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EB78BFDF-CACF-4553-BCCD-B1915A000A29}" xr6:coauthVersionLast="31" xr6:coauthVersionMax="31" xr10:uidLastSave="{00000000-0000-0000-0000-000000000000}"/>
  <bookViews>
    <workbookView xWindow="0" yWindow="0" windowWidth="28800" windowHeight="11325"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r:id="rId10"/>
    <sheet name="For AA" sheetId="27" r:id="rId11"/>
  </sheets>
  <externalReferences>
    <externalReference r:id="rId12"/>
    <externalReference r:id="rId13"/>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Values'!$A$4:$CT$535</definedName>
    <definedName name="_xlnm._FilterDatabase" localSheetId="10" hidden="1">'For AA'!$A$3:$AH$518</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T2" i="4" l="1"/>
  <c r="DM2" i="4"/>
  <c r="DL2" i="4"/>
  <c r="DK2" i="4"/>
  <c r="DJ2" i="4"/>
  <c r="CW2" i="4"/>
  <c r="CV2" i="4"/>
  <c r="CU2" i="4"/>
  <c r="BW519" i="8" l="1"/>
  <c r="BS519" i="8"/>
  <c r="AM6" i="8"/>
  <c r="AM7"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 i="8"/>
  <c r="V518" i="27" l="1"/>
  <c r="U518" i="27"/>
  <c r="W518" i="27" s="1"/>
  <c r="T518" i="27"/>
  <c r="Z517" i="27"/>
  <c r="AG517" i="27" s="1"/>
  <c r="Y517" i="27"/>
  <c r="AF517" i="27" s="1"/>
  <c r="X517" i="27"/>
  <c r="AE517" i="27" s="1"/>
  <c r="V517" i="27"/>
  <c r="U517" i="27"/>
  <c r="W517" i="27" s="1"/>
  <c r="T517" i="27"/>
  <c r="Z516" i="27"/>
  <c r="AG516" i="27" s="1"/>
  <c r="Y516" i="27"/>
  <c r="AF516" i="27" s="1"/>
  <c r="X516" i="27"/>
  <c r="AE516" i="27" s="1"/>
  <c r="V516" i="27"/>
  <c r="U516" i="27"/>
  <c r="W516" i="27" s="1"/>
  <c r="T516" i="27"/>
  <c r="Z515" i="27"/>
  <c r="AG515" i="27" s="1"/>
  <c r="Y515" i="27"/>
  <c r="AF515" i="27" s="1"/>
  <c r="X515" i="27"/>
  <c r="AE515" i="27" s="1"/>
  <c r="V515" i="27"/>
  <c r="U515" i="27"/>
  <c r="W515" i="27" s="1"/>
  <c r="T515" i="27"/>
  <c r="Z514" i="27"/>
  <c r="AG514" i="27" s="1"/>
  <c r="Y514" i="27"/>
  <c r="AF514" i="27" s="1"/>
  <c r="X514" i="27"/>
  <c r="AE514" i="27" s="1"/>
  <c r="V514" i="27"/>
  <c r="U514" i="27"/>
  <c r="W514" i="27" s="1"/>
  <c r="T514" i="27"/>
  <c r="Z513" i="27"/>
  <c r="AG513" i="27" s="1"/>
  <c r="Y513" i="27"/>
  <c r="AF513" i="27" s="1"/>
  <c r="X513" i="27"/>
  <c r="AE513" i="27" s="1"/>
  <c r="V513" i="27"/>
  <c r="U513" i="27"/>
  <c r="W513" i="27" s="1"/>
  <c r="T513" i="27"/>
  <c r="Z512" i="27"/>
  <c r="AG512" i="27" s="1"/>
  <c r="Y512" i="27"/>
  <c r="AF512" i="27" s="1"/>
  <c r="X512" i="27"/>
  <c r="AE512" i="27" s="1"/>
  <c r="V512" i="27"/>
  <c r="U512" i="27"/>
  <c r="W512" i="27" s="1"/>
  <c r="T512" i="27"/>
  <c r="Z511" i="27"/>
  <c r="AG511" i="27" s="1"/>
  <c r="Y511" i="27"/>
  <c r="AF511" i="27" s="1"/>
  <c r="X511" i="27"/>
  <c r="AE511" i="27" s="1"/>
  <c r="V511" i="27"/>
  <c r="U511" i="27"/>
  <c r="W511" i="27" s="1"/>
  <c r="T511" i="27"/>
  <c r="Z510" i="27"/>
  <c r="AG510" i="27" s="1"/>
  <c r="Y510" i="27"/>
  <c r="AF510" i="27" s="1"/>
  <c r="X510" i="27"/>
  <c r="AE510" i="27" s="1"/>
  <c r="V510" i="27"/>
  <c r="U510" i="27"/>
  <c r="W510" i="27" s="1"/>
  <c r="T510" i="27"/>
  <c r="Z509" i="27"/>
  <c r="AG509" i="27" s="1"/>
  <c r="Y509" i="27"/>
  <c r="AF509" i="27" s="1"/>
  <c r="X509" i="27"/>
  <c r="AE509" i="27" s="1"/>
  <c r="V509" i="27"/>
  <c r="U509" i="27"/>
  <c r="W509" i="27" s="1"/>
  <c r="T509" i="27"/>
  <c r="Z508" i="27"/>
  <c r="AG508" i="27" s="1"/>
  <c r="Y508" i="27"/>
  <c r="AF508" i="27" s="1"/>
  <c r="X508" i="27"/>
  <c r="AE508" i="27" s="1"/>
  <c r="V508" i="27"/>
  <c r="U508" i="27"/>
  <c r="W508" i="27" s="1"/>
  <c r="T508" i="27"/>
  <c r="Z507" i="27"/>
  <c r="AG507" i="27" s="1"/>
  <c r="Y507" i="27"/>
  <c r="X507" i="27"/>
  <c r="AE507" i="27" s="1"/>
  <c r="V507" i="27"/>
  <c r="U507" i="27"/>
  <c r="W507" i="27" s="1"/>
  <c r="T507" i="27"/>
  <c r="Z506" i="27"/>
  <c r="AG506" i="27" s="1"/>
  <c r="Y506" i="27"/>
  <c r="X506" i="27"/>
  <c r="AE506" i="27" s="1"/>
  <c r="V506" i="27"/>
  <c r="U506" i="27"/>
  <c r="W506" i="27" s="1"/>
  <c r="T506" i="27"/>
  <c r="Z505" i="27"/>
  <c r="AG505" i="27" s="1"/>
  <c r="Y505" i="27"/>
  <c r="AF505" i="27" s="1"/>
  <c r="X505" i="27"/>
  <c r="AE505" i="27" s="1"/>
  <c r="V505" i="27"/>
  <c r="U505" i="27"/>
  <c r="W505" i="27" s="1"/>
  <c r="T505" i="27"/>
  <c r="Z504" i="27"/>
  <c r="AG504" i="27" s="1"/>
  <c r="Y504" i="27"/>
  <c r="AF504" i="27" s="1"/>
  <c r="X504" i="27"/>
  <c r="AE504" i="27" s="1"/>
  <c r="V504" i="27"/>
  <c r="U504" i="27"/>
  <c r="W504" i="27" s="1"/>
  <c r="T504" i="27"/>
  <c r="Z503" i="27"/>
  <c r="AG503" i="27" s="1"/>
  <c r="Y503" i="27"/>
  <c r="AF503" i="27" s="1"/>
  <c r="X503" i="27"/>
  <c r="AE503" i="27" s="1"/>
  <c r="V503" i="27"/>
  <c r="U503" i="27"/>
  <c r="W503" i="27" s="1"/>
  <c r="T503" i="27"/>
  <c r="Z502" i="27"/>
  <c r="AG502" i="27" s="1"/>
  <c r="Y502" i="27"/>
  <c r="AF502" i="27" s="1"/>
  <c r="X502" i="27"/>
  <c r="AE502" i="27" s="1"/>
  <c r="V502" i="27"/>
  <c r="U502" i="27"/>
  <c r="W502" i="27" s="1"/>
  <c r="T502" i="27"/>
  <c r="Z501" i="27"/>
  <c r="AG501" i="27" s="1"/>
  <c r="Y501" i="27"/>
  <c r="AF501" i="27" s="1"/>
  <c r="X501" i="27"/>
  <c r="AE501" i="27" s="1"/>
  <c r="V501" i="27"/>
  <c r="U501" i="27"/>
  <c r="W501" i="27" s="1"/>
  <c r="T501" i="27"/>
  <c r="Z500" i="27"/>
  <c r="AG500" i="27" s="1"/>
  <c r="Y500" i="27"/>
  <c r="AF500" i="27" s="1"/>
  <c r="X500" i="27"/>
  <c r="AE500" i="27" s="1"/>
  <c r="V500" i="27"/>
  <c r="U500" i="27"/>
  <c r="W500" i="27" s="1"/>
  <c r="T500" i="27"/>
  <c r="Z499" i="27"/>
  <c r="AG499" i="27" s="1"/>
  <c r="Y499" i="27"/>
  <c r="AF499" i="27" s="1"/>
  <c r="X499" i="27"/>
  <c r="AE499" i="27" s="1"/>
  <c r="V499" i="27"/>
  <c r="U499" i="27"/>
  <c r="W499" i="27" s="1"/>
  <c r="T499" i="27"/>
  <c r="Z498" i="27"/>
  <c r="AG498" i="27" s="1"/>
  <c r="Y498" i="27"/>
  <c r="AF498" i="27" s="1"/>
  <c r="X498" i="27"/>
  <c r="AE498" i="27" s="1"/>
  <c r="V498" i="27"/>
  <c r="U498" i="27"/>
  <c r="W498" i="27" s="1"/>
  <c r="T498" i="27"/>
  <c r="Z497" i="27"/>
  <c r="AG497" i="27" s="1"/>
  <c r="Y497" i="27"/>
  <c r="AF497" i="27" s="1"/>
  <c r="X497" i="27"/>
  <c r="AE497" i="27" s="1"/>
  <c r="V497" i="27"/>
  <c r="U497" i="27"/>
  <c r="W497" i="27" s="1"/>
  <c r="T497" i="27"/>
  <c r="Z496" i="27"/>
  <c r="AG496" i="27" s="1"/>
  <c r="Y496" i="27"/>
  <c r="AF496" i="27" s="1"/>
  <c r="X496" i="27"/>
  <c r="AE496" i="27" s="1"/>
  <c r="V496" i="27"/>
  <c r="U496" i="27"/>
  <c r="W496" i="27" s="1"/>
  <c r="T496" i="27"/>
  <c r="Z495" i="27"/>
  <c r="AG495" i="27" s="1"/>
  <c r="Y495" i="27"/>
  <c r="AF495" i="27" s="1"/>
  <c r="X495" i="27"/>
  <c r="AE495" i="27" s="1"/>
  <c r="V495" i="27"/>
  <c r="U495" i="27"/>
  <c r="W495" i="27" s="1"/>
  <c r="T495" i="27"/>
  <c r="Z494" i="27"/>
  <c r="AG494" i="27" s="1"/>
  <c r="Y494" i="27"/>
  <c r="AF494" i="27" s="1"/>
  <c r="X494" i="27"/>
  <c r="AE494" i="27" s="1"/>
  <c r="V494" i="27"/>
  <c r="U494" i="27"/>
  <c r="W494" i="27" s="1"/>
  <c r="T494" i="27"/>
  <c r="Z493" i="27"/>
  <c r="AG493" i="27" s="1"/>
  <c r="Y493" i="27"/>
  <c r="AF493" i="27" s="1"/>
  <c r="X493" i="27"/>
  <c r="AE493" i="27" s="1"/>
  <c r="V493" i="27"/>
  <c r="U493" i="27"/>
  <c r="W493" i="27" s="1"/>
  <c r="T493" i="27"/>
  <c r="Z492" i="27"/>
  <c r="AG492" i="27" s="1"/>
  <c r="Y492" i="27"/>
  <c r="AF492" i="27" s="1"/>
  <c r="X492" i="27"/>
  <c r="AE492" i="27" s="1"/>
  <c r="V492" i="27"/>
  <c r="U492" i="27"/>
  <c r="W492" i="27" s="1"/>
  <c r="T492" i="27"/>
  <c r="Z491" i="27"/>
  <c r="AG491" i="27" s="1"/>
  <c r="Y491" i="27"/>
  <c r="AF491" i="27" s="1"/>
  <c r="X491" i="27"/>
  <c r="AE491" i="27" s="1"/>
  <c r="V491" i="27"/>
  <c r="U491" i="27"/>
  <c r="W491" i="27" s="1"/>
  <c r="T491" i="27"/>
  <c r="Z490" i="27"/>
  <c r="AG490" i="27" s="1"/>
  <c r="Y490" i="27"/>
  <c r="AF490" i="27" s="1"/>
  <c r="X490" i="27"/>
  <c r="AE490" i="27" s="1"/>
  <c r="V490" i="27"/>
  <c r="U490" i="27"/>
  <c r="W490" i="27" s="1"/>
  <c r="T490" i="27"/>
  <c r="Z489" i="27"/>
  <c r="AG489" i="27" s="1"/>
  <c r="Y489" i="27"/>
  <c r="AF489" i="27" s="1"/>
  <c r="X489" i="27"/>
  <c r="AE489" i="27" s="1"/>
  <c r="V489" i="27"/>
  <c r="U489" i="27"/>
  <c r="W489" i="27" s="1"/>
  <c r="T489" i="27"/>
  <c r="Z488" i="27"/>
  <c r="AG488" i="27" s="1"/>
  <c r="Y488" i="27"/>
  <c r="AF488" i="27" s="1"/>
  <c r="X488" i="27"/>
  <c r="AE488" i="27" s="1"/>
  <c r="V488" i="27"/>
  <c r="U488" i="27"/>
  <c r="W488" i="27" s="1"/>
  <c r="T488" i="27"/>
  <c r="Z487" i="27"/>
  <c r="AG487" i="27" s="1"/>
  <c r="Y487" i="27"/>
  <c r="AF487" i="27" s="1"/>
  <c r="X487" i="27"/>
  <c r="AE487" i="27" s="1"/>
  <c r="V487" i="27"/>
  <c r="U487" i="27"/>
  <c r="W487" i="27" s="1"/>
  <c r="T487" i="27"/>
  <c r="Z486" i="27"/>
  <c r="AG486" i="27" s="1"/>
  <c r="Y486" i="27"/>
  <c r="AF486" i="27" s="1"/>
  <c r="X486" i="27"/>
  <c r="AE486" i="27" s="1"/>
  <c r="V486" i="27"/>
  <c r="U486" i="27"/>
  <c r="W486" i="27" s="1"/>
  <c r="T486" i="27"/>
  <c r="Z485" i="27"/>
  <c r="AG485" i="27" s="1"/>
  <c r="Y485" i="27"/>
  <c r="AF485" i="27" s="1"/>
  <c r="X485" i="27"/>
  <c r="AE485" i="27" s="1"/>
  <c r="V485" i="27"/>
  <c r="U485" i="27"/>
  <c r="W485" i="27" s="1"/>
  <c r="T485" i="27"/>
  <c r="Z484" i="27"/>
  <c r="AG484" i="27" s="1"/>
  <c r="Y484" i="27"/>
  <c r="AF484" i="27" s="1"/>
  <c r="X484" i="27"/>
  <c r="AE484" i="27" s="1"/>
  <c r="V484" i="27"/>
  <c r="U484" i="27"/>
  <c r="W484" i="27" s="1"/>
  <c r="T484" i="27"/>
  <c r="Z483" i="27"/>
  <c r="AG483" i="27" s="1"/>
  <c r="Y483" i="27"/>
  <c r="AF483" i="27" s="1"/>
  <c r="X483" i="27"/>
  <c r="AE483" i="27" s="1"/>
  <c r="V483" i="27"/>
  <c r="U483" i="27"/>
  <c r="W483" i="27" s="1"/>
  <c r="T483" i="27"/>
  <c r="Z482" i="27"/>
  <c r="AG482" i="27" s="1"/>
  <c r="Y482" i="27"/>
  <c r="AF482" i="27" s="1"/>
  <c r="X482" i="27"/>
  <c r="AE482" i="27" s="1"/>
  <c r="V482" i="27"/>
  <c r="U482" i="27"/>
  <c r="W482" i="27" s="1"/>
  <c r="T482" i="27"/>
  <c r="Z481" i="27"/>
  <c r="AG481" i="27" s="1"/>
  <c r="Y481" i="27"/>
  <c r="AF481" i="27" s="1"/>
  <c r="X481" i="27"/>
  <c r="AE481" i="27" s="1"/>
  <c r="V481" i="27"/>
  <c r="U481" i="27"/>
  <c r="W481" i="27" s="1"/>
  <c r="T481" i="27"/>
  <c r="Z480" i="27"/>
  <c r="AG480" i="27" s="1"/>
  <c r="Y480" i="27"/>
  <c r="AF480" i="27" s="1"/>
  <c r="X480" i="27"/>
  <c r="AE480" i="27" s="1"/>
  <c r="V480" i="27"/>
  <c r="U480" i="27"/>
  <c r="W480" i="27" s="1"/>
  <c r="T480" i="27"/>
  <c r="Z479" i="27"/>
  <c r="AG479" i="27" s="1"/>
  <c r="Y479" i="27"/>
  <c r="AF479" i="27" s="1"/>
  <c r="X479" i="27"/>
  <c r="AE479" i="27" s="1"/>
  <c r="V479" i="27"/>
  <c r="U479" i="27"/>
  <c r="W479" i="27" s="1"/>
  <c r="T479" i="27"/>
  <c r="Z478" i="27"/>
  <c r="AG478" i="27" s="1"/>
  <c r="Y478" i="27"/>
  <c r="AF478" i="27" s="1"/>
  <c r="X478" i="27"/>
  <c r="AE478" i="27" s="1"/>
  <c r="V478" i="27"/>
  <c r="U478" i="27"/>
  <c r="W478" i="27" s="1"/>
  <c r="T478" i="27"/>
  <c r="Z477" i="27"/>
  <c r="AG477" i="27" s="1"/>
  <c r="Y477" i="27"/>
  <c r="AF477" i="27" s="1"/>
  <c r="X477" i="27"/>
  <c r="AE477" i="27" s="1"/>
  <c r="V477" i="27"/>
  <c r="U477" i="27"/>
  <c r="W477" i="27" s="1"/>
  <c r="T477" i="27"/>
  <c r="Z476" i="27"/>
  <c r="AG476" i="27" s="1"/>
  <c r="Y476" i="27"/>
  <c r="AF476" i="27" s="1"/>
  <c r="X476" i="27"/>
  <c r="AE476" i="27" s="1"/>
  <c r="V476" i="27"/>
  <c r="U476" i="27"/>
  <c r="W476" i="27" s="1"/>
  <c r="T476" i="27"/>
  <c r="Z475" i="27"/>
  <c r="AG475" i="27" s="1"/>
  <c r="Y475" i="27"/>
  <c r="AF475" i="27" s="1"/>
  <c r="X475" i="27"/>
  <c r="AE475" i="27" s="1"/>
  <c r="V475" i="27"/>
  <c r="U475" i="27"/>
  <c r="W475" i="27" s="1"/>
  <c r="T475" i="27"/>
  <c r="Z474" i="27"/>
  <c r="AG474" i="27" s="1"/>
  <c r="Y474" i="27"/>
  <c r="AF474" i="27" s="1"/>
  <c r="X474" i="27"/>
  <c r="AE474" i="27" s="1"/>
  <c r="V474" i="27"/>
  <c r="U474" i="27"/>
  <c r="W474" i="27" s="1"/>
  <c r="T474" i="27"/>
  <c r="Z473" i="27"/>
  <c r="AG473" i="27" s="1"/>
  <c r="Y473" i="27"/>
  <c r="AF473" i="27" s="1"/>
  <c r="X473" i="27"/>
  <c r="AE473" i="27" s="1"/>
  <c r="V473" i="27"/>
  <c r="U473" i="27"/>
  <c r="W473" i="27" s="1"/>
  <c r="T473" i="27"/>
  <c r="Z472" i="27"/>
  <c r="AG472" i="27" s="1"/>
  <c r="Y472" i="27"/>
  <c r="AF472" i="27" s="1"/>
  <c r="X472" i="27"/>
  <c r="V472" i="27"/>
  <c r="U472" i="27"/>
  <c r="W472" i="27" s="1"/>
  <c r="T472" i="27"/>
  <c r="Z471" i="27"/>
  <c r="AG471" i="27" s="1"/>
  <c r="Y471" i="27"/>
  <c r="AF471" i="27" s="1"/>
  <c r="X471" i="27"/>
  <c r="V471" i="27"/>
  <c r="U471" i="27"/>
  <c r="W471" i="27" s="1"/>
  <c r="T471" i="27"/>
  <c r="Z470" i="27"/>
  <c r="AG470" i="27" s="1"/>
  <c r="Y470" i="27"/>
  <c r="AF470" i="27" s="1"/>
  <c r="X470" i="27"/>
  <c r="V470" i="27"/>
  <c r="U470" i="27"/>
  <c r="W470" i="27" s="1"/>
  <c r="T470" i="27"/>
  <c r="Z469" i="27"/>
  <c r="AG469" i="27" s="1"/>
  <c r="Y469" i="27"/>
  <c r="AF469" i="27" s="1"/>
  <c r="X469" i="27"/>
  <c r="V469" i="27"/>
  <c r="U469" i="27"/>
  <c r="W469" i="27" s="1"/>
  <c r="T469" i="27"/>
  <c r="Z468" i="27"/>
  <c r="AG468" i="27" s="1"/>
  <c r="Y468" i="27"/>
  <c r="AF468" i="27" s="1"/>
  <c r="X468" i="27"/>
  <c r="V468" i="27"/>
  <c r="U468" i="27"/>
  <c r="W468" i="27" s="1"/>
  <c r="T468" i="27"/>
  <c r="Z467" i="27"/>
  <c r="AG467" i="27" s="1"/>
  <c r="Y467" i="27"/>
  <c r="AF467" i="27" s="1"/>
  <c r="X467" i="27"/>
  <c r="V467" i="27"/>
  <c r="U467" i="27"/>
  <c r="T467" i="27"/>
  <c r="Z466" i="27"/>
  <c r="AG466" i="27" s="1"/>
  <c r="Y466" i="27"/>
  <c r="AF466" i="27" s="1"/>
  <c r="X466" i="27"/>
  <c r="V466" i="27"/>
  <c r="U466" i="27"/>
  <c r="W466" i="27" s="1"/>
  <c r="T466" i="27"/>
  <c r="Z465" i="27"/>
  <c r="AG465" i="27" s="1"/>
  <c r="Y465" i="27"/>
  <c r="AF465" i="27" s="1"/>
  <c r="X465" i="27"/>
  <c r="V465" i="27"/>
  <c r="U465" i="27"/>
  <c r="T465" i="27"/>
  <c r="Z464" i="27"/>
  <c r="AG464" i="27" s="1"/>
  <c r="Y464" i="27"/>
  <c r="AF464" i="27" s="1"/>
  <c r="X464" i="27"/>
  <c r="V464" i="27"/>
  <c r="U464" i="27"/>
  <c r="W464" i="27" s="1"/>
  <c r="T464" i="27"/>
  <c r="Z463" i="27"/>
  <c r="AG463" i="27" s="1"/>
  <c r="Y463" i="27"/>
  <c r="AF463" i="27" s="1"/>
  <c r="X463" i="27"/>
  <c r="V463" i="27"/>
  <c r="U463" i="27"/>
  <c r="T463" i="27"/>
  <c r="Z462" i="27"/>
  <c r="AG462" i="27" s="1"/>
  <c r="Y462" i="27"/>
  <c r="AF462" i="27" s="1"/>
  <c r="X462" i="27"/>
  <c r="V462" i="27"/>
  <c r="U462" i="27"/>
  <c r="W462" i="27" s="1"/>
  <c r="T462" i="27"/>
  <c r="Z461" i="27"/>
  <c r="AG461" i="27" s="1"/>
  <c r="Y461" i="27"/>
  <c r="AF461" i="27" s="1"/>
  <c r="X461" i="27"/>
  <c r="V461" i="27"/>
  <c r="U461" i="27"/>
  <c r="T461" i="27"/>
  <c r="Z460" i="27"/>
  <c r="AG460" i="27" s="1"/>
  <c r="Y460" i="27"/>
  <c r="AF460" i="27" s="1"/>
  <c r="X460" i="27"/>
  <c r="V460" i="27"/>
  <c r="U460" i="27"/>
  <c r="W460" i="27" s="1"/>
  <c r="T460" i="27"/>
  <c r="Z459" i="27"/>
  <c r="AG459" i="27" s="1"/>
  <c r="Y459" i="27"/>
  <c r="AF459" i="27" s="1"/>
  <c r="X459" i="27"/>
  <c r="V459" i="27"/>
  <c r="U459" i="27"/>
  <c r="T459" i="27"/>
  <c r="Z458" i="27"/>
  <c r="AG458" i="27" s="1"/>
  <c r="Y458" i="27"/>
  <c r="AF458" i="27" s="1"/>
  <c r="X458" i="27"/>
  <c r="V458" i="27"/>
  <c r="U458" i="27"/>
  <c r="W458" i="27" s="1"/>
  <c r="T458" i="27"/>
  <c r="Z457" i="27"/>
  <c r="AG457" i="27" s="1"/>
  <c r="Y457" i="27"/>
  <c r="AF457" i="27" s="1"/>
  <c r="X457" i="27"/>
  <c r="V457" i="27"/>
  <c r="U457" i="27"/>
  <c r="T457" i="27"/>
  <c r="Z456" i="27"/>
  <c r="AG456" i="27" s="1"/>
  <c r="Y456" i="27"/>
  <c r="AF456" i="27" s="1"/>
  <c r="X456" i="27"/>
  <c r="V456" i="27"/>
  <c r="U456" i="27"/>
  <c r="W456" i="27" s="1"/>
  <c r="T456" i="27"/>
  <c r="Z455" i="27"/>
  <c r="AG455" i="27" s="1"/>
  <c r="Y455" i="27"/>
  <c r="AF455" i="27" s="1"/>
  <c r="X455" i="27"/>
  <c r="V455" i="27"/>
  <c r="U455" i="27"/>
  <c r="T455" i="27"/>
  <c r="Z454" i="27"/>
  <c r="AG454" i="27" s="1"/>
  <c r="Y454" i="27"/>
  <c r="AF454" i="27" s="1"/>
  <c r="X454" i="27"/>
  <c r="V454" i="27"/>
  <c r="U454" i="27"/>
  <c r="W454" i="27" s="1"/>
  <c r="T454" i="27"/>
  <c r="Z453" i="27"/>
  <c r="AG453" i="27" s="1"/>
  <c r="Y453" i="27"/>
  <c r="AF453" i="27" s="1"/>
  <c r="X453" i="27"/>
  <c r="V453" i="27"/>
  <c r="U453" i="27"/>
  <c r="T453" i="27"/>
  <c r="Z452" i="27"/>
  <c r="AG452" i="27" s="1"/>
  <c r="Y452" i="27"/>
  <c r="AF452" i="27" s="1"/>
  <c r="X452" i="27"/>
  <c r="V452" i="27"/>
  <c r="U452" i="27"/>
  <c r="W452" i="27" s="1"/>
  <c r="T452" i="27"/>
  <c r="Z451" i="27"/>
  <c r="AG451" i="27" s="1"/>
  <c r="Y451" i="27"/>
  <c r="AF451" i="27" s="1"/>
  <c r="X451" i="27"/>
  <c r="V451" i="27"/>
  <c r="U451" i="27"/>
  <c r="T451" i="27"/>
  <c r="Z450" i="27"/>
  <c r="AG450" i="27" s="1"/>
  <c r="Y450" i="27"/>
  <c r="AF450" i="27" s="1"/>
  <c r="X450" i="27"/>
  <c r="V450" i="27"/>
  <c r="U450" i="27"/>
  <c r="W450" i="27" s="1"/>
  <c r="T450" i="27"/>
  <c r="Z449" i="27"/>
  <c r="AG449" i="27" s="1"/>
  <c r="Y449" i="27"/>
  <c r="AF449" i="27" s="1"/>
  <c r="X449" i="27"/>
  <c r="V449" i="27"/>
  <c r="U449" i="27"/>
  <c r="T449" i="27"/>
  <c r="Z448" i="27"/>
  <c r="AG448" i="27" s="1"/>
  <c r="Y448" i="27"/>
  <c r="AF448" i="27" s="1"/>
  <c r="X448" i="27"/>
  <c r="V448" i="27"/>
  <c r="U448" i="27"/>
  <c r="W448" i="27" s="1"/>
  <c r="T448" i="27"/>
  <c r="Z447" i="27"/>
  <c r="AG447" i="27" s="1"/>
  <c r="Y447" i="27"/>
  <c r="AF447" i="27" s="1"/>
  <c r="X447" i="27"/>
  <c r="V447" i="27"/>
  <c r="U447" i="27"/>
  <c r="T447" i="27"/>
  <c r="Z446" i="27"/>
  <c r="AG446" i="27" s="1"/>
  <c r="Y446" i="27"/>
  <c r="AF446" i="27" s="1"/>
  <c r="X446" i="27"/>
  <c r="V446" i="27"/>
  <c r="U446" i="27"/>
  <c r="W446" i="27" s="1"/>
  <c r="T446" i="27"/>
  <c r="Z445" i="27"/>
  <c r="AG445" i="27" s="1"/>
  <c r="Y445" i="27"/>
  <c r="AF445" i="27" s="1"/>
  <c r="X445" i="27"/>
  <c r="V445" i="27"/>
  <c r="U445" i="27"/>
  <c r="T445" i="27"/>
  <c r="Z444" i="27"/>
  <c r="AG444" i="27" s="1"/>
  <c r="Y444" i="27"/>
  <c r="AF444" i="27" s="1"/>
  <c r="X444" i="27"/>
  <c r="V444" i="27"/>
  <c r="U444" i="27"/>
  <c r="W444" i="27" s="1"/>
  <c r="T444" i="27"/>
  <c r="Z443" i="27"/>
  <c r="AG443" i="27" s="1"/>
  <c r="Y443" i="27"/>
  <c r="AF443" i="27" s="1"/>
  <c r="X443" i="27"/>
  <c r="V443" i="27"/>
  <c r="U443" i="27"/>
  <c r="T443" i="27"/>
  <c r="Z442" i="27"/>
  <c r="AG442" i="27" s="1"/>
  <c r="Y442" i="27"/>
  <c r="AF442" i="27" s="1"/>
  <c r="X442" i="27"/>
  <c r="V442" i="27"/>
  <c r="U442" i="27"/>
  <c r="W442" i="27" s="1"/>
  <c r="T442" i="27"/>
  <c r="Z441" i="27"/>
  <c r="AG441" i="27" s="1"/>
  <c r="Y441" i="27"/>
  <c r="AF441" i="27" s="1"/>
  <c r="X441" i="27"/>
  <c r="V441" i="27"/>
  <c r="U441" i="27"/>
  <c r="T441" i="27"/>
  <c r="Z440" i="27"/>
  <c r="AG440" i="27" s="1"/>
  <c r="Y440" i="27"/>
  <c r="AF440" i="27" s="1"/>
  <c r="X440" i="27"/>
  <c r="V440" i="27"/>
  <c r="U440" i="27"/>
  <c r="W440" i="27" s="1"/>
  <c r="T440" i="27"/>
  <c r="Z439" i="27"/>
  <c r="AG439" i="27" s="1"/>
  <c r="Y439" i="27"/>
  <c r="AF439" i="27" s="1"/>
  <c r="X439" i="27"/>
  <c r="V439" i="27"/>
  <c r="U439" i="27"/>
  <c r="T439" i="27"/>
  <c r="Z438" i="27"/>
  <c r="AG438" i="27" s="1"/>
  <c r="Y438" i="27"/>
  <c r="AF438" i="27" s="1"/>
  <c r="X438" i="27"/>
  <c r="V438" i="27"/>
  <c r="U438" i="27"/>
  <c r="W438" i="27" s="1"/>
  <c r="T438" i="27"/>
  <c r="Z437" i="27"/>
  <c r="AG437" i="27" s="1"/>
  <c r="Y437" i="27"/>
  <c r="AF437" i="27" s="1"/>
  <c r="X437" i="27"/>
  <c r="V437" i="27"/>
  <c r="U437" i="27"/>
  <c r="T437" i="27"/>
  <c r="Z436" i="27"/>
  <c r="AG436" i="27" s="1"/>
  <c r="Y436" i="27"/>
  <c r="AF436" i="27" s="1"/>
  <c r="X436" i="27"/>
  <c r="AE436" i="27" s="1"/>
  <c r="V436" i="27"/>
  <c r="U436" i="27"/>
  <c r="W436" i="27" s="1"/>
  <c r="T436" i="27"/>
  <c r="Z435" i="27"/>
  <c r="AG435" i="27" s="1"/>
  <c r="Y435" i="27"/>
  <c r="AF435" i="27" s="1"/>
  <c r="X435" i="27"/>
  <c r="V435" i="27"/>
  <c r="U435" i="27"/>
  <c r="T435" i="27"/>
  <c r="AG434" i="27"/>
  <c r="Z434" i="27"/>
  <c r="Y434" i="27"/>
  <c r="AF434" i="27" s="1"/>
  <c r="X434" i="27"/>
  <c r="V434" i="27"/>
  <c r="U434" i="27"/>
  <c r="T434" i="27"/>
  <c r="Z433" i="27"/>
  <c r="AG433" i="27" s="1"/>
  <c r="Y433" i="27"/>
  <c r="AF433" i="27" s="1"/>
  <c r="X433" i="27"/>
  <c r="V433" i="27"/>
  <c r="U433" i="27"/>
  <c r="T433" i="27"/>
  <c r="AG432" i="27"/>
  <c r="Z432" i="27"/>
  <c r="Y432" i="27"/>
  <c r="AF432" i="27" s="1"/>
  <c r="X432" i="27"/>
  <c r="V432" i="27"/>
  <c r="U432" i="27"/>
  <c r="T432" i="27"/>
  <c r="W432" i="27" s="1"/>
  <c r="Z431" i="27"/>
  <c r="AG431" i="27" s="1"/>
  <c r="Y431" i="27"/>
  <c r="AF431" i="27" s="1"/>
  <c r="X431" i="27"/>
  <c r="V431" i="27"/>
  <c r="U431" i="27"/>
  <c r="T431" i="27"/>
  <c r="Z430" i="27"/>
  <c r="AG430" i="27" s="1"/>
  <c r="Y430" i="27"/>
  <c r="AF430" i="27" s="1"/>
  <c r="X430" i="27"/>
  <c r="V430" i="27"/>
  <c r="U430" i="27"/>
  <c r="T430" i="27"/>
  <c r="W430" i="27" s="1"/>
  <c r="Z429" i="27"/>
  <c r="AG429" i="27" s="1"/>
  <c r="Y429" i="27"/>
  <c r="AF429" i="27" s="1"/>
  <c r="X429" i="27"/>
  <c r="V429" i="27"/>
  <c r="U429" i="27"/>
  <c r="T429" i="27"/>
  <c r="Z428" i="27"/>
  <c r="AG428" i="27" s="1"/>
  <c r="Y428" i="27"/>
  <c r="AF428" i="27" s="1"/>
  <c r="X428" i="27"/>
  <c r="V428" i="27"/>
  <c r="U428" i="27"/>
  <c r="T428" i="27"/>
  <c r="W428" i="27" s="1"/>
  <c r="Z427" i="27"/>
  <c r="AG427" i="27" s="1"/>
  <c r="Y427" i="27"/>
  <c r="AF427" i="27" s="1"/>
  <c r="X427" i="27"/>
  <c r="V427" i="27"/>
  <c r="U427" i="27"/>
  <c r="T427" i="27"/>
  <c r="W427" i="27" s="1"/>
  <c r="Z426" i="27"/>
  <c r="AG426" i="27" s="1"/>
  <c r="Y426" i="27"/>
  <c r="AF426" i="27" s="1"/>
  <c r="X426" i="27"/>
  <c r="V426" i="27"/>
  <c r="U426" i="27"/>
  <c r="T426" i="27"/>
  <c r="Z425" i="27"/>
  <c r="AG425" i="27" s="1"/>
  <c r="Y425" i="27"/>
  <c r="AF425" i="27" s="1"/>
  <c r="X425" i="27"/>
  <c r="V425" i="27"/>
  <c r="U425" i="27"/>
  <c r="T425" i="27"/>
  <c r="W425" i="27" s="1"/>
  <c r="Z424" i="27"/>
  <c r="AG424" i="27" s="1"/>
  <c r="Y424" i="27"/>
  <c r="AF424" i="27" s="1"/>
  <c r="X424" i="27"/>
  <c r="V424" i="27"/>
  <c r="U424" i="27"/>
  <c r="T424" i="27"/>
  <c r="Z423" i="27"/>
  <c r="AG423" i="27" s="1"/>
  <c r="Y423" i="27"/>
  <c r="AF423" i="27" s="1"/>
  <c r="X423" i="27"/>
  <c r="V423" i="27"/>
  <c r="U423" i="27"/>
  <c r="T423" i="27"/>
  <c r="W423" i="27" s="1"/>
  <c r="Z422" i="27"/>
  <c r="AG422" i="27" s="1"/>
  <c r="Y422" i="27"/>
  <c r="AF422" i="27" s="1"/>
  <c r="X422" i="27"/>
  <c r="V422" i="27"/>
  <c r="U422" i="27"/>
  <c r="T422" i="27"/>
  <c r="Z421" i="27"/>
  <c r="AG421" i="27" s="1"/>
  <c r="Y421" i="27"/>
  <c r="AF421" i="27" s="1"/>
  <c r="X421" i="27"/>
  <c r="V421" i="27"/>
  <c r="U421" i="27"/>
  <c r="T421" i="27"/>
  <c r="W421" i="27" s="1"/>
  <c r="AG420" i="27"/>
  <c r="Z420" i="27"/>
  <c r="Y420" i="27"/>
  <c r="AF420" i="27" s="1"/>
  <c r="X420" i="27"/>
  <c r="V420" i="27"/>
  <c r="U420" i="27"/>
  <c r="T420" i="27"/>
  <c r="Z419" i="27"/>
  <c r="AG419" i="27" s="1"/>
  <c r="Y419" i="27"/>
  <c r="AF419" i="27" s="1"/>
  <c r="X419" i="27"/>
  <c r="V419" i="27"/>
  <c r="U419" i="27"/>
  <c r="T419" i="27"/>
  <c r="W419" i="27" s="1"/>
  <c r="AG418" i="27"/>
  <c r="Z418" i="27"/>
  <c r="Y418" i="27"/>
  <c r="AF418" i="27" s="1"/>
  <c r="X418" i="27"/>
  <c r="V418" i="27"/>
  <c r="U418" i="27"/>
  <c r="T418" i="27"/>
  <c r="W418" i="27" s="1"/>
  <c r="Z417" i="27"/>
  <c r="AG417" i="27" s="1"/>
  <c r="Y417" i="27"/>
  <c r="AF417" i="27" s="1"/>
  <c r="X417" i="27"/>
  <c r="V417" i="27"/>
  <c r="U417" i="27"/>
  <c r="T417" i="27"/>
  <c r="Z416" i="27"/>
  <c r="AG416" i="27" s="1"/>
  <c r="Y416" i="27"/>
  <c r="AF416" i="27" s="1"/>
  <c r="X416" i="27"/>
  <c r="V416" i="27"/>
  <c r="U416" i="27"/>
  <c r="T416" i="27"/>
  <c r="W416" i="27" s="1"/>
  <c r="Z415" i="27"/>
  <c r="AG415" i="27" s="1"/>
  <c r="Y415" i="27"/>
  <c r="AF415" i="27" s="1"/>
  <c r="X415" i="27"/>
  <c r="V415" i="27"/>
  <c r="U415" i="27"/>
  <c r="T415" i="27"/>
  <c r="AG414" i="27"/>
  <c r="AA414" i="27"/>
  <c r="Z414" i="27"/>
  <c r="Y414" i="27"/>
  <c r="AF414" i="27" s="1"/>
  <c r="X414" i="27"/>
  <c r="AE414" i="27" s="1"/>
  <c r="W414" i="27"/>
  <c r="V414" i="27"/>
  <c r="U414" i="27"/>
  <c r="T414" i="27"/>
  <c r="AE413" i="27"/>
  <c r="Z413" i="27"/>
  <c r="AG413" i="27" s="1"/>
  <c r="Y413" i="27"/>
  <c r="AF413" i="27" s="1"/>
  <c r="X413" i="27"/>
  <c r="AA413" i="27" s="1"/>
  <c r="V413" i="27"/>
  <c r="U413" i="27"/>
  <c r="T413" i="27"/>
  <c r="AG412" i="27"/>
  <c r="AA412" i="27"/>
  <c r="Z412" i="27"/>
  <c r="Y412" i="27"/>
  <c r="AF412" i="27" s="1"/>
  <c r="X412" i="27"/>
  <c r="AE412" i="27" s="1"/>
  <c r="W412" i="27"/>
  <c r="V412" i="27"/>
  <c r="U412" i="27"/>
  <c r="T412" i="27"/>
  <c r="Z411" i="27"/>
  <c r="AG411" i="27" s="1"/>
  <c r="Y411" i="27"/>
  <c r="AF411" i="27" s="1"/>
  <c r="X411" i="27"/>
  <c r="V411" i="27"/>
  <c r="U411" i="27"/>
  <c r="T411" i="27"/>
  <c r="Z410" i="27"/>
  <c r="AG410" i="27" s="1"/>
  <c r="Y410" i="27"/>
  <c r="AF410" i="27" s="1"/>
  <c r="X410" i="27"/>
  <c r="AE410" i="27" s="1"/>
  <c r="V410" i="27"/>
  <c r="U410" i="27"/>
  <c r="W410" i="27" s="1"/>
  <c r="T410" i="27"/>
  <c r="Z409" i="27"/>
  <c r="AG409" i="27" s="1"/>
  <c r="Y409" i="27"/>
  <c r="AF409" i="27" s="1"/>
  <c r="X409" i="27"/>
  <c r="AE409" i="27" s="1"/>
  <c r="V409" i="27"/>
  <c r="U409" i="27"/>
  <c r="T409" i="27"/>
  <c r="W409" i="27" s="1"/>
  <c r="Z408" i="27"/>
  <c r="AG408" i="27" s="1"/>
  <c r="Y408" i="27"/>
  <c r="AF408" i="27" s="1"/>
  <c r="X408" i="27"/>
  <c r="AE408" i="27" s="1"/>
  <c r="V408" i="27"/>
  <c r="U408" i="27"/>
  <c r="W408" i="27" s="1"/>
  <c r="T408" i="27"/>
  <c r="Z407" i="27"/>
  <c r="AG407" i="27" s="1"/>
  <c r="Y407" i="27"/>
  <c r="AF407" i="27" s="1"/>
  <c r="X407" i="27"/>
  <c r="AE407" i="27" s="1"/>
  <c r="V407" i="27"/>
  <c r="U407" i="27"/>
  <c r="T407" i="27"/>
  <c r="Z406" i="27"/>
  <c r="AG406" i="27" s="1"/>
  <c r="Y406" i="27"/>
  <c r="AF406" i="27" s="1"/>
  <c r="X406" i="27"/>
  <c r="V406" i="27"/>
  <c r="W406" i="27" s="1"/>
  <c r="U406" i="27"/>
  <c r="T406" i="27"/>
  <c r="Z405" i="27"/>
  <c r="AG405" i="27" s="1"/>
  <c r="Y405" i="27"/>
  <c r="AF405" i="27" s="1"/>
  <c r="X405" i="27"/>
  <c r="V405" i="27"/>
  <c r="U405" i="27"/>
  <c r="T405" i="27"/>
  <c r="AG404" i="27"/>
  <c r="Z404" i="27"/>
  <c r="Y404" i="27"/>
  <c r="AF404" i="27" s="1"/>
  <c r="X404" i="27"/>
  <c r="V404" i="27"/>
  <c r="U404" i="27"/>
  <c r="T404" i="27"/>
  <c r="W404" i="27" s="1"/>
  <c r="Z403" i="27"/>
  <c r="AG403" i="27" s="1"/>
  <c r="Y403" i="27"/>
  <c r="AF403" i="27" s="1"/>
  <c r="X403" i="27"/>
  <c r="V403" i="27"/>
  <c r="U403" i="27"/>
  <c r="T403" i="27"/>
  <c r="AG402" i="27"/>
  <c r="AA402" i="27"/>
  <c r="Z402" i="27"/>
  <c r="Y402" i="27"/>
  <c r="AF402" i="27" s="1"/>
  <c r="X402" i="27"/>
  <c r="AE402" i="27" s="1"/>
  <c r="W402" i="27"/>
  <c r="V402" i="27"/>
  <c r="U402" i="27"/>
  <c r="T402" i="27"/>
  <c r="AE401" i="27"/>
  <c r="Z401" i="27"/>
  <c r="AG401" i="27" s="1"/>
  <c r="Y401" i="27"/>
  <c r="AF401" i="27" s="1"/>
  <c r="X401" i="27"/>
  <c r="V401" i="27"/>
  <c r="U401" i="27"/>
  <c r="T401" i="27"/>
  <c r="AG400" i="27"/>
  <c r="AA400" i="27"/>
  <c r="Z400" i="27"/>
  <c r="Y400" i="27"/>
  <c r="AF400" i="27" s="1"/>
  <c r="X400" i="27"/>
  <c r="AE400" i="27" s="1"/>
  <c r="W400" i="27"/>
  <c r="V400" i="27"/>
  <c r="U400" i="27"/>
  <c r="T400" i="27"/>
  <c r="Z399" i="27"/>
  <c r="AG399" i="27" s="1"/>
  <c r="Y399" i="27"/>
  <c r="AF399" i="27" s="1"/>
  <c r="X399" i="27"/>
  <c r="AE399" i="27" s="1"/>
  <c r="V399" i="27"/>
  <c r="U399" i="27"/>
  <c r="T399" i="27"/>
  <c r="Z398" i="27"/>
  <c r="AG398" i="27" s="1"/>
  <c r="Y398" i="27"/>
  <c r="AF398" i="27" s="1"/>
  <c r="X398" i="27"/>
  <c r="AE398" i="27" s="1"/>
  <c r="V398" i="27"/>
  <c r="W398" i="27" s="1"/>
  <c r="U398" i="27"/>
  <c r="T398" i="27"/>
  <c r="AE397" i="27"/>
  <c r="Z397" i="27"/>
  <c r="AG397" i="27" s="1"/>
  <c r="Y397" i="27"/>
  <c r="AF397" i="27" s="1"/>
  <c r="X397" i="27"/>
  <c r="V397" i="27"/>
  <c r="U397" i="27"/>
  <c r="T397" i="27"/>
  <c r="Z396" i="27"/>
  <c r="AG396" i="27" s="1"/>
  <c r="Y396" i="27"/>
  <c r="AF396" i="27" s="1"/>
  <c r="X396" i="27"/>
  <c r="AE396" i="27" s="1"/>
  <c r="V396" i="27"/>
  <c r="W396" i="27" s="1"/>
  <c r="U396" i="27"/>
  <c r="T396" i="27"/>
  <c r="Z395" i="27"/>
  <c r="AG395" i="27" s="1"/>
  <c r="Y395" i="27"/>
  <c r="AF395" i="27" s="1"/>
  <c r="X395" i="27"/>
  <c r="V395" i="27"/>
  <c r="U395" i="27"/>
  <c r="T395" i="27"/>
  <c r="W395" i="27" s="1"/>
  <c r="Z394" i="27"/>
  <c r="AG394" i="27" s="1"/>
  <c r="Y394" i="27"/>
  <c r="AF394" i="27" s="1"/>
  <c r="X394" i="27"/>
  <c r="AE394" i="27" s="1"/>
  <c r="V394" i="27"/>
  <c r="U394" i="27"/>
  <c r="T394" i="27"/>
  <c r="W394" i="27" s="1"/>
  <c r="AE393" i="27"/>
  <c r="Z393" i="27"/>
  <c r="AG393" i="27" s="1"/>
  <c r="Y393" i="27"/>
  <c r="AF393" i="27" s="1"/>
  <c r="X393" i="27"/>
  <c r="V393" i="27"/>
  <c r="U393" i="27"/>
  <c r="T393" i="27"/>
  <c r="W393" i="27" s="1"/>
  <c r="Z392" i="27"/>
  <c r="AG392" i="27" s="1"/>
  <c r="Y392" i="27"/>
  <c r="AF392" i="27" s="1"/>
  <c r="X392" i="27"/>
  <c r="AE392" i="27" s="1"/>
  <c r="V392" i="27"/>
  <c r="U392" i="27"/>
  <c r="T392" i="27"/>
  <c r="W392" i="27" s="1"/>
  <c r="Z391" i="27"/>
  <c r="AG391" i="27" s="1"/>
  <c r="Y391" i="27"/>
  <c r="AF391" i="27" s="1"/>
  <c r="X391" i="27"/>
  <c r="AE391" i="27" s="1"/>
  <c r="V391" i="27"/>
  <c r="U391" i="27"/>
  <c r="T391" i="27"/>
  <c r="W391" i="27" s="1"/>
  <c r="AG390" i="27"/>
  <c r="Z390" i="27"/>
  <c r="Y390" i="27"/>
  <c r="AF390" i="27" s="1"/>
  <c r="X390" i="27"/>
  <c r="AE390" i="27" s="1"/>
  <c r="V390" i="27"/>
  <c r="U390" i="27"/>
  <c r="T390" i="27"/>
  <c r="W390" i="27" s="1"/>
  <c r="Z389" i="27"/>
  <c r="AG389" i="27" s="1"/>
  <c r="Y389" i="27"/>
  <c r="AF389" i="27" s="1"/>
  <c r="X389" i="27"/>
  <c r="AE389" i="27" s="1"/>
  <c r="V389" i="27"/>
  <c r="U389" i="27"/>
  <c r="T389" i="27"/>
  <c r="AG388" i="27"/>
  <c r="Z388" i="27"/>
  <c r="Y388" i="27"/>
  <c r="AF388" i="27" s="1"/>
  <c r="X388" i="27"/>
  <c r="AE388" i="27" s="1"/>
  <c r="V388" i="27"/>
  <c r="U388" i="27"/>
  <c r="T388" i="27"/>
  <c r="W388" i="27" s="1"/>
  <c r="Z387" i="27"/>
  <c r="AG387" i="27" s="1"/>
  <c r="Y387" i="27"/>
  <c r="AF387" i="27" s="1"/>
  <c r="X387" i="27"/>
  <c r="AE387" i="27" s="1"/>
  <c r="V387" i="27"/>
  <c r="U387" i="27"/>
  <c r="T387" i="27"/>
  <c r="W387" i="27" s="1"/>
  <c r="Z386" i="27"/>
  <c r="AG386" i="27" s="1"/>
  <c r="Y386" i="27"/>
  <c r="AF386" i="27" s="1"/>
  <c r="X386" i="27"/>
  <c r="AE386" i="27" s="1"/>
  <c r="V386" i="27"/>
  <c r="U386" i="27"/>
  <c r="T386" i="27"/>
  <c r="W386" i="27" s="1"/>
  <c r="Z385" i="27"/>
  <c r="AG385" i="27" s="1"/>
  <c r="Y385" i="27"/>
  <c r="AF385" i="27" s="1"/>
  <c r="X385" i="27"/>
  <c r="AE385" i="27" s="1"/>
  <c r="V385" i="27"/>
  <c r="U385" i="27"/>
  <c r="T385" i="27"/>
  <c r="W385" i="27" s="1"/>
  <c r="AG384" i="27"/>
  <c r="Z384" i="27"/>
  <c r="Y384" i="27"/>
  <c r="AF384" i="27" s="1"/>
  <c r="X384" i="27"/>
  <c r="AE384" i="27" s="1"/>
  <c r="V384" i="27"/>
  <c r="U384" i="27"/>
  <c r="T384" i="27"/>
  <c r="W384" i="27" s="1"/>
  <c r="Z383" i="27"/>
  <c r="AG383" i="27" s="1"/>
  <c r="Y383" i="27"/>
  <c r="AF383" i="27" s="1"/>
  <c r="X383" i="27"/>
  <c r="AA383" i="27" s="1"/>
  <c r="V383" i="27"/>
  <c r="U383" i="27"/>
  <c r="T383" i="27"/>
  <c r="Z382" i="27"/>
  <c r="Y382" i="27"/>
  <c r="AF382" i="27" s="1"/>
  <c r="X382" i="27"/>
  <c r="AE382" i="27" s="1"/>
  <c r="V382" i="27"/>
  <c r="U382" i="27"/>
  <c r="T382" i="27"/>
  <c r="AG381" i="27"/>
  <c r="Z381" i="27"/>
  <c r="Y381" i="27"/>
  <c r="AF381" i="27" s="1"/>
  <c r="X381" i="27"/>
  <c r="V381" i="27"/>
  <c r="U381" i="27"/>
  <c r="T381" i="27"/>
  <c r="W381" i="27" s="1"/>
  <c r="AG380" i="27"/>
  <c r="Z380" i="27"/>
  <c r="Y380" i="27"/>
  <c r="AF380" i="27" s="1"/>
  <c r="X380" i="27"/>
  <c r="AE380" i="27" s="1"/>
  <c r="V380" i="27"/>
  <c r="U380" i="27"/>
  <c r="T380" i="27"/>
  <c r="W380" i="27" s="1"/>
  <c r="Z379" i="27"/>
  <c r="AG379" i="27" s="1"/>
  <c r="Y379" i="27"/>
  <c r="AF379" i="27" s="1"/>
  <c r="X379" i="27"/>
  <c r="AE379" i="27" s="1"/>
  <c r="V379" i="27"/>
  <c r="U379" i="27"/>
  <c r="T379" i="27"/>
  <c r="W379" i="27" s="1"/>
  <c r="Z378" i="27"/>
  <c r="AG378" i="27" s="1"/>
  <c r="Y378" i="27"/>
  <c r="AF378" i="27" s="1"/>
  <c r="X378" i="27"/>
  <c r="AE378" i="27" s="1"/>
  <c r="V378" i="27"/>
  <c r="U378" i="27"/>
  <c r="T378" i="27"/>
  <c r="W378" i="27" s="1"/>
  <c r="Z377" i="27"/>
  <c r="AG377" i="27" s="1"/>
  <c r="Y377" i="27"/>
  <c r="AF377" i="27" s="1"/>
  <c r="X377" i="27"/>
  <c r="AE377" i="27" s="1"/>
  <c r="V377" i="27"/>
  <c r="U377" i="27"/>
  <c r="T377" i="27"/>
  <c r="AG376" i="27"/>
  <c r="Z376" i="27"/>
  <c r="Y376" i="27"/>
  <c r="AF376" i="27" s="1"/>
  <c r="X376" i="27"/>
  <c r="AA376" i="27" s="1"/>
  <c r="V376" i="27"/>
  <c r="U376" i="27"/>
  <c r="T376" i="27"/>
  <c r="W376" i="27" s="1"/>
  <c r="Z375" i="27"/>
  <c r="AG375" i="27" s="1"/>
  <c r="Y375" i="27"/>
  <c r="AF375" i="27" s="1"/>
  <c r="X375" i="27"/>
  <c r="AE375" i="27" s="1"/>
  <c r="V375" i="27"/>
  <c r="U375" i="27"/>
  <c r="T375" i="27"/>
  <c r="Z374" i="27"/>
  <c r="Y374" i="27"/>
  <c r="AF374" i="27" s="1"/>
  <c r="X374" i="27"/>
  <c r="AE374" i="27" s="1"/>
  <c r="V374" i="27"/>
  <c r="U374" i="27"/>
  <c r="T374" i="27"/>
  <c r="Z373" i="27"/>
  <c r="AG373" i="27" s="1"/>
  <c r="Y373" i="27"/>
  <c r="AF373" i="27" s="1"/>
  <c r="X373" i="27"/>
  <c r="AE373" i="27" s="1"/>
  <c r="V373" i="27"/>
  <c r="U373" i="27"/>
  <c r="T373" i="27"/>
  <c r="AG372" i="27"/>
  <c r="Z372" i="27"/>
  <c r="Y372" i="27"/>
  <c r="AF372" i="27" s="1"/>
  <c r="X372" i="27"/>
  <c r="AE372" i="27" s="1"/>
  <c r="W372" i="27"/>
  <c r="V372" i="27"/>
  <c r="U372" i="27"/>
  <c r="T372" i="27"/>
  <c r="Z371" i="27"/>
  <c r="AG371" i="27" s="1"/>
  <c r="Y371" i="27"/>
  <c r="AF371" i="27" s="1"/>
  <c r="X371" i="27"/>
  <c r="AE371" i="27" s="1"/>
  <c r="W371" i="27"/>
  <c r="V371" i="27"/>
  <c r="U371" i="27"/>
  <c r="T371" i="27"/>
  <c r="AG370" i="27"/>
  <c r="Z370" i="27"/>
  <c r="Y370" i="27"/>
  <c r="AF370" i="27" s="1"/>
  <c r="X370" i="27"/>
  <c r="AE370" i="27" s="1"/>
  <c r="V370" i="27"/>
  <c r="U370" i="27"/>
  <c r="T370" i="27"/>
  <c r="W370" i="27" s="1"/>
  <c r="Z369" i="27"/>
  <c r="AG369" i="27" s="1"/>
  <c r="Y369" i="27"/>
  <c r="AF369" i="27" s="1"/>
  <c r="X369" i="27"/>
  <c r="AE369" i="27" s="1"/>
  <c r="V369" i="27"/>
  <c r="U369" i="27"/>
  <c r="T369" i="27"/>
  <c r="W369" i="27" s="1"/>
  <c r="AG368" i="27"/>
  <c r="Z368" i="27"/>
  <c r="Y368" i="27"/>
  <c r="AF368" i="27" s="1"/>
  <c r="X368" i="27"/>
  <c r="AE368" i="27" s="1"/>
  <c r="V368" i="27"/>
  <c r="U368" i="27"/>
  <c r="T368" i="27"/>
  <c r="AE367" i="27"/>
  <c r="Z367" i="27"/>
  <c r="AG367" i="27" s="1"/>
  <c r="Y367" i="27"/>
  <c r="AF367" i="27" s="1"/>
  <c r="X367" i="27"/>
  <c r="V367" i="27"/>
  <c r="U367" i="27"/>
  <c r="T367" i="27"/>
  <c r="Z366" i="27"/>
  <c r="AG366" i="27" s="1"/>
  <c r="Y366" i="27"/>
  <c r="AF366" i="27" s="1"/>
  <c r="X366" i="27"/>
  <c r="AE366" i="27" s="1"/>
  <c r="V366" i="27"/>
  <c r="U366" i="27"/>
  <c r="T366" i="27"/>
  <c r="AG365" i="27"/>
  <c r="Z365" i="27"/>
  <c r="Y365" i="27"/>
  <c r="AF365" i="27" s="1"/>
  <c r="X365" i="27"/>
  <c r="AE365" i="27" s="1"/>
  <c r="V365" i="27"/>
  <c r="U365" i="27"/>
  <c r="T365" i="27"/>
  <c r="W365" i="27" s="1"/>
  <c r="Z364" i="27"/>
  <c r="AG364" i="27" s="1"/>
  <c r="Y364" i="27"/>
  <c r="AF364" i="27" s="1"/>
  <c r="X364" i="27"/>
  <c r="AA364" i="27" s="1"/>
  <c r="V364" i="27"/>
  <c r="U364" i="27"/>
  <c r="T364" i="27"/>
  <c r="W364" i="27" s="1"/>
  <c r="AG363" i="27"/>
  <c r="Z363" i="27"/>
  <c r="Y363" i="27"/>
  <c r="AF363" i="27" s="1"/>
  <c r="X363" i="27"/>
  <c r="AE363" i="27" s="1"/>
  <c r="V363" i="27"/>
  <c r="U363" i="27"/>
  <c r="T363" i="27"/>
  <c r="W363" i="27" s="1"/>
  <c r="Z362" i="27"/>
  <c r="AG362" i="27" s="1"/>
  <c r="Y362" i="27"/>
  <c r="AF362" i="27" s="1"/>
  <c r="X362" i="27"/>
  <c r="AE362" i="27" s="1"/>
  <c r="AH362" i="27" s="1"/>
  <c r="V362" i="27"/>
  <c r="U362" i="27"/>
  <c r="T362" i="27"/>
  <c r="AG361" i="27"/>
  <c r="Z361" i="27"/>
  <c r="Y361" i="27"/>
  <c r="AF361" i="27" s="1"/>
  <c r="X361" i="27"/>
  <c r="AE361" i="27" s="1"/>
  <c r="V361" i="27"/>
  <c r="U361" i="27"/>
  <c r="T361" i="27"/>
  <c r="W361" i="27" s="1"/>
  <c r="Z360" i="27"/>
  <c r="AG360" i="27" s="1"/>
  <c r="Y360" i="27"/>
  <c r="AF360" i="27" s="1"/>
  <c r="X360" i="27"/>
  <c r="AA360" i="27" s="1"/>
  <c r="V360" i="27"/>
  <c r="U360" i="27"/>
  <c r="T360" i="27"/>
  <c r="W360" i="27" s="1"/>
  <c r="AG359" i="27"/>
  <c r="Z359" i="27"/>
  <c r="Y359" i="27"/>
  <c r="AF359" i="27" s="1"/>
  <c r="X359" i="27"/>
  <c r="AE359" i="27" s="1"/>
  <c r="V359" i="27"/>
  <c r="U359" i="27"/>
  <c r="T359" i="27"/>
  <c r="W359" i="27" s="1"/>
  <c r="Z358" i="27"/>
  <c r="AG358" i="27" s="1"/>
  <c r="Y358" i="27"/>
  <c r="AF358" i="27" s="1"/>
  <c r="X358" i="27"/>
  <c r="AE358" i="27" s="1"/>
  <c r="AH358" i="27" s="1"/>
  <c r="V358" i="27"/>
  <c r="U358" i="27"/>
  <c r="T358" i="27"/>
  <c r="AG357" i="27"/>
  <c r="Z357" i="27"/>
  <c r="Y357" i="27"/>
  <c r="X357" i="27"/>
  <c r="AE357" i="27" s="1"/>
  <c r="V357" i="27"/>
  <c r="U357" i="27"/>
  <c r="T357" i="27"/>
  <c r="Z356" i="27"/>
  <c r="AG356" i="27" s="1"/>
  <c r="Y356" i="27"/>
  <c r="X356" i="27"/>
  <c r="AE356" i="27" s="1"/>
  <c r="V356" i="27"/>
  <c r="U356" i="27"/>
  <c r="T356" i="27"/>
  <c r="Z355" i="27"/>
  <c r="AG355" i="27" s="1"/>
  <c r="Y355" i="27"/>
  <c r="X355" i="27"/>
  <c r="AE355" i="27" s="1"/>
  <c r="V355" i="27"/>
  <c r="U355" i="27"/>
  <c r="T355" i="27"/>
  <c r="AF354" i="27"/>
  <c r="Z354" i="27"/>
  <c r="AG354" i="27" s="1"/>
  <c r="Y354" i="27"/>
  <c r="X354" i="27"/>
  <c r="AE354" i="27" s="1"/>
  <c r="V354" i="27"/>
  <c r="U354" i="27"/>
  <c r="W354" i="27" s="1"/>
  <c r="T354" i="27"/>
  <c r="Z353" i="27"/>
  <c r="AG353" i="27" s="1"/>
  <c r="Y353" i="27"/>
  <c r="AA353" i="27" s="1"/>
  <c r="X353" i="27"/>
  <c r="AE353" i="27" s="1"/>
  <c r="V353" i="27"/>
  <c r="U353" i="27"/>
  <c r="T353" i="27"/>
  <c r="Z352" i="27"/>
  <c r="AG352" i="27" s="1"/>
  <c r="Y352" i="27"/>
  <c r="X352" i="27"/>
  <c r="AE352" i="27" s="1"/>
  <c r="V352" i="27"/>
  <c r="U352" i="27"/>
  <c r="T352" i="27"/>
  <c r="Z351" i="27"/>
  <c r="AG351" i="27" s="1"/>
  <c r="Y351" i="27"/>
  <c r="AA351" i="27" s="1"/>
  <c r="X351" i="27"/>
  <c r="AE351" i="27" s="1"/>
  <c r="V351" i="27"/>
  <c r="U351" i="27"/>
  <c r="T351" i="27"/>
  <c r="Z350" i="27"/>
  <c r="AG350" i="27" s="1"/>
  <c r="Y350" i="27"/>
  <c r="X350" i="27"/>
  <c r="AE350" i="27" s="1"/>
  <c r="V350" i="27"/>
  <c r="U350" i="27"/>
  <c r="T350" i="27"/>
  <c r="AF349" i="27"/>
  <c r="Z349" i="27"/>
  <c r="AG349" i="27" s="1"/>
  <c r="Y349" i="27"/>
  <c r="X349" i="27"/>
  <c r="AE349" i="27" s="1"/>
  <c r="V349" i="27"/>
  <c r="U349" i="27"/>
  <c r="T349" i="27"/>
  <c r="Z348" i="27"/>
  <c r="AG348" i="27" s="1"/>
  <c r="Y348" i="27"/>
  <c r="X348" i="27"/>
  <c r="AE348" i="27" s="1"/>
  <c r="V348" i="27"/>
  <c r="U348" i="27"/>
  <c r="T348" i="27"/>
  <c r="Z347" i="27"/>
  <c r="AG347" i="27" s="1"/>
  <c r="Y347" i="27"/>
  <c r="X347" i="27"/>
  <c r="AE347" i="27" s="1"/>
  <c r="V347" i="27"/>
  <c r="U347" i="27"/>
  <c r="T347" i="27"/>
  <c r="AF346" i="27"/>
  <c r="Z346" i="27"/>
  <c r="AG346" i="27" s="1"/>
  <c r="Y346" i="27"/>
  <c r="X346" i="27"/>
  <c r="AE346" i="27" s="1"/>
  <c r="V346" i="27"/>
  <c r="U346" i="27"/>
  <c r="W346" i="27" s="1"/>
  <c r="T346" i="27"/>
  <c r="Z345" i="27"/>
  <c r="AG345" i="27" s="1"/>
  <c r="Y345" i="27"/>
  <c r="AA345" i="27" s="1"/>
  <c r="X345" i="27"/>
  <c r="AE345" i="27" s="1"/>
  <c r="V345" i="27"/>
  <c r="U345" i="27"/>
  <c r="T345" i="27"/>
  <c r="Z344" i="27"/>
  <c r="AG344" i="27" s="1"/>
  <c r="Y344" i="27"/>
  <c r="X344" i="27"/>
  <c r="AE344" i="27" s="1"/>
  <c r="V344" i="27"/>
  <c r="U344" i="27"/>
  <c r="T344" i="27"/>
  <c r="Z343" i="27"/>
  <c r="AG343" i="27" s="1"/>
  <c r="Y343" i="27"/>
  <c r="AA343" i="27" s="1"/>
  <c r="X343" i="27"/>
  <c r="AE343" i="27" s="1"/>
  <c r="V343" i="27"/>
  <c r="U343" i="27"/>
  <c r="T343" i="27"/>
  <c r="Z342" i="27"/>
  <c r="AG342" i="27" s="1"/>
  <c r="Y342" i="27"/>
  <c r="AF342" i="27" s="1"/>
  <c r="X342" i="27"/>
  <c r="AE342" i="27" s="1"/>
  <c r="V342" i="27"/>
  <c r="U342" i="27"/>
  <c r="T342" i="27"/>
  <c r="AF341" i="27"/>
  <c r="Z341" i="27"/>
  <c r="AG341" i="27" s="1"/>
  <c r="Y341" i="27"/>
  <c r="X341" i="27"/>
  <c r="AE341" i="27" s="1"/>
  <c r="V341" i="27"/>
  <c r="U341" i="27"/>
  <c r="T341" i="27"/>
  <c r="Z340" i="27"/>
  <c r="AG340" i="27" s="1"/>
  <c r="Y340" i="27"/>
  <c r="X340" i="27"/>
  <c r="AE340" i="27" s="1"/>
  <c r="V340" i="27"/>
  <c r="U340" i="27"/>
  <c r="T340" i="27"/>
  <c r="Z339" i="27"/>
  <c r="AG339" i="27" s="1"/>
  <c r="Y339" i="27"/>
  <c r="X339" i="27"/>
  <c r="AE339" i="27" s="1"/>
  <c r="V339" i="27"/>
  <c r="U339" i="27"/>
  <c r="T339" i="27"/>
  <c r="Z338" i="27"/>
  <c r="AG338" i="27" s="1"/>
  <c r="Y338" i="27"/>
  <c r="X338" i="27"/>
  <c r="AE338" i="27" s="1"/>
  <c r="V338" i="27"/>
  <c r="U338" i="27"/>
  <c r="T338" i="27"/>
  <c r="Z337" i="27"/>
  <c r="AG337" i="27" s="1"/>
  <c r="Y337" i="27"/>
  <c r="AF337" i="27" s="1"/>
  <c r="X337" i="27"/>
  <c r="AE337" i="27" s="1"/>
  <c r="V337" i="27"/>
  <c r="U337" i="27"/>
  <c r="T337" i="27"/>
  <c r="W337" i="27" s="1"/>
  <c r="Z336" i="27"/>
  <c r="AG336" i="27" s="1"/>
  <c r="Y336" i="27"/>
  <c r="X336" i="27"/>
  <c r="AE336" i="27" s="1"/>
  <c r="V336" i="27"/>
  <c r="U336" i="27"/>
  <c r="T336" i="27"/>
  <c r="Z335" i="27"/>
  <c r="AG335" i="27" s="1"/>
  <c r="Y335" i="27"/>
  <c r="AF335" i="27" s="1"/>
  <c r="X335" i="27"/>
  <c r="AE335" i="27" s="1"/>
  <c r="W335" i="27"/>
  <c r="V335" i="27"/>
  <c r="U335" i="27"/>
  <c r="T335" i="27"/>
  <c r="Z334" i="27"/>
  <c r="AG334" i="27" s="1"/>
  <c r="Y334" i="27"/>
  <c r="X334" i="27"/>
  <c r="AE334" i="27" s="1"/>
  <c r="V334" i="27"/>
  <c r="U334" i="27"/>
  <c r="W334" i="27" s="1"/>
  <c r="T334" i="27"/>
  <c r="Z333" i="27"/>
  <c r="AG333" i="27" s="1"/>
  <c r="Y333" i="27"/>
  <c r="AF333" i="27" s="1"/>
  <c r="X333" i="27"/>
  <c r="AE333" i="27" s="1"/>
  <c r="V333" i="27"/>
  <c r="U333" i="27"/>
  <c r="T333" i="27"/>
  <c r="W333" i="27" s="1"/>
  <c r="Z332" i="27"/>
  <c r="AG332" i="27" s="1"/>
  <c r="Y332" i="27"/>
  <c r="X332" i="27"/>
  <c r="AE332" i="27" s="1"/>
  <c r="V332" i="27"/>
  <c r="U332" i="27"/>
  <c r="T332" i="27"/>
  <c r="AA331" i="27"/>
  <c r="Z331" i="27"/>
  <c r="AG331" i="27" s="1"/>
  <c r="Y331" i="27"/>
  <c r="AF331" i="27" s="1"/>
  <c r="X331" i="27"/>
  <c r="AE331" i="27" s="1"/>
  <c r="V331" i="27"/>
  <c r="W331" i="27" s="1"/>
  <c r="U331" i="27"/>
  <c r="T331" i="27"/>
  <c r="Z330" i="27"/>
  <c r="AG330" i="27" s="1"/>
  <c r="Y330" i="27"/>
  <c r="X330" i="27"/>
  <c r="AE330" i="27" s="1"/>
  <c r="V330" i="27"/>
  <c r="U330" i="27"/>
  <c r="T330" i="27"/>
  <c r="Z329" i="27"/>
  <c r="AG329" i="27" s="1"/>
  <c r="Y329" i="27"/>
  <c r="AF329" i="27" s="1"/>
  <c r="X329" i="27"/>
  <c r="AE329" i="27" s="1"/>
  <c r="V329" i="27"/>
  <c r="U329" i="27"/>
  <c r="T329" i="27"/>
  <c r="W329" i="27" s="1"/>
  <c r="Z328" i="27"/>
  <c r="AG328" i="27" s="1"/>
  <c r="Y328" i="27"/>
  <c r="X328" i="27"/>
  <c r="AE328" i="27" s="1"/>
  <c r="V328" i="27"/>
  <c r="U328" i="27"/>
  <c r="T328" i="27"/>
  <c r="Z327" i="27"/>
  <c r="AG327" i="27" s="1"/>
  <c r="Y327" i="27"/>
  <c r="AF327" i="27" s="1"/>
  <c r="X327" i="27"/>
  <c r="AE327" i="27" s="1"/>
  <c r="W327" i="27"/>
  <c r="V327" i="27"/>
  <c r="U327" i="27"/>
  <c r="T327" i="27"/>
  <c r="Z326" i="27"/>
  <c r="AG326" i="27" s="1"/>
  <c r="Y326" i="27"/>
  <c r="X326" i="27"/>
  <c r="AE326" i="27" s="1"/>
  <c r="V326" i="27"/>
  <c r="U326" i="27"/>
  <c r="W326" i="27" s="1"/>
  <c r="T326" i="27"/>
  <c r="Z325" i="27"/>
  <c r="AG325" i="27" s="1"/>
  <c r="Y325" i="27"/>
  <c r="AF325" i="27" s="1"/>
  <c r="X325" i="27"/>
  <c r="AE325" i="27" s="1"/>
  <c r="V325" i="27"/>
  <c r="U325" i="27"/>
  <c r="T325" i="27"/>
  <c r="W325" i="27" s="1"/>
  <c r="Z324" i="27"/>
  <c r="AG324" i="27" s="1"/>
  <c r="Y324" i="27"/>
  <c r="X324" i="27"/>
  <c r="AE324" i="27" s="1"/>
  <c r="V324" i="27"/>
  <c r="U324" i="27"/>
  <c r="T324" i="27"/>
  <c r="AA323" i="27"/>
  <c r="Z323" i="27"/>
  <c r="AG323" i="27" s="1"/>
  <c r="Y323" i="27"/>
  <c r="AF323" i="27" s="1"/>
  <c r="X323" i="27"/>
  <c r="AE323" i="27" s="1"/>
  <c r="V323" i="27"/>
  <c r="W323" i="27" s="1"/>
  <c r="U323" i="27"/>
  <c r="T323" i="27"/>
  <c r="Z322" i="27"/>
  <c r="AG322" i="27" s="1"/>
  <c r="Y322" i="27"/>
  <c r="X322" i="27"/>
  <c r="AE322" i="27" s="1"/>
  <c r="V322" i="27"/>
  <c r="U322" i="27"/>
  <c r="T322" i="27"/>
  <c r="Z321" i="27"/>
  <c r="AG321" i="27" s="1"/>
  <c r="Y321" i="27"/>
  <c r="AF321" i="27" s="1"/>
  <c r="X321" i="27"/>
  <c r="AE321" i="27" s="1"/>
  <c r="V321" i="27"/>
  <c r="U321" i="27"/>
  <c r="T321" i="27"/>
  <c r="W321" i="27" s="1"/>
  <c r="Z320" i="27"/>
  <c r="AG320" i="27" s="1"/>
  <c r="Y320" i="27"/>
  <c r="X320" i="27"/>
  <c r="AE320" i="27" s="1"/>
  <c r="V320" i="27"/>
  <c r="U320" i="27"/>
  <c r="T320" i="27"/>
  <c r="Z319" i="27"/>
  <c r="AG319" i="27" s="1"/>
  <c r="Y319" i="27"/>
  <c r="AF319" i="27" s="1"/>
  <c r="X319" i="27"/>
  <c r="AE319" i="27" s="1"/>
  <c r="W319" i="27"/>
  <c r="V319" i="27"/>
  <c r="U319" i="27"/>
  <c r="T319" i="27"/>
  <c r="Z318" i="27"/>
  <c r="AG318" i="27" s="1"/>
  <c r="Y318" i="27"/>
  <c r="X318" i="27"/>
  <c r="AE318" i="27" s="1"/>
  <c r="V318" i="27"/>
  <c r="U318" i="27"/>
  <c r="W318" i="27" s="1"/>
  <c r="T318" i="27"/>
  <c r="Z317" i="27"/>
  <c r="AG317" i="27" s="1"/>
  <c r="Y317" i="27"/>
  <c r="AF317" i="27" s="1"/>
  <c r="X317" i="27"/>
  <c r="AE317" i="27" s="1"/>
  <c r="V317" i="27"/>
  <c r="U317" i="27"/>
  <c r="T317" i="27"/>
  <c r="W317" i="27" s="1"/>
  <c r="Z316" i="27"/>
  <c r="AG316" i="27" s="1"/>
  <c r="Y316" i="27"/>
  <c r="X316" i="27"/>
  <c r="AE316" i="27" s="1"/>
  <c r="V316" i="27"/>
  <c r="U316" i="27"/>
  <c r="T316" i="27"/>
  <c r="AA315" i="27"/>
  <c r="Z315" i="27"/>
  <c r="AG315" i="27" s="1"/>
  <c r="Y315" i="27"/>
  <c r="AF315" i="27" s="1"/>
  <c r="X315" i="27"/>
  <c r="AE315" i="27" s="1"/>
  <c r="V315" i="27"/>
  <c r="W315" i="27" s="1"/>
  <c r="U315" i="27"/>
  <c r="T315" i="27"/>
  <c r="Z314" i="27"/>
  <c r="AG314" i="27" s="1"/>
  <c r="Y314" i="27"/>
  <c r="X314" i="27"/>
  <c r="AE314" i="27" s="1"/>
  <c r="V314" i="27"/>
  <c r="U314" i="27"/>
  <c r="T314" i="27"/>
  <c r="Z313" i="27"/>
  <c r="AG313" i="27" s="1"/>
  <c r="Y313" i="27"/>
  <c r="AF313" i="27" s="1"/>
  <c r="X313" i="27"/>
  <c r="AE313" i="27" s="1"/>
  <c r="V313" i="27"/>
  <c r="U313" i="27"/>
  <c r="T313" i="27"/>
  <c r="W313" i="27" s="1"/>
  <c r="Z312" i="27"/>
  <c r="AG312" i="27" s="1"/>
  <c r="Y312" i="27"/>
  <c r="X312" i="27"/>
  <c r="AE312" i="27" s="1"/>
  <c r="V312" i="27"/>
  <c r="U312" i="27"/>
  <c r="T312" i="27"/>
  <c r="AA311" i="27"/>
  <c r="Z311" i="27"/>
  <c r="AG311" i="27" s="1"/>
  <c r="Y311" i="27"/>
  <c r="AF311" i="27" s="1"/>
  <c r="X311" i="27"/>
  <c r="AE311" i="27" s="1"/>
  <c r="W311" i="27"/>
  <c r="V311" i="27"/>
  <c r="U311" i="27"/>
  <c r="T311" i="27"/>
  <c r="Z310" i="27"/>
  <c r="AG310" i="27" s="1"/>
  <c r="Y310" i="27"/>
  <c r="X310" i="27"/>
  <c r="AE310" i="27" s="1"/>
  <c r="V310" i="27"/>
  <c r="U310" i="27"/>
  <c r="W310" i="27" s="1"/>
  <c r="T310" i="27"/>
  <c r="Z309" i="27"/>
  <c r="AG309" i="27" s="1"/>
  <c r="Y309" i="27"/>
  <c r="AF309" i="27" s="1"/>
  <c r="X309" i="27"/>
  <c r="AE309" i="27" s="1"/>
  <c r="V309" i="27"/>
  <c r="U309" i="27"/>
  <c r="T309" i="27"/>
  <c r="W309" i="27" s="1"/>
  <c r="Z308" i="27"/>
  <c r="AG308" i="27" s="1"/>
  <c r="Y308" i="27"/>
  <c r="X308" i="27"/>
  <c r="AE308" i="27" s="1"/>
  <c r="V308" i="27"/>
  <c r="U308" i="27"/>
  <c r="T308" i="27"/>
  <c r="AA307" i="27"/>
  <c r="Z307" i="27"/>
  <c r="AG307" i="27" s="1"/>
  <c r="Y307" i="27"/>
  <c r="AF307" i="27" s="1"/>
  <c r="X307" i="27"/>
  <c r="AE307" i="27" s="1"/>
  <c r="W307" i="27"/>
  <c r="V307" i="27"/>
  <c r="U307" i="27"/>
  <c r="T307" i="27"/>
  <c r="Z306" i="27"/>
  <c r="AG306" i="27" s="1"/>
  <c r="Y306" i="27"/>
  <c r="X306" i="27"/>
  <c r="AE306" i="27" s="1"/>
  <c r="V306" i="27"/>
  <c r="U306" i="27"/>
  <c r="W306" i="27" s="1"/>
  <c r="T306" i="27"/>
  <c r="Z305" i="27"/>
  <c r="AG305" i="27" s="1"/>
  <c r="Y305" i="27"/>
  <c r="AF305" i="27" s="1"/>
  <c r="X305" i="27"/>
  <c r="AE305" i="27" s="1"/>
  <c r="V305" i="27"/>
  <c r="U305" i="27"/>
  <c r="T305" i="27"/>
  <c r="W305" i="27" s="1"/>
  <c r="Z304" i="27"/>
  <c r="AG304" i="27" s="1"/>
  <c r="Y304" i="27"/>
  <c r="X304" i="27"/>
  <c r="AE304" i="27" s="1"/>
  <c r="V304" i="27"/>
  <c r="U304" i="27"/>
  <c r="T304" i="27"/>
  <c r="AA303" i="27"/>
  <c r="Z303" i="27"/>
  <c r="AG303" i="27" s="1"/>
  <c r="Y303" i="27"/>
  <c r="AF303" i="27" s="1"/>
  <c r="X303" i="27"/>
  <c r="AE303" i="27" s="1"/>
  <c r="W303" i="27"/>
  <c r="V303" i="27"/>
  <c r="U303" i="27"/>
  <c r="T303" i="27"/>
  <c r="Z302" i="27"/>
  <c r="AG302" i="27" s="1"/>
  <c r="Y302" i="27"/>
  <c r="X302" i="27"/>
  <c r="AE302" i="27" s="1"/>
  <c r="V302" i="27"/>
  <c r="U302" i="27"/>
  <c r="W302" i="27" s="1"/>
  <c r="T302" i="27"/>
  <c r="Z301" i="27"/>
  <c r="AG301" i="27" s="1"/>
  <c r="Y301" i="27"/>
  <c r="AF301" i="27" s="1"/>
  <c r="X301" i="27"/>
  <c r="AE301" i="27" s="1"/>
  <c r="V301" i="27"/>
  <c r="U301" i="27"/>
  <c r="T301" i="27"/>
  <c r="W301" i="27" s="1"/>
  <c r="Z300" i="27"/>
  <c r="AG300" i="27" s="1"/>
  <c r="Y300" i="27"/>
  <c r="X300" i="27"/>
  <c r="AE300" i="27" s="1"/>
  <c r="V300" i="27"/>
  <c r="U300" i="27"/>
  <c r="T300" i="27"/>
  <c r="AA299" i="27"/>
  <c r="Z299" i="27"/>
  <c r="AG299" i="27" s="1"/>
  <c r="Y299" i="27"/>
  <c r="AF299" i="27" s="1"/>
  <c r="X299" i="27"/>
  <c r="AE299" i="27" s="1"/>
  <c r="W299" i="27"/>
  <c r="V299" i="27"/>
  <c r="U299" i="27"/>
  <c r="T299" i="27"/>
  <c r="Z298" i="27"/>
  <c r="AG298" i="27" s="1"/>
  <c r="Y298" i="27"/>
  <c r="X298" i="27"/>
  <c r="AE298" i="27" s="1"/>
  <c r="V298" i="27"/>
  <c r="U298" i="27"/>
  <c r="W298" i="27" s="1"/>
  <c r="T298" i="27"/>
  <c r="Z297" i="27"/>
  <c r="AG297" i="27" s="1"/>
  <c r="Y297" i="27"/>
  <c r="AF297" i="27" s="1"/>
  <c r="X297" i="27"/>
  <c r="AE297" i="27" s="1"/>
  <c r="V297" i="27"/>
  <c r="U297" i="27"/>
  <c r="T297" i="27"/>
  <c r="W297" i="27" s="1"/>
  <c r="Z296" i="27"/>
  <c r="AG296" i="27" s="1"/>
  <c r="Y296" i="27"/>
  <c r="X296" i="27"/>
  <c r="AE296" i="27" s="1"/>
  <c r="V296" i="27"/>
  <c r="U296" i="27"/>
  <c r="T296" i="27"/>
  <c r="AA295" i="27"/>
  <c r="Z295" i="27"/>
  <c r="AG295" i="27" s="1"/>
  <c r="Y295" i="27"/>
  <c r="AF295" i="27" s="1"/>
  <c r="X295" i="27"/>
  <c r="AE295" i="27" s="1"/>
  <c r="W295" i="27"/>
  <c r="V295" i="27"/>
  <c r="U295" i="27"/>
  <c r="T295" i="27"/>
  <c r="Z294" i="27"/>
  <c r="AG294" i="27" s="1"/>
  <c r="Y294" i="27"/>
  <c r="X294" i="27"/>
  <c r="AE294" i="27" s="1"/>
  <c r="V294" i="27"/>
  <c r="U294" i="27"/>
  <c r="W294" i="27" s="1"/>
  <c r="T294" i="27"/>
  <c r="Z293" i="27"/>
  <c r="AG293" i="27" s="1"/>
  <c r="Y293" i="27"/>
  <c r="AF293" i="27" s="1"/>
  <c r="X293" i="27"/>
  <c r="AE293" i="27" s="1"/>
  <c r="V293" i="27"/>
  <c r="U293" i="27"/>
  <c r="T293" i="27"/>
  <c r="W293" i="27" s="1"/>
  <c r="Z292" i="27"/>
  <c r="AG292" i="27" s="1"/>
  <c r="Y292" i="27"/>
  <c r="X292" i="27"/>
  <c r="AE292" i="27" s="1"/>
  <c r="V292" i="27"/>
  <c r="U292" i="27"/>
  <c r="T292" i="27"/>
  <c r="AA291" i="27"/>
  <c r="Z291" i="27"/>
  <c r="AG291" i="27" s="1"/>
  <c r="Y291" i="27"/>
  <c r="AF291" i="27" s="1"/>
  <c r="X291" i="27"/>
  <c r="AE291" i="27" s="1"/>
  <c r="W291" i="27"/>
  <c r="V291" i="27"/>
  <c r="U291" i="27"/>
  <c r="T291" i="27"/>
  <c r="Z290" i="27"/>
  <c r="AG290" i="27" s="1"/>
  <c r="Y290" i="27"/>
  <c r="X290" i="27"/>
  <c r="AE290" i="27" s="1"/>
  <c r="V290" i="27"/>
  <c r="U290" i="27"/>
  <c r="W290" i="27" s="1"/>
  <c r="T290" i="27"/>
  <c r="Z289" i="27"/>
  <c r="AG289" i="27" s="1"/>
  <c r="Y289" i="27"/>
  <c r="AF289" i="27" s="1"/>
  <c r="X289" i="27"/>
  <c r="AE289" i="27" s="1"/>
  <c r="V289" i="27"/>
  <c r="U289" i="27"/>
  <c r="T289" i="27"/>
  <c r="W289" i="27" s="1"/>
  <c r="Z288" i="27"/>
  <c r="AG288" i="27" s="1"/>
  <c r="Y288" i="27"/>
  <c r="X288" i="27"/>
  <c r="AE288" i="27" s="1"/>
  <c r="V288" i="27"/>
  <c r="U288" i="27"/>
  <c r="T288" i="27"/>
  <c r="AA287" i="27"/>
  <c r="Z287" i="27"/>
  <c r="AG287" i="27" s="1"/>
  <c r="Y287" i="27"/>
  <c r="AF287" i="27" s="1"/>
  <c r="X287" i="27"/>
  <c r="AE287" i="27" s="1"/>
  <c r="W287" i="27"/>
  <c r="V287" i="27"/>
  <c r="U287" i="27"/>
  <c r="T287" i="27"/>
  <c r="Z286" i="27"/>
  <c r="AG286" i="27" s="1"/>
  <c r="Y286" i="27"/>
  <c r="X286" i="27"/>
  <c r="AE286" i="27" s="1"/>
  <c r="V286" i="27"/>
  <c r="U286" i="27"/>
  <c r="W286" i="27" s="1"/>
  <c r="T286" i="27"/>
  <c r="Z285" i="27"/>
  <c r="AG285" i="27" s="1"/>
  <c r="Y285" i="27"/>
  <c r="AF285" i="27" s="1"/>
  <c r="X285" i="27"/>
  <c r="AE285" i="27" s="1"/>
  <c r="V285" i="27"/>
  <c r="U285" i="27"/>
  <c r="T285" i="27"/>
  <c r="W285" i="27" s="1"/>
  <c r="Z284" i="27"/>
  <c r="AG284" i="27" s="1"/>
  <c r="Y284" i="27"/>
  <c r="X284" i="27"/>
  <c r="AE284" i="27" s="1"/>
  <c r="V284" i="27"/>
  <c r="U284" i="27"/>
  <c r="T284" i="27"/>
  <c r="AA283" i="27"/>
  <c r="Z283" i="27"/>
  <c r="AG283" i="27" s="1"/>
  <c r="Y283" i="27"/>
  <c r="AF283" i="27" s="1"/>
  <c r="X283" i="27"/>
  <c r="AE283" i="27" s="1"/>
  <c r="V283" i="27"/>
  <c r="W283" i="27" s="1"/>
  <c r="U283" i="27"/>
  <c r="T283" i="27"/>
  <c r="Z282" i="27"/>
  <c r="AG282" i="27" s="1"/>
  <c r="Y282" i="27"/>
  <c r="X282" i="27"/>
  <c r="AE282" i="27" s="1"/>
  <c r="V282" i="27"/>
  <c r="U282" i="27"/>
  <c r="T282" i="27"/>
  <c r="Z281" i="27"/>
  <c r="AG281" i="27" s="1"/>
  <c r="Y281" i="27"/>
  <c r="AF281" i="27" s="1"/>
  <c r="X281" i="27"/>
  <c r="AE281" i="27" s="1"/>
  <c r="V281" i="27"/>
  <c r="U281" i="27"/>
  <c r="T281" i="27"/>
  <c r="W281" i="27" s="1"/>
  <c r="Z280" i="27"/>
  <c r="AG280" i="27" s="1"/>
  <c r="Y280" i="27"/>
  <c r="X280" i="27"/>
  <c r="AE280" i="27" s="1"/>
  <c r="V280" i="27"/>
  <c r="U280" i="27"/>
  <c r="T280" i="27"/>
  <c r="Z279" i="27"/>
  <c r="AG279" i="27" s="1"/>
  <c r="Y279" i="27"/>
  <c r="AF279" i="27" s="1"/>
  <c r="X279" i="27"/>
  <c r="AE279" i="27" s="1"/>
  <c r="W279" i="27"/>
  <c r="V279" i="27"/>
  <c r="U279" i="27"/>
  <c r="T279" i="27"/>
  <c r="Z278" i="27"/>
  <c r="AG278" i="27" s="1"/>
  <c r="Y278" i="27"/>
  <c r="X278" i="27"/>
  <c r="AE278" i="27" s="1"/>
  <c r="V278" i="27"/>
  <c r="U278" i="27"/>
  <c r="W278" i="27" s="1"/>
  <c r="T278" i="27"/>
  <c r="Z277" i="27"/>
  <c r="AG277" i="27" s="1"/>
  <c r="Y277" i="27"/>
  <c r="AF277" i="27" s="1"/>
  <c r="X277" i="27"/>
  <c r="V277" i="27"/>
  <c r="U277" i="27"/>
  <c r="T277" i="27"/>
  <c r="W277" i="27" s="1"/>
  <c r="Z276" i="27"/>
  <c r="AG276" i="27" s="1"/>
  <c r="Y276" i="27"/>
  <c r="X276" i="27"/>
  <c r="AE276" i="27" s="1"/>
  <c r="V276" i="27"/>
  <c r="U276" i="27"/>
  <c r="T276" i="27"/>
  <c r="AA275" i="27"/>
  <c r="Z275" i="27"/>
  <c r="AG275" i="27" s="1"/>
  <c r="Y275" i="27"/>
  <c r="AF275" i="27" s="1"/>
  <c r="X275" i="27"/>
  <c r="AE275" i="27" s="1"/>
  <c r="W275" i="27"/>
  <c r="V275" i="27"/>
  <c r="U275" i="27"/>
  <c r="T275" i="27"/>
  <c r="Z274" i="27"/>
  <c r="AG274" i="27" s="1"/>
  <c r="Y274" i="27"/>
  <c r="X274" i="27"/>
  <c r="AE274" i="27" s="1"/>
  <c r="V274" i="27"/>
  <c r="U274" i="27"/>
  <c r="W274" i="27" s="1"/>
  <c r="T274" i="27"/>
  <c r="Z273" i="27"/>
  <c r="AG273" i="27" s="1"/>
  <c r="Y273" i="27"/>
  <c r="AF273" i="27" s="1"/>
  <c r="X273" i="27"/>
  <c r="AE273" i="27" s="1"/>
  <c r="V273" i="27"/>
  <c r="U273" i="27"/>
  <c r="T273" i="27"/>
  <c r="W273" i="27" s="1"/>
  <c r="Z272" i="27"/>
  <c r="AG272" i="27" s="1"/>
  <c r="Y272" i="27"/>
  <c r="X272" i="27"/>
  <c r="AE272" i="27" s="1"/>
  <c r="V272" i="27"/>
  <c r="U272" i="27"/>
  <c r="T272" i="27"/>
  <c r="Z271" i="27"/>
  <c r="AG271" i="27" s="1"/>
  <c r="Y271" i="27"/>
  <c r="AF271" i="27" s="1"/>
  <c r="X271" i="27"/>
  <c r="AE271" i="27" s="1"/>
  <c r="W271" i="27"/>
  <c r="V271" i="27"/>
  <c r="U271" i="27"/>
  <c r="T271" i="27"/>
  <c r="Z270" i="27"/>
  <c r="AG270" i="27" s="1"/>
  <c r="Y270" i="27"/>
  <c r="X270" i="27"/>
  <c r="AE270" i="27" s="1"/>
  <c r="V270" i="27"/>
  <c r="U270" i="27"/>
  <c r="W270" i="27" s="1"/>
  <c r="T270" i="27"/>
  <c r="Z269" i="27"/>
  <c r="AG269" i="27" s="1"/>
  <c r="Y269" i="27"/>
  <c r="AF269" i="27" s="1"/>
  <c r="X269" i="27"/>
  <c r="V269" i="27"/>
  <c r="U269" i="27"/>
  <c r="T269" i="27"/>
  <c r="Z268" i="27"/>
  <c r="AG268" i="27" s="1"/>
  <c r="Y268" i="27"/>
  <c r="X268" i="27"/>
  <c r="AE268" i="27" s="1"/>
  <c r="V268" i="27"/>
  <c r="U268" i="27"/>
  <c r="T268" i="27"/>
  <c r="Z267" i="27"/>
  <c r="AG267" i="27" s="1"/>
  <c r="Y267" i="27"/>
  <c r="AF267" i="27" s="1"/>
  <c r="X267" i="27"/>
  <c r="V267" i="27"/>
  <c r="U267" i="27"/>
  <c r="T267" i="27"/>
  <c r="W267" i="27" s="1"/>
  <c r="Z266" i="27"/>
  <c r="AG266" i="27" s="1"/>
  <c r="Y266" i="27"/>
  <c r="AF266" i="27" s="1"/>
  <c r="X266" i="27"/>
  <c r="AA266" i="27" s="1"/>
  <c r="V266" i="27"/>
  <c r="U266" i="27"/>
  <c r="T266" i="27"/>
  <c r="W266" i="27" s="1"/>
  <c r="Z265" i="27"/>
  <c r="AG265" i="27" s="1"/>
  <c r="Y265" i="27"/>
  <c r="AF265" i="27" s="1"/>
  <c r="X265" i="27"/>
  <c r="V265" i="27"/>
  <c r="U265" i="27"/>
  <c r="T265" i="27"/>
  <c r="Z264" i="27"/>
  <c r="AG264" i="27" s="1"/>
  <c r="Y264" i="27"/>
  <c r="AF264" i="27" s="1"/>
  <c r="X264" i="27"/>
  <c r="V264" i="27"/>
  <c r="U264" i="27"/>
  <c r="T264" i="27"/>
  <c r="W264" i="27" s="1"/>
  <c r="Z263" i="27"/>
  <c r="AG263" i="27" s="1"/>
  <c r="Y263" i="27"/>
  <c r="AF263" i="27" s="1"/>
  <c r="X263" i="27"/>
  <c r="AA263" i="27" s="1"/>
  <c r="V263" i="27"/>
  <c r="U263" i="27"/>
  <c r="T263" i="27"/>
  <c r="AE262" i="27"/>
  <c r="Z262" i="27"/>
  <c r="AG262" i="27" s="1"/>
  <c r="Y262" i="27"/>
  <c r="AF262" i="27" s="1"/>
  <c r="X262" i="27"/>
  <c r="V262" i="27"/>
  <c r="U262" i="27"/>
  <c r="T262" i="27"/>
  <c r="Z261" i="27"/>
  <c r="AG261" i="27" s="1"/>
  <c r="Y261" i="27"/>
  <c r="AF261" i="27" s="1"/>
  <c r="X261" i="27"/>
  <c r="V261" i="27"/>
  <c r="U261" i="27"/>
  <c r="T261" i="27"/>
  <c r="W261" i="27" s="1"/>
  <c r="AE260" i="27"/>
  <c r="Z260" i="27"/>
  <c r="AG260" i="27" s="1"/>
  <c r="Y260" i="27"/>
  <c r="AF260" i="27" s="1"/>
  <c r="X260" i="27"/>
  <c r="AA260" i="27" s="1"/>
  <c r="V260" i="27"/>
  <c r="U260" i="27"/>
  <c r="T260" i="27"/>
  <c r="Z259" i="27"/>
  <c r="AG259" i="27" s="1"/>
  <c r="Y259" i="27"/>
  <c r="AF259" i="27" s="1"/>
  <c r="X259" i="27"/>
  <c r="V259" i="27"/>
  <c r="U259" i="27"/>
  <c r="T259" i="27"/>
  <c r="W259" i="27" s="1"/>
  <c r="Z258" i="27"/>
  <c r="AG258" i="27" s="1"/>
  <c r="Y258" i="27"/>
  <c r="AF258" i="27" s="1"/>
  <c r="X258" i="27"/>
  <c r="V258" i="27"/>
  <c r="U258" i="27"/>
  <c r="T258" i="27"/>
  <c r="W258" i="27" s="1"/>
  <c r="Z257" i="27"/>
  <c r="AG257" i="27" s="1"/>
  <c r="Y257" i="27"/>
  <c r="AF257" i="27" s="1"/>
  <c r="X257" i="27"/>
  <c r="V257" i="27"/>
  <c r="U257" i="27"/>
  <c r="T257" i="27"/>
  <c r="Z256" i="27"/>
  <c r="AG256" i="27" s="1"/>
  <c r="Y256" i="27"/>
  <c r="AF256" i="27" s="1"/>
  <c r="X256" i="27"/>
  <c r="AE256" i="27" s="1"/>
  <c r="V256" i="27"/>
  <c r="U256" i="27"/>
  <c r="T256" i="27"/>
  <c r="Z255" i="27"/>
  <c r="AG255" i="27" s="1"/>
  <c r="Y255" i="27"/>
  <c r="AF255" i="27" s="1"/>
  <c r="X255" i="27"/>
  <c r="AA255" i="27" s="1"/>
  <c r="V255" i="27"/>
  <c r="U255" i="27"/>
  <c r="T255" i="27"/>
  <c r="AE254" i="27"/>
  <c r="Z254" i="27"/>
  <c r="AG254" i="27" s="1"/>
  <c r="Y254" i="27"/>
  <c r="AF254" i="27" s="1"/>
  <c r="X254" i="27"/>
  <c r="V254" i="27"/>
  <c r="U254" i="27"/>
  <c r="T254" i="27"/>
  <c r="Z253" i="27"/>
  <c r="AG253" i="27" s="1"/>
  <c r="Y253" i="27"/>
  <c r="AF253" i="27" s="1"/>
  <c r="X253" i="27"/>
  <c r="V253" i="27"/>
  <c r="U253" i="27"/>
  <c r="T253" i="27"/>
  <c r="W253" i="27" s="1"/>
  <c r="AE252" i="27"/>
  <c r="Z252" i="27"/>
  <c r="AG252" i="27" s="1"/>
  <c r="Y252" i="27"/>
  <c r="AF252" i="27" s="1"/>
  <c r="X252" i="27"/>
  <c r="AA252" i="27" s="1"/>
  <c r="V252" i="27"/>
  <c r="U252" i="27"/>
  <c r="T252" i="27"/>
  <c r="Z251" i="27"/>
  <c r="AG251" i="27" s="1"/>
  <c r="Y251" i="27"/>
  <c r="AF251" i="27" s="1"/>
  <c r="X251" i="27"/>
  <c r="V251" i="27"/>
  <c r="U251" i="27"/>
  <c r="T251" i="27"/>
  <c r="Z250" i="27"/>
  <c r="AG250" i="27" s="1"/>
  <c r="Y250" i="27"/>
  <c r="AF250" i="27" s="1"/>
  <c r="X250" i="27"/>
  <c r="V250" i="27"/>
  <c r="U250" i="27"/>
  <c r="T250" i="27"/>
  <c r="W250" i="27" s="1"/>
  <c r="Z249" i="27"/>
  <c r="AG249" i="27" s="1"/>
  <c r="Y249" i="27"/>
  <c r="AF249" i="27" s="1"/>
  <c r="X249" i="27"/>
  <c r="V249" i="27"/>
  <c r="U249" i="27"/>
  <c r="T249" i="27"/>
  <c r="Z248" i="27"/>
  <c r="AG248" i="27" s="1"/>
  <c r="Y248" i="27"/>
  <c r="AF248" i="27" s="1"/>
  <c r="X248" i="27"/>
  <c r="V248" i="27"/>
  <c r="U248" i="27"/>
  <c r="T248" i="27"/>
  <c r="W248" i="27" s="1"/>
  <c r="Z247" i="27"/>
  <c r="AG247" i="27" s="1"/>
  <c r="Y247" i="27"/>
  <c r="AF247" i="27" s="1"/>
  <c r="X247" i="27"/>
  <c r="AA247" i="27" s="1"/>
  <c r="V247" i="27"/>
  <c r="U247" i="27"/>
  <c r="T247" i="27"/>
  <c r="AE246" i="27"/>
  <c r="Z246" i="27"/>
  <c r="AG246" i="27" s="1"/>
  <c r="Y246" i="27"/>
  <c r="AF246" i="27" s="1"/>
  <c r="X246" i="27"/>
  <c r="V246" i="27"/>
  <c r="U246" i="27"/>
  <c r="T246" i="27"/>
  <c r="W246" i="27" s="1"/>
  <c r="Z245" i="27"/>
  <c r="AG245" i="27" s="1"/>
  <c r="Y245" i="27"/>
  <c r="AF245" i="27" s="1"/>
  <c r="X245" i="27"/>
  <c r="V245" i="27"/>
  <c r="U245" i="27"/>
  <c r="T245" i="27"/>
  <c r="AE244" i="27"/>
  <c r="Z244" i="27"/>
  <c r="AG244" i="27" s="1"/>
  <c r="Y244" i="27"/>
  <c r="AF244" i="27" s="1"/>
  <c r="X244" i="27"/>
  <c r="V244" i="27"/>
  <c r="U244" i="27"/>
  <c r="T244" i="27"/>
  <c r="Z243" i="27"/>
  <c r="AG243" i="27" s="1"/>
  <c r="Y243" i="27"/>
  <c r="AF243" i="27" s="1"/>
  <c r="X243" i="27"/>
  <c r="AA243" i="27" s="1"/>
  <c r="V243" i="27"/>
  <c r="U243" i="27"/>
  <c r="T243" i="27"/>
  <c r="W243" i="27" s="1"/>
  <c r="AE242" i="27"/>
  <c r="Z242" i="27"/>
  <c r="AG242" i="27" s="1"/>
  <c r="Y242" i="27"/>
  <c r="AF242" i="27" s="1"/>
  <c r="X242" i="27"/>
  <c r="AA242" i="27" s="1"/>
  <c r="V242" i="27"/>
  <c r="U242" i="27"/>
  <c r="T242" i="27"/>
  <c r="Z241" i="27"/>
  <c r="AG241" i="27" s="1"/>
  <c r="Y241" i="27"/>
  <c r="AF241" i="27" s="1"/>
  <c r="X241" i="27"/>
  <c r="V241" i="27"/>
  <c r="U241" i="27"/>
  <c r="T241" i="27"/>
  <c r="W241" i="27" s="1"/>
  <c r="Z240" i="27"/>
  <c r="AG240" i="27" s="1"/>
  <c r="Y240" i="27"/>
  <c r="AF240" i="27" s="1"/>
  <c r="X240" i="27"/>
  <c r="V240" i="27"/>
  <c r="U240" i="27"/>
  <c r="T240" i="27"/>
  <c r="Z239" i="27"/>
  <c r="AG239" i="27" s="1"/>
  <c r="Y239" i="27"/>
  <c r="AF239" i="27" s="1"/>
  <c r="X239" i="27"/>
  <c r="AA239" i="27" s="1"/>
  <c r="V239" i="27"/>
  <c r="U239" i="27"/>
  <c r="T239" i="27"/>
  <c r="AE238" i="27"/>
  <c r="Z238" i="27"/>
  <c r="AG238" i="27" s="1"/>
  <c r="Y238" i="27"/>
  <c r="AF238" i="27" s="1"/>
  <c r="X238" i="27"/>
  <c r="V238" i="27"/>
  <c r="U238" i="27"/>
  <c r="T238" i="27"/>
  <c r="Z237" i="27"/>
  <c r="AG237" i="27" s="1"/>
  <c r="Y237" i="27"/>
  <c r="AF237" i="27" s="1"/>
  <c r="X237" i="27"/>
  <c r="V237" i="27"/>
  <c r="U237" i="27"/>
  <c r="T237" i="27"/>
  <c r="W237" i="27" s="1"/>
  <c r="Z236" i="27"/>
  <c r="AG236" i="27" s="1"/>
  <c r="Y236" i="27"/>
  <c r="AF236" i="27" s="1"/>
  <c r="X236" i="27"/>
  <c r="AA236" i="27" s="1"/>
  <c r="V236" i="27"/>
  <c r="U236" i="27"/>
  <c r="T236" i="27"/>
  <c r="Z235" i="27"/>
  <c r="AG235" i="27" s="1"/>
  <c r="Y235" i="27"/>
  <c r="AF235" i="27" s="1"/>
  <c r="X235" i="27"/>
  <c r="V235" i="27"/>
  <c r="U235" i="27"/>
  <c r="T235" i="27"/>
  <c r="AE234" i="27"/>
  <c r="Z234" i="27"/>
  <c r="AG234" i="27" s="1"/>
  <c r="Y234" i="27"/>
  <c r="AF234" i="27" s="1"/>
  <c r="X234" i="27"/>
  <c r="V234" i="27"/>
  <c r="U234" i="27"/>
  <c r="T234" i="27"/>
  <c r="W234" i="27" s="1"/>
  <c r="Z233" i="27"/>
  <c r="AG233" i="27" s="1"/>
  <c r="Y233" i="27"/>
  <c r="AF233" i="27" s="1"/>
  <c r="X233" i="27"/>
  <c r="V233" i="27"/>
  <c r="U233" i="27"/>
  <c r="T233" i="27"/>
  <c r="Z232" i="27"/>
  <c r="AG232" i="27" s="1"/>
  <c r="Y232" i="27"/>
  <c r="AF232" i="27" s="1"/>
  <c r="X232" i="27"/>
  <c r="V232" i="27"/>
  <c r="U232" i="27"/>
  <c r="T232" i="27"/>
  <c r="W232" i="27" s="1"/>
  <c r="Z231" i="27"/>
  <c r="AG231" i="27" s="1"/>
  <c r="Y231" i="27"/>
  <c r="AF231" i="27" s="1"/>
  <c r="X231" i="27"/>
  <c r="AA231" i="27" s="1"/>
  <c r="V231" i="27"/>
  <c r="U231" i="27"/>
  <c r="T231" i="27"/>
  <c r="AE230" i="27"/>
  <c r="Z230" i="27"/>
  <c r="AG230" i="27" s="1"/>
  <c r="Y230" i="27"/>
  <c r="AF230" i="27" s="1"/>
  <c r="X230" i="27"/>
  <c r="V230" i="27"/>
  <c r="U230" i="27"/>
  <c r="T230" i="27"/>
  <c r="Z229" i="27"/>
  <c r="AG229" i="27" s="1"/>
  <c r="Y229" i="27"/>
  <c r="AF229" i="27" s="1"/>
  <c r="X229" i="27"/>
  <c r="V229" i="27"/>
  <c r="U229" i="27"/>
  <c r="T229" i="27"/>
  <c r="W229" i="27" s="1"/>
  <c r="AE228" i="27"/>
  <c r="Z228" i="27"/>
  <c r="AG228" i="27" s="1"/>
  <c r="Y228" i="27"/>
  <c r="AF228" i="27" s="1"/>
  <c r="X228" i="27"/>
  <c r="AA228" i="27" s="1"/>
  <c r="V228" i="27"/>
  <c r="U228" i="27"/>
  <c r="T228" i="27"/>
  <c r="Z227" i="27"/>
  <c r="AG227" i="27" s="1"/>
  <c r="Y227" i="27"/>
  <c r="AF227" i="27" s="1"/>
  <c r="X227" i="27"/>
  <c r="V227" i="27"/>
  <c r="U227" i="27"/>
  <c r="T227" i="27"/>
  <c r="W227" i="27" s="1"/>
  <c r="Z226" i="27"/>
  <c r="AG226" i="27" s="1"/>
  <c r="Y226" i="27"/>
  <c r="AF226" i="27" s="1"/>
  <c r="X226" i="27"/>
  <c r="AA226" i="27" s="1"/>
  <c r="V226" i="27"/>
  <c r="U226" i="27"/>
  <c r="T226" i="27"/>
  <c r="W226" i="27" s="1"/>
  <c r="Z225" i="27"/>
  <c r="AG225" i="27" s="1"/>
  <c r="Y225" i="27"/>
  <c r="AF225" i="27" s="1"/>
  <c r="X225" i="27"/>
  <c r="V225" i="27"/>
  <c r="U225" i="27"/>
  <c r="T225" i="27"/>
  <c r="Z224" i="27"/>
  <c r="AG224" i="27" s="1"/>
  <c r="Y224" i="27"/>
  <c r="AF224" i="27" s="1"/>
  <c r="X224" i="27"/>
  <c r="V224" i="27"/>
  <c r="U224" i="27"/>
  <c r="T224" i="27"/>
  <c r="W224" i="27" s="1"/>
  <c r="Z223" i="27"/>
  <c r="AG223" i="27" s="1"/>
  <c r="Y223" i="27"/>
  <c r="AF223" i="27" s="1"/>
  <c r="X223" i="27"/>
  <c r="V223" i="27"/>
  <c r="U223" i="27"/>
  <c r="T223" i="27"/>
  <c r="AE222" i="27"/>
  <c r="Z222" i="27"/>
  <c r="AG222" i="27" s="1"/>
  <c r="Y222" i="27"/>
  <c r="AF222" i="27" s="1"/>
  <c r="X222" i="27"/>
  <c r="V222" i="27"/>
  <c r="U222" i="27"/>
  <c r="T222" i="27"/>
  <c r="W222" i="27" s="1"/>
  <c r="Z221" i="27"/>
  <c r="AG221" i="27" s="1"/>
  <c r="Y221" i="27"/>
  <c r="AF221" i="27" s="1"/>
  <c r="X221" i="27"/>
  <c r="AA221" i="27" s="1"/>
  <c r="V221" i="27"/>
  <c r="U221" i="27"/>
  <c r="T221" i="27"/>
  <c r="AE220" i="27"/>
  <c r="Z220" i="27"/>
  <c r="AG220" i="27" s="1"/>
  <c r="Y220" i="27"/>
  <c r="AF220" i="27" s="1"/>
  <c r="X220" i="27"/>
  <c r="V220" i="27"/>
  <c r="U220" i="27"/>
  <c r="T220" i="27"/>
  <c r="Z219" i="27"/>
  <c r="AG219" i="27" s="1"/>
  <c r="Y219" i="27"/>
  <c r="AF219" i="27" s="1"/>
  <c r="X219" i="27"/>
  <c r="AA219" i="27" s="1"/>
  <c r="V219" i="27"/>
  <c r="U219" i="27"/>
  <c r="T219" i="27"/>
  <c r="W219" i="27" s="1"/>
  <c r="AE218" i="27"/>
  <c r="Z218" i="27"/>
  <c r="AG218" i="27" s="1"/>
  <c r="Y218" i="27"/>
  <c r="AF218" i="27" s="1"/>
  <c r="X218" i="27"/>
  <c r="AA218" i="27" s="1"/>
  <c r="V218" i="27"/>
  <c r="U218" i="27"/>
  <c r="T218" i="27"/>
  <c r="Z217" i="27"/>
  <c r="AG217" i="27" s="1"/>
  <c r="Y217" i="27"/>
  <c r="AF217" i="27" s="1"/>
  <c r="X217" i="27"/>
  <c r="V217" i="27"/>
  <c r="U217" i="27"/>
  <c r="T217" i="27"/>
  <c r="W217" i="27" s="1"/>
  <c r="Z216" i="27"/>
  <c r="AG216" i="27" s="1"/>
  <c r="Y216" i="27"/>
  <c r="AF216" i="27" s="1"/>
  <c r="X216" i="27"/>
  <c r="V216" i="27"/>
  <c r="U216" i="27"/>
  <c r="T216" i="27"/>
  <c r="W216" i="27" s="1"/>
  <c r="Z215" i="27"/>
  <c r="AG215" i="27" s="1"/>
  <c r="Y215" i="27"/>
  <c r="AF215" i="27" s="1"/>
  <c r="X215" i="27"/>
  <c r="V215" i="27"/>
  <c r="U215" i="27"/>
  <c r="T215" i="27"/>
  <c r="AE214" i="27"/>
  <c r="Z214" i="27"/>
  <c r="AG214" i="27" s="1"/>
  <c r="Y214" i="27"/>
  <c r="AF214" i="27" s="1"/>
  <c r="X214" i="27"/>
  <c r="V214" i="27"/>
  <c r="U214" i="27"/>
  <c r="T214" i="27"/>
  <c r="W214" i="27" s="1"/>
  <c r="Z213" i="27"/>
  <c r="AG213" i="27" s="1"/>
  <c r="Y213" i="27"/>
  <c r="AF213" i="27" s="1"/>
  <c r="X213" i="27"/>
  <c r="AA213" i="27" s="1"/>
  <c r="V213" i="27"/>
  <c r="U213" i="27"/>
  <c r="T213" i="27"/>
  <c r="AE212" i="27"/>
  <c r="Z212" i="27"/>
  <c r="AG212" i="27" s="1"/>
  <c r="Y212" i="27"/>
  <c r="AF212" i="27" s="1"/>
  <c r="X212" i="27"/>
  <c r="V212" i="27"/>
  <c r="U212" i="27"/>
  <c r="T212" i="27"/>
  <c r="Z211" i="27"/>
  <c r="AG211" i="27" s="1"/>
  <c r="Y211" i="27"/>
  <c r="AF211" i="27" s="1"/>
  <c r="X211" i="27"/>
  <c r="AA211" i="27" s="1"/>
  <c r="V211" i="27"/>
  <c r="U211" i="27"/>
  <c r="T211" i="27"/>
  <c r="W211" i="27" s="1"/>
  <c r="AE210" i="27"/>
  <c r="Z210" i="27"/>
  <c r="AG210" i="27" s="1"/>
  <c r="Y210" i="27"/>
  <c r="AF210" i="27" s="1"/>
  <c r="X210" i="27"/>
  <c r="V210" i="27"/>
  <c r="U210" i="27"/>
  <c r="T210" i="27"/>
  <c r="AE209" i="27"/>
  <c r="Z209" i="27"/>
  <c r="AG209" i="27" s="1"/>
  <c r="Y209" i="27"/>
  <c r="AF209" i="27" s="1"/>
  <c r="X209" i="27"/>
  <c r="V209" i="27"/>
  <c r="U209" i="27"/>
  <c r="T209" i="27"/>
  <c r="AE208" i="27"/>
  <c r="Z208" i="27"/>
  <c r="AG208" i="27" s="1"/>
  <c r="Y208" i="27"/>
  <c r="AF208" i="27" s="1"/>
  <c r="X208" i="27"/>
  <c r="V208" i="27"/>
  <c r="U208" i="27"/>
  <c r="T208" i="27"/>
  <c r="W208" i="27" s="1"/>
  <c r="Z207" i="27"/>
  <c r="AG207" i="27" s="1"/>
  <c r="Y207" i="27"/>
  <c r="AF207" i="27" s="1"/>
  <c r="X207" i="27"/>
  <c r="AE207" i="27" s="1"/>
  <c r="V207" i="27"/>
  <c r="U207" i="27"/>
  <c r="T207" i="27"/>
  <c r="AE206" i="27"/>
  <c r="Z206" i="27"/>
  <c r="AG206" i="27" s="1"/>
  <c r="Y206" i="27"/>
  <c r="AF206" i="27" s="1"/>
  <c r="X206" i="27"/>
  <c r="V206" i="27"/>
  <c r="U206" i="27"/>
  <c r="T206" i="27"/>
  <c r="W206" i="27" s="1"/>
  <c r="Z205" i="27"/>
  <c r="AG205" i="27" s="1"/>
  <c r="Y205" i="27"/>
  <c r="AF205" i="27" s="1"/>
  <c r="X205" i="27"/>
  <c r="AE205" i="27" s="1"/>
  <c r="V205" i="27"/>
  <c r="U205" i="27"/>
  <c r="T205" i="27"/>
  <c r="AE204" i="27"/>
  <c r="Z204" i="27"/>
  <c r="AG204" i="27" s="1"/>
  <c r="Y204" i="27"/>
  <c r="AF204" i="27" s="1"/>
  <c r="X204" i="27"/>
  <c r="V204" i="27"/>
  <c r="U204" i="27"/>
  <c r="T204" i="27"/>
  <c r="Z203" i="27"/>
  <c r="AG203" i="27" s="1"/>
  <c r="Y203" i="27"/>
  <c r="AF203" i="27" s="1"/>
  <c r="X203" i="27"/>
  <c r="AE203" i="27" s="1"/>
  <c r="V203" i="27"/>
  <c r="U203" i="27"/>
  <c r="T203" i="27"/>
  <c r="W203" i="27" s="1"/>
  <c r="Z202" i="27"/>
  <c r="AG202" i="27" s="1"/>
  <c r="Y202" i="27"/>
  <c r="AF202" i="27" s="1"/>
  <c r="X202" i="27"/>
  <c r="AE202" i="27" s="1"/>
  <c r="V202" i="27"/>
  <c r="U202" i="27"/>
  <c r="T202" i="27"/>
  <c r="W202" i="27" s="1"/>
  <c r="AE201" i="27"/>
  <c r="Z201" i="27"/>
  <c r="AG201" i="27" s="1"/>
  <c r="Y201" i="27"/>
  <c r="AF201" i="27" s="1"/>
  <c r="X201" i="27"/>
  <c r="V201" i="27"/>
  <c r="U201" i="27"/>
  <c r="T201" i="27"/>
  <c r="AE200" i="27"/>
  <c r="Z200" i="27"/>
  <c r="AG200" i="27" s="1"/>
  <c r="Y200" i="27"/>
  <c r="AF200" i="27" s="1"/>
  <c r="X200" i="27"/>
  <c r="V200" i="27"/>
  <c r="U200" i="27"/>
  <c r="T200" i="27"/>
  <c r="Z199" i="27"/>
  <c r="AG199" i="27" s="1"/>
  <c r="Y199" i="27"/>
  <c r="AF199" i="27" s="1"/>
  <c r="X199" i="27"/>
  <c r="AE199" i="27" s="1"/>
  <c r="V199" i="27"/>
  <c r="U199" i="27"/>
  <c r="T199" i="27"/>
  <c r="W199" i="27" s="1"/>
  <c r="AE198" i="27"/>
  <c r="Z198" i="27"/>
  <c r="AG198" i="27" s="1"/>
  <c r="Y198" i="27"/>
  <c r="AF198" i="27" s="1"/>
  <c r="X198" i="27"/>
  <c r="V198" i="27"/>
  <c r="U198" i="27"/>
  <c r="T198" i="27"/>
  <c r="AE197" i="27"/>
  <c r="Z197" i="27"/>
  <c r="AG197" i="27" s="1"/>
  <c r="Y197" i="27"/>
  <c r="AF197" i="27" s="1"/>
  <c r="X197" i="27"/>
  <c r="V197" i="27"/>
  <c r="U197" i="27"/>
  <c r="T197" i="27"/>
  <c r="AE196" i="27"/>
  <c r="Z196" i="27"/>
  <c r="AG196" i="27" s="1"/>
  <c r="Y196" i="27"/>
  <c r="AF196" i="27" s="1"/>
  <c r="X196" i="27"/>
  <c r="V196" i="27"/>
  <c r="U196" i="27"/>
  <c r="T196" i="27"/>
  <c r="W196" i="27" s="1"/>
  <c r="Z195" i="27"/>
  <c r="AG195" i="27" s="1"/>
  <c r="Y195" i="27"/>
  <c r="AF195" i="27" s="1"/>
  <c r="X195" i="27"/>
  <c r="AE195" i="27" s="1"/>
  <c r="V195" i="27"/>
  <c r="U195" i="27"/>
  <c r="T195" i="27"/>
  <c r="W195" i="27" s="1"/>
  <c r="AE194" i="27"/>
  <c r="Z194" i="27"/>
  <c r="AG194" i="27" s="1"/>
  <c r="Y194" i="27"/>
  <c r="AF194" i="27" s="1"/>
  <c r="X194" i="27"/>
  <c r="V194" i="27"/>
  <c r="U194" i="27"/>
  <c r="T194" i="27"/>
  <c r="AE193" i="27"/>
  <c r="Z193" i="27"/>
  <c r="AG193" i="27" s="1"/>
  <c r="Y193" i="27"/>
  <c r="AF193" i="27" s="1"/>
  <c r="X193" i="27"/>
  <c r="V193" i="27"/>
  <c r="U193" i="27"/>
  <c r="T193" i="27"/>
  <c r="AE192" i="27"/>
  <c r="Z192" i="27"/>
  <c r="AG192" i="27" s="1"/>
  <c r="Y192" i="27"/>
  <c r="AF192" i="27" s="1"/>
  <c r="X192" i="27"/>
  <c r="V192" i="27"/>
  <c r="U192" i="27"/>
  <c r="T192" i="27"/>
  <c r="W192" i="27" s="1"/>
  <c r="Z191" i="27"/>
  <c r="AG191" i="27" s="1"/>
  <c r="Y191" i="27"/>
  <c r="AF191" i="27" s="1"/>
  <c r="X191" i="27"/>
  <c r="AE191" i="27" s="1"/>
  <c r="V191" i="27"/>
  <c r="U191" i="27"/>
  <c r="T191" i="27"/>
  <c r="AE190" i="27"/>
  <c r="Z190" i="27"/>
  <c r="AG190" i="27" s="1"/>
  <c r="Y190" i="27"/>
  <c r="AF190" i="27" s="1"/>
  <c r="X190" i="27"/>
  <c r="V190" i="27"/>
  <c r="U190" i="27"/>
  <c r="T190" i="27"/>
  <c r="W190" i="27" s="1"/>
  <c r="Z189" i="27"/>
  <c r="AG189" i="27" s="1"/>
  <c r="Y189" i="27"/>
  <c r="AF189" i="27" s="1"/>
  <c r="X189" i="27"/>
  <c r="AE189" i="27" s="1"/>
  <c r="V189" i="27"/>
  <c r="U189" i="27"/>
  <c r="T189" i="27"/>
  <c r="AE188" i="27"/>
  <c r="Z188" i="27"/>
  <c r="AG188" i="27" s="1"/>
  <c r="Y188" i="27"/>
  <c r="AF188" i="27" s="1"/>
  <c r="X188" i="27"/>
  <c r="V188" i="27"/>
  <c r="U188" i="27"/>
  <c r="T188" i="27"/>
  <c r="Z187" i="27"/>
  <c r="AG187" i="27" s="1"/>
  <c r="Y187" i="27"/>
  <c r="AF187" i="27" s="1"/>
  <c r="X187" i="27"/>
  <c r="AE187" i="27" s="1"/>
  <c r="V187" i="27"/>
  <c r="U187" i="27"/>
  <c r="T187" i="27"/>
  <c r="W187" i="27" s="1"/>
  <c r="Z186" i="27"/>
  <c r="AG186" i="27" s="1"/>
  <c r="Y186" i="27"/>
  <c r="AF186" i="27" s="1"/>
  <c r="X186" i="27"/>
  <c r="AE186" i="27" s="1"/>
  <c r="V186" i="27"/>
  <c r="U186" i="27"/>
  <c r="T186" i="27"/>
  <c r="W186" i="27" s="1"/>
  <c r="AE185" i="27"/>
  <c r="Z185" i="27"/>
  <c r="AG185" i="27" s="1"/>
  <c r="Y185" i="27"/>
  <c r="AF185" i="27" s="1"/>
  <c r="X185" i="27"/>
  <c r="V185" i="27"/>
  <c r="U185" i="27"/>
  <c r="T185" i="27"/>
  <c r="AE184" i="27"/>
  <c r="Z184" i="27"/>
  <c r="AG184" i="27" s="1"/>
  <c r="Y184" i="27"/>
  <c r="AF184" i="27" s="1"/>
  <c r="X184" i="27"/>
  <c r="V184" i="27"/>
  <c r="U184" i="27"/>
  <c r="T184" i="27"/>
  <c r="Z183" i="27"/>
  <c r="AG183" i="27" s="1"/>
  <c r="Y183" i="27"/>
  <c r="AF183" i="27" s="1"/>
  <c r="X183" i="27"/>
  <c r="V183" i="27"/>
  <c r="U183" i="27"/>
  <c r="T183" i="27"/>
  <c r="W183" i="27" s="1"/>
  <c r="AG182" i="27"/>
  <c r="Z182" i="27"/>
  <c r="Y182" i="27"/>
  <c r="AF182" i="27" s="1"/>
  <c r="X182" i="27"/>
  <c r="V182" i="27"/>
  <c r="U182" i="27"/>
  <c r="T182" i="27"/>
  <c r="W182" i="27" s="1"/>
  <c r="Z181" i="27"/>
  <c r="AG181" i="27" s="1"/>
  <c r="Y181" i="27"/>
  <c r="AF181" i="27" s="1"/>
  <c r="X181" i="27"/>
  <c r="V181" i="27"/>
  <c r="U181" i="27"/>
  <c r="T181" i="27"/>
  <c r="Z180" i="27"/>
  <c r="AG180" i="27" s="1"/>
  <c r="Y180" i="27"/>
  <c r="AF180" i="27" s="1"/>
  <c r="X180" i="27"/>
  <c r="V180" i="27"/>
  <c r="U180" i="27"/>
  <c r="T180" i="27"/>
  <c r="W180" i="27" s="1"/>
  <c r="Z179" i="27"/>
  <c r="AG179" i="27" s="1"/>
  <c r="Y179" i="27"/>
  <c r="AF179" i="27" s="1"/>
  <c r="X179" i="27"/>
  <c r="V179" i="27"/>
  <c r="U179" i="27"/>
  <c r="T179" i="27"/>
  <c r="W179" i="27" s="1"/>
  <c r="AG178" i="27"/>
  <c r="Z178" i="27"/>
  <c r="Y178" i="27"/>
  <c r="AF178" i="27" s="1"/>
  <c r="X178" i="27"/>
  <c r="V178" i="27"/>
  <c r="U178" i="27"/>
  <c r="T178" i="27"/>
  <c r="W178" i="27" s="1"/>
  <c r="Z177" i="27"/>
  <c r="AG177" i="27" s="1"/>
  <c r="Y177" i="27"/>
  <c r="AF177" i="27" s="1"/>
  <c r="X177" i="27"/>
  <c r="V177" i="27"/>
  <c r="U177" i="27"/>
  <c r="T177" i="27"/>
  <c r="Z176" i="27"/>
  <c r="AG176" i="27" s="1"/>
  <c r="Y176" i="27"/>
  <c r="AF176" i="27" s="1"/>
  <c r="X176" i="27"/>
  <c r="V176" i="27"/>
  <c r="U176" i="27"/>
  <c r="T176" i="27"/>
  <c r="W176" i="27" s="1"/>
  <c r="Z175" i="27"/>
  <c r="AG175" i="27" s="1"/>
  <c r="Y175" i="27"/>
  <c r="AF175" i="27" s="1"/>
  <c r="X175" i="27"/>
  <c r="V175" i="27"/>
  <c r="U175" i="27"/>
  <c r="T175" i="27"/>
  <c r="W175" i="27" s="1"/>
  <c r="AG174" i="27"/>
  <c r="Z174" i="27"/>
  <c r="Y174" i="27"/>
  <c r="AF174" i="27" s="1"/>
  <c r="X174" i="27"/>
  <c r="V174" i="27"/>
  <c r="U174" i="27"/>
  <c r="T174" i="27"/>
  <c r="W174" i="27" s="1"/>
  <c r="Z173" i="27"/>
  <c r="AG173" i="27" s="1"/>
  <c r="Y173" i="27"/>
  <c r="AF173" i="27" s="1"/>
  <c r="X173" i="27"/>
  <c r="V173" i="27"/>
  <c r="U173" i="27"/>
  <c r="T173" i="27"/>
  <c r="Z172" i="27"/>
  <c r="AG172" i="27" s="1"/>
  <c r="Y172" i="27"/>
  <c r="AF172" i="27" s="1"/>
  <c r="X172" i="27"/>
  <c r="V172" i="27"/>
  <c r="U172" i="27"/>
  <c r="T172" i="27"/>
  <c r="W172" i="27" s="1"/>
  <c r="Z171" i="27"/>
  <c r="AG171" i="27" s="1"/>
  <c r="Y171" i="27"/>
  <c r="AF171" i="27" s="1"/>
  <c r="X171" i="27"/>
  <c r="V171" i="27"/>
  <c r="U171" i="27"/>
  <c r="T171" i="27"/>
  <c r="W171" i="27" s="1"/>
  <c r="AG170" i="27"/>
  <c r="Z170" i="27"/>
  <c r="Y170" i="27"/>
  <c r="AF170" i="27" s="1"/>
  <c r="X170" i="27"/>
  <c r="V170" i="27"/>
  <c r="U170" i="27"/>
  <c r="T170" i="27"/>
  <c r="W170" i="27" s="1"/>
  <c r="Z169" i="27"/>
  <c r="AG169" i="27" s="1"/>
  <c r="Y169" i="27"/>
  <c r="AF169" i="27" s="1"/>
  <c r="X169" i="27"/>
  <c r="V169" i="27"/>
  <c r="U169" i="27"/>
  <c r="T169" i="27"/>
  <c r="Z168" i="27"/>
  <c r="AG168" i="27" s="1"/>
  <c r="Y168" i="27"/>
  <c r="AF168" i="27" s="1"/>
  <c r="X168" i="27"/>
  <c r="V168" i="27"/>
  <c r="U168" i="27"/>
  <c r="T168" i="27"/>
  <c r="W168" i="27" s="1"/>
  <c r="Z167" i="27"/>
  <c r="AG167" i="27" s="1"/>
  <c r="Y167" i="27"/>
  <c r="AF167" i="27" s="1"/>
  <c r="X167" i="27"/>
  <c r="V167" i="27"/>
  <c r="U167" i="27"/>
  <c r="T167" i="27"/>
  <c r="W167" i="27" s="1"/>
  <c r="AG166" i="27"/>
  <c r="Z166" i="27"/>
  <c r="Y166" i="27"/>
  <c r="AF166" i="27" s="1"/>
  <c r="X166" i="27"/>
  <c r="V166" i="27"/>
  <c r="U166" i="27"/>
  <c r="T166" i="27"/>
  <c r="W166" i="27" s="1"/>
  <c r="Z165" i="27"/>
  <c r="AG165" i="27" s="1"/>
  <c r="Y165" i="27"/>
  <c r="AF165" i="27" s="1"/>
  <c r="X165" i="27"/>
  <c r="V165" i="27"/>
  <c r="U165" i="27"/>
  <c r="T165" i="27"/>
  <c r="Z164" i="27"/>
  <c r="AG164" i="27" s="1"/>
  <c r="Y164" i="27"/>
  <c r="AF164" i="27" s="1"/>
  <c r="X164" i="27"/>
  <c r="V164" i="27"/>
  <c r="U164" i="27"/>
  <c r="T164" i="27"/>
  <c r="W164" i="27" s="1"/>
  <c r="Z163" i="27"/>
  <c r="AG163" i="27" s="1"/>
  <c r="Y163" i="27"/>
  <c r="AF163" i="27" s="1"/>
  <c r="X163" i="27"/>
  <c r="V163" i="27"/>
  <c r="U163" i="27"/>
  <c r="T163" i="27"/>
  <c r="W163" i="27" s="1"/>
  <c r="AG162" i="27"/>
  <c r="Z162" i="27"/>
  <c r="Y162" i="27"/>
  <c r="AF162" i="27" s="1"/>
  <c r="X162" i="27"/>
  <c r="V162" i="27"/>
  <c r="U162" i="27"/>
  <c r="T162" i="27"/>
  <c r="W162" i="27" s="1"/>
  <c r="Z161" i="27"/>
  <c r="AG161" i="27" s="1"/>
  <c r="Y161" i="27"/>
  <c r="AF161" i="27" s="1"/>
  <c r="X161" i="27"/>
  <c r="V161" i="27"/>
  <c r="U161" i="27"/>
  <c r="T161" i="27"/>
  <c r="Z160" i="27"/>
  <c r="AG160" i="27" s="1"/>
  <c r="Y160" i="27"/>
  <c r="AF160" i="27" s="1"/>
  <c r="X160" i="27"/>
  <c r="V160" i="27"/>
  <c r="U160" i="27"/>
  <c r="T160" i="27"/>
  <c r="W160" i="27" s="1"/>
  <c r="Z159" i="27"/>
  <c r="AG159" i="27" s="1"/>
  <c r="Y159" i="27"/>
  <c r="AF159" i="27" s="1"/>
  <c r="X159" i="27"/>
  <c r="V159" i="27"/>
  <c r="U159" i="27"/>
  <c r="T159" i="27"/>
  <c r="W159" i="27" s="1"/>
  <c r="AG158" i="27"/>
  <c r="Z158" i="27"/>
  <c r="Y158" i="27"/>
  <c r="AF158" i="27" s="1"/>
  <c r="X158" i="27"/>
  <c r="V158" i="27"/>
  <c r="U158" i="27"/>
  <c r="T158" i="27"/>
  <c r="W158" i="27" s="1"/>
  <c r="Z157" i="27"/>
  <c r="AG157" i="27" s="1"/>
  <c r="Y157" i="27"/>
  <c r="AF157" i="27" s="1"/>
  <c r="X157" i="27"/>
  <c r="V157" i="27"/>
  <c r="U157" i="27"/>
  <c r="T157" i="27"/>
  <c r="Z156" i="27"/>
  <c r="AG156" i="27" s="1"/>
  <c r="Y156" i="27"/>
  <c r="AF156" i="27" s="1"/>
  <c r="X156" i="27"/>
  <c r="V156" i="27"/>
  <c r="U156" i="27"/>
  <c r="T156" i="27"/>
  <c r="W156" i="27" s="1"/>
  <c r="Z155" i="27"/>
  <c r="AG155" i="27" s="1"/>
  <c r="Y155" i="27"/>
  <c r="AF155" i="27" s="1"/>
  <c r="X155" i="27"/>
  <c r="V155" i="27"/>
  <c r="U155" i="27"/>
  <c r="T155" i="27"/>
  <c r="W155" i="27" s="1"/>
  <c r="AG154" i="27"/>
  <c r="Z154" i="27"/>
  <c r="Y154" i="27"/>
  <c r="AF154" i="27" s="1"/>
  <c r="X154" i="27"/>
  <c r="V154" i="27"/>
  <c r="U154" i="27"/>
  <c r="T154" i="27"/>
  <c r="W154" i="27" s="1"/>
  <c r="Z153" i="27"/>
  <c r="AG153" i="27" s="1"/>
  <c r="Y153" i="27"/>
  <c r="AF153" i="27" s="1"/>
  <c r="X153" i="27"/>
  <c r="V153" i="27"/>
  <c r="U153" i="27"/>
  <c r="T153" i="27"/>
  <c r="Z152" i="27"/>
  <c r="AG152" i="27" s="1"/>
  <c r="Y152" i="27"/>
  <c r="AF152" i="27" s="1"/>
  <c r="X152" i="27"/>
  <c r="V152" i="27"/>
  <c r="U152" i="27"/>
  <c r="T152" i="27"/>
  <c r="W152" i="27" s="1"/>
  <c r="Z151" i="27"/>
  <c r="AG151" i="27" s="1"/>
  <c r="Y151" i="27"/>
  <c r="AF151" i="27" s="1"/>
  <c r="X151" i="27"/>
  <c r="V151" i="27"/>
  <c r="U151" i="27"/>
  <c r="T151" i="27"/>
  <c r="W151" i="27" s="1"/>
  <c r="AG150" i="27"/>
  <c r="Z150" i="27"/>
  <c r="Y150" i="27"/>
  <c r="AF150" i="27" s="1"/>
  <c r="X150" i="27"/>
  <c r="V150" i="27"/>
  <c r="U150" i="27"/>
  <c r="T150" i="27"/>
  <c r="W150" i="27" s="1"/>
  <c r="Z149" i="27"/>
  <c r="AG149" i="27" s="1"/>
  <c r="Y149" i="27"/>
  <c r="AF149" i="27" s="1"/>
  <c r="X149" i="27"/>
  <c r="V149" i="27"/>
  <c r="U149" i="27"/>
  <c r="T149" i="27"/>
  <c r="Z148" i="27"/>
  <c r="AG148" i="27" s="1"/>
  <c r="Y148" i="27"/>
  <c r="AF148" i="27" s="1"/>
  <c r="X148" i="27"/>
  <c r="V148" i="27"/>
  <c r="U148" i="27"/>
  <c r="T148" i="27"/>
  <c r="W148" i="27" s="1"/>
  <c r="Z147" i="27"/>
  <c r="AG147" i="27" s="1"/>
  <c r="Y147" i="27"/>
  <c r="AF147" i="27" s="1"/>
  <c r="X147" i="27"/>
  <c r="V147" i="27"/>
  <c r="U147" i="27"/>
  <c r="T147" i="27"/>
  <c r="W147" i="27" s="1"/>
  <c r="AG146" i="27"/>
  <c r="Z146" i="27"/>
  <c r="Y146" i="27"/>
  <c r="AF146" i="27" s="1"/>
  <c r="X146" i="27"/>
  <c r="V146" i="27"/>
  <c r="U146" i="27"/>
  <c r="T146" i="27"/>
  <c r="W146" i="27" s="1"/>
  <c r="Z145" i="27"/>
  <c r="AG145" i="27" s="1"/>
  <c r="Y145" i="27"/>
  <c r="AF145" i="27" s="1"/>
  <c r="X145" i="27"/>
  <c r="V145" i="27"/>
  <c r="U145" i="27"/>
  <c r="T145" i="27"/>
  <c r="Z144" i="27"/>
  <c r="AG144" i="27" s="1"/>
  <c r="Y144" i="27"/>
  <c r="AF144" i="27" s="1"/>
  <c r="X144" i="27"/>
  <c r="V144" i="27"/>
  <c r="U144" i="27"/>
  <c r="T144" i="27"/>
  <c r="W144" i="27" s="1"/>
  <c r="Z143" i="27"/>
  <c r="AG143" i="27" s="1"/>
  <c r="Y143" i="27"/>
  <c r="AF143" i="27" s="1"/>
  <c r="X143" i="27"/>
  <c r="V143" i="27"/>
  <c r="U143" i="27"/>
  <c r="T143" i="27"/>
  <c r="W143" i="27" s="1"/>
  <c r="AG142" i="27"/>
  <c r="Z142" i="27"/>
  <c r="Y142" i="27"/>
  <c r="AF142" i="27" s="1"/>
  <c r="X142" i="27"/>
  <c r="V142" i="27"/>
  <c r="U142" i="27"/>
  <c r="T142" i="27"/>
  <c r="W142" i="27" s="1"/>
  <c r="Z141" i="27"/>
  <c r="AG141" i="27" s="1"/>
  <c r="Y141" i="27"/>
  <c r="AF141" i="27" s="1"/>
  <c r="X141" i="27"/>
  <c r="V141" i="27"/>
  <c r="U141" i="27"/>
  <c r="T141" i="27"/>
  <c r="Z140" i="27"/>
  <c r="AG140" i="27" s="1"/>
  <c r="Y140" i="27"/>
  <c r="AF140" i="27" s="1"/>
  <c r="X140" i="27"/>
  <c r="V140" i="27"/>
  <c r="U140" i="27"/>
  <c r="T140" i="27"/>
  <c r="W140" i="27" s="1"/>
  <c r="Z139" i="27"/>
  <c r="AG139" i="27" s="1"/>
  <c r="Y139" i="27"/>
  <c r="AF139" i="27" s="1"/>
  <c r="X139" i="27"/>
  <c r="V139" i="27"/>
  <c r="U139" i="27"/>
  <c r="T139" i="27"/>
  <c r="W139" i="27" s="1"/>
  <c r="AG138" i="27"/>
  <c r="Z138" i="27"/>
  <c r="Y138" i="27"/>
  <c r="AF138" i="27" s="1"/>
  <c r="X138" i="27"/>
  <c r="V138" i="27"/>
  <c r="U138" i="27"/>
  <c r="T138" i="27"/>
  <c r="W138" i="27" s="1"/>
  <c r="Z137" i="27"/>
  <c r="AG137" i="27" s="1"/>
  <c r="Y137" i="27"/>
  <c r="AF137" i="27" s="1"/>
  <c r="X137" i="27"/>
  <c r="V137" i="27"/>
  <c r="U137" i="27"/>
  <c r="T137" i="27"/>
  <c r="Z136" i="27"/>
  <c r="AG136" i="27" s="1"/>
  <c r="Y136" i="27"/>
  <c r="AF136" i="27" s="1"/>
  <c r="X136" i="27"/>
  <c r="V136" i="27"/>
  <c r="U136" i="27"/>
  <c r="T136" i="27"/>
  <c r="W136" i="27" s="1"/>
  <c r="Z135" i="27"/>
  <c r="AG135" i="27" s="1"/>
  <c r="Y135" i="27"/>
  <c r="AF135" i="27" s="1"/>
  <c r="X135" i="27"/>
  <c r="V135" i="27"/>
  <c r="U135" i="27"/>
  <c r="T135" i="27"/>
  <c r="W135" i="27" s="1"/>
  <c r="AG134" i="27"/>
  <c r="Z134" i="27"/>
  <c r="Y134" i="27"/>
  <c r="AF134" i="27" s="1"/>
  <c r="X134" i="27"/>
  <c r="V134" i="27"/>
  <c r="U134" i="27"/>
  <c r="T134" i="27"/>
  <c r="W134" i="27" s="1"/>
  <c r="Z133" i="27"/>
  <c r="AG133" i="27" s="1"/>
  <c r="Y133" i="27"/>
  <c r="AF133" i="27" s="1"/>
  <c r="X133" i="27"/>
  <c r="V133" i="27"/>
  <c r="U133" i="27"/>
  <c r="T133" i="27"/>
  <c r="Z132" i="27"/>
  <c r="AG132" i="27" s="1"/>
  <c r="Y132" i="27"/>
  <c r="AF132" i="27" s="1"/>
  <c r="X132" i="27"/>
  <c r="V132" i="27"/>
  <c r="U132" i="27"/>
  <c r="T132" i="27"/>
  <c r="W132" i="27" s="1"/>
  <c r="Z131" i="27"/>
  <c r="AG131" i="27" s="1"/>
  <c r="Y131" i="27"/>
  <c r="AF131" i="27" s="1"/>
  <c r="X131" i="27"/>
  <c r="V131" i="27"/>
  <c r="U131" i="27"/>
  <c r="T131" i="27"/>
  <c r="W131" i="27" s="1"/>
  <c r="AG130" i="27"/>
  <c r="Z130" i="27"/>
  <c r="Y130" i="27"/>
  <c r="AF130" i="27" s="1"/>
  <c r="X130" i="27"/>
  <c r="V130" i="27"/>
  <c r="U130" i="27"/>
  <c r="T130" i="27"/>
  <c r="W130" i="27" s="1"/>
  <c r="Z129" i="27"/>
  <c r="AG129" i="27" s="1"/>
  <c r="Y129" i="27"/>
  <c r="AF129" i="27" s="1"/>
  <c r="X129" i="27"/>
  <c r="V129" i="27"/>
  <c r="U129" i="27"/>
  <c r="T129" i="27"/>
  <c r="Z128" i="27"/>
  <c r="AG128" i="27" s="1"/>
  <c r="Y128" i="27"/>
  <c r="AF128" i="27" s="1"/>
  <c r="X128" i="27"/>
  <c r="V128" i="27"/>
  <c r="U128" i="27"/>
  <c r="T128" i="27"/>
  <c r="W128" i="27" s="1"/>
  <c r="Z127" i="27"/>
  <c r="AG127" i="27" s="1"/>
  <c r="Y127" i="27"/>
  <c r="AF127" i="27" s="1"/>
  <c r="X127" i="27"/>
  <c r="V127" i="27"/>
  <c r="U127" i="27"/>
  <c r="T127" i="27"/>
  <c r="W127" i="27" s="1"/>
  <c r="AG126" i="27"/>
  <c r="Z126" i="27"/>
  <c r="Y126" i="27"/>
  <c r="AF126" i="27" s="1"/>
  <c r="X126" i="27"/>
  <c r="V126" i="27"/>
  <c r="U126" i="27"/>
  <c r="T126" i="27"/>
  <c r="W126" i="27" s="1"/>
  <c r="Z125" i="27"/>
  <c r="AG125" i="27" s="1"/>
  <c r="Y125" i="27"/>
  <c r="AF125" i="27" s="1"/>
  <c r="X125" i="27"/>
  <c r="V125" i="27"/>
  <c r="U125" i="27"/>
  <c r="T125" i="27"/>
  <c r="Z124" i="27"/>
  <c r="AG124" i="27" s="1"/>
  <c r="Y124" i="27"/>
  <c r="AF124" i="27" s="1"/>
  <c r="X124" i="27"/>
  <c r="V124" i="27"/>
  <c r="U124" i="27"/>
  <c r="T124" i="27"/>
  <c r="W124" i="27" s="1"/>
  <c r="Z123" i="27"/>
  <c r="AG123" i="27" s="1"/>
  <c r="Y123" i="27"/>
  <c r="AF123" i="27" s="1"/>
  <c r="X123" i="27"/>
  <c r="V123" i="27"/>
  <c r="U123" i="27"/>
  <c r="T123" i="27"/>
  <c r="W123" i="27" s="1"/>
  <c r="AG122" i="27"/>
  <c r="Z122" i="27"/>
  <c r="Y122" i="27"/>
  <c r="AF122" i="27" s="1"/>
  <c r="X122" i="27"/>
  <c r="V122" i="27"/>
  <c r="U122" i="27"/>
  <c r="T122" i="27"/>
  <c r="W122" i="27" s="1"/>
  <c r="Z121" i="27"/>
  <c r="AG121" i="27" s="1"/>
  <c r="Y121" i="27"/>
  <c r="AF121" i="27" s="1"/>
  <c r="X121" i="27"/>
  <c r="V121" i="27"/>
  <c r="U121" i="27"/>
  <c r="T121" i="27"/>
  <c r="Z120" i="27"/>
  <c r="AG120" i="27" s="1"/>
  <c r="Y120" i="27"/>
  <c r="AF120" i="27" s="1"/>
  <c r="X120" i="27"/>
  <c r="V120" i="27"/>
  <c r="U120" i="27"/>
  <c r="T120" i="27"/>
  <c r="W120" i="27" s="1"/>
  <c r="Z119" i="27"/>
  <c r="AG119" i="27" s="1"/>
  <c r="Y119" i="27"/>
  <c r="AF119" i="27" s="1"/>
  <c r="X119" i="27"/>
  <c r="V119" i="27"/>
  <c r="U119" i="27"/>
  <c r="T119" i="27"/>
  <c r="Z118" i="27"/>
  <c r="AG118" i="27" s="1"/>
  <c r="Y118" i="27"/>
  <c r="AF118" i="27" s="1"/>
  <c r="X118" i="27"/>
  <c r="V118" i="27"/>
  <c r="U118" i="27"/>
  <c r="T118" i="27"/>
  <c r="W118" i="27" s="1"/>
  <c r="Z117" i="27"/>
  <c r="AG117" i="27" s="1"/>
  <c r="Y117" i="27"/>
  <c r="AF117" i="27" s="1"/>
  <c r="X117" i="27"/>
  <c r="V117" i="27"/>
  <c r="U117" i="27"/>
  <c r="T117" i="27"/>
  <c r="Z116" i="27"/>
  <c r="AG116" i="27" s="1"/>
  <c r="Y116" i="27"/>
  <c r="AF116" i="27" s="1"/>
  <c r="X116" i="27"/>
  <c r="V116" i="27"/>
  <c r="U116" i="27"/>
  <c r="T116" i="27"/>
  <c r="W116" i="27" s="1"/>
  <c r="Z115" i="27"/>
  <c r="AG115" i="27" s="1"/>
  <c r="Y115" i="27"/>
  <c r="AF115" i="27" s="1"/>
  <c r="X115" i="27"/>
  <c r="V115" i="27"/>
  <c r="U115" i="27"/>
  <c r="T115" i="27"/>
  <c r="Z114" i="27"/>
  <c r="AG114" i="27" s="1"/>
  <c r="Y114" i="27"/>
  <c r="AF114" i="27" s="1"/>
  <c r="X114" i="27"/>
  <c r="V114" i="27"/>
  <c r="U114" i="27"/>
  <c r="T114" i="27"/>
  <c r="W114" i="27" s="1"/>
  <c r="Z113" i="27"/>
  <c r="AG113" i="27" s="1"/>
  <c r="Y113" i="27"/>
  <c r="AF113" i="27" s="1"/>
  <c r="X113" i="27"/>
  <c r="V113" i="27"/>
  <c r="U113" i="27"/>
  <c r="T113" i="27"/>
  <c r="Z112" i="27"/>
  <c r="AG112" i="27" s="1"/>
  <c r="Y112" i="27"/>
  <c r="AF112" i="27" s="1"/>
  <c r="X112" i="27"/>
  <c r="V112" i="27"/>
  <c r="U112" i="27"/>
  <c r="T112" i="27"/>
  <c r="W112" i="27" s="1"/>
  <c r="Z111" i="27"/>
  <c r="AG111" i="27" s="1"/>
  <c r="Y111" i="27"/>
  <c r="AF111" i="27" s="1"/>
  <c r="X111" i="27"/>
  <c r="V111" i="27"/>
  <c r="U111" i="27"/>
  <c r="T111" i="27"/>
  <c r="Z110" i="27"/>
  <c r="AG110" i="27" s="1"/>
  <c r="Y110" i="27"/>
  <c r="AF110" i="27" s="1"/>
  <c r="X110" i="27"/>
  <c r="V110" i="27"/>
  <c r="U110" i="27"/>
  <c r="T110" i="27"/>
  <c r="W110" i="27" s="1"/>
  <c r="Z109" i="27"/>
  <c r="AG109" i="27" s="1"/>
  <c r="Y109" i="27"/>
  <c r="AF109" i="27" s="1"/>
  <c r="X109" i="27"/>
  <c r="V109" i="27"/>
  <c r="U109" i="27"/>
  <c r="T109" i="27"/>
  <c r="Z108" i="27"/>
  <c r="AG108" i="27" s="1"/>
  <c r="Y108" i="27"/>
  <c r="AF108" i="27" s="1"/>
  <c r="X108" i="27"/>
  <c r="V108" i="27"/>
  <c r="U108" i="27"/>
  <c r="T108" i="27"/>
  <c r="W108" i="27" s="1"/>
  <c r="Z107" i="27"/>
  <c r="AG107" i="27" s="1"/>
  <c r="Y107" i="27"/>
  <c r="AF107" i="27" s="1"/>
  <c r="X107" i="27"/>
  <c r="V107" i="27"/>
  <c r="U107" i="27"/>
  <c r="T107" i="27"/>
  <c r="Z106" i="27"/>
  <c r="AG106" i="27" s="1"/>
  <c r="Y106" i="27"/>
  <c r="AF106" i="27" s="1"/>
  <c r="X106" i="27"/>
  <c r="AE106" i="27" s="1"/>
  <c r="V106" i="27"/>
  <c r="U106" i="27"/>
  <c r="W106" i="27" s="1"/>
  <c r="T106" i="27"/>
  <c r="Z105" i="27"/>
  <c r="AG105" i="27" s="1"/>
  <c r="Y105" i="27"/>
  <c r="AF105" i="27" s="1"/>
  <c r="X105" i="27"/>
  <c r="AE105" i="27" s="1"/>
  <c r="V105" i="27"/>
  <c r="U105" i="27"/>
  <c r="W105" i="27" s="1"/>
  <c r="T105" i="27"/>
  <c r="Z104" i="27"/>
  <c r="AG104" i="27" s="1"/>
  <c r="Y104" i="27"/>
  <c r="AF104" i="27" s="1"/>
  <c r="X104" i="27"/>
  <c r="AE104" i="27" s="1"/>
  <c r="V104" i="27"/>
  <c r="U104" i="27"/>
  <c r="W104" i="27" s="1"/>
  <c r="T104" i="27"/>
  <c r="Z103" i="27"/>
  <c r="AG103" i="27" s="1"/>
  <c r="Y103" i="27"/>
  <c r="AF103" i="27" s="1"/>
  <c r="X103" i="27"/>
  <c r="AE103" i="27" s="1"/>
  <c r="V103" i="27"/>
  <c r="U103" i="27"/>
  <c r="W103" i="27" s="1"/>
  <c r="T103" i="27"/>
  <c r="Z102" i="27"/>
  <c r="AG102" i="27" s="1"/>
  <c r="Y102" i="27"/>
  <c r="AF102" i="27" s="1"/>
  <c r="X102" i="27"/>
  <c r="AE102" i="27" s="1"/>
  <c r="V102" i="27"/>
  <c r="U102" i="27"/>
  <c r="W102" i="27" s="1"/>
  <c r="T102" i="27"/>
  <c r="Z101" i="27"/>
  <c r="AG101" i="27" s="1"/>
  <c r="Y101" i="27"/>
  <c r="AF101" i="27" s="1"/>
  <c r="X101" i="27"/>
  <c r="AE101" i="27" s="1"/>
  <c r="V101" i="27"/>
  <c r="U101" i="27"/>
  <c r="W101" i="27" s="1"/>
  <c r="T101" i="27"/>
  <c r="Z100" i="27"/>
  <c r="AG100" i="27" s="1"/>
  <c r="Y100" i="27"/>
  <c r="AF100" i="27" s="1"/>
  <c r="X100" i="27"/>
  <c r="AE100" i="27" s="1"/>
  <c r="V100" i="27"/>
  <c r="U100" i="27"/>
  <c r="W100" i="27" s="1"/>
  <c r="T100" i="27"/>
  <c r="Z99" i="27"/>
  <c r="AG99" i="27" s="1"/>
  <c r="Y99" i="27"/>
  <c r="AF99" i="27" s="1"/>
  <c r="X99" i="27"/>
  <c r="AE99" i="27" s="1"/>
  <c r="V99" i="27"/>
  <c r="U99" i="27"/>
  <c r="W99" i="27" s="1"/>
  <c r="T99" i="27"/>
  <c r="Z98" i="27"/>
  <c r="AG98" i="27" s="1"/>
  <c r="Y98" i="27"/>
  <c r="AF98" i="27" s="1"/>
  <c r="X98" i="27"/>
  <c r="AE98" i="27" s="1"/>
  <c r="V98" i="27"/>
  <c r="U98" i="27"/>
  <c r="W98" i="27" s="1"/>
  <c r="T98" i="27"/>
  <c r="Z97" i="27"/>
  <c r="AG97" i="27" s="1"/>
  <c r="Y97" i="27"/>
  <c r="AF97" i="27" s="1"/>
  <c r="X97" i="27"/>
  <c r="AE97" i="27" s="1"/>
  <c r="V97" i="27"/>
  <c r="U97" i="27"/>
  <c r="W97" i="27" s="1"/>
  <c r="T97" i="27"/>
  <c r="Z96" i="27"/>
  <c r="AG96" i="27" s="1"/>
  <c r="Y96" i="27"/>
  <c r="AF96" i="27" s="1"/>
  <c r="X96" i="27"/>
  <c r="AE96" i="27" s="1"/>
  <c r="V96" i="27"/>
  <c r="U96" i="27"/>
  <c r="W96" i="27" s="1"/>
  <c r="T96" i="27"/>
  <c r="Z95" i="27"/>
  <c r="AG95" i="27" s="1"/>
  <c r="Y95" i="27"/>
  <c r="AF95" i="27" s="1"/>
  <c r="X95" i="27"/>
  <c r="AE95" i="27" s="1"/>
  <c r="V95" i="27"/>
  <c r="U95" i="27"/>
  <c r="W95" i="27" s="1"/>
  <c r="T95" i="27"/>
  <c r="Z94" i="27"/>
  <c r="AG94" i="27" s="1"/>
  <c r="Y94" i="27"/>
  <c r="AF94" i="27" s="1"/>
  <c r="X94" i="27"/>
  <c r="AE94" i="27" s="1"/>
  <c r="V94" i="27"/>
  <c r="U94" i="27"/>
  <c r="W94" i="27" s="1"/>
  <c r="T94" i="27"/>
  <c r="Z93" i="27"/>
  <c r="AG93" i="27" s="1"/>
  <c r="Y93" i="27"/>
  <c r="AF93" i="27" s="1"/>
  <c r="X93" i="27"/>
  <c r="AE93" i="27" s="1"/>
  <c r="V93" i="27"/>
  <c r="U93" i="27"/>
  <c r="W93" i="27" s="1"/>
  <c r="T93" i="27"/>
  <c r="Z92" i="27"/>
  <c r="AG92" i="27" s="1"/>
  <c r="Y92" i="27"/>
  <c r="AF92" i="27" s="1"/>
  <c r="X92" i="27"/>
  <c r="AE92" i="27" s="1"/>
  <c r="V92" i="27"/>
  <c r="U92" i="27"/>
  <c r="W92" i="27" s="1"/>
  <c r="T92" i="27"/>
  <c r="Z91" i="27"/>
  <c r="AG91" i="27" s="1"/>
  <c r="Y91" i="27"/>
  <c r="AF91" i="27" s="1"/>
  <c r="X91" i="27"/>
  <c r="AE91" i="27" s="1"/>
  <c r="V91" i="27"/>
  <c r="U91" i="27"/>
  <c r="W91" i="27" s="1"/>
  <c r="T91" i="27"/>
  <c r="Z90" i="27"/>
  <c r="AG90" i="27" s="1"/>
  <c r="Y90" i="27"/>
  <c r="AF90" i="27" s="1"/>
  <c r="X90" i="27"/>
  <c r="AE90" i="27" s="1"/>
  <c r="V90" i="27"/>
  <c r="U90" i="27"/>
  <c r="W90" i="27" s="1"/>
  <c r="T90" i="27"/>
  <c r="Z89" i="27"/>
  <c r="AG89" i="27" s="1"/>
  <c r="Y89" i="27"/>
  <c r="AF89" i="27" s="1"/>
  <c r="X89" i="27"/>
  <c r="AE89" i="27" s="1"/>
  <c r="V89" i="27"/>
  <c r="U89" i="27"/>
  <c r="W89" i="27" s="1"/>
  <c r="T89" i="27"/>
  <c r="Z88" i="27"/>
  <c r="AG88" i="27" s="1"/>
  <c r="Y88" i="27"/>
  <c r="AF88" i="27" s="1"/>
  <c r="X88" i="27"/>
  <c r="AE88" i="27" s="1"/>
  <c r="V88" i="27"/>
  <c r="U88" i="27"/>
  <c r="W88" i="27" s="1"/>
  <c r="T88" i="27"/>
  <c r="Z87" i="27"/>
  <c r="AG87" i="27" s="1"/>
  <c r="Y87" i="27"/>
  <c r="AF87" i="27" s="1"/>
  <c r="X87" i="27"/>
  <c r="AE87" i="27" s="1"/>
  <c r="V87" i="27"/>
  <c r="U87" i="27"/>
  <c r="W87" i="27" s="1"/>
  <c r="T87" i="27"/>
  <c r="Z86" i="27"/>
  <c r="AG86" i="27" s="1"/>
  <c r="Y86" i="27"/>
  <c r="AF86" i="27" s="1"/>
  <c r="X86" i="27"/>
  <c r="AE86" i="27" s="1"/>
  <c r="V86" i="27"/>
  <c r="U86" i="27"/>
  <c r="W86" i="27" s="1"/>
  <c r="T86" i="27"/>
  <c r="AF85" i="27"/>
  <c r="Z85" i="27"/>
  <c r="AG85" i="27" s="1"/>
  <c r="Y85" i="27"/>
  <c r="X85" i="27"/>
  <c r="AE85" i="27" s="1"/>
  <c r="V85" i="27"/>
  <c r="W85" i="27" s="1"/>
  <c r="U85" i="27"/>
  <c r="T85" i="27"/>
  <c r="Z84" i="27"/>
  <c r="AG84" i="27" s="1"/>
  <c r="Y84" i="27"/>
  <c r="AF84" i="27" s="1"/>
  <c r="X84" i="27"/>
  <c r="AE84" i="27" s="1"/>
  <c r="V84" i="27"/>
  <c r="W84" i="27" s="1"/>
  <c r="U84" i="27"/>
  <c r="T84" i="27"/>
  <c r="Z83" i="27"/>
  <c r="AG83" i="27" s="1"/>
  <c r="Y83" i="27"/>
  <c r="AF83" i="27" s="1"/>
  <c r="X83" i="27"/>
  <c r="AE83" i="27" s="1"/>
  <c r="V83" i="27"/>
  <c r="W83" i="27" s="1"/>
  <c r="U83" i="27"/>
  <c r="T83" i="27"/>
  <c r="Z82" i="27"/>
  <c r="AG82" i="27" s="1"/>
  <c r="Y82" i="27"/>
  <c r="AF82" i="27" s="1"/>
  <c r="X82" i="27"/>
  <c r="AE82" i="27" s="1"/>
  <c r="V82" i="27"/>
  <c r="W82" i="27" s="1"/>
  <c r="U82" i="27"/>
  <c r="T82" i="27"/>
  <c r="Z81" i="27"/>
  <c r="AG81" i="27" s="1"/>
  <c r="Y81" i="27"/>
  <c r="AF81" i="27" s="1"/>
  <c r="X81" i="27"/>
  <c r="AE81" i="27" s="1"/>
  <c r="V81" i="27"/>
  <c r="W81" i="27" s="1"/>
  <c r="U81" i="27"/>
  <c r="T81" i="27"/>
  <c r="AF80" i="27"/>
  <c r="AA80" i="27"/>
  <c r="Z80" i="27"/>
  <c r="AG80" i="27" s="1"/>
  <c r="Y80" i="27"/>
  <c r="X80" i="27"/>
  <c r="AE80" i="27" s="1"/>
  <c r="W80" i="27"/>
  <c r="V80" i="27"/>
  <c r="U80" i="27"/>
  <c r="T80" i="27"/>
  <c r="AA79" i="27"/>
  <c r="Z79" i="27"/>
  <c r="AG79" i="27" s="1"/>
  <c r="Y79" i="27"/>
  <c r="AF79" i="27" s="1"/>
  <c r="X79" i="27"/>
  <c r="AE79" i="27" s="1"/>
  <c r="W79" i="27"/>
  <c r="V79" i="27"/>
  <c r="U79" i="27"/>
  <c r="T79" i="27"/>
  <c r="AA78" i="27"/>
  <c r="Z78" i="27"/>
  <c r="AG78" i="27" s="1"/>
  <c r="Y78" i="27"/>
  <c r="AF78" i="27" s="1"/>
  <c r="X78" i="27"/>
  <c r="AE78" i="27" s="1"/>
  <c r="W78" i="27"/>
  <c r="V78" i="27"/>
  <c r="U78" i="27"/>
  <c r="T78" i="27"/>
  <c r="AA77" i="27"/>
  <c r="Z77" i="27"/>
  <c r="AG77" i="27" s="1"/>
  <c r="Y77" i="27"/>
  <c r="AF77" i="27" s="1"/>
  <c r="X77" i="27"/>
  <c r="AE77" i="27" s="1"/>
  <c r="W77" i="27"/>
  <c r="V77" i="27"/>
  <c r="U77" i="27"/>
  <c r="T77" i="27"/>
  <c r="Z76" i="27"/>
  <c r="AG76" i="27" s="1"/>
  <c r="Y76" i="27"/>
  <c r="AF76" i="27" s="1"/>
  <c r="X76" i="27"/>
  <c r="AE76" i="27" s="1"/>
  <c r="V76" i="27"/>
  <c r="U76" i="27"/>
  <c r="W76" i="27" s="1"/>
  <c r="T76" i="27"/>
  <c r="Z75" i="27"/>
  <c r="AG75" i="27" s="1"/>
  <c r="Y75" i="27"/>
  <c r="AF75" i="27" s="1"/>
  <c r="X75" i="27"/>
  <c r="AE75" i="27" s="1"/>
  <c r="V75" i="27"/>
  <c r="U75" i="27"/>
  <c r="W75" i="27" s="1"/>
  <c r="T75" i="27"/>
  <c r="Z74" i="27"/>
  <c r="AG74" i="27" s="1"/>
  <c r="Y74" i="27"/>
  <c r="AF74" i="27" s="1"/>
  <c r="X74" i="27"/>
  <c r="AE74" i="27" s="1"/>
  <c r="V74" i="27"/>
  <c r="U74" i="27"/>
  <c r="W74" i="27" s="1"/>
  <c r="T74" i="27"/>
  <c r="Z73" i="27"/>
  <c r="AG73" i="27" s="1"/>
  <c r="Y73" i="27"/>
  <c r="AF73" i="27" s="1"/>
  <c r="X73" i="27"/>
  <c r="AE73" i="27" s="1"/>
  <c r="V73" i="27"/>
  <c r="U73" i="27"/>
  <c r="W73" i="27" s="1"/>
  <c r="T73" i="27"/>
  <c r="Z72" i="27"/>
  <c r="AG72" i="27" s="1"/>
  <c r="Y72" i="27"/>
  <c r="AF72" i="27" s="1"/>
  <c r="X72" i="27"/>
  <c r="AE72" i="27" s="1"/>
  <c r="V72" i="27"/>
  <c r="U72" i="27"/>
  <c r="W72" i="27" s="1"/>
  <c r="T72" i="27"/>
  <c r="Z71" i="27"/>
  <c r="AG71" i="27" s="1"/>
  <c r="Y71" i="27"/>
  <c r="AF71" i="27" s="1"/>
  <c r="X71" i="27"/>
  <c r="AE71" i="27" s="1"/>
  <c r="V71" i="27"/>
  <c r="U71" i="27"/>
  <c r="W71" i="27" s="1"/>
  <c r="T71" i="27"/>
  <c r="Z70" i="27"/>
  <c r="AG70" i="27" s="1"/>
  <c r="Y70" i="27"/>
  <c r="AF70" i="27" s="1"/>
  <c r="X70" i="27"/>
  <c r="AE70" i="27" s="1"/>
  <c r="V70" i="27"/>
  <c r="U70" i="27"/>
  <c r="W70" i="27" s="1"/>
  <c r="T70" i="27"/>
  <c r="Z69" i="27"/>
  <c r="AG69" i="27" s="1"/>
  <c r="Y69" i="27"/>
  <c r="AF69" i="27" s="1"/>
  <c r="X69" i="27"/>
  <c r="AE69" i="27" s="1"/>
  <c r="V69" i="27"/>
  <c r="U69" i="27"/>
  <c r="W69" i="27" s="1"/>
  <c r="T69" i="27"/>
  <c r="Z68" i="27"/>
  <c r="AG68" i="27" s="1"/>
  <c r="Y68" i="27"/>
  <c r="AF68" i="27" s="1"/>
  <c r="X68" i="27"/>
  <c r="AE68" i="27" s="1"/>
  <c r="V68" i="27"/>
  <c r="U68" i="27"/>
  <c r="W68" i="27" s="1"/>
  <c r="T68" i="27"/>
  <c r="Z67" i="27"/>
  <c r="AG67" i="27" s="1"/>
  <c r="Y67" i="27"/>
  <c r="AF67" i="27" s="1"/>
  <c r="X67" i="27"/>
  <c r="AE67" i="27" s="1"/>
  <c r="V67" i="27"/>
  <c r="U67" i="27"/>
  <c r="W67" i="27" s="1"/>
  <c r="T67" i="27"/>
  <c r="Z66" i="27"/>
  <c r="AG66" i="27" s="1"/>
  <c r="Y66" i="27"/>
  <c r="AF66" i="27" s="1"/>
  <c r="X66" i="27"/>
  <c r="AE66" i="27" s="1"/>
  <c r="V66" i="27"/>
  <c r="U66" i="27"/>
  <c r="W66" i="27" s="1"/>
  <c r="T66" i="27"/>
  <c r="Z65" i="27"/>
  <c r="AG65" i="27" s="1"/>
  <c r="Y65" i="27"/>
  <c r="AF65" i="27" s="1"/>
  <c r="X65" i="27"/>
  <c r="AE65" i="27" s="1"/>
  <c r="V65" i="27"/>
  <c r="U65" i="27"/>
  <c r="W65" i="27" s="1"/>
  <c r="T65" i="27"/>
  <c r="Z64" i="27"/>
  <c r="AG64" i="27" s="1"/>
  <c r="Y64" i="27"/>
  <c r="AF64" i="27" s="1"/>
  <c r="X64" i="27"/>
  <c r="AE64" i="27" s="1"/>
  <c r="V64" i="27"/>
  <c r="U64" i="27"/>
  <c r="W64" i="27" s="1"/>
  <c r="T64" i="27"/>
  <c r="AF63" i="27"/>
  <c r="AA63" i="27"/>
  <c r="Z63" i="27"/>
  <c r="AG63" i="27" s="1"/>
  <c r="Y63" i="27"/>
  <c r="X63" i="27"/>
  <c r="AE63" i="27" s="1"/>
  <c r="AH63" i="27" s="1"/>
  <c r="W63" i="27"/>
  <c r="V63" i="27"/>
  <c r="U63" i="27"/>
  <c r="T63" i="27"/>
  <c r="AA62" i="27"/>
  <c r="Z62" i="27"/>
  <c r="AG62" i="27" s="1"/>
  <c r="Y62" i="27"/>
  <c r="AF62" i="27" s="1"/>
  <c r="X62" i="27"/>
  <c r="AE62" i="27" s="1"/>
  <c r="W62" i="27"/>
  <c r="V62" i="27"/>
  <c r="U62" i="27"/>
  <c r="T62" i="27"/>
  <c r="AA61" i="27"/>
  <c r="Z61" i="27"/>
  <c r="AG61" i="27" s="1"/>
  <c r="Y61" i="27"/>
  <c r="AF61" i="27" s="1"/>
  <c r="X61" i="27"/>
  <c r="AE61" i="27" s="1"/>
  <c r="W61" i="27"/>
  <c r="V61" i="27"/>
  <c r="U61" i="27"/>
  <c r="T61" i="27"/>
  <c r="AA60" i="27"/>
  <c r="Z60" i="27"/>
  <c r="AG60" i="27" s="1"/>
  <c r="Y60" i="27"/>
  <c r="AF60" i="27" s="1"/>
  <c r="X60" i="27"/>
  <c r="AE60" i="27" s="1"/>
  <c r="W60" i="27"/>
  <c r="V60" i="27"/>
  <c r="U60" i="27"/>
  <c r="T60" i="27"/>
  <c r="AA59" i="27"/>
  <c r="Z59" i="27"/>
  <c r="AG59" i="27" s="1"/>
  <c r="Y59" i="27"/>
  <c r="AF59" i="27" s="1"/>
  <c r="X59" i="27"/>
  <c r="AE59" i="27" s="1"/>
  <c r="W59" i="27"/>
  <c r="V59" i="27"/>
  <c r="U59" i="27"/>
  <c r="T59" i="27"/>
  <c r="AA58" i="27"/>
  <c r="Z58" i="27"/>
  <c r="AG58" i="27" s="1"/>
  <c r="Y58" i="27"/>
  <c r="AF58" i="27" s="1"/>
  <c r="X58" i="27"/>
  <c r="AE58" i="27" s="1"/>
  <c r="W58" i="27"/>
  <c r="V58" i="27"/>
  <c r="U58" i="27"/>
  <c r="T58" i="27"/>
  <c r="AF57" i="27"/>
  <c r="Z57" i="27"/>
  <c r="AG57" i="27" s="1"/>
  <c r="Y57" i="27"/>
  <c r="X57" i="27"/>
  <c r="AE57" i="27" s="1"/>
  <c r="V57" i="27"/>
  <c r="U57" i="27"/>
  <c r="T57" i="27"/>
  <c r="W57" i="27" s="1"/>
  <c r="Z56" i="27"/>
  <c r="AG56" i="27" s="1"/>
  <c r="Y56" i="27"/>
  <c r="AF56" i="27" s="1"/>
  <c r="X56" i="27"/>
  <c r="AE56" i="27" s="1"/>
  <c r="V56" i="27"/>
  <c r="U56" i="27"/>
  <c r="T56" i="27"/>
  <c r="W56" i="27" s="1"/>
  <c r="Z55" i="27"/>
  <c r="AG55" i="27" s="1"/>
  <c r="Y55" i="27"/>
  <c r="AF55" i="27" s="1"/>
  <c r="X55" i="27"/>
  <c r="AE55" i="27" s="1"/>
  <c r="V55" i="27"/>
  <c r="U55" i="27"/>
  <c r="T55" i="27"/>
  <c r="W55" i="27" s="1"/>
  <c r="Z54" i="27"/>
  <c r="AG54" i="27" s="1"/>
  <c r="Y54" i="27"/>
  <c r="AF54" i="27" s="1"/>
  <c r="X54" i="27"/>
  <c r="AE54" i="27" s="1"/>
  <c r="V54" i="27"/>
  <c r="U54" i="27"/>
  <c r="T54" i="27"/>
  <c r="W54" i="27" s="1"/>
  <c r="Z53" i="27"/>
  <c r="AG53" i="27" s="1"/>
  <c r="Y53" i="27"/>
  <c r="AF53" i="27" s="1"/>
  <c r="X53" i="27"/>
  <c r="AE53" i="27" s="1"/>
  <c r="V53" i="27"/>
  <c r="U53" i="27"/>
  <c r="T53" i="27"/>
  <c r="W53" i="27" s="1"/>
  <c r="Z52" i="27"/>
  <c r="AG52" i="27" s="1"/>
  <c r="Y52" i="27"/>
  <c r="AF52" i="27" s="1"/>
  <c r="X52" i="27"/>
  <c r="AE52" i="27" s="1"/>
  <c r="V52" i="27"/>
  <c r="U52" i="27"/>
  <c r="T52" i="27"/>
  <c r="W52" i="27" s="1"/>
  <c r="Z51" i="27"/>
  <c r="AG51" i="27" s="1"/>
  <c r="Y51" i="27"/>
  <c r="AF51" i="27" s="1"/>
  <c r="X51" i="27"/>
  <c r="AE51" i="27" s="1"/>
  <c r="V51" i="27"/>
  <c r="U51" i="27"/>
  <c r="T51" i="27"/>
  <c r="W51" i="27" s="1"/>
  <c r="Z50" i="27"/>
  <c r="AG50" i="27" s="1"/>
  <c r="Y50" i="27"/>
  <c r="AF50" i="27" s="1"/>
  <c r="X50" i="27"/>
  <c r="AE50" i="27" s="1"/>
  <c r="V50" i="27"/>
  <c r="U50" i="27"/>
  <c r="T50" i="27"/>
  <c r="W50" i="27" s="1"/>
  <c r="Z49" i="27"/>
  <c r="AG49" i="27" s="1"/>
  <c r="Y49" i="27"/>
  <c r="AF49" i="27" s="1"/>
  <c r="X49" i="27"/>
  <c r="AE49" i="27" s="1"/>
  <c r="V49" i="27"/>
  <c r="U49" i="27"/>
  <c r="T49" i="27"/>
  <c r="W49" i="27" s="1"/>
  <c r="Z48" i="27"/>
  <c r="AG48" i="27" s="1"/>
  <c r="Y48" i="27"/>
  <c r="AF48" i="27" s="1"/>
  <c r="X48" i="27"/>
  <c r="AE48" i="27" s="1"/>
  <c r="V48" i="27"/>
  <c r="U48" i="27"/>
  <c r="T48" i="27"/>
  <c r="W48" i="27" s="1"/>
  <c r="Z47" i="27"/>
  <c r="AG47" i="27" s="1"/>
  <c r="Y47" i="27"/>
  <c r="AF47" i="27" s="1"/>
  <c r="X47" i="27"/>
  <c r="AE47" i="27" s="1"/>
  <c r="V47" i="27"/>
  <c r="U47" i="27"/>
  <c r="T47" i="27"/>
  <c r="W47" i="27" s="1"/>
  <c r="Z46" i="27"/>
  <c r="AG46" i="27" s="1"/>
  <c r="Y46" i="27"/>
  <c r="AA46" i="27" s="1"/>
  <c r="X46" i="27"/>
  <c r="AE46" i="27" s="1"/>
  <c r="V46" i="27"/>
  <c r="U46" i="27"/>
  <c r="W46" i="27" s="1"/>
  <c r="T46" i="27"/>
  <c r="Z45" i="27"/>
  <c r="AG45" i="27" s="1"/>
  <c r="Y45" i="27"/>
  <c r="AF45" i="27" s="1"/>
  <c r="X45" i="27"/>
  <c r="AE45" i="27" s="1"/>
  <c r="V45" i="27"/>
  <c r="U45" i="27"/>
  <c r="W45" i="27" s="1"/>
  <c r="T45" i="27"/>
  <c r="Z44" i="27"/>
  <c r="AG44" i="27" s="1"/>
  <c r="Y44" i="27"/>
  <c r="AF44" i="27" s="1"/>
  <c r="X44" i="27"/>
  <c r="AE44" i="27" s="1"/>
  <c r="V44" i="27"/>
  <c r="U44" i="27"/>
  <c r="W44" i="27" s="1"/>
  <c r="T44" i="27"/>
  <c r="Z43" i="27"/>
  <c r="AG43" i="27" s="1"/>
  <c r="Y43" i="27"/>
  <c r="AF43" i="27" s="1"/>
  <c r="X43" i="27"/>
  <c r="AE43" i="27" s="1"/>
  <c r="V43" i="27"/>
  <c r="U43" i="27"/>
  <c r="W43" i="27" s="1"/>
  <c r="T43" i="27"/>
  <c r="Z42" i="27"/>
  <c r="AG42" i="27" s="1"/>
  <c r="Y42" i="27"/>
  <c r="AF42" i="27" s="1"/>
  <c r="X42" i="27"/>
  <c r="AE42" i="27" s="1"/>
  <c r="V42" i="27"/>
  <c r="U42" i="27"/>
  <c r="W42" i="27" s="1"/>
  <c r="T42" i="27"/>
  <c r="Z41" i="27"/>
  <c r="AG41" i="27" s="1"/>
  <c r="Y41" i="27"/>
  <c r="AF41" i="27" s="1"/>
  <c r="X41" i="27"/>
  <c r="AE41" i="27" s="1"/>
  <c r="V41" i="27"/>
  <c r="U41" i="27"/>
  <c r="W41" i="27" s="1"/>
  <c r="T41" i="27"/>
  <c r="Z40" i="27"/>
  <c r="AG40" i="27" s="1"/>
  <c r="Y40" i="27"/>
  <c r="AF40" i="27" s="1"/>
  <c r="X40" i="27"/>
  <c r="AE40" i="27" s="1"/>
  <c r="V40" i="27"/>
  <c r="U40" i="27"/>
  <c r="W40" i="27" s="1"/>
  <c r="T40" i="27"/>
  <c r="Z39" i="27"/>
  <c r="AG39" i="27" s="1"/>
  <c r="Y39" i="27"/>
  <c r="AF39" i="27" s="1"/>
  <c r="X39" i="27"/>
  <c r="AE39" i="27" s="1"/>
  <c r="V39" i="27"/>
  <c r="U39" i="27"/>
  <c r="W39" i="27" s="1"/>
  <c r="T39" i="27"/>
  <c r="Z38" i="27"/>
  <c r="AG38" i="27" s="1"/>
  <c r="Y38" i="27"/>
  <c r="AF38" i="27" s="1"/>
  <c r="X38" i="27"/>
  <c r="AE38" i="27" s="1"/>
  <c r="V38" i="27"/>
  <c r="U38" i="27"/>
  <c r="W38" i="27" s="1"/>
  <c r="T38" i="27"/>
  <c r="Z37" i="27"/>
  <c r="AG37" i="27" s="1"/>
  <c r="Y37" i="27"/>
  <c r="AF37" i="27" s="1"/>
  <c r="X37" i="27"/>
  <c r="AE37" i="27" s="1"/>
  <c r="V37" i="27"/>
  <c r="U37" i="27"/>
  <c r="W37" i="27" s="1"/>
  <c r="T37" i="27"/>
  <c r="Z36" i="27"/>
  <c r="AG36" i="27" s="1"/>
  <c r="Y36" i="27"/>
  <c r="AF36" i="27" s="1"/>
  <c r="X36" i="27"/>
  <c r="AE36" i="27" s="1"/>
  <c r="V36" i="27"/>
  <c r="U36" i="27"/>
  <c r="W36" i="27" s="1"/>
  <c r="T36" i="27"/>
  <c r="Z35" i="27"/>
  <c r="AG35" i="27" s="1"/>
  <c r="Y35" i="27"/>
  <c r="AF35" i="27" s="1"/>
  <c r="X35" i="27"/>
  <c r="AE35" i="27" s="1"/>
  <c r="V35" i="27"/>
  <c r="U35" i="27"/>
  <c r="W35" i="27" s="1"/>
  <c r="T35" i="27"/>
  <c r="Z34" i="27"/>
  <c r="AG34" i="27" s="1"/>
  <c r="Y34" i="27"/>
  <c r="AF34" i="27" s="1"/>
  <c r="X34" i="27"/>
  <c r="AE34" i="27" s="1"/>
  <c r="V34" i="27"/>
  <c r="U34" i="27"/>
  <c r="W34" i="27" s="1"/>
  <c r="T34" i="27"/>
  <c r="Z33" i="27"/>
  <c r="AG33" i="27" s="1"/>
  <c r="Y33" i="27"/>
  <c r="AF33" i="27" s="1"/>
  <c r="X33" i="27"/>
  <c r="AE33" i="27" s="1"/>
  <c r="V33" i="27"/>
  <c r="U33" i="27"/>
  <c r="W33" i="27" s="1"/>
  <c r="T33" i="27"/>
  <c r="Z32" i="27"/>
  <c r="AG32" i="27" s="1"/>
  <c r="Y32" i="27"/>
  <c r="AF32" i="27" s="1"/>
  <c r="X32" i="27"/>
  <c r="AE32" i="27" s="1"/>
  <c r="V32" i="27"/>
  <c r="U32" i="27"/>
  <c r="W32" i="27" s="1"/>
  <c r="T32" i="27"/>
  <c r="Z31" i="27"/>
  <c r="AG31" i="27" s="1"/>
  <c r="Y31" i="27"/>
  <c r="AF31" i="27" s="1"/>
  <c r="X31" i="27"/>
  <c r="AE31" i="27" s="1"/>
  <c r="V31" i="27"/>
  <c r="U31" i="27"/>
  <c r="W31" i="27" s="1"/>
  <c r="T31" i="27"/>
  <c r="Z30" i="27"/>
  <c r="AG30" i="27" s="1"/>
  <c r="Y30" i="27"/>
  <c r="AF30" i="27" s="1"/>
  <c r="X30" i="27"/>
  <c r="AE30" i="27" s="1"/>
  <c r="V30" i="27"/>
  <c r="U30" i="27"/>
  <c r="W30" i="27" s="1"/>
  <c r="T30" i="27"/>
  <c r="Z29" i="27"/>
  <c r="AG29" i="27" s="1"/>
  <c r="Y29" i="27"/>
  <c r="AF29" i="27" s="1"/>
  <c r="X29" i="27"/>
  <c r="AE29" i="27" s="1"/>
  <c r="V29" i="27"/>
  <c r="U29" i="27"/>
  <c r="W29" i="27" s="1"/>
  <c r="T29" i="27"/>
  <c r="Z28" i="27"/>
  <c r="AG28" i="27" s="1"/>
  <c r="Y28" i="27"/>
  <c r="AF28" i="27" s="1"/>
  <c r="X28" i="27"/>
  <c r="AE28" i="27" s="1"/>
  <c r="V28" i="27"/>
  <c r="U28" i="27"/>
  <c r="W28" i="27" s="1"/>
  <c r="T28" i="27"/>
  <c r="Z27" i="27"/>
  <c r="AG27" i="27" s="1"/>
  <c r="Y27" i="27"/>
  <c r="AF27" i="27" s="1"/>
  <c r="X27" i="27"/>
  <c r="AE27" i="27" s="1"/>
  <c r="V27" i="27"/>
  <c r="U27" i="27"/>
  <c r="W27" i="27" s="1"/>
  <c r="T27" i="27"/>
  <c r="Z26" i="27"/>
  <c r="AG26" i="27" s="1"/>
  <c r="Y26" i="27"/>
  <c r="AF26" i="27" s="1"/>
  <c r="X26" i="27"/>
  <c r="AE26" i="27" s="1"/>
  <c r="V26" i="27"/>
  <c r="U26" i="27"/>
  <c r="W26" i="27" s="1"/>
  <c r="T26" i="27"/>
  <c r="Z25" i="27"/>
  <c r="AG25" i="27" s="1"/>
  <c r="Y25" i="27"/>
  <c r="AF25" i="27" s="1"/>
  <c r="X25" i="27"/>
  <c r="AE25" i="27" s="1"/>
  <c r="V25" i="27"/>
  <c r="U25" i="27"/>
  <c r="W25" i="27" s="1"/>
  <c r="T25" i="27"/>
  <c r="Z24" i="27"/>
  <c r="AG24" i="27" s="1"/>
  <c r="Y24" i="27"/>
  <c r="AF24" i="27" s="1"/>
  <c r="X24" i="27"/>
  <c r="AE24" i="27" s="1"/>
  <c r="V24" i="27"/>
  <c r="U24" i="27"/>
  <c r="W24" i="27" s="1"/>
  <c r="T24" i="27"/>
  <c r="Z23" i="27"/>
  <c r="AG23" i="27" s="1"/>
  <c r="Y23" i="27"/>
  <c r="AF23" i="27" s="1"/>
  <c r="X23" i="27"/>
  <c r="AE23" i="27" s="1"/>
  <c r="V23" i="27"/>
  <c r="U23" i="27"/>
  <c r="W23" i="27" s="1"/>
  <c r="T23" i="27"/>
  <c r="Z22" i="27"/>
  <c r="AG22" i="27" s="1"/>
  <c r="Y22" i="27"/>
  <c r="AF22" i="27" s="1"/>
  <c r="X22" i="27"/>
  <c r="AE22" i="27" s="1"/>
  <c r="V22" i="27"/>
  <c r="U22" i="27"/>
  <c r="W22" i="27" s="1"/>
  <c r="T22" i="27"/>
  <c r="Z21" i="27"/>
  <c r="AG21" i="27" s="1"/>
  <c r="Y21" i="27"/>
  <c r="AF21" i="27" s="1"/>
  <c r="X21" i="27"/>
  <c r="AE21" i="27" s="1"/>
  <c r="V21" i="27"/>
  <c r="U21" i="27"/>
  <c r="W21" i="27" s="1"/>
  <c r="T21" i="27"/>
  <c r="Z20" i="27"/>
  <c r="AG20" i="27" s="1"/>
  <c r="Y20" i="27"/>
  <c r="AF20" i="27" s="1"/>
  <c r="X20" i="27"/>
  <c r="AE20" i="27" s="1"/>
  <c r="V20" i="27"/>
  <c r="U20" i="27"/>
  <c r="W20" i="27" s="1"/>
  <c r="T20" i="27"/>
  <c r="Z19" i="27"/>
  <c r="AG19" i="27" s="1"/>
  <c r="Y19" i="27"/>
  <c r="AF19" i="27" s="1"/>
  <c r="X19" i="27"/>
  <c r="AE19" i="27" s="1"/>
  <c r="V19" i="27"/>
  <c r="U19" i="27"/>
  <c r="W19" i="27" s="1"/>
  <c r="T19" i="27"/>
  <c r="Z18" i="27"/>
  <c r="AG18" i="27" s="1"/>
  <c r="Y18" i="27"/>
  <c r="AF18" i="27" s="1"/>
  <c r="X18" i="27"/>
  <c r="AE18" i="27" s="1"/>
  <c r="V18" i="27"/>
  <c r="U18" i="27"/>
  <c r="W18" i="27" s="1"/>
  <c r="T18" i="27"/>
  <c r="Z17" i="27"/>
  <c r="AG17" i="27" s="1"/>
  <c r="Y17" i="27"/>
  <c r="AF17" i="27" s="1"/>
  <c r="X17" i="27"/>
  <c r="AE17" i="27" s="1"/>
  <c r="V17" i="27"/>
  <c r="U17" i="27"/>
  <c r="W17" i="27" s="1"/>
  <c r="T17" i="27"/>
  <c r="Z16" i="27"/>
  <c r="AG16" i="27" s="1"/>
  <c r="Y16" i="27"/>
  <c r="AF16" i="27" s="1"/>
  <c r="X16" i="27"/>
  <c r="AA16" i="27" s="1"/>
  <c r="V16" i="27"/>
  <c r="U16" i="27"/>
  <c r="T16" i="27"/>
  <c r="W16" i="27" s="1"/>
  <c r="Z15" i="27"/>
  <c r="AG15" i="27" s="1"/>
  <c r="Y15" i="27"/>
  <c r="X15" i="27"/>
  <c r="AE15" i="27" s="1"/>
  <c r="V15" i="27"/>
  <c r="U15" i="27"/>
  <c r="W15" i="27" s="1"/>
  <c r="T15" i="27"/>
  <c r="Z14" i="27"/>
  <c r="AG14" i="27" s="1"/>
  <c r="Y14" i="27"/>
  <c r="AF14" i="27" s="1"/>
  <c r="X14" i="27"/>
  <c r="AE14" i="27" s="1"/>
  <c r="V14" i="27"/>
  <c r="U14" i="27"/>
  <c r="T14" i="27"/>
  <c r="W14" i="27" s="1"/>
  <c r="AA13" i="27"/>
  <c r="Z13" i="27"/>
  <c r="AG13" i="27" s="1"/>
  <c r="Y13" i="27"/>
  <c r="AF13" i="27" s="1"/>
  <c r="X13" i="27"/>
  <c r="AE13" i="27" s="1"/>
  <c r="V13" i="27"/>
  <c r="U13" i="27"/>
  <c r="T13" i="27"/>
  <c r="W13" i="27" s="1"/>
  <c r="AE12" i="27"/>
  <c r="Z12" i="27"/>
  <c r="AG12" i="27" s="1"/>
  <c r="Y12" i="27"/>
  <c r="AF12" i="27" s="1"/>
  <c r="X12" i="27"/>
  <c r="AA12" i="27" s="1"/>
  <c r="V12" i="27"/>
  <c r="U12" i="27"/>
  <c r="T12" i="27"/>
  <c r="Z11" i="27"/>
  <c r="AG11" i="27" s="1"/>
  <c r="Y11" i="27"/>
  <c r="AA11" i="27" s="1"/>
  <c r="X11" i="27"/>
  <c r="AE11" i="27" s="1"/>
  <c r="V11" i="27"/>
  <c r="U11" i="27"/>
  <c r="T11" i="27"/>
  <c r="Z10" i="27"/>
  <c r="AG10" i="27" s="1"/>
  <c r="Y10" i="27"/>
  <c r="AF10" i="27" s="1"/>
  <c r="X10" i="27"/>
  <c r="AE10" i="27" s="1"/>
  <c r="V10" i="27"/>
  <c r="U10" i="27"/>
  <c r="T10" i="27"/>
  <c r="Z9" i="27"/>
  <c r="AG9" i="27" s="1"/>
  <c r="Y9" i="27"/>
  <c r="AF9" i="27" s="1"/>
  <c r="X9" i="27"/>
  <c r="AE9" i="27" s="1"/>
  <c r="W9" i="27"/>
  <c r="V9" i="27"/>
  <c r="U9" i="27"/>
  <c r="T9" i="27"/>
  <c r="Z8" i="27"/>
  <c r="AG8" i="27" s="1"/>
  <c r="Y8" i="27"/>
  <c r="AF8" i="27" s="1"/>
  <c r="X8" i="27"/>
  <c r="V8" i="27"/>
  <c r="U8" i="27"/>
  <c r="T8" i="27"/>
  <c r="Z7" i="27"/>
  <c r="AG7" i="27" s="1"/>
  <c r="Y7" i="27"/>
  <c r="AA7" i="27" s="1"/>
  <c r="X7" i="27"/>
  <c r="AE7" i="27" s="1"/>
  <c r="V7" i="27"/>
  <c r="U7" i="27"/>
  <c r="T7" i="27"/>
  <c r="T2" i="27" s="1"/>
  <c r="Z6" i="27"/>
  <c r="Y6" i="27"/>
  <c r="AF6" i="27" s="1"/>
  <c r="X6" i="27"/>
  <c r="AE6" i="27" s="1"/>
  <c r="V6" i="27"/>
  <c r="U6" i="27"/>
  <c r="T6" i="27"/>
  <c r="Z5" i="27"/>
  <c r="AG5" i="27" s="1"/>
  <c r="Y5" i="27"/>
  <c r="AF5" i="27" s="1"/>
  <c r="X5" i="27"/>
  <c r="AE5" i="27" s="1"/>
  <c r="V5" i="27"/>
  <c r="W5" i="27" s="1"/>
  <c r="U5" i="27"/>
  <c r="T5" i="27"/>
  <c r="AE4" i="27"/>
  <c r="Z4" i="27"/>
  <c r="Y4" i="27"/>
  <c r="X4" i="27"/>
  <c r="V4" i="27"/>
  <c r="U4" i="27"/>
  <c r="T4" i="27"/>
  <c r="BY122" i="8" l="1"/>
  <c r="BU122" i="8"/>
  <c r="BY136" i="8"/>
  <c r="BU136" i="8"/>
  <c r="BY145" i="8"/>
  <c r="BU145" i="8"/>
  <c r="BY154" i="8"/>
  <c r="BU154" i="8"/>
  <c r="BY168" i="8"/>
  <c r="BU168" i="8"/>
  <c r="BY177" i="8"/>
  <c r="BU177" i="8"/>
  <c r="BV203" i="8"/>
  <c r="BR203" i="8"/>
  <c r="BY126" i="8"/>
  <c r="BU126" i="8"/>
  <c r="BY140" i="8"/>
  <c r="BU140" i="8"/>
  <c r="BY149" i="8"/>
  <c r="BU149" i="8"/>
  <c r="BY158" i="8"/>
  <c r="BU158" i="8"/>
  <c r="BY172" i="8"/>
  <c r="BU172" i="8"/>
  <c r="BY181" i="8"/>
  <c r="BU181" i="8"/>
  <c r="BV190" i="8"/>
  <c r="BR190" i="8"/>
  <c r="BY130" i="8"/>
  <c r="BU130" i="8"/>
  <c r="BY144" i="8"/>
  <c r="BU144" i="8"/>
  <c r="BY153" i="8"/>
  <c r="BU153" i="8"/>
  <c r="BY162" i="8"/>
  <c r="BU162" i="8"/>
  <c r="BY176" i="8"/>
  <c r="BU176" i="8"/>
  <c r="BY134" i="8"/>
  <c r="BU134" i="8"/>
  <c r="BY148" i="8"/>
  <c r="BU148" i="8"/>
  <c r="BY166" i="8"/>
  <c r="BU166" i="8"/>
  <c r="BY180" i="8"/>
  <c r="BU180" i="8"/>
  <c r="BV206" i="8"/>
  <c r="BR206" i="8"/>
  <c r="BY125" i="8"/>
  <c r="BU125" i="8"/>
  <c r="BY129" i="8"/>
  <c r="BU129" i="8"/>
  <c r="BY138" i="8"/>
  <c r="BU138" i="8"/>
  <c r="BY152" i="8"/>
  <c r="BU152" i="8"/>
  <c r="BY161" i="8"/>
  <c r="BU161" i="8"/>
  <c r="BY170" i="8"/>
  <c r="BU170" i="8"/>
  <c r="BY157" i="8"/>
  <c r="BU157" i="8"/>
  <c r="BY11" i="8"/>
  <c r="BU11" i="8"/>
  <c r="BY124" i="8"/>
  <c r="BU124" i="8"/>
  <c r="BY133" i="8"/>
  <c r="BU133" i="8"/>
  <c r="BY142" i="8"/>
  <c r="BU142" i="8"/>
  <c r="BY156" i="8"/>
  <c r="BU156" i="8"/>
  <c r="BY165" i="8"/>
  <c r="BU165" i="8"/>
  <c r="BY174" i="8"/>
  <c r="BU174" i="8"/>
  <c r="BY128" i="8"/>
  <c r="BU128" i="8"/>
  <c r="BY137" i="8"/>
  <c r="BU137" i="8"/>
  <c r="BY146" i="8"/>
  <c r="BU146" i="8"/>
  <c r="BY160" i="8"/>
  <c r="BU160" i="8"/>
  <c r="BY169" i="8"/>
  <c r="BU169" i="8"/>
  <c r="BY178" i="8"/>
  <c r="BU178" i="8"/>
  <c r="BV187" i="8"/>
  <c r="BR187" i="8"/>
  <c r="BX77" i="8"/>
  <c r="BT77" i="8"/>
  <c r="AH76" i="27"/>
  <c r="BY132" i="8"/>
  <c r="BU132" i="8"/>
  <c r="BY141" i="8"/>
  <c r="BU141" i="8"/>
  <c r="BY150" i="8"/>
  <c r="BU150" i="8"/>
  <c r="BY164" i="8"/>
  <c r="BU164" i="8"/>
  <c r="BY173" i="8"/>
  <c r="BU173" i="8"/>
  <c r="BY182" i="8"/>
  <c r="BU182" i="8"/>
  <c r="BY6" i="8"/>
  <c r="BU6" i="8"/>
  <c r="BX19" i="8"/>
  <c r="BT19" i="8"/>
  <c r="BX23" i="8"/>
  <c r="BT23" i="8"/>
  <c r="BX28" i="8"/>
  <c r="BT28" i="8"/>
  <c r="BX33" i="8"/>
  <c r="BT33" i="8"/>
  <c r="BX38" i="8"/>
  <c r="BT38" i="8"/>
  <c r="BX45" i="8"/>
  <c r="BT45" i="8"/>
  <c r="AH51" i="27"/>
  <c r="BV52" i="8"/>
  <c r="BR52" i="8"/>
  <c r="AH57" i="27"/>
  <c r="BV58" i="8"/>
  <c r="BR58" i="8"/>
  <c r="BY85" i="8"/>
  <c r="BU85" i="8"/>
  <c r="BX89" i="8"/>
  <c r="BT89" i="8"/>
  <c r="BX93" i="8"/>
  <c r="BT93" i="8"/>
  <c r="BX99" i="8"/>
  <c r="BT99" i="8"/>
  <c r="BX105" i="8"/>
  <c r="BT105" i="8"/>
  <c r="AE114" i="27"/>
  <c r="AA114" i="27"/>
  <c r="BX141" i="8"/>
  <c r="BT141" i="8"/>
  <c r="BX173" i="8"/>
  <c r="BT173" i="8"/>
  <c r="BY183" i="8"/>
  <c r="BU183" i="8"/>
  <c r="BY201" i="8"/>
  <c r="BU201" i="8"/>
  <c r="BX228" i="8"/>
  <c r="BT228" i="8"/>
  <c r="AH252" i="27"/>
  <c r="BV253" i="8"/>
  <c r="BR253" i="8"/>
  <c r="BX11" i="8"/>
  <c r="BT11" i="8"/>
  <c r="BX17" i="8"/>
  <c r="BT17" i="8"/>
  <c r="BY19" i="8"/>
  <c r="BU19" i="8"/>
  <c r="BY21" i="8"/>
  <c r="BU21" i="8"/>
  <c r="BY24" i="8"/>
  <c r="BU24" i="8"/>
  <c r="BY27" i="8"/>
  <c r="BU27" i="8"/>
  <c r="BY30" i="8"/>
  <c r="BU30" i="8"/>
  <c r="BY33" i="8"/>
  <c r="BU33" i="8"/>
  <c r="BY36" i="8"/>
  <c r="BU36" i="8"/>
  <c r="BY39" i="8"/>
  <c r="BU39" i="8"/>
  <c r="BY41" i="8"/>
  <c r="BU41" i="8"/>
  <c r="BY44" i="8"/>
  <c r="BU44" i="8"/>
  <c r="BY47" i="8"/>
  <c r="BU47" i="8"/>
  <c r="BX50" i="8"/>
  <c r="BT50" i="8"/>
  <c r="BX53" i="8"/>
  <c r="BT53" i="8"/>
  <c r="BX56" i="8"/>
  <c r="BT56" i="8"/>
  <c r="AH58" i="27"/>
  <c r="BV59" i="8"/>
  <c r="BR59" i="8"/>
  <c r="AH61" i="27"/>
  <c r="BV62" i="8"/>
  <c r="BR62" i="8"/>
  <c r="BX81" i="8"/>
  <c r="BT81" i="8"/>
  <c r="BY87" i="8"/>
  <c r="BU87" i="8"/>
  <c r="BY91" i="8"/>
  <c r="BU91" i="8"/>
  <c r="BY103" i="8"/>
  <c r="BU103" i="8"/>
  <c r="BX10" i="8"/>
  <c r="BT10" i="8"/>
  <c r="W12" i="27"/>
  <c r="BY17" i="8"/>
  <c r="BU17" i="8"/>
  <c r="AA17" i="27"/>
  <c r="AA19" i="27"/>
  <c r="AA20" i="27"/>
  <c r="AA23" i="27"/>
  <c r="AA25" i="27"/>
  <c r="AA27" i="27"/>
  <c r="AA29" i="27"/>
  <c r="AA30" i="27"/>
  <c r="AA32" i="27"/>
  <c r="AA34" i="27"/>
  <c r="AA36" i="27"/>
  <c r="AA38" i="27"/>
  <c r="AA40" i="27"/>
  <c r="AA41" i="27"/>
  <c r="AA43" i="27"/>
  <c r="BY48" i="8"/>
  <c r="BU48" i="8"/>
  <c r="BY50" i="8"/>
  <c r="BU50" i="8"/>
  <c r="BY51" i="8"/>
  <c r="BU51" i="8"/>
  <c r="BY53" i="8"/>
  <c r="BU53" i="8"/>
  <c r="BY55" i="8"/>
  <c r="BU55" i="8"/>
  <c r="BY57" i="8"/>
  <c r="BU57" i="8"/>
  <c r="BX59" i="8"/>
  <c r="BT59" i="8"/>
  <c r="BX60" i="8"/>
  <c r="BT60" i="8"/>
  <c r="BX62" i="8"/>
  <c r="BT62" i="8"/>
  <c r="AA86" i="27"/>
  <c r="AA88" i="27"/>
  <c r="AA90" i="27"/>
  <c r="AA92" i="27"/>
  <c r="AA95" i="27"/>
  <c r="AA97" i="27"/>
  <c r="AA99" i="27"/>
  <c r="AA101" i="27"/>
  <c r="AA103" i="27"/>
  <c r="AA105" i="27"/>
  <c r="BY111" i="8"/>
  <c r="BU111" i="8"/>
  <c r="BY115" i="8"/>
  <c r="BU115" i="8"/>
  <c r="AE117" i="27"/>
  <c r="AA117" i="27"/>
  <c r="AE121" i="27"/>
  <c r="AA121" i="27"/>
  <c r="BX131" i="8"/>
  <c r="BT131" i="8"/>
  <c r="AA137" i="27"/>
  <c r="AE137" i="27"/>
  <c r="W4" i="27"/>
  <c r="BV8" i="8"/>
  <c r="BR8" i="8"/>
  <c r="BX9" i="8"/>
  <c r="BT9" i="8"/>
  <c r="BY10" i="8"/>
  <c r="BU10" i="8"/>
  <c r="AA15" i="27"/>
  <c r="AF46" i="27"/>
  <c r="AA47" i="27"/>
  <c r="AA48" i="27"/>
  <c r="AA49" i="27"/>
  <c r="AA50" i="27"/>
  <c r="AA51" i="27"/>
  <c r="AA52" i="27"/>
  <c r="AA53" i="27"/>
  <c r="AA54" i="27"/>
  <c r="AA55" i="27"/>
  <c r="AA56" i="27"/>
  <c r="AA57" i="27"/>
  <c r="BY59" i="8"/>
  <c r="BU59" i="8"/>
  <c r="BY60" i="8"/>
  <c r="BU60" i="8"/>
  <c r="BY61" i="8"/>
  <c r="BU61" i="8"/>
  <c r="BY62" i="8"/>
  <c r="BU62" i="8"/>
  <c r="BY63" i="8"/>
  <c r="BU63" i="8"/>
  <c r="BY64" i="8"/>
  <c r="BU64" i="8"/>
  <c r="AH64" i="27"/>
  <c r="BV65" i="8"/>
  <c r="BR65" i="8"/>
  <c r="AH65" i="27"/>
  <c r="BV66" i="8"/>
  <c r="BR66" i="8"/>
  <c r="AH66" i="27"/>
  <c r="BV67" i="8"/>
  <c r="BR67" i="8"/>
  <c r="AH67" i="27"/>
  <c r="BV68" i="8"/>
  <c r="BR68" i="8"/>
  <c r="AH68" i="27"/>
  <c r="BV69" i="8"/>
  <c r="BR69" i="8"/>
  <c r="AH69" i="27"/>
  <c r="BV70" i="8"/>
  <c r="BR70" i="8"/>
  <c r="AH70" i="27"/>
  <c r="BV71" i="8"/>
  <c r="BR71" i="8"/>
  <c r="W107" i="27"/>
  <c r="BX110" i="8"/>
  <c r="BT110" i="8"/>
  <c r="W111" i="27"/>
  <c r="BX114" i="8"/>
  <c r="BT114" i="8"/>
  <c r="W115" i="27"/>
  <c r="BX118" i="8"/>
  <c r="BT118" i="8"/>
  <c r="W119" i="27"/>
  <c r="BX122" i="8"/>
  <c r="BT122" i="8"/>
  <c r="W125" i="27"/>
  <c r="AA128" i="27"/>
  <c r="AE128" i="27"/>
  <c r="BX130" i="8"/>
  <c r="BT130" i="8"/>
  <c r="W133" i="27"/>
  <c r="AA136" i="27"/>
  <c r="AE136" i="27"/>
  <c r="BX138" i="8"/>
  <c r="BT138" i="8"/>
  <c r="W141" i="27"/>
  <c r="AA144" i="27"/>
  <c r="AE144" i="27"/>
  <c r="BX146" i="8"/>
  <c r="BT146" i="8"/>
  <c r="W149" i="27"/>
  <c r="AA152" i="27"/>
  <c r="AE152" i="27"/>
  <c r="BX154" i="8"/>
  <c r="BT154" i="8"/>
  <c r="W157" i="27"/>
  <c r="AA160" i="27"/>
  <c r="AE160" i="27"/>
  <c r="BX162" i="8"/>
  <c r="BT162" i="8"/>
  <c r="W165" i="27"/>
  <c r="AA168" i="27"/>
  <c r="AE168" i="27"/>
  <c r="BX170" i="8"/>
  <c r="BT170" i="8"/>
  <c r="W173" i="27"/>
  <c r="AA176" i="27"/>
  <c r="AE176" i="27"/>
  <c r="BX178" i="8"/>
  <c r="BT178" i="8"/>
  <c r="W181" i="27"/>
  <c r="BX185" i="8"/>
  <c r="BT185" i="8"/>
  <c r="BY186" i="8"/>
  <c r="BU186" i="8"/>
  <c r="BX192" i="8"/>
  <c r="BT192" i="8"/>
  <c r="BV193" i="8"/>
  <c r="BR193" i="8"/>
  <c r="W194" i="27"/>
  <c r="W200" i="27"/>
  <c r="BV204" i="8"/>
  <c r="BR204" i="8"/>
  <c r="BY205" i="8"/>
  <c r="BU205" i="8"/>
  <c r="W207" i="27"/>
  <c r="BX211" i="8"/>
  <c r="BT211" i="8"/>
  <c r="BY212" i="8"/>
  <c r="BU212" i="8"/>
  <c r="W213" i="27"/>
  <c r="AA215" i="27"/>
  <c r="BY217" i="8"/>
  <c r="BU217" i="8"/>
  <c r="BX226" i="8"/>
  <c r="BT226" i="8"/>
  <c r="AE226" i="27"/>
  <c r="BX231" i="8"/>
  <c r="BT231" i="8"/>
  <c r="BY232" i="8"/>
  <c r="BU232" i="8"/>
  <c r="AA234" i="27"/>
  <c r="BX236" i="8"/>
  <c r="BT236" i="8"/>
  <c r="AE236" i="27"/>
  <c r="BX241" i="8"/>
  <c r="BT241" i="8"/>
  <c r="W242" i="27"/>
  <c r="AA244" i="27"/>
  <c r="BX246" i="8"/>
  <c r="BT246" i="8"/>
  <c r="BV247" i="8"/>
  <c r="BR247" i="8"/>
  <c r="AA258" i="27"/>
  <c r="AE258" i="27"/>
  <c r="BY260" i="8"/>
  <c r="BU260" i="8"/>
  <c r="BY265" i="8"/>
  <c r="BU265" i="8"/>
  <c r="BV273" i="8"/>
  <c r="BR273" i="8"/>
  <c r="AE277" i="27"/>
  <c r="AA277" i="27"/>
  <c r="BY279" i="8"/>
  <c r="BU279" i="8"/>
  <c r="AA279" i="27"/>
  <c r="BV289" i="8"/>
  <c r="BR289" i="8"/>
  <c r="BX343" i="8"/>
  <c r="BT343" i="8"/>
  <c r="AH377" i="27"/>
  <c r="BV378" i="8"/>
  <c r="BR378" i="8"/>
  <c r="BY427" i="8"/>
  <c r="BU427" i="8"/>
  <c r="BX34" i="8"/>
  <c r="BT34" i="8"/>
  <c r="BX42" i="8"/>
  <c r="BT42" i="8"/>
  <c r="AH52" i="27"/>
  <c r="BV53" i="8"/>
  <c r="BR53" i="8"/>
  <c r="BY84" i="8"/>
  <c r="BU84" i="8"/>
  <c r="BX91" i="8"/>
  <c r="BT91" i="8"/>
  <c r="BX97" i="8"/>
  <c r="BT97" i="8"/>
  <c r="BX107" i="8"/>
  <c r="BT107" i="8"/>
  <c r="AE118" i="27"/>
  <c r="AA118" i="27"/>
  <c r="BX133" i="8"/>
  <c r="BT133" i="8"/>
  <c r="AA139" i="27"/>
  <c r="AE139" i="27"/>
  <c r="BT165" i="8"/>
  <c r="BX165" i="8"/>
  <c r="AA5" i="27"/>
  <c r="AA9" i="27"/>
  <c r="BX58" i="8"/>
  <c r="BT58" i="8"/>
  <c r="BX65" i="8"/>
  <c r="BT65" i="8"/>
  <c r="BX67" i="8"/>
  <c r="BT67" i="8"/>
  <c r="BX70" i="8"/>
  <c r="BT70" i="8"/>
  <c r="BX71" i="8"/>
  <c r="BT71" i="8"/>
  <c r="BX72" i="8"/>
  <c r="BT72" i="8"/>
  <c r="BX73" i="8"/>
  <c r="BT73" i="8"/>
  <c r="BX74" i="8"/>
  <c r="BT74" i="8"/>
  <c r="BX75" i="8"/>
  <c r="BT75" i="8"/>
  <c r="BX76" i="8"/>
  <c r="BT76" i="8"/>
  <c r="AE108" i="27"/>
  <c r="AA108" i="27"/>
  <c r="BY110" i="8"/>
  <c r="BU110" i="8"/>
  <c r="AE112" i="27"/>
  <c r="AA112" i="27"/>
  <c r="BY114" i="8"/>
  <c r="BU114" i="8"/>
  <c r="AE116" i="27"/>
  <c r="AA116" i="27"/>
  <c r="BY118" i="8"/>
  <c r="BU118" i="8"/>
  <c r="AE120" i="27"/>
  <c r="AA120" i="27"/>
  <c r="BY123" i="8"/>
  <c r="BU123" i="8"/>
  <c r="AA127" i="27"/>
  <c r="AE127" i="27"/>
  <c r="BX129" i="8"/>
  <c r="BT129" i="8"/>
  <c r="BY131" i="8"/>
  <c r="BU131" i="8"/>
  <c r="AA135" i="27"/>
  <c r="AE135" i="27"/>
  <c r="BX137" i="8"/>
  <c r="BT137" i="8"/>
  <c r="BY139" i="8"/>
  <c r="BU139" i="8"/>
  <c r="AA143" i="27"/>
  <c r="AE143" i="27"/>
  <c r="BX145" i="8"/>
  <c r="BT145" i="8"/>
  <c r="BY147" i="8"/>
  <c r="BU147" i="8"/>
  <c r="AA151" i="27"/>
  <c r="AE151" i="27"/>
  <c r="BX153" i="8"/>
  <c r="BT153" i="8"/>
  <c r="BY155" i="8"/>
  <c r="BU155" i="8"/>
  <c r="AA159" i="27"/>
  <c r="AE159" i="27"/>
  <c r="BX161" i="8"/>
  <c r="BT161" i="8"/>
  <c r="BY163" i="8"/>
  <c r="BU163" i="8"/>
  <c r="AA167" i="27"/>
  <c r="AE167" i="27"/>
  <c r="BX169" i="8"/>
  <c r="BT169" i="8"/>
  <c r="BY171" i="8"/>
  <c r="BU171" i="8"/>
  <c r="AA175" i="27"/>
  <c r="AE175" i="27"/>
  <c r="BX177" i="8"/>
  <c r="BT177" i="8"/>
  <c r="BY179" i="8"/>
  <c r="BU179" i="8"/>
  <c r="AA183" i="27"/>
  <c r="AE183" i="27"/>
  <c r="BY185" i="8"/>
  <c r="BU185" i="8"/>
  <c r="BV186" i="8"/>
  <c r="BR186" i="8"/>
  <c r="BX191" i="8"/>
  <c r="BT191" i="8"/>
  <c r="BY192" i="8"/>
  <c r="BU192" i="8"/>
  <c r="BX197" i="8"/>
  <c r="BT197" i="8"/>
  <c r="BY198" i="8"/>
  <c r="BU198" i="8"/>
  <c r="BV199" i="8"/>
  <c r="BR199" i="8"/>
  <c r="BX204" i="8"/>
  <c r="BT204" i="8"/>
  <c r="BV205" i="8"/>
  <c r="BR205" i="8"/>
  <c r="BY221" i="8"/>
  <c r="BU221" i="8"/>
  <c r="AA224" i="27"/>
  <c r="AE224" i="27"/>
  <c r="BY226" i="8"/>
  <c r="BU226" i="8"/>
  <c r="BY231" i="8"/>
  <c r="BU231" i="8"/>
  <c r="BX235" i="8"/>
  <c r="BT235" i="8"/>
  <c r="BY236" i="8"/>
  <c r="BU236" i="8"/>
  <c r="BY241" i="8"/>
  <c r="BU241" i="8"/>
  <c r="W251" i="27"/>
  <c r="BY255" i="8"/>
  <c r="BU255" i="8"/>
  <c r="W256" i="27"/>
  <c r="BX259" i="8"/>
  <c r="BT259" i="8"/>
  <c r="W269" i="27"/>
  <c r="BX278" i="8"/>
  <c r="BT278" i="8"/>
  <c r="BY393" i="8"/>
  <c r="BU393" i="8"/>
  <c r="BX20" i="8"/>
  <c r="BT20" i="8"/>
  <c r="BX24" i="8"/>
  <c r="BT24" i="8"/>
  <c r="BX29" i="8"/>
  <c r="BT29" i="8"/>
  <c r="BX35" i="8"/>
  <c r="BT35" i="8"/>
  <c r="BX39" i="8"/>
  <c r="BT39" i="8"/>
  <c r="BX43" i="8"/>
  <c r="BT43" i="8"/>
  <c r="AH48" i="27"/>
  <c r="BV49" i="8"/>
  <c r="BR49" i="8"/>
  <c r="AH54" i="27"/>
  <c r="BV55" i="8"/>
  <c r="BR55" i="8"/>
  <c r="BY83" i="8"/>
  <c r="BU83" i="8"/>
  <c r="BX88" i="8"/>
  <c r="BT88" i="8"/>
  <c r="BX94" i="8"/>
  <c r="BT94" i="8"/>
  <c r="BX100" i="8"/>
  <c r="BT100" i="8"/>
  <c r="BX106" i="8"/>
  <c r="BT106" i="8"/>
  <c r="AE110" i="27"/>
  <c r="AA110" i="27"/>
  <c r="BY120" i="8"/>
  <c r="BU120" i="8"/>
  <c r="AA147" i="27"/>
  <c r="AE147" i="27"/>
  <c r="BY167" i="8"/>
  <c r="BU167" i="8"/>
  <c r="AA171" i="27"/>
  <c r="AE171" i="27"/>
  <c r="BY224" i="8"/>
  <c r="BU224" i="8"/>
  <c r="BV239" i="8"/>
  <c r="BR239" i="8"/>
  <c r="BX270" i="8"/>
  <c r="BT270" i="8"/>
  <c r="BV5" i="8"/>
  <c r="BR5" i="8"/>
  <c r="BX66" i="8"/>
  <c r="BT66" i="8"/>
  <c r="BY8" i="8"/>
  <c r="BU8" i="8"/>
  <c r="AH13" i="27"/>
  <c r="BV14" i="8"/>
  <c r="BR14" i="8"/>
  <c r="BY66" i="8"/>
  <c r="BU66" i="8"/>
  <c r="BY69" i="8"/>
  <c r="BU69" i="8"/>
  <c r="BY72" i="8"/>
  <c r="BU72" i="8"/>
  <c r="BY75" i="8"/>
  <c r="BU75" i="8"/>
  <c r="BY76" i="8"/>
  <c r="BU76" i="8"/>
  <c r="AH78" i="27"/>
  <c r="BV79" i="8"/>
  <c r="BR79" i="8"/>
  <c r="AH79" i="27"/>
  <c r="BV80" i="8"/>
  <c r="BR80" i="8"/>
  <c r="AH80" i="27"/>
  <c r="BV81" i="8"/>
  <c r="BR81" i="8"/>
  <c r="BX109" i="8"/>
  <c r="BT109" i="8"/>
  <c r="BX113" i="8"/>
  <c r="BT113" i="8"/>
  <c r="BX117" i="8"/>
  <c r="BT117" i="8"/>
  <c r="BX121" i="8"/>
  <c r="BT121" i="8"/>
  <c r="AA126" i="27"/>
  <c r="AE126" i="27"/>
  <c r="BX128" i="8"/>
  <c r="BT128" i="8"/>
  <c r="AA134" i="27"/>
  <c r="AE134" i="27"/>
  <c r="BX136" i="8"/>
  <c r="BT136" i="8"/>
  <c r="AA142" i="27"/>
  <c r="AE142" i="27"/>
  <c r="BX144" i="8"/>
  <c r="BT144" i="8"/>
  <c r="AA150" i="27"/>
  <c r="AE150" i="27"/>
  <c r="BX152" i="8"/>
  <c r="BT152" i="8"/>
  <c r="AA158" i="27"/>
  <c r="AE158" i="27"/>
  <c r="BX160" i="8"/>
  <c r="BT160" i="8"/>
  <c r="AA166" i="27"/>
  <c r="AE166" i="27"/>
  <c r="BX168" i="8"/>
  <c r="BT168" i="8"/>
  <c r="AA174" i="27"/>
  <c r="AE174" i="27"/>
  <c r="BX176" i="8"/>
  <c r="BT176" i="8"/>
  <c r="AA182" i="27"/>
  <c r="AE182" i="27"/>
  <c r="BX184" i="8"/>
  <c r="BT184" i="8"/>
  <c r="BV185" i="8"/>
  <c r="BR185" i="8"/>
  <c r="BV196" i="8"/>
  <c r="BR196" i="8"/>
  <c r="BY197" i="8"/>
  <c r="BU197" i="8"/>
  <c r="BV198" i="8"/>
  <c r="BR198" i="8"/>
  <c r="BX203" i="8"/>
  <c r="BT203" i="8"/>
  <c r="BY204" i="8"/>
  <c r="BU204" i="8"/>
  <c r="BX209" i="8"/>
  <c r="BT209" i="8"/>
  <c r="BY210" i="8"/>
  <c r="BU210" i="8"/>
  <c r="BV211" i="8"/>
  <c r="BR211" i="8"/>
  <c r="BX215" i="8"/>
  <c r="BT215" i="8"/>
  <c r="BY216" i="8"/>
  <c r="BU216" i="8"/>
  <c r="BX220" i="8"/>
  <c r="BT220" i="8"/>
  <c r="AH220" i="27"/>
  <c r="BV221" i="8"/>
  <c r="BR221" i="8"/>
  <c r="BX225" i="8"/>
  <c r="BT225" i="8"/>
  <c r="BX230" i="8"/>
  <c r="BT230" i="8"/>
  <c r="BV231" i="8"/>
  <c r="BR231" i="8"/>
  <c r="BY245" i="8"/>
  <c r="BU245" i="8"/>
  <c r="BY250" i="8"/>
  <c r="BU250" i="8"/>
  <c r="BX254" i="8"/>
  <c r="BT254" i="8"/>
  <c r="BV255" i="8"/>
  <c r="BR255" i="8"/>
  <c r="BY268" i="8"/>
  <c r="BU268" i="8"/>
  <c r="BV277" i="8"/>
  <c r="BR277" i="8"/>
  <c r="BY283" i="8"/>
  <c r="BU283" i="8"/>
  <c r="BV293" i="8"/>
  <c r="BR293" i="8"/>
  <c r="BY397" i="8"/>
  <c r="BU397" i="8"/>
  <c r="BY417" i="8"/>
  <c r="BU417" i="8"/>
  <c r="BX25" i="8"/>
  <c r="BT25" i="8"/>
  <c r="BX31" i="8"/>
  <c r="BT31" i="8"/>
  <c r="BX40" i="8"/>
  <c r="BT40" i="8"/>
  <c r="AH47" i="27"/>
  <c r="BV48" i="8"/>
  <c r="BR48" i="8"/>
  <c r="AH53" i="27"/>
  <c r="BV54" i="8"/>
  <c r="BR54" i="8"/>
  <c r="BX96" i="8"/>
  <c r="BT96" i="8"/>
  <c r="BX102" i="8"/>
  <c r="BT102" i="8"/>
  <c r="BY112" i="8"/>
  <c r="BU112" i="8"/>
  <c r="AA123" i="27"/>
  <c r="AE123" i="27"/>
  <c r="BY135" i="8"/>
  <c r="BU135" i="8"/>
  <c r="AA155" i="27"/>
  <c r="AE155" i="27"/>
  <c r="BX181" i="8"/>
  <c r="BT181" i="8"/>
  <c r="BY208" i="8"/>
  <c r="BU208" i="8"/>
  <c r="BX238" i="8"/>
  <c r="BT238" i="8"/>
  <c r="BY16" i="8"/>
  <c r="BU16" i="8"/>
  <c r="BX69" i="8"/>
  <c r="BT69" i="8"/>
  <c r="W11" i="27"/>
  <c r="BX15" i="8"/>
  <c r="BT15" i="8"/>
  <c r="BY65" i="8"/>
  <c r="BU65" i="8"/>
  <c r="BY68" i="8"/>
  <c r="BU68" i="8"/>
  <c r="BY70" i="8"/>
  <c r="BU70" i="8"/>
  <c r="BY73" i="8"/>
  <c r="BU73" i="8"/>
  <c r="BY77" i="8"/>
  <c r="BU77" i="8"/>
  <c r="BX7" i="8"/>
  <c r="BT7" i="8"/>
  <c r="BY15" i="8"/>
  <c r="BU15" i="8"/>
  <c r="AA65" i="27"/>
  <c r="AA68" i="27"/>
  <c r="AA70" i="27"/>
  <c r="AA71" i="27"/>
  <c r="AA74" i="27"/>
  <c r="AA76" i="27"/>
  <c r="BX78" i="8"/>
  <c r="BT78" i="8"/>
  <c r="BX80" i="8"/>
  <c r="BT80" i="8"/>
  <c r="AH82" i="27"/>
  <c r="BV83" i="8"/>
  <c r="BR83" i="8"/>
  <c r="AH83" i="27"/>
  <c r="BV84" i="8"/>
  <c r="BR84" i="8"/>
  <c r="AH84" i="27"/>
  <c r="BV85" i="8"/>
  <c r="BR85" i="8"/>
  <c r="AH85" i="27"/>
  <c r="BV86" i="8"/>
  <c r="BR86" i="8"/>
  <c r="AE107" i="27"/>
  <c r="AA107" i="27"/>
  <c r="BY109" i="8"/>
  <c r="BU109" i="8"/>
  <c r="AE111" i="27"/>
  <c r="AA111" i="27"/>
  <c r="BY113" i="8"/>
  <c r="BU113" i="8"/>
  <c r="AE115" i="27"/>
  <c r="AA115" i="27"/>
  <c r="BY117" i="8"/>
  <c r="BU117" i="8"/>
  <c r="AE119" i="27"/>
  <c r="AA119" i="27"/>
  <c r="BY121" i="8"/>
  <c r="BU121" i="8"/>
  <c r="AA125" i="27"/>
  <c r="AE125" i="27"/>
  <c r="BX127" i="8"/>
  <c r="BT127" i="8"/>
  <c r="AA133" i="27"/>
  <c r="AE133" i="27"/>
  <c r="AH133" i="27" s="1"/>
  <c r="BX135" i="8"/>
  <c r="BT135" i="8"/>
  <c r="AA141" i="27"/>
  <c r="AE141" i="27"/>
  <c r="BX143" i="8"/>
  <c r="BT143" i="8"/>
  <c r="AA149" i="27"/>
  <c r="AE149" i="27"/>
  <c r="BX151" i="8"/>
  <c r="BT151" i="8"/>
  <c r="AA157" i="27"/>
  <c r="AE157" i="27"/>
  <c r="BX159" i="8"/>
  <c r="BT159" i="8"/>
  <c r="AA165" i="27"/>
  <c r="AE165" i="27"/>
  <c r="BX167" i="8"/>
  <c r="BT167" i="8"/>
  <c r="AA173" i="27"/>
  <c r="AE173" i="27"/>
  <c r="BX175" i="8"/>
  <c r="BT175" i="8"/>
  <c r="AA181" i="27"/>
  <c r="AE181" i="27"/>
  <c r="BX183" i="8"/>
  <c r="BT183" i="8"/>
  <c r="BY184" i="8"/>
  <c r="BU184" i="8"/>
  <c r="BX189" i="8"/>
  <c r="BT189" i="8"/>
  <c r="BY190" i="8"/>
  <c r="BU190" i="8"/>
  <c r="BV191" i="8"/>
  <c r="BR191" i="8"/>
  <c r="BX196" i="8"/>
  <c r="BT196" i="8"/>
  <c r="BV197" i="8"/>
  <c r="BR197" i="8"/>
  <c r="W198" i="27"/>
  <c r="W204" i="27"/>
  <c r="BV208" i="8"/>
  <c r="BR208" i="8"/>
  <c r="BY209" i="8"/>
  <c r="BU209" i="8"/>
  <c r="BV210" i="8"/>
  <c r="BR210" i="8"/>
  <c r="BY215" i="8"/>
  <c r="BU215" i="8"/>
  <c r="BX219" i="8"/>
  <c r="BT219" i="8"/>
  <c r="BY220" i="8"/>
  <c r="BU220" i="8"/>
  <c r="W221" i="27"/>
  <c r="AA223" i="27"/>
  <c r="BY225" i="8"/>
  <c r="BU225" i="8"/>
  <c r="BX234" i="8"/>
  <c r="BT234" i="8"/>
  <c r="BV235" i="8"/>
  <c r="BR235" i="8"/>
  <c r="BX239" i="8"/>
  <c r="BT239" i="8"/>
  <c r="BY240" i="8"/>
  <c r="BU240" i="8"/>
  <c r="BX244" i="8"/>
  <c r="BT244" i="8"/>
  <c r="AH244" i="27"/>
  <c r="BV245" i="8"/>
  <c r="BR245" i="8"/>
  <c r="BX249" i="8"/>
  <c r="BT249" i="8"/>
  <c r="BY263" i="8"/>
  <c r="BU263" i="8"/>
  <c r="BX267" i="8"/>
  <c r="BT267" i="8"/>
  <c r="BY272" i="8"/>
  <c r="BU272" i="8"/>
  <c r="AH281" i="27"/>
  <c r="BX282" i="8"/>
  <c r="BT282" i="8"/>
  <c r="BV370" i="8"/>
  <c r="BR370" i="8"/>
  <c r="BV386" i="8"/>
  <c r="BR386" i="8"/>
  <c r="BY387" i="8"/>
  <c r="BU387" i="8"/>
  <c r="BV13" i="8"/>
  <c r="BR13" i="8"/>
  <c r="BX18" i="8"/>
  <c r="BT18" i="8"/>
  <c r="BX22" i="8"/>
  <c r="BT22" i="8"/>
  <c r="BX27" i="8"/>
  <c r="BT27" i="8"/>
  <c r="BX32" i="8"/>
  <c r="BT32" i="8"/>
  <c r="BX37" i="8"/>
  <c r="BT37" i="8"/>
  <c r="BX44" i="8"/>
  <c r="BT44" i="8"/>
  <c r="AH50" i="27"/>
  <c r="BV51" i="8"/>
  <c r="BR51" i="8"/>
  <c r="AH56" i="27"/>
  <c r="BV57" i="8"/>
  <c r="BR57" i="8"/>
  <c r="BY86" i="8"/>
  <c r="BU86" i="8"/>
  <c r="BX90" i="8"/>
  <c r="BT90" i="8"/>
  <c r="BX95" i="8"/>
  <c r="BT95" i="8"/>
  <c r="BX101" i="8"/>
  <c r="BT101" i="8"/>
  <c r="BY108" i="8"/>
  <c r="BU108" i="8"/>
  <c r="BY151" i="8"/>
  <c r="BU151" i="8"/>
  <c r="AA179" i="27"/>
  <c r="AE179" i="27"/>
  <c r="BV202" i="8"/>
  <c r="BR202" i="8"/>
  <c r="BV219" i="8"/>
  <c r="BR219" i="8"/>
  <c r="AH228" i="27"/>
  <c r="BV229" i="8"/>
  <c r="BR229" i="8"/>
  <c r="BX257" i="8"/>
  <c r="BT257" i="8"/>
  <c r="BY9" i="8"/>
  <c r="BU9" i="8"/>
  <c r="BV15" i="8"/>
  <c r="BR15" i="8"/>
  <c r="BX68" i="8"/>
  <c r="BT68" i="8"/>
  <c r="BV7" i="8"/>
  <c r="BR7" i="8"/>
  <c r="BX64" i="8"/>
  <c r="BT64" i="8"/>
  <c r="BY67" i="8"/>
  <c r="BU67" i="8"/>
  <c r="BY71" i="8"/>
  <c r="BU71" i="8"/>
  <c r="BY74" i="8"/>
  <c r="BU74" i="8"/>
  <c r="AH77" i="27"/>
  <c r="BV78" i="8"/>
  <c r="BR78" i="8"/>
  <c r="AH5" i="27"/>
  <c r="BV6" i="8"/>
  <c r="BR6" i="8"/>
  <c r="AF7" i="27"/>
  <c r="BX13" i="8"/>
  <c r="BT13" i="8"/>
  <c r="BX14" i="8"/>
  <c r="BT14" i="8"/>
  <c r="AA64" i="27"/>
  <c r="AA66" i="27"/>
  <c r="AA67" i="27"/>
  <c r="AA69" i="27"/>
  <c r="AA72" i="27"/>
  <c r="AA73" i="27"/>
  <c r="AA75" i="27"/>
  <c r="BX79" i="8"/>
  <c r="BT79" i="8"/>
  <c r="AH81" i="27"/>
  <c r="BV82" i="8"/>
  <c r="BR82" i="8"/>
  <c r="BX6" i="8"/>
  <c r="BT6" i="8"/>
  <c r="Z2" i="27"/>
  <c r="W8" i="27"/>
  <c r="BV12" i="8"/>
  <c r="BR12" i="8"/>
  <c r="BY13" i="8"/>
  <c r="BU13" i="8"/>
  <c r="BY14" i="8"/>
  <c r="BU14" i="8"/>
  <c r="AH17" i="27"/>
  <c r="BV18" i="8"/>
  <c r="BR18" i="8"/>
  <c r="AH18" i="27"/>
  <c r="BV19" i="8"/>
  <c r="BR19" i="8"/>
  <c r="AH19" i="27"/>
  <c r="BV20" i="8"/>
  <c r="BR20" i="8"/>
  <c r="AH20" i="27"/>
  <c r="BV21" i="8"/>
  <c r="BR21" i="8"/>
  <c r="AH21" i="27"/>
  <c r="BV22" i="8"/>
  <c r="BR22" i="8"/>
  <c r="AH22" i="27"/>
  <c r="BV23" i="8"/>
  <c r="BR23" i="8"/>
  <c r="AH23" i="27"/>
  <c r="BV24" i="8"/>
  <c r="BR24" i="8"/>
  <c r="AH24" i="27"/>
  <c r="BV25" i="8"/>
  <c r="BR25" i="8"/>
  <c r="AH25" i="27"/>
  <c r="BV26" i="8"/>
  <c r="BR26" i="8"/>
  <c r="AH26" i="27"/>
  <c r="BV27" i="8"/>
  <c r="BR27" i="8"/>
  <c r="AH27" i="27"/>
  <c r="BV28" i="8"/>
  <c r="BR28" i="8"/>
  <c r="AH28" i="27"/>
  <c r="BV29" i="8"/>
  <c r="BR29" i="8"/>
  <c r="AH29" i="27"/>
  <c r="BV30" i="8"/>
  <c r="BR30" i="8"/>
  <c r="AH30" i="27"/>
  <c r="BV31" i="8"/>
  <c r="BR31" i="8"/>
  <c r="AH31" i="27"/>
  <c r="BV32" i="8"/>
  <c r="BR32" i="8"/>
  <c r="AH32" i="27"/>
  <c r="BV33" i="8"/>
  <c r="BR33" i="8"/>
  <c r="AH33" i="27"/>
  <c r="BV34" i="8"/>
  <c r="BR34" i="8"/>
  <c r="AH34" i="27"/>
  <c r="BV35" i="8"/>
  <c r="BR35" i="8"/>
  <c r="AH35" i="27"/>
  <c r="BV36" i="8"/>
  <c r="BR36" i="8"/>
  <c r="AH36" i="27"/>
  <c r="BV37" i="8"/>
  <c r="BR37" i="8"/>
  <c r="AH37" i="27"/>
  <c r="BV38" i="8"/>
  <c r="BR38" i="8"/>
  <c r="AH38" i="27"/>
  <c r="BV39" i="8"/>
  <c r="BR39" i="8"/>
  <c r="AH39" i="27"/>
  <c r="BV40" i="8"/>
  <c r="BR40" i="8"/>
  <c r="AH40" i="27"/>
  <c r="BV41" i="8"/>
  <c r="BR41" i="8"/>
  <c r="AH41" i="27"/>
  <c r="BV42" i="8"/>
  <c r="BR42" i="8"/>
  <c r="AH42" i="27"/>
  <c r="BV43" i="8"/>
  <c r="BR43" i="8"/>
  <c r="AH43" i="27"/>
  <c r="BV44" i="8"/>
  <c r="BR44" i="8"/>
  <c r="AH44" i="27"/>
  <c r="BV45" i="8"/>
  <c r="BR45" i="8"/>
  <c r="AH45" i="27"/>
  <c r="BV46" i="8"/>
  <c r="BR46" i="8"/>
  <c r="AH46" i="27"/>
  <c r="BV47" i="8"/>
  <c r="BR47" i="8"/>
  <c r="BY78" i="8"/>
  <c r="BU78" i="8"/>
  <c r="BY79" i="8"/>
  <c r="BU79" i="8"/>
  <c r="BY80" i="8"/>
  <c r="BU80" i="8"/>
  <c r="BY81" i="8"/>
  <c r="BU81" i="8"/>
  <c r="BX82" i="8"/>
  <c r="BT82" i="8"/>
  <c r="BX83" i="8"/>
  <c r="BT83" i="8"/>
  <c r="BX84" i="8"/>
  <c r="BT84" i="8"/>
  <c r="BX85" i="8"/>
  <c r="BT85" i="8"/>
  <c r="AH86" i="27"/>
  <c r="BV87" i="8"/>
  <c r="BR87" i="8"/>
  <c r="AH87" i="27"/>
  <c r="BV88" i="8"/>
  <c r="BR88" i="8"/>
  <c r="AH88" i="27"/>
  <c r="BV89" i="8"/>
  <c r="BR89" i="8"/>
  <c r="AH89" i="27"/>
  <c r="BV90" i="8"/>
  <c r="BR90" i="8"/>
  <c r="AH90" i="27"/>
  <c r="BV91" i="8"/>
  <c r="BR91" i="8"/>
  <c r="AH91" i="27"/>
  <c r="BV92" i="8"/>
  <c r="BR92" i="8"/>
  <c r="AH92" i="27"/>
  <c r="BV93" i="8"/>
  <c r="BR93" i="8"/>
  <c r="BX108" i="8"/>
  <c r="BT108" i="8"/>
  <c r="W109" i="27"/>
  <c r="BX112" i="8"/>
  <c r="BT112" i="8"/>
  <c r="W113" i="27"/>
  <c r="BX116" i="8"/>
  <c r="BT116" i="8"/>
  <c r="W117" i="27"/>
  <c r="BX120" i="8"/>
  <c r="BT120" i="8"/>
  <c r="W121" i="27"/>
  <c r="AA124" i="27"/>
  <c r="AE124" i="27"/>
  <c r="BX126" i="8"/>
  <c r="BT126" i="8"/>
  <c r="W129" i="27"/>
  <c r="AA132" i="27"/>
  <c r="AE132" i="27"/>
  <c r="BX134" i="8"/>
  <c r="BT134" i="8"/>
  <c r="W137" i="27"/>
  <c r="AA140" i="27"/>
  <c r="AE140" i="27"/>
  <c r="BX142" i="8"/>
  <c r="BT142" i="8"/>
  <c r="W145" i="27"/>
  <c r="AA148" i="27"/>
  <c r="AE148" i="27"/>
  <c r="BX150" i="8"/>
  <c r="BT150" i="8"/>
  <c r="W153" i="27"/>
  <c r="AA156" i="27"/>
  <c r="AE156" i="27"/>
  <c r="BX158" i="8"/>
  <c r="BT158" i="8"/>
  <c r="W161" i="27"/>
  <c r="AA164" i="27"/>
  <c r="AE164" i="27"/>
  <c r="BX166" i="8"/>
  <c r="BT166" i="8"/>
  <c r="W169" i="27"/>
  <c r="AA172" i="27"/>
  <c r="AE172" i="27"/>
  <c r="BX174" i="8"/>
  <c r="BT174" i="8"/>
  <c r="W177" i="27"/>
  <c r="AA180" i="27"/>
  <c r="AE180" i="27"/>
  <c r="BX182" i="8"/>
  <c r="BT182" i="8"/>
  <c r="W184" i="27"/>
  <c r="BV188" i="8"/>
  <c r="BR188" i="8"/>
  <c r="BY189" i="8"/>
  <c r="BU189" i="8"/>
  <c r="W191" i="27"/>
  <c r="BX195" i="8"/>
  <c r="BT195" i="8"/>
  <c r="BY196" i="8"/>
  <c r="BU196" i="8"/>
  <c r="BX201" i="8"/>
  <c r="BT201" i="8"/>
  <c r="BY202" i="8"/>
  <c r="BU202" i="8"/>
  <c r="BX208" i="8"/>
  <c r="BT208" i="8"/>
  <c r="BV209" i="8"/>
  <c r="BR209" i="8"/>
  <c r="W210" i="27"/>
  <c r="AA212" i="27"/>
  <c r="BX214" i="8"/>
  <c r="BT214" i="8"/>
  <c r="BV215" i="8"/>
  <c r="BR215" i="8"/>
  <c r="W225" i="27"/>
  <c r="AA227" i="27"/>
  <c r="BY229" i="8"/>
  <c r="BU229" i="8"/>
  <c r="W230" i="27"/>
  <c r="AA232" i="27"/>
  <c r="AE232" i="27"/>
  <c r="BY234" i="8"/>
  <c r="BU234" i="8"/>
  <c r="W235" i="27"/>
  <c r="BY239" i="8"/>
  <c r="BU239" i="8"/>
  <c r="W240" i="27"/>
  <c r="BX243" i="8"/>
  <c r="BT243" i="8"/>
  <c r="BY244" i="8"/>
  <c r="BU244" i="8"/>
  <c r="W245" i="27"/>
  <c r="BY249" i="8"/>
  <c r="BU249" i="8"/>
  <c r="AH256" i="27"/>
  <c r="BV257" i="8"/>
  <c r="BR257" i="8"/>
  <c r="BY258" i="8"/>
  <c r="BU258" i="8"/>
  <c r="BX262" i="8"/>
  <c r="BT262" i="8"/>
  <c r="BV263" i="8"/>
  <c r="BR263" i="8"/>
  <c r="AE269" i="27"/>
  <c r="AH269" i="27" s="1"/>
  <c r="AA269" i="27"/>
  <c r="BY271" i="8"/>
  <c r="BU271" i="8"/>
  <c r="AA271" i="27"/>
  <c r="BV281" i="8"/>
  <c r="BR281" i="8"/>
  <c r="BY287" i="8"/>
  <c r="BU287" i="8"/>
  <c r="AH389" i="27"/>
  <c r="BV390" i="8"/>
  <c r="BR390" i="8"/>
  <c r="BY429" i="8"/>
  <c r="BU429" i="8"/>
  <c r="BV11" i="8"/>
  <c r="BR11" i="8"/>
  <c r="BX21" i="8"/>
  <c r="BT21" i="8"/>
  <c r="BX26" i="8"/>
  <c r="BT26" i="8"/>
  <c r="BX30" i="8"/>
  <c r="BT30" i="8"/>
  <c r="BX36" i="8"/>
  <c r="BT36" i="8"/>
  <c r="BX41" i="8"/>
  <c r="BT41" i="8"/>
  <c r="BX46" i="8"/>
  <c r="BT46" i="8"/>
  <c r="AH49" i="27"/>
  <c r="BV50" i="8"/>
  <c r="BR50" i="8"/>
  <c r="AH55" i="27"/>
  <c r="BV56" i="8"/>
  <c r="BR56" i="8"/>
  <c r="BY82" i="8"/>
  <c r="BU82" i="8"/>
  <c r="BX87" i="8"/>
  <c r="BT87" i="8"/>
  <c r="BX92" i="8"/>
  <c r="BT92" i="8"/>
  <c r="BX98" i="8"/>
  <c r="BT98" i="8"/>
  <c r="BX104" i="8"/>
  <c r="BT104" i="8"/>
  <c r="BY116" i="8"/>
  <c r="BU116" i="8"/>
  <c r="BY127" i="8"/>
  <c r="BU127" i="8"/>
  <c r="BX149" i="8"/>
  <c r="BT149" i="8"/>
  <c r="BX157" i="8"/>
  <c r="BT157" i="8"/>
  <c r="AA163" i="27"/>
  <c r="AE163" i="27"/>
  <c r="BV189" i="8"/>
  <c r="BR189" i="8"/>
  <c r="BV200" i="8"/>
  <c r="BR200" i="8"/>
  <c r="BX218" i="8"/>
  <c r="BT218" i="8"/>
  <c r="W7" i="27"/>
  <c r="AH9" i="27"/>
  <c r="BV10" i="8"/>
  <c r="BR10" i="8"/>
  <c r="BY20" i="8"/>
  <c r="BU20" i="8"/>
  <c r="BY23" i="8"/>
  <c r="BU23" i="8"/>
  <c r="BY26" i="8"/>
  <c r="BU26" i="8"/>
  <c r="BY29" i="8"/>
  <c r="BU29" i="8"/>
  <c r="BY32" i="8"/>
  <c r="BU32" i="8"/>
  <c r="BY35" i="8"/>
  <c r="BU35" i="8"/>
  <c r="BY38" i="8"/>
  <c r="BU38" i="8"/>
  <c r="BY42" i="8"/>
  <c r="BU42" i="8"/>
  <c r="BY46" i="8"/>
  <c r="BU46" i="8"/>
  <c r="BX49" i="8"/>
  <c r="BT49" i="8"/>
  <c r="BX52" i="8"/>
  <c r="BT52" i="8"/>
  <c r="BX55" i="8"/>
  <c r="BT55" i="8"/>
  <c r="AH60" i="27"/>
  <c r="BV61" i="8"/>
  <c r="BR61" i="8"/>
  <c r="BV64" i="8"/>
  <c r="BR64" i="8"/>
  <c r="AA82" i="27"/>
  <c r="BY88" i="8"/>
  <c r="BU88" i="8"/>
  <c r="BY90" i="8"/>
  <c r="BU90" i="8"/>
  <c r="BY93" i="8"/>
  <c r="BU93" i="8"/>
  <c r="BY95" i="8"/>
  <c r="BU95" i="8"/>
  <c r="BY97" i="8"/>
  <c r="BU97" i="8"/>
  <c r="BY98" i="8"/>
  <c r="BU98" i="8"/>
  <c r="BY99" i="8"/>
  <c r="BU99" i="8"/>
  <c r="BY100" i="8"/>
  <c r="BU100" i="8"/>
  <c r="BY101" i="8"/>
  <c r="BU101" i="8"/>
  <c r="BY102" i="8"/>
  <c r="BU102" i="8"/>
  <c r="BY105" i="8"/>
  <c r="BU105" i="8"/>
  <c r="BY106" i="8"/>
  <c r="BU106" i="8"/>
  <c r="BY107" i="8"/>
  <c r="BU107" i="8"/>
  <c r="BX111" i="8"/>
  <c r="BT111" i="8"/>
  <c r="BX115" i="8"/>
  <c r="BT115" i="8"/>
  <c r="BX119" i="8"/>
  <c r="BT119" i="8"/>
  <c r="AA122" i="27"/>
  <c r="AE122" i="27"/>
  <c r="BX124" i="8"/>
  <c r="BT124" i="8"/>
  <c r="AA130" i="27"/>
  <c r="AE130" i="27"/>
  <c r="BX132" i="8"/>
  <c r="BT132" i="8"/>
  <c r="AA138" i="27"/>
  <c r="AE138" i="27"/>
  <c r="BX140" i="8"/>
  <c r="BT140" i="8"/>
  <c r="AA146" i="27"/>
  <c r="AE146" i="27"/>
  <c r="BX148" i="8"/>
  <c r="BT148" i="8"/>
  <c r="AA154" i="27"/>
  <c r="AE154" i="27"/>
  <c r="BX156" i="8"/>
  <c r="BT156" i="8"/>
  <c r="AA162" i="27"/>
  <c r="AE162" i="27"/>
  <c r="BX164" i="8"/>
  <c r="BT164" i="8"/>
  <c r="AA170" i="27"/>
  <c r="AE170" i="27"/>
  <c r="BX172" i="8"/>
  <c r="BT172" i="8"/>
  <c r="AA178" i="27"/>
  <c r="AE178" i="27"/>
  <c r="BX180" i="8"/>
  <c r="BT180" i="8"/>
  <c r="BX187" i="8"/>
  <c r="BT187" i="8"/>
  <c r="BY188" i="8"/>
  <c r="BU188" i="8"/>
  <c r="BX193" i="8"/>
  <c r="BT193" i="8"/>
  <c r="BY194" i="8"/>
  <c r="BU194" i="8"/>
  <c r="BV195" i="8"/>
  <c r="BR195" i="8"/>
  <c r="BX200" i="8"/>
  <c r="BT200" i="8"/>
  <c r="BV201" i="8"/>
  <c r="BR201" i="8"/>
  <c r="BY213" i="8"/>
  <c r="BU213" i="8"/>
  <c r="AA216" i="27"/>
  <c r="AE216" i="27"/>
  <c r="BY218" i="8"/>
  <c r="BU218" i="8"/>
  <c r="BY223" i="8"/>
  <c r="BU223" i="8"/>
  <c r="BX227" i="8"/>
  <c r="BT227" i="8"/>
  <c r="BY228" i="8"/>
  <c r="BU228" i="8"/>
  <c r="BY233" i="8"/>
  <c r="BU233" i="8"/>
  <c r="BX242" i="8"/>
  <c r="BT242" i="8"/>
  <c r="BV243" i="8"/>
  <c r="BR243" i="8"/>
  <c r="BX247" i="8"/>
  <c r="BT247" i="8"/>
  <c r="AA250" i="27"/>
  <c r="AE250" i="27"/>
  <c r="BY252" i="8"/>
  <c r="BU252" i="8"/>
  <c r="BY257" i="8"/>
  <c r="BU257" i="8"/>
  <c r="BY266" i="8"/>
  <c r="BU266" i="8"/>
  <c r="BV269" i="8"/>
  <c r="BR269" i="8"/>
  <c r="BY275" i="8"/>
  <c r="BU275" i="8"/>
  <c r="W282" i="27"/>
  <c r="BV285" i="8"/>
  <c r="BR285" i="8"/>
  <c r="BY395" i="8"/>
  <c r="BU395" i="8"/>
  <c r="BX103" i="8"/>
  <c r="BT103" i="8"/>
  <c r="BX125" i="8"/>
  <c r="BT125" i="8"/>
  <c r="AA131" i="27"/>
  <c r="AE131" i="27"/>
  <c r="BY143" i="8"/>
  <c r="BU143" i="8"/>
  <c r="BY159" i="8"/>
  <c r="BU159" i="8"/>
  <c r="BY175" i="8"/>
  <c r="BU175" i="8"/>
  <c r="BX188" i="8"/>
  <c r="BT188" i="8"/>
  <c r="BX207" i="8"/>
  <c r="BT207" i="8"/>
  <c r="BX223" i="8"/>
  <c r="BT223" i="8"/>
  <c r="BX233" i="8"/>
  <c r="BT233" i="8"/>
  <c r="BX252" i="8"/>
  <c r="BT252" i="8"/>
  <c r="AH285" i="27"/>
  <c r="BX286" i="8"/>
  <c r="BT286" i="8"/>
  <c r="BY12" i="8"/>
  <c r="BU12" i="8"/>
  <c r="BY18" i="8"/>
  <c r="BU18" i="8"/>
  <c r="BY22" i="8"/>
  <c r="BU22" i="8"/>
  <c r="BY25" i="8"/>
  <c r="BU25" i="8"/>
  <c r="BY28" i="8"/>
  <c r="BU28" i="8"/>
  <c r="BY31" i="8"/>
  <c r="BU31" i="8"/>
  <c r="BY34" i="8"/>
  <c r="BU34" i="8"/>
  <c r="BY37" i="8"/>
  <c r="BU37" i="8"/>
  <c r="BY40" i="8"/>
  <c r="BU40" i="8"/>
  <c r="BY43" i="8"/>
  <c r="BU43" i="8"/>
  <c r="BY45" i="8"/>
  <c r="BU45" i="8"/>
  <c r="BX48" i="8"/>
  <c r="BT48" i="8"/>
  <c r="BX51" i="8"/>
  <c r="BT51" i="8"/>
  <c r="BX54" i="8"/>
  <c r="BT54" i="8"/>
  <c r="BX57" i="8"/>
  <c r="BT57" i="8"/>
  <c r="AH59" i="27"/>
  <c r="BV60" i="8"/>
  <c r="BR60" i="8"/>
  <c r="AH62" i="27"/>
  <c r="BV63" i="8"/>
  <c r="BR63" i="8"/>
  <c r="AA81" i="27"/>
  <c r="AA83" i="27"/>
  <c r="AA84" i="27"/>
  <c r="AA85" i="27"/>
  <c r="BY89" i="8"/>
  <c r="BU89" i="8"/>
  <c r="BY92" i="8"/>
  <c r="BU92" i="8"/>
  <c r="BY94" i="8"/>
  <c r="BU94" i="8"/>
  <c r="BY96" i="8"/>
  <c r="BU96" i="8"/>
  <c r="BY104" i="8"/>
  <c r="BU104" i="8"/>
  <c r="AA8" i="27"/>
  <c r="BV16" i="8"/>
  <c r="BR16" i="8"/>
  <c r="AA18" i="27"/>
  <c r="AA21" i="27"/>
  <c r="AA22" i="27"/>
  <c r="AA24" i="27"/>
  <c r="AA26" i="27"/>
  <c r="AA28" i="27"/>
  <c r="AA31" i="27"/>
  <c r="AA33" i="27"/>
  <c r="AA35" i="27"/>
  <c r="AA37" i="27"/>
  <c r="AA39" i="27"/>
  <c r="AA42" i="27"/>
  <c r="AA44" i="27"/>
  <c r="AA45" i="27"/>
  <c r="BY49" i="8"/>
  <c r="BU49" i="8"/>
  <c r="BY52" i="8"/>
  <c r="BU52" i="8"/>
  <c r="BY54" i="8"/>
  <c r="BU54" i="8"/>
  <c r="BY56" i="8"/>
  <c r="BU56" i="8"/>
  <c r="BY58" i="8"/>
  <c r="BU58" i="8"/>
  <c r="BX61" i="8"/>
  <c r="BT61" i="8"/>
  <c r="BX63" i="8"/>
  <c r="BT63" i="8"/>
  <c r="BX86" i="8"/>
  <c r="BT86" i="8"/>
  <c r="AA87" i="27"/>
  <c r="AA89" i="27"/>
  <c r="AA91" i="27"/>
  <c r="AA93" i="27"/>
  <c r="AA94" i="27"/>
  <c r="AA96" i="27"/>
  <c r="AA98" i="27"/>
  <c r="AA100" i="27"/>
  <c r="AA102" i="27"/>
  <c r="AA104" i="27"/>
  <c r="AA106" i="27"/>
  <c r="AE109" i="27"/>
  <c r="AA109" i="27"/>
  <c r="AE113" i="27"/>
  <c r="AA113" i="27"/>
  <c r="BY119" i="8"/>
  <c r="BU119" i="8"/>
  <c r="BX123" i="8"/>
  <c r="BT123" i="8"/>
  <c r="AA129" i="27"/>
  <c r="AE129" i="27"/>
  <c r="BX139" i="8"/>
  <c r="BT139" i="8"/>
  <c r="AA145" i="27"/>
  <c r="AE145" i="27"/>
  <c r="BX147" i="8"/>
  <c r="BT147" i="8"/>
  <c r="AA153" i="27"/>
  <c r="AE153" i="27"/>
  <c r="BX155" i="8"/>
  <c r="BT155" i="8"/>
  <c r="AA161" i="27"/>
  <c r="AE161" i="27"/>
  <c r="BX163" i="8"/>
  <c r="BT163" i="8"/>
  <c r="AA169" i="27"/>
  <c r="AE169" i="27"/>
  <c r="BX171" i="8"/>
  <c r="BT171" i="8"/>
  <c r="AA177" i="27"/>
  <c r="AE177" i="27"/>
  <c r="BX179" i="8"/>
  <c r="BT179" i="8"/>
  <c r="W188" i="27"/>
  <c r="BV192" i="8"/>
  <c r="BR192" i="8"/>
  <c r="BY193" i="8"/>
  <c r="BU193" i="8"/>
  <c r="BV194" i="8"/>
  <c r="BR194" i="8"/>
  <c r="BX199" i="8"/>
  <c r="BT199" i="8"/>
  <c r="BY200" i="8"/>
  <c r="BU200" i="8"/>
  <c r="BX205" i="8"/>
  <c r="BT205" i="8"/>
  <c r="BY206" i="8"/>
  <c r="BU206" i="8"/>
  <c r="BV207" i="8"/>
  <c r="BR207" i="8"/>
  <c r="BX212" i="8"/>
  <c r="BT212" i="8"/>
  <c r="AH212" i="27"/>
  <c r="BV213" i="8"/>
  <c r="BR213" i="8"/>
  <c r="BX217" i="8"/>
  <c r="BT217" i="8"/>
  <c r="W218" i="27"/>
  <c r="AA220" i="27"/>
  <c r="BX222" i="8"/>
  <c r="BT222" i="8"/>
  <c r="BV223" i="8"/>
  <c r="BR223" i="8"/>
  <c r="W233" i="27"/>
  <c r="AA235" i="27"/>
  <c r="BY237" i="8"/>
  <c r="BU237" i="8"/>
  <c r="W238" i="27"/>
  <c r="AA240" i="27"/>
  <c r="AE240" i="27"/>
  <c r="BY242" i="8"/>
  <c r="BU242" i="8"/>
  <c r="BY247" i="8"/>
  <c r="BU247" i="8"/>
  <c r="BX251" i="8"/>
  <c r="BT251" i="8"/>
  <c r="BX260" i="8"/>
  <c r="BT260" i="8"/>
  <c r="AH260" i="27"/>
  <c r="BV261" i="8"/>
  <c r="BR261" i="8"/>
  <c r="BX265" i="8"/>
  <c r="BT265" i="8"/>
  <c r="AH273" i="27"/>
  <c r="BX274" i="8"/>
  <c r="BT274" i="8"/>
  <c r="BY280" i="8"/>
  <c r="BU280" i="8"/>
  <c r="AH289" i="27"/>
  <c r="BX290" i="8"/>
  <c r="BT290" i="8"/>
  <c r="BY399" i="8"/>
  <c r="BU399" i="8"/>
  <c r="BY407" i="8"/>
  <c r="BU407" i="8"/>
  <c r="AH409" i="27"/>
  <c r="BV410" i="8"/>
  <c r="BR410" i="8"/>
  <c r="AH71" i="27"/>
  <c r="BV72" i="8"/>
  <c r="BR72" i="8"/>
  <c r="AH72" i="27"/>
  <c r="BV73" i="8"/>
  <c r="BR73" i="8"/>
  <c r="AH73" i="27"/>
  <c r="BV74" i="8"/>
  <c r="BR74" i="8"/>
  <c r="AH74" i="27"/>
  <c r="BV75" i="8"/>
  <c r="BR75" i="8"/>
  <c r="AH75" i="27"/>
  <c r="BV76" i="8"/>
  <c r="BR76" i="8"/>
  <c r="BV77" i="8"/>
  <c r="BR77" i="8"/>
  <c r="W185" i="27"/>
  <c r="BX190" i="8"/>
  <c r="BT190" i="8"/>
  <c r="BY191" i="8"/>
  <c r="BU191" i="8"/>
  <c r="W193" i="27"/>
  <c r="BX198" i="8"/>
  <c r="BT198" i="8"/>
  <c r="BY199" i="8"/>
  <c r="BU199" i="8"/>
  <c r="W201" i="27"/>
  <c r="BX206" i="8"/>
  <c r="BT206" i="8"/>
  <c r="BY207" i="8"/>
  <c r="BU207" i="8"/>
  <c r="W209" i="27"/>
  <c r="BX213" i="8"/>
  <c r="BT213" i="8"/>
  <c r="BY214" i="8"/>
  <c r="BU214" i="8"/>
  <c r="W215" i="27"/>
  <c r="AA217" i="27"/>
  <c r="BY219" i="8"/>
  <c r="BU219" i="8"/>
  <c r="W220" i="27"/>
  <c r="AA222" i="27"/>
  <c r="BX224" i="8"/>
  <c r="BT224" i="8"/>
  <c r="BT229" i="8"/>
  <c r="BX229" i="8"/>
  <c r="BY230" i="8"/>
  <c r="BU230" i="8"/>
  <c r="W231" i="27"/>
  <c r="BY235" i="8"/>
  <c r="BU235" i="8"/>
  <c r="W236" i="27"/>
  <c r="AA238" i="27"/>
  <c r="BX240" i="8"/>
  <c r="BT240" i="8"/>
  <c r="BX245" i="8"/>
  <c r="BT245" i="8"/>
  <c r="BY246" i="8"/>
  <c r="BU246" i="8"/>
  <c r="W247" i="27"/>
  <c r="BY251" i="8"/>
  <c r="BU251" i="8"/>
  <c r="W252" i="27"/>
  <c r="AA254" i="27"/>
  <c r="BX256" i="8"/>
  <c r="BT256" i="8"/>
  <c r="BX261" i="8"/>
  <c r="BT261" i="8"/>
  <c r="BY262" i="8"/>
  <c r="BU262" i="8"/>
  <c r="W263" i="27"/>
  <c r="BY267" i="8"/>
  <c r="BU267" i="8"/>
  <c r="BV272" i="8"/>
  <c r="BR272" i="8"/>
  <c r="BY274" i="8"/>
  <c r="BU274" i="8"/>
  <c r="BV280" i="8"/>
  <c r="BR280" i="8"/>
  <c r="BY282" i="8"/>
  <c r="BU282" i="8"/>
  <c r="BV288" i="8"/>
  <c r="BR288" i="8"/>
  <c r="BY290" i="8"/>
  <c r="BU290" i="8"/>
  <c r="BV296" i="8"/>
  <c r="BR296" i="8"/>
  <c r="BY298" i="8"/>
  <c r="BU298" i="8"/>
  <c r="BV304" i="8"/>
  <c r="BR304" i="8"/>
  <c r="BY306" i="8"/>
  <c r="BU306" i="8"/>
  <c r="BV312" i="8"/>
  <c r="BR312" i="8"/>
  <c r="BY314" i="8"/>
  <c r="BU314" i="8"/>
  <c r="BV320" i="8"/>
  <c r="BR320" i="8"/>
  <c r="BY322" i="8"/>
  <c r="BU322" i="8"/>
  <c r="BV328" i="8"/>
  <c r="BR328" i="8"/>
  <c r="BY330" i="8"/>
  <c r="BU330" i="8"/>
  <c r="BV336" i="8"/>
  <c r="BR336" i="8"/>
  <c r="BY338" i="8"/>
  <c r="BU338" i="8"/>
  <c r="AA341" i="27"/>
  <c r="BY343" i="8"/>
  <c r="BU343" i="8"/>
  <c r="BV347" i="8"/>
  <c r="BR347" i="8"/>
  <c r="AA347" i="27"/>
  <c r="W350" i="27"/>
  <c r="AF353" i="27"/>
  <c r="AH353" i="27" s="1"/>
  <c r="BY359" i="8"/>
  <c r="BU359" i="8"/>
  <c r="BY361" i="8"/>
  <c r="BU361" i="8"/>
  <c r="BY363" i="8"/>
  <c r="BU363" i="8"/>
  <c r="BY365" i="8"/>
  <c r="BU365" i="8"/>
  <c r="BY367" i="8"/>
  <c r="BU367" i="8"/>
  <c r="W368" i="27"/>
  <c r="W374" i="27"/>
  <c r="AH375" i="27"/>
  <c r="BV376" i="8"/>
  <c r="BR376" i="8"/>
  <c r="BY378" i="8"/>
  <c r="BU378" i="8"/>
  <c r="BY379" i="8"/>
  <c r="BU379" i="8"/>
  <c r="BY380" i="8"/>
  <c r="BU380" i="8"/>
  <c r="W383" i="27"/>
  <c r="BV397" i="8"/>
  <c r="BR397" i="8"/>
  <c r="AA397" i="27"/>
  <c r="AH398" i="27"/>
  <c r="BV399" i="8"/>
  <c r="BR399" i="8"/>
  <c r="BV400" i="8"/>
  <c r="BR400" i="8"/>
  <c r="BX401" i="8"/>
  <c r="BT401" i="8"/>
  <c r="BX402" i="8"/>
  <c r="BT402" i="8"/>
  <c r="BX403" i="8"/>
  <c r="BT403" i="8"/>
  <c r="BX404" i="8"/>
  <c r="BT404" i="8"/>
  <c r="BX413" i="8"/>
  <c r="BT413" i="8"/>
  <c r="BX414" i="8"/>
  <c r="BT414" i="8"/>
  <c r="BX415" i="8"/>
  <c r="BT415" i="8"/>
  <c r="BX416" i="8"/>
  <c r="BT416" i="8"/>
  <c r="BX421" i="8"/>
  <c r="BT421" i="8"/>
  <c r="BY422" i="8"/>
  <c r="BU422" i="8"/>
  <c r="BY426" i="8"/>
  <c r="BU426" i="8"/>
  <c r="BY431" i="8"/>
  <c r="BU431" i="8"/>
  <c r="W437" i="27"/>
  <c r="AE438" i="27"/>
  <c r="AA438" i="27"/>
  <c r="BY440" i="8"/>
  <c r="BU440" i="8"/>
  <c r="W441" i="27"/>
  <c r="AE442" i="27"/>
  <c r="AA442" i="27"/>
  <c r="BY444" i="8"/>
  <c r="BU444" i="8"/>
  <c r="W445" i="27"/>
  <c r="AE446" i="27"/>
  <c r="AA446" i="27"/>
  <c r="BY448" i="8"/>
  <c r="BU448" i="8"/>
  <c r="W449" i="27"/>
  <c r="AE450" i="27"/>
  <c r="AA450" i="27"/>
  <c r="BY452" i="8"/>
  <c r="BU452" i="8"/>
  <c r="W453" i="27"/>
  <c r="AE454" i="27"/>
  <c r="AA454" i="27"/>
  <c r="BY456" i="8"/>
  <c r="BU456" i="8"/>
  <c r="W457" i="27"/>
  <c r="AE458" i="27"/>
  <c r="AA458" i="27"/>
  <c r="BY460" i="8"/>
  <c r="BU460" i="8"/>
  <c r="W461" i="27"/>
  <c r="AE462" i="27"/>
  <c r="AA462" i="27"/>
  <c r="BY464" i="8"/>
  <c r="BU464" i="8"/>
  <c r="W465" i="27"/>
  <c r="AE466" i="27"/>
  <c r="AA466" i="27"/>
  <c r="BY468" i="8"/>
  <c r="BU468" i="8"/>
  <c r="AE470" i="27"/>
  <c r="AA470" i="27"/>
  <c r="BY472" i="8"/>
  <c r="BU472" i="8"/>
  <c r="BY476" i="8"/>
  <c r="BU476" i="8"/>
  <c r="BY480" i="8"/>
  <c r="BU480" i="8"/>
  <c r="BY484" i="8"/>
  <c r="BU484" i="8"/>
  <c r="BY488" i="8"/>
  <c r="BU488" i="8"/>
  <c r="BY492" i="8"/>
  <c r="BU492" i="8"/>
  <c r="BY496" i="8"/>
  <c r="BU496" i="8"/>
  <c r="BY500" i="8"/>
  <c r="BU500" i="8"/>
  <c r="BY504" i="8"/>
  <c r="BU504" i="8"/>
  <c r="BY508" i="8"/>
  <c r="BU508" i="8"/>
  <c r="AA248" i="27"/>
  <c r="BX250" i="8"/>
  <c r="BT250" i="8"/>
  <c r="BX255" i="8"/>
  <c r="BT255" i="8"/>
  <c r="BY256" i="8"/>
  <c r="BU256" i="8"/>
  <c r="W257" i="27"/>
  <c r="AA259" i="27"/>
  <c r="BY261" i="8"/>
  <c r="BU261" i="8"/>
  <c r="W262" i="27"/>
  <c r="AA264" i="27"/>
  <c r="BX266" i="8"/>
  <c r="BT266" i="8"/>
  <c r="AE266" i="27"/>
  <c r="W268" i="27"/>
  <c r="BV271" i="8"/>
  <c r="BR271" i="8"/>
  <c r="AH271" i="27"/>
  <c r="BX272" i="8"/>
  <c r="BT272" i="8"/>
  <c r="BY273" i="8"/>
  <c r="BU273" i="8"/>
  <c r="AA273" i="27"/>
  <c r="W276" i="27"/>
  <c r="BV279" i="8"/>
  <c r="BR279" i="8"/>
  <c r="AH279" i="27"/>
  <c r="BX280" i="8"/>
  <c r="BT280" i="8"/>
  <c r="BY281" i="8"/>
  <c r="BU281" i="8"/>
  <c r="AA281" i="27"/>
  <c r="W284" i="27"/>
  <c r="BV287" i="8"/>
  <c r="BR287" i="8"/>
  <c r="AH287" i="27"/>
  <c r="BX288" i="8"/>
  <c r="BT288" i="8"/>
  <c r="BY289" i="8"/>
  <c r="BU289" i="8"/>
  <c r="AA289" i="27"/>
  <c r="W292" i="27"/>
  <c r="BV295" i="8"/>
  <c r="BR295" i="8"/>
  <c r="AH295" i="27"/>
  <c r="BX296" i="8"/>
  <c r="BT296" i="8"/>
  <c r="BY297" i="8"/>
  <c r="BU297" i="8"/>
  <c r="AA297" i="27"/>
  <c r="W300" i="27"/>
  <c r="BV303" i="8"/>
  <c r="BR303" i="8"/>
  <c r="AH303" i="27"/>
  <c r="BX304" i="8"/>
  <c r="BT304" i="8"/>
  <c r="BY305" i="8"/>
  <c r="BU305" i="8"/>
  <c r="AA305" i="27"/>
  <c r="W308" i="27"/>
  <c r="BV311" i="8"/>
  <c r="BR311" i="8"/>
  <c r="AH311" i="27"/>
  <c r="BX312" i="8"/>
  <c r="BT312" i="8"/>
  <c r="BY313" i="8"/>
  <c r="BU313" i="8"/>
  <c r="AA313" i="27"/>
  <c r="W316" i="27"/>
  <c r="BV319" i="8"/>
  <c r="BR319" i="8"/>
  <c r="AH319" i="27"/>
  <c r="BX320" i="8"/>
  <c r="BT320" i="8"/>
  <c r="BY321" i="8"/>
  <c r="BU321" i="8"/>
  <c r="AA321" i="27"/>
  <c r="W324" i="27"/>
  <c r="BV327" i="8"/>
  <c r="BR327" i="8"/>
  <c r="AH327" i="27"/>
  <c r="BX328" i="8"/>
  <c r="BT328" i="8"/>
  <c r="BY329" i="8"/>
  <c r="BU329" i="8"/>
  <c r="AA329" i="27"/>
  <c r="W332" i="27"/>
  <c r="BV335" i="8"/>
  <c r="BR335" i="8"/>
  <c r="AH335" i="27"/>
  <c r="BX336" i="8"/>
  <c r="BT336" i="8"/>
  <c r="BY337" i="8"/>
  <c r="BU337" i="8"/>
  <c r="AA337" i="27"/>
  <c r="W339" i="27"/>
  <c r="BV341" i="8"/>
  <c r="BR341" i="8"/>
  <c r="BY342" i="8"/>
  <c r="BU342" i="8"/>
  <c r="W344" i="27"/>
  <c r="BV346" i="8"/>
  <c r="BR346" i="8"/>
  <c r="AA346" i="27"/>
  <c r="BY348" i="8"/>
  <c r="BU348" i="8"/>
  <c r="W349" i="27"/>
  <c r="BV352" i="8"/>
  <c r="BR352" i="8"/>
  <c r="BY353" i="8"/>
  <c r="BU353" i="8"/>
  <c r="W355" i="27"/>
  <c r="BV357" i="8"/>
  <c r="BR357" i="8"/>
  <c r="AA359" i="27"/>
  <c r="AE360" i="27"/>
  <c r="AA361" i="27"/>
  <c r="AA363" i="27"/>
  <c r="AE364" i="27"/>
  <c r="AA365" i="27"/>
  <c r="W367" i="27"/>
  <c r="AH374" i="27"/>
  <c r="BV375" i="8"/>
  <c r="BR375" i="8"/>
  <c r="BX376" i="8"/>
  <c r="BT376" i="8"/>
  <c r="AE376" i="27"/>
  <c r="AA378" i="27"/>
  <c r="AA379" i="27"/>
  <c r="AA380" i="27"/>
  <c r="BY382" i="8"/>
  <c r="BU382" i="8"/>
  <c r="BV387" i="8"/>
  <c r="BR387" i="8"/>
  <c r="BV393" i="8"/>
  <c r="BR393" i="8"/>
  <c r="BY405" i="8"/>
  <c r="BU405" i="8"/>
  <c r="AH410" i="27"/>
  <c r="BV411" i="8"/>
  <c r="BR411" i="8"/>
  <c r="BX412" i="8"/>
  <c r="BT412" i="8"/>
  <c r="BY414" i="8"/>
  <c r="BU414" i="8"/>
  <c r="BY416" i="8"/>
  <c r="BU416" i="8"/>
  <c r="W417" i="27"/>
  <c r="W422" i="27"/>
  <c r="BX425" i="8"/>
  <c r="BT425" i="8"/>
  <c r="W426" i="27"/>
  <c r="BX439" i="8"/>
  <c r="BT439" i="8"/>
  <c r="BX443" i="8"/>
  <c r="BT443" i="8"/>
  <c r="BX447" i="8"/>
  <c r="BT447" i="8"/>
  <c r="BX451" i="8"/>
  <c r="BT451" i="8"/>
  <c r="BX455" i="8"/>
  <c r="BT455" i="8"/>
  <c r="BX459" i="8"/>
  <c r="BT459" i="8"/>
  <c r="BX463" i="8"/>
  <c r="BT463" i="8"/>
  <c r="BX467" i="8"/>
  <c r="BT467" i="8"/>
  <c r="BX471" i="8"/>
  <c r="BT471" i="8"/>
  <c r="BX475" i="8"/>
  <c r="BT475" i="8"/>
  <c r="BX479" i="8"/>
  <c r="BT479" i="8"/>
  <c r="BX483" i="8"/>
  <c r="BT483" i="8"/>
  <c r="BX487" i="8"/>
  <c r="BT487" i="8"/>
  <c r="BX491" i="8"/>
  <c r="BT491" i="8"/>
  <c r="BX495" i="8"/>
  <c r="BT495" i="8"/>
  <c r="BX499" i="8"/>
  <c r="BT499" i="8"/>
  <c r="BX503" i="8"/>
  <c r="BT503" i="8"/>
  <c r="AF506" i="27"/>
  <c r="AA506" i="27"/>
  <c r="BV286" i="8"/>
  <c r="BR286" i="8"/>
  <c r="BY288" i="8"/>
  <c r="BU288" i="8"/>
  <c r="BV294" i="8"/>
  <c r="BR294" i="8"/>
  <c r="BY296" i="8"/>
  <c r="BU296" i="8"/>
  <c r="BV302" i="8"/>
  <c r="BR302" i="8"/>
  <c r="BY304" i="8"/>
  <c r="BU304" i="8"/>
  <c r="BV310" i="8"/>
  <c r="BR310" i="8"/>
  <c r="BY312" i="8"/>
  <c r="BU312" i="8"/>
  <c r="BV318" i="8"/>
  <c r="BR318" i="8"/>
  <c r="BY320" i="8"/>
  <c r="BU320" i="8"/>
  <c r="BV326" i="8"/>
  <c r="BR326" i="8"/>
  <c r="BY328" i="8"/>
  <c r="BU328" i="8"/>
  <c r="BV334" i="8"/>
  <c r="BR334" i="8"/>
  <c r="BY336" i="8"/>
  <c r="BU336" i="8"/>
  <c r="BX342" i="8"/>
  <c r="BT342" i="8"/>
  <c r="BY347" i="8"/>
  <c r="BU347" i="8"/>
  <c r="BV351" i="8"/>
  <c r="BR351" i="8"/>
  <c r="BY358" i="8"/>
  <c r="BU358" i="8"/>
  <c r="BY360" i="8"/>
  <c r="BU360" i="8"/>
  <c r="BY362" i="8"/>
  <c r="BU362" i="8"/>
  <c r="BY364" i="8"/>
  <c r="BU364" i="8"/>
  <c r="BY366" i="8"/>
  <c r="BU366" i="8"/>
  <c r="BV371" i="8"/>
  <c r="BR371" i="8"/>
  <c r="BX375" i="8"/>
  <c r="BT375" i="8"/>
  <c r="BY376" i="8"/>
  <c r="BU376" i="8"/>
  <c r="BY377" i="8"/>
  <c r="BU377" i="8"/>
  <c r="BY381" i="8"/>
  <c r="BU381" i="8"/>
  <c r="AH384" i="27"/>
  <c r="BV385" i="8"/>
  <c r="BR385" i="8"/>
  <c r="AH385" i="27"/>
  <c r="BX386" i="8"/>
  <c r="BT386" i="8"/>
  <c r="AH386" i="27"/>
  <c r="BX387" i="8"/>
  <c r="BT387" i="8"/>
  <c r="AH387" i="27"/>
  <c r="BV388" i="8"/>
  <c r="BR388" i="8"/>
  <c r="BV389" i="8"/>
  <c r="BR389" i="8"/>
  <c r="AH390" i="27"/>
  <c r="BV391" i="8"/>
  <c r="BR391" i="8"/>
  <c r="BV392" i="8"/>
  <c r="BR392" i="8"/>
  <c r="BX393" i="8"/>
  <c r="BT393" i="8"/>
  <c r="BX394" i="8"/>
  <c r="BT394" i="8"/>
  <c r="BX395" i="8"/>
  <c r="BT395" i="8"/>
  <c r="BX396" i="8"/>
  <c r="BT396" i="8"/>
  <c r="BY398" i="8"/>
  <c r="BU398" i="8"/>
  <c r="BY400" i="8"/>
  <c r="BU400" i="8"/>
  <c r="AH401" i="27"/>
  <c r="BV402" i="8"/>
  <c r="BR402" i="8"/>
  <c r="BV409" i="8"/>
  <c r="BR409" i="8"/>
  <c r="BX410" i="8"/>
  <c r="BT410" i="8"/>
  <c r="BX411" i="8"/>
  <c r="BT411" i="8"/>
  <c r="BY412" i="8"/>
  <c r="BU412" i="8"/>
  <c r="AH413" i="27"/>
  <c r="BV414" i="8"/>
  <c r="BR414" i="8"/>
  <c r="BX420" i="8"/>
  <c r="BT420" i="8"/>
  <c r="BY421" i="8"/>
  <c r="BU421" i="8"/>
  <c r="BY425" i="8"/>
  <c r="BU425" i="8"/>
  <c r="BX434" i="8"/>
  <c r="BT434" i="8"/>
  <c r="BY435" i="8"/>
  <c r="BU435" i="8"/>
  <c r="AE437" i="27"/>
  <c r="AH437" i="27" s="1"/>
  <c r="AA437" i="27"/>
  <c r="BY439" i="8"/>
  <c r="BU439" i="8"/>
  <c r="AE441" i="27"/>
  <c r="AA441" i="27"/>
  <c r="BY443" i="8"/>
  <c r="BU443" i="8"/>
  <c r="AE445" i="27"/>
  <c r="AH445" i="27" s="1"/>
  <c r="AA445" i="27"/>
  <c r="BY447" i="8"/>
  <c r="BU447" i="8"/>
  <c r="AE449" i="27"/>
  <c r="AA449" i="27"/>
  <c r="BY451" i="8"/>
  <c r="BU451" i="8"/>
  <c r="AE453" i="27"/>
  <c r="AA453" i="27"/>
  <c r="BY455" i="8"/>
  <c r="BU455" i="8"/>
  <c r="AE457" i="27"/>
  <c r="AA457" i="27"/>
  <c r="BY459" i="8"/>
  <c r="BU459" i="8"/>
  <c r="AE461" i="27"/>
  <c r="AA461" i="27"/>
  <c r="BY463" i="8"/>
  <c r="BU463" i="8"/>
  <c r="AE465" i="27"/>
  <c r="AA465" i="27"/>
  <c r="BY467" i="8"/>
  <c r="BU467" i="8"/>
  <c r="AE469" i="27"/>
  <c r="AA469" i="27"/>
  <c r="BY471" i="8"/>
  <c r="BU471" i="8"/>
  <c r="AH473" i="27"/>
  <c r="BV474" i="8"/>
  <c r="BR474" i="8"/>
  <c r="BY475" i="8"/>
  <c r="BU475" i="8"/>
  <c r="BY479" i="8"/>
  <c r="BU479" i="8"/>
  <c r="BY483" i="8"/>
  <c r="BU483" i="8"/>
  <c r="BY487" i="8"/>
  <c r="BU487" i="8"/>
  <c r="BY491" i="8"/>
  <c r="BU491" i="8"/>
  <c r="BY495" i="8"/>
  <c r="BU495" i="8"/>
  <c r="BY499" i="8"/>
  <c r="BU499" i="8"/>
  <c r="BY503" i="8"/>
  <c r="BU503" i="8"/>
  <c r="BY507" i="8"/>
  <c r="BU507" i="8"/>
  <c r="AH293" i="27"/>
  <c r="BX294" i="8"/>
  <c r="BT294" i="8"/>
  <c r="BY295" i="8"/>
  <c r="BU295" i="8"/>
  <c r="BV301" i="8"/>
  <c r="BR301" i="8"/>
  <c r="AH301" i="27"/>
  <c r="BX302" i="8"/>
  <c r="BT302" i="8"/>
  <c r="BY303" i="8"/>
  <c r="BU303" i="8"/>
  <c r="BV309" i="8"/>
  <c r="BR309" i="8"/>
  <c r="AH309" i="27"/>
  <c r="BX310" i="8"/>
  <c r="BT310" i="8"/>
  <c r="BY311" i="8"/>
  <c r="BU311" i="8"/>
  <c r="W314" i="27"/>
  <c r="BV317" i="8"/>
  <c r="BR317" i="8"/>
  <c r="AH317" i="27"/>
  <c r="BX318" i="8"/>
  <c r="BT318" i="8"/>
  <c r="BY319" i="8"/>
  <c r="BU319" i="8"/>
  <c r="AA319" i="27"/>
  <c r="W322" i="27"/>
  <c r="BV325" i="8"/>
  <c r="BR325" i="8"/>
  <c r="AH325" i="27"/>
  <c r="BX326" i="8"/>
  <c r="BT326" i="8"/>
  <c r="BY327" i="8"/>
  <c r="BU327" i="8"/>
  <c r="AA327" i="27"/>
  <c r="W330" i="27"/>
  <c r="BV333" i="8"/>
  <c r="BR333" i="8"/>
  <c r="AH333" i="27"/>
  <c r="BX334" i="8"/>
  <c r="BT334" i="8"/>
  <c r="BY335" i="8"/>
  <c r="BU335" i="8"/>
  <c r="AA335" i="27"/>
  <c r="W338" i="27"/>
  <c r="BV340" i="8"/>
  <c r="BR340" i="8"/>
  <c r="BY341" i="8"/>
  <c r="BU341" i="8"/>
  <c r="W343" i="27"/>
  <c r="BV345" i="8"/>
  <c r="BR345" i="8"/>
  <c r="BY346" i="8"/>
  <c r="BU346" i="8"/>
  <c r="BX347" i="8"/>
  <c r="BT347" i="8"/>
  <c r="W348" i="27"/>
  <c r="BV350" i="8"/>
  <c r="BR350" i="8"/>
  <c r="AA350" i="27"/>
  <c r="BY352" i="8"/>
  <c r="BU352" i="8"/>
  <c r="W353" i="27"/>
  <c r="BV356" i="8"/>
  <c r="BR356" i="8"/>
  <c r="BY357" i="8"/>
  <c r="BU357" i="8"/>
  <c r="AH368" i="27"/>
  <c r="BV369" i="8"/>
  <c r="BR369" i="8"/>
  <c r="AH369" i="27"/>
  <c r="BX370" i="8"/>
  <c r="BT370" i="8"/>
  <c r="AH370" i="27"/>
  <c r="BX371" i="8"/>
  <c r="BT371" i="8"/>
  <c r="AH371" i="27"/>
  <c r="BV372" i="8"/>
  <c r="BR372" i="8"/>
  <c r="AH372" i="27"/>
  <c r="BV373" i="8"/>
  <c r="BR373" i="8"/>
  <c r="AH373" i="27"/>
  <c r="BV374" i="8"/>
  <c r="BR374" i="8"/>
  <c r="AA374" i="27"/>
  <c r="BX385" i="8"/>
  <c r="BT385" i="8"/>
  <c r="BY386" i="8"/>
  <c r="BU386" i="8"/>
  <c r="BX388" i="8"/>
  <c r="BT388" i="8"/>
  <c r="BX389" i="8"/>
  <c r="BT389" i="8"/>
  <c r="BX390" i="8"/>
  <c r="BT390" i="8"/>
  <c r="BX391" i="8"/>
  <c r="BT391" i="8"/>
  <c r="BX392" i="8"/>
  <c r="BT392" i="8"/>
  <c r="BY394" i="8"/>
  <c r="BU394" i="8"/>
  <c r="BY396" i="8"/>
  <c r="BU396" i="8"/>
  <c r="AA396" i="27"/>
  <c r="AH397" i="27"/>
  <c r="BV398" i="8"/>
  <c r="BR398" i="8"/>
  <c r="AA398" i="27"/>
  <c r="BY401" i="8"/>
  <c r="BU401" i="8"/>
  <c r="BY403" i="8"/>
  <c r="BU403" i="8"/>
  <c r="AH407" i="27"/>
  <c r="BV408" i="8"/>
  <c r="BR408" i="8"/>
  <c r="BX409" i="8"/>
  <c r="BT409" i="8"/>
  <c r="BY410" i="8"/>
  <c r="BU410" i="8"/>
  <c r="BY411" i="8"/>
  <c r="BU411" i="8"/>
  <c r="BY413" i="8"/>
  <c r="BU413" i="8"/>
  <c r="BY415" i="8"/>
  <c r="BU415" i="8"/>
  <c r="BX419" i="8"/>
  <c r="BT419" i="8"/>
  <c r="BY420" i="8"/>
  <c r="BU420" i="8"/>
  <c r="BX433" i="8"/>
  <c r="BT433" i="8"/>
  <c r="BY434" i="8"/>
  <c r="BU434" i="8"/>
  <c r="BX438" i="8"/>
  <c r="BT438" i="8"/>
  <c r="BX442" i="8"/>
  <c r="BT442" i="8"/>
  <c r="BX446" i="8"/>
  <c r="BT446" i="8"/>
  <c r="BX450" i="8"/>
  <c r="BT450" i="8"/>
  <c r="BX454" i="8"/>
  <c r="BT454" i="8"/>
  <c r="BX458" i="8"/>
  <c r="BT458" i="8"/>
  <c r="BX462" i="8"/>
  <c r="BT462" i="8"/>
  <c r="BX466" i="8"/>
  <c r="BT466" i="8"/>
  <c r="BX470" i="8"/>
  <c r="BT470" i="8"/>
  <c r="BX474" i="8"/>
  <c r="BT474" i="8"/>
  <c r="BX478" i="8"/>
  <c r="BT478" i="8"/>
  <c r="BX482" i="8"/>
  <c r="BT482" i="8"/>
  <c r="BX486" i="8"/>
  <c r="BT486" i="8"/>
  <c r="BX490" i="8"/>
  <c r="BT490" i="8"/>
  <c r="BX494" i="8"/>
  <c r="BT494" i="8"/>
  <c r="BX498" i="8"/>
  <c r="BT498" i="8"/>
  <c r="BX502" i="8"/>
  <c r="BT502" i="8"/>
  <c r="BX506" i="8"/>
  <c r="BT506" i="8"/>
  <c r="AH93" i="27"/>
  <c r="BV94" i="8"/>
  <c r="BR94" i="8"/>
  <c r="AH94" i="27"/>
  <c r="BV95" i="8"/>
  <c r="BR95" i="8"/>
  <c r="AH95" i="27"/>
  <c r="BV96" i="8"/>
  <c r="BR96" i="8"/>
  <c r="AH96" i="27"/>
  <c r="BV97" i="8"/>
  <c r="BR97" i="8"/>
  <c r="AH97" i="27"/>
  <c r="BV98" i="8"/>
  <c r="BR98" i="8"/>
  <c r="AH98" i="27"/>
  <c r="BV99" i="8"/>
  <c r="BR99" i="8"/>
  <c r="AH99" i="27"/>
  <c r="BV100" i="8"/>
  <c r="BR100" i="8"/>
  <c r="AH100" i="27"/>
  <c r="BV101" i="8"/>
  <c r="BR101" i="8"/>
  <c r="AH101" i="27"/>
  <c r="BV102" i="8"/>
  <c r="BR102" i="8"/>
  <c r="AH102" i="27"/>
  <c r="BV103" i="8"/>
  <c r="BR103" i="8"/>
  <c r="BV104" i="8"/>
  <c r="BR104" i="8"/>
  <c r="BV105" i="8"/>
  <c r="BR105" i="8"/>
  <c r="BV106" i="8"/>
  <c r="BR106" i="8"/>
  <c r="BV107" i="8"/>
  <c r="BR107" i="8"/>
  <c r="BX186" i="8"/>
  <c r="BT186" i="8"/>
  <c r="BY187" i="8"/>
  <c r="BU187" i="8"/>
  <c r="W189" i="27"/>
  <c r="BX194" i="8"/>
  <c r="BT194" i="8"/>
  <c r="BY195" i="8"/>
  <c r="BU195" i="8"/>
  <c r="W197" i="27"/>
  <c r="BX202" i="8"/>
  <c r="BT202" i="8"/>
  <c r="BY203" i="8"/>
  <c r="BU203" i="8"/>
  <c r="W205" i="27"/>
  <c r="BX210" i="8"/>
  <c r="BT210" i="8"/>
  <c r="BY211" i="8"/>
  <c r="BU211" i="8"/>
  <c r="W212" i="27"/>
  <c r="AA214" i="27"/>
  <c r="BX216" i="8"/>
  <c r="BT216" i="8"/>
  <c r="BX221" i="8"/>
  <c r="BT221" i="8"/>
  <c r="BY222" i="8"/>
  <c r="BU222" i="8"/>
  <c r="W223" i="27"/>
  <c r="AA225" i="27"/>
  <c r="BY227" i="8"/>
  <c r="BU227" i="8"/>
  <c r="W228" i="27"/>
  <c r="AA230" i="27"/>
  <c r="BX232" i="8"/>
  <c r="BT232" i="8"/>
  <c r="BX237" i="8"/>
  <c r="BT237" i="8"/>
  <c r="BY238" i="8"/>
  <c r="BU238" i="8"/>
  <c r="W239" i="27"/>
  <c r="BY243" i="8"/>
  <c r="BU243" i="8"/>
  <c r="W244" i="27"/>
  <c r="AA246" i="27"/>
  <c r="BX248" i="8"/>
  <c r="BT248" i="8"/>
  <c r="AE248" i="27"/>
  <c r="BX253" i="8"/>
  <c r="BT253" i="8"/>
  <c r="BY254" i="8"/>
  <c r="BU254" i="8"/>
  <c r="W255" i="27"/>
  <c r="BY259" i="8"/>
  <c r="BU259" i="8"/>
  <c r="W260" i="27"/>
  <c r="AA262" i="27"/>
  <c r="BX264" i="8"/>
  <c r="BT264" i="8"/>
  <c r="AE264" i="27"/>
  <c r="BY270" i="8"/>
  <c r="BU270" i="8"/>
  <c r="BV276" i="8"/>
  <c r="BR276" i="8"/>
  <c r="BY278" i="8"/>
  <c r="BU278" i="8"/>
  <c r="BV284" i="8"/>
  <c r="BR284" i="8"/>
  <c r="BY286" i="8"/>
  <c r="BU286" i="8"/>
  <c r="BV292" i="8"/>
  <c r="BR292" i="8"/>
  <c r="BY294" i="8"/>
  <c r="BU294" i="8"/>
  <c r="BV300" i="8"/>
  <c r="BR300" i="8"/>
  <c r="BY302" i="8"/>
  <c r="BU302" i="8"/>
  <c r="BV308" i="8"/>
  <c r="BR308" i="8"/>
  <c r="BY310" i="8"/>
  <c r="BU310" i="8"/>
  <c r="BV316" i="8"/>
  <c r="BR316" i="8"/>
  <c r="BY318" i="8"/>
  <c r="BU318" i="8"/>
  <c r="BV324" i="8"/>
  <c r="BR324" i="8"/>
  <c r="BY326" i="8"/>
  <c r="BU326" i="8"/>
  <c r="BV332" i="8"/>
  <c r="BR332" i="8"/>
  <c r="BY334" i="8"/>
  <c r="BU334" i="8"/>
  <c r="AA339" i="27"/>
  <c r="W342" i="27"/>
  <c r="AF345" i="27"/>
  <c r="AA349" i="27"/>
  <c r="BY351" i="8"/>
  <c r="BU351" i="8"/>
  <c r="BV355" i="8"/>
  <c r="BR355" i="8"/>
  <c r="AA355" i="27"/>
  <c r="AA367" i="27"/>
  <c r="BX369" i="8"/>
  <c r="BT369" i="8"/>
  <c r="BY370" i="8"/>
  <c r="BU370" i="8"/>
  <c r="BX372" i="8"/>
  <c r="BT372" i="8"/>
  <c r="BX373" i="8"/>
  <c r="BT373" i="8"/>
  <c r="BX374" i="8"/>
  <c r="BT374" i="8"/>
  <c r="AG374" i="27"/>
  <c r="W382" i="27"/>
  <c r="BX384" i="8"/>
  <c r="BT384" i="8"/>
  <c r="AA386" i="27"/>
  <c r="BY388" i="8"/>
  <c r="BU388" i="8"/>
  <c r="BY390" i="8"/>
  <c r="BU390" i="8"/>
  <c r="BY392" i="8"/>
  <c r="BU392" i="8"/>
  <c r="AA392" i="27"/>
  <c r="AH393" i="27"/>
  <c r="BV394" i="8"/>
  <c r="BR394" i="8"/>
  <c r="AA394" i="27"/>
  <c r="W401" i="27"/>
  <c r="W403" i="27"/>
  <c r="AE406" i="27"/>
  <c r="AA406" i="27"/>
  <c r="BX408" i="8"/>
  <c r="BT408" i="8"/>
  <c r="BY409" i="8"/>
  <c r="BU409" i="8"/>
  <c r="AA410" i="27"/>
  <c r="BY424" i="8"/>
  <c r="BU424" i="8"/>
  <c r="BX428" i="8"/>
  <c r="BT428" i="8"/>
  <c r="BV437" i="8"/>
  <c r="BR437" i="8"/>
  <c r="AH436" i="27"/>
  <c r="BY438" i="8"/>
  <c r="BU438" i="8"/>
  <c r="W439" i="27"/>
  <c r="AE440" i="27"/>
  <c r="AA440" i="27"/>
  <c r="BY442" i="8"/>
  <c r="BU442" i="8"/>
  <c r="W443" i="27"/>
  <c r="AE444" i="27"/>
  <c r="AA444" i="27"/>
  <c r="BY446" i="8"/>
  <c r="BU446" i="8"/>
  <c r="W447" i="27"/>
  <c r="AE448" i="27"/>
  <c r="AA448" i="27"/>
  <c r="BY450" i="8"/>
  <c r="BU450" i="8"/>
  <c r="W451" i="27"/>
  <c r="AE452" i="27"/>
  <c r="AA452" i="27"/>
  <c r="BY454" i="8"/>
  <c r="BU454" i="8"/>
  <c r="W455" i="27"/>
  <c r="AE456" i="27"/>
  <c r="AA456" i="27"/>
  <c r="BY458" i="8"/>
  <c r="BU458" i="8"/>
  <c r="W459" i="27"/>
  <c r="AE460" i="27"/>
  <c r="AA460" i="27"/>
  <c r="BY462" i="8"/>
  <c r="BU462" i="8"/>
  <c r="W463" i="27"/>
  <c r="AE464" i="27"/>
  <c r="AA464" i="27"/>
  <c r="BY466" i="8"/>
  <c r="BU466" i="8"/>
  <c r="W467" i="27"/>
  <c r="AE468" i="27"/>
  <c r="AA468" i="27"/>
  <c r="BY470" i="8"/>
  <c r="BU470" i="8"/>
  <c r="AE472" i="27"/>
  <c r="AA472" i="27"/>
  <c r="BY474" i="8"/>
  <c r="BU474" i="8"/>
  <c r="BY478" i="8"/>
  <c r="BU478" i="8"/>
  <c r="BY482" i="8"/>
  <c r="BU482" i="8"/>
  <c r="BY486" i="8"/>
  <c r="BU486" i="8"/>
  <c r="BY490" i="8"/>
  <c r="BU490" i="8"/>
  <c r="BY494" i="8"/>
  <c r="BU494" i="8"/>
  <c r="BY498" i="8"/>
  <c r="BU498" i="8"/>
  <c r="BY502" i="8"/>
  <c r="BU502" i="8"/>
  <c r="BY506" i="8"/>
  <c r="BU506" i="8"/>
  <c r="BY248" i="8"/>
  <c r="BU248" i="8"/>
  <c r="W249" i="27"/>
  <c r="AA251" i="27"/>
  <c r="BY253" i="8"/>
  <c r="BU253" i="8"/>
  <c r="W254" i="27"/>
  <c r="AA256" i="27"/>
  <c r="BX258" i="8"/>
  <c r="BT258" i="8"/>
  <c r="BX263" i="8"/>
  <c r="BT263" i="8"/>
  <c r="BY264" i="8"/>
  <c r="BU264" i="8"/>
  <c r="W265" i="27"/>
  <c r="AA267" i="27"/>
  <c r="BY269" i="8"/>
  <c r="BU269" i="8"/>
  <c r="W272" i="27"/>
  <c r="BV275" i="8"/>
  <c r="BR275" i="8"/>
  <c r="AH275" i="27"/>
  <c r="BX276" i="8"/>
  <c r="BT276" i="8"/>
  <c r="BY277" i="8"/>
  <c r="BU277" i="8"/>
  <c r="W280" i="27"/>
  <c r="BV283" i="8"/>
  <c r="BR283" i="8"/>
  <c r="AH283" i="27"/>
  <c r="BX284" i="8"/>
  <c r="BT284" i="8"/>
  <c r="BY285" i="8"/>
  <c r="BU285" i="8"/>
  <c r="AA285" i="27"/>
  <c r="W288" i="27"/>
  <c r="BV291" i="8"/>
  <c r="BR291" i="8"/>
  <c r="AH291" i="27"/>
  <c r="BX292" i="8"/>
  <c r="BT292" i="8"/>
  <c r="BY293" i="8"/>
  <c r="BU293" i="8"/>
  <c r="AA293" i="27"/>
  <c r="W296" i="27"/>
  <c r="BV299" i="8"/>
  <c r="BR299" i="8"/>
  <c r="AH299" i="27"/>
  <c r="BX300" i="8"/>
  <c r="BT300" i="8"/>
  <c r="BY301" i="8"/>
  <c r="BU301" i="8"/>
  <c r="AA301" i="27"/>
  <c r="W304" i="27"/>
  <c r="BV307" i="8"/>
  <c r="BR307" i="8"/>
  <c r="AH307" i="27"/>
  <c r="BX308" i="8"/>
  <c r="BT308" i="8"/>
  <c r="BY309" i="8"/>
  <c r="BU309" i="8"/>
  <c r="AA309" i="27"/>
  <c r="W312" i="27"/>
  <c r="BV315" i="8"/>
  <c r="BR315" i="8"/>
  <c r="AH315" i="27"/>
  <c r="BX316" i="8"/>
  <c r="BT316" i="8"/>
  <c r="BY317" i="8"/>
  <c r="BU317" i="8"/>
  <c r="AA317" i="27"/>
  <c r="W320" i="27"/>
  <c r="BV323" i="8"/>
  <c r="BR323" i="8"/>
  <c r="AH323" i="27"/>
  <c r="BX324" i="8"/>
  <c r="BT324" i="8"/>
  <c r="BY325" i="8"/>
  <c r="BU325" i="8"/>
  <c r="AA325" i="27"/>
  <c r="W328" i="27"/>
  <c r="BV331" i="8"/>
  <c r="BR331" i="8"/>
  <c r="AH331" i="27"/>
  <c r="BX332" i="8"/>
  <c r="BT332" i="8"/>
  <c r="BY333" i="8"/>
  <c r="BU333" i="8"/>
  <c r="AA333" i="27"/>
  <c r="W336" i="27"/>
  <c r="BV339" i="8"/>
  <c r="BR339" i="8"/>
  <c r="BY340" i="8"/>
  <c r="BU340" i="8"/>
  <c r="W341" i="27"/>
  <c r="BV344" i="8"/>
  <c r="BR344" i="8"/>
  <c r="BY345" i="8"/>
  <c r="BU345" i="8"/>
  <c r="W347" i="27"/>
  <c r="BV349" i="8"/>
  <c r="BR349" i="8"/>
  <c r="BY350" i="8"/>
  <c r="BU350" i="8"/>
  <c r="AF350" i="27"/>
  <c r="W352" i="27"/>
  <c r="BV354" i="8"/>
  <c r="BR354" i="8"/>
  <c r="AA354" i="27"/>
  <c r="BY356" i="8"/>
  <c r="BU356" i="8"/>
  <c r="W357" i="27"/>
  <c r="BX368" i="8"/>
  <c r="BT368" i="8"/>
  <c r="AA370" i="27"/>
  <c r="BY372" i="8"/>
  <c r="BU372" i="8"/>
  <c r="BY374" i="8"/>
  <c r="BU374" i="8"/>
  <c r="BV383" i="8"/>
  <c r="BR383" i="8"/>
  <c r="BY384" i="8"/>
  <c r="BU384" i="8"/>
  <c r="BY385" i="8"/>
  <c r="BU385" i="8"/>
  <c r="AA387" i="27"/>
  <c r="AA388" i="27"/>
  <c r="AA390" i="27"/>
  <c r="AA405" i="27"/>
  <c r="AE405" i="27"/>
  <c r="BX407" i="8"/>
  <c r="BT407" i="8"/>
  <c r="BY408" i="8"/>
  <c r="BU408" i="8"/>
  <c r="AA408" i="27"/>
  <c r="W411" i="27"/>
  <c r="BX418" i="8"/>
  <c r="BT418" i="8"/>
  <c r="BY419" i="8"/>
  <c r="BU419" i="8"/>
  <c r="BX423" i="8"/>
  <c r="BT423" i="8"/>
  <c r="W424" i="27"/>
  <c r="BX432" i="8"/>
  <c r="BT432" i="8"/>
  <c r="BY433" i="8"/>
  <c r="BU433" i="8"/>
  <c r="BX437" i="8"/>
  <c r="BT437" i="8"/>
  <c r="BX441" i="8"/>
  <c r="BT441" i="8"/>
  <c r="BX445" i="8"/>
  <c r="BT445" i="8"/>
  <c r="BX449" i="8"/>
  <c r="BT449" i="8"/>
  <c r="BX453" i="8"/>
  <c r="BT453" i="8"/>
  <c r="BX457" i="8"/>
  <c r="BT457" i="8"/>
  <c r="BX461" i="8"/>
  <c r="BT461" i="8"/>
  <c r="BX465" i="8"/>
  <c r="BT465" i="8"/>
  <c r="BX469" i="8"/>
  <c r="BT469" i="8"/>
  <c r="BX473" i="8"/>
  <c r="BT473" i="8"/>
  <c r="BX477" i="8"/>
  <c r="BT477" i="8"/>
  <c r="BX481" i="8"/>
  <c r="BT481" i="8"/>
  <c r="BX485" i="8"/>
  <c r="BT485" i="8"/>
  <c r="BX489" i="8"/>
  <c r="BT489" i="8"/>
  <c r="BX493" i="8"/>
  <c r="BT493" i="8"/>
  <c r="BX497" i="8"/>
  <c r="BT497" i="8"/>
  <c r="BX501" i="8"/>
  <c r="BT501" i="8"/>
  <c r="BX505" i="8"/>
  <c r="BT505" i="8"/>
  <c r="BX268" i="8"/>
  <c r="BT268" i="8"/>
  <c r="BV274" i="8"/>
  <c r="BR274" i="8"/>
  <c r="BY276" i="8"/>
  <c r="BU276" i="8"/>
  <c r="BV282" i="8"/>
  <c r="BR282" i="8"/>
  <c r="BY284" i="8"/>
  <c r="BU284" i="8"/>
  <c r="BV290" i="8"/>
  <c r="BR290" i="8"/>
  <c r="BY292" i="8"/>
  <c r="BU292" i="8"/>
  <c r="BV298" i="8"/>
  <c r="BR298" i="8"/>
  <c r="BY300" i="8"/>
  <c r="BU300" i="8"/>
  <c r="BV306" i="8"/>
  <c r="BR306" i="8"/>
  <c r="BY308" i="8"/>
  <c r="BU308" i="8"/>
  <c r="BV314" i="8"/>
  <c r="BR314" i="8"/>
  <c r="BY316" i="8"/>
  <c r="BU316" i="8"/>
  <c r="BV322" i="8"/>
  <c r="BR322" i="8"/>
  <c r="BY324" i="8"/>
  <c r="BU324" i="8"/>
  <c r="BV330" i="8"/>
  <c r="BR330" i="8"/>
  <c r="BY332" i="8"/>
  <c r="BU332" i="8"/>
  <c r="BV338" i="8"/>
  <c r="BR338" i="8"/>
  <c r="BV343" i="8"/>
  <c r="BR343" i="8"/>
  <c r="BX350" i="8"/>
  <c r="BT350" i="8"/>
  <c r="BY355" i="8"/>
  <c r="BU355" i="8"/>
  <c r="BV359" i="8"/>
  <c r="BR359" i="8"/>
  <c r="AH359" i="27"/>
  <c r="BV360" i="8"/>
  <c r="BR360" i="8"/>
  <c r="BV362" i="8"/>
  <c r="BR362" i="8"/>
  <c r="BV363" i="8"/>
  <c r="BR363" i="8"/>
  <c r="AH363" i="27"/>
  <c r="BV364" i="8"/>
  <c r="BR364" i="8"/>
  <c r="BV366" i="8"/>
  <c r="BR366" i="8"/>
  <c r="AH366" i="27"/>
  <c r="BV367" i="8"/>
  <c r="BR367" i="8"/>
  <c r="BY368" i="8"/>
  <c r="BU368" i="8"/>
  <c r="BY369" i="8"/>
  <c r="BU369" i="8"/>
  <c r="BY371" i="8"/>
  <c r="BU371" i="8"/>
  <c r="AA371" i="27"/>
  <c r="AA372" i="27"/>
  <c r="BV379" i="8"/>
  <c r="BR379" i="8"/>
  <c r="AH379" i="27"/>
  <c r="BV380" i="8"/>
  <c r="BR380" i="8"/>
  <c r="AH380" i="27"/>
  <c r="BV381" i="8"/>
  <c r="BR381" i="8"/>
  <c r="BX383" i="8"/>
  <c r="BT383" i="8"/>
  <c r="AE383" i="27"/>
  <c r="BY389" i="8"/>
  <c r="BU389" i="8"/>
  <c r="BY391" i="8"/>
  <c r="BU391" i="8"/>
  <c r="AE404" i="27"/>
  <c r="AA404" i="27"/>
  <c r="BX406" i="8"/>
  <c r="BT406" i="8"/>
  <c r="BX417" i="8"/>
  <c r="BT417" i="8"/>
  <c r="BY418" i="8"/>
  <c r="BU418" i="8"/>
  <c r="BY423" i="8"/>
  <c r="BU423" i="8"/>
  <c r="BY432" i="8"/>
  <c r="BU432" i="8"/>
  <c r="BY437" i="8"/>
  <c r="BU437" i="8"/>
  <c r="AE439" i="27"/>
  <c r="AA439" i="27"/>
  <c r="BY441" i="8"/>
  <c r="BU441" i="8"/>
  <c r="AE443" i="27"/>
  <c r="AA443" i="27"/>
  <c r="BY445" i="8"/>
  <c r="BU445" i="8"/>
  <c r="AE447" i="27"/>
  <c r="AA447" i="27"/>
  <c r="BY449" i="8"/>
  <c r="BU449" i="8"/>
  <c r="AE451" i="27"/>
  <c r="AA451" i="27"/>
  <c r="BY453" i="8"/>
  <c r="BU453" i="8"/>
  <c r="AE455" i="27"/>
  <c r="AA455" i="27"/>
  <c r="BY457" i="8"/>
  <c r="BU457" i="8"/>
  <c r="AE459" i="27"/>
  <c r="AA459" i="27"/>
  <c r="BY461" i="8"/>
  <c r="BU461" i="8"/>
  <c r="AE463" i="27"/>
  <c r="AA463" i="27"/>
  <c r="BY465" i="8"/>
  <c r="BU465" i="8"/>
  <c r="AE467" i="27"/>
  <c r="AA467" i="27"/>
  <c r="BY469" i="8"/>
  <c r="BU469" i="8"/>
  <c r="AE471" i="27"/>
  <c r="AA471" i="27"/>
  <c r="BY473" i="8"/>
  <c r="BU473" i="8"/>
  <c r="BY477" i="8"/>
  <c r="BU477" i="8"/>
  <c r="BY481" i="8"/>
  <c r="BU481" i="8"/>
  <c r="BY485" i="8"/>
  <c r="BU485" i="8"/>
  <c r="BY489" i="8"/>
  <c r="BU489" i="8"/>
  <c r="BY493" i="8"/>
  <c r="BU493" i="8"/>
  <c r="BY497" i="8"/>
  <c r="BU497" i="8"/>
  <c r="BY501" i="8"/>
  <c r="BU501" i="8"/>
  <c r="BY505" i="8"/>
  <c r="BU505" i="8"/>
  <c r="BY291" i="8"/>
  <c r="BU291" i="8"/>
  <c r="BV297" i="8"/>
  <c r="BR297" i="8"/>
  <c r="AH297" i="27"/>
  <c r="BX298" i="8"/>
  <c r="BT298" i="8"/>
  <c r="BY299" i="8"/>
  <c r="BU299" i="8"/>
  <c r="BV305" i="8"/>
  <c r="BR305" i="8"/>
  <c r="AH305" i="27"/>
  <c r="BX306" i="8"/>
  <c r="BT306" i="8"/>
  <c r="BY307" i="8"/>
  <c r="BU307" i="8"/>
  <c r="BV313" i="8"/>
  <c r="BR313" i="8"/>
  <c r="AH313" i="27"/>
  <c r="BX314" i="8"/>
  <c r="BT314" i="8"/>
  <c r="BY315" i="8"/>
  <c r="BU315" i="8"/>
  <c r="BV321" i="8"/>
  <c r="BR321" i="8"/>
  <c r="AH321" i="27"/>
  <c r="BX322" i="8"/>
  <c r="BT322" i="8"/>
  <c r="BY323" i="8"/>
  <c r="BU323" i="8"/>
  <c r="BV329" i="8"/>
  <c r="BR329" i="8"/>
  <c r="AH329" i="27"/>
  <c r="BX330" i="8"/>
  <c r="BT330" i="8"/>
  <c r="BY331" i="8"/>
  <c r="BU331" i="8"/>
  <c r="BV337" i="8"/>
  <c r="BR337" i="8"/>
  <c r="AH337" i="27"/>
  <c r="BX338" i="8"/>
  <c r="BT338" i="8"/>
  <c r="BY339" i="8"/>
  <c r="BU339" i="8"/>
  <c r="W340" i="27"/>
  <c r="BV342" i="8"/>
  <c r="BR342" i="8"/>
  <c r="AA342" i="27"/>
  <c r="BY344" i="8"/>
  <c r="BU344" i="8"/>
  <c r="W345" i="27"/>
  <c r="BV348" i="8"/>
  <c r="BR348" i="8"/>
  <c r="BY349" i="8"/>
  <c r="BU349" i="8"/>
  <c r="W351" i="27"/>
  <c r="BV353" i="8"/>
  <c r="BR353" i="8"/>
  <c r="BY354" i="8"/>
  <c r="BU354" i="8"/>
  <c r="BX355" i="8"/>
  <c r="BT355" i="8"/>
  <c r="W356" i="27"/>
  <c r="BV358" i="8"/>
  <c r="BR358" i="8"/>
  <c r="BX359" i="8"/>
  <c r="BT359" i="8"/>
  <c r="BX360" i="8"/>
  <c r="BT360" i="8"/>
  <c r="BX361" i="8"/>
  <c r="BT361" i="8"/>
  <c r="BX362" i="8"/>
  <c r="BT362" i="8"/>
  <c r="BX363" i="8"/>
  <c r="BT363" i="8"/>
  <c r="BX364" i="8"/>
  <c r="BT364" i="8"/>
  <c r="BX365" i="8"/>
  <c r="BT365" i="8"/>
  <c r="BX366" i="8"/>
  <c r="BT366" i="8"/>
  <c r="BX367" i="8"/>
  <c r="BT367" i="8"/>
  <c r="AH367" i="27"/>
  <c r="BV368" i="8"/>
  <c r="BR368" i="8"/>
  <c r="BY373" i="8"/>
  <c r="BU373" i="8"/>
  <c r="BX377" i="8"/>
  <c r="BT377" i="8"/>
  <c r="BX378" i="8"/>
  <c r="BT378" i="8"/>
  <c r="AH378" i="27"/>
  <c r="BX379" i="8"/>
  <c r="BT379" i="8"/>
  <c r="BX380" i="8"/>
  <c r="BT380" i="8"/>
  <c r="BX381" i="8"/>
  <c r="BT381" i="8"/>
  <c r="BX382" i="8"/>
  <c r="BT382" i="8"/>
  <c r="BV401" i="8"/>
  <c r="BR401" i="8"/>
  <c r="AH402" i="27"/>
  <c r="BV403" i="8"/>
  <c r="BR403" i="8"/>
  <c r="BX405" i="8"/>
  <c r="BT405" i="8"/>
  <c r="BY406" i="8"/>
  <c r="BU406" i="8"/>
  <c r="BV413" i="8"/>
  <c r="BR413" i="8"/>
  <c r="AH414" i="27"/>
  <c r="BV415" i="8"/>
  <c r="BR415" i="8"/>
  <c r="BX422" i="8"/>
  <c r="BT422" i="8"/>
  <c r="BX426" i="8"/>
  <c r="BT426" i="8"/>
  <c r="BX431" i="8"/>
  <c r="BT431" i="8"/>
  <c r="BX436" i="8"/>
  <c r="BT436" i="8"/>
  <c r="BX440" i="8"/>
  <c r="BT440" i="8"/>
  <c r="BX444" i="8"/>
  <c r="BT444" i="8"/>
  <c r="BX448" i="8"/>
  <c r="BT448" i="8"/>
  <c r="BX452" i="8"/>
  <c r="BT452" i="8"/>
  <c r="BX456" i="8"/>
  <c r="BT456" i="8"/>
  <c r="BX460" i="8"/>
  <c r="BT460" i="8"/>
  <c r="BX464" i="8"/>
  <c r="BT464" i="8"/>
  <c r="BX468" i="8"/>
  <c r="BT468" i="8"/>
  <c r="BX472" i="8"/>
  <c r="BT472" i="8"/>
  <c r="BX476" i="8"/>
  <c r="BT476" i="8"/>
  <c r="BX480" i="8"/>
  <c r="BT480" i="8"/>
  <c r="BX484" i="8"/>
  <c r="BT484" i="8"/>
  <c r="BX488" i="8"/>
  <c r="BT488" i="8"/>
  <c r="BX492" i="8"/>
  <c r="BT492" i="8"/>
  <c r="BX496" i="8"/>
  <c r="BT496" i="8"/>
  <c r="BX500" i="8"/>
  <c r="BT500" i="8"/>
  <c r="BX504" i="8"/>
  <c r="BT504" i="8"/>
  <c r="AF507" i="27"/>
  <c r="AA507" i="27"/>
  <c r="AH474" i="27"/>
  <c r="BV475" i="8"/>
  <c r="BR475" i="8"/>
  <c r="AH475" i="27"/>
  <c r="BV476" i="8"/>
  <c r="BR476" i="8"/>
  <c r="AH476" i="27"/>
  <c r="BV477" i="8"/>
  <c r="BR477" i="8"/>
  <c r="AH477" i="27"/>
  <c r="BV478" i="8"/>
  <c r="BR478" i="8"/>
  <c r="AH478" i="27"/>
  <c r="BV479" i="8"/>
  <c r="BR479" i="8"/>
  <c r="AH479" i="27"/>
  <c r="BV480" i="8"/>
  <c r="BR480" i="8"/>
  <c r="AH480" i="27"/>
  <c r="BV481" i="8"/>
  <c r="BR481" i="8"/>
  <c r="AH481" i="27"/>
  <c r="BV482" i="8"/>
  <c r="BR482" i="8"/>
  <c r="AH482" i="27"/>
  <c r="BV483" i="8"/>
  <c r="BR483" i="8"/>
  <c r="AH483" i="27"/>
  <c r="BV484" i="8"/>
  <c r="BR484" i="8"/>
  <c r="AH484" i="27"/>
  <c r="BV485" i="8"/>
  <c r="BR485" i="8"/>
  <c r="AH485" i="27"/>
  <c r="BV486" i="8"/>
  <c r="BR486" i="8"/>
  <c r="AH486" i="27"/>
  <c r="BV487" i="8"/>
  <c r="BR487" i="8"/>
  <c r="AH487" i="27"/>
  <c r="BV488" i="8"/>
  <c r="BR488" i="8"/>
  <c r="AH488" i="27"/>
  <c r="BV489" i="8"/>
  <c r="BR489" i="8"/>
  <c r="AH489" i="27"/>
  <c r="BV490" i="8"/>
  <c r="BR490" i="8"/>
  <c r="AH490" i="27"/>
  <c r="BV491" i="8"/>
  <c r="BR491" i="8"/>
  <c r="AH491" i="27"/>
  <c r="BV492" i="8"/>
  <c r="BR492" i="8"/>
  <c r="AH492" i="27"/>
  <c r="BV493" i="8"/>
  <c r="BR493" i="8"/>
  <c r="AH493" i="27"/>
  <c r="BV494" i="8"/>
  <c r="BR494" i="8"/>
  <c r="AH494" i="27"/>
  <c r="BV495" i="8"/>
  <c r="BR495" i="8"/>
  <c r="AH495" i="27"/>
  <c r="BV496" i="8"/>
  <c r="BR496" i="8"/>
  <c r="AH496" i="27"/>
  <c r="BV497" i="8"/>
  <c r="BR497" i="8"/>
  <c r="AH497" i="27"/>
  <c r="BV498" i="8"/>
  <c r="BR498" i="8"/>
  <c r="AH498" i="27"/>
  <c r="BV499" i="8"/>
  <c r="BR499" i="8"/>
  <c r="AH499" i="27"/>
  <c r="BV500" i="8"/>
  <c r="BR500" i="8"/>
  <c r="AH500" i="27"/>
  <c r="BV501" i="8"/>
  <c r="BR501" i="8"/>
  <c r="AH501" i="27"/>
  <c r="BV502" i="8"/>
  <c r="BR502" i="8"/>
  <c r="AH502" i="27"/>
  <c r="BV503" i="8"/>
  <c r="BR503" i="8"/>
  <c r="AH503" i="27"/>
  <c r="BV504" i="8"/>
  <c r="BR504" i="8"/>
  <c r="AH504" i="27"/>
  <c r="BV505" i="8"/>
  <c r="BR505" i="8"/>
  <c r="AH505" i="27"/>
  <c r="BV506" i="8"/>
  <c r="BR506" i="8"/>
  <c r="BV507" i="8"/>
  <c r="BR507" i="8"/>
  <c r="AH507" i="27"/>
  <c r="BV508" i="8"/>
  <c r="BR508" i="8"/>
  <c r="AH508" i="27"/>
  <c r="BV509" i="8"/>
  <c r="BR509" i="8"/>
  <c r="AH509" i="27"/>
  <c r="BV510" i="8"/>
  <c r="BR510" i="8"/>
  <c r="AH510" i="27"/>
  <c r="BV511" i="8"/>
  <c r="BR511" i="8"/>
  <c r="AH511" i="27"/>
  <c r="BV512" i="8"/>
  <c r="BR512" i="8"/>
  <c r="AH512" i="27"/>
  <c r="BV513" i="8"/>
  <c r="BR513" i="8"/>
  <c r="AH513" i="27"/>
  <c r="BV514" i="8"/>
  <c r="BR514" i="8"/>
  <c r="AH514" i="27"/>
  <c r="BV515" i="8"/>
  <c r="BR515" i="8"/>
  <c r="AH515" i="27"/>
  <c r="BV516" i="8"/>
  <c r="BR516" i="8"/>
  <c r="AH516" i="27"/>
  <c r="BV517" i="8"/>
  <c r="BR517" i="8"/>
  <c r="AH517" i="27"/>
  <c r="BV518" i="8"/>
  <c r="BR518" i="8"/>
  <c r="BX509" i="8"/>
  <c r="BT509" i="8"/>
  <c r="BX510" i="8"/>
  <c r="BT510" i="8"/>
  <c r="BX511" i="8"/>
  <c r="BT511" i="8"/>
  <c r="BX512" i="8"/>
  <c r="BT512" i="8"/>
  <c r="BX513" i="8"/>
  <c r="BT513" i="8"/>
  <c r="BX514" i="8"/>
  <c r="BT514" i="8"/>
  <c r="BX515" i="8"/>
  <c r="BT515" i="8"/>
  <c r="BX516" i="8"/>
  <c r="BT516" i="8"/>
  <c r="BX517" i="8"/>
  <c r="BT517" i="8"/>
  <c r="BX518" i="8"/>
  <c r="BT518" i="8"/>
  <c r="BY509" i="8"/>
  <c r="BU509" i="8"/>
  <c r="BY510" i="8"/>
  <c r="BU510" i="8"/>
  <c r="BY511" i="8"/>
  <c r="BU511" i="8"/>
  <c r="BY512" i="8"/>
  <c r="BU512" i="8"/>
  <c r="BY513" i="8"/>
  <c r="BU513" i="8"/>
  <c r="BY514" i="8"/>
  <c r="BU514" i="8"/>
  <c r="BY515" i="8"/>
  <c r="BU515" i="8"/>
  <c r="BY516" i="8"/>
  <c r="BU516" i="8"/>
  <c r="BY517" i="8"/>
  <c r="BU517" i="8"/>
  <c r="BY518" i="8"/>
  <c r="BU518" i="8"/>
  <c r="BX430" i="8"/>
  <c r="BT430" i="8"/>
  <c r="BX435" i="8"/>
  <c r="BT435" i="8"/>
  <c r="BY436" i="8"/>
  <c r="BU436" i="8"/>
  <c r="AA473" i="27"/>
  <c r="AA474" i="27"/>
  <c r="AA475" i="27"/>
  <c r="AA476" i="27"/>
  <c r="AA477" i="27"/>
  <c r="AA478" i="27"/>
  <c r="AA479" i="27"/>
  <c r="AA480" i="27"/>
  <c r="AA481" i="27"/>
  <c r="AA482" i="27"/>
  <c r="AA483" i="27"/>
  <c r="AA484" i="27"/>
  <c r="AA485" i="27"/>
  <c r="AA486" i="27"/>
  <c r="AA487" i="27"/>
  <c r="AA488" i="27"/>
  <c r="AA489" i="27"/>
  <c r="AA490" i="27"/>
  <c r="AA491" i="27"/>
  <c r="AA492" i="27"/>
  <c r="AA493" i="27"/>
  <c r="AA494" i="27"/>
  <c r="AA495" i="27"/>
  <c r="AA496" i="27"/>
  <c r="AA497" i="27"/>
  <c r="AA498" i="27"/>
  <c r="AA499" i="27"/>
  <c r="AA500" i="27"/>
  <c r="AA501" i="27"/>
  <c r="AA502" i="27"/>
  <c r="AA503" i="27"/>
  <c r="AA504" i="27"/>
  <c r="AA505" i="27"/>
  <c r="AA508" i="27"/>
  <c r="AA509" i="27"/>
  <c r="AA510" i="27"/>
  <c r="AA511" i="27"/>
  <c r="AA512" i="27"/>
  <c r="AA513" i="27"/>
  <c r="AA514" i="27"/>
  <c r="AA515" i="27"/>
  <c r="AA516" i="27"/>
  <c r="AA517" i="27"/>
  <c r="AH394" i="27"/>
  <c r="BV395" i="8"/>
  <c r="BR395" i="8"/>
  <c r="BX397" i="8"/>
  <c r="BT397" i="8"/>
  <c r="BX398" i="8"/>
  <c r="BT398" i="8"/>
  <c r="BX399" i="8"/>
  <c r="BT399" i="8"/>
  <c r="BX400" i="8"/>
  <c r="BT400" i="8"/>
  <c r="BY402" i="8"/>
  <c r="BU402" i="8"/>
  <c r="BY404" i="8"/>
  <c r="BU404" i="8"/>
  <c r="W415" i="27"/>
  <c r="W420" i="27"/>
  <c r="BX424" i="8"/>
  <c r="BT424" i="8"/>
  <c r="BX429" i="8"/>
  <c r="BT429" i="8"/>
  <c r="BY430" i="8"/>
  <c r="BU430" i="8"/>
  <c r="W431" i="27"/>
  <c r="BX427" i="8"/>
  <c r="BT427" i="8"/>
  <c r="BY428" i="8"/>
  <c r="BU428" i="8"/>
  <c r="W429" i="27"/>
  <c r="AH14" i="27"/>
  <c r="X2" i="27"/>
  <c r="X518" i="27"/>
  <c r="AA4" i="27"/>
  <c r="V2" i="27"/>
  <c r="AG6" i="27"/>
  <c r="AH10" i="27"/>
  <c r="AE16" i="27"/>
  <c r="AH11" i="27"/>
  <c r="W10" i="27"/>
  <c r="AH12" i="27"/>
  <c r="AF15" i="27"/>
  <c r="U2" i="27"/>
  <c r="W6" i="27"/>
  <c r="AE8" i="27"/>
  <c r="AF11" i="27"/>
  <c r="AH103" i="27"/>
  <c r="AH104" i="27"/>
  <c r="AH105" i="27"/>
  <c r="AH106" i="27"/>
  <c r="AA229" i="27"/>
  <c r="AE229" i="27"/>
  <c r="AA237" i="27"/>
  <c r="AE237" i="27"/>
  <c r="AA245" i="27"/>
  <c r="AE245" i="27"/>
  <c r="AA253" i="27"/>
  <c r="AE253" i="27"/>
  <c r="AA261" i="27"/>
  <c r="AE261" i="27"/>
  <c r="AF280" i="27"/>
  <c r="AA280" i="27"/>
  <c r="AF312" i="27"/>
  <c r="AA312" i="27"/>
  <c r="AA417" i="27"/>
  <c r="AE417" i="27"/>
  <c r="AA425" i="27"/>
  <c r="AE425" i="27"/>
  <c r="AA433" i="27"/>
  <c r="AE433" i="27"/>
  <c r="Y2" i="27"/>
  <c r="Y518" i="27"/>
  <c r="AF4" i="27"/>
  <c r="AA6" i="27"/>
  <c r="AA10" i="27"/>
  <c r="AA14" i="27"/>
  <c r="AE211" i="27"/>
  <c r="AE215" i="27"/>
  <c r="AE219" i="27"/>
  <c r="AE223" i="27"/>
  <c r="AE227" i="27"/>
  <c r="AF288" i="27"/>
  <c r="AA288" i="27"/>
  <c r="AF320" i="27"/>
  <c r="AA320" i="27"/>
  <c r="AA340" i="27"/>
  <c r="AF340" i="27"/>
  <c r="AA348" i="27"/>
  <c r="AF348" i="27"/>
  <c r="AH348" i="27" s="1"/>
  <c r="AA356" i="27"/>
  <c r="AF356" i="27"/>
  <c r="AA381" i="27"/>
  <c r="AE381" i="27"/>
  <c r="Z518" i="27"/>
  <c r="AG4" i="27"/>
  <c r="AH122" i="27"/>
  <c r="AH123" i="27"/>
  <c r="AH124" i="27"/>
  <c r="AH125" i="27"/>
  <c r="AH126" i="27"/>
  <c r="AH127" i="27"/>
  <c r="AH128" i="27"/>
  <c r="AH129" i="27"/>
  <c r="AH130" i="27"/>
  <c r="AH131" i="27"/>
  <c r="AH132" i="27"/>
  <c r="AH134" i="27"/>
  <c r="AH135" i="27"/>
  <c r="AH136" i="27"/>
  <c r="AH137" i="27"/>
  <c r="AH138" i="27"/>
  <c r="AH139" i="27"/>
  <c r="AH140" i="27"/>
  <c r="AH141" i="27"/>
  <c r="AH142" i="27"/>
  <c r="AH143" i="27"/>
  <c r="AH144" i="27"/>
  <c r="AH145" i="27"/>
  <c r="AH146" i="27"/>
  <c r="AH147" i="27"/>
  <c r="AH148" i="27"/>
  <c r="AH150" i="27"/>
  <c r="AH151" i="27"/>
  <c r="AH152" i="27"/>
  <c r="AH153" i="27"/>
  <c r="AH154" i="27"/>
  <c r="AH155" i="27"/>
  <c r="AH156" i="27"/>
  <c r="AH157" i="27"/>
  <c r="AH158" i="27"/>
  <c r="AH159" i="27"/>
  <c r="AH160" i="27"/>
  <c r="AH161" i="27"/>
  <c r="AH162" i="27"/>
  <c r="AH163" i="27"/>
  <c r="AH166" i="27"/>
  <c r="AH167" i="27"/>
  <c r="AH168" i="27"/>
  <c r="AH169" i="27"/>
  <c r="AH170" i="27"/>
  <c r="AH171" i="27"/>
  <c r="AH172" i="27"/>
  <c r="AH173" i="27"/>
  <c r="AH174" i="27"/>
  <c r="AH175" i="27"/>
  <c r="AH176" i="27"/>
  <c r="AH177" i="27"/>
  <c r="AH178" i="27"/>
  <c r="AH179" i="27"/>
  <c r="AH180" i="27"/>
  <c r="AH182" i="27"/>
  <c r="AH183" i="27"/>
  <c r="AH184" i="27"/>
  <c r="AH185" i="27"/>
  <c r="AH186" i="27"/>
  <c r="AH187" i="27"/>
  <c r="AH188" i="27"/>
  <c r="AH189" i="27"/>
  <c r="AH190" i="27"/>
  <c r="AH191" i="27"/>
  <c r="AH192" i="27"/>
  <c r="AH193" i="27"/>
  <c r="AH194" i="27"/>
  <c r="AH195" i="27"/>
  <c r="AH196" i="27"/>
  <c r="AH197" i="27"/>
  <c r="AH198" i="27"/>
  <c r="AH199" i="27"/>
  <c r="AH200" i="27"/>
  <c r="AH201" i="27"/>
  <c r="AH202" i="27"/>
  <c r="AH203" i="27"/>
  <c r="AH204" i="27"/>
  <c r="AH205" i="27"/>
  <c r="AH206" i="27"/>
  <c r="AH207" i="27"/>
  <c r="AH208" i="27"/>
  <c r="AH209" i="27"/>
  <c r="AH210" i="27"/>
  <c r="AH214" i="27"/>
  <c r="AH218" i="27"/>
  <c r="AH222" i="27"/>
  <c r="AA233" i="27"/>
  <c r="AE233" i="27"/>
  <c r="AA241" i="27"/>
  <c r="AE241" i="27"/>
  <c r="AA249" i="27"/>
  <c r="AE249" i="27"/>
  <c r="AA257" i="27"/>
  <c r="AE257" i="27"/>
  <c r="AA265" i="27"/>
  <c r="AE265" i="27"/>
  <c r="AF296" i="27"/>
  <c r="AA296" i="27"/>
  <c r="AF328" i="27"/>
  <c r="AA328" i="27"/>
  <c r="AA184" i="27"/>
  <c r="AA185" i="27"/>
  <c r="AA186" i="27"/>
  <c r="AA187" i="27"/>
  <c r="AA188" i="27"/>
  <c r="AA189" i="27"/>
  <c r="AA190" i="27"/>
  <c r="AA191" i="27"/>
  <c r="AA192" i="27"/>
  <c r="AA193" i="27"/>
  <c r="AA194" i="27"/>
  <c r="AA195" i="27"/>
  <c r="AA196" i="27"/>
  <c r="AA197" i="27"/>
  <c r="AA198" i="27"/>
  <c r="AA199" i="27"/>
  <c r="AA200" i="27"/>
  <c r="AA201" i="27"/>
  <c r="AA202" i="27"/>
  <c r="AA203" i="27"/>
  <c r="AA204" i="27"/>
  <c r="AA205" i="27"/>
  <c r="AA206" i="27"/>
  <c r="AA207" i="27"/>
  <c r="AA208" i="27"/>
  <c r="AA209" i="27"/>
  <c r="AA210" i="27"/>
  <c r="AE213" i="27"/>
  <c r="AE217" i="27"/>
  <c r="AE221" i="27"/>
  <c r="AE225" i="27"/>
  <c r="AF272" i="27"/>
  <c r="AA272" i="27"/>
  <c r="AF304" i="27"/>
  <c r="AA304" i="27"/>
  <c r="AF336" i="27"/>
  <c r="AA336" i="27"/>
  <c r="AE231" i="27"/>
  <c r="AE235" i="27"/>
  <c r="AE239" i="27"/>
  <c r="AE243" i="27"/>
  <c r="AE247" i="27"/>
  <c r="AE251" i="27"/>
  <c r="AE255" i="27"/>
  <c r="AE259" i="27"/>
  <c r="AE263" i="27"/>
  <c r="AE267" i="27"/>
  <c r="AF270" i="27"/>
  <c r="AA270" i="27"/>
  <c r="AF278" i="27"/>
  <c r="AA278" i="27"/>
  <c r="AF286" i="27"/>
  <c r="AA286" i="27"/>
  <c r="AF294" i="27"/>
  <c r="AA294" i="27"/>
  <c r="AF302" i="27"/>
  <c r="AA302" i="27"/>
  <c r="AF310" i="27"/>
  <c r="AA310" i="27"/>
  <c r="AF318" i="27"/>
  <c r="AA318" i="27"/>
  <c r="AF326" i="27"/>
  <c r="AA326" i="27"/>
  <c r="AF334" i="27"/>
  <c r="AA334" i="27"/>
  <c r="AH230" i="27"/>
  <c r="AH234" i="27"/>
  <c r="AH238" i="27"/>
  <c r="AH242" i="27"/>
  <c r="AH246" i="27"/>
  <c r="AH250" i="27"/>
  <c r="AH254" i="27"/>
  <c r="AH258" i="27"/>
  <c r="AH262" i="27"/>
  <c r="AH266" i="27"/>
  <c r="AF268" i="27"/>
  <c r="AA268" i="27"/>
  <c r="AF276" i="27"/>
  <c r="AA276" i="27"/>
  <c r="AF284" i="27"/>
  <c r="AA284" i="27"/>
  <c r="AF292" i="27"/>
  <c r="AA292" i="27"/>
  <c r="AF300" i="27"/>
  <c r="AA300" i="27"/>
  <c r="AF308" i="27"/>
  <c r="AA308" i="27"/>
  <c r="AF316" i="27"/>
  <c r="AA316" i="27"/>
  <c r="AF324" i="27"/>
  <c r="AA324" i="27"/>
  <c r="AF332" i="27"/>
  <c r="AA332" i="27"/>
  <c r="AA344" i="27"/>
  <c r="AF344" i="27"/>
  <c r="AA352" i="27"/>
  <c r="AF352" i="27"/>
  <c r="AA403" i="27"/>
  <c r="AE403" i="27"/>
  <c r="AF274" i="27"/>
  <c r="AA274" i="27"/>
  <c r="AF282" i="27"/>
  <c r="AA282" i="27"/>
  <c r="AF290" i="27"/>
  <c r="AA290" i="27"/>
  <c r="AF298" i="27"/>
  <c r="AA298" i="27"/>
  <c r="AF306" i="27"/>
  <c r="AA306" i="27"/>
  <c r="AF314" i="27"/>
  <c r="AA314" i="27"/>
  <c r="AF322" i="27"/>
  <c r="AA322" i="27"/>
  <c r="AF330" i="27"/>
  <c r="AA330" i="27"/>
  <c r="AF338" i="27"/>
  <c r="AA338" i="27"/>
  <c r="AH342" i="27"/>
  <c r="AH346" i="27"/>
  <c r="AH350" i="27"/>
  <c r="AH354" i="27"/>
  <c r="AH361" i="27"/>
  <c r="AH365" i="27"/>
  <c r="AG382" i="27"/>
  <c r="AA382" i="27"/>
  <c r="AA395" i="27"/>
  <c r="AE395" i="27"/>
  <c r="AH399" i="27"/>
  <c r="AH341" i="27"/>
  <c r="AH345" i="27"/>
  <c r="AH349" i="27"/>
  <c r="W358" i="27"/>
  <c r="W362" i="27"/>
  <c r="W366" i="27"/>
  <c r="W375" i="27"/>
  <c r="AH391" i="27"/>
  <c r="AA421" i="27"/>
  <c r="AE421" i="27"/>
  <c r="AA429" i="27"/>
  <c r="AE429" i="27"/>
  <c r="AF339" i="27"/>
  <c r="AH340" i="27"/>
  <c r="AF343" i="27"/>
  <c r="AF347" i="27"/>
  <c r="AF351" i="27"/>
  <c r="AF355" i="27"/>
  <c r="AH356" i="27"/>
  <c r="AF357" i="27"/>
  <c r="AA357" i="27"/>
  <c r="AA411" i="27"/>
  <c r="AE411" i="27"/>
  <c r="AA358" i="27"/>
  <c r="AA362" i="27"/>
  <c r="AA366" i="27"/>
  <c r="AA368" i="27"/>
  <c r="AA375" i="27"/>
  <c r="AA377" i="27"/>
  <c r="AA384" i="27"/>
  <c r="AH388" i="27"/>
  <c r="AA389" i="27"/>
  <c r="AH396" i="27"/>
  <c r="AH404" i="27"/>
  <c r="AH412" i="27"/>
  <c r="AA416" i="27"/>
  <c r="AE416" i="27"/>
  <c r="AA420" i="27"/>
  <c r="AE420" i="27"/>
  <c r="AA424" i="27"/>
  <c r="AE424" i="27"/>
  <c r="AA428" i="27"/>
  <c r="AE428" i="27"/>
  <c r="AA432" i="27"/>
  <c r="AE432" i="27"/>
  <c r="AA373" i="27"/>
  <c r="W377" i="27"/>
  <c r="W389" i="27"/>
  <c r="AA391" i="27"/>
  <c r="W397" i="27"/>
  <c r="AA399" i="27"/>
  <c r="W405" i="27"/>
  <c r="AA407" i="27"/>
  <c r="W413" i="27"/>
  <c r="AA415" i="27"/>
  <c r="AE415" i="27"/>
  <c r="AA419" i="27"/>
  <c r="AE419" i="27"/>
  <c r="AA423" i="27"/>
  <c r="AE423" i="27"/>
  <c r="AA427" i="27"/>
  <c r="AE427" i="27"/>
  <c r="AA431" i="27"/>
  <c r="AE431" i="27"/>
  <c r="AE435" i="27"/>
  <c r="AA435" i="27"/>
  <c r="AA369" i="27"/>
  <c r="W373" i="27"/>
  <c r="AA385" i="27"/>
  <c r="AH392" i="27"/>
  <c r="AA393" i="27"/>
  <c r="W399" i="27"/>
  <c r="AH400" i="27"/>
  <c r="AA401" i="27"/>
  <c r="W407" i="27"/>
  <c r="AH408" i="27"/>
  <c r="AA409" i="27"/>
  <c r="AA418" i="27"/>
  <c r="AE418" i="27"/>
  <c r="AA422" i="27"/>
  <c r="AE422" i="27"/>
  <c r="AA426" i="27"/>
  <c r="AE426" i="27"/>
  <c r="AA430" i="27"/>
  <c r="AE430" i="27"/>
  <c r="AA434" i="27"/>
  <c r="AE434" i="27"/>
  <c r="W433" i="27"/>
  <c r="W434" i="27"/>
  <c r="W435" i="27"/>
  <c r="AH441" i="27"/>
  <c r="AH449" i="27"/>
  <c r="Y523" i="27" s="1"/>
  <c r="AA436" i="27"/>
  <c r="BX507" i="8" l="1"/>
  <c r="BT507" i="8"/>
  <c r="AH458" i="27"/>
  <c r="BV459" i="8"/>
  <c r="BR459" i="8"/>
  <c r="AH216" i="27"/>
  <c r="BV217" i="8"/>
  <c r="BR217" i="8"/>
  <c r="BV171" i="8"/>
  <c r="BR171" i="8"/>
  <c r="BV155" i="8"/>
  <c r="BR155" i="8"/>
  <c r="BV139" i="8"/>
  <c r="BR139" i="8"/>
  <c r="BV123" i="8"/>
  <c r="BR123" i="8"/>
  <c r="BV141" i="8"/>
  <c r="BR141" i="8"/>
  <c r="BV156" i="8"/>
  <c r="BR156" i="8"/>
  <c r="BV172" i="8"/>
  <c r="BR172" i="8"/>
  <c r="BV176" i="8"/>
  <c r="BR176" i="8"/>
  <c r="BV144" i="8"/>
  <c r="BR144" i="8"/>
  <c r="BV278" i="8"/>
  <c r="BR278" i="8"/>
  <c r="BV161" i="8"/>
  <c r="BR161" i="8"/>
  <c r="BV138" i="8"/>
  <c r="BR138" i="8"/>
  <c r="AH114" i="27"/>
  <c r="BV115" i="8"/>
  <c r="BR115" i="8"/>
  <c r="AH428" i="27"/>
  <c r="BV429" i="8"/>
  <c r="BR429" i="8"/>
  <c r="BX340" i="8"/>
  <c r="BT340" i="8"/>
  <c r="AH225" i="27"/>
  <c r="BV226" i="8"/>
  <c r="BR226" i="8"/>
  <c r="AH419" i="27"/>
  <c r="BV420" i="8"/>
  <c r="BR420" i="8"/>
  <c r="AH422" i="27"/>
  <c r="BV423" i="8"/>
  <c r="BR423" i="8"/>
  <c r="AH435" i="27"/>
  <c r="BV436" i="8"/>
  <c r="BR436" i="8"/>
  <c r="AH424" i="27"/>
  <c r="BV425" i="8"/>
  <c r="BR425" i="8"/>
  <c r="AH355" i="27"/>
  <c r="BX356" i="8"/>
  <c r="BT356" i="8"/>
  <c r="BY383" i="8"/>
  <c r="BU383" i="8"/>
  <c r="AH338" i="27"/>
  <c r="BX339" i="8"/>
  <c r="BT339" i="8"/>
  <c r="AH306" i="27"/>
  <c r="BX307" i="8"/>
  <c r="BT307" i="8"/>
  <c r="AH274" i="27"/>
  <c r="BX275" i="8"/>
  <c r="BT275" i="8"/>
  <c r="AH332" i="27"/>
  <c r="BX333" i="8"/>
  <c r="BT333" i="8"/>
  <c r="AH300" i="27"/>
  <c r="BX301" i="8"/>
  <c r="BT301" i="8"/>
  <c r="AH268" i="27"/>
  <c r="BX269" i="8"/>
  <c r="BT269" i="8"/>
  <c r="AH259" i="27"/>
  <c r="BV260" i="8"/>
  <c r="BR260" i="8"/>
  <c r="AH217" i="27"/>
  <c r="BV218" i="8"/>
  <c r="BR218" i="8"/>
  <c r="AH296" i="27"/>
  <c r="BX297" i="8"/>
  <c r="BT297" i="8"/>
  <c r="BY5" i="8"/>
  <c r="BU5" i="8"/>
  <c r="BX341" i="8"/>
  <c r="BT341" i="8"/>
  <c r="AH219" i="27"/>
  <c r="BV220" i="8"/>
  <c r="BR220" i="8"/>
  <c r="AH312" i="27"/>
  <c r="BX313" i="8"/>
  <c r="BT313" i="8"/>
  <c r="AH440" i="27"/>
  <c r="BV441" i="8"/>
  <c r="BR441" i="8"/>
  <c r="AH470" i="27"/>
  <c r="BV471" i="8"/>
  <c r="BR471" i="8"/>
  <c r="AH450" i="27"/>
  <c r="BV451" i="8"/>
  <c r="BR451" i="8"/>
  <c r="BV178" i="8"/>
  <c r="BR178" i="8"/>
  <c r="BV162" i="8"/>
  <c r="BR162" i="8"/>
  <c r="BV146" i="8"/>
  <c r="BR146" i="8"/>
  <c r="BV164" i="8"/>
  <c r="BR164" i="8"/>
  <c r="BV125" i="8"/>
  <c r="BR125" i="8"/>
  <c r="AH119" i="27"/>
  <c r="Y522" i="27" s="1"/>
  <c r="BV120" i="8"/>
  <c r="BR120" i="8"/>
  <c r="AH111" i="27"/>
  <c r="BV112" i="8"/>
  <c r="BR112" i="8"/>
  <c r="AH277" i="27"/>
  <c r="BV184" i="8"/>
  <c r="BR184" i="8"/>
  <c r="BV152" i="8"/>
  <c r="BR152" i="8"/>
  <c r="BV145" i="8"/>
  <c r="BR145" i="8"/>
  <c r="AH314" i="27"/>
  <c r="BX315" i="8"/>
  <c r="BT315" i="8"/>
  <c r="AH235" i="27"/>
  <c r="BV236" i="8"/>
  <c r="BR236" i="8"/>
  <c r="AH227" i="27"/>
  <c r="BV228" i="8"/>
  <c r="BR228" i="8"/>
  <c r="AH463" i="27"/>
  <c r="BV464" i="8"/>
  <c r="BR464" i="8"/>
  <c r="AH439" i="27"/>
  <c r="BV440" i="8"/>
  <c r="BR440" i="8"/>
  <c r="BV166" i="8"/>
  <c r="BR166" i="8"/>
  <c r="AH120" i="27"/>
  <c r="BV121" i="8"/>
  <c r="BR121" i="8"/>
  <c r="AH236" i="27"/>
  <c r="BV237" i="8"/>
  <c r="BR237" i="8"/>
  <c r="AH431" i="27"/>
  <c r="BV432" i="8"/>
  <c r="BR432" i="8"/>
  <c r="AH415" i="27"/>
  <c r="BV416" i="8"/>
  <c r="BR416" i="8"/>
  <c r="AH351" i="27"/>
  <c r="BX352" i="8"/>
  <c r="BT352" i="8"/>
  <c r="AH421" i="27"/>
  <c r="BV422" i="8"/>
  <c r="BR422" i="8"/>
  <c r="AH403" i="27"/>
  <c r="BV404" i="8"/>
  <c r="BR404" i="8"/>
  <c r="AH318" i="27"/>
  <c r="BX319" i="8"/>
  <c r="BT319" i="8"/>
  <c r="AH286" i="27"/>
  <c r="BX287" i="8"/>
  <c r="BT287" i="8"/>
  <c r="AH255" i="27"/>
  <c r="BV256" i="8"/>
  <c r="BR256" i="8"/>
  <c r="AH336" i="27"/>
  <c r="BX337" i="8"/>
  <c r="BT337" i="8"/>
  <c r="AH213" i="27"/>
  <c r="BV214" i="8"/>
  <c r="BR214" i="8"/>
  <c r="AH265" i="27"/>
  <c r="BV266" i="8"/>
  <c r="BR266" i="8"/>
  <c r="AH233" i="27"/>
  <c r="BV234" i="8"/>
  <c r="BR234" i="8"/>
  <c r="AH215" i="27"/>
  <c r="BV216" i="8"/>
  <c r="BR216" i="8"/>
  <c r="AH433" i="27"/>
  <c r="BV434" i="8"/>
  <c r="BR434" i="8"/>
  <c r="AH237" i="27"/>
  <c r="BV238" i="8"/>
  <c r="BR238" i="8"/>
  <c r="BX12" i="8"/>
  <c r="BT12" i="8"/>
  <c r="AH16" i="27"/>
  <c r="BV17" i="8"/>
  <c r="BR17" i="8"/>
  <c r="AH383" i="27"/>
  <c r="BV384" i="8"/>
  <c r="BR384" i="8"/>
  <c r="AH472" i="27"/>
  <c r="BV473" i="8"/>
  <c r="BR473" i="8"/>
  <c r="AH452" i="27"/>
  <c r="BV453" i="8"/>
  <c r="BR453" i="8"/>
  <c r="AH406" i="27"/>
  <c r="BV407" i="8"/>
  <c r="BR407" i="8"/>
  <c r="AH462" i="27"/>
  <c r="BV463" i="8"/>
  <c r="BR463" i="8"/>
  <c r="AH240" i="27"/>
  <c r="BV241" i="8"/>
  <c r="BR241" i="8"/>
  <c r="BV149" i="8"/>
  <c r="BR149" i="8"/>
  <c r="BV175" i="8"/>
  <c r="BR175" i="8"/>
  <c r="BV159" i="8"/>
  <c r="BR159" i="8"/>
  <c r="BV143" i="8"/>
  <c r="BR143" i="8"/>
  <c r="BV127" i="8"/>
  <c r="BR127" i="8"/>
  <c r="AH118" i="27"/>
  <c r="BV119" i="8"/>
  <c r="BR119" i="8"/>
  <c r="BV169" i="8"/>
  <c r="BR169" i="8"/>
  <c r="AH455" i="27"/>
  <c r="BV456" i="8"/>
  <c r="BR456" i="8"/>
  <c r="AH248" i="27"/>
  <c r="Y533" i="27" s="1"/>
  <c r="BV249" i="8"/>
  <c r="BR249" i="8"/>
  <c r="AH429" i="27"/>
  <c r="BV430" i="8"/>
  <c r="BR430" i="8"/>
  <c r="AH294" i="27"/>
  <c r="BX295" i="8"/>
  <c r="BT295" i="8"/>
  <c r="AH231" i="27"/>
  <c r="BV232" i="8"/>
  <c r="BR232" i="8"/>
  <c r="AH241" i="27"/>
  <c r="BV242" i="8"/>
  <c r="BR242" i="8"/>
  <c r="AH460" i="27"/>
  <c r="BV461" i="8"/>
  <c r="BR461" i="8"/>
  <c r="BV132" i="8"/>
  <c r="BR132" i="8"/>
  <c r="AH112" i="27"/>
  <c r="BV113" i="8"/>
  <c r="BR113" i="8"/>
  <c r="AH434" i="27"/>
  <c r="BV435" i="8"/>
  <c r="BR435" i="8"/>
  <c r="AH420" i="27"/>
  <c r="BV421" i="8"/>
  <c r="BR421" i="8"/>
  <c r="AH324" i="27"/>
  <c r="BX325" i="8"/>
  <c r="BT325" i="8"/>
  <c r="AH211" i="27"/>
  <c r="BV212" i="8"/>
  <c r="BR212" i="8"/>
  <c r="AH467" i="27"/>
  <c r="BV468" i="8"/>
  <c r="BR468" i="8"/>
  <c r="AH459" i="27"/>
  <c r="BV460" i="8"/>
  <c r="BR460" i="8"/>
  <c r="AH451" i="27"/>
  <c r="BV452" i="8"/>
  <c r="BR452" i="8"/>
  <c r="AH443" i="27"/>
  <c r="BV444" i="8"/>
  <c r="BR444" i="8"/>
  <c r="AH464" i="27"/>
  <c r="BV465" i="8"/>
  <c r="BR465" i="8"/>
  <c r="AH264" i="27"/>
  <c r="BV265" i="8"/>
  <c r="BR265" i="8"/>
  <c r="AH376" i="27"/>
  <c r="BV377" i="8"/>
  <c r="BR377" i="8"/>
  <c r="AH364" i="27"/>
  <c r="BV365" i="8"/>
  <c r="BR365" i="8"/>
  <c r="AH442" i="27"/>
  <c r="BV443" i="8"/>
  <c r="BR443" i="8"/>
  <c r="BV179" i="8"/>
  <c r="BR179" i="8"/>
  <c r="BV163" i="8"/>
  <c r="BR163" i="8"/>
  <c r="BV147" i="8"/>
  <c r="BR147" i="8"/>
  <c r="BV131" i="8"/>
  <c r="BR131" i="8"/>
  <c r="BV173" i="8"/>
  <c r="BR173" i="8"/>
  <c r="BV124" i="8"/>
  <c r="BR124" i="8"/>
  <c r="BV148" i="8"/>
  <c r="BR148" i="8"/>
  <c r="AH224" i="27"/>
  <c r="BV225" i="8"/>
  <c r="BR225" i="8"/>
  <c r="BV160" i="8"/>
  <c r="BR160" i="8"/>
  <c r="BV128" i="8"/>
  <c r="BR128" i="8"/>
  <c r="BV129" i="8"/>
  <c r="BR129" i="8"/>
  <c r="AH426" i="27"/>
  <c r="BV427" i="8"/>
  <c r="BR427" i="8"/>
  <c r="AH282" i="27"/>
  <c r="BX283" i="8"/>
  <c r="BT283" i="8"/>
  <c r="AH471" i="27"/>
  <c r="BV472" i="8"/>
  <c r="BR472" i="8"/>
  <c r="AH447" i="27"/>
  <c r="BV448" i="8"/>
  <c r="BR448" i="8"/>
  <c r="AH223" i="27"/>
  <c r="BV224" i="8"/>
  <c r="BR224" i="8"/>
  <c r="AH245" i="27"/>
  <c r="BV246" i="8"/>
  <c r="BR246" i="8"/>
  <c r="BV446" i="8"/>
  <c r="BR446" i="8"/>
  <c r="BX354" i="8"/>
  <c r="BT354" i="8"/>
  <c r="BV165" i="8"/>
  <c r="BR165" i="8"/>
  <c r="BX8" i="8"/>
  <c r="BT8" i="8"/>
  <c r="BV182" i="8"/>
  <c r="BR182" i="8"/>
  <c r="BV227" i="8"/>
  <c r="BR227" i="8"/>
  <c r="AH418" i="27"/>
  <c r="BV419" i="8"/>
  <c r="BR419" i="8"/>
  <c r="AH298" i="27"/>
  <c r="BX299" i="8"/>
  <c r="BT299" i="8"/>
  <c r="AH280" i="27"/>
  <c r="BX281" i="8"/>
  <c r="BT281" i="8"/>
  <c r="Y531" i="27"/>
  <c r="AH320" i="27"/>
  <c r="BX321" i="8"/>
  <c r="BT321" i="8"/>
  <c r="AH425" i="27"/>
  <c r="BV426" i="8"/>
  <c r="BR426" i="8"/>
  <c r="AH261" i="27"/>
  <c r="BV262" i="8"/>
  <c r="BR262" i="8"/>
  <c r="AH229" i="27"/>
  <c r="BV230" i="8"/>
  <c r="BR230" i="8"/>
  <c r="W2" i="27"/>
  <c r="AH7" i="27"/>
  <c r="AH506" i="27"/>
  <c r="AH444" i="27"/>
  <c r="BV445" i="8"/>
  <c r="BR445" i="8"/>
  <c r="BY375" i="8"/>
  <c r="BU375" i="8"/>
  <c r="AH465" i="27"/>
  <c r="BV466" i="8"/>
  <c r="BR466" i="8"/>
  <c r="AH457" i="27"/>
  <c r="BV458" i="8"/>
  <c r="BR458" i="8"/>
  <c r="BV450" i="8"/>
  <c r="BR450" i="8"/>
  <c r="BV442" i="8"/>
  <c r="BR442" i="8"/>
  <c r="BV267" i="8"/>
  <c r="BR267" i="8"/>
  <c r="AH454" i="27"/>
  <c r="BV455" i="8"/>
  <c r="BR455" i="8"/>
  <c r="AH113" i="27"/>
  <c r="BV114" i="8"/>
  <c r="BR114" i="8"/>
  <c r="BV133" i="8"/>
  <c r="BR133" i="8"/>
  <c r="BV174" i="8"/>
  <c r="BR174" i="8"/>
  <c r="BV158" i="8"/>
  <c r="BR158" i="8"/>
  <c r="BV142" i="8"/>
  <c r="BR142" i="8"/>
  <c r="BV126" i="8"/>
  <c r="BR126" i="8"/>
  <c r="AH116" i="27"/>
  <c r="BV117" i="8"/>
  <c r="BR117" i="8"/>
  <c r="AH108" i="27"/>
  <c r="Y529" i="27" s="1"/>
  <c r="BV109" i="8"/>
  <c r="BR109" i="8"/>
  <c r="BV153" i="8"/>
  <c r="BR153" i="8"/>
  <c r="AH121" i="27"/>
  <c r="BV122" i="8"/>
  <c r="BR122" i="8"/>
  <c r="AH308" i="27"/>
  <c r="BX309" i="8"/>
  <c r="BT309" i="8"/>
  <c r="BX349" i="8"/>
  <c r="BT349" i="8"/>
  <c r="AH326" i="27"/>
  <c r="BX327" i="8"/>
  <c r="BT327" i="8"/>
  <c r="AH263" i="27"/>
  <c r="BV264" i="8"/>
  <c r="BR264" i="8"/>
  <c r="AH221" i="27"/>
  <c r="BV222" i="8"/>
  <c r="BR222" i="8"/>
  <c r="AH469" i="27"/>
  <c r="BV470" i="8"/>
  <c r="BR470" i="8"/>
  <c r="AH438" i="27"/>
  <c r="BV439" i="8"/>
  <c r="BR439" i="8"/>
  <c r="BV150" i="8"/>
  <c r="BR150" i="8"/>
  <c r="AH110" i="27"/>
  <c r="BV111" i="8"/>
  <c r="BR111" i="8"/>
  <c r="AH347" i="27"/>
  <c r="Y525" i="27" s="1"/>
  <c r="BX348" i="8"/>
  <c r="BT348" i="8"/>
  <c r="AH310" i="27"/>
  <c r="BX311" i="8"/>
  <c r="BT311" i="8"/>
  <c r="AH247" i="27"/>
  <c r="BV248" i="8"/>
  <c r="BR248" i="8"/>
  <c r="AH257" i="27"/>
  <c r="BV258" i="8"/>
  <c r="BR258" i="8"/>
  <c r="AH226" i="27"/>
  <c r="AH430" i="27"/>
  <c r="BV431" i="8"/>
  <c r="BR431" i="8"/>
  <c r="AH432" i="27"/>
  <c r="BV433" i="8"/>
  <c r="BR433" i="8"/>
  <c r="AH416" i="27"/>
  <c r="BV417" i="8"/>
  <c r="BR417" i="8"/>
  <c r="AH382" i="27"/>
  <c r="AH343" i="27"/>
  <c r="BX344" i="8"/>
  <c r="BT344" i="8"/>
  <c r="AH322" i="27"/>
  <c r="BX323" i="8"/>
  <c r="BT323" i="8"/>
  <c r="AH290" i="27"/>
  <c r="BX291" i="8"/>
  <c r="BT291" i="8"/>
  <c r="AH316" i="27"/>
  <c r="BX317" i="8"/>
  <c r="BT317" i="8"/>
  <c r="AH284" i="27"/>
  <c r="BX285" i="8"/>
  <c r="BT285" i="8"/>
  <c r="AH243" i="27"/>
  <c r="BV244" i="8"/>
  <c r="BR244" i="8"/>
  <c r="AH181" i="27"/>
  <c r="AH165" i="27"/>
  <c r="AH149" i="27"/>
  <c r="Y528" i="27" s="1"/>
  <c r="BX357" i="8"/>
  <c r="BT357" i="8"/>
  <c r="AH6" i="27"/>
  <c r="BY7" i="8"/>
  <c r="BU7" i="8"/>
  <c r="BV405" i="8"/>
  <c r="BR405" i="8"/>
  <c r="AH405" i="27"/>
  <c r="Y521" i="27" s="1"/>
  <c r="BV406" i="8"/>
  <c r="BR406" i="8"/>
  <c r="AH456" i="27"/>
  <c r="BV457" i="8"/>
  <c r="BR457" i="8"/>
  <c r="AH466" i="27"/>
  <c r="BV467" i="8"/>
  <c r="BR467" i="8"/>
  <c r="BV170" i="8"/>
  <c r="BR170" i="8"/>
  <c r="BV154" i="8"/>
  <c r="BR154" i="8"/>
  <c r="BV130" i="8"/>
  <c r="BR130" i="8"/>
  <c r="BV251" i="8"/>
  <c r="BR251" i="8"/>
  <c r="AH232" i="27"/>
  <c r="BV233" i="8"/>
  <c r="BR233" i="8"/>
  <c r="BV157" i="8"/>
  <c r="BR157" i="8"/>
  <c r="AH115" i="27"/>
  <c r="BV116" i="8"/>
  <c r="BR116" i="8"/>
  <c r="BR519" i="8" s="1"/>
  <c r="AH107" i="27"/>
  <c r="BV108" i="8"/>
  <c r="BR108" i="8"/>
  <c r="BV168" i="8"/>
  <c r="BR168" i="8"/>
  <c r="BV136" i="8"/>
  <c r="BR136" i="8"/>
  <c r="BV140" i="8"/>
  <c r="BR140" i="8"/>
  <c r="BV177" i="8"/>
  <c r="BR177" i="8"/>
  <c r="AH357" i="27"/>
  <c r="BX358" i="8"/>
  <c r="BT358" i="8"/>
  <c r="AH276" i="27"/>
  <c r="BX277" i="8"/>
  <c r="BT277" i="8"/>
  <c r="AH267" i="27"/>
  <c r="BV268" i="8"/>
  <c r="BR268" i="8"/>
  <c r="AH328" i="27"/>
  <c r="BX329" i="8"/>
  <c r="BT329" i="8"/>
  <c r="AH4" i="27"/>
  <c r="AH518" i="27" s="1"/>
  <c r="BX5" i="8"/>
  <c r="BT5" i="8"/>
  <c r="AH448" i="27"/>
  <c r="BV449" i="8"/>
  <c r="BR449" i="8"/>
  <c r="AH461" i="27"/>
  <c r="BV462" i="8"/>
  <c r="BR462" i="8"/>
  <c r="AH453" i="27"/>
  <c r="BV454" i="8"/>
  <c r="BR454" i="8"/>
  <c r="BV438" i="8"/>
  <c r="BR438" i="8"/>
  <c r="BV180" i="8"/>
  <c r="BR180" i="8"/>
  <c r="BV134" i="8"/>
  <c r="BR134" i="8"/>
  <c r="AH411" i="27"/>
  <c r="BV412" i="8"/>
  <c r="BR412" i="8"/>
  <c r="AH330" i="27"/>
  <c r="BX331" i="8"/>
  <c r="BT331" i="8"/>
  <c r="AH292" i="27"/>
  <c r="Y524" i="27" s="1"/>
  <c r="BT293" i="8"/>
  <c r="BX293" i="8"/>
  <c r="AH251" i="27"/>
  <c r="BV252" i="8"/>
  <c r="BR252" i="8"/>
  <c r="AH381" i="27"/>
  <c r="BV382" i="8"/>
  <c r="BR382" i="8"/>
  <c r="AH8" i="27"/>
  <c r="BV9" i="8"/>
  <c r="BV519" i="8" s="1"/>
  <c r="BR9" i="8"/>
  <c r="AH427" i="27"/>
  <c r="BV428" i="8"/>
  <c r="BR428" i="8"/>
  <c r="AH352" i="27"/>
  <c r="BX353" i="8"/>
  <c r="BT353" i="8"/>
  <c r="AH339" i="27"/>
  <c r="AH278" i="27"/>
  <c r="BX279" i="8"/>
  <c r="BT279" i="8"/>
  <c r="AH304" i="27"/>
  <c r="BX305" i="8"/>
  <c r="BT305" i="8"/>
  <c r="AH423" i="27"/>
  <c r="BV424" i="8"/>
  <c r="BR424" i="8"/>
  <c r="AH395" i="27"/>
  <c r="BV396" i="8"/>
  <c r="BR396" i="8"/>
  <c r="AH344" i="27"/>
  <c r="BX345" i="8"/>
  <c r="BT345" i="8"/>
  <c r="AH334" i="27"/>
  <c r="BX335" i="8"/>
  <c r="BT335" i="8"/>
  <c r="AH302" i="27"/>
  <c r="BX303" i="8"/>
  <c r="BT303" i="8"/>
  <c r="AH270" i="27"/>
  <c r="BX271" i="8"/>
  <c r="BT271" i="8"/>
  <c r="AH239" i="27"/>
  <c r="BV240" i="8"/>
  <c r="BR240" i="8"/>
  <c r="AH272" i="27"/>
  <c r="BX273" i="8"/>
  <c r="BT273" i="8"/>
  <c r="AH249" i="27"/>
  <c r="BV250" i="8"/>
  <c r="BR250" i="8"/>
  <c r="AH164" i="27"/>
  <c r="AH288" i="27"/>
  <c r="BX289" i="8"/>
  <c r="BT289" i="8"/>
  <c r="AH417" i="27"/>
  <c r="BV418" i="8"/>
  <c r="BR418" i="8"/>
  <c r="AH253" i="27"/>
  <c r="BV254" i="8"/>
  <c r="BR254" i="8"/>
  <c r="AH15" i="27"/>
  <c r="BX16" i="8"/>
  <c r="BT16" i="8"/>
  <c r="BX508" i="8"/>
  <c r="BT508" i="8"/>
  <c r="BX351" i="8"/>
  <c r="BT351" i="8"/>
  <c r="AH468" i="27"/>
  <c r="BV469" i="8"/>
  <c r="BR469" i="8"/>
  <c r="BX346" i="8"/>
  <c r="BT346" i="8"/>
  <c r="AH360" i="27"/>
  <c r="BV361" i="8"/>
  <c r="BR361" i="8"/>
  <c r="AH446" i="27"/>
  <c r="Y527" i="27" s="1"/>
  <c r="BV447" i="8"/>
  <c r="BR447" i="8"/>
  <c r="AH109" i="27"/>
  <c r="Y532" i="27" s="1"/>
  <c r="BV110" i="8"/>
  <c r="BR110" i="8"/>
  <c r="BV270" i="8"/>
  <c r="BR270" i="8"/>
  <c r="BV181" i="8"/>
  <c r="BR181" i="8"/>
  <c r="BV183" i="8"/>
  <c r="BR183" i="8"/>
  <c r="BV167" i="8"/>
  <c r="BR167" i="8"/>
  <c r="BV151" i="8"/>
  <c r="BR151" i="8"/>
  <c r="BV135" i="8"/>
  <c r="BR135" i="8"/>
  <c r="BV259" i="8"/>
  <c r="BR259" i="8"/>
  <c r="BV137" i="8"/>
  <c r="BR137" i="8"/>
  <c r="BX47" i="8"/>
  <c r="BT47" i="8"/>
  <c r="AH117" i="27"/>
  <c r="BV118" i="8"/>
  <c r="BR118" i="8"/>
  <c r="AA518" i="27"/>
  <c r="AA2" i="27"/>
  <c r="AG518" i="27"/>
  <c r="AE518" i="27"/>
  <c r="AF518" i="27"/>
  <c r="Q13" i="7"/>
  <c r="Q12" i="7"/>
  <c r="T6" i="7"/>
  <c r="BX519" i="8" l="1"/>
  <c r="Y526" i="27"/>
  <c r="BU519" i="8"/>
  <c r="Y530" i="27"/>
  <c r="BY519" i="8"/>
  <c r="BT519" i="8"/>
  <c r="K517" i="24"/>
  <c r="L517" i="24"/>
  <c r="M517" i="24"/>
  <c r="N517" i="24"/>
  <c r="O517" i="24"/>
  <c r="P517" i="24"/>
  <c r="Q517" i="24"/>
  <c r="R517" i="24"/>
  <c r="S517" i="24"/>
  <c r="T517" i="24"/>
  <c r="U517" i="24"/>
  <c r="V517" i="24"/>
  <c r="W517" i="24"/>
  <c r="X517" i="24"/>
  <c r="Y517" i="24"/>
  <c r="Z517" i="24"/>
  <c r="AA517" i="24"/>
  <c r="AB517" i="24"/>
  <c r="AC517" i="24"/>
  <c r="AD517" i="24"/>
  <c r="AE517" i="24"/>
  <c r="AF517" i="24"/>
  <c r="AG517" i="24"/>
  <c r="AH517" i="24"/>
  <c r="AI517" i="24"/>
  <c r="AJ517" i="24"/>
  <c r="AK517" i="24"/>
  <c r="AL517" i="24"/>
  <c r="AM517" i="24"/>
  <c r="AN517" i="24"/>
  <c r="AO517" i="24"/>
  <c r="AP517" i="24"/>
  <c r="AQ517" i="24"/>
  <c r="AR517" i="24"/>
  <c r="AS517" i="24"/>
  <c r="AT517" i="24"/>
  <c r="AU517" i="24"/>
  <c r="AV517" i="24"/>
  <c r="AW517" i="24"/>
  <c r="AX517" i="24"/>
  <c r="AY517" i="24"/>
  <c r="AZ517" i="24"/>
  <c r="BA517" i="24"/>
  <c r="BB517" i="24"/>
  <c r="BC517" i="24"/>
  <c r="BD517" i="24"/>
  <c r="BE517" i="24"/>
  <c r="BF517" i="24"/>
  <c r="BG517" i="24"/>
  <c r="BH517" i="24"/>
  <c r="BI517" i="24"/>
  <c r="BJ517" i="24"/>
  <c r="BK517" i="24"/>
  <c r="BL517" i="24"/>
  <c r="BM517" i="24"/>
  <c r="BN517" i="24"/>
  <c r="BO517" i="24"/>
  <c r="BP517" i="24"/>
  <c r="BQ517" i="24"/>
  <c r="BR517" i="24"/>
  <c r="BS517" i="24"/>
  <c r="BT517" i="24"/>
  <c r="BU517" i="24"/>
  <c r="BV517" i="24"/>
  <c r="BW517" i="24"/>
  <c r="BX517" i="24"/>
  <c r="BY517" i="24"/>
  <c r="BZ517" i="24"/>
  <c r="CA517" i="24"/>
  <c r="CB517" i="24"/>
  <c r="CC517" i="24"/>
  <c r="CD517" i="24"/>
  <c r="CE517" i="24"/>
  <c r="CF517" i="24"/>
  <c r="CG517" i="24"/>
  <c r="CH517" i="24"/>
  <c r="CI517" i="24"/>
  <c r="CJ517" i="24"/>
  <c r="CK517" i="24"/>
  <c r="CL517" i="24"/>
  <c r="CM517" i="24"/>
  <c r="CN517" i="24"/>
  <c r="CO517" i="24"/>
  <c r="CP517" i="24"/>
  <c r="CQ517" i="24"/>
  <c r="CR517" i="24"/>
  <c r="CS517" i="24"/>
  <c r="CT517" i="24"/>
  <c r="CU517" i="24"/>
  <c r="CV517" i="24"/>
  <c r="CW517" i="24"/>
  <c r="CX517" i="24"/>
  <c r="CY517" i="24"/>
  <c r="CZ517" i="24"/>
  <c r="J517" i="24"/>
  <c r="CN518" i="8" l="1"/>
  <c r="DW3" i="4"/>
  <c r="DW4" i="4"/>
  <c r="DW5" i="4"/>
  <c r="DW6" i="4"/>
  <c r="DW7" i="4"/>
  <c r="DW8" i="4"/>
  <c r="DW9" i="4"/>
  <c r="DW10" i="4"/>
  <c r="DW11" i="4"/>
  <c r="DW12" i="4"/>
  <c r="DW13" i="4"/>
  <c r="DW14" i="4"/>
  <c r="DW15" i="4"/>
  <c r="DW16" i="4"/>
  <c r="DW17" i="4"/>
  <c r="DW18" i="4"/>
  <c r="DW19" i="4"/>
  <c r="DW20" i="4"/>
  <c r="DW21" i="4"/>
  <c r="DW22" i="4"/>
  <c r="DW23" i="4"/>
  <c r="DW24" i="4"/>
  <c r="DW25" i="4"/>
  <c r="DW26" i="4"/>
  <c r="DW27" i="4"/>
  <c r="DW28" i="4"/>
  <c r="DW29" i="4"/>
  <c r="DW30" i="4"/>
  <c r="DW31" i="4"/>
  <c r="DW32" i="4"/>
  <c r="DW33" i="4"/>
  <c r="DW34" i="4"/>
  <c r="DW35" i="4"/>
  <c r="DW36" i="4"/>
  <c r="DW37" i="4"/>
  <c r="DW38" i="4"/>
  <c r="DW39" i="4"/>
  <c r="DW40" i="4"/>
  <c r="DW41" i="4"/>
  <c r="DW42" i="4"/>
  <c r="DW43" i="4"/>
  <c r="DW44" i="4"/>
  <c r="DW45" i="4"/>
  <c r="DW46" i="4"/>
  <c r="DW47" i="4"/>
  <c r="DW48" i="4"/>
  <c r="DW49" i="4"/>
  <c r="DW50" i="4"/>
  <c r="DW51" i="4"/>
  <c r="DW52" i="4"/>
  <c r="DW53" i="4"/>
  <c r="DW54" i="4"/>
  <c r="DW55" i="4"/>
  <c r="DW56" i="4"/>
  <c r="DW57" i="4"/>
  <c r="DW58" i="4"/>
  <c r="DW59" i="4"/>
  <c r="DW60" i="4"/>
  <c r="DW61" i="4"/>
  <c r="DW62" i="4"/>
  <c r="DW63" i="4"/>
  <c r="DW64" i="4"/>
  <c r="DW65" i="4"/>
  <c r="DW66" i="4"/>
  <c r="DW67" i="4"/>
  <c r="DW68" i="4"/>
  <c r="DW69" i="4"/>
  <c r="DW70" i="4"/>
  <c r="DW71" i="4"/>
  <c r="DW72" i="4"/>
  <c r="DW73" i="4"/>
  <c r="DW74" i="4"/>
  <c r="DW75" i="4"/>
  <c r="DW76" i="4"/>
  <c r="DW77" i="4"/>
  <c r="DW78" i="4"/>
  <c r="DW79" i="4"/>
  <c r="DW80" i="4"/>
  <c r="DW81" i="4"/>
  <c r="DW82" i="4"/>
  <c r="DW83" i="4"/>
  <c r="DW84" i="4"/>
  <c r="DW85" i="4"/>
  <c r="DW86" i="4"/>
  <c r="DW87" i="4"/>
  <c r="DW88" i="4"/>
  <c r="DW89" i="4"/>
  <c r="DW90" i="4"/>
  <c r="DW91" i="4"/>
  <c r="DW92" i="4"/>
  <c r="DW93" i="4"/>
  <c r="DW94" i="4"/>
  <c r="DW95" i="4"/>
  <c r="DW96" i="4"/>
  <c r="DW97" i="4"/>
  <c r="DW98" i="4"/>
  <c r="DW99" i="4"/>
  <c r="DW100" i="4"/>
  <c r="DW101" i="4"/>
  <c r="DW102" i="4"/>
  <c r="DW103" i="4"/>
  <c r="DW104" i="4"/>
  <c r="DW105" i="4"/>
  <c r="DW106" i="4"/>
  <c r="DW107" i="4"/>
  <c r="DW108" i="4"/>
  <c r="DW109" i="4"/>
  <c r="DW110" i="4"/>
  <c r="DW111" i="4"/>
  <c r="DW112" i="4"/>
  <c r="DW113" i="4"/>
  <c r="DW114" i="4"/>
  <c r="DW115" i="4"/>
  <c r="DW116" i="4"/>
  <c r="DW117" i="4"/>
  <c r="DW118" i="4"/>
  <c r="DW119" i="4"/>
  <c r="DW120" i="4"/>
  <c r="DW121" i="4"/>
  <c r="DW122" i="4"/>
  <c r="DW123" i="4"/>
  <c r="DW124" i="4"/>
  <c r="DW125" i="4"/>
  <c r="DW126" i="4"/>
  <c r="DW127" i="4"/>
  <c r="DW128" i="4"/>
  <c r="DW129" i="4"/>
  <c r="DW130" i="4"/>
  <c r="DW131" i="4"/>
  <c r="DW132" i="4"/>
  <c r="DW133" i="4"/>
  <c r="DW134" i="4"/>
  <c r="DW135" i="4"/>
  <c r="DW136" i="4"/>
  <c r="DW137" i="4"/>
  <c r="DW138" i="4"/>
  <c r="DW139" i="4"/>
  <c r="DW140" i="4"/>
  <c r="DW141" i="4"/>
  <c r="DW142" i="4"/>
  <c r="DW143" i="4"/>
  <c r="DW144" i="4"/>
  <c r="DW145" i="4"/>
  <c r="DW146" i="4"/>
  <c r="DW147" i="4"/>
  <c r="DW148" i="4"/>
  <c r="DW149" i="4"/>
  <c r="DW150" i="4"/>
  <c r="DW151" i="4"/>
  <c r="DW152" i="4"/>
  <c r="DW153" i="4"/>
  <c r="DW154" i="4"/>
  <c r="DW155" i="4"/>
  <c r="DW156" i="4"/>
  <c r="DW157" i="4"/>
  <c r="DW158" i="4"/>
  <c r="DW159" i="4"/>
  <c r="DW160" i="4"/>
  <c r="DW161" i="4"/>
  <c r="DW162" i="4"/>
  <c r="DW163" i="4"/>
  <c r="DW164" i="4"/>
  <c r="DW165" i="4"/>
  <c r="DW166" i="4"/>
  <c r="DW167" i="4"/>
  <c r="DW168" i="4"/>
  <c r="DW169" i="4"/>
  <c r="DW170" i="4"/>
  <c r="DW171" i="4"/>
  <c r="DW172" i="4"/>
  <c r="DW173" i="4"/>
  <c r="DW174" i="4"/>
  <c r="DW175" i="4"/>
  <c r="DW176" i="4"/>
  <c r="DW177" i="4"/>
  <c r="DW178" i="4"/>
  <c r="DW179" i="4"/>
  <c r="DW180" i="4"/>
  <c r="DW181" i="4"/>
  <c r="DW182" i="4"/>
  <c r="DW183" i="4"/>
  <c r="DW184" i="4"/>
  <c r="DW185" i="4"/>
  <c r="DW186" i="4"/>
  <c r="DW187" i="4"/>
  <c r="DW188" i="4"/>
  <c r="DW189" i="4"/>
  <c r="DW190" i="4"/>
  <c r="DW191" i="4"/>
  <c r="DW192" i="4"/>
  <c r="DW193" i="4"/>
  <c r="DW194" i="4"/>
  <c r="DW195" i="4"/>
  <c r="DW196" i="4"/>
  <c r="DW197" i="4"/>
  <c r="DW198" i="4"/>
  <c r="DW199" i="4"/>
  <c r="DW200" i="4"/>
  <c r="DW201" i="4"/>
  <c r="DW202" i="4"/>
  <c r="DW203" i="4"/>
  <c r="DW204" i="4"/>
  <c r="DW205" i="4"/>
  <c r="DW206" i="4"/>
  <c r="DW207" i="4"/>
  <c r="DW208" i="4"/>
  <c r="DW209" i="4"/>
  <c r="DW210" i="4"/>
  <c r="DW211" i="4"/>
  <c r="DW212" i="4"/>
  <c r="DW213" i="4"/>
  <c r="DW214" i="4"/>
  <c r="DW215" i="4"/>
  <c r="DW216" i="4"/>
  <c r="DW217" i="4"/>
  <c r="DW218" i="4"/>
  <c r="DW219" i="4"/>
  <c r="DW220" i="4"/>
  <c r="DW221" i="4"/>
  <c r="DW222" i="4"/>
  <c r="DW223" i="4"/>
  <c r="DW224" i="4"/>
  <c r="DW225" i="4"/>
  <c r="DW226" i="4"/>
  <c r="DW227" i="4"/>
  <c r="DW228" i="4"/>
  <c r="DW229" i="4"/>
  <c r="DW230" i="4"/>
  <c r="DW231" i="4"/>
  <c r="DW232" i="4"/>
  <c r="DW233" i="4"/>
  <c r="DW234" i="4"/>
  <c r="DW235" i="4"/>
  <c r="DW236" i="4"/>
  <c r="DW237" i="4"/>
  <c r="DW238" i="4"/>
  <c r="DW239" i="4"/>
  <c r="DW240" i="4"/>
  <c r="DW241" i="4"/>
  <c r="DW242" i="4"/>
  <c r="DW243" i="4"/>
  <c r="DW244" i="4"/>
  <c r="DW245" i="4"/>
  <c r="DW246" i="4"/>
  <c r="DW247" i="4"/>
  <c r="DW248" i="4"/>
  <c r="DW249" i="4"/>
  <c r="DW250" i="4"/>
  <c r="DW251" i="4"/>
  <c r="DW252" i="4"/>
  <c r="DW253" i="4"/>
  <c r="DW254" i="4"/>
  <c r="DW255" i="4"/>
  <c r="DW256" i="4"/>
  <c r="DW257" i="4"/>
  <c r="DW258" i="4"/>
  <c r="DW259" i="4"/>
  <c r="DW260" i="4"/>
  <c r="DW261" i="4"/>
  <c r="DW262" i="4"/>
  <c r="DW263" i="4"/>
  <c r="DW264" i="4"/>
  <c r="DW265" i="4"/>
  <c r="DW266" i="4"/>
  <c r="DW267" i="4"/>
  <c r="DW268" i="4"/>
  <c r="DW269" i="4"/>
  <c r="DW270" i="4"/>
  <c r="DW271" i="4"/>
  <c r="DW272" i="4"/>
  <c r="DW273" i="4"/>
  <c r="DW274" i="4"/>
  <c r="DW275" i="4"/>
  <c r="DW276" i="4"/>
  <c r="DW277" i="4"/>
  <c r="DW278" i="4"/>
  <c r="DW279" i="4"/>
  <c r="DW280" i="4"/>
  <c r="DW281" i="4"/>
  <c r="DW282" i="4"/>
  <c r="DW283" i="4"/>
  <c r="DW284" i="4"/>
  <c r="DW285" i="4"/>
  <c r="DW286" i="4"/>
  <c r="DW287" i="4"/>
  <c r="DW288" i="4"/>
  <c r="DW289" i="4"/>
  <c r="DW290" i="4"/>
  <c r="DW291" i="4"/>
  <c r="DW292" i="4"/>
  <c r="DW293" i="4"/>
  <c r="DW294" i="4"/>
  <c r="DW295" i="4"/>
  <c r="DW296" i="4"/>
  <c r="DW297" i="4"/>
  <c r="DW298" i="4"/>
  <c r="DW299" i="4"/>
  <c r="DW300" i="4"/>
  <c r="DW301" i="4"/>
  <c r="DW302" i="4"/>
  <c r="DW303" i="4"/>
  <c r="DW304" i="4"/>
  <c r="DW305" i="4"/>
  <c r="DW306" i="4"/>
  <c r="DW307" i="4"/>
  <c r="DW308" i="4"/>
  <c r="DW309" i="4"/>
  <c r="DW310" i="4"/>
  <c r="DW311" i="4"/>
  <c r="DW312" i="4"/>
  <c r="DW313" i="4"/>
  <c r="DW314" i="4"/>
  <c r="DW315" i="4"/>
  <c r="DW316" i="4"/>
  <c r="DW317" i="4"/>
  <c r="DW318" i="4"/>
  <c r="DW319" i="4"/>
  <c r="DW320" i="4"/>
  <c r="DW321" i="4"/>
  <c r="DW322" i="4"/>
  <c r="DW323" i="4"/>
  <c r="DW324" i="4"/>
  <c r="DW325" i="4"/>
  <c r="DW326" i="4"/>
  <c r="DW327" i="4"/>
  <c r="DW328" i="4"/>
  <c r="DW329" i="4"/>
  <c r="DW330" i="4"/>
  <c r="DW331" i="4"/>
  <c r="DW332" i="4"/>
  <c r="DW333" i="4"/>
  <c r="DW334" i="4"/>
  <c r="DW335" i="4"/>
  <c r="DW336" i="4"/>
  <c r="DW337" i="4"/>
  <c r="DW338" i="4"/>
  <c r="DW339" i="4"/>
  <c r="DW340" i="4"/>
  <c r="DW341" i="4"/>
  <c r="DW342" i="4"/>
  <c r="DW343" i="4"/>
  <c r="DW344" i="4"/>
  <c r="DW345" i="4"/>
  <c r="DW346" i="4"/>
  <c r="DW347" i="4"/>
  <c r="DW348" i="4"/>
  <c r="DW349" i="4"/>
  <c r="DW350" i="4"/>
  <c r="DW351" i="4"/>
  <c r="DW352" i="4"/>
  <c r="DW353" i="4"/>
  <c r="DW354" i="4"/>
  <c r="DW355" i="4"/>
  <c r="DW356" i="4"/>
  <c r="DW357" i="4"/>
  <c r="DW358" i="4"/>
  <c r="DW359" i="4"/>
  <c r="DW360" i="4"/>
  <c r="DW361" i="4"/>
  <c r="DW362" i="4"/>
  <c r="DW363" i="4"/>
  <c r="DW364" i="4"/>
  <c r="DW365" i="4"/>
  <c r="DW366" i="4"/>
  <c r="DW367" i="4"/>
  <c r="DW368" i="4"/>
  <c r="DW369" i="4"/>
  <c r="DW370" i="4"/>
  <c r="DW371" i="4"/>
  <c r="DW372" i="4"/>
  <c r="DW373" i="4"/>
  <c r="DW374" i="4"/>
  <c r="DW375" i="4"/>
  <c r="DW376" i="4"/>
  <c r="DW377" i="4"/>
  <c r="DW378" i="4"/>
  <c r="DW379" i="4"/>
  <c r="DW380" i="4"/>
  <c r="DW381" i="4"/>
  <c r="DW382" i="4"/>
  <c r="DW383" i="4"/>
  <c r="DW384" i="4"/>
  <c r="DW385" i="4"/>
  <c r="DW386" i="4"/>
  <c r="DW387" i="4"/>
  <c r="DW388" i="4"/>
  <c r="DW389" i="4"/>
  <c r="DW390" i="4"/>
  <c r="DW391" i="4"/>
  <c r="DW392" i="4"/>
  <c r="DW393" i="4"/>
  <c r="DW394" i="4"/>
  <c r="DW395" i="4"/>
  <c r="DW396" i="4"/>
  <c r="DW397" i="4"/>
  <c r="DW398" i="4"/>
  <c r="DW399" i="4"/>
  <c r="DW400" i="4"/>
  <c r="DW401" i="4"/>
  <c r="DW402" i="4"/>
  <c r="DW403" i="4"/>
  <c r="DW404" i="4"/>
  <c r="DW405" i="4"/>
  <c r="DW406" i="4"/>
  <c r="DW407" i="4"/>
  <c r="DW408" i="4"/>
  <c r="DW409" i="4"/>
  <c r="DW410" i="4"/>
  <c r="DW411" i="4"/>
  <c r="DW412" i="4"/>
  <c r="DW413" i="4"/>
  <c r="DW414" i="4"/>
  <c r="DW415" i="4"/>
  <c r="DW416" i="4"/>
  <c r="DW417" i="4"/>
  <c r="DW418" i="4"/>
  <c r="DW419" i="4"/>
  <c r="DW420" i="4"/>
  <c r="DW421" i="4"/>
  <c r="DW422" i="4"/>
  <c r="DW423" i="4"/>
  <c r="DW424" i="4"/>
  <c r="DW425" i="4"/>
  <c r="DW426" i="4"/>
  <c r="DW427" i="4"/>
  <c r="DW428" i="4"/>
  <c r="DW429" i="4"/>
  <c r="DW430" i="4"/>
  <c r="DW431" i="4"/>
  <c r="DW432" i="4"/>
  <c r="DW433" i="4"/>
  <c r="DW434" i="4"/>
  <c r="DW435" i="4"/>
  <c r="DW436" i="4"/>
  <c r="DW437" i="4"/>
  <c r="DW438" i="4"/>
  <c r="DW439" i="4"/>
  <c r="DW440" i="4"/>
  <c r="DW441" i="4"/>
  <c r="DW442" i="4"/>
  <c r="DW443" i="4"/>
  <c r="DW444" i="4"/>
  <c r="DW445" i="4"/>
  <c r="DW446" i="4"/>
  <c r="DW447" i="4"/>
  <c r="DW448" i="4"/>
  <c r="DW449" i="4"/>
  <c r="DW450" i="4"/>
  <c r="DW451" i="4"/>
  <c r="DW452" i="4"/>
  <c r="DW453" i="4"/>
  <c r="DW454" i="4"/>
  <c r="DW455" i="4"/>
  <c r="DW456" i="4"/>
  <c r="DW457" i="4"/>
  <c r="DW458" i="4"/>
  <c r="DW459" i="4"/>
  <c r="DW460" i="4"/>
  <c r="DW461" i="4"/>
  <c r="DW462" i="4"/>
  <c r="DW463" i="4"/>
  <c r="DW464" i="4"/>
  <c r="DW465" i="4"/>
  <c r="DW466" i="4"/>
  <c r="DW467" i="4"/>
  <c r="DW468" i="4"/>
  <c r="DW469" i="4"/>
  <c r="DW470" i="4"/>
  <c r="DW471" i="4"/>
  <c r="DW472" i="4"/>
  <c r="DW473" i="4"/>
  <c r="DW474" i="4"/>
  <c r="DW475" i="4"/>
  <c r="DW476" i="4"/>
  <c r="DW477" i="4"/>
  <c r="DW478" i="4"/>
  <c r="DW479" i="4"/>
  <c r="DW480" i="4"/>
  <c r="DW481" i="4"/>
  <c r="DW482" i="4"/>
  <c r="DW483" i="4"/>
  <c r="DW484" i="4"/>
  <c r="DW485" i="4"/>
  <c r="DW486" i="4"/>
  <c r="DW487" i="4"/>
  <c r="DW488" i="4"/>
  <c r="DW489" i="4"/>
  <c r="DW490" i="4"/>
  <c r="DW491" i="4"/>
  <c r="DW492" i="4"/>
  <c r="DW493" i="4"/>
  <c r="DW494" i="4"/>
  <c r="DW495" i="4"/>
  <c r="DW496" i="4"/>
  <c r="DW497" i="4"/>
  <c r="DW498" i="4"/>
  <c r="DW499" i="4"/>
  <c r="DW500" i="4"/>
  <c r="DW501" i="4"/>
  <c r="DW502" i="4"/>
  <c r="DW503" i="4"/>
  <c r="DW504" i="4"/>
  <c r="DW505" i="4"/>
  <c r="DW506" i="4"/>
  <c r="DW507" i="4"/>
  <c r="DW508" i="4"/>
  <c r="DW509" i="4"/>
  <c r="DW510" i="4"/>
  <c r="DW511" i="4"/>
  <c r="DW512" i="4"/>
  <c r="DW513" i="4"/>
  <c r="DW514" i="4"/>
  <c r="DW515" i="4"/>
  <c r="DW2" i="4"/>
  <c r="DV3" i="4"/>
  <c r="DV4" i="4"/>
  <c r="DV5" i="4"/>
  <c r="DV6" i="4"/>
  <c r="DV7" i="4"/>
  <c r="DV8" i="4"/>
  <c r="DV9" i="4"/>
  <c r="DV10" i="4"/>
  <c r="DV11" i="4"/>
  <c r="DV12" i="4"/>
  <c r="DV13" i="4"/>
  <c r="DV14" i="4"/>
  <c r="DV15" i="4"/>
  <c r="DV16" i="4"/>
  <c r="DV17" i="4"/>
  <c r="DV18" i="4"/>
  <c r="DV19" i="4"/>
  <c r="DV20" i="4"/>
  <c r="DV21" i="4"/>
  <c r="DV22" i="4"/>
  <c r="DV23" i="4"/>
  <c r="DV24" i="4"/>
  <c r="DV25" i="4"/>
  <c r="DV26" i="4"/>
  <c r="DV27" i="4"/>
  <c r="DV28" i="4"/>
  <c r="DV29" i="4"/>
  <c r="DV30" i="4"/>
  <c r="DV31" i="4"/>
  <c r="DV32" i="4"/>
  <c r="DV33" i="4"/>
  <c r="DV34" i="4"/>
  <c r="DV35" i="4"/>
  <c r="DV36" i="4"/>
  <c r="DV37" i="4"/>
  <c r="DV38" i="4"/>
  <c r="DV39" i="4"/>
  <c r="DV40" i="4"/>
  <c r="DV41" i="4"/>
  <c r="DV42" i="4"/>
  <c r="DV43" i="4"/>
  <c r="DV44" i="4"/>
  <c r="DV45" i="4"/>
  <c r="DV46" i="4"/>
  <c r="DV47" i="4"/>
  <c r="DV48" i="4"/>
  <c r="DV49" i="4"/>
  <c r="DV50" i="4"/>
  <c r="DV51" i="4"/>
  <c r="DV52" i="4"/>
  <c r="DV53" i="4"/>
  <c r="DV54" i="4"/>
  <c r="DV55" i="4"/>
  <c r="DV56" i="4"/>
  <c r="DV57" i="4"/>
  <c r="DV58" i="4"/>
  <c r="DV59" i="4"/>
  <c r="DV60" i="4"/>
  <c r="DV61" i="4"/>
  <c r="DV62" i="4"/>
  <c r="DV63" i="4"/>
  <c r="DV64" i="4"/>
  <c r="DV65" i="4"/>
  <c r="DV66" i="4"/>
  <c r="DV67" i="4"/>
  <c r="DV68" i="4"/>
  <c r="DV69" i="4"/>
  <c r="DV70" i="4"/>
  <c r="DV71" i="4"/>
  <c r="DV72" i="4"/>
  <c r="DV73" i="4"/>
  <c r="DV74" i="4"/>
  <c r="DV75" i="4"/>
  <c r="DV76" i="4"/>
  <c r="DV77" i="4"/>
  <c r="DV78" i="4"/>
  <c r="DV79" i="4"/>
  <c r="DV80" i="4"/>
  <c r="DV81" i="4"/>
  <c r="DV82" i="4"/>
  <c r="DV83" i="4"/>
  <c r="DV84" i="4"/>
  <c r="DV85" i="4"/>
  <c r="DV86" i="4"/>
  <c r="DV87" i="4"/>
  <c r="DV88" i="4"/>
  <c r="DV89" i="4"/>
  <c r="DV90" i="4"/>
  <c r="DV91" i="4"/>
  <c r="DV92" i="4"/>
  <c r="DV93" i="4"/>
  <c r="DV94" i="4"/>
  <c r="DV95" i="4"/>
  <c r="DV96" i="4"/>
  <c r="DV97" i="4"/>
  <c r="DV98" i="4"/>
  <c r="DV99" i="4"/>
  <c r="DV100" i="4"/>
  <c r="DV101" i="4"/>
  <c r="DV102" i="4"/>
  <c r="DV103" i="4"/>
  <c r="DV104" i="4"/>
  <c r="DV105" i="4"/>
  <c r="DV106" i="4"/>
  <c r="DV107" i="4"/>
  <c r="DV108" i="4"/>
  <c r="DV109" i="4"/>
  <c r="DV110" i="4"/>
  <c r="DV111" i="4"/>
  <c r="DV112" i="4"/>
  <c r="DV113" i="4"/>
  <c r="DV114" i="4"/>
  <c r="DV115" i="4"/>
  <c r="DV116" i="4"/>
  <c r="DV117" i="4"/>
  <c r="DV118" i="4"/>
  <c r="DV119" i="4"/>
  <c r="DV120" i="4"/>
  <c r="DV121" i="4"/>
  <c r="DV122" i="4"/>
  <c r="DV123" i="4"/>
  <c r="DV124" i="4"/>
  <c r="DV125" i="4"/>
  <c r="DV126" i="4"/>
  <c r="DV127" i="4"/>
  <c r="DV128" i="4"/>
  <c r="DV129" i="4"/>
  <c r="DV130" i="4"/>
  <c r="DV131" i="4"/>
  <c r="DV132" i="4"/>
  <c r="DV133" i="4"/>
  <c r="DV134" i="4"/>
  <c r="DV135" i="4"/>
  <c r="DV136" i="4"/>
  <c r="DV137" i="4"/>
  <c r="DV138" i="4"/>
  <c r="DV139" i="4"/>
  <c r="DV140" i="4"/>
  <c r="DV141" i="4"/>
  <c r="DV142" i="4"/>
  <c r="DV143" i="4"/>
  <c r="DV144" i="4"/>
  <c r="DV145" i="4"/>
  <c r="DV146" i="4"/>
  <c r="DV147" i="4"/>
  <c r="DV148" i="4"/>
  <c r="DV149" i="4"/>
  <c r="DV150" i="4"/>
  <c r="DV151" i="4"/>
  <c r="DV152" i="4"/>
  <c r="DV153" i="4"/>
  <c r="DV154" i="4"/>
  <c r="DV155" i="4"/>
  <c r="DV156" i="4"/>
  <c r="DV157" i="4"/>
  <c r="DV158" i="4"/>
  <c r="DV159" i="4"/>
  <c r="DV160" i="4"/>
  <c r="DV161" i="4"/>
  <c r="DV162" i="4"/>
  <c r="DV163" i="4"/>
  <c r="DV164" i="4"/>
  <c r="DV165" i="4"/>
  <c r="DV166" i="4"/>
  <c r="DV167" i="4"/>
  <c r="DV168" i="4"/>
  <c r="DV169" i="4"/>
  <c r="DV170" i="4"/>
  <c r="DV171" i="4"/>
  <c r="DV172" i="4"/>
  <c r="DV173" i="4"/>
  <c r="DV174" i="4"/>
  <c r="DV175" i="4"/>
  <c r="DV176" i="4"/>
  <c r="DV177" i="4"/>
  <c r="DV178" i="4"/>
  <c r="DV179" i="4"/>
  <c r="DV180" i="4"/>
  <c r="DV181" i="4"/>
  <c r="DV182" i="4"/>
  <c r="DV183" i="4"/>
  <c r="DV184" i="4"/>
  <c r="DV185" i="4"/>
  <c r="DV186" i="4"/>
  <c r="DV187" i="4"/>
  <c r="DV188" i="4"/>
  <c r="DV189" i="4"/>
  <c r="DV190" i="4"/>
  <c r="DV191" i="4"/>
  <c r="DV192" i="4"/>
  <c r="DV193" i="4"/>
  <c r="DV194" i="4"/>
  <c r="DV195" i="4"/>
  <c r="DV196" i="4"/>
  <c r="DV197" i="4"/>
  <c r="DV198" i="4"/>
  <c r="DV199" i="4"/>
  <c r="DV200" i="4"/>
  <c r="DV201" i="4"/>
  <c r="DV202" i="4"/>
  <c r="DV203" i="4"/>
  <c r="DV204" i="4"/>
  <c r="DV205" i="4"/>
  <c r="DV206" i="4"/>
  <c r="DV207" i="4"/>
  <c r="DV208" i="4"/>
  <c r="DV209" i="4"/>
  <c r="DV210" i="4"/>
  <c r="DV211" i="4"/>
  <c r="DV212" i="4"/>
  <c r="DV213" i="4"/>
  <c r="DV214" i="4"/>
  <c r="DV215" i="4"/>
  <c r="DV216" i="4"/>
  <c r="DV217" i="4"/>
  <c r="DV218" i="4"/>
  <c r="DV219" i="4"/>
  <c r="DV220" i="4"/>
  <c r="DV221" i="4"/>
  <c r="DV222" i="4"/>
  <c r="DV223" i="4"/>
  <c r="DV224" i="4"/>
  <c r="DV225" i="4"/>
  <c r="DV226" i="4"/>
  <c r="DV227" i="4"/>
  <c r="DV228" i="4"/>
  <c r="DV229" i="4"/>
  <c r="DV230" i="4"/>
  <c r="DV231" i="4"/>
  <c r="DV232" i="4"/>
  <c r="DV233" i="4"/>
  <c r="DV234" i="4"/>
  <c r="DV235" i="4"/>
  <c r="DV236" i="4"/>
  <c r="DV237" i="4"/>
  <c r="DV238" i="4"/>
  <c r="DV239" i="4"/>
  <c r="DV240" i="4"/>
  <c r="DV241" i="4"/>
  <c r="DV242" i="4"/>
  <c r="DV243" i="4"/>
  <c r="DV244" i="4"/>
  <c r="DV245" i="4"/>
  <c r="DV246" i="4"/>
  <c r="DV247" i="4"/>
  <c r="DV248" i="4"/>
  <c r="DV249" i="4"/>
  <c r="DV250" i="4"/>
  <c r="DV251" i="4"/>
  <c r="DV252" i="4"/>
  <c r="DV253" i="4"/>
  <c r="DV254" i="4"/>
  <c r="DV255" i="4"/>
  <c r="DV256" i="4"/>
  <c r="DV257" i="4"/>
  <c r="DV258" i="4"/>
  <c r="DV259" i="4"/>
  <c r="DV260" i="4"/>
  <c r="DV261" i="4"/>
  <c r="DV262" i="4"/>
  <c r="DV263" i="4"/>
  <c r="DV264" i="4"/>
  <c r="DV265" i="4"/>
  <c r="DV266" i="4"/>
  <c r="DV267" i="4"/>
  <c r="DV268" i="4"/>
  <c r="DV269" i="4"/>
  <c r="DV270" i="4"/>
  <c r="DV271" i="4"/>
  <c r="DV272" i="4"/>
  <c r="DV273" i="4"/>
  <c r="DV274" i="4"/>
  <c r="DV275" i="4"/>
  <c r="DV276" i="4"/>
  <c r="DV277" i="4"/>
  <c r="DV278" i="4"/>
  <c r="DV279" i="4"/>
  <c r="DV280" i="4"/>
  <c r="DV281" i="4"/>
  <c r="DV282" i="4"/>
  <c r="DV283" i="4"/>
  <c r="DV284" i="4"/>
  <c r="DV285" i="4"/>
  <c r="DV286" i="4"/>
  <c r="DV287" i="4"/>
  <c r="DV288" i="4"/>
  <c r="DV289" i="4"/>
  <c r="DV290" i="4"/>
  <c r="DV291" i="4"/>
  <c r="DV292" i="4"/>
  <c r="DV293" i="4"/>
  <c r="DV294" i="4"/>
  <c r="DV295" i="4"/>
  <c r="DV296" i="4"/>
  <c r="DV297" i="4"/>
  <c r="DV298" i="4"/>
  <c r="DV299" i="4"/>
  <c r="DV300" i="4"/>
  <c r="DV301" i="4"/>
  <c r="DV302" i="4"/>
  <c r="DV303" i="4"/>
  <c r="DV304" i="4"/>
  <c r="DV305" i="4"/>
  <c r="DV306" i="4"/>
  <c r="DV307" i="4"/>
  <c r="DV308" i="4"/>
  <c r="DV309" i="4"/>
  <c r="DV310" i="4"/>
  <c r="DV311" i="4"/>
  <c r="DV312" i="4"/>
  <c r="DV313" i="4"/>
  <c r="DV314" i="4"/>
  <c r="DV315" i="4"/>
  <c r="DV316" i="4"/>
  <c r="DV317" i="4"/>
  <c r="DV318" i="4"/>
  <c r="DV319" i="4"/>
  <c r="DV320" i="4"/>
  <c r="DV321" i="4"/>
  <c r="DV322" i="4"/>
  <c r="DV323" i="4"/>
  <c r="DV324" i="4"/>
  <c r="DV325" i="4"/>
  <c r="DV326" i="4"/>
  <c r="DV327" i="4"/>
  <c r="DV328" i="4"/>
  <c r="DV329" i="4"/>
  <c r="DV330" i="4"/>
  <c r="DV331" i="4"/>
  <c r="DV332" i="4"/>
  <c r="DV333" i="4"/>
  <c r="DV334" i="4"/>
  <c r="DV335" i="4"/>
  <c r="DV336" i="4"/>
  <c r="DV337" i="4"/>
  <c r="DV338" i="4"/>
  <c r="DV339" i="4"/>
  <c r="DV340" i="4"/>
  <c r="DV341" i="4"/>
  <c r="DV342" i="4"/>
  <c r="DV343" i="4"/>
  <c r="DV344" i="4"/>
  <c r="DV345" i="4"/>
  <c r="DV346" i="4"/>
  <c r="DV347" i="4"/>
  <c r="DV348" i="4"/>
  <c r="DV349" i="4"/>
  <c r="DV350" i="4"/>
  <c r="DV351" i="4"/>
  <c r="DV352" i="4"/>
  <c r="DV353" i="4"/>
  <c r="DV354" i="4"/>
  <c r="DV355" i="4"/>
  <c r="DV356" i="4"/>
  <c r="DV357" i="4"/>
  <c r="DV358" i="4"/>
  <c r="DV359" i="4"/>
  <c r="DV360" i="4"/>
  <c r="DV361" i="4"/>
  <c r="DV362" i="4"/>
  <c r="DV363" i="4"/>
  <c r="DV364" i="4"/>
  <c r="DV365" i="4"/>
  <c r="DV366" i="4"/>
  <c r="DV367" i="4"/>
  <c r="DV368" i="4"/>
  <c r="DV369" i="4"/>
  <c r="DV370" i="4"/>
  <c r="DV371" i="4"/>
  <c r="DV372" i="4"/>
  <c r="DV373" i="4"/>
  <c r="DV374" i="4"/>
  <c r="DV375" i="4"/>
  <c r="DV376" i="4"/>
  <c r="DV377" i="4"/>
  <c r="DV378" i="4"/>
  <c r="DV379" i="4"/>
  <c r="DV380" i="4"/>
  <c r="DV381" i="4"/>
  <c r="DV382" i="4"/>
  <c r="DV383" i="4"/>
  <c r="DV384" i="4"/>
  <c r="DV385" i="4"/>
  <c r="DV386" i="4"/>
  <c r="DV387" i="4"/>
  <c r="DV388" i="4"/>
  <c r="DV389" i="4"/>
  <c r="DV390" i="4"/>
  <c r="DV391" i="4"/>
  <c r="DV392" i="4"/>
  <c r="DV393" i="4"/>
  <c r="DV394" i="4"/>
  <c r="DV395" i="4"/>
  <c r="DV396" i="4"/>
  <c r="DV397" i="4"/>
  <c r="DV398" i="4"/>
  <c r="DV399" i="4"/>
  <c r="DV400" i="4"/>
  <c r="DV401" i="4"/>
  <c r="DV402" i="4"/>
  <c r="DV403" i="4"/>
  <c r="DV404" i="4"/>
  <c r="DV405" i="4"/>
  <c r="DV406" i="4"/>
  <c r="DV407" i="4"/>
  <c r="DV408" i="4"/>
  <c r="DV409" i="4"/>
  <c r="DV410" i="4"/>
  <c r="DV411" i="4"/>
  <c r="DV412" i="4"/>
  <c r="DV413" i="4"/>
  <c r="DV414" i="4"/>
  <c r="DV415" i="4"/>
  <c r="DV416" i="4"/>
  <c r="DV417" i="4"/>
  <c r="DV418" i="4"/>
  <c r="DV419" i="4"/>
  <c r="DV420" i="4"/>
  <c r="DV421" i="4"/>
  <c r="DV422" i="4"/>
  <c r="DV423" i="4"/>
  <c r="DV424" i="4"/>
  <c r="DV425" i="4"/>
  <c r="DV426" i="4"/>
  <c r="DV427" i="4"/>
  <c r="DV428" i="4"/>
  <c r="DV429" i="4"/>
  <c r="DV430" i="4"/>
  <c r="DV431" i="4"/>
  <c r="DV432" i="4"/>
  <c r="DV433" i="4"/>
  <c r="DV434" i="4"/>
  <c r="DV435" i="4"/>
  <c r="DV436" i="4"/>
  <c r="DV437" i="4"/>
  <c r="DV438" i="4"/>
  <c r="DV439" i="4"/>
  <c r="DV440" i="4"/>
  <c r="DV441" i="4"/>
  <c r="DV442" i="4"/>
  <c r="DV443" i="4"/>
  <c r="DV444" i="4"/>
  <c r="DV445" i="4"/>
  <c r="DV446" i="4"/>
  <c r="DV447" i="4"/>
  <c r="DV448" i="4"/>
  <c r="DV449" i="4"/>
  <c r="DV450" i="4"/>
  <c r="DV451" i="4"/>
  <c r="DV452" i="4"/>
  <c r="DV453" i="4"/>
  <c r="DV454" i="4"/>
  <c r="DV455" i="4"/>
  <c r="DV456" i="4"/>
  <c r="DV457" i="4"/>
  <c r="DV458" i="4"/>
  <c r="DV459" i="4"/>
  <c r="DV460" i="4"/>
  <c r="DV461" i="4"/>
  <c r="DV462" i="4"/>
  <c r="DV463" i="4"/>
  <c r="DV464" i="4"/>
  <c r="DV465" i="4"/>
  <c r="DV466" i="4"/>
  <c r="DV467" i="4"/>
  <c r="DV468" i="4"/>
  <c r="DV469" i="4"/>
  <c r="DV470" i="4"/>
  <c r="DV471" i="4"/>
  <c r="DV472" i="4"/>
  <c r="DV473" i="4"/>
  <c r="DV474" i="4"/>
  <c r="DV475" i="4"/>
  <c r="DV476" i="4"/>
  <c r="DV477" i="4"/>
  <c r="DV478" i="4"/>
  <c r="DV479" i="4"/>
  <c r="DV480" i="4"/>
  <c r="DV481" i="4"/>
  <c r="DV482" i="4"/>
  <c r="DV483" i="4"/>
  <c r="DV484" i="4"/>
  <c r="DV485" i="4"/>
  <c r="DV486" i="4"/>
  <c r="DV487" i="4"/>
  <c r="DV488" i="4"/>
  <c r="DV489" i="4"/>
  <c r="DV490" i="4"/>
  <c r="DV491" i="4"/>
  <c r="DV492" i="4"/>
  <c r="DV493" i="4"/>
  <c r="DV494" i="4"/>
  <c r="DV495" i="4"/>
  <c r="DV496" i="4"/>
  <c r="DV497" i="4"/>
  <c r="DV498" i="4"/>
  <c r="DV499" i="4"/>
  <c r="DV500" i="4"/>
  <c r="DV501" i="4"/>
  <c r="DV502" i="4"/>
  <c r="DV503" i="4"/>
  <c r="DV504" i="4"/>
  <c r="DV505" i="4"/>
  <c r="DV506" i="4"/>
  <c r="DV507" i="4"/>
  <c r="DV508" i="4"/>
  <c r="DV509" i="4"/>
  <c r="DV510" i="4"/>
  <c r="DV511" i="4"/>
  <c r="DV512" i="4"/>
  <c r="DV513" i="4"/>
  <c r="DV514" i="4"/>
  <c r="DV515" i="4"/>
  <c r="DV2" i="4"/>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Z197" i="8"/>
  <c r="BZ198" i="8"/>
  <c r="BZ199" i="8"/>
  <c r="BZ200" i="8"/>
  <c r="BZ201" i="8"/>
  <c r="BZ202" i="8"/>
  <c r="BZ203" i="8"/>
  <c r="BZ204" i="8"/>
  <c r="BZ205" i="8"/>
  <c r="BZ206" i="8"/>
  <c r="BZ207" i="8"/>
  <c r="BZ208" i="8"/>
  <c r="BZ209" i="8"/>
  <c r="BZ210" i="8"/>
  <c r="BZ211" i="8"/>
  <c r="BZ212" i="8"/>
  <c r="BZ213" i="8"/>
  <c r="BZ214" i="8"/>
  <c r="BZ215" i="8"/>
  <c r="BZ216" i="8"/>
  <c r="BZ217" i="8"/>
  <c r="BZ218" i="8"/>
  <c r="BZ219" i="8"/>
  <c r="BZ220" i="8"/>
  <c r="BZ221" i="8"/>
  <c r="BZ222" i="8"/>
  <c r="BZ223" i="8"/>
  <c r="BZ224" i="8"/>
  <c r="BZ225" i="8"/>
  <c r="BZ226" i="8"/>
  <c r="BZ227" i="8"/>
  <c r="BZ228" i="8"/>
  <c r="BZ229" i="8"/>
  <c r="BZ230" i="8"/>
  <c r="BZ231" i="8"/>
  <c r="BZ232" i="8"/>
  <c r="BZ233" i="8"/>
  <c r="BZ234" i="8"/>
  <c r="BZ235" i="8"/>
  <c r="BZ236" i="8"/>
  <c r="BZ237" i="8"/>
  <c r="BZ238" i="8"/>
  <c r="BZ239" i="8"/>
  <c r="BZ240" i="8"/>
  <c r="BZ241" i="8"/>
  <c r="BZ242" i="8"/>
  <c r="BZ243" i="8"/>
  <c r="BZ244" i="8"/>
  <c r="BZ245" i="8"/>
  <c r="BZ246" i="8"/>
  <c r="BZ247" i="8"/>
  <c r="BZ248" i="8"/>
  <c r="BZ249" i="8"/>
  <c r="BZ250" i="8"/>
  <c r="BZ251" i="8"/>
  <c r="BZ252" i="8"/>
  <c r="BZ253" i="8"/>
  <c r="BZ254" i="8"/>
  <c r="BZ255" i="8"/>
  <c r="BZ256" i="8"/>
  <c r="BZ257" i="8"/>
  <c r="BZ258" i="8"/>
  <c r="BZ259" i="8"/>
  <c r="BZ260" i="8"/>
  <c r="BZ261" i="8"/>
  <c r="BZ262" i="8"/>
  <c r="BZ263" i="8"/>
  <c r="BZ264" i="8"/>
  <c r="BZ265" i="8"/>
  <c r="BZ266" i="8"/>
  <c r="BZ267" i="8"/>
  <c r="BZ268" i="8"/>
  <c r="BZ269" i="8"/>
  <c r="BZ270" i="8"/>
  <c r="BZ271" i="8"/>
  <c r="BZ272" i="8"/>
  <c r="BZ273" i="8"/>
  <c r="BZ274" i="8"/>
  <c r="BZ275" i="8"/>
  <c r="BZ276" i="8"/>
  <c r="BZ277" i="8"/>
  <c r="BZ278" i="8"/>
  <c r="BZ279" i="8"/>
  <c r="BZ280" i="8"/>
  <c r="BZ281" i="8"/>
  <c r="BZ282" i="8"/>
  <c r="BZ283" i="8"/>
  <c r="BZ284" i="8"/>
  <c r="BZ285" i="8"/>
  <c r="BZ286" i="8"/>
  <c r="BZ287" i="8"/>
  <c r="BZ288" i="8"/>
  <c r="BZ289" i="8"/>
  <c r="BZ290" i="8"/>
  <c r="BZ291" i="8"/>
  <c r="BZ292" i="8"/>
  <c r="BZ293" i="8"/>
  <c r="BZ294" i="8"/>
  <c r="BZ295" i="8"/>
  <c r="BZ296" i="8"/>
  <c r="BZ297" i="8"/>
  <c r="BZ298" i="8"/>
  <c r="BZ299" i="8"/>
  <c r="BZ300" i="8"/>
  <c r="BZ301" i="8"/>
  <c r="BZ302" i="8"/>
  <c r="BZ303" i="8"/>
  <c r="BZ304" i="8"/>
  <c r="BZ305" i="8"/>
  <c r="BZ306" i="8"/>
  <c r="BZ307" i="8"/>
  <c r="BZ308" i="8"/>
  <c r="BZ309" i="8"/>
  <c r="BZ310" i="8"/>
  <c r="BZ311" i="8"/>
  <c r="BZ312" i="8"/>
  <c r="BZ313" i="8"/>
  <c r="BZ314" i="8"/>
  <c r="BZ315" i="8"/>
  <c r="BZ316" i="8"/>
  <c r="BZ317" i="8"/>
  <c r="BZ318" i="8"/>
  <c r="BZ319" i="8"/>
  <c r="BZ320" i="8"/>
  <c r="BZ321" i="8"/>
  <c r="BZ322" i="8"/>
  <c r="BZ323" i="8"/>
  <c r="BZ324" i="8"/>
  <c r="BZ325" i="8"/>
  <c r="BZ326" i="8"/>
  <c r="BZ327" i="8"/>
  <c r="BZ328" i="8"/>
  <c r="BZ329" i="8"/>
  <c r="BZ330" i="8"/>
  <c r="BZ331" i="8"/>
  <c r="BZ332" i="8"/>
  <c r="BZ333" i="8"/>
  <c r="BZ334" i="8"/>
  <c r="BZ335" i="8"/>
  <c r="BZ336" i="8"/>
  <c r="BZ337" i="8"/>
  <c r="BZ338" i="8"/>
  <c r="BZ339" i="8"/>
  <c r="BZ340" i="8"/>
  <c r="BZ341" i="8"/>
  <c r="BZ342" i="8"/>
  <c r="BZ343" i="8"/>
  <c r="BZ344" i="8"/>
  <c r="BZ345" i="8"/>
  <c r="BZ346" i="8"/>
  <c r="BZ347" i="8"/>
  <c r="BZ348" i="8"/>
  <c r="BZ349" i="8"/>
  <c r="BZ350" i="8"/>
  <c r="BZ351" i="8"/>
  <c r="BZ352" i="8"/>
  <c r="BZ353" i="8"/>
  <c r="BZ354" i="8"/>
  <c r="BZ355" i="8"/>
  <c r="BZ356" i="8"/>
  <c r="BZ357" i="8"/>
  <c r="BZ358" i="8"/>
  <c r="BZ359" i="8"/>
  <c r="BZ360" i="8"/>
  <c r="BZ361" i="8"/>
  <c r="BZ362" i="8"/>
  <c r="BZ363" i="8"/>
  <c r="BZ364" i="8"/>
  <c r="BZ365" i="8"/>
  <c r="BZ366" i="8"/>
  <c r="BZ367" i="8"/>
  <c r="BZ368" i="8"/>
  <c r="BZ369" i="8"/>
  <c r="BZ370" i="8"/>
  <c r="BZ371" i="8"/>
  <c r="BZ372" i="8"/>
  <c r="BZ373" i="8"/>
  <c r="BZ374" i="8"/>
  <c r="BZ375" i="8"/>
  <c r="BZ376" i="8"/>
  <c r="BZ377" i="8"/>
  <c r="BZ378" i="8"/>
  <c r="BZ379" i="8"/>
  <c r="BZ380" i="8"/>
  <c r="BZ381" i="8"/>
  <c r="BZ382" i="8"/>
  <c r="BZ383" i="8"/>
  <c r="BZ384" i="8"/>
  <c r="BZ385" i="8"/>
  <c r="BZ386" i="8"/>
  <c r="BZ387" i="8"/>
  <c r="BZ388" i="8"/>
  <c r="BZ389" i="8"/>
  <c r="BZ390" i="8"/>
  <c r="BZ391" i="8"/>
  <c r="BZ392" i="8"/>
  <c r="BZ393" i="8"/>
  <c r="BZ394" i="8"/>
  <c r="BZ395" i="8"/>
  <c r="BZ396" i="8"/>
  <c r="BZ397" i="8"/>
  <c r="BZ398" i="8"/>
  <c r="BZ399" i="8"/>
  <c r="BZ400" i="8"/>
  <c r="BZ401" i="8"/>
  <c r="BZ402" i="8"/>
  <c r="BZ403" i="8"/>
  <c r="BZ404" i="8"/>
  <c r="BZ405" i="8"/>
  <c r="BZ406" i="8"/>
  <c r="BZ407" i="8"/>
  <c r="BZ408" i="8"/>
  <c r="BZ409" i="8"/>
  <c r="BZ410" i="8"/>
  <c r="BZ411" i="8"/>
  <c r="BZ412" i="8"/>
  <c r="BZ413" i="8"/>
  <c r="BZ414" i="8"/>
  <c r="BZ415" i="8"/>
  <c r="BZ416" i="8"/>
  <c r="BZ417" i="8"/>
  <c r="BZ418" i="8"/>
  <c r="BZ419" i="8"/>
  <c r="BZ420" i="8"/>
  <c r="BZ421" i="8"/>
  <c r="BZ422" i="8"/>
  <c r="BZ423" i="8"/>
  <c r="BZ424" i="8"/>
  <c r="BZ425" i="8"/>
  <c r="BZ426" i="8"/>
  <c r="BZ427" i="8"/>
  <c r="BZ428" i="8"/>
  <c r="BZ429" i="8"/>
  <c r="BZ430" i="8"/>
  <c r="BZ431" i="8"/>
  <c r="BZ432" i="8"/>
  <c r="BZ433" i="8"/>
  <c r="BZ434" i="8"/>
  <c r="BZ435" i="8"/>
  <c r="BZ436" i="8"/>
  <c r="BZ437" i="8"/>
  <c r="BZ438" i="8"/>
  <c r="BZ439" i="8"/>
  <c r="BZ440" i="8"/>
  <c r="BZ441" i="8"/>
  <c r="BZ442" i="8"/>
  <c r="BZ443" i="8"/>
  <c r="BZ444" i="8"/>
  <c r="BZ445" i="8"/>
  <c r="BZ446" i="8"/>
  <c r="BZ447" i="8"/>
  <c r="BZ448" i="8"/>
  <c r="BZ449" i="8"/>
  <c r="BZ450" i="8"/>
  <c r="BZ451" i="8"/>
  <c r="BZ452" i="8"/>
  <c r="BZ453" i="8"/>
  <c r="BZ454" i="8"/>
  <c r="BZ455" i="8"/>
  <c r="BZ456" i="8"/>
  <c r="BZ457" i="8"/>
  <c r="BZ458" i="8"/>
  <c r="BZ459" i="8"/>
  <c r="BZ460" i="8"/>
  <c r="BZ461" i="8"/>
  <c r="BZ462" i="8"/>
  <c r="BZ463" i="8"/>
  <c r="BZ464" i="8"/>
  <c r="BZ465" i="8"/>
  <c r="BZ466" i="8"/>
  <c r="BZ467" i="8"/>
  <c r="BZ468" i="8"/>
  <c r="BZ469" i="8"/>
  <c r="BZ470" i="8"/>
  <c r="BZ471" i="8"/>
  <c r="BZ472" i="8"/>
  <c r="BZ473" i="8"/>
  <c r="BZ474" i="8"/>
  <c r="BZ475" i="8"/>
  <c r="BZ476" i="8"/>
  <c r="BZ477" i="8"/>
  <c r="BZ478" i="8"/>
  <c r="BZ479" i="8"/>
  <c r="BZ480" i="8"/>
  <c r="BZ481" i="8"/>
  <c r="BZ482" i="8"/>
  <c r="BZ483" i="8"/>
  <c r="BZ484" i="8"/>
  <c r="BZ485" i="8"/>
  <c r="BZ486" i="8"/>
  <c r="BZ487" i="8"/>
  <c r="BZ488" i="8"/>
  <c r="BZ489" i="8"/>
  <c r="BZ490" i="8"/>
  <c r="BZ491" i="8"/>
  <c r="BZ492" i="8"/>
  <c r="BZ493" i="8"/>
  <c r="BZ494" i="8"/>
  <c r="BZ495" i="8"/>
  <c r="BZ496" i="8"/>
  <c r="BZ497" i="8"/>
  <c r="BZ498" i="8"/>
  <c r="BZ499" i="8"/>
  <c r="BZ500" i="8"/>
  <c r="BZ501" i="8"/>
  <c r="BZ502" i="8"/>
  <c r="BZ503" i="8"/>
  <c r="BZ504" i="8"/>
  <c r="BZ505" i="8"/>
  <c r="BZ506" i="8"/>
  <c r="BZ507" i="8"/>
  <c r="BZ508" i="8"/>
  <c r="BZ509" i="8"/>
  <c r="BZ510" i="8"/>
  <c r="BZ511" i="8"/>
  <c r="BZ512" i="8"/>
  <c r="BZ513" i="8"/>
  <c r="BZ514" i="8"/>
  <c r="BZ515" i="8"/>
  <c r="BZ516" i="8"/>
  <c r="BZ517" i="8"/>
  <c r="BZ518" i="8"/>
  <c r="BZ5" i="8"/>
  <c r="BE3" i="8" l="1"/>
  <c r="BD3" i="8"/>
  <c r="BC3" i="8"/>
  <c r="BZ3" i="8"/>
  <c r="DX3" i="4"/>
  <c r="DX4" i="4"/>
  <c r="DX5" i="4"/>
  <c r="DX6" i="4"/>
  <c r="DX7" i="4"/>
  <c r="DX8" i="4"/>
  <c r="DX9" i="4"/>
  <c r="DX10" i="4"/>
  <c r="DX11" i="4"/>
  <c r="DX12" i="4"/>
  <c r="DX13" i="4"/>
  <c r="DX14" i="4"/>
  <c r="DX15" i="4"/>
  <c r="DX16" i="4"/>
  <c r="DX17" i="4"/>
  <c r="DX18" i="4"/>
  <c r="DX19" i="4"/>
  <c r="DX20" i="4"/>
  <c r="DX21" i="4"/>
  <c r="DX22" i="4"/>
  <c r="DX23" i="4"/>
  <c r="DX24" i="4"/>
  <c r="DX25" i="4"/>
  <c r="DX26" i="4"/>
  <c r="DX27" i="4"/>
  <c r="DX28" i="4"/>
  <c r="DX29" i="4"/>
  <c r="DX30" i="4"/>
  <c r="DX31" i="4"/>
  <c r="DX32" i="4"/>
  <c r="DX33" i="4"/>
  <c r="DX34" i="4"/>
  <c r="DX35" i="4"/>
  <c r="DX36" i="4"/>
  <c r="DX37" i="4"/>
  <c r="DX38" i="4"/>
  <c r="DX39" i="4"/>
  <c r="DX40" i="4"/>
  <c r="DX41" i="4"/>
  <c r="DX42" i="4"/>
  <c r="DX43" i="4"/>
  <c r="DX44" i="4"/>
  <c r="DX45" i="4"/>
  <c r="DX46" i="4"/>
  <c r="DX47" i="4"/>
  <c r="DX48" i="4"/>
  <c r="DX49" i="4"/>
  <c r="DX50" i="4"/>
  <c r="DX51" i="4"/>
  <c r="DX52" i="4"/>
  <c r="DX53" i="4"/>
  <c r="DX54" i="4"/>
  <c r="DX55" i="4"/>
  <c r="DX56" i="4"/>
  <c r="DX57" i="4"/>
  <c r="DX58" i="4"/>
  <c r="DX59" i="4"/>
  <c r="DX60" i="4"/>
  <c r="DX61" i="4"/>
  <c r="DX62" i="4"/>
  <c r="DX63" i="4"/>
  <c r="DX64" i="4"/>
  <c r="DX65" i="4"/>
  <c r="DX66" i="4"/>
  <c r="DX67" i="4"/>
  <c r="DX68" i="4"/>
  <c r="DX69" i="4"/>
  <c r="DX70" i="4"/>
  <c r="DX71" i="4"/>
  <c r="DX72" i="4"/>
  <c r="DX73" i="4"/>
  <c r="DX74" i="4"/>
  <c r="DX75" i="4"/>
  <c r="DX76" i="4"/>
  <c r="DX77" i="4"/>
  <c r="DX78" i="4"/>
  <c r="DX79" i="4"/>
  <c r="DX80" i="4"/>
  <c r="DX81" i="4"/>
  <c r="DX82" i="4"/>
  <c r="DX83" i="4"/>
  <c r="DX84" i="4"/>
  <c r="DX85" i="4"/>
  <c r="DX86" i="4"/>
  <c r="DX87" i="4"/>
  <c r="DX88" i="4"/>
  <c r="DX89" i="4"/>
  <c r="DX90" i="4"/>
  <c r="DX91" i="4"/>
  <c r="DX92" i="4"/>
  <c r="DX93" i="4"/>
  <c r="DX94" i="4"/>
  <c r="DX95" i="4"/>
  <c r="DX96" i="4"/>
  <c r="DX97" i="4"/>
  <c r="DX98" i="4"/>
  <c r="DX99" i="4"/>
  <c r="DX100" i="4"/>
  <c r="DX101" i="4"/>
  <c r="DX102" i="4"/>
  <c r="DX103" i="4"/>
  <c r="DX104" i="4"/>
  <c r="DX105" i="4"/>
  <c r="DX106" i="4"/>
  <c r="DX107" i="4"/>
  <c r="DX108" i="4"/>
  <c r="DX109" i="4"/>
  <c r="DX110" i="4"/>
  <c r="DX111" i="4"/>
  <c r="DX112" i="4"/>
  <c r="DX113" i="4"/>
  <c r="DX114" i="4"/>
  <c r="DX115" i="4"/>
  <c r="DX116" i="4"/>
  <c r="DX117" i="4"/>
  <c r="DX118" i="4"/>
  <c r="DX119" i="4"/>
  <c r="DX120" i="4"/>
  <c r="DX121" i="4"/>
  <c r="DX122" i="4"/>
  <c r="DX123" i="4"/>
  <c r="DX124" i="4"/>
  <c r="DX125" i="4"/>
  <c r="DX126" i="4"/>
  <c r="DX127" i="4"/>
  <c r="DX128" i="4"/>
  <c r="DX129" i="4"/>
  <c r="DX130" i="4"/>
  <c r="DX131" i="4"/>
  <c r="DX132" i="4"/>
  <c r="DX133" i="4"/>
  <c r="DX134" i="4"/>
  <c r="DX135" i="4"/>
  <c r="DX136" i="4"/>
  <c r="DX137" i="4"/>
  <c r="DX138" i="4"/>
  <c r="DX139" i="4"/>
  <c r="DX140" i="4"/>
  <c r="DX141" i="4"/>
  <c r="DX142" i="4"/>
  <c r="DX143" i="4"/>
  <c r="DX144" i="4"/>
  <c r="DX145" i="4"/>
  <c r="DX146" i="4"/>
  <c r="DX147" i="4"/>
  <c r="DX148" i="4"/>
  <c r="DX149" i="4"/>
  <c r="DX150" i="4"/>
  <c r="DX151" i="4"/>
  <c r="DX152" i="4"/>
  <c r="DX153" i="4"/>
  <c r="DX154" i="4"/>
  <c r="DX155" i="4"/>
  <c r="DX156" i="4"/>
  <c r="DX157" i="4"/>
  <c r="DX158" i="4"/>
  <c r="DX159" i="4"/>
  <c r="DX160" i="4"/>
  <c r="DX161" i="4"/>
  <c r="DX162" i="4"/>
  <c r="DX163" i="4"/>
  <c r="DX164" i="4"/>
  <c r="DX165" i="4"/>
  <c r="DX166" i="4"/>
  <c r="DX167" i="4"/>
  <c r="DX168" i="4"/>
  <c r="DX169" i="4"/>
  <c r="DX170" i="4"/>
  <c r="DX171" i="4"/>
  <c r="DX172" i="4"/>
  <c r="DX173" i="4"/>
  <c r="DX174" i="4"/>
  <c r="DX175" i="4"/>
  <c r="DX176" i="4"/>
  <c r="DX177" i="4"/>
  <c r="DX178" i="4"/>
  <c r="DX179" i="4"/>
  <c r="DX180" i="4"/>
  <c r="DX181" i="4"/>
  <c r="DX182" i="4"/>
  <c r="DX183" i="4"/>
  <c r="DX184" i="4"/>
  <c r="DX185" i="4"/>
  <c r="DX186" i="4"/>
  <c r="DX187" i="4"/>
  <c r="DX188" i="4"/>
  <c r="DX189" i="4"/>
  <c r="DX190" i="4"/>
  <c r="DX191" i="4"/>
  <c r="DX192" i="4"/>
  <c r="DX193" i="4"/>
  <c r="DX194" i="4"/>
  <c r="DX195" i="4"/>
  <c r="DX196" i="4"/>
  <c r="DX197" i="4"/>
  <c r="DX198" i="4"/>
  <c r="DX199" i="4"/>
  <c r="DX200" i="4"/>
  <c r="DX201" i="4"/>
  <c r="DX202" i="4"/>
  <c r="DX203" i="4"/>
  <c r="DX204" i="4"/>
  <c r="DX205" i="4"/>
  <c r="DX206" i="4"/>
  <c r="DX207" i="4"/>
  <c r="DX208" i="4"/>
  <c r="DX209" i="4"/>
  <c r="DX210" i="4"/>
  <c r="DX211" i="4"/>
  <c r="DX212" i="4"/>
  <c r="DX213" i="4"/>
  <c r="DX214" i="4"/>
  <c r="DX215" i="4"/>
  <c r="DX216" i="4"/>
  <c r="DX217" i="4"/>
  <c r="DX218" i="4"/>
  <c r="DX219" i="4"/>
  <c r="DX220" i="4"/>
  <c r="DX221" i="4"/>
  <c r="DX222" i="4"/>
  <c r="DX223" i="4"/>
  <c r="DX224" i="4"/>
  <c r="DX225" i="4"/>
  <c r="DX226" i="4"/>
  <c r="DX227" i="4"/>
  <c r="DX228" i="4"/>
  <c r="DX229" i="4"/>
  <c r="DX230" i="4"/>
  <c r="DX231" i="4"/>
  <c r="DX232" i="4"/>
  <c r="DX233" i="4"/>
  <c r="DX234" i="4"/>
  <c r="DX235" i="4"/>
  <c r="DX236" i="4"/>
  <c r="DX237" i="4"/>
  <c r="DX238" i="4"/>
  <c r="DX239" i="4"/>
  <c r="DX240" i="4"/>
  <c r="DX241" i="4"/>
  <c r="DX242" i="4"/>
  <c r="DX243" i="4"/>
  <c r="DX244" i="4"/>
  <c r="DX245" i="4"/>
  <c r="DX246" i="4"/>
  <c r="DX247" i="4"/>
  <c r="DX248" i="4"/>
  <c r="DX249" i="4"/>
  <c r="DX250" i="4"/>
  <c r="DX251" i="4"/>
  <c r="DX252" i="4"/>
  <c r="DX253" i="4"/>
  <c r="DX254" i="4"/>
  <c r="DX255" i="4"/>
  <c r="DX256" i="4"/>
  <c r="DX257" i="4"/>
  <c r="DX258" i="4"/>
  <c r="DX259" i="4"/>
  <c r="DX260" i="4"/>
  <c r="DX261" i="4"/>
  <c r="DX262" i="4"/>
  <c r="DX263" i="4"/>
  <c r="DX264" i="4"/>
  <c r="DX265" i="4"/>
  <c r="DX266" i="4"/>
  <c r="DX267" i="4"/>
  <c r="DX268" i="4"/>
  <c r="DX269" i="4"/>
  <c r="DX270" i="4"/>
  <c r="DX271" i="4"/>
  <c r="DX272" i="4"/>
  <c r="DX273" i="4"/>
  <c r="DX274" i="4"/>
  <c r="DX275" i="4"/>
  <c r="DX276" i="4"/>
  <c r="DX277" i="4"/>
  <c r="DX278" i="4"/>
  <c r="DX279" i="4"/>
  <c r="DX280" i="4"/>
  <c r="DX281" i="4"/>
  <c r="DX282" i="4"/>
  <c r="DX283" i="4"/>
  <c r="DX284" i="4"/>
  <c r="DX285" i="4"/>
  <c r="DX286" i="4"/>
  <c r="DX287" i="4"/>
  <c r="DX288" i="4"/>
  <c r="DX289" i="4"/>
  <c r="DX290" i="4"/>
  <c r="DX291" i="4"/>
  <c r="DX292" i="4"/>
  <c r="DX293" i="4"/>
  <c r="DX294" i="4"/>
  <c r="DX295" i="4"/>
  <c r="DX296" i="4"/>
  <c r="DX297" i="4"/>
  <c r="DX298" i="4"/>
  <c r="DX299" i="4"/>
  <c r="DX300" i="4"/>
  <c r="DX301" i="4"/>
  <c r="DX302" i="4"/>
  <c r="DX303" i="4"/>
  <c r="DX304" i="4"/>
  <c r="DX305" i="4"/>
  <c r="DX306" i="4"/>
  <c r="DX307" i="4"/>
  <c r="DX308" i="4"/>
  <c r="DX309" i="4"/>
  <c r="DX310" i="4"/>
  <c r="DX311" i="4"/>
  <c r="DX312" i="4"/>
  <c r="DX313" i="4"/>
  <c r="DX314" i="4"/>
  <c r="DX315" i="4"/>
  <c r="DX316" i="4"/>
  <c r="DX317" i="4"/>
  <c r="DX318" i="4"/>
  <c r="DX319" i="4"/>
  <c r="DX320" i="4"/>
  <c r="DX321" i="4"/>
  <c r="DX322" i="4"/>
  <c r="DX323" i="4"/>
  <c r="DX324" i="4"/>
  <c r="DX325" i="4"/>
  <c r="DX326" i="4"/>
  <c r="DX327" i="4"/>
  <c r="DX328" i="4"/>
  <c r="DX329" i="4"/>
  <c r="DX330" i="4"/>
  <c r="DX331" i="4"/>
  <c r="DX332" i="4"/>
  <c r="DX333" i="4"/>
  <c r="DX334" i="4"/>
  <c r="DX335" i="4"/>
  <c r="DX336" i="4"/>
  <c r="DX337" i="4"/>
  <c r="DX338" i="4"/>
  <c r="DX339" i="4"/>
  <c r="DX340" i="4"/>
  <c r="DX341" i="4"/>
  <c r="DX342" i="4"/>
  <c r="DX343" i="4"/>
  <c r="DX344" i="4"/>
  <c r="DX345" i="4"/>
  <c r="DX346" i="4"/>
  <c r="DX347" i="4"/>
  <c r="DX348" i="4"/>
  <c r="DX349" i="4"/>
  <c r="DX350" i="4"/>
  <c r="DX351" i="4"/>
  <c r="DX352" i="4"/>
  <c r="DX353" i="4"/>
  <c r="DX354" i="4"/>
  <c r="DX355" i="4"/>
  <c r="DX356" i="4"/>
  <c r="DX357" i="4"/>
  <c r="DX358" i="4"/>
  <c r="DX359" i="4"/>
  <c r="DX360" i="4"/>
  <c r="DX361" i="4"/>
  <c r="DX362" i="4"/>
  <c r="DX363" i="4"/>
  <c r="DX364" i="4"/>
  <c r="DX365" i="4"/>
  <c r="DX366" i="4"/>
  <c r="DX367" i="4"/>
  <c r="DX368" i="4"/>
  <c r="DX369" i="4"/>
  <c r="DX370" i="4"/>
  <c r="DX371" i="4"/>
  <c r="DX372" i="4"/>
  <c r="DX373" i="4"/>
  <c r="DX374" i="4"/>
  <c r="DX375" i="4"/>
  <c r="DX376" i="4"/>
  <c r="DX377" i="4"/>
  <c r="DX378" i="4"/>
  <c r="DX379" i="4"/>
  <c r="DX380" i="4"/>
  <c r="DX381" i="4"/>
  <c r="DX382" i="4"/>
  <c r="DX383" i="4"/>
  <c r="DX384" i="4"/>
  <c r="DX385" i="4"/>
  <c r="DX386" i="4"/>
  <c r="DX387" i="4"/>
  <c r="DX388" i="4"/>
  <c r="DX389" i="4"/>
  <c r="DX390" i="4"/>
  <c r="DX391" i="4"/>
  <c r="DX392" i="4"/>
  <c r="DX393" i="4"/>
  <c r="DX394" i="4"/>
  <c r="DX395" i="4"/>
  <c r="DX396" i="4"/>
  <c r="DX397" i="4"/>
  <c r="DX398" i="4"/>
  <c r="DX399" i="4"/>
  <c r="DX400" i="4"/>
  <c r="DX401" i="4"/>
  <c r="DX402" i="4"/>
  <c r="DX403" i="4"/>
  <c r="DX404" i="4"/>
  <c r="DX405" i="4"/>
  <c r="DX406" i="4"/>
  <c r="DX407" i="4"/>
  <c r="DX408" i="4"/>
  <c r="DX409" i="4"/>
  <c r="DX410" i="4"/>
  <c r="DX411" i="4"/>
  <c r="DX412" i="4"/>
  <c r="DX413" i="4"/>
  <c r="DX414" i="4"/>
  <c r="DX415" i="4"/>
  <c r="DX416" i="4"/>
  <c r="DX417" i="4"/>
  <c r="DX418" i="4"/>
  <c r="DX419" i="4"/>
  <c r="DX420" i="4"/>
  <c r="DX421" i="4"/>
  <c r="DX422" i="4"/>
  <c r="DX423" i="4"/>
  <c r="DX424" i="4"/>
  <c r="DX425" i="4"/>
  <c r="DX426" i="4"/>
  <c r="DX427" i="4"/>
  <c r="DX428" i="4"/>
  <c r="DX429" i="4"/>
  <c r="DX430" i="4"/>
  <c r="DX431" i="4"/>
  <c r="DX432" i="4"/>
  <c r="DX433" i="4"/>
  <c r="DX434" i="4"/>
  <c r="DX435" i="4"/>
  <c r="DX436" i="4"/>
  <c r="DX437" i="4"/>
  <c r="DX438" i="4"/>
  <c r="DX439" i="4"/>
  <c r="DX440" i="4"/>
  <c r="DX441" i="4"/>
  <c r="DX442" i="4"/>
  <c r="DX443" i="4"/>
  <c r="DX444" i="4"/>
  <c r="DX445" i="4"/>
  <c r="DX446" i="4"/>
  <c r="DX447" i="4"/>
  <c r="DX448" i="4"/>
  <c r="DX449" i="4"/>
  <c r="DX450" i="4"/>
  <c r="DX451" i="4"/>
  <c r="DX452" i="4"/>
  <c r="DX453" i="4"/>
  <c r="DX454" i="4"/>
  <c r="DX455" i="4"/>
  <c r="DX456" i="4"/>
  <c r="DX457" i="4"/>
  <c r="DX458" i="4"/>
  <c r="DX459" i="4"/>
  <c r="DX460" i="4"/>
  <c r="DX461" i="4"/>
  <c r="DX462" i="4"/>
  <c r="DX463" i="4"/>
  <c r="DX464" i="4"/>
  <c r="DX465" i="4"/>
  <c r="DX466" i="4"/>
  <c r="DX467" i="4"/>
  <c r="DX468" i="4"/>
  <c r="DX469" i="4"/>
  <c r="DX470" i="4"/>
  <c r="DX471" i="4"/>
  <c r="DX472" i="4"/>
  <c r="DX473" i="4"/>
  <c r="DX474" i="4"/>
  <c r="DX475" i="4"/>
  <c r="DX476" i="4"/>
  <c r="DX477" i="4"/>
  <c r="DX478" i="4"/>
  <c r="DX479" i="4"/>
  <c r="DX480" i="4"/>
  <c r="DX481" i="4"/>
  <c r="DX482" i="4"/>
  <c r="DX483" i="4"/>
  <c r="DX484" i="4"/>
  <c r="DX485" i="4"/>
  <c r="DX486" i="4"/>
  <c r="DX487" i="4"/>
  <c r="DX488" i="4"/>
  <c r="DX489" i="4"/>
  <c r="DX490" i="4"/>
  <c r="DX491" i="4"/>
  <c r="DX492" i="4"/>
  <c r="DX493" i="4"/>
  <c r="DX494" i="4"/>
  <c r="DX495" i="4"/>
  <c r="DX496" i="4"/>
  <c r="DX497" i="4"/>
  <c r="DX498" i="4"/>
  <c r="DX499" i="4"/>
  <c r="DX500" i="4"/>
  <c r="DX501" i="4"/>
  <c r="DX502" i="4"/>
  <c r="DX503" i="4"/>
  <c r="DX504" i="4"/>
  <c r="DX505" i="4"/>
  <c r="DX506" i="4"/>
  <c r="DX507" i="4"/>
  <c r="DX508" i="4"/>
  <c r="DX509" i="4"/>
  <c r="DX510" i="4"/>
  <c r="DX511" i="4"/>
  <c r="DX512" i="4"/>
  <c r="DX513" i="4"/>
  <c r="DX514" i="4"/>
  <c r="DX515" i="4"/>
  <c r="DX2" i="4"/>
  <c r="DO2" i="4" l="1"/>
  <c r="DP2" i="4"/>
  <c r="DQ2" i="4"/>
  <c r="DN2" i="4"/>
  <c r="CY2" i="4"/>
  <c r="CZ2" i="4"/>
  <c r="DA2" i="4"/>
  <c r="CX2" i="4"/>
  <c r="AU535" i="8" l="1"/>
  <c r="BZ524" i="8" l="1"/>
  <c r="CB521" i="8"/>
  <c r="CA521" i="8"/>
  <c r="BZ519" i="8"/>
  <c r="CC455" i="8"/>
  <c r="CC179" i="8"/>
  <c r="CC367" i="8"/>
  <c r="CC480" i="8"/>
  <c r="CC40" i="8"/>
  <c r="CC148" i="8"/>
  <c r="CC504" i="8"/>
  <c r="CC6" i="8"/>
  <c r="CC183" i="8"/>
  <c r="CC24" i="8"/>
  <c r="CC76" i="8"/>
  <c r="CC7" i="8"/>
  <c r="CC470" i="8"/>
  <c r="CC28" i="8"/>
  <c r="CC283" i="8"/>
  <c r="CC354" i="8"/>
  <c r="CC466" i="8"/>
  <c r="CC465" i="8"/>
  <c r="CC284" i="8"/>
  <c r="CC312" i="8"/>
  <c r="CC9" i="8"/>
  <c r="CC444" i="8"/>
  <c r="CC485" i="8"/>
  <c r="CC366" i="8"/>
  <c r="CC490" i="8"/>
  <c r="CC22" i="8"/>
  <c r="CC436" i="8"/>
  <c r="CC271" i="8"/>
  <c r="CC489" i="8"/>
  <c r="CC236" i="8"/>
  <c r="CC390" i="8"/>
  <c r="CC21" i="8"/>
  <c r="CC145" i="8"/>
  <c r="CC291" i="8"/>
  <c r="CC374" i="8"/>
  <c r="CC432" i="8"/>
  <c r="CC149" i="8"/>
  <c r="CC185" i="8"/>
  <c r="CC423" i="8"/>
  <c r="CC386" i="8"/>
  <c r="CC512" i="8"/>
  <c r="CC39" i="8"/>
  <c r="CC154" i="8"/>
  <c r="CC475" i="8"/>
  <c r="CC381" i="8"/>
  <c r="CC188" i="8"/>
  <c r="CC118" i="8"/>
  <c r="CC234" i="8"/>
  <c r="CC87" i="8"/>
  <c r="CC60" i="8"/>
  <c r="CC56" i="8"/>
  <c r="CC91" i="8"/>
  <c r="CC313" i="8"/>
  <c r="CC41" i="8"/>
  <c r="CC387" i="8"/>
  <c r="CC399" i="8"/>
  <c r="CC373" i="8"/>
  <c r="CC177" i="8"/>
  <c r="CC172" i="8"/>
  <c r="CC244" i="8"/>
  <c r="CC471" i="8"/>
  <c r="CC232" i="8"/>
  <c r="CC488" i="8"/>
  <c r="CC42" i="8"/>
  <c r="CC243" i="8"/>
  <c r="CC498" i="8"/>
  <c r="CC446" i="8"/>
  <c r="CC27" i="8"/>
  <c r="CC147" i="8"/>
  <c r="CC508" i="8"/>
  <c r="CC141" i="8"/>
  <c r="CC518" i="8"/>
  <c r="CC301" i="8"/>
  <c r="CC33" i="8"/>
  <c r="CC447" i="8"/>
  <c r="CC16" i="8"/>
  <c r="CC459" i="8"/>
  <c r="CC456" i="8"/>
  <c r="CC58" i="8"/>
  <c r="CC398" i="8"/>
  <c r="CC57" i="8"/>
  <c r="CC383" i="8"/>
  <c r="CC501" i="8"/>
  <c r="CC324" i="8"/>
  <c r="CC327" i="8"/>
  <c r="CC371" i="8"/>
  <c r="CC380" i="8"/>
  <c r="CC505" i="8"/>
  <c r="CC363" i="8"/>
  <c r="CC32" i="8"/>
  <c r="CC64" i="8"/>
  <c r="CC299" i="8"/>
  <c r="CC241" i="8"/>
  <c r="CC337" i="8"/>
  <c r="CC43" i="8"/>
  <c r="CC506" i="8"/>
  <c r="CC352" i="8"/>
  <c r="CC279" i="8"/>
  <c r="CC442" i="8"/>
  <c r="CC457" i="8"/>
  <c r="CC411" i="8"/>
  <c r="CC303" i="8"/>
  <c r="CC379" i="8"/>
  <c r="CC410" i="8"/>
  <c r="CC394" i="8"/>
  <c r="CC467" i="8"/>
  <c r="CC486" i="8"/>
  <c r="CC323" i="8"/>
  <c r="CC29" i="8"/>
  <c r="CC178" i="8"/>
  <c r="CC412" i="8"/>
  <c r="CC497" i="8"/>
  <c r="CC102" i="8"/>
  <c r="CC294" i="8"/>
  <c r="CC502" i="8"/>
  <c r="CC259" i="8"/>
  <c r="CC50" i="8"/>
  <c r="CC136" i="8"/>
  <c r="CC507" i="8"/>
  <c r="CC326" i="8"/>
  <c r="CC119" i="8"/>
  <c r="CC321" i="8"/>
  <c r="CC161" i="8"/>
  <c r="CC434" i="8"/>
  <c r="CC250" i="8"/>
  <c r="CC53" i="8"/>
  <c r="CC163" i="8"/>
  <c r="CC124" i="8"/>
  <c r="CC440" i="8"/>
  <c r="CC126" i="8"/>
  <c r="CC23" i="8"/>
  <c r="CC450" i="8"/>
  <c r="CC127" i="8"/>
  <c r="CC31" i="8"/>
  <c r="CC26" i="8"/>
  <c r="CC426" i="8"/>
  <c r="CC427" i="8"/>
  <c r="CC376" i="8"/>
  <c r="CC464" i="8"/>
  <c r="CC372" i="8"/>
  <c r="CC138" i="8"/>
  <c r="CC109" i="8"/>
  <c r="CC396" i="8"/>
  <c r="CC305" i="8"/>
  <c r="CC266" i="8"/>
  <c r="CC441" i="8"/>
  <c r="CC304" i="8"/>
  <c r="CC242" i="8"/>
  <c r="CC282" i="8"/>
  <c r="CC143" i="8"/>
  <c r="CC160" i="8"/>
  <c r="CC213" i="8"/>
  <c r="CC62" i="8"/>
  <c r="CC191" i="8"/>
  <c r="CC140" i="8"/>
  <c r="CC496" i="8"/>
  <c r="CC415" i="8"/>
  <c r="CC422" i="8"/>
  <c r="CC479" i="8"/>
  <c r="CC292" i="8"/>
  <c r="CC482" i="8"/>
  <c r="CC249" i="8"/>
  <c r="CC110" i="8"/>
  <c r="CC48" i="8"/>
  <c r="CC477" i="8"/>
  <c r="CC37" i="8"/>
  <c r="CC203" i="8"/>
  <c r="CC153" i="8"/>
  <c r="CC389" i="8"/>
  <c r="CC202" i="8"/>
  <c r="CC260" i="8"/>
  <c r="CC280" i="8"/>
  <c r="CC414" i="8"/>
  <c r="CC403" i="8"/>
  <c r="CC63" i="8"/>
  <c r="CC139" i="8"/>
  <c r="CC237" i="8"/>
  <c r="CC125" i="8"/>
  <c r="CC65" i="8"/>
  <c r="CC157" i="8"/>
  <c r="CC150" i="8"/>
  <c r="CC251" i="8"/>
  <c r="CC369" i="8"/>
  <c r="CC445" i="8"/>
  <c r="CC267" i="8"/>
  <c r="CC206" i="8"/>
  <c r="CC272" i="8"/>
  <c r="CC44" i="8"/>
  <c r="CC224" i="8"/>
  <c r="CC159" i="8"/>
  <c r="CC263" i="8"/>
  <c r="CC286" i="8"/>
  <c r="CC107" i="8"/>
  <c r="CC430" i="8"/>
  <c r="CC195" i="8"/>
  <c r="CC169" i="8"/>
  <c r="CC461" i="8"/>
  <c r="CC105" i="8"/>
  <c r="CC478" i="8"/>
  <c r="CC474" i="8"/>
  <c r="CC473" i="8"/>
  <c r="CC204" i="8"/>
  <c r="CC483" i="8"/>
  <c r="CC20" i="8"/>
  <c r="CC296" i="8"/>
  <c r="CC452" i="8"/>
  <c r="CC517" i="8"/>
  <c r="CC132" i="8"/>
  <c r="CC67" i="8"/>
  <c r="CC417" i="8"/>
  <c r="CC438" i="8"/>
  <c r="CC193" i="8"/>
  <c r="CC252" i="8"/>
  <c r="CC439" i="8"/>
  <c r="CC509" i="8"/>
  <c r="CC8" i="8"/>
  <c r="CC453" i="8"/>
  <c r="CC469" i="8"/>
  <c r="CC468" i="8"/>
  <c r="CC357" i="8"/>
  <c r="CC495" i="8"/>
  <c r="CC18" i="8"/>
  <c r="CC71" i="8"/>
  <c r="CC19" i="8"/>
  <c r="CC416" i="8"/>
  <c r="CC454" i="8"/>
  <c r="CC35" i="8"/>
  <c r="CC240" i="8"/>
  <c r="CC289" i="8"/>
  <c r="CC212" i="8"/>
  <c r="CC311" i="8"/>
  <c r="CC514" i="8"/>
  <c r="CC264" i="8"/>
  <c r="CC194" i="8"/>
  <c r="CC70" i="8"/>
  <c r="CC196" i="8"/>
  <c r="CC365" i="8"/>
  <c r="CC15" i="8"/>
  <c r="CC248" i="8"/>
  <c r="CC494" i="8"/>
  <c r="CC388" i="8"/>
  <c r="CC368" i="8"/>
  <c r="CC171" i="8"/>
  <c r="CC273" i="8"/>
  <c r="CC336" i="8"/>
  <c r="CC69" i="8"/>
  <c r="CC12" i="8"/>
  <c r="CC134" i="8"/>
  <c r="CC223" i="8"/>
  <c r="CC510" i="8"/>
  <c r="CC14" i="8"/>
  <c r="CC342" i="8"/>
  <c r="CC443" i="8"/>
  <c r="CC156" i="8"/>
  <c r="CC256" i="8"/>
  <c r="CC277" i="8"/>
  <c r="CC49" i="8"/>
  <c r="CC265" i="8"/>
  <c r="CC418" i="8"/>
  <c r="CC320" i="8"/>
  <c r="CC449" i="8"/>
  <c r="CC419" i="8"/>
  <c r="CC214" i="8"/>
  <c r="CC361" i="8"/>
  <c r="CC25" i="8"/>
  <c r="CC460" i="8"/>
  <c r="CC155" i="8"/>
  <c r="CC38" i="8"/>
  <c r="CC247" i="8"/>
  <c r="CC349" i="8"/>
  <c r="CC187" i="8"/>
  <c r="CC170" i="8"/>
  <c r="CC168" i="8"/>
  <c r="CC233" i="8"/>
  <c r="CC420" i="8"/>
  <c r="CC92" i="8"/>
  <c r="CC425" i="8"/>
  <c r="CC358" i="8"/>
  <c r="CC270" i="8"/>
  <c r="CC229" i="8"/>
  <c r="CC476" i="8"/>
  <c r="CC332" i="8"/>
  <c r="CC276" i="8"/>
  <c r="CC484" i="8"/>
  <c r="CC340" i="8"/>
  <c r="CC258" i="8"/>
  <c r="CC103" i="8"/>
  <c r="CC117" i="8"/>
  <c r="CC516" i="8"/>
  <c r="CC115" i="8"/>
  <c r="CC209" i="8"/>
  <c r="CC131" i="8"/>
  <c r="CC86" i="8"/>
  <c r="CC128" i="8"/>
  <c r="CC392" i="8"/>
  <c r="CC435" i="8"/>
  <c r="CC348" i="8"/>
  <c r="CC100" i="8"/>
  <c r="CC351" i="8"/>
  <c r="CC89" i="8"/>
  <c r="CC101" i="8"/>
  <c r="CC151" i="8"/>
  <c r="CC413" i="8"/>
  <c r="CC226" i="8"/>
  <c r="CC189" i="8"/>
  <c r="CC493" i="8"/>
  <c r="CC116" i="8"/>
  <c r="CC285" i="8"/>
  <c r="CC94" i="8"/>
  <c r="CC106" i="8"/>
  <c r="CC328" i="8"/>
  <c r="CC238" i="8"/>
  <c r="CC95" i="8"/>
  <c r="CC129" i="8"/>
  <c r="CC158" i="8"/>
  <c r="CC492" i="8"/>
  <c r="CC458" i="8"/>
  <c r="CC5" i="8"/>
  <c r="CC421" i="8"/>
  <c r="CC88" i="8"/>
  <c r="CC334" i="8"/>
  <c r="CC13" i="8"/>
  <c r="CC275" i="8"/>
  <c r="CC167" i="8"/>
  <c r="CC341" i="8"/>
  <c r="CC228" i="8"/>
  <c r="CC97" i="8"/>
  <c r="CC350" i="8"/>
  <c r="CC377" i="8"/>
  <c r="CC51" i="8"/>
  <c r="CC319" i="8"/>
  <c r="CC239" i="8"/>
  <c r="CC318" i="8"/>
  <c r="CC199" i="8"/>
  <c r="CC333" i="8"/>
  <c r="CC11" i="8"/>
  <c r="CC268" i="8"/>
  <c r="CC55" i="8"/>
  <c r="CC225" i="8"/>
  <c r="CC121" i="8"/>
  <c r="CC201" i="8"/>
  <c r="CC344" i="8"/>
  <c r="CC36" i="8"/>
  <c r="CC135" i="8"/>
  <c r="CC81" i="8"/>
  <c r="CC166" i="8"/>
  <c r="CC122" i="8"/>
  <c r="CC227" i="8"/>
  <c r="CC142" i="8"/>
  <c r="CC112" i="8"/>
  <c r="CC120" i="8"/>
  <c r="CC77" i="8"/>
  <c r="CC245" i="8"/>
  <c r="CC290" i="8"/>
  <c r="CC83" i="8"/>
  <c r="CC200" i="8"/>
  <c r="CC96" i="8"/>
  <c r="CC90" i="8"/>
  <c r="CC346" i="8"/>
  <c r="CC73" i="8"/>
  <c r="CC198" i="8"/>
  <c r="CC93" i="8"/>
  <c r="CC308" i="8"/>
  <c r="CC335" i="8"/>
  <c r="CC84" i="8"/>
  <c r="CC197" i="8"/>
  <c r="CC347" i="8"/>
  <c r="CC261" i="8"/>
  <c r="CC130" i="8"/>
  <c r="CC405" i="8"/>
  <c r="CC99" i="8"/>
  <c r="CC338" i="8"/>
  <c r="CC123" i="8"/>
  <c r="CC85" i="8"/>
  <c r="CC133" i="8"/>
  <c r="CC262" i="8"/>
  <c r="CC80" i="8"/>
  <c r="CC255" i="8"/>
  <c r="CC306" i="8"/>
  <c r="CC79" i="8"/>
  <c r="CC208" i="8"/>
  <c r="CC339" i="8"/>
  <c r="CC231" i="8"/>
  <c r="CC382" i="8"/>
  <c r="CC230" i="8"/>
  <c r="CC343" i="8"/>
  <c r="CC235" i="8"/>
  <c r="CC215" i="8"/>
  <c r="CC298" i="8"/>
  <c r="CC513" i="8"/>
  <c r="CC287" i="8"/>
  <c r="CC511" i="8"/>
  <c r="CC322" i="8"/>
  <c r="CC246" i="8"/>
  <c r="CC78" i="8"/>
  <c r="CC359" i="8"/>
  <c r="CC17" i="8"/>
  <c r="CC269" i="8"/>
  <c r="CC192" i="8"/>
  <c r="CC331" i="8"/>
  <c r="CC210" i="8"/>
  <c r="CC211" i="8"/>
  <c r="CC385" i="8"/>
  <c r="AZ127" i="8" l="1"/>
  <c r="AZ511" i="8"/>
  <c r="AZ338" i="8"/>
  <c r="AZ435" i="8"/>
  <c r="AZ320" i="8"/>
  <c r="AZ494" i="8"/>
  <c r="AZ514" i="8"/>
  <c r="AZ280" i="8"/>
  <c r="AZ497" i="8"/>
  <c r="AZ457" i="8"/>
  <c r="AZ506" i="8"/>
  <c r="AZ505" i="8"/>
  <c r="AZ518" i="8"/>
  <c r="AZ475" i="8"/>
  <c r="AZ312" i="8"/>
  <c r="AZ306" i="8"/>
  <c r="AZ509" i="8"/>
  <c r="AZ517" i="8"/>
  <c r="AZ483" i="8"/>
  <c r="AZ479" i="8"/>
  <c r="AZ507" i="8"/>
  <c r="AZ502" i="8"/>
  <c r="AZ501" i="8"/>
  <c r="AZ485" i="8"/>
  <c r="AZ513" i="8"/>
  <c r="AZ344" i="8"/>
  <c r="AZ493" i="8"/>
  <c r="AZ419" i="8"/>
  <c r="AZ510" i="8"/>
  <c r="AZ469" i="8"/>
  <c r="AZ417" i="8"/>
  <c r="AZ403" i="8"/>
  <c r="AZ441" i="8"/>
  <c r="AZ376" i="8"/>
  <c r="AZ467" i="8"/>
  <c r="AZ498" i="8"/>
  <c r="AZ465" i="8"/>
  <c r="AZ298" i="8"/>
  <c r="AZ425" i="8"/>
  <c r="AZ449" i="8"/>
  <c r="AZ443" i="8"/>
  <c r="AZ473" i="8"/>
  <c r="AZ477" i="8"/>
  <c r="AZ427" i="8"/>
  <c r="AZ411" i="8"/>
  <c r="AZ352" i="8"/>
  <c r="AZ459" i="8"/>
  <c r="AZ471" i="8"/>
  <c r="AZ490" i="8"/>
  <c r="AZ460" i="8"/>
  <c r="AZ438" i="8"/>
  <c r="AZ432" i="8"/>
  <c r="AZ416" i="8"/>
  <c r="AZ388" i="8"/>
  <c r="AZ372" i="8"/>
  <c r="AZ349" i="8"/>
  <c r="AZ336" i="8"/>
  <c r="AZ326" i="8"/>
  <c r="AZ313" i="8"/>
  <c r="AZ301" i="8"/>
  <c r="AZ284" i="8"/>
  <c r="AZ269" i="8"/>
  <c r="AZ256" i="8"/>
  <c r="AZ242" i="8"/>
  <c r="AZ234" i="8"/>
  <c r="AZ211" i="8"/>
  <c r="AZ197" i="8"/>
  <c r="AZ188" i="8"/>
  <c r="AZ179" i="8"/>
  <c r="AZ156" i="8"/>
  <c r="AZ141" i="8"/>
  <c r="AZ136" i="8"/>
  <c r="AZ120" i="8"/>
  <c r="AZ109" i="8"/>
  <c r="AZ94" i="8"/>
  <c r="AZ81" i="8"/>
  <c r="AZ64" i="8"/>
  <c r="AZ48" i="8"/>
  <c r="AZ32" i="8"/>
  <c r="AZ19" i="8"/>
  <c r="AZ6" i="8"/>
  <c r="AZ508" i="8"/>
  <c r="AZ516" i="8"/>
  <c r="AZ496" i="8"/>
  <c r="AZ492" i="8"/>
  <c r="AZ486" i="8"/>
  <c r="AZ482" i="8"/>
  <c r="AZ468" i="8"/>
  <c r="AZ464" i="8"/>
  <c r="AZ458" i="8"/>
  <c r="AZ454" i="8"/>
  <c r="AZ444" i="8"/>
  <c r="AZ440" i="8"/>
  <c r="AZ422" i="8"/>
  <c r="AZ418" i="8"/>
  <c r="AZ414" i="8"/>
  <c r="AZ410" i="8"/>
  <c r="AZ398" i="8"/>
  <c r="AZ390" i="8"/>
  <c r="AZ386" i="8"/>
  <c r="AZ381" i="8"/>
  <c r="AZ369" i="8"/>
  <c r="AZ365" i="8"/>
  <c r="AZ358" i="8"/>
  <c r="AZ351" i="8"/>
  <c r="AZ347" i="8"/>
  <c r="AZ342" i="8"/>
  <c r="AZ334" i="8"/>
  <c r="AZ328" i="8"/>
  <c r="AZ323" i="8"/>
  <c r="AZ319" i="8"/>
  <c r="AZ311" i="8"/>
  <c r="AZ304" i="8"/>
  <c r="AZ291" i="8"/>
  <c r="AZ286" i="8"/>
  <c r="AZ282" i="8"/>
  <c r="AZ276" i="8"/>
  <c r="AZ271" i="8"/>
  <c r="AZ267" i="8"/>
  <c r="AZ263" i="8"/>
  <c r="AZ259" i="8"/>
  <c r="AZ252" i="8"/>
  <c r="AZ248" i="8"/>
  <c r="AZ244" i="8"/>
  <c r="AZ240" i="8"/>
  <c r="AZ236" i="8"/>
  <c r="AZ232" i="8"/>
  <c r="AZ228" i="8"/>
  <c r="AZ224" i="8"/>
  <c r="AZ213" i="8"/>
  <c r="AZ209" i="8"/>
  <c r="AZ203" i="8"/>
  <c r="AZ199" i="8"/>
  <c r="AZ195" i="8"/>
  <c r="AZ191" i="8"/>
  <c r="AZ185" i="8"/>
  <c r="AZ177" i="8"/>
  <c r="AZ169" i="8"/>
  <c r="AZ163" i="8"/>
  <c r="AZ158" i="8"/>
  <c r="AZ154" i="8"/>
  <c r="AZ149" i="8"/>
  <c r="AZ143" i="8"/>
  <c r="AZ139" i="8"/>
  <c r="AZ134" i="8"/>
  <c r="AZ130" i="8"/>
  <c r="AZ126" i="8"/>
  <c r="AZ122" i="8"/>
  <c r="AZ118" i="8"/>
  <c r="AZ112" i="8"/>
  <c r="AZ106" i="8"/>
  <c r="AZ101" i="8"/>
  <c r="AZ96" i="8"/>
  <c r="AZ92" i="8"/>
  <c r="AZ88" i="8"/>
  <c r="AZ84" i="8"/>
  <c r="AZ79" i="8"/>
  <c r="AZ73" i="8"/>
  <c r="AZ67" i="8"/>
  <c r="AZ62" i="8"/>
  <c r="AZ56" i="8"/>
  <c r="AZ50" i="8"/>
  <c r="AZ43" i="8"/>
  <c r="AZ39" i="8"/>
  <c r="AZ35" i="8"/>
  <c r="AZ29" i="8"/>
  <c r="AZ25" i="8"/>
  <c r="AZ21" i="8"/>
  <c r="AZ17" i="8"/>
  <c r="AZ13" i="8"/>
  <c r="AZ8" i="8"/>
  <c r="AZ466" i="8"/>
  <c r="AZ456" i="8"/>
  <c r="AZ446" i="8"/>
  <c r="AZ412" i="8"/>
  <c r="AZ394" i="8"/>
  <c r="AZ379" i="8"/>
  <c r="AZ367" i="8"/>
  <c r="AZ332" i="8"/>
  <c r="AZ321" i="8"/>
  <c r="AZ289" i="8"/>
  <c r="AZ273" i="8"/>
  <c r="AZ261" i="8"/>
  <c r="AZ250" i="8"/>
  <c r="AZ238" i="8"/>
  <c r="AZ226" i="8"/>
  <c r="AZ206" i="8"/>
  <c r="AZ193" i="8"/>
  <c r="AZ171" i="8"/>
  <c r="AZ160" i="8"/>
  <c r="AZ147" i="8"/>
  <c r="AZ132" i="8"/>
  <c r="AZ116" i="8"/>
  <c r="AZ99" i="8"/>
  <c r="AZ86" i="8"/>
  <c r="AZ70" i="8"/>
  <c r="AZ53" i="8"/>
  <c r="AZ41" i="8"/>
  <c r="AZ27" i="8"/>
  <c r="AZ11" i="8"/>
  <c r="AZ504" i="8"/>
  <c r="AZ374" i="8"/>
  <c r="AZ495" i="8"/>
  <c r="AZ480" i="8"/>
  <c r="AZ476" i="8"/>
  <c r="AZ461" i="8"/>
  <c r="AZ453" i="8"/>
  <c r="AZ447" i="8"/>
  <c r="AZ439" i="8"/>
  <c r="AZ434" i="8"/>
  <c r="AZ426" i="8"/>
  <c r="AZ421" i="8"/>
  <c r="AZ413" i="8"/>
  <c r="AZ405" i="8"/>
  <c r="AZ396" i="8"/>
  <c r="AZ389" i="8"/>
  <c r="AZ385" i="8"/>
  <c r="AZ380" i="8"/>
  <c r="AZ373" i="8"/>
  <c r="AZ368" i="8"/>
  <c r="AZ363" i="8"/>
  <c r="AZ357" i="8"/>
  <c r="AZ350" i="8"/>
  <c r="AZ346" i="8"/>
  <c r="AZ341" i="8"/>
  <c r="AZ337" i="8"/>
  <c r="AZ333" i="8"/>
  <c r="AZ327" i="8"/>
  <c r="AZ322" i="8"/>
  <c r="AZ318" i="8"/>
  <c r="AZ308" i="8"/>
  <c r="AZ303" i="8"/>
  <c r="AZ296" i="8"/>
  <c r="AZ290" i="8"/>
  <c r="AZ285" i="8"/>
  <c r="AZ275" i="8"/>
  <c r="AZ270" i="8"/>
  <c r="AZ266" i="8"/>
  <c r="AZ262" i="8"/>
  <c r="AZ258" i="8"/>
  <c r="AZ251" i="8"/>
  <c r="AZ247" i="8"/>
  <c r="AZ243" i="8"/>
  <c r="AZ239" i="8"/>
  <c r="AZ235" i="8"/>
  <c r="AZ231" i="8"/>
  <c r="AZ227" i="8"/>
  <c r="AZ223" i="8"/>
  <c r="AZ212" i="8"/>
  <c r="AZ208" i="8"/>
  <c r="AZ202" i="8"/>
  <c r="AZ198" i="8"/>
  <c r="AZ194" i="8"/>
  <c r="AZ189" i="8"/>
  <c r="AZ183" i="8"/>
  <c r="AZ172" i="8"/>
  <c r="AZ168" i="8"/>
  <c r="AZ161" i="8"/>
  <c r="AZ157" i="8"/>
  <c r="AZ153" i="8"/>
  <c r="AZ148" i="8"/>
  <c r="AZ142" i="8"/>
  <c r="AZ138" i="8"/>
  <c r="AZ133" i="8"/>
  <c r="AZ129" i="8"/>
  <c r="AZ125" i="8"/>
  <c r="AZ121" i="8"/>
  <c r="AZ117" i="8"/>
  <c r="AZ110" i="8"/>
  <c r="AZ105" i="8"/>
  <c r="AZ100" i="8"/>
  <c r="AZ95" i="8"/>
  <c r="AZ91" i="8"/>
  <c r="AZ87" i="8"/>
  <c r="AZ83" i="8"/>
  <c r="AZ78" i="8"/>
  <c r="AZ71" i="8"/>
  <c r="AZ65" i="8"/>
  <c r="AZ60" i="8"/>
  <c r="AZ55" i="8"/>
  <c r="AZ49" i="8"/>
  <c r="AZ42" i="8"/>
  <c r="AZ38" i="8"/>
  <c r="AZ33" i="8"/>
  <c r="AZ28" i="8"/>
  <c r="AZ24" i="8"/>
  <c r="AZ20" i="8"/>
  <c r="AZ16" i="8"/>
  <c r="AZ12" i="8"/>
  <c r="AZ7" i="8"/>
  <c r="AZ484" i="8"/>
  <c r="AZ470" i="8"/>
  <c r="AZ452" i="8"/>
  <c r="AZ442" i="8"/>
  <c r="AZ420" i="8"/>
  <c r="AZ383" i="8"/>
  <c r="AZ361" i="8"/>
  <c r="AZ354" i="8"/>
  <c r="AZ340" i="8"/>
  <c r="AZ294" i="8"/>
  <c r="AZ279" i="8"/>
  <c r="AZ265" i="8"/>
  <c r="AZ246" i="8"/>
  <c r="AZ230" i="8"/>
  <c r="AZ215" i="8"/>
  <c r="AZ201" i="8"/>
  <c r="AZ167" i="8"/>
  <c r="AZ151" i="8"/>
  <c r="AZ128" i="8"/>
  <c r="AZ124" i="8"/>
  <c r="AZ103" i="8"/>
  <c r="AZ90" i="8"/>
  <c r="AZ77" i="8"/>
  <c r="AZ58" i="8"/>
  <c r="AZ37" i="8"/>
  <c r="AZ23" i="8"/>
  <c r="AZ15" i="8"/>
  <c r="AZ512" i="8"/>
  <c r="AZ488" i="8"/>
  <c r="AZ478" i="8"/>
  <c r="AZ474" i="8"/>
  <c r="AZ455" i="8"/>
  <c r="AZ450" i="8"/>
  <c r="AZ445" i="8"/>
  <c r="AZ436" i="8"/>
  <c r="AZ430" i="8"/>
  <c r="AZ423" i="8"/>
  <c r="AZ415" i="8"/>
  <c r="AZ399" i="8"/>
  <c r="AZ392" i="8"/>
  <c r="AZ387" i="8"/>
  <c r="AZ382" i="8"/>
  <c r="AZ377" i="8"/>
  <c r="AZ371" i="8"/>
  <c r="AZ366" i="8"/>
  <c r="AZ359" i="8"/>
  <c r="AZ348" i="8"/>
  <c r="AZ343" i="8"/>
  <c r="AZ339" i="8"/>
  <c r="AZ335" i="8"/>
  <c r="AZ331" i="8"/>
  <c r="AZ324" i="8"/>
  <c r="AZ305" i="8"/>
  <c r="AZ299" i="8"/>
  <c r="AZ292" i="8"/>
  <c r="AZ287" i="8"/>
  <c r="AZ283" i="8"/>
  <c r="AZ277" i="8"/>
  <c r="AZ272" i="8"/>
  <c r="AZ268" i="8"/>
  <c r="AZ264" i="8"/>
  <c r="AZ260" i="8"/>
  <c r="AZ255" i="8"/>
  <c r="AZ249" i="8"/>
  <c r="AZ245" i="8"/>
  <c r="AZ241" i="8"/>
  <c r="AZ237" i="8"/>
  <c r="AZ233" i="8"/>
  <c r="AZ229" i="8"/>
  <c r="AZ225" i="8"/>
  <c r="AZ214" i="8"/>
  <c r="AZ210" i="8"/>
  <c r="AZ204" i="8"/>
  <c r="AZ200" i="8"/>
  <c r="AZ196" i="8"/>
  <c r="AZ192" i="8"/>
  <c r="AZ187" i="8"/>
  <c r="AZ178" i="8"/>
  <c r="AZ170" i="8"/>
  <c r="AZ166" i="8"/>
  <c r="AZ159" i="8"/>
  <c r="AZ155" i="8"/>
  <c r="AZ150" i="8"/>
  <c r="AZ145" i="8"/>
  <c r="AZ140" i="8"/>
  <c r="AZ135" i="8"/>
  <c r="AZ131" i="8"/>
  <c r="AZ123" i="8"/>
  <c r="AZ119" i="8"/>
  <c r="AZ115" i="8"/>
  <c r="AZ107" i="8"/>
  <c r="AZ102" i="8"/>
  <c r="AZ97" i="8"/>
  <c r="AZ93" i="8"/>
  <c r="AZ89" i="8"/>
  <c r="AZ85" i="8"/>
  <c r="AZ80" i="8"/>
  <c r="AZ76" i="8"/>
  <c r="AZ69" i="8"/>
  <c r="AZ63" i="8"/>
  <c r="AZ57" i="8"/>
  <c r="AZ51" i="8"/>
  <c r="AZ44" i="8"/>
  <c r="AZ40" i="8"/>
  <c r="AZ36" i="8"/>
  <c r="AZ31" i="8"/>
  <c r="AZ26" i="8"/>
  <c r="AZ22" i="8"/>
  <c r="AZ18" i="8"/>
  <c r="AZ14" i="8"/>
  <c r="AZ9" i="8"/>
  <c r="AZ5" i="8"/>
  <c r="AZ489" i="8"/>
  <c r="CN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197" i="8"/>
  <c r="CN198" i="8"/>
  <c r="CN199" i="8"/>
  <c r="CN200" i="8"/>
  <c r="CN201" i="8"/>
  <c r="CN202" i="8"/>
  <c r="CN203" i="8"/>
  <c r="CN204" i="8"/>
  <c r="CN205" i="8"/>
  <c r="CN206" i="8"/>
  <c r="CN207" i="8"/>
  <c r="CN208" i="8"/>
  <c r="CN209" i="8"/>
  <c r="CN210" i="8"/>
  <c r="CN211" i="8"/>
  <c r="CN212" i="8"/>
  <c r="CN213" i="8"/>
  <c r="CN214" i="8"/>
  <c r="CN215" i="8"/>
  <c r="CN216" i="8"/>
  <c r="CN217" i="8"/>
  <c r="CN218" i="8"/>
  <c r="CN219" i="8"/>
  <c r="CN220" i="8"/>
  <c r="CN221" i="8"/>
  <c r="CN222" i="8"/>
  <c r="CN223" i="8"/>
  <c r="CN224" i="8"/>
  <c r="CN225" i="8"/>
  <c r="CN226" i="8"/>
  <c r="CN227" i="8"/>
  <c r="CN228" i="8"/>
  <c r="CN229" i="8"/>
  <c r="CN230" i="8"/>
  <c r="CN231" i="8"/>
  <c r="CN232" i="8"/>
  <c r="CN233" i="8"/>
  <c r="CN234" i="8"/>
  <c r="CN235" i="8"/>
  <c r="CN236" i="8"/>
  <c r="CN237" i="8"/>
  <c r="CN238" i="8"/>
  <c r="CN239" i="8"/>
  <c r="CN240" i="8"/>
  <c r="CN241" i="8"/>
  <c r="CN242" i="8"/>
  <c r="CN243" i="8"/>
  <c r="CN244" i="8"/>
  <c r="CN245" i="8"/>
  <c r="CN246" i="8"/>
  <c r="CN247" i="8"/>
  <c r="CN248" i="8"/>
  <c r="CN249" i="8"/>
  <c r="CN250" i="8"/>
  <c r="CN251" i="8"/>
  <c r="CN252" i="8"/>
  <c r="CN253" i="8"/>
  <c r="CN254" i="8"/>
  <c r="CN255" i="8"/>
  <c r="CN256" i="8"/>
  <c r="CN257" i="8"/>
  <c r="CN258" i="8"/>
  <c r="CN259" i="8"/>
  <c r="CN260" i="8"/>
  <c r="CN261" i="8"/>
  <c r="CN262" i="8"/>
  <c r="CN263" i="8"/>
  <c r="CN264" i="8"/>
  <c r="CN265" i="8"/>
  <c r="CN266" i="8"/>
  <c r="CN267" i="8"/>
  <c r="CN268" i="8"/>
  <c r="CN269" i="8"/>
  <c r="CN270" i="8"/>
  <c r="CN271" i="8"/>
  <c r="CN272" i="8"/>
  <c r="CN273" i="8"/>
  <c r="CN274" i="8"/>
  <c r="CN275" i="8"/>
  <c r="CN276" i="8"/>
  <c r="CN277" i="8"/>
  <c r="CN278" i="8"/>
  <c r="CN279" i="8"/>
  <c r="CN280" i="8"/>
  <c r="CN281" i="8"/>
  <c r="CN282" i="8"/>
  <c r="CN283" i="8"/>
  <c r="CN284" i="8"/>
  <c r="CN285" i="8"/>
  <c r="CN286" i="8"/>
  <c r="CN287" i="8"/>
  <c r="CN288" i="8"/>
  <c r="CN289" i="8"/>
  <c r="CN290" i="8"/>
  <c r="CN291" i="8"/>
  <c r="CN292" i="8"/>
  <c r="CN293" i="8"/>
  <c r="CN294" i="8"/>
  <c r="CN295" i="8"/>
  <c r="CN296" i="8"/>
  <c r="CN297" i="8"/>
  <c r="CN298" i="8"/>
  <c r="CN299" i="8"/>
  <c r="CN300" i="8"/>
  <c r="CN301" i="8"/>
  <c r="CN302" i="8"/>
  <c r="CN303" i="8"/>
  <c r="CN304" i="8"/>
  <c r="CN305" i="8"/>
  <c r="CN306" i="8"/>
  <c r="CN307" i="8"/>
  <c r="CN308" i="8"/>
  <c r="CN309" i="8"/>
  <c r="CN310" i="8"/>
  <c r="CN311" i="8"/>
  <c r="CN312" i="8"/>
  <c r="CN313" i="8"/>
  <c r="CN314" i="8"/>
  <c r="CN315" i="8"/>
  <c r="CN316" i="8"/>
  <c r="CN317" i="8"/>
  <c r="CN318" i="8"/>
  <c r="CN319" i="8"/>
  <c r="CN320" i="8"/>
  <c r="CN321" i="8"/>
  <c r="CN322" i="8"/>
  <c r="CN323" i="8"/>
  <c r="CN324" i="8"/>
  <c r="CN325" i="8"/>
  <c r="CN326" i="8"/>
  <c r="CN327" i="8"/>
  <c r="CN328" i="8"/>
  <c r="CN329" i="8"/>
  <c r="CN330" i="8"/>
  <c r="CN331" i="8"/>
  <c r="CN332" i="8"/>
  <c r="CN333" i="8"/>
  <c r="CN334" i="8"/>
  <c r="CN335" i="8"/>
  <c r="CN336" i="8"/>
  <c r="CN337" i="8"/>
  <c r="CN338" i="8"/>
  <c r="CN339" i="8"/>
  <c r="CN340" i="8"/>
  <c r="CN341" i="8"/>
  <c r="CN342" i="8"/>
  <c r="CN343" i="8"/>
  <c r="CN344" i="8"/>
  <c r="CN345" i="8"/>
  <c r="CN346" i="8"/>
  <c r="CN347" i="8"/>
  <c r="CN348" i="8"/>
  <c r="CN349" i="8"/>
  <c r="CN350" i="8"/>
  <c r="CN351" i="8"/>
  <c r="CN352" i="8"/>
  <c r="CN353" i="8"/>
  <c r="CN354" i="8"/>
  <c r="CN355" i="8"/>
  <c r="CN356" i="8"/>
  <c r="CN357" i="8"/>
  <c r="CN358" i="8"/>
  <c r="CN359" i="8"/>
  <c r="CN360" i="8"/>
  <c r="CN361" i="8"/>
  <c r="CN362" i="8"/>
  <c r="CN363" i="8"/>
  <c r="CN364" i="8"/>
  <c r="CN365" i="8"/>
  <c r="CN366" i="8"/>
  <c r="CN367" i="8"/>
  <c r="CN368" i="8"/>
  <c r="CN369" i="8"/>
  <c r="CN370" i="8"/>
  <c r="CN371" i="8"/>
  <c r="CN372" i="8"/>
  <c r="CN373" i="8"/>
  <c r="CN374" i="8"/>
  <c r="CN375" i="8"/>
  <c r="CN376" i="8"/>
  <c r="CN377" i="8"/>
  <c r="CN378" i="8"/>
  <c r="CN379" i="8"/>
  <c r="CN380" i="8"/>
  <c r="CN381" i="8"/>
  <c r="CN382" i="8"/>
  <c r="CN383" i="8"/>
  <c r="CN384" i="8"/>
  <c r="CN385" i="8"/>
  <c r="CN386" i="8"/>
  <c r="CN387" i="8"/>
  <c r="CN388" i="8"/>
  <c r="CN389" i="8"/>
  <c r="CN390" i="8"/>
  <c r="CN391" i="8"/>
  <c r="CN392" i="8"/>
  <c r="CN393" i="8"/>
  <c r="CN394" i="8"/>
  <c r="CN395" i="8"/>
  <c r="CN396" i="8"/>
  <c r="CN397" i="8"/>
  <c r="CN398" i="8"/>
  <c r="CN399" i="8"/>
  <c r="CN400" i="8"/>
  <c r="CN401" i="8"/>
  <c r="CN402" i="8"/>
  <c r="CN403" i="8"/>
  <c r="CN404" i="8"/>
  <c r="CN405" i="8"/>
  <c r="CN406" i="8"/>
  <c r="CN407" i="8"/>
  <c r="CN408" i="8"/>
  <c r="CN409" i="8"/>
  <c r="CN410" i="8"/>
  <c r="CN411" i="8"/>
  <c r="CN412" i="8"/>
  <c r="CN413" i="8"/>
  <c r="CN414" i="8"/>
  <c r="CN415" i="8"/>
  <c r="CN416" i="8"/>
  <c r="CN417" i="8"/>
  <c r="CN418" i="8"/>
  <c r="CN419" i="8"/>
  <c r="CN420" i="8"/>
  <c r="CN421" i="8"/>
  <c r="CN422" i="8"/>
  <c r="CN423" i="8"/>
  <c r="CN424" i="8"/>
  <c r="CN425" i="8"/>
  <c r="CN426" i="8"/>
  <c r="CN427" i="8"/>
  <c r="CN428" i="8"/>
  <c r="CN429" i="8"/>
  <c r="CN430" i="8"/>
  <c r="CN431" i="8"/>
  <c r="CN432" i="8"/>
  <c r="CN433" i="8"/>
  <c r="CN434" i="8"/>
  <c r="CN435" i="8"/>
  <c r="CN436" i="8"/>
  <c r="CN437" i="8"/>
  <c r="CN438" i="8"/>
  <c r="CN439" i="8"/>
  <c r="CN440" i="8"/>
  <c r="CN441" i="8"/>
  <c r="CN442" i="8"/>
  <c r="CN443" i="8"/>
  <c r="CN444" i="8"/>
  <c r="CN445" i="8"/>
  <c r="CN446" i="8"/>
  <c r="CN447" i="8"/>
  <c r="CN448" i="8"/>
  <c r="CN449" i="8"/>
  <c r="CN450" i="8"/>
  <c r="CN451" i="8"/>
  <c r="CN452" i="8"/>
  <c r="CN453" i="8"/>
  <c r="CN454" i="8"/>
  <c r="CN455" i="8"/>
  <c r="CN456" i="8"/>
  <c r="CN457" i="8"/>
  <c r="CN458" i="8"/>
  <c r="CN459" i="8"/>
  <c r="CN460" i="8"/>
  <c r="CN461" i="8"/>
  <c r="CN462" i="8"/>
  <c r="CN463" i="8"/>
  <c r="CN464" i="8"/>
  <c r="CN465" i="8"/>
  <c r="CN466" i="8"/>
  <c r="CN467" i="8"/>
  <c r="CN468" i="8"/>
  <c r="CN469" i="8"/>
  <c r="CN470" i="8"/>
  <c r="CN471" i="8"/>
  <c r="CN472" i="8"/>
  <c r="CN473" i="8"/>
  <c r="CN474" i="8"/>
  <c r="CN475" i="8"/>
  <c r="CN476" i="8"/>
  <c r="CN477" i="8"/>
  <c r="CN478" i="8"/>
  <c r="CN479" i="8"/>
  <c r="CN480" i="8"/>
  <c r="CN481" i="8"/>
  <c r="CN482" i="8"/>
  <c r="CN483" i="8"/>
  <c r="CN484" i="8"/>
  <c r="CN485" i="8"/>
  <c r="CN486" i="8"/>
  <c r="CN487" i="8"/>
  <c r="CN488" i="8"/>
  <c r="CN489" i="8"/>
  <c r="CN490" i="8"/>
  <c r="CN491" i="8"/>
  <c r="CN492" i="8"/>
  <c r="CN493" i="8"/>
  <c r="CN494" i="8"/>
  <c r="CN495" i="8"/>
  <c r="CN496" i="8"/>
  <c r="CN497" i="8"/>
  <c r="CN498" i="8"/>
  <c r="CN499" i="8"/>
  <c r="CN500" i="8"/>
  <c r="CN501" i="8"/>
  <c r="CN502" i="8"/>
  <c r="CN503" i="8"/>
  <c r="CN504" i="8"/>
  <c r="CN505" i="8"/>
  <c r="CN506" i="8"/>
  <c r="CN507" i="8"/>
  <c r="CN508" i="8"/>
  <c r="CN509" i="8"/>
  <c r="CN510" i="8"/>
  <c r="CN511" i="8"/>
  <c r="CN512" i="8"/>
  <c r="CN513" i="8"/>
  <c r="CN514" i="8"/>
  <c r="CN515" i="8"/>
  <c r="CN516" i="8"/>
  <c r="CN517" i="8"/>
  <c r="CN5" i="8"/>
  <c r="CN519" i="8" l="1"/>
  <c r="CA330" i="8"/>
  <c r="CB330" i="8"/>
  <c r="CA515" i="8"/>
  <c r="CB515" i="8"/>
  <c r="CA218" i="8"/>
  <c r="CB218" i="8"/>
  <c r="CA164" i="8"/>
  <c r="CB164" i="8"/>
  <c r="CA186" i="8"/>
  <c r="CB186" i="8"/>
  <c r="CA317" i="8"/>
  <c r="CB317" i="8"/>
  <c r="CA375" i="8"/>
  <c r="CB375" i="8"/>
  <c r="CA52" i="8"/>
  <c r="CB52" i="8"/>
  <c r="CA216" i="8"/>
  <c r="CB216" i="8"/>
  <c r="CA190" i="8"/>
  <c r="CB190" i="8"/>
  <c r="CA437" i="8"/>
  <c r="CB437" i="8"/>
  <c r="CA345" i="8"/>
  <c r="CB345" i="8"/>
  <c r="CA72" i="8"/>
  <c r="CB72" i="8"/>
  <c r="CA205" i="8"/>
  <c r="CB205" i="8"/>
  <c r="CA393" i="8"/>
  <c r="CB393" i="8"/>
  <c r="CA176" i="8"/>
  <c r="CB176" i="8"/>
  <c r="CA408" i="8"/>
  <c r="CB408" i="8"/>
  <c r="CA378" i="8"/>
  <c r="CB378" i="8"/>
  <c r="CA137" i="8"/>
  <c r="CB137" i="8"/>
  <c r="CA370" i="8"/>
  <c r="CB370" i="8"/>
  <c r="CA54" i="8"/>
  <c r="CB54" i="8"/>
  <c r="CA75" i="8"/>
  <c r="CB75" i="8"/>
  <c r="CA463" i="8"/>
  <c r="CB463" i="8"/>
  <c r="CA180" i="8"/>
  <c r="CB180" i="8"/>
  <c r="CA274" i="8"/>
  <c r="CB274" i="8"/>
  <c r="CA316" i="8"/>
  <c r="CB316" i="8"/>
  <c r="CA165" i="8"/>
  <c r="CB165" i="8"/>
  <c r="CA329" i="8"/>
  <c r="CB329" i="8"/>
  <c r="CA152" i="8"/>
  <c r="CB152" i="8"/>
  <c r="CA47" i="8"/>
  <c r="CB47" i="8"/>
  <c r="CA300" i="8"/>
  <c r="CB300" i="8"/>
  <c r="CA462" i="8"/>
  <c r="CB462" i="8"/>
  <c r="CA68" i="8"/>
  <c r="CB68" i="8"/>
  <c r="CA302" i="8"/>
  <c r="CB302" i="8"/>
  <c r="CA400" i="8"/>
  <c r="CB400" i="8"/>
  <c r="CA297" i="8"/>
  <c r="CB297" i="8"/>
  <c r="CA59" i="8"/>
  <c r="CB59" i="8"/>
  <c r="CA219" i="8"/>
  <c r="CB219" i="8"/>
  <c r="CA310" i="8"/>
  <c r="CB310" i="8"/>
  <c r="CA448" i="8"/>
  <c r="CB448" i="8"/>
  <c r="CA113" i="8"/>
  <c r="CB113" i="8"/>
  <c r="CA402" i="8"/>
  <c r="CB402" i="8"/>
  <c r="CA45" i="8"/>
  <c r="CB45" i="8"/>
  <c r="CA144" i="8"/>
  <c r="CB144" i="8"/>
  <c r="CA325" i="8"/>
  <c r="CB325" i="8"/>
  <c r="CA30" i="8"/>
  <c r="CB30" i="8"/>
  <c r="CA428" i="8"/>
  <c r="CB428" i="8"/>
  <c r="CA173" i="8"/>
  <c r="CB173" i="8"/>
  <c r="CA401" i="8"/>
  <c r="CB401" i="8"/>
  <c r="CA288" i="8"/>
  <c r="CB288" i="8"/>
  <c r="CA500" i="8"/>
  <c r="CB500" i="8"/>
  <c r="CA34" i="8"/>
  <c r="CB34" i="8"/>
  <c r="CA253" i="8"/>
  <c r="CB253" i="8"/>
  <c r="CA217" i="8"/>
  <c r="CB217" i="8"/>
  <c r="CA114" i="8"/>
  <c r="CB114" i="8"/>
  <c r="CA391" i="8"/>
  <c r="CB391" i="8"/>
  <c r="CA307" i="8"/>
  <c r="CB307" i="8"/>
  <c r="CA491" i="8"/>
  <c r="CB491" i="8"/>
  <c r="CA499" i="8"/>
  <c r="CB499" i="8"/>
  <c r="CA433" i="8"/>
  <c r="CB433" i="8"/>
  <c r="CA407" i="8"/>
  <c r="CB407" i="8"/>
  <c r="CA481" i="8"/>
  <c r="CB481" i="8"/>
  <c r="CA355" i="8"/>
  <c r="CB355" i="8"/>
  <c r="CA451" i="8"/>
  <c r="CB451" i="8"/>
  <c r="CA404" i="8"/>
  <c r="CB404" i="8"/>
  <c r="CA356" i="8"/>
  <c r="CB356" i="8"/>
  <c r="CA353" i="8"/>
  <c r="CB353" i="8"/>
  <c r="CA222" i="8"/>
  <c r="CB222" i="8"/>
  <c r="CA82" i="8"/>
  <c r="CB82" i="8"/>
  <c r="CA487" i="8"/>
  <c r="CB487" i="8"/>
  <c r="CA431" i="8"/>
  <c r="CB431" i="8"/>
  <c r="CA257" i="8"/>
  <c r="CB257" i="8"/>
  <c r="CA409" i="8"/>
  <c r="CB409" i="8"/>
  <c r="CA293" i="8"/>
  <c r="CB293" i="8"/>
  <c r="CA397" i="8"/>
  <c r="CB397" i="8"/>
  <c r="CA104" i="8"/>
  <c r="CB104" i="8"/>
  <c r="CA221" i="8"/>
  <c r="CB221" i="8"/>
  <c r="CA295" i="8"/>
  <c r="CB295" i="8"/>
  <c r="CA406" i="8"/>
  <c r="CB406" i="8"/>
  <c r="CA174" i="8"/>
  <c r="CB174" i="8"/>
  <c r="CA184" i="8"/>
  <c r="CB184" i="8"/>
  <c r="CA108" i="8"/>
  <c r="CB108" i="8"/>
  <c r="CA162" i="8"/>
  <c r="CB162" i="8"/>
  <c r="CA175" i="8"/>
  <c r="CB175" i="8"/>
  <c r="CA503" i="8"/>
  <c r="CB503" i="8"/>
  <c r="CA278" i="8"/>
  <c r="CB278" i="8"/>
  <c r="CA66" i="8"/>
  <c r="CB66" i="8"/>
  <c r="CA254" i="8"/>
  <c r="CB254" i="8"/>
  <c r="CA220" i="8"/>
  <c r="CB220" i="8"/>
  <c r="CA424" i="8"/>
  <c r="CB424" i="8"/>
  <c r="CA429" i="8"/>
  <c r="CB429" i="8"/>
  <c r="CA111" i="8"/>
  <c r="CB111" i="8"/>
  <c r="CA384" i="8"/>
  <c r="CB384" i="8"/>
  <c r="CA281" i="8"/>
  <c r="CB281" i="8"/>
  <c r="CA395" i="8"/>
  <c r="CB395" i="8"/>
  <c r="CA46" i="8"/>
  <c r="CB46" i="8"/>
  <c r="CA10" i="8"/>
  <c r="CB10" i="8"/>
  <c r="CA146" i="8"/>
  <c r="CB146" i="8"/>
  <c r="CA360" i="8"/>
  <c r="CB360" i="8"/>
  <c r="CA362" i="8"/>
  <c r="CB362" i="8"/>
  <c r="CA364" i="8"/>
  <c r="CB364" i="8"/>
  <c r="CA61" i="8"/>
  <c r="CB61" i="8"/>
  <c r="CA207" i="8"/>
  <c r="CB207" i="8"/>
  <c r="CA315" i="8"/>
  <c r="CB315" i="8"/>
  <c r="CA314" i="8"/>
  <c r="CB314" i="8"/>
  <c r="CA182" i="8"/>
  <c r="CB182" i="8"/>
  <c r="CA309" i="8"/>
  <c r="CB309" i="8"/>
  <c r="CA74" i="8"/>
  <c r="CB74" i="8"/>
  <c r="CA98" i="8"/>
  <c r="CB98" i="8"/>
  <c r="CA181" i="8"/>
  <c r="CB181" i="8"/>
  <c r="CA385" i="8"/>
  <c r="CB385" i="8"/>
  <c r="CA455" i="8"/>
  <c r="CB455" i="8"/>
  <c r="CA179" i="8"/>
  <c r="CB179" i="8"/>
  <c r="CA367" i="8"/>
  <c r="CB367" i="8"/>
  <c r="CA480" i="8"/>
  <c r="CB480" i="8"/>
  <c r="CA40" i="8"/>
  <c r="CB40" i="8"/>
  <c r="CA148" i="8"/>
  <c r="CB148" i="8"/>
  <c r="CA504" i="8"/>
  <c r="CB504" i="8"/>
  <c r="CA6" i="8"/>
  <c r="CB6" i="8"/>
  <c r="CA183" i="8"/>
  <c r="CB183" i="8"/>
  <c r="CA24" i="8"/>
  <c r="CB24" i="8"/>
  <c r="CA76" i="8"/>
  <c r="CB76" i="8"/>
  <c r="CA7" i="8"/>
  <c r="CB7" i="8"/>
  <c r="CA470" i="8"/>
  <c r="CB470" i="8"/>
  <c r="CA28" i="8"/>
  <c r="CB28" i="8"/>
  <c r="CA283" i="8"/>
  <c r="CB283" i="8"/>
  <c r="CA354" i="8"/>
  <c r="CB354" i="8"/>
  <c r="CA466" i="8"/>
  <c r="CB466" i="8"/>
  <c r="CA465" i="8"/>
  <c r="CB465" i="8"/>
  <c r="CA284" i="8"/>
  <c r="CB284" i="8"/>
  <c r="CA312" i="8"/>
  <c r="CB312" i="8"/>
  <c r="CA9" i="8"/>
  <c r="CB9" i="8"/>
  <c r="CA444" i="8"/>
  <c r="CB444" i="8"/>
  <c r="CA485" i="8"/>
  <c r="CB485" i="8"/>
  <c r="CA366" i="8"/>
  <c r="CB366" i="8"/>
  <c r="CA490" i="8"/>
  <c r="CB490" i="8"/>
  <c r="CA22" i="8"/>
  <c r="CB22" i="8"/>
  <c r="CA436" i="8"/>
  <c r="CB436" i="8"/>
  <c r="CA271" i="8"/>
  <c r="CB271" i="8"/>
  <c r="CA489" i="8"/>
  <c r="CB489" i="8"/>
  <c r="CA236" i="8"/>
  <c r="CB236" i="8"/>
  <c r="CA390" i="8"/>
  <c r="CB390" i="8"/>
  <c r="CA21" i="8"/>
  <c r="CB21" i="8"/>
  <c r="CA145" i="8"/>
  <c r="CB145" i="8"/>
  <c r="CA291" i="8"/>
  <c r="CB291" i="8"/>
  <c r="CA374" i="8"/>
  <c r="CB374" i="8"/>
  <c r="CA432" i="8"/>
  <c r="CB432" i="8"/>
  <c r="CA149" i="8"/>
  <c r="CB149" i="8"/>
  <c r="CA185" i="8"/>
  <c r="CB185" i="8"/>
  <c r="CA423" i="8"/>
  <c r="CB423" i="8"/>
  <c r="CA386" i="8"/>
  <c r="CB386" i="8"/>
  <c r="CA512" i="8"/>
  <c r="CB512" i="8"/>
  <c r="CA39" i="8"/>
  <c r="CB39" i="8"/>
  <c r="CA154" i="8"/>
  <c r="CB154" i="8"/>
  <c r="CA475" i="8"/>
  <c r="CB475" i="8"/>
  <c r="CA381" i="8"/>
  <c r="CB381" i="8"/>
  <c r="CA188" i="8"/>
  <c r="CB188" i="8"/>
  <c r="CA118" i="8"/>
  <c r="CB118" i="8"/>
  <c r="CA234" i="8"/>
  <c r="CB234" i="8"/>
  <c r="CA87" i="8"/>
  <c r="CB87" i="8"/>
  <c r="CA60" i="8"/>
  <c r="CB60" i="8"/>
  <c r="CA56" i="8"/>
  <c r="CB56" i="8"/>
  <c r="CA91" i="8"/>
  <c r="CB91" i="8"/>
  <c r="CA313" i="8"/>
  <c r="CB313" i="8"/>
  <c r="CA41" i="8"/>
  <c r="CB41" i="8"/>
  <c r="CA387" i="8"/>
  <c r="CB387" i="8"/>
  <c r="CA399" i="8"/>
  <c r="CB399" i="8"/>
  <c r="CA373" i="8"/>
  <c r="CB373" i="8"/>
  <c r="CA177" i="8"/>
  <c r="CB177" i="8"/>
  <c r="CA172" i="8"/>
  <c r="CB172" i="8"/>
  <c r="CA244" i="8"/>
  <c r="CB244" i="8"/>
  <c r="CA471" i="8"/>
  <c r="CB471" i="8"/>
  <c r="CA232" i="8"/>
  <c r="CB232" i="8"/>
  <c r="CA488" i="8"/>
  <c r="CB488" i="8"/>
  <c r="CA42" i="8"/>
  <c r="CB42" i="8"/>
  <c r="CA243" i="8"/>
  <c r="CB243" i="8"/>
  <c r="CA498" i="8"/>
  <c r="CB498" i="8"/>
  <c r="CA446" i="8"/>
  <c r="CB446" i="8"/>
  <c r="CA27" i="8"/>
  <c r="CB27" i="8"/>
  <c r="CA147" i="8"/>
  <c r="CB147" i="8"/>
  <c r="CA508" i="8"/>
  <c r="CB508" i="8"/>
  <c r="CA141" i="8"/>
  <c r="CB141" i="8"/>
  <c r="CA518" i="8"/>
  <c r="CB518" i="8"/>
  <c r="CA301" i="8"/>
  <c r="CB301" i="8"/>
  <c r="CA33" i="8"/>
  <c r="CB33" i="8"/>
  <c r="CA447" i="8"/>
  <c r="CB447" i="8"/>
  <c r="CA16" i="8"/>
  <c r="CB16" i="8"/>
  <c r="CA459" i="8"/>
  <c r="CB459" i="8"/>
  <c r="CA456" i="8"/>
  <c r="CB456" i="8"/>
  <c r="CA58" i="8"/>
  <c r="CB58" i="8"/>
  <c r="CA398" i="8"/>
  <c r="CB398" i="8"/>
  <c r="CA57" i="8"/>
  <c r="CB57" i="8"/>
  <c r="CA383" i="8"/>
  <c r="CB383" i="8"/>
  <c r="CA501" i="8"/>
  <c r="CB501" i="8"/>
  <c r="CA324" i="8"/>
  <c r="CB324" i="8"/>
  <c r="CA327" i="8"/>
  <c r="CB327" i="8"/>
  <c r="CA371" i="8"/>
  <c r="CB371" i="8"/>
  <c r="CA380" i="8"/>
  <c r="CB380" i="8"/>
  <c r="CA505" i="8"/>
  <c r="CB505" i="8"/>
  <c r="CA363" i="8"/>
  <c r="CB363" i="8"/>
  <c r="CA32" i="8"/>
  <c r="CB32" i="8"/>
  <c r="CA64" i="8"/>
  <c r="CB64" i="8"/>
  <c r="CA299" i="8"/>
  <c r="CB299" i="8"/>
  <c r="CA241" i="8"/>
  <c r="CB241" i="8"/>
  <c r="CA337" i="8"/>
  <c r="CB337" i="8"/>
  <c r="CA43" i="8"/>
  <c r="CB43" i="8"/>
  <c r="CA506" i="8"/>
  <c r="CB506" i="8"/>
  <c r="CA352" i="8"/>
  <c r="CB352" i="8"/>
  <c r="CA279" i="8"/>
  <c r="CB279" i="8"/>
  <c r="CA442" i="8"/>
  <c r="CB442" i="8"/>
  <c r="CA457" i="8"/>
  <c r="CB457" i="8"/>
  <c r="CA411" i="8"/>
  <c r="CB411" i="8"/>
  <c r="CA303" i="8"/>
  <c r="CB303" i="8"/>
  <c r="CA379" i="8"/>
  <c r="CB379" i="8"/>
  <c r="CA410" i="8"/>
  <c r="CB410" i="8"/>
  <c r="CA394" i="8"/>
  <c r="CB394" i="8"/>
  <c r="CA467" i="8"/>
  <c r="CB467" i="8"/>
  <c r="CA486" i="8"/>
  <c r="CB486" i="8"/>
  <c r="CA323" i="8"/>
  <c r="CB323" i="8"/>
  <c r="CA29" i="8"/>
  <c r="CB29" i="8"/>
  <c r="CA178" i="8"/>
  <c r="CB178" i="8"/>
  <c r="CA412" i="8"/>
  <c r="CB412" i="8"/>
  <c r="CA497" i="8"/>
  <c r="CB497" i="8"/>
  <c r="CA102" i="8"/>
  <c r="CB102" i="8"/>
  <c r="CA294" i="8"/>
  <c r="CB294" i="8"/>
  <c r="CA502" i="8"/>
  <c r="CB502" i="8"/>
  <c r="CA259" i="8"/>
  <c r="CB259" i="8"/>
  <c r="CA50" i="8"/>
  <c r="CB50" i="8"/>
  <c r="CA136" i="8"/>
  <c r="CB136" i="8"/>
  <c r="CA507" i="8"/>
  <c r="CB507" i="8"/>
  <c r="CA326" i="8"/>
  <c r="CB326" i="8"/>
  <c r="CA119" i="8"/>
  <c r="CB119" i="8"/>
  <c r="CA321" i="8"/>
  <c r="CB321" i="8"/>
  <c r="CA161" i="8"/>
  <c r="CB161" i="8"/>
  <c r="CA434" i="8"/>
  <c r="CB434" i="8"/>
  <c r="CA250" i="8"/>
  <c r="CB250" i="8"/>
  <c r="CA53" i="8"/>
  <c r="CB53" i="8"/>
  <c r="CA163" i="8"/>
  <c r="CB163" i="8"/>
  <c r="CA124" i="8"/>
  <c r="CB124" i="8"/>
  <c r="CA440" i="8"/>
  <c r="CB440" i="8"/>
  <c r="CA126" i="8"/>
  <c r="CB126" i="8"/>
  <c r="CA23" i="8"/>
  <c r="CB23" i="8"/>
  <c r="CA450" i="8"/>
  <c r="CB450" i="8"/>
  <c r="CA127" i="8"/>
  <c r="CB127" i="8"/>
  <c r="CA31" i="8"/>
  <c r="CB31" i="8"/>
  <c r="CA26" i="8"/>
  <c r="CB26" i="8"/>
  <c r="CA426" i="8"/>
  <c r="CB426" i="8"/>
  <c r="CA427" i="8"/>
  <c r="CB427" i="8"/>
  <c r="CA376" i="8"/>
  <c r="CB376" i="8"/>
  <c r="CA464" i="8"/>
  <c r="CB464" i="8"/>
  <c r="CA372" i="8"/>
  <c r="CB372" i="8"/>
  <c r="CA138" i="8"/>
  <c r="CB138" i="8"/>
  <c r="CA109" i="8"/>
  <c r="CB109" i="8"/>
  <c r="CA396" i="8"/>
  <c r="CB396" i="8"/>
  <c r="CA305" i="8"/>
  <c r="CB305" i="8"/>
  <c r="CA266" i="8"/>
  <c r="CB266" i="8"/>
  <c r="CA441" i="8"/>
  <c r="CB441" i="8"/>
  <c r="CA304" i="8"/>
  <c r="CB304" i="8"/>
  <c r="CA242" i="8"/>
  <c r="CB242" i="8"/>
  <c r="CA282" i="8"/>
  <c r="CB282" i="8"/>
  <c r="CA143" i="8"/>
  <c r="CB143" i="8"/>
  <c r="CA160" i="8"/>
  <c r="CB160" i="8"/>
  <c r="CA213" i="8"/>
  <c r="CB213" i="8"/>
  <c r="CA62" i="8"/>
  <c r="CB62" i="8"/>
  <c r="CA191" i="8"/>
  <c r="CB191" i="8"/>
  <c r="CA140" i="8"/>
  <c r="CB140" i="8"/>
  <c r="CA496" i="8"/>
  <c r="CB496" i="8"/>
  <c r="CA415" i="8"/>
  <c r="CB415" i="8"/>
  <c r="CA422" i="8"/>
  <c r="CB422" i="8"/>
  <c r="CA479" i="8"/>
  <c r="CB479" i="8"/>
  <c r="CA292" i="8"/>
  <c r="CB292" i="8"/>
  <c r="CA482" i="8"/>
  <c r="CB482" i="8"/>
  <c r="CA249" i="8"/>
  <c r="CB249" i="8"/>
  <c r="CA110" i="8"/>
  <c r="CB110" i="8"/>
  <c r="CA48" i="8"/>
  <c r="CB48" i="8"/>
  <c r="CA477" i="8"/>
  <c r="CB477" i="8"/>
  <c r="CA37" i="8"/>
  <c r="CB37" i="8"/>
  <c r="CA203" i="8"/>
  <c r="CB203" i="8"/>
  <c r="CA153" i="8"/>
  <c r="CB153" i="8"/>
  <c r="CA389" i="8"/>
  <c r="CB389" i="8"/>
  <c r="CA202" i="8"/>
  <c r="CB202" i="8"/>
  <c r="CA260" i="8"/>
  <c r="CB260" i="8"/>
  <c r="CA280" i="8"/>
  <c r="CB280" i="8"/>
  <c r="CA414" i="8"/>
  <c r="CB414" i="8"/>
  <c r="CA403" i="8"/>
  <c r="CB403" i="8"/>
  <c r="CA63" i="8"/>
  <c r="CB63" i="8"/>
  <c r="CA139" i="8"/>
  <c r="CB139" i="8"/>
  <c r="CA237" i="8"/>
  <c r="CB237" i="8"/>
  <c r="CA125" i="8"/>
  <c r="CB125" i="8"/>
  <c r="CA65" i="8"/>
  <c r="CB65" i="8"/>
  <c r="CA157" i="8"/>
  <c r="CB157" i="8"/>
  <c r="CA150" i="8"/>
  <c r="CB150" i="8"/>
  <c r="CA251" i="8"/>
  <c r="CB251" i="8"/>
  <c r="CA369" i="8"/>
  <c r="CB369" i="8"/>
  <c r="CA445" i="8"/>
  <c r="CB445" i="8"/>
  <c r="CA267" i="8"/>
  <c r="CB267" i="8"/>
  <c r="CA206" i="8"/>
  <c r="CB206" i="8"/>
  <c r="CA272" i="8"/>
  <c r="CB272" i="8"/>
  <c r="CA44" i="8"/>
  <c r="CB44" i="8"/>
  <c r="CA224" i="8"/>
  <c r="CB224" i="8"/>
  <c r="CA159" i="8"/>
  <c r="CB159" i="8"/>
  <c r="CA263" i="8"/>
  <c r="CB263" i="8"/>
  <c r="CA286" i="8"/>
  <c r="CB286" i="8"/>
  <c r="CA107" i="8"/>
  <c r="CB107" i="8"/>
  <c r="CA430" i="8"/>
  <c r="CB430" i="8"/>
  <c r="CA195" i="8"/>
  <c r="CB195" i="8"/>
  <c r="CA169" i="8"/>
  <c r="CB169" i="8"/>
  <c r="CA461" i="8"/>
  <c r="CB461" i="8"/>
  <c r="CA105" i="8"/>
  <c r="CB105" i="8"/>
  <c r="CA478" i="8"/>
  <c r="CB478" i="8"/>
  <c r="CA474" i="8"/>
  <c r="CB474" i="8"/>
  <c r="CA473" i="8"/>
  <c r="CB473" i="8"/>
  <c r="CA204" i="8"/>
  <c r="CB204" i="8"/>
  <c r="CA483" i="8"/>
  <c r="CB483" i="8"/>
  <c r="CA20" i="8"/>
  <c r="CB20" i="8"/>
  <c r="CA296" i="8"/>
  <c r="CB296" i="8"/>
  <c r="CA452" i="8"/>
  <c r="CB452" i="8"/>
  <c r="CA517" i="8"/>
  <c r="CB517" i="8"/>
  <c r="CA132" i="8"/>
  <c r="CB132" i="8"/>
  <c r="CA67" i="8"/>
  <c r="CB67" i="8"/>
  <c r="CA417" i="8"/>
  <c r="CB417" i="8"/>
  <c r="CA438" i="8"/>
  <c r="CB438" i="8"/>
  <c r="CA193" i="8"/>
  <c r="CB193" i="8"/>
  <c r="CA252" i="8"/>
  <c r="CB252" i="8"/>
  <c r="CA439" i="8"/>
  <c r="CB439" i="8"/>
  <c r="CA509" i="8"/>
  <c r="CB509" i="8"/>
  <c r="CA8" i="8"/>
  <c r="CB8" i="8"/>
  <c r="CA453" i="8"/>
  <c r="CB453" i="8"/>
  <c r="CA469" i="8"/>
  <c r="CB469" i="8"/>
  <c r="CA468" i="8"/>
  <c r="CB468" i="8"/>
  <c r="CA357" i="8"/>
  <c r="CB357" i="8"/>
  <c r="CA495" i="8"/>
  <c r="CB495" i="8"/>
  <c r="CA18" i="8"/>
  <c r="CB18" i="8"/>
  <c r="CA71" i="8"/>
  <c r="CB71" i="8"/>
  <c r="CA19" i="8"/>
  <c r="CB19" i="8"/>
  <c r="CA416" i="8"/>
  <c r="CB416" i="8"/>
  <c r="CA454" i="8"/>
  <c r="CB454" i="8"/>
  <c r="CA35" i="8"/>
  <c r="CB35" i="8"/>
  <c r="CA240" i="8"/>
  <c r="CB240" i="8"/>
  <c r="CA289" i="8"/>
  <c r="CB289" i="8"/>
  <c r="CA212" i="8"/>
  <c r="CB212" i="8"/>
  <c r="CA311" i="8"/>
  <c r="CB311" i="8"/>
  <c r="CA514" i="8"/>
  <c r="CB514" i="8"/>
  <c r="CA264" i="8"/>
  <c r="CB264" i="8"/>
  <c r="CA194" i="8"/>
  <c r="CB194" i="8"/>
  <c r="CA70" i="8"/>
  <c r="CB70" i="8"/>
  <c r="CA196" i="8"/>
  <c r="CB196" i="8"/>
  <c r="CA365" i="8"/>
  <c r="CB365" i="8"/>
  <c r="CA15" i="8"/>
  <c r="CB15" i="8"/>
  <c r="CA248" i="8"/>
  <c r="CB248" i="8"/>
  <c r="CA494" i="8"/>
  <c r="CB494" i="8"/>
  <c r="CA388" i="8"/>
  <c r="CB388" i="8"/>
  <c r="CA368" i="8"/>
  <c r="CB368" i="8"/>
  <c r="CA171" i="8"/>
  <c r="CB171" i="8"/>
  <c r="CA273" i="8"/>
  <c r="CB273" i="8"/>
  <c r="CA336" i="8"/>
  <c r="CB336" i="8"/>
  <c r="CA69" i="8"/>
  <c r="CB69" i="8"/>
  <c r="CA12" i="8"/>
  <c r="CB12" i="8"/>
  <c r="CA134" i="8"/>
  <c r="CB134" i="8"/>
  <c r="CA223" i="8"/>
  <c r="CB223" i="8"/>
  <c r="CA510" i="8"/>
  <c r="CB510" i="8"/>
  <c r="CA14" i="8"/>
  <c r="CB14" i="8"/>
  <c r="CA342" i="8"/>
  <c r="CB342" i="8"/>
  <c r="CA443" i="8"/>
  <c r="CB443" i="8"/>
  <c r="CA156" i="8"/>
  <c r="CB156" i="8"/>
  <c r="CA256" i="8"/>
  <c r="CB256" i="8"/>
  <c r="CA277" i="8"/>
  <c r="CB277" i="8"/>
  <c r="CA49" i="8"/>
  <c r="CB49" i="8"/>
  <c r="CA265" i="8"/>
  <c r="CB265" i="8"/>
  <c r="CA418" i="8"/>
  <c r="CB418" i="8"/>
  <c r="CA320" i="8"/>
  <c r="CB320" i="8"/>
  <c r="CA449" i="8"/>
  <c r="CB449" i="8"/>
  <c r="CA419" i="8"/>
  <c r="CB419" i="8"/>
  <c r="CA214" i="8"/>
  <c r="CB214" i="8"/>
  <c r="CA361" i="8"/>
  <c r="CB361" i="8"/>
  <c r="CA25" i="8"/>
  <c r="CB25" i="8"/>
  <c r="CA460" i="8"/>
  <c r="CB460" i="8"/>
  <c r="CA155" i="8"/>
  <c r="CB155" i="8"/>
  <c r="CA38" i="8"/>
  <c r="CB38" i="8"/>
  <c r="CA247" i="8"/>
  <c r="CB247" i="8"/>
  <c r="CA349" i="8"/>
  <c r="CB349" i="8"/>
  <c r="CA187" i="8"/>
  <c r="CB187" i="8"/>
  <c r="CA170" i="8"/>
  <c r="CB170" i="8"/>
  <c r="CA168" i="8"/>
  <c r="CB168" i="8"/>
  <c r="CA233" i="8"/>
  <c r="CB233" i="8"/>
  <c r="CA420" i="8"/>
  <c r="CB420" i="8"/>
  <c r="CA92" i="8"/>
  <c r="CB92" i="8"/>
  <c r="CA425" i="8"/>
  <c r="CB425" i="8"/>
  <c r="CA358" i="8"/>
  <c r="CB358" i="8"/>
  <c r="CA270" i="8"/>
  <c r="CB270" i="8"/>
  <c r="CA229" i="8"/>
  <c r="CB229" i="8"/>
  <c r="CA476" i="8"/>
  <c r="CB476" i="8"/>
  <c r="CA332" i="8"/>
  <c r="CB332" i="8"/>
  <c r="CA276" i="8"/>
  <c r="CB276" i="8"/>
  <c r="CA484" i="8"/>
  <c r="CB484" i="8"/>
  <c r="CA340" i="8"/>
  <c r="CB340" i="8"/>
  <c r="CA258" i="8"/>
  <c r="CB258" i="8"/>
  <c r="CA103" i="8"/>
  <c r="CB103" i="8"/>
  <c r="CA117" i="8"/>
  <c r="CB117" i="8"/>
  <c r="CA516" i="8"/>
  <c r="CB516" i="8"/>
  <c r="CA115" i="8"/>
  <c r="CB115" i="8"/>
  <c r="CA209" i="8"/>
  <c r="CB209" i="8"/>
  <c r="CA131" i="8"/>
  <c r="CB131" i="8"/>
  <c r="CA86" i="8"/>
  <c r="CB86" i="8"/>
  <c r="CA128" i="8"/>
  <c r="CB128" i="8"/>
  <c r="CA392" i="8"/>
  <c r="CB392" i="8"/>
  <c r="CA435" i="8"/>
  <c r="CB435" i="8"/>
  <c r="CA348" i="8"/>
  <c r="CB348" i="8"/>
  <c r="CA100" i="8"/>
  <c r="CB100" i="8"/>
  <c r="CA351" i="8"/>
  <c r="CB351" i="8"/>
  <c r="CA89" i="8"/>
  <c r="CB89" i="8"/>
  <c r="CA101" i="8"/>
  <c r="CB101" i="8"/>
  <c r="CA151" i="8"/>
  <c r="CB151" i="8"/>
  <c r="CA413" i="8"/>
  <c r="CB413" i="8"/>
  <c r="CA226" i="8"/>
  <c r="CB226" i="8"/>
  <c r="CA189" i="8"/>
  <c r="CB189" i="8"/>
  <c r="CA493" i="8"/>
  <c r="CB493" i="8"/>
  <c r="CA116" i="8"/>
  <c r="CB116" i="8"/>
  <c r="CA285" i="8"/>
  <c r="CB285" i="8"/>
  <c r="CA94" i="8"/>
  <c r="CB94" i="8"/>
  <c r="CA106" i="8"/>
  <c r="CB106" i="8"/>
  <c r="CA328" i="8"/>
  <c r="CB328" i="8"/>
  <c r="CA238" i="8"/>
  <c r="CB238" i="8"/>
  <c r="CA95" i="8"/>
  <c r="CB95" i="8"/>
  <c r="CA129" i="8"/>
  <c r="CB129" i="8"/>
  <c r="CA158" i="8"/>
  <c r="CB158" i="8"/>
  <c r="CA492" i="8"/>
  <c r="CB492" i="8"/>
  <c r="CA458" i="8"/>
  <c r="CB458" i="8"/>
  <c r="CA5" i="8"/>
  <c r="CB5" i="8"/>
  <c r="CA421" i="8"/>
  <c r="CB421" i="8"/>
  <c r="CA88" i="8"/>
  <c r="CB88" i="8"/>
  <c r="CA334" i="8"/>
  <c r="CB334" i="8"/>
  <c r="CA13" i="8"/>
  <c r="CB13" i="8"/>
  <c r="CA275" i="8"/>
  <c r="CB275" i="8"/>
  <c r="CA167" i="8"/>
  <c r="CB167" i="8"/>
  <c r="CA341" i="8"/>
  <c r="CB341" i="8"/>
  <c r="CA228" i="8"/>
  <c r="CB228" i="8"/>
  <c r="CA97" i="8"/>
  <c r="CB97" i="8"/>
  <c r="CA350" i="8"/>
  <c r="CB350" i="8"/>
  <c r="CA377" i="8"/>
  <c r="CB377" i="8"/>
  <c r="CA51" i="8"/>
  <c r="CB51" i="8"/>
  <c r="CA319" i="8"/>
  <c r="CB319" i="8"/>
  <c r="CA239" i="8"/>
  <c r="CB239" i="8"/>
  <c r="CA318" i="8"/>
  <c r="CB318" i="8"/>
  <c r="CA199" i="8"/>
  <c r="CB199" i="8"/>
  <c r="CA333" i="8"/>
  <c r="CB333" i="8"/>
  <c r="CA11" i="8"/>
  <c r="CB11" i="8"/>
  <c r="CA268" i="8"/>
  <c r="CB268" i="8"/>
  <c r="CA55" i="8"/>
  <c r="CB55" i="8"/>
  <c r="CA225" i="8"/>
  <c r="CB225" i="8"/>
  <c r="CA121" i="8"/>
  <c r="CB121" i="8"/>
  <c r="CA201" i="8"/>
  <c r="CB201" i="8"/>
  <c r="CA344" i="8"/>
  <c r="CB344" i="8"/>
  <c r="CA36" i="8"/>
  <c r="CB36" i="8"/>
  <c r="CA135" i="8"/>
  <c r="CB135" i="8"/>
  <c r="CA81" i="8"/>
  <c r="CB81" i="8"/>
  <c r="CA166" i="8"/>
  <c r="CB166" i="8"/>
  <c r="CA122" i="8"/>
  <c r="CB122" i="8"/>
  <c r="CA227" i="8"/>
  <c r="CB227" i="8"/>
  <c r="CA142" i="8"/>
  <c r="CB142" i="8"/>
  <c r="CA112" i="8"/>
  <c r="CB112" i="8"/>
  <c r="CA120" i="8"/>
  <c r="CB120" i="8"/>
  <c r="CA77" i="8"/>
  <c r="CB77" i="8"/>
  <c r="CA245" i="8"/>
  <c r="CB245" i="8"/>
  <c r="CA290" i="8"/>
  <c r="CB290" i="8"/>
  <c r="CA83" i="8"/>
  <c r="CB83" i="8"/>
  <c r="CA200" i="8"/>
  <c r="CB200" i="8"/>
  <c r="CA96" i="8"/>
  <c r="CB96" i="8"/>
  <c r="CA90" i="8"/>
  <c r="CB90" i="8"/>
  <c r="CA346" i="8"/>
  <c r="CB346" i="8"/>
  <c r="CA73" i="8"/>
  <c r="CB73" i="8"/>
  <c r="CA198" i="8"/>
  <c r="CB198" i="8"/>
  <c r="CA93" i="8"/>
  <c r="CB93" i="8"/>
  <c r="CA308" i="8"/>
  <c r="CB308" i="8"/>
  <c r="CA335" i="8"/>
  <c r="CB335" i="8"/>
  <c r="CA84" i="8"/>
  <c r="CB84" i="8"/>
  <c r="CA197" i="8"/>
  <c r="CB197" i="8"/>
  <c r="CA347" i="8"/>
  <c r="CB347" i="8"/>
  <c r="CA261" i="8"/>
  <c r="CB261" i="8"/>
  <c r="CA130" i="8"/>
  <c r="CB130" i="8"/>
  <c r="CA405" i="8"/>
  <c r="CB405" i="8"/>
  <c r="CA99" i="8"/>
  <c r="CB99" i="8"/>
  <c r="CA338" i="8"/>
  <c r="CB338" i="8"/>
  <c r="CA123" i="8"/>
  <c r="CB123" i="8"/>
  <c r="CA85" i="8"/>
  <c r="CB85" i="8"/>
  <c r="CA133" i="8"/>
  <c r="CB133" i="8"/>
  <c r="CA262" i="8"/>
  <c r="CB262" i="8"/>
  <c r="CA80" i="8"/>
  <c r="CB80" i="8"/>
  <c r="CA255" i="8"/>
  <c r="CB255" i="8"/>
  <c r="CA306" i="8"/>
  <c r="CB306" i="8"/>
  <c r="CA79" i="8"/>
  <c r="CB79" i="8"/>
  <c r="CA208" i="8"/>
  <c r="CB208" i="8"/>
  <c r="CA339" i="8"/>
  <c r="CB339" i="8"/>
  <c r="CA231" i="8"/>
  <c r="CB231" i="8"/>
  <c r="CA382" i="8"/>
  <c r="CB382" i="8"/>
  <c r="CA230" i="8"/>
  <c r="CB230" i="8"/>
  <c r="CA343" i="8"/>
  <c r="CB343" i="8"/>
  <c r="CA235" i="8"/>
  <c r="CB235" i="8"/>
  <c r="CA215" i="8"/>
  <c r="CB215" i="8"/>
  <c r="CA298" i="8"/>
  <c r="CB298" i="8"/>
  <c r="CA513" i="8"/>
  <c r="CB513" i="8"/>
  <c r="CA287" i="8"/>
  <c r="CB287" i="8"/>
  <c r="CA511" i="8"/>
  <c r="CB511" i="8"/>
  <c r="CA322" i="8"/>
  <c r="CB322" i="8"/>
  <c r="CA246" i="8"/>
  <c r="CB246" i="8"/>
  <c r="CA78" i="8"/>
  <c r="CB78" i="8"/>
  <c r="CA359" i="8"/>
  <c r="CB359" i="8"/>
  <c r="CA17" i="8"/>
  <c r="CB17" i="8"/>
  <c r="CA269" i="8"/>
  <c r="CB269" i="8"/>
  <c r="CA192" i="8"/>
  <c r="CB192" i="8"/>
  <c r="CA331" i="8"/>
  <c r="CB331" i="8"/>
  <c r="CA210" i="8"/>
  <c r="CB210" i="8"/>
  <c r="CA211" i="8"/>
  <c r="CB211" i="8"/>
  <c r="CB472" i="8"/>
  <c r="CA472" i="8"/>
  <c r="CB3" i="8" l="1"/>
  <c r="CA3" i="8"/>
  <c r="CB519" i="8"/>
  <c r="CB523" i="8" s="1"/>
  <c r="CB524" i="8" s="1"/>
  <c r="CA519" i="8"/>
  <c r="D9" i="7"/>
  <c r="D6" i="7" s="1"/>
  <c r="AE16" i="15" s="1"/>
  <c r="R39" i="7" s="1"/>
  <c r="B2" i="21"/>
  <c r="O2" i="21" s="1"/>
  <c r="AA2" i="21" s="1"/>
  <c r="B3" i="21"/>
  <c r="K3" i="21" s="1"/>
  <c r="B4" i="21"/>
  <c r="J4" i="21" s="1"/>
  <c r="V4" i="21" s="1"/>
  <c r="B5" i="21"/>
  <c r="T5" i="21" s="1"/>
  <c r="AF5" i="21" s="1"/>
  <c r="B6" i="21"/>
  <c r="S6" i="21" s="1"/>
  <c r="AE6" i="21" s="1"/>
  <c r="B7" i="21"/>
  <c r="R7" i="21" s="1"/>
  <c r="AD7" i="21" s="1"/>
  <c r="B8" i="21"/>
  <c r="Q8" i="21" s="1"/>
  <c r="AC8" i="21" s="1"/>
  <c r="B9" i="21"/>
  <c r="P9" i="21" s="1"/>
  <c r="AB9" i="21" s="1"/>
  <c r="B10" i="21"/>
  <c r="O10" i="21" s="1"/>
  <c r="B11" i="21"/>
  <c r="N11" i="21" s="1"/>
  <c r="B12" i="21"/>
  <c r="J12" i="21" s="1"/>
  <c r="B13" i="21"/>
  <c r="B14" i="21"/>
  <c r="B15" i="21"/>
  <c r="B16" i="21"/>
  <c r="J16" i="21" s="1"/>
  <c r="B17" i="21"/>
  <c r="B18" i="21"/>
  <c r="J18" i="21" s="1"/>
  <c r="B19" i="21"/>
  <c r="B20" i="21"/>
  <c r="J20" i="21" s="1"/>
  <c r="B21" i="21"/>
  <c r="B22" i="21"/>
  <c r="B23" i="21"/>
  <c r="B24" i="21"/>
  <c r="Q24" i="21" s="1"/>
  <c r="AC24" i="21" s="1"/>
  <c r="B25" i="21"/>
  <c r="B26" i="21"/>
  <c r="O26" i="21" s="1"/>
  <c r="B27" i="21"/>
  <c r="B28" i="21"/>
  <c r="J28" i="21" s="1"/>
  <c r="B29" i="21"/>
  <c r="B30" i="21"/>
  <c r="B31" i="21"/>
  <c r="B32" i="21"/>
  <c r="J32" i="21" s="1"/>
  <c r="B33" i="21"/>
  <c r="B34" i="21"/>
  <c r="J34" i="21" s="1"/>
  <c r="V34" i="21" s="1"/>
  <c r="B35" i="21"/>
  <c r="B36" i="21"/>
  <c r="J36" i="21" s="1"/>
  <c r="B37" i="21"/>
  <c r="B38" i="21"/>
  <c r="B39" i="21"/>
  <c r="B40" i="21"/>
  <c r="Q40" i="21" s="1"/>
  <c r="AC40" i="21" s="1"/>
  <c r="B41" i="21"/>
  <c r="B42" i="21"/>
  <c r="O42" i="21" s="1"/>
  <c r="AA42" i="21" s="1"/>
  <c r="B43" i="21"/>
  <c r="B44" i="21"/>
  <c r="J44" i="21" s="1"/>
  <c r="B45" i="21"/>
  <c r="B46" i="21"/>
  <c r="B47" i="21"/>
  <c r="B48" i="21"/>
  <c r="J48" i="21" s="1"/>
  <c r="B49" i="21"/>
  <c r="B50" i="21"/>
  <c r="J50" i="21" s="1"/>
  <c r="B51" i="21"/>
  <c r="B52" i="21"/>
  <c r="J52" i="21" s="1"/>
  <c r="B53" i="21"/>
  <c r="B54" i="21"/>
  <c r="B55" i="21"/>
  <c r="B56" i="21"/>
  <c r="Q56" i="21" s="1"/>
  <c r="AC56" i="21" s="1"/>
  <c r="B57" i="21"/>
  <c r="B58" i="21"/>
  <c r="O58" i="21" s="1"/>
  <c r="B59" i="21"/>
  <c r="B60" i="21"/>
  <c r="J60" i="21" s="1"/>
  <c r="V60" i="21" s="1"/>
  <c r="B61" i="21"/>
  <c r="B62" i="21"/>
  <c r="B63" i="21"/>
  <c r="B64" i="21"/>
  <c r="J64" i="21" s="1"/>
  <c r="V64" i="21" s="1"/>
  <c r="B65" i="21"/>
  <c r="B66" i="21"/>
  <c r="J66" i="21" s="1"/>
  <c r="V66" i="21" s="1"/>
  <c r="B67" i="21"/>
  <c r="B68" i="21"/>
  <c r="J68" i="21" s="1"/>
  <c r="B69" i="21"/>
  <c r="B70" i="21"/>
  <c r="B71" i="21"/>
  <c r="B72" i="21"/>
  <c r="Q72" i="21" s="1"/>
  <c r="AC72" i="21" s="1"/>
  <c r="B73" i="21"/>
  <c r="B74" i="21"/>
  <c r="O74" i="21" s="1"/>
  <c r="B75" i="21"/>
  <c r="B76" i="21"/>
  <c r="J76" i="21" s="1"/>
  <c r="B77" i="21"/>
  <c r="B78" i="21"/>
  <c r="B79" i="21"/>
  <c r="B80" i="21"/>
  <c r="J80" i="21" s="1"/>
  <c r="B81" i="21"/>
  <c r="B82" i="21"/>
  <c r="J82" i="21" s="1"/>
  <c r="B83" i="21"/>
  <c r="B84" i="21"/>
  <c r="J84" i="21" s="1"/>
  <c r="B85" i="21"/>
  <c r="B86" i="21"/>
  <c r="B87" i="21"/>
  <c r="B88" i="21"/>
  <c r="Q88" i="21" s="1"/>
  <c r="AC88" i="21" s="1"/>
  <c r="B89" i="21"/>
  <c r="B90" i="21"/>
  <c r="O90" i="21" s="1"/>
  <c r="B91" i="21"/>
  <c r="B92" i="21"/>
  <c r="J92" i="21" s="1"/>
  <c r="B93" i="21"/>
  <c r="B94" i="21"/>
  <c r="B95" i="21"/>
  <c r="B96" i="21"/>
  <c r="J96" i="21" s="1"/>
  <c r="B97" i="21"/>
  <c r="B98" i="21"/>
  <c r="J98" i="21" s="1"/>
  <c r="B99" i="21"/>
  <c r="B100" i="21"/>
  <c r="J100" i="21" s="1"/>
  <c r="B101" i="21"/>
  <c r="B102" i="21"/>
  <c r="B103" i="21"/>
  <c r="B104" i="21"/>
  <c r="Q104" i="21" s="1"/>
  <c r="AC104" i="21" s="1"/>
  <c r="B105" i="21"/>
  <c r="B106" i="21"/>
  <c r="O106" i="21" s="1"/>
  <c r="B107" i="21"/>
  <c r="B108" i="21"/>
  <c r="J108" i="21" s="1"/>
  <c r="B109" i="21"/>
  <c r="B110" i="21"/>
  <c r="B111" i="21"/>
  <c r="B112" i="21"/>
  <c r="J112" i="21" s="1"/>
  <c r="B113" i="21"/>
  <c r="B114" i="21"/>
  <c r="J114" i="21" s="1"/>
  <c r="V114" i="21" s="1"/>
  <c r="B115" i="21"/>
  <c r="B116" i="21"/>
  <c r="J116" i="21" s="1"/>
  <c r="B117" i="21"/>
  <c r="B118" i="21"/>
  <c r="B119" i="21"/>
  <c r="B120" i="21"/>
  <c r="Q120" i="21" s="1"/>
  <c r="AC120" i="21" s="1"/>
  <c r="B121" i="21"/>
  <c r="B122" i="21"/>
  <c r="O122" i="21" s="1"/>
  <c r="B123" i="21"/>
  <c r="B124" i="21"/>
  <c r="J124" i="21" s="1"/>
  <c r="B125" i="21"/>
  <c r="B126" i="21"/>
  <c r="B127" i="21"/>
  <c r="B128" i="21"/>
  <c r="J128" i="21" s="1"/>
  <c r="B129" i="21"/>
  <c r="B130" i="21"/>
  <c r="J130" i="21" s="1"/>
  <c r="V130" i="21" s="1"/>
  <c r="B131" i="21"/>
  <c r="B132" i="21"/>
  <c r="J132" i="21" s="1"/>
  <c r="B133" i="21"/>
  <c r="B134" i="21"/>
  <c r="B135" i="21"/>
  <c r="B136" i="21"/>
  <c r="J136" i="21" s="1"/>
  <c r="V136" i="21" s="1"/>
  <c r="B137" i="21"/>
  <c r="B138" i="21"/>
  <c r="J138" i="21" s="1"/>
  <c r="V138" i="21" s="1"/>
  <c r="B139" i="21"/>
  <c r="B140" i="21"/>
  <c r="J140" i="21" s="1"/>
  <c r="V140" i="21" s="1"/>
  <c r="B141" i="21"/>
  <c r="B142" i="21"/>
  <c r="B143" i="21"/>
  <c r="B144" i="21"/>
  <c r="J144" i="21" s="1"/>
  <c r="B145" i="21"/>
  <c r="B146" i="21"/>
  <c r="J146" i="21" s="1"/>
  <c r="B147" i="21"/>
  <c r="B148" i="21"/>
  <c r="J148" i="21" s="1"/>
  <c r="B149" i="21"/>
  <c r="B150" i="21"/>
  <c r="J150" i="21" s="1"/>
  <c r="B151" i="21"/>
  <c r="B152" i="21"/>
  <c r="J152" i="21" s="1"/>
  <c r="B153" i="21"/>
  <c r="B154" i="21"/>
  <c r="J154" i="21" s="1"/>
  <c r="V154" i="21" s="1"/>
  <c r="B155" i="21"/>
  <c r="B156" i="21"/>
  <c r="J156" i="21" s="1"/>
  <c r="B157" i="21"/>
  <c r="B158" i="21"/>
  <c r="J158" i="21" s="1"/>
  <c r="B159" i="21"/>
  <c r="B160" i="21"/>
  <c r="J160" i="21" s="1"/>
  <c r="B161" i="21"/>
  <c r="B162" i="21"/>
  <c r="J162" i="21" s="1"/>
  <c r="B163" i="21"/>
  <c r="B164" i="21"/>
  <c r="J164" i="21" s="1"/>
  <c r="B165" i="21"/>
  <c r="B166" i="21"/>
  <c r="J166" i="21" s="1"/>
  <c r="B167" i="21"/>
  <c r="B168" i="21"/>
  <c r="J168" i="21" s="1"/>
  <c r="B169" i="21"/>
  <c r="B170" i="21"/>
  <c r="J170" i="21" s="1"/>
  <c r="B171" i="21"/>
  <c r="B172" i="21"/>
  <c r="J172" i="21" s="1"/>
  <c r="B173" i="21"/>
  <c r="B174" i="21"/>
  <c r="J174" i="21" s="1"/>
  <c r="V174" i="21" s="1"/>
  <c r="B175" i="21"/>
  <c r="B176" i="21"/>
  <c r="J176" i="21" s="1"/>
  <c r="V176" i="21" s="1"/>
  <c r="B177" i="21"/>
  <c r="B178" i="21"/>
  <c r="J178" i="21" s="1"/>
  <c r="B179" i="21"/>
  <c r="B180" i="21"/>
  <c r="J180" i="21" s="1"/>
  <c r="V180" i="21" s="1"/>
  <c r="B181" i="21"/>
  <c r="B182" i="21"/>
  <c r="J182" i="21" s="1"/>
  <c r="B183" i="21"/>
  <c r="B184" i="21"/>
  <c r="J184" i="21" s="1"/>
  <c r="B185" i="21"/>
  <c r="B186" i="21"/>
  <c r="J186" i="21" s="1"/>
  <c r="B187" i="21"/>
  <c r="B188" i="21"/>
  <c r="J188" i="21" s="1"/>
  <c r="V188" i="21" s="1"/>
  <c r="B189" i="21"/>
  <c r="B190" i="21"/>
  <c r="J190" i="21" s="1"/>
  <c r="V190" i="21" s="1"/>
  <c r="B191" i="21"/>
  <c r="B192" i="21"/>
  <c r="J192" i="21" s="1"/>
  <c r="B193" i="21"/>
  <c r="B194" i="21"/>
  <c r="J194" i="21" s="1"/>
  <c r="B195" i="21"/>
  <c r="B196" i="21"/>
  <c r="J196" i="21" s="1"/>
  <c r="V196" i="21" s="1"/>
  <c r="B197" i="21"/>
  <c r="B198" i="21"/>
  <c r="J198" i="21" s="1"/>
  <c r="B199" i="21"/>
  <c r="B200" i="21"/>
  <c r="J200" i="21" s="1"/>
  <c r="B201" i="21"/>
  <c r="B202" i="21"/>
  <c r="J202" i="21" s="1"/>
  <c r="B203" i="21"/>
  <c r="B204" i="21"/>
  <c r="J204" i="21" s="1"/>
  <c r="B205" i="21"/>
  <c r="B206" i="21"/>
  <c r="J206" i="21" s="1"/>
  <c r="B207" i="21"/>
  <c r="B208" i="21"/>
  <c r="J208" i="21" s="1"/>
  <c r="B209" i="21"/>
  <c r="B210" i="21"/>
  <c r="J210" i="21" s="1"/>
  <c r="B211" i="21"/>
  <c r="B212" i="21"/>
  <c r="J212" i="21" s="1"/>
  <c r="V212" i="21" s="1"/>
  <c r="B213" i="21"/>
  <c r="B214" i="21"/>
  <c r="J214" i="21" s="1"/>
  <c r="B215" i="21"/>
  <c r="B216" i="21"/>
  <c r="J216" i="21" s="1"/>
  <c r="B217" i="21"/>
  <c r="B218" i="21"/>
  <c r="J218" i="21" s="1"/>
  <c r="B219" i="21"/>
  <c r="B220" i="21"/>
  <c r="J220" i="21" s="1"/>
  <c r="V220" i="21" s="1"/>
  <c r="B221" i="21"/>
  <c r="B222" i="21"/>
  <c r="J222" i="21" s="1"/>
  <c r="B223" i="21"/>
  <c r="B224" i="21"/>
  <c r="J224" i="21" s="1"/>
  <c r="B225" i="21"/>
  <c r="B226" i="21"/>
  <c r="J226" i="21" s="1"/>
  <c r="B227" i="21"/>
  <c r="B228" i="21"/>
  <c r="J228" i="21" s="1"/>
  <c r="V228" i="21" s="1"/>
  <c r="B229" i="21"/>
  <c r="B230" i="21"/>
  <c r="J230" i="21" s="1"/>
  <c r="B231" i="21"/>
  <c r="B232" i="21"/>
  <c r="J232" i="21" s="1"/>
  <c r="V232" i="21" s="1"/>
  <c r="B233" i="21"/>
  <c r="B234" i="21"/>
  <c r="J234" i="21" s="1"/>
  <c r="B235" i="21"/>
  <c r="B236" i="21"/>
  <c r="J236" i="21" s="1"/>
  <c r="B237" i="21"/>
  <c r="B238" i="21"/>
  <c r="J238" i="21" s="1"/>
  <c r="B239" i="21"/>
  <c r="B240" i="21"/>
  <c r="J240" i="21" s="1"/>
  <c r="B241" i="21"/>
  <c r="B242" i="21"/>
  <c r="J242" i="21" s="1"/>
  <c r="V242" i="21" s="1"/>
  <c r="B243" i="21"/>
  <c r="B244" i="21"/>
  <c r="J244" i="21" s="1"/>
  <c r="B245" i="21"/>
  <c r="B246" i="21"/>
  <c r="J246" i="21" s="1"/>
  <c r="B247" i="21"/>
  <c r="B248" i="21"/>
  <c r="J248" i="21" s="1"/>
  <c r="B249" i="21"/>
  <c r="B250" i="21"/>
  <c r="J250" i="21" s="1"/>
  <c r="B251" i="21"/>
  <c r="B252" i="21"/>
  <c r="J252" i="21" s="1"/>
  <c r="V252" i="21" s="1"/>
  <c r="B253" i="21"/>
  <c r="B254" i="21"/>
  <c r="J254" i="21" s="1"/>
  <c r="B255" i="21"/>
  <c r="B256" i="21"/>
  <c r="J256" i="21" s="1"/>
  <c r="B257" i="21"/>
  <c r="B258" i="21"/>
  <c r="J258" i="21" s="1"/>
  <c r="B259" i="21"/>
  <c r="B260" i="21"/>
  <c r="J260" i="21" s="1"/>
  <c r="B261" i="21"/>
  <c r="B262" i="21"/>
  <c r="J262" i="21" s="1"/>
  <c r="B263" i="21"/>
  <c r="B264" i="21"/>
  <c r="J264" i="21" s="1"/>
  <c r="B265" i="21"/>
  <c r="B266" i="21"/>
  <c r="J266" i="21" s="1"/>
  <c r="B267" i="21"/>
  <c r="B268" i="21"/>
  <c r="J268" i="21" s="1"/>
  <c r="B269" i="21"/>
  <c r="B270" i="21"/>
  <c r="J270" i="21" s="1"/>
  <c r="V270" i="21" s="1"/>
  <c r="B271" i="21"/>
  <c r="B272" i="21"/>
  <c r="J272" i="21" s="1"/>
  <c r="V272" i="21" s="1"/>
  <c r="B273" i="21"/>
  <c r="B274" i="21"/>
  <c r="J274" i="21" s="1"/>
  <c r="V274" i="21" s="1"/>
  <c r="B275" i="21"/>
  <c r="B276" i="21"/>
  <c r="J276" i="21" s="1"/>
  <c r="B277" i="21"/>
  <c r="B278" i="21"/>
  <c r="J278" i="21" s="1"/>
  <c r="V278" i="21" s="1"/>
  <c r="B279" i="21"/>
  <c r="B280" i="21"/>
  <c r="J280" i="21" s="1"/>
  <c r="B281" i="21"/>
  <c r="B282" i="21"/>
  <c r="J282" i="21" s="1"/>
  <c r="B283" i="21"/>
  <c r="B284" i="21"/>
  <c r="J284" i="21" s="1"/>
  <c r="B285" i="21"/>
  <c r="B286" i="21"/>
  <c r="J286" i="21" s="1"/>
  <c r="B287" i="21"/>
  <c r="B288" i="21"/>
  <c r="J288" i="21" s="1"/>
  <c r="B289" i="21"/>
  <c r="B290" i="21"/>
  <c r="J290" i="21" s="1"/>
  <c r="B291" i="21"/>
  <c r="B292" i="21"/>
  <c r="J292" i="21" s="1"/>
  <c r="B293" i="21"/>
  <c r="B294" i="21"/>
  <c r="J294" i="21" s="1"/>
  <c r="B295" i="21"/>
  <c r="B296" i="21"/>
  <c r="J296" i="21" s="1"/>
  <c r="B297" i="21"/>
  <c r="B298" i="21"/>
  <c r="J298" i="21" s="1"/>
  <c r="B299" i="21"/>
  <c r="B300" i="21"/>
  <c r="J300" i="21" s="1"/>
  <c r="B301" i="21"/>
  <c r="B302" i="21"/>
  <c r="J302" i="21" s="1"/>
  <c r="B303" i="21"/>
  <c r="B304" i="21"/>
  <c r="J304" i="21" s="1"/>
  <c r="B305" i="21"/>
  <c r="B306" i="21"/>
  <c r="J306" i="21" s="1"/>
  <c r="B307" i="21"/>
  <c r="B308" i="21"/>
  <c r="J308" i="21" s="1"/>
  <c r="B309" i="21"/>
  <c r="B310" i="21"/>
  <c r="J310" i="21" s="1"/>
  <c r="V310" i="21" s="1"/>
  <c r="B311" i="21"/>
  <c r="B312" i="21"/>
  <c r="J312" i="21" s="1"/>
  <c r="V312" i="21" s="1"/>
  <c r="B313" i="21"/>
  <c r="B314" i="21"/>
  <c r="J314" i="21" s="1"/>
  <c r="V314" i="21" s="1"/>
  <c r="B315" i="21"/>
  <c r="B316" i="21"/>
  <c r="J316" i="21" s="1"/>
  <c r="V316" i="21" s="1"/>
  <c r="B317" i="21"/>
  <c r="B318" i="21"/>
  <c r="J318" i="21" s="1"/>
  <c r="B319" i="21"/>
  <c r="B320" i="21"/>
  <c r="J320" i="21" s="1"/>
  <c r="V320" i="21" s="1"/>
  <c r="B321" i="21"/>
  <c r="B322" i="21"/>
  <c r="J322" i="21" s="1"/>
  <c r="B323" i="21"/>
  <c r="B324" i="21"/>
  <c r="J324" i="21" s="1"/>
  <c r="V324" i="21" s="1"/>
  <c r="B325" i="21"/>
  <c r="B326" i="21"/>
  <c r="J326" i="21" s="1"/>
  <c r="B327" i="21"/>
  <c r="B328" i="21"/>
  <c r="J328" i="21" s="1"/>
  <c r="V328" i="21" s="1"/>
  <c r="B329" i="21"/>
  <c r="B330" i="21"/>
  <c r="J330" i="21" s="1"/>
  <c r="V330" i="21" s="1"/>
  <c r="B331" i="21"/>
  <c r="B332" i="21"/>
  <c r="J332" i="21" s="1"/>
  <c r="V332" i="21" s="1"/>
  <c r="B333" i="21"/>
  <c r="B334" i="21"/>
  <c r="J334" i="21" s="1"/>
  <c r="V334" i="21" s="1"/>
  <c r="B335" i="21"/>
  <c r="B336" i="21"/>
  <c r="J336" i="21" s="1"/>
  <c r="B337" i="21"/>
  <c r="B338" i="21"/>
  <c r="J338" i="21" s="1"/>
  <c r="B339" i="21"/>
  <c r="B340" i="21"/>
  <c r="J340" i="21" s="1"/>
  <c r="B341" i="21"/>
  <c r="B342" i="21"/>
  <c r="J342" i="21" s="1"/>
  <c r="B343" i="21"/>
  <c r="B344" i="21"/>
  <c r="J344" i="21" s="1"/>
  <c r="B345" i="21"/>
  <c r="B346" i="21"/>
  <c r="J346" i="21" s="1"/>
  <c r="B347" i="21"/>
  <c r="B348" i="21"/>
  <c r="J348" i="21" s="1"/>
  <c r="B349" i="21"/>
  <c r="B350" i="21"/>
  <c r="J350" i="21" s="1"/>
  <c r="B351" i="21"/>
  <c r="B352" i="21"/>
  <c r="J352" i="21" s="1"/>
  <c r="B353" i="21"/>
  <c r="B354" i="21"/>
  <c r="J354" i="21" s="1"/>
  <c r="B355" i="21"/>
  <c r="B356" i="21"/>
  <c r="J356" i="21" s="1"/>
  <c r="B357" i="21"/>
  <c r="B358" i="21"/>
  <c r="J358" i="21" s="1"/>
  <c r="B359" i="21"/>
  <c r="B360" i="21"/>
  <c r="J360" i="21" s="1"/>
  <c r="B361" i="21"/>
  <c r="B362" i="21"/>
  <c r="J362" i="21" s="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s="1"/>
  <c r="B435" i="21"/>
  <c r="B436" i="21"/>
  <c r="J436" i="21" s="1"/>
  <c r="B437" i="21"/>
  <c r="B438" i="21"/>
  <c r="J438" i="21" s="1"/>
  <c r="B439" i="21"/>
  <c r="B440" i="21"/>
  <c r="J440" i="21" s="1"/>
  <c r="B441" i="21"/>
  <c r="B442" i="21"/>
  <c r="J442" i="21" s="1"/>
  <c r="B443" i="21"/>
  <c r="B444" i="21"/>
  <c r="J444" i="21" s="1"/>
  <c r="B445" i="21"/>
  <c r="B446" i="21"/>
  <c r="J446" i="21" s="1"/>
  <c r="B447" i="21"/>
  <c r="B448" i="21"/>
  <c r="J448" i="21" s="1"/>
  <c r="B449" i="21"/>
  <c r="B450" i="21"/>
  <c r="J450" i="21" s="1"/>
  <c r="B451" i="21"/>
  <c r="B452" i="21"/>
  <c r="J452" i="21" s="1"/>
  <c r="B453" i="21"/>
  <c r="B454" i="21"/>
  <c r="J454" i="21" s="1"/>
  <c r="B455" i="21"/>
  <c r="B456" i="21"/>
  <c r="J456" i="21" s="1"/>
  <c r="B457" i="21"/>
  <c r="B458" i="21"/>
  <c r="J458" i="21" s="1"/>
  <c r="B459" i="21"/>
  <c r="B460" i="21"/>
  <c r="J460" i="21" s="1"/>
  <c r="B461" i="21"/>
  <c r="B462" i="21"/>
  <c r="J462" i="21" s="1"/>
  <c r="B463" i="21"/>
  <c r="B464" i="21"/>
  <c r="J464" i="21" s="1"/>
  <c r="B465" i="21"/>
  <c r="B466" i="21"/>
  <c r="J466" i="21" s="1"/>
  <c r="B467" i="21"/>
  <c r="B468" i="21"/>
  <c r="J468" i="21" s="1"/>
  <c r="B469" i="21"/>
  <c r="B470" i="21"/>
  <c r="J470" i="21" s="1"/>
  <c r="B471" i="21"/>
  <c r="B472" i="21"/>
  <c r="J472" i="21" s="1"/>
  <c r="B473" i="21"/>
  <c r="B474" i="21"/>
  <c r="J474" i="21" s="1"/>
  <c r="B475" i="21"/>
  <c r="B476" i="21"/>
  <c r="J476" i="21" s="1"/>
  <c r="B477" i="21"/>
  <c r="B478" i="21"/>
  <c r="J478" i="21" s="1"/>
  <c r="B479" i="21"/>
  <c r="B480" i="21"/>
  <c r="J480" i="21" s="1"/>
  <c r="B481" i="21"/>
  <c r="B482" i="21"/>
  <c r="J482" i="21" s="1"/>
  <c r="B483" i="21"/>
  <c r="B484" i="21"/>
  <c r="J484" i="21" s="1"/>
  <c r="B485" i="21"/>
  <c r="B486" i="21"/>
  <c r="J486" i="21" s="1"/>
  <c r="B487" i="21"/>
  <c r="B488" i="21"/>
  <c r="J488" i="21" s="1"/>
  <c r="B489" i="21"/>
  <c r="B490" i="21"/>
  <c r="J490" i="21" s="1"/>
  <c r="B491" i="21"/>
  <c r="B492" i="21"/>
  <c r="J492" i="21" s="1"/>
  <c r="B493" i="21"/>
  <c r="B494" i="21"/>
  <c r="J494" i="21" s="1"/>
  <c r="B495" i="21"/>
  <c r="B496" i="21"/>
  <c r="J496" i="21" s="1"/>
  <c r="B497" i="21"/>
  <c r="B498" i="21"/>
  <c r="J498" i="21" s="1"/>
  <c r="B499" i="21"/>
  <c r="B500" i="21"/>
  <c r="J500" i="21" s="1"/>
  <c r="B501" i="21"/>
  <c r="B502" i="21"/>
  <c r="J502" i="21" s="1"/>
  <c r="B503" i="21"/>
  <c r="B504" i="21"/>
  <c r="J504" i="21" s="1"/>
  <c r="B505" i="21"/>
  <c r="B506" i="21"/>
  <c r="J506" i="21" s="1"/>
  <c r="B507" i="21"/>
  <c r="B508" i="21"/>
  <c r="J508" i="21" s="1"/>
  <c r="B509" i="21"/>
  <c r="B510" i="21"/>
  <c r="J510" i="21" s="1"/>
  <c r="B511" i="21"/>
  <c r="B512" i="21"/>
  <c r="J512" i="21" s="1"/>
  <c r="B513" i="21"/>
  <c r="B514" i="21"/>
  <c r="J514" i="21" s="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B1" i="8"/>
  <c r="AU472" i="8"/>
  <c r="AY472" i="8" s="1"/>
  <c r="AU330" i="8"/>
  <c r="AU515" i="8"/>
  <c r="AY515" i="8" s="1"/>
  <c r="AU218" i="8"/>
  <c r="AU164" i="8"/>
  <c r="AU186" i="8"/>
  <c r="BN186" i="8" s="1"/>
  <c r="AU317" i="8"/>
  <c r="AU375" i="8"/>
  <c r="AU52" i="8"/>
  <c r="BN52" i="8" s="1"/>
  <c r="AU216" i="8"/>
  <c r="BN216" i="8" s="1"/>
  <c r="AU190" i="8"/>
  <c r="AU437" i="8"/>
  <c r="AY437" i="8" s="1"/>
  <c r="AU345" i="8"/>
  <c r="AU72" i="8"/>
  <c r="AU205" i="8"/>
  <c r="AU393" i="8"/>
  <c r="AY393" i="8" s="1"/>
  <c r="AU176" i="8"/>
  <c r="AU408" i="8"/>
  <c r="AU378" i="8"/>
  <c r="AY378" i="8" s="1"/>
  <c r="AU137" i="8"/>
  <c r="AU370" i="8"/>
  <c r="AU54" i="8"/>
  <c r="AU75" i="8"/>
  <c r="AU463" i="8"/>
  <c r="AY463" i="8" s="1"/>
  <c r="AU180" i="8"/>
  <c r="AY180" i="8" s="1"/>
  <c r="AU274" i="8"/>
  <c r="AU316" i="8"/>
  <c r="BN316" i="8" s="1"/>
  <c r="AU165" i="8"/>
  <c r="AU329" i="8"/>
  <c r="AU152" i="8"/>
  <c r="BN152" i="8" s="1"/>
  <c r="AU47" i="8"/>
  <c r="AU300" i="8"/>
  <c r="AU462" i="8"/>
  <c r="AY462" i="8" s="1"/>
  <c r="AU68" i="8"/>
  <c r="AU302" i="8"/>
  <c r="AU400" i="8"/>
  <c r="AU297" i="8"/>
  <c r="AU59" i="8"/>
  <c r="AU219" i="8"/>
  <c r="AU310" i="8"/>
  <c r="AY310" i="8" s="1"/>
  <c r="AU448" i="8"/>
  <c r="AY448" i="8" s="1"/>
  <c r="AU113" i="8"/>
  <c r="AU402" i="8"/>
  <c r="AU45" i="8"/>
  <c r="AU144" i="8"/>
  <c r="AU325" i="8"/>
  <c r="AU30" i="8"/>
  <c r="AU428" i="8"/>
  <c r="AY428" i="8" s="1"/>
  <c r="AU173" i="8"/>
  <c r="AU401" i="8"/>
  <c r="AU288" i="8"/>
  <c r="AU500" i="8"/>
  <c r="AY500" i="8" s="1"/>
  <c r="AU34" i="8"/>
  <c r="AY34" i="8" s="1"/>
  <c r="AU253" i="8"/>
  <c r="BN253" i="8" s="1"/>
  <c r="AU217" i="8"/>
  <c r="BN217" i="8" s="1"/>
  <c r="AU114" i="8"/>
  <c r="AU391" i="8"/>
  <c r="AY391" i="8" s="1"/>
  <c r="AU307" i="8"/>
  <c r="AU491" i="8"/>
  <c r="AY491" i="8" s="1"/>
  <c r="AU499" i="8"/>
  <c r="AY499" i="8" s="1"/>
  <c r="AU433" i="8"/>
  <c r="AY433" i="8" s="1"/>
  <c r="AU407" i="8"/>
  <c r="AU481" i="8"/>
  <c r="AY481" i="8" s="1"/>
  <c r="AU355" i="8"/>
  <c r="AU451" i="8"/>
  <c r="AY451" i="8" s="1"/>
  <c r="AU404" i="8"/>
  <c r="AU356" i="8"/>
  <c r="AU353" i="8"/>
  <c r="AU222" i="8"/>
  <c r="AY222" i="8" s="1"/>
  <c r="AU82" i="8"/>
  <c r="BN82" i="8" s="1"/>
  <c r="AU487" i="8"/>
  <c r="AY487" i="8" s="1"/>
  <c r="AU431" i="8"/>
  <c r="AY431" i="8" s="1"/>
  <c r="AU257" i="8"/>
  <c r="AU409" i="8"/>
  <c r="AU293" i="8"/>
  <c r="AU397" i="8"/>
  <c r="AU104" i="8"/>
  <c r="BN104" i="8" s="1"/>
  <c r="AU221" i="8"/>
  <c r="AU295" i="8"/>
  <c r="AU406" i="8"/>
  <c r="AU174" i="8"/>
  <c r="AU184" i="8"/>
  <c r="AU108" i="8"/>
  <c r="BN108" i="8" s="1"/>
  <c r="AU162" i="8"/>
  <c r="AU175" i="8"/>
  <c r="BN175" i="8" s="1"/>
  <c r="AU503" i="8"/>
  <c r="AU278" i="8"/>
  <c r="AU66" i="8"/>
  <c r="BN66" i="8" s="1"/>
  <c r="AU254" i="8"/>
  <c r="AY254" i="8" s="1"/>
  <c r="AU220" i="8"/>
  <c r="BN220" i="8" s="1"/>
  <c r="AU424" i="8"/>
  <c r="AU429" i="8"/>
  <c r="AU111" i="8"/>
  <c r="AY111" i="8" s="1"/>
  <c r="AU384" i="8"/>
  <c r="AY384" i="8" s="1"/>
  <c r="AU281" i="8"/>
  <c r="AU395" i="8"/>
  <c r="AU46" i="8"/>
  <c r="AU10" i="8"/>
  <c r="AU146" i="8"/>
  <c r="AU360" i="8"/>
  <c r="AY360" i="8" s="1"/>
  <c r="AU362" i="8"/>
  <c r="AY362" i="8" s="1"/>
  <c r="AU364" i="8"/>
  <c r="AU61" i="8"/>
  <c r="AU207" i="8"/>
  <c r="AU315" i="8"/>
  <c r="AY315" i="8" s="1"/>
  <c r="AU314" i="8"/>
  <c r="BN314" i="8" s="1"/>
  <c r="AU182" i="8"/>
  <c r="AU309" i="8"/>
  <c r="AU74" i="8"/>
  <c r="BN74" i="8" s="1"/>
  <c r="AU98" i="8"/>
  <c r="BN98" i="8" s="1"/>
  <c r="AU181" i="8"/>
  <c r="AU385" i="8"/>
  <c r="CD385" i="8" s="1"/>
  <c r="AU455" i="8"/>
  <c r="AY455" i="8" s="1"/>
  <c r="AU179" i="8"/>
  <c r="AU367" i="8"/>
  <c r="BN367" i="8" s="1"/>
  <c r="AU480" i="8"/>
  <c r="AU40" i="8"/>
  <c r="BN40" i="8" s="1"/>
  <c r="AU148" i="8"/>
  <c r="BN148" i="8" s="1"/>
  <c r="AU504" i="8"/>
  <c r="AY504" i="8" s="1"/>
  <c r="AU6" i="8"/>
  <c r="AU183" i="8"/>
  <c r="AU24" i="8"/>
  <c r="AU76" i="8"/>
  <c r="AU7" i="8"/>
  <c r="AU470" i="8"/>
  <c r="AY470" i="8" s="1"/>
  <c r="AU28" i="8"/>
  <c r="AU283" i="8"/>
  <c r="AU354" i="8"/>
  <c r="AU466" i="8"/>
  <c r="AY466" i="8" s="1"/>
  <c r="AU465" i="8"/>
  <c r="AU284" i="8"/>
  <c r="AU312" i="8"/>
  <c r="AU9" i="8"/>
  <c r="AU444" i="8"/>
  <c r="AY444" i="8" s="1"/>
  <c r="AU485" i="8"/>
  <c r="AY485" i="8" s="1"/>
  <c r="AU366" i="8"/>
  <c r="AY366" i="8" s="1"/>
  <c r="AU490" i="8"/>
  <c r="AY490" i="8" s="1"/>
  <c r="AU22" i="8"/>
  <c r="BN22" i="8" s="1"/>
  <c r="AU436" i="8"/>
  <c r="AU271" i="8"/>
  <c r="AU489" i="8"/>
  <c r="AY489" i="8" s="1"/>
  <c r="AU236" i="8"/>
  <c r="AU390" i="8"/>
  <c r="AU21" i="8"/>
  <c r="AU145" i="8"/>
  <c r="BN145" i="8" s="1"/>
  <c r="AU291" i="8"/>
  <c r="AU374" i="8"/>
  <c r="AU432" i="8"/>
  <c r="AU149" i="8"/>
  <c r="AU185" i="8"/>
  <c r="AU423" i="8"/>
  <c r="AY423" i="8" s="1"/>
  <c r="AU386" i="8"/>
  <c r="AU512" i="8"/>
  <c r="AY512" i="8" s="1"/>
  <c r="AU39" i="8"/>
  <c r="AU154" i="8"/>
  <c r="AU475" i="8"/>
  <c r="AY475" i="8" s="1"/>
  <c r="AU381" i="8"/>
  <c r="AY381" i="8" s="1"/>
  <c r="AU188" i="8"/>
  <c r="AU118" i="8"/>
  <c r="AU234" i="8"/>
  <c r="AU87" i="8"/>
  <c r="AU60" i="8"/>
  <c r="AU56" i="8"/>
  <c r="AU91" i="8"/>
  <c r="AU313" i="8"/>
  <c r="AY313" i="8" s="1"/>
  <c r="AU41" i="8"/>
  <c r="AU387" i="8"/>
  <c r="AU399" i="8"/>
  <c r="AU373" i="8"/>
  <c r="AY373" i="8" s="1"/>
  <c r="AU177" i="8"/>
  <c r="AU172" i="8"/>
  <c r="AU244" i="8"/>
  <c r="AU471" i="8"/>
  <c r="AY471" i="8" s="1"/>
  <c r="AU232" i="8"/>
  <c r="AU488" i="8"/>
  <c r="AY488" i="8" s="1"/>
  <c r="AU42" i="8"/>
  <c r="AU243" i="8"/>
  <c r="AU498" i="8"/>
  <c r="AY498" i="8" s="1"/>
  <c r="AU446" i="8"/>
  <c r="AU27" i="8"/>
  <c r="AU147" i="8"/>
  <c r="AU508" i="8"/>
  <c r="AU141" i="8"/>
  <c r="AU518" i="8"/>
  <c r="AY518" i="8" s="1"/>
  <c r="AU301" i="8"/>
  <c r="AU33" i="8"/>
  <c r="AU447" i="8"/>
  <c r="AY447" i="8" s="1"/>
  <c r="AU16" i="8"/>
  <c r="AU459" i="8"/>
  <c r="AY459" i="8" s="1"/>
  <c r="AU456" i="8"/>
  <c r="AU58" i="8"/>
  <c r="BN58" i="8" s="1"/>
  <c r="AU398" i="8"/>
  <c r="AY398" i="8" s="1"/>
  <c r="AU57" i="8"/>
  <c r="BN57" i="8" s="1"/>
  <c r="AU383" i="8"/>
  <c r="AU501" i="8"/>
  <c r="BN501" i="8" s="1"/>
  <c r="AU324" i="8"/>
  <c r="AU327" i="8"/>
  <c r="AU371" i="8"/>
  <c r="AU380" i="8"/>
  <c r="AU505" i="8"/>
  <c r="AY505" i="8" s="1"/>
  <c r="AU363" i="8"/>
  <c r="AY363" i="8" s="1"/>
  <c r="AU32" i="8"/>
  <c r="AU64" i="8"/>
  <c r="AU299" i="8"/>
  <c r="AU241" i="8"/>
  <c r="AU337" i="8"/>
  <c r="AU43" i="8"/>
  <c r="AU506" i="8"/>
  <c r="AY506" i="8" s="1"/>
  <c r="AU352" i="8"/>
  <c r="AY352" i="8" s="1"/>
  <c r="AU279" i="8"/>
  <c r="AY279" i="8" s="1"/>
  <c r="AU442" i="8"/>
  <c r="AY442" i="8" s="1"/>
  <c r="AU457" i="8"/>
  <c r="AY457" i="8" s="1"/>
  <c r="AU411" i="8"/>
  <c r="AY411" i="8" s="1"/>
  <c r="AU303" i="8"/>
  <c r="BN303" i="8" s="1"/>
  <c r="AU379" i="8"/>
  <c r="AY379" i="8" s="1"/>
  <c r="AU410" i="8"/>
  <c r="AY410" i="8" s="1"/>
  <c r="AU394" i="8"/>
  <c r="AY394" i="8" s="1"/>
  <c r="AU467" i="8"/>
  <c r="AU486" i="8"/>
  <c r="AY486" i="8" s="1"/>
  <c r="AU323" i="8"/>
  <c r="AU29" i="8"/>
  <c r="BN29" i="8" s="1"/>
  <c r="AU178" i="8"/>
  <c r="BN178" i="8" s="1"/>
  <c r="AU412" i="8"/>
  <c r="AU497" i="8"/>
  <c r="AY497" i="8" s="1"/>
  <c r="AU102" i="8"/>
  <c r="AY102" i="8" s="1"/>
  <c r="AU294" i="8"/>
  <c r="AU502" i="8"/>
  <c r="AY502" i="8" s="1"/>
  <c r="AU259" i="8"/>
  <c r="AU50" i="8"/>
  <c r="AU136" i="8"/>
  <c r="AU507" i="8"/>
  <c r="AY507" i="8" s="1"/>
  <c r="AU326" i="8"/>
  <c r="AU119" i="8"/>
  <c r="AU321" i="8"/>
  <c r="AU161" i="8"/>
  <c r="AU434" i="8"/>
  <c r="AY434" i="8" s="1"/>
  <c r="AU250" i="8"/>
  <c r="AU53" i="8"/>
  <c r="BN53" i="8" s="1"/>
  <c r="AU163" i="8"/>
  <c r="AU124" i="8"/>
  <c r="BN124" i="8" s="1"/>
  <c r="AU440" i="8"/>
  <c r="AY440" i="8" s="1"/>
  <c r="AU126" i="8"/>
  <c r="BN126" i="8" s="1"/>
  <c r="AU23" i="8"/>
  <c r="AU450" i="8"/>
  <c r="AY450" i="8" s="1"/>
  <c r="AU127" i="8"/>
  <c r="CD127" i="8" s="1"/>
  <c r="AU31" i="8"/>
  <c r="AU26" i="8"/>
  <c r="AU426" i="8"/>
  <c r="AU427" i="8"/>
  <c r="AY427" i="8" s="1"/>
  <c r="AU376" i="8"/>
  <c r="AU464" i="8"/>
  <c r="AY464" i="8" s="1"/>
  <c r="AU372" i="8"/>
  <c r="AY372" i="8" s="1"/>
  <c r="AU138" i="8"/>
  <c r="AY138" i="8" s="1"/>
  <c r="AU109" i="8"/>
  <c r="AU396" i="8"/>
  <c r="AY396" i="8" s="1"/>
  <c r="AU305" i="8"/>
  <c r="AU266" i="8"/>
  <c r="AY266" i="8" s="1"/>
  <c r="AU441" i="8"/>
  <c r="AY441" i="8" s="1"/>
  <c r="AU304" i="8"/>
  <c r="AU242" i="8"/>
  <c r="AU282" i="8"/>
  <c r="AU143" i="8"/>
  <c r="AU160" i="8"/>
  <c r="AU213" i="8"/>
  <c r="AU62" i="8"/>
  <c r="BN62" i="8" s="1"/>
  <c r="AU191" i="8"/>
  <c r="BN191" i="8" s="1"/>
  <c r="AU140" i="8"/>
  <c r="AU496" i="8"/>
  <c r="AY496" i="8" s="1"/>
  <c r="AU415" i="8"/>
  <c r="AY415" i="8" s="1"/>
  <c r="AU422" i="8"/>
  <c r="AY422" i="8" s="1"/>
  <c r="AU479" i="8"/>
  <c r="AY479" i="8" s="1"/>
  <c r="AU292" i="8"/>
  <c r="AU482" i="8"/>
  <c r="AY482" i="8" s="1"/>
  <c r="AU249" i="8"/>
  <c r="BN249" i="8" s="1"/>
  <c r="AU110" i="8"/>
  <c r="AU48" i="8"/>
  <c r="AU477" i="8"/>
  <c r="AY477" i="8" s="1"/>
  <c r="AU37" i="8"/>
  <c r="AU203" i="8"/>
  <c r="AU153" i="8"/>
  <c r="AU389" i="8"/>
  <c r="AY389" i="8" s="1"/>
  <c r="AU202" i="8"/>
  <c r="AU260" i="8"/>
  <c r="BN260" i="8" s="1"/>
  <c r="AU280" i="8"/>
  <c r="AU414" i="8"/>
  <c r="AY414" i="8" s="1"/>
  <c r="AU403" i="8"/>
  <c r="AU63" i="8"/>
  <c r="AU139" i="8"/>
  <c r="AU237" i="8"/>
  <c r="AU125" i="8"/>
  <c r="BN125" i="8" s="1"/>
  <c r="AU65" i="8"/>
  <c r="AU157" i="8"/>
  <c r="AU150" i="8"/>
  <c r="AU251" i="8"/>
  <c r="AU369" i="8"/>
  <c r="AU445" i="8"/>
  <c r="AU267" i="8"/>
  <c r="BN267" i="8" s="1"/>
  <c r="AU206" i="8"/>
  <c r="AU272" i="8"/>
  <c r="AU44" i="8"/>
  <c r="AU224" i="8"/>
  <c r="AU159" i="8"/>
  <c r="AU263" i="8"/>
  <c r="AU286" i="8"/>
  <c r="AU107" i="8"/>
  <c r="AY107" i="8" s="1"/>
  <c r="AU430" i="8"/>
  <c r="AY430" i="8" s="1"/>
  <c r="AU195" i="8"/>
  <c r="AU169" i="8"/>
  <c r="AU461" i="8"/>
  <c r="AY461" i="8" s="1"/>
  <c r="AU105" i="8"/>
  <c r="AU478" i="8"/>
  <c r="AY478" i="8" s="1"/>
  <c r="AU474" i="8"/>
  <c r="AU473" i="8"/>
  <c r="AY473" i="8" s="1"/>
  <c r="AU204" i="8"/>
  <c r="AU483" i="8"/>
  <c r="AY483" i="8" s="1"/>
  <c r="AU20" i="8"/>
  <c r="BN20" i="8" s="1"/>
  <c r="AU296" i="8"/>
  <c r="AY296" i="8" s="1"/>
  <c r="AU452" i="8"/>
  <c r="AU517" i="8"/>
  <c r="AY517" i="8" s="1"/>
  <c r="AU132" i="8"/>
  <c r="AU67" i="8"/>
  <c r="BN67" i="8" s="1"/>
  <c r="AU417" i="8"/>
  <c r="AU438" i="8"/>
  <c r="AY438" i="8" s="1"/>
  <c r="AU193" i="8"/>
  <c r="AU252" i="8"/>
  <c r="AU439" i="8"/>
  <c r="AU509" i="8"/>
  <c r="AY509" i="8" s="1"/>
  <c r="AU8" i="8"/>
  <c r="AU453" i="8"/>
  <c r="AY453" i="8" s="1"/>
  <c r="AU469" i="8"/>
  <c r="AU468" i="8"/>
  <c r="BN468" i="8" s="1"/>
  <c r="AU357" i="8"/>
  <c r="AU495" i="8"/>
  <c r="AY495" i="8" s="1"/>
  <c r="AU18" i="8"/>
  <c r="AU71" i="8"/>
  <c r="AU19" i="8"/>
  <c r="AU416" i="8"/>
  <c r="AY416" i="8" s="1"/>
  <c r="AU454" i="8"/>
  <c r="AY454" i="8" s="1"/>
  <c r="AU35" i="8"/>
  <c r="AU240" i="8"/>
  <c r="AU289" i="8"/>
  <c r="AY289" i="8" s="1"/>
  <c r="AU212" i="8"/>
  <c r="AU311" i="8"/>
  <c r="AU514" i="8"/>
  <c r="AY514" i="8" s="1"/>
  <c r="AU264" i="8"/>
  <c r="AY264" i="8" s="1"/>
  <c r="AU194" i="8"/>
  <c r="BN194" i="8" s="1"/>
  <c r="AU70" i="8"/>
  <c r="AU196" i="8"/>
  <c r="AY196" i="8" s="1"/>
  <c r="AU365" i="8"/>
  <c r="AY365" i="8" s="1"/>
  <c r="AU15" i="8"/>
  <c r="BN15" i="8" s="1"/>
  <c r="AU248" i="8"/>
  <c r="AU494" i="8"/>
  <c r="AY494" i="8" s="1"/>
  <c r="AU388" i="8"/>
  <c r="AY388" i="8" s="1"/>
  <c r="AU368" i="8"/>
  <c r="BN368" i="8" s="1"/>
  <c r="AU171" i="8"/>
  <c r="AU273" i="8"/>
  <c r="AU336" i="8"/>
  <c r="BN336" i="8" s="1"/>
  <c r="AU69" i="8"/>
  <c r="AU12" i="8"/>
  <c r="AU134" i="8"/>
  <c r="AU223" i="8"/>
  <c r="AY223" i="8" s="1"/>
  <c r="AU510" i="8"/>
  <c r="AU14" i="8"/>
  <c r="AU342" i="8"/>
  <c r="AU443" i="8"/>
  <c r="AY443" i="8" s="1"/>
  <c r="AU156" i="8"/>
  <c r="AU256" i="8"/>
  <c r="AU277" i="8"/>
  <c r="AU49" i="8"/>
  <c r="AY49" i="8" s="1"/>
  <c r="AU265" i="8"/>
  <c r="AU418" i="8"/>
  <c r="AU320" i="8"/>
  <c r="AU449" i="8"/>
  <c r="AY449" i="8" s="1"/>
  <c r="AU419" i="8"/>
  <c r="AU214" i="8"/>
  <c r="BN214" i="8" s="1"/>
  <c r="AU361" i="8"/>
  <c r="AY361" i="8" s="1"/>
  <c r="AU25" i="8"/>
  <c r="BN25" i="8" s="1"/>
  <c r="AU460" i="8"/>
  <c r="AU155" i="8"/>
  <c r="AU38" i="8"/>
  <c r="AU247" i="8"/>
  <c r="AY247" i="8" s="1"/>
  <c r="AU349" i="8"/>
  <c r="AY349" i="8" s="1"/>
  <c r="AU187" i="8"/>
  <c r="AU170" i="8"/>
  <c r="AU168" i="8"/>
  <c r="AU233" i="8"/>
  <c r="AU420" i="8"/>
  <c r="AY420" i="8" s="1"/>
  <c r="AU92" i="8"/>
  <c r="AU425" i="8"/>
  <c r="AY425" i="8" s="1"/>
  <c r="AU358" i="8"/>
  <c r="AU270" i="8"/>
  <c r="AU229" i="8"/>
  <c r="AU476" i="8"/>
  <c r="AY476" i="8" s="1"/>
  <c r="AU332" i="8"/>
  <c r="AU276" i="8"/>
  <c r="AU484" i="8"/>
  <c r="AY484" i="8" s="1"/>
  <c r="AU340" i="8"/>
  <c r="AY340" i="8" s="1"/>
  <c r="AU258" i="8"/>
  <c r="BN258" i="8" s="1"/>
  <c r="AU103" i="8"/>
  <c r="AU117" i="8"/>
  <c r="AU516" i="8"/>
  <c r="AY516" i="8" s="1"/>
  <c r="AU115" i="8"/>
  <c r="AU209" i="8"/>
  <c r="AU131" i="8"/>
  <c r="BN131" i="8" s="1"/>
  <c r="AU86" i="8"/>
  <c r="AU128" i="8"/>
  <c r="AU392" i="8"/>
  <c r="AY392" i="8" s="1"/>
  <c r="AU435" i="8"/>
  <c r="AY435" i="8" s="1"/>
  <c r="AU348" i="8"/>
  <c r="AY348" i="8" s="1"/>
  <c r="AU100" i="8"/>
  <c r="BN100" i="8" s="1"/>
  <c r="AU351" i="8"/>
  <c r="AY351" i="8" s="1"/>
  <c r="AU89" i="8"/>
  <c r="AU101" i="8"/>
  <c r="AU151" i="8"/>
  <c r="AU413" i="8"/>
  <c r="AY413" i="8" s="1"/>
  <c r="AU226" i="8"/>
  <c r="AU189" i="8"/>
  <c r="AY189" i="8" s="1"/>
  <c r="AU493" i="8"/>
  <c r="AY493" i="8" s="1"/>
  <c r="AU116" i="8"/>
  <c r="AU285" i="8"/>
  <c r="AU94" i="8"/>
  <c r="BN94" i="8" s="1"/>
  <c r="AU106" i="8"/>
  <c r="BN106" i="8" s="1"/>
  <c r="AU328" i="8"/>
  <c r="AU238" i="8"/>
  <c r="AU95" i="8"/>
  <c r="AU129" i="8"/>
  <c r="AU158" i="8"/>
  <c r="AU492" i="8"/>
  <c r="AY492" i="8" s="1"/>
  <c r="AU458" i="8"/>
  <c r="AY458" i="8" s="1"/>
  <c r="AU5" i="8"/>
  <c r="BN5" i="8" s="1"/>
  <c r="AU421" i="8"/>
  <c r="AY421" i="8" s="1"/>
  <c r="AU88" i="8"/>
  <c r="AU334" i="8"/>
  <c r="AY334" i="8" s="1"/>
  <c r="AU13" i="8"/>
  <c r="AU275" i="8"/>
  <c r="AU167" i="8"/>
  <c r="AU341" i="8"/>
  <c r="AY341" i="8" s="1"/>
  <c r="AU228" i="8"/>
  <c r="AU97" i="8"/>
  <c r="AU350" i="8"/>
  <c r="AU377" i="8"/>
  <c r="AY377" i="8" s="1"/>
  <c r="AU51" i="8"/>
  <c r="BN51" i="8" s="1"/>
  <c r="AU319" i="8"/>
  <c r="BN319" i="8" s="1"/>
  <c r="AU239" i="8"/>
  <c r="AU318" i="8"/>
  <c r="AY318" i="8" s="1"/>
  <c r="AU199" i="8"/>
  <c r="AU333" i="8"/>
  <c r="AU11" i="8"/>
  <c r="AU268" i="8"/>
  <c r="AY268" i="8" s="1"/>
  <c r="AU55" i="8"/>
  <c r="BN55" i="8" s="1"/>
  <c r="AU225" i="8"/>
  <c r="BN225" i="8" s="1"/>
  <c r="AU121" i="8"/>
  <c r="BN121" i="8" s="1"/>
  <c r="AU201" i="8"/>
  <c r="AU344" i="8"/>
  <c r="BN344" i="8" s="1"/>
  <c r="AU36" i="8"/>
  <c r="AU135" i="8"/>
  <c r="AU81" i="8"/>
  <c r="AU166" i="8"/>
  <c r="BN166" i="8" s="1"/>
  <c r="AU122" i="8"/>
  <c r="AU227" i="8"/>
  <c r="AU142" i="8"/>
  <c r="AU112" i="8"/>
  <c r="BN112" i="8" s="1"/>
  <c r="AU120" i="8"/>
  <c r="BN120" i="8" s="1"/>
  <c r="AU77" i="8"/>
  <c r="AU245" i="8"/>
  <c r="AU290" i="8"/>
  <c r="AY290" i="8" s="1"/>
  <c r="AU83" i="8"/>
  <c r="AU200" i="8"/>
  <c r="AU96" i="8"/>
  <c r="AU90" i="8"/>
  <c r="AY90" i="8" s="1"/>
  <c r="AU346" i="8"/>
  <c r="AU73" i="8"/>
  <c r="AU198" i="8"/>
  <c r="AU93" i="8"/>
  <c r="AU308" i="8"/>
  <c r="AU335" i="8"/>
  <c r="AU84" i="8"/>
  <c r="AU197" i="8"/>
  <c r="AU347" i="8"/>
  <c r="AU261" i="8"/>
  <c r="AU130" i="8"/>
  <c r="AU405" i="8"/>
  <c r="AU99" i="8"/>
  <c r="AU338" i="8"/>
  <c r="AU123" i="8"/>
  <c r="AU85" i="8"/>
  <c r="BN85" i="8" s="1"/>
  <c r="AU133" i="8"/>
  <c r="AU262" i="8"/>
  <c r="AU80" i="8"/>
  <c r="BN80" i="8" s="1"/>
  <c r="AU255" i="8"/>
  <c r="BN255" i="8" s="1"/>
  <c r="AU306" i="8"/>
  <c r="AU79" i="8"/>
  <c r="AU208" i="8"/>
  <c r="AY208" i="8" s="1"/>
  <c r="AU339" i="8"/>
  <c r="AU231" i="8"/>
  <c r="AU382" i="8"/>
  <c r="AY382" i="8" s="1"/>
  <c r="AU230" i="8"/>
  <c r="AY230" i="8" s="1"/>
  <c r="AU343" i="8"/>
  <c r="AU235" i="8"/>
  <c r="AU215" i="8"/>
  <c r="AY215" i="8" s="1"/>
  <c r="AU298" i="8"/>
  <c r="AY298" i="8" s="1"/>
  <c r="AU513" i="8"/>
  <c r="AU287" i="8"/>
  <c r="AY287" i="8" s="1"/>
  <c r="AU511" i="8"/>
  <c r="AU322" i="8"/>
  <c r="AY322" i="8" s="1"/>
  <c r="AU246" i="8"/>
  <c r="AU78" i="8"/>
  <c r="AU359" i="8"/>
  <c r="AY359" i="8" s="1"/>
  <c r="AU17" i="8"/>
  <c r="AU269" i="8"/>
  <c r="AU192" i="8"/>
  <c r="AU331" i="8"/>
  <c r="AU210" i="8"/>
  <c r="BN210" i="8" s="1"/>
  <c r="AU211" i="8"/>
  <c r="BO519" i="8"/>
  <c r="AW518" i="8"/>
  <c r="BB518" i="8" s="1"/>
  <c r="AV518" i="8"/>
  <c r="AP518" i="8"/>
  <c r="AS518" i="8" s="1"/>
  <c r="AO518" i="8"/>
  <c r="AR518" i="8" s="1"/>
  <c r="AN518" i="8"/>
  <c r="AQ518" i="8" s="1"/>
  <c r="AW517" i="8"/>
  <c r="BB517" i="8" s="1"/>
  <c r="AV517" i="8"/>
  <c r="BA517" i="8" s="1"/>
  <c r="AP517" i="8"/>
  <c r="AS517" i="8" s="1"/>
  <c r="AO517" i="8"/>
  <c r="AR517" i="8" s="1"/>
  <c r="AN517" i="8"/>
  <c r="AQ517" i="8" s="1"/>
  <c r="AW516" i="8"/>
  <c r="BB516" i="8" s="1"/>
  <c r="AV516" i="8"/>
  <c r="BA516" i="8" s="1"/>
  <c r="AP516" i="8"/>
  <c r="AS516" i="8" s="1"/>
  <c r="AO516" i="8"/>
  <c r="AR516" i="8" s="1"/>
  <c r="AN516" i="8"/>
  <c r="AQ516" i="8" s="1"/>
  <c r="AV515" i="8"/>
  <c r="BP515" i="8" s="1"/>
  <c r="CE515" i="8" s="1"/>
  <c r="AW515" i="8"/>
  <c r="BQ515" i="8" s="1"/>
  <c r="CF515" i="8" s="1"/>
  <c r="AP515" i="8"/>
  <c r="AS515" i="8" s="1"/>
  <c r="AO515" i="8"/>
  <c r="AR515" i="8" s="1"/>
  <c r="AN515" i="8"/>
  <c r="AQ515" i="8" s="1"/>
  <c r="AW514" i="8"/>
  <c r="AV514" i="8"/>
  <c r="AP514" i="8"/>
  <c r="AS514" i="8" s="1"/>
  <c r="AO514" i="8"/>
  <c r="AR514" i="8" s="1"/>
  <c r="AN514" i="8"/>
  <c r="AQ514" i="8" s="1"/>
  <c r="AW513" i="8"/>
  <c r="BQ513" i="8" s="1"/>
  <c r="CF513" i="8" s="1"/>
  <c r="AV513" i="8"/>
  <c r="BP513" i="8" s="1"/>
  <c r="CE513" i="8" s="1"/>
  <c r="AP513" i="8"/>
  <c r="AS513" i="8" s="1"/>
  <c r="AO513" i="8"/>
  <c r="AR513" i="8" s="1"/>
  <c r="AN513" i="8"/>
  <c r="AQ513" i="8" s="1"/>
  <c r="AW512" i="8"/>
  <c r="AV512" i="8"/>
  <c r="AN512" i="8"/>
  <c r="AQ512" i="8" s="1"/>
  <c r="AP512" i="8"/>
  <c r="AS512" i="8" s="1"/>
  <c r="AO512" i="8"/>
  <c r="AR512" i="8" s="1"/>
  <c r="AV511" i="8"/>
  <c r="BA511" i="8" s="1"/>
  <c r="AW511" i="8"/>
  <c r="BQ511" i="8" s="1"/>
  <c r="CF511" i="8" s="1"/>
  <c r="AN511" i="8"/>
  <c r="AQ511" i="8" s="1"/>
  <c r="AP511" i="8"/>
  <c r="AS511" i="8" s="1"/>
  <c r="AO511" i="8"/>
  <c r="AR511" i="8" s="1"/>
  <c r="AV510" i="8"/>
  <c r="AW510" i="8"/>
  <c r="AP510" i="8"/>
  <c r="AS510" i="8" s="1"/>
  <c r="AN510" i="8"/>
  <c r="AQ510" i="8" s="1"/>
  <c r="AO510" i="8"/>
  <c r="AR510" i="8" s="1"/>
  <c r="AV509" i="8"/>
  <c r="AW509" i="8"/>
  <c r="AP509" i="8"/>
  <c r="AS509" i="8" s="1"/>
  <c r="AN509" i="8"/>
  <c r="AQ509" i="8" s="1"/>
  <c r="AO509" i="8"/>
  <c r="AR509" i="8" s="1"/>
  <c r="AW508" i="8"/>
  <c r="BB508" i="8" s="1"/>
  <c r="AV508" i="8"/>
  <c r="AN508" i="8"/>
  <c r="AQ508" i="8" s="1"/>
  <c r="AO508" i="8"/>
  <c r="AR508" i="8" s="1"/>
  <c r="AP508" i="8"/>
  <c r="AS508" i="8" s="1"/>
  <c r="AW507" i="8"/>
  <c r="AV507" i="8"/>
  <c r="AP507" i="8"/>
  <c r="AS507" i="8" s="1"/>
  <c r="AN507" i="8"/>
  <c r="AQ507" i="8" s="1"/>
  <c r="AO507" i="8"/>
  <c r="AR507" i="8" s="1"/>
  <c r="AV506" i="8"/>
  <c r="AW506" i="8"/>
  <c r="BB506" i="8" s="1"/>
  <c r="AP506" i="8"/>
  <c r="AS506" i="8" s="1"/>
  <c r="AN506" i="8"/>
  <c r="AQ506" i="8" s="1"/>
  <c r="AO506" i="8"/>
  <c r="AR506" i="8" s="1"/>
  <c r="AW505" i="8"/>
  <c r="BB505" i="8" s="1"/>
  <c r="AV505" i="8"/>
  <c r="AN505" i="8"/>
  <c r="AQ505" i="8" s="1"/>
  <c r="AP505" i="8"/>
  <c r="AS505" i="8" s="1"/>
  <c r="AO505" i="8"/>
  <c r="AR505" i="8" s="1"/>
  <c r="AW504" i="8"/>
  <c r="AV504" i="8"/>
  <c r="AN504" i="8"/>
  <c r="AQ504" i="8" s="1"/>
  <c r="AO504" i="8"/>
  <c r="AR504" i="8" s="1"/>
  <c r="AP504" i="8"/>
  <c r="AS504" i="8" s="1"/>
  <c r="AW503" i="8"/>
  <c r="AV503" i="8"/>
  <c r="AP503" i="8"/>
  <c r="AS503" i="8" s="1"/>
  <c r="AN503" i="8"/>
  <c r="AQ503" i="8" s="1"/>
  <c r="AO503" i="8"/>
  <c r="AR503" i="8" s="1"/>
  <c r="AV502" i="8"/>
  <c r="AW502" i="8"/>
  <c r="AP502" i="8"/>
  <c r="AS502" i="8" s="1"/>
  <c r="AN502" i="8"/>
  <c r="AQ502" i="8" s="1"/>
  <c r="AO502" i="8"/>
  <c r="AR502" i="8" s="1"/>
  <c r="AW501" i="8"/>
  <c r="BQ501" i="8" s="1"/>
  <c r="CF501" i="8" s="1"/>
  <c r="AV501" i="8"/>
  <c r="AN501" i="8"/>
  <c r="AQ501" i="8" s="1"/>
  <c r="AP501" i="8"/>
  <c r="AS501" i="8" s="1"/>
  <c r="AO501" i="8"/>
  <c r="AR501" i="8" s="1"/>
  <c r="AW500" i="8"/>
  <c r="AV500" i="8"/>
  <c r="BP500" i="8" s="1"/>
  <c r="CE500" i="8" s="1"/>
  <c r="AN500" i="8"/>
  <c r="AQ500" i="8" s="1"/>
  <c r="AP500" i="8"/>
  <c r="AS500" i="8" s="1"/>
  <c r="AO500" i="8"/>
  <c r="AR500" i="8" s="1"/>
  <c r="AV499" i="8"/>
  <c r="AW499" i="8"/>
  <c r="BQ499" i="8" s="1"/>
  <c r="CF499" i="8" s="1"/>
  <c r="AN499" i="8"/>
  <c r="AQ499" i="8" s="1"/>
  <c r="AO499" i="8"/>
  <c r="AR499" i="8" s="1"/>
  <c r="AP499" i="8"/>
  <c r="AS499" i="8" s="1"/>
  <c r="AV498" i="8"/>
  <c r="AW498" i="8"/>
  <c r="BB498" i="8" s="1"/>
  <c r="AP498" i="8"/>
  <c r="AS498" i="8" s="1"/>
  <c r="AN498" i="8"/>
  <c r="AQ498" i="8" s="1"/>
  <c r="AO498" i="8"/>
  <c r="AR498" i="8" s="1"/>
  <c r="AW497" i="8"/>
  <c r="BB497" i="8" s="1"/>
  <c r="AV497" i="8"/>
  <c r="AP497" i="8"/>
  <c r="AS497" i="8" s="1"/>
  <c r="AN497" i="8"/>
  <c r="AQ497" i="8" s="1"/>
  <c r="AO497" i="8"/>
  <c r="AR497" i="8" s="1"/>
  <c r="AW496" i="8"/>
  <c r="AV496" i="8"/>
  <c r="AN496" i="8"/>
  <c r="AQ496" i="8" s="1"/>
  <c r="AP496" i="8"/>
  <c r="AS496" i="8" s="1"/>
  <c r="AO496" i="8"/>
  <c r="AR496" i="8" s="1"/>
  <c r="AW495" i="8"/>
  <c r="BB495" i="8" s="1"/>
  <c r="AV495" i="8"/>
  <c r="AN495" i="8"/>
  <c r="AQ495" i="8" s="1"/>
  <c r="AP495" i="8"/>
  <c r="AS495" i="8" s="1"/>
  <c r="AO495" i="8"/>
  <c r="AR495" i="8" s="1"/>
  <c r="AV494" i="8"/>
  <c r="BP494" i="8" s="1"/>
  <c r="CE494" i="8" s="1"/>
  <c r="AW494" i="8"/>
  <c r="AO494" i="8"/>
  <c r="AR494" i="8" s="1"/>
  <c r="AP494" i="8"/>
  <c r="AS494" i="8" s="1"/>
  <c r="AN494" i="8"/>
  <c r="AQ494" i="8" s="1"/>
  <c r="AW493" i="8"/>
  <c r="BQ493" i="8" s="1"/>
  <c r="CF493" i="8" s="1"/>
  <c r="AV493" i="8"/>
  <c r="BA493" i="8" s="1"/>
  <c r="AP493" i="8"/>
  <c r="AS493" i="8" s="1"/>
  <c r="AO493" i="8"/>
  <c r="AR493" i="8" s="1"/>
  <c r="AN493" i="8"/>
  <c r="AQ493" i="8" s="1"/>
  <c r="AV492" i="8"/>
  <c r="BP492" i="8" s="1"/>
  <c r="CE492" i="8" s="1"/>
  <c r="AW492" i="8"/>
  <c r="AP492" i="8"/>
  <c r="AS492" i="8" s="1"/>
  <c r="AO492" i="8"/>
  <c r="AR492" i="8" s="1"/>
  <c r="AN492" i="8"/>
  <c r="AQ492" i="8" s="1"/>
  <c r="AV491" i="8"/>
  <c r="AW491" i="8"/>
  <c r="AP491" i="8"/>
  <c r="AS491" i="8" s="1"/>
  <c r="AO491" i="8"/>
  <c r="AR491" i="8" s="1"/>
  <c r="AN491" i="8"/>
  <c r="AQ491" i="8" s="1"/>
  <c r="AW490" i="8"/>
  <c r="AV490" i="8"/>
  <c r="AP490" i="8"/>
  <c r="AS490" i="8" s="1"/>
  <c r="AO490" i="8"/>
  <c r="AR490" i="8" s="1"/>
  <c r="AN490" i="8"/>
  <c r="AQ490" i="8" s="1"/>
  <c r="AV489" i="8"/>
  <c r="AW489" i="8"/>
  <c r="CF489" i="8" s="1"/>
  <c r="AP489" i="8"/>
  <c r="AS489" i="8" s="1"/>
  <c r="AO489" i="8"/>
  <c r="AR489" i="8" s="1"/>
  <c r="AN489" i="8"/>
  <c r="AQ489" i="8" s="1"/>
  <c r="AW488" i="8"/>
  <c r="BN488" i="8"/>
  <c r="AV488" i="8"/>
  <c r="AP488" i="8"/>
  <c r="AS488" i="8" s="1"/>
  <c r="AO488" i="8"/>
  <c r="AR488" i="8" s="1"/>
  <c r="AN488" i="8"/>
  <c r="AQ488" i="8" s="1"/>
  <c r="AW487" i="8"/>
  <c r="AV487" i="8"/>
  <c r="AO487" i="8"/>
  <c r="AR487" i="8" s="1"/>
  <c r="AP487" i="8"/>
  <c r="AS487" i="8" s="1"/>
  <c r="AN487" i="8"/>
  <c r="AQ487" i="8" s="1"/>
  <c r="AW486" i="8"/>
  <c r="AV486" i="8"/>
  <c r="AP486" i="8"/>
  <c r="AS486" i="8" s="1"/>
  <c r="AN486" i="8"/>
  <c r="AQ486" i="8" s="1"/>
  <c r="AO486" i="8"/>
  <c r="AR486" i="8" s="1"/>
  <c r="AW485" i="8"/>
  <c r="AV485" i="8"/>
  <c r="AP485" i="8"/>
  <c r="AS485" i="8" s="1"/>
  <c r="AN485" i="8"/>
  <c r="AQ485" i="8" s="1"/>
  <c r="AO485" i="8"/>
  <c r="AR485" i="8" s="1"/>
  <c r="AW484" i="8"/>
  <c r="AV484" i="8"/>
  <c r="BA484" i="8" s="1"/>
  <c r="AP484" i="8"/>
  <c r="AS484" i="8" s="1"/>
  <c r="AN484" i="8"/>
  <c r="AQ484" i="8" s="1"/>
  <c r="AO484" i="8"/>
  <c r="AR484" i="8" s="1"/>
  <c r="AW483" i="8"/>
  <c r="AV483" i="8"/>
  <c r="AP483" i="8"/>
  <c r="AS483" i="8" s="1"/>
  <c r="AN483" i="8"/>
  <c r="AQ483" i="8" s="1"/>
  <c r="AO483" i="8"/>
  <c r="AR483" i="8" s="1"/>
  <c r="AW482" i="8"/>
  <c r="BQ482" i="8" s="1"/>
  <c r="CF482" i="8" s="1"/>
  <c r="AV482" i="8"/>
  <c r="AP482" i="8"/>
  <c r="AS482" i="8" s="1"/>
  <c r="AO482" i="8"/>
  <c r="AR482" i="8" s="1"/>
  <c r="AN482" i="8"/>
  <c r="AQ482" i="8" s="1"/>
  <c r="AW481" i="8"/>
  <c r="BQ481" i="8" s="1"/>
  <c r="CF481" i="8" s="1"/>
  <c r="AV481" i="8"/>
  <c r="AP481" i="8"/>
  <c r="AS481" i="8" s="1"/>
  <c r="AO481" i="8"/>
  <c r="AR481" i="8" s="1"/>
  <c r="AN481" i="8"/>
  <c r="AQ481" i="8" s="1"/>
  <c r="AW480" i="8"/>
  <c r="AV480" i="8"/>
  <c r="BA480" i="8" s="1"/>
  <c r="AO480" i="8"/>
  <c r="AR480" i="8" s="1"/>
  <c r="AN480" i="8"/>
  <c r="AQ480" i="8" s="1"/>
  <c r="AP480" i="8"/>
  <c r="AS480" i="8" s="1"/>
  <c r="AW479" i="8"/>
  <c r="AV479" i="8"/>
  <c r="BA479" i="8" s="1"/>
  <c r="AN479" i="8"/>
  <c r="AQ479" i="8" s="1"/>
  <c r="AO479" i="8"/>
  <c r="AR479" i="8" s="1"/>
  <c r="AP479" i="8"/>
  <c r="AS479" i="8" s="1"/>
  <c r="AW478" i="8"/>
  <c r="AV478" i="8"/>
  <c r="AO478" i="8"/>
  <c r="AR478" i="8" s="1"/>
  <c r="AN478" i="8"/>
  <c r="AQ478" i="8" s="1"/>
  <c r="AP478" i="8"/>
  <c r="AS478" i="8" s="1"/>
  <c r="AW477" i="8"/>
  <c r="AV477" i="8"/>
  <c r="AN477" i="8"/>
  <c r="AQ477" i="8" s="1"/>
  <c r="AO477" i="8"/>
  <c r="AR477" i="8" s="1"/>
  <c r="AP477" i="8"/>
  <c r="AS477" i="8" s="1"/>
  <c r="AW476" i="8"/>
  <c r="AV476" i="8"/>
  <c r="AO476" i="8"/>
  <c r="AR476" i="8" s="1"/>
  <c r="AN476" i="8"/>
  <c r="AQ476" i="8" s="1"/>
  <c r="AP476" i="8"/>
  <c r="AS476" i="8" s="1"/>
  <c r="AW475" i="8"/>
  <c r="BB475" i="8" s="1"/>
  <c r="AV475" i="8"/>
  <c r="BA475" i="8" s="1"/>
  <c r="AN475" i="8"/>
  <c r="AQ475" i="8" s="1"/>
  <c r="AO475" i="8"/>
  <c r="AR475" i="8" s="1"/>
  <c r="AP475" i="8"/>
  <c r="AS475" i="8" s="1"/>
  <c r="AW474" i="8"/>
  <c r="AV474" i="8"/>
  <c r="AO474" i="8"/>
  <c r="AR474" i="8" s="1"/>
  <c r="AN474" i="8"/>
  <c r="AQ474" i="8" s="1"/>
  <c r="AP474" i="8"/>
  <c r="AS474" i="8" s="1"/>
  <c r="AW473" i="8"/>
  <c r="AV473" i="8"/>
  <c r="AN473" i="8"/>
  <c r="AQ473" i="8" s="1"/>
  <c r="AO473" i="8"/>
  <c r="AR473" i="8" s="1"/>
  <c r="AP473" i="8"/>
  <c r="AS473" i="8" s="1"/>
  <c r="AW472" i="8"/>
  <c r="AV472" i="8"/>
  <c r="BP472" i="8" s="1"/>
  <c r="CE472" i="8" s="1"/>
  <c r="AO472" i="8"/>
  <c r="AR472" i="8" s="1"/>
  <c r="AN472" i="8"/>
  <c r="AQ472" i="8" s="1"/>
  <c r="AP472" i="8"/>
  <c r="AS472" i="8" s="1"/>
  <c r="AW471" i="8"/>
  <c r="AV471" i="8"/>
  <c r="BA471" i="8" s="1"/>
  <c r="AN471" i="8"/>
  <c r="AQ471" i="8" s="1"/>
  <c r="AO471" i="8"/>
  <c r="AR471" i="8" s="1"/>
  <c r="AP471" i="8"/>
  <c r="AS471" i="8" s="1"/>
  <c r="AW470" i="8"/>
  <c r="AV470" i="8"/>
  <c r="AO470" i="8"/>
  <c r="AR470" i="8" s="1"/>
  <c r="AN470" i="8"/>
  <c r="AQ470" i="8" s="1"/>
  <c r="AP470" i="8"/>
  <c r="AS470" i="8" s="1"/>
  <c r="AW469" i="8"/>
  <c r="BB469" i="8" s="1"/>
  <c r="AV469" i="8"/>
  <c r="AN469" i="8"/>
  <c r="AQ469" i="8" s="1"/>
  <c r="AP469" i="8"/>
  <c r="AS469" i="8" s="1"/>
  <c r="AO469" i="8"/>
  <c r="AR469" i="8" s="1"/>
  <c r="AW468" i="8"/>
  <c r="AV468" i="8"/>
  <c r="AN468" i="8"/>
  <c r="AQ468" i="8" s="1"/>
  <c r="AO468" i="8"/>
  <c r="AR468" i="8" s="1"/>
  <c r="AP468" i="8"/>
  <c r="AS468" i="8" s="1"/>
  <c r="AW467" i="8"/>
  <c r="AV467" i="8"/>
  <c r="BA467" i="8" s="1"/>
  <c r="AN467" i="8"/>
  <c r="AQ467" i="8" s="1"/>
  <c r="AO467" i="8"/>
  <c r="AR467" i="8" s="1"/>
  <c r="AP467" i="8"/>
  <c r="AS467" i="8" s="1"/>
  <c r="AW466" i="8"/>
  <c r="AV466" i="8"/>
  <c r="AN466" i="8"/>
  <c r="AQ466" i="8" s="1"/>
  <c r="AO466" i="8"/>
  <c r="AR466" i="8" s="1"/>
  <c r="AP466" i="8"/>
  <c r="AS466" i="8" s="1"/>
  <c r="AW465" i="8"/>
  <c r="BB465" i="8" s="1"/>
  <c r="AV465" i="8"/>
  <c r="BA465" i="8" s="1"/>
  <c r="AN465" i="8"/>
  <c r="AQ465" i="8" s="1"/>
  <c r="AO465" i="8"/>
  <c r="AR465" i="8" s="1"/>
  <c r="AP465" i="8"/>
  <c r="AS465" i="8" s="1"/>
  <c r="AW464" i="8"/>
  <c r="AV464" i="8"/>
  <c r="AN464" i="8"/>
  <c r="AQ464" i="8" s="1"/>
  <c r="AO464" i="8"/>
  <c r="AR464" i="8" s="1"/>
  <c r="AP464" i="8"/>
  <c r="AS464" i="8" s="1"/>
  <c r="AW463" i="8"/>
  <c r="BQ463" i="8" s="1"/>
  <c r="CF463" i="8" s="1"/>
  <c r="AV463" i="8"/>
  <c r="AN463" i="8"/>
  <c r="AQ463" i="8" s="1"/>
  <c r="AO463" i="8"/>
  <c r="AR463" i="8" s="1"/>
  <c r="AP463" i="8"/>
  <c r="AS463" i="8" s="1"/>
  <c r="AW462" i="8"/>
  <c r="AV462" i="8"/>
  <c r="AN462" i="8"/>
  <c r="AQ462" i="8" s="1"/>
  <c r="AO462" i="8"/>
  <c r="AR462" i="8" s="1"/>
  <c r="AP462" i="8"/>
  <c r="AS462" i="8" s="1"/>
  <c r="AW461" i="8"/>
  <c r="AV461" i="8"/>
  <c r="AN461" i="8"/>
  <c r="AQ461" i="8" s="1"/>
  <c r="AO461" i="8"/>
  <c r="AR461" i="8" s="1"/>
  <c r="AP461" i="8"/>
  <c r="AS461" i="8" s="1"/>
  <c r="AW460" i="8"/>
  <c r="AV460" i="8"/>
  <c r="BA460" i="8" s="1"/>
  <c r="AN460" i="8"/>
  <c r="AQ460" i="8" s="1"/>
  <c r="AO460" i="8"/>
  <c r="AR460" i="8" s="1"/>
  <c r="AP460" i="8"/>
  <c r="AS460" i="8" s="1"/>
  <c r="AV459" i="8"/>
  <c r="AW459" i="8"/>
  <c r="BQ459" i="8" s="1"/>
  <c r="CF459" i="8" s="1"/>
  <c r="AP459" i="8"/>
  <c r="AS459" i="8" s="1"/>
  <c r="AN459" i="8"/>
  <c r="AQ459" i="8" s="1"/>
  <c r="AO459" i="8"/>
  <c r="AR459" i="8" s="1"/>
  <c r="AV458" i="8"/>
  <c r="AW458" i="8"/>
  <c r="BB458" i="8" s="1"/>
  <c r="AP458" i="8"/>
  <c r="AS458" i="8" s="1"/>
  <c r="AN458" i="8"/>
  <c r="AQ458" i="8" s="1"/>
  <c r="AO458" i="8"/>
  <c r="AR458" i="8" s="1"/>
  <c r="AW457" i="8"/>
  <c r="BB457" i="8" s="1"/>
  <c r="AV457" i="8"/>
  <c r="AN457" i="8"/>
  <c r="AQ457" i="8" s="1"/>
  <c r="AP457" i="8"/>
  <c r="AS457" i="8" s="1"/>
  <c r="AO457" i="8"/>
  <c r="AR457" i="8" s="1"/>
  <c r="AW456" i="8"/>
  <c r="CF456" i="8" s="1"/>
  <c r="AV456" i="8"/>
  <c r="CE456" i="8" s="1"/>
  <c r="AN456" i="8"/>
  <c r="AQ456" i="8" s="1"/>
  <c r="AO456" i="8"/>
  <c r="AR456" i="8" s="1"/>
  <c r="AP456" i="8"/>
  <c r="AS456" i="8" s="1"/>
  <c r="AV455" i="8"/>
  <c r="AW455" i="8"/>
  <c r="AP455" i="8"/>
  <c r="AS455" i="8" s="1"/>
  <c r="AN455" i="8"/>
  <c r="AQ455" i="8" s="1"/>
  <c r="AO455" i="8"/>
  <c r="AR455" i="8" s="1"/>
  <c r="AV454" i="8"/>
  <c r="AW454" i="8"/>
  <c r="BB454" i="8" s="1"/>
  <c r="AP454" i="8"/>
  <c r="AS454" i="8" s="1"/>
  <c r="AN454" i="8"/>
  <c r="AQ454" i="8" s="1"/>
  <c r="AO454" i="8"/>
  <c r="AR454" i="8" s="1"/>
  <c r="AW453" i="8"/>
  <c r="AV453" i="8"/>
  <c r="AN453" i="8"/>
  <c r="AQ453" i="8" s="1"/>
  <c r="AP453" i="8"/>
  <c r="AS453" i="8" s="1"/>
  <c r="AO453" i="8"/>
  <c r="AR453" i="8" s="1"/>
  <c r="AW452" i="8"/>
  <c r="AV452" i="8"/>
  <c r="AN452" i="8"/>
  <c r="AQ452" i="8" s="1"/>
  <c r="AO452" i="8"/>
  <c r="AR452" i="8" s="1"/>
  <c r="AP452" i="8"/>
  <c r="AS452" i="8" s="1"/>
  <c r="AV451" i="8"/>
  <c r="AW451" i="8"/>
  <c r="AP451" i="8"/>
  <c r="AS451" i="8" s="1"/>
  <c r="AN451" i="8"/>
  <c r="AQ451" i="8" s="1"/>
  <c r="AO451" i="8"/>
  <c r="AR451" i="8" s="1"/>
  <c r="AV450" i="8"/>
  <c r="AW450" i="8"/>
  <c r="BB450" i="8" s="1"/>
  <c r="AP450" i="8"/>
  <c r="AS450" i="8" s="1"/>
  <c r="AN450" i="8"/>
  <c r="AQ450" i="8" s="1"/>
  <c r="AO450" i="8"/>
  <c r="AR450" i="8" s="1"/>
  <c r="AV449" i="8"/>
  <c r="AW449" i="8"/>
  <c r="AN449" i="8"/>
  <c r="AQ449" i="8" s="1"/>
  <c r="AP449" i="8"/>
  <c r="AS449" i="8" s="1"/>
  <c r="AO449" i="8"/>
  <c r="AR449" i="8" s="1"/>
  <c r="AW448" i="8"/>
  <c r="AV448" i="8"/>
  <c r="AN448" i="8"/>
  <c r="AQ448" i="8" s="1"/>
  <c r="AP448" i="8"/>
  <c r="AS448" i="8" s="1"/>
  <c r="AO448" i="8"/>
  <c r="AR448" i="8" s="1"/>
  <c r="AV447" i="8"/>
  <c r="AW447" i="8"/>
  <c r="AP447" i="8"/>
  <c r="AS447" i="8" s="1"/>
  <c r="AN447" i="8"/>
  <c r="AQ447" i="8" s="1"/>
  <c r="AO447" i="8"/>
  <c r="AR447" i="8" s="1"/>
  <c r="AV446" i="8"/>
  <c r="AW446" i="8"/>
  <c r="AO446" i="8"/>
  <c r="AR446" i="8" s="1"/>
  <c r="AP446" i="8"/>
  <c r="AS446" i="8" s="1"/>
  <c r="AN446" i="8"/>
  <c r="AQ446" i="8" s="1"/>
  <c r="AW445" i="8"/>
  <c r="AV445" i="8"/>
  <c r="BP445" i="8" s="1"/>
  <c r="CE445" i="8" s="1"/>
  <c r="AO445" i="8"/>
  <c r="AR445" i="8" s="1"/>
  <c r="AP445" i="8"/>
  <c r="AS445" i="8" s="1"/>
  <c r="AN445" i="8"/>
  <c r="AQ445" i="8" s="1"/>
  <c r="AW444" i="8"/>
  <c r="AV444" i="8"/>
  <c r="AO444" i="8"/>
  <c r="AR444" i="8" s="1"/>
  <c r="AP444" i="8"/>
  <c r="AS444" i="8" s="1"/>
  <c r="AN444" i="8"/>
  <c r="AQ444" i="8" s="1"/>
  <c r="AW443" i="8"/>
  <c r="AV443" i="8"/>
  <c r="AO443" i="8"/>
  <c r="AR443" i="8" s="1"/>
  <c r="AP443" i="8"/>
  <c r="AS443" i="8" s="1"/>
  <c r="AN443" i="8"/>
  <c r="AQ443" i="8" s="1"/>
  <c r="AW442" i="8"/>
  <c r="BB442" i="8" s="1"/>
  <c r="AV442" i="8"/>
  <c r="AO442" i="8"/>
  <c r="AR442" i="8" s="1"/>
  <c r="AP442" i="8"/>
  <c r="AS442" i="8" s="1"/>
  <c r="AN442" i="8"/>
  <c r="AQ442" i="8" s="1"/>
  <c r="AV441" i="8"/>
  <c r="BP441" i="8" s="1"/>
  <c r="CE441" i="8" s="1"/>
  <c r="AW441" i="8"/>
  <c r="AP441" i="8"/>
  <c r="AS441" i="8" s="1"/>
  <c r="AO441" i="8"/>
  <c r="AR441" i="8" s="1"/>
  <c r="AN441" i="8"/>
  <c r="AQ441" i="8" s="1"/>
  <c r="AV440" i="8"/>
  <c r="AW440" i="8"/>
  <c r="AP440" i="8"/>
  <c r="AS440" i="8" s="1"/>
  <c r="AO440" i="8"/>
  <c r="AR440" i="8" s="1"/>
  <c r="AN440" i="8"/>
  <c r="AQ440" i="8" s="1"/>
  <c r="AW439" i="8"/>
  <c r="AV439" i="8"/>
  <c r="AO439" i="8"/>
  <c r="AR439" i="8" s="1"/>
  <c r="AP439" i="8"/>
  <c r="AS439" i="8" s="1"/>
  <c r="AN439" i="8"/>
  <c r="AQ439" i="8" s="1"/>
  <c r="AW438" i="8"/>
  <c r="AV438" i="8"/>
  <c r="AO438" i="8"/>
  <c r="AR438" i="8" s="1"/>
  <c r="AP438" i="8"/>
  <c r="AS438" i="8" s="1"/>
  <c r="AN438" i="8"/>
  <c r="AQ438" i="8" s="1"/>
  <c r="AW437" i="8"/>
  <c r="AV437" i="8"/>
  <c r="BP437" i="8" s="1"/>
  <c r="CE437" i="8" s="1"/>
  <c r="BN437" i="8"/>
  <c r="AO437" i="8"/>
  <c r="AR437" i="8" s="1"/>
  <c r="AP437" i="8"/>
  <c r="AS437" i="8" s="1"/>
  <c r="AN437" i="8"/>
  <c r="AQ437" i="8" s="1"/>
  <c r="AW436" i="8"/>
  <c r="BB436" i="8" s="1"/>
  <c r="AV436" i="8"/>
  <c r="AO436" i="8"/>
  <c r="AR436" i="8" s="1"/>
  <c r="AP436" i="8"/>
  <c r="AS436" i="8" s="1"/>
  <c r="AN436" i="8"/>
  <c r="AQ436" i="8" s="1"/>
  <c r="AW435" i="8"/>
  <c r="AV435" i="8"/>
  <c r="AO435" i="8"/>
  <c r="AR435" i="8" s="1"/>
  <c r="AP435" i="8"/>
  <c r="AS435" i="8" s="1"/>
  <c r="AN435" i="8"/>
  <c r="AQ435" i="8" s="1"/>
  <c r="AW434" i="8"/>
  <c r="AV434" i="8"/>
  <c r="BP434" i="8" s="1"/>
  <c r="CE434" i="8" s="1"/>
  <c r="AO434" i="8"/>
  <c r="AR434" i="8" s="1"/>
  <c r="AP434" i="8"/>
  <c r="AS434" i="8" s="1"/>
  <c r="AN434" i="8"/>
  <c r="AQ434" i="8" s="1"/>
  <c r="AW433" i="8"/>
  <c r="AV433" i="8"/>
  <c r="AN433" i="8"/>
  <c r="AQ433" i="8" s="1"/>
  <c r="AO433" i="8"/>
  <c r="AR433" i="8" s="1"/>
  <c r="AP433" i="8"/>
  <c r="AS433" i="8" s="1"/>
  <c r="AW432" i="8"/>
  <c r="AV432" i="8"/>
  <c r="BA432" i="8" s="1"/>
  <c r="AO432" i="8"/>
  <c r="AR432" i="8" s="1"/>
  <c r="AN432" i="8"/>
  <c r="AQ432" i="8" s="1"/>
  <c r="AP432" i="8"/>
  <c r="AS432" i="8" s="1"/>
  <c r="AW431" i="8"/>
  <c r="AV431" i="8"/>
  <c r="AN431" i="8"/>
  <c r="AQ431" i="8" s="1"/>
  <c r="AO431" i="8"/>
  <c r="AR431" i="8" s="1"/>
  <c r="AP431" i="8"/>
  <c r="AS431" i="8" s="1"/>
  <c r="AW430" i="8"/>
  <c r="AV430" i="8"/>
  <c r="BA430" i="8" s="1"/>
  <c r="AN430" i="8"/>
  <c r="AQ430" i="8" s="1"/>
  <c r="AO430" i="8"/>
  <c r="AR430" i="8" s="1"/>
  <c r="AP430" i="8"/>
  <c r="AS430" i="8" s="1"/>
  <c r="AW429" i="8"/>
  <c r="AV429" i="8"/>
  <c r="AN429" i="8"/>
  <c r="AQ429" i="8" s="1"/>
  <c r="AO429" i="8"/>
  <c r="AR429" i="8" s="1"/>
  <c r="AP429" i="8"/>
  <c r="AS429" i="8" s="1"/>
  <c r="AW428" i="8"/>
  <c r="AV428" i="8"/>
  <c r="AO428" i="8"/>
  <c r="AR428" i="8" s="1"/>
  <c r="AN428" i="8"/>
  <c r="AQ428" i="8" s="1"/>
  <c r="AP428" i="8"/>
  <c r="AS428" i="8" s="1"/>
  <c r="AW427" i="8"/>
  <c r="BB427" i="8" s="1"/>
  <c r="AV427" i="8"/>
  <c r="AN427" i="8"/>
  <c r="AQ427" i="8" s="1"/>
  <c r="AO427" i="8"/>
  <c r="AR427" i="8" s="1"/>
  <c r="AP427" i="8"/>
  <c r="AS427" i="8" s="1"/>
  <c r="AW426" i="8"/>
  <c r="AV426" i="8"/>
  <c r="BA426" i="8" s="1"/>
  <c r="AN426" i="8"/>
  <c r="AQ426" i="8" s="1"/>
  <c r="AO426" i="8"/>
  <c r="AR426" i="8" s="1"/>
  <c r="AP426" i="8"/>
  <c r="AS426" i="8" s="1"/>
  <c r="AW425" i="8"/>
  <c r="AV425" i="8"/>
  <c r="AN425" i="8"/>
  <c r="AQ425" i="8" s="1"/>
  <c r="AO425" i="8"/>
  <c r="AR425" i="8" s="1"/>
  <c r="AP425" i="8"/>
  <c r="AS425" i="8" s="1"/>
  <c r="AW424" i="8"/>
  <c r="BQ424" i="8" s="1"/>
  <c r="CF424" i="8" s="1"/>
  <c r="AV424" i="8"/>
  <c r="AO424" i="8"/>
  <c r="AR424" i="8" s="1"/>
  <c r="AN424" i="8"/>
  <c r="AQ424" i="8" s="1"/>
  <c r="AP424" i="8"/>
  <c r="AS424" i="8" s="1"/>
  <c r="AW423" i="8"/>
  <c r="AV423" i="8"/>
  <c r="AN423" i="8"/>
  <c r="AQ423" i="8" s="1"/>
  <c r="AO423" i="8"/>
  <c r="AR423" i="8" s="1"/>
  <c r="AP423" i="8"/>
  <c r="AS423" i="8" s="1"/>
  <c r="AW422" i="8"/>
  <c r="AV422" i="8"/>
  <c r="AN422" i="8"/>
  <c r="AQ422" i="8" s="1"/>
  <c r="AO422" i="8"/>
  <c r="AR422" i="8" s="1"/>
  <c r="AP422" i="8"/>
  <c r="AS422" i="8" s="1"/>
  <c r="AW421" i="8"/>
  <c r="AV421" i="8"/>
  <c r="BA421" i="8" s="1"/>
  <c r="AN421" i="8"/>
  <c r="AQ421" i="8" s="1"/>
  <c r="AO421" i="8"/>
  <c r="AR421" i="8" s="1"/>
  <c r="AP421" i="8"/>
  <c r="AS421" i="8" s="1"/>
  <c r="AW420" i="8"/>
  <c r="AV420" i="8"/>
  <c r="BA420" i="8" s="1"/>
  <c r="AO420" i="8"/>
  <c r="AR420" i="8" s="1"/>
  <c r="AN420" i="8"/>
  <c r="AQ420" i="8" s="1"/>
  <c r="AP420" i="8"/>
  <c r="AS420" i="8" s="1"/>
  <c r="AW419" i="8"/>
  <c r="AV419" i="8"/>
  <c r="AN419" i="8"/>
  <c r="AQ419" i="8" s="1"/>
  <c r="AO419" i="8"/>
  <c r="AR419" i="8" s="1"/>
  <c r="AP419" i="8"/>
  <c r="AS419" i="8" s="1"/>
  <c r="AW418" i="8"/>
  <c r="BB418" i="8" s="1"/>
  <c r="AV418" i="8"/>
  <c r="AN418" i="8"/>
  <c r="AQ418" i="8" s="1"/>
  <c r="AO418" i="8"/>
  <c r="AR418" i="8" s="1"/>
  <c r="AP418" i="8"/>
  <c r="AS418" i="8" s="1"/>
  <c r="AW417" i="8"/>
  <c r="AV417" i="8"/>
  <c r="BA417" i="8" s="1"/>
  <c r="AN417" i="8"/>
  <c r="AQ417" i="8" s="1"/>
  <c r="AO417" i="8"/>
  <c r="AR417" i="8" s="1"/>
  <c r="AP417" i="8"/>
  <c r="AS417" i="8" s="1"/>
  <c r="AW416" i="8"/>
  <c r="BB416" i="8" s="1"/>
  <c r="AV416" i="8"/>
  <c r="BA416" i="8" s="1"/>
  <c r="AO416" i="8"/>
  <c r="AR416" i="8" s="1"/>
  <c r="AN416" i="8"/>
  <c r="AQ416" i="8" s="1"/>
  <c r="AP416" i="8"/>
  <c r="AS416" i="8" s="1"/>
  <c r="AW415" i="8"/>
  <c r="AV415" i="8"/>
  <c r="AN415" i="8"/>
  <c r="AQ415" i="8" s="1"/>
  <c r="AO415" i="8"/>
  <c r="AR415" i="8" s="1"/>
  <c r="AP415" i="8"/>
  <c r="AS415" i="8" s="1"/>
  <c r="AW414" i="8"/>
  <c r="AV414" i="8"/>
  <c r="AN414" i="8"/>
  <c r="AQ414" i="8" s="1"/>
  <c r="AO414" i="8"/>
  <c r="AR414" i="8" s="1"/>
  <c r="AP414" i="8"/>
  <c r="AS414" i="8" s="1"/>
  <c r="AW413" i="8"/>
  <c r="BB413" i="8" s="1"/>
  <c r="AV413" i="8"/>
  <c r="BA413" i="8" s="1"/>
  <c r="AO413" i="8"/>
  <c r="AR413" i="8" s="1"/>
  <c r="AN413" i="8"/>
  <c r="AQ413" i="8" s="1"/>
  <c r="AP413" i="8"/>
  <c r="AS413" i="8" s="1"/>
  <c r="AW412" i="8"/>
  <c r="BB412" i="8" s="1"/>
  <c r="AV412" i="8"/>
  <c r="BA412" i="8" s="1"/>
  <c r="AO412" i="8"/>
  <c r="AR412" i="8" s="1"/>
  <c r="AN412" i="8"/>
  <c r="AQ412" i="8" s="1"/>
  <c r="AP412" i="8"/>
  <c r="AS412" i="8" s="1"/>
  <c r="AW411" i="8"/>
  <c r="BB411" i="8" s="1"/>
  <c r="AV411" i="8"/>
  <c r="AN411" i="8"/>
  <c r="AQ411" i="8" s="1"/>
  <c r="AO411" i="8"/>
  <c r="AR411" i="8" s="1"/>
  <c r="AP411" i="8"/>
  <c r="AS411" i="8" s="1"/>
  <c r="AW410" i="8"/>
  <c r="AV410" i="8"/>
  <c r="AN410" i="8"/>
  <c r="AQ410" i="8" s="1"/>
  <c r="AO410" i="8"/>
  <c r="AR410" i="8" s="1"/>
  <c r="AP410" i="8"/>
  <c r="AS410" i="8" s="1"/>
  <c r="AW409" i="8"/>
  <c r="AV409" i="8"/>
  <c r="AN409" i="8"/>
  <c r="AQ409" i="8" s="1"/>
  <c r="AO409" i="8"/>
  <c r="AR409" i="8" s="1"/>
  <c r="AP409" i="8"/>
  <c r="AS409" i="8" s="1"/>
  <c r="AW408" i="8"/>
  <c r="AV408" i="8"/>
  <c r="AN408" i="8"/>
  <c r="AQ408" i="8" s="1"/>
  <c r="AO408" i="8"/>
  <c r="AR408" i="8" s="1"/>
  <c r="AP408" i="8"/>
  <c r="AS408" i="8" s="1"/>
  <c r="AW407" i="8"/>
  <c r="AV407" i="8"/>
  <c r="BP407" i="8" s="1"/>
  <c r="CE407" i="8" s="1"/>
  <c r="AN407" i="8"/>
  <c r="AQ407" i="8" s="1"/>
  <c r="AO407" i="8"/>
  <c r="AR407" i="8" s="1"/>
  <c r="AP407" i="8"/>
  <c r="AS407" i="8" s="1"/>
  <c r="AW406" i="8"/>
  <c r="AV406" i="8"/>
  <c r="BP406" i="8" s="1"/>
  <c r="CE406" i="8" s="1"/>
  <c r="AN406" i="8"/>
  <c r="AQ406" i="8" s="1"/>
  <c r="AO406" i="8"/>
  <c r="AR406" i="8" s="1"/>
  <c r="AP406" i="8"/>
  <c r="AS406" i="8" s="1"/>
  <c r="AW405" i="8"/>
  <c r="AV405" i="8"/>
  <c r="BA405" i="8" s="1"/>
  <c r="AN405" i="8"/>
  <c r="AQ405" i="8" s="1"/>
  <c r="AO405" i="8"/>
  <c r="AR405" i="8" s="1"/>
  <c r="AP405" i="8"/>
  <c r="AS405" i="8" s="1"/>
  <c r="AW404" i="8"/>
  <c r="AV404" i="8"/>
  <c r="AN404" i="8"/>
  <c r="AQ404" i="8" s="1"/>
  <c r="AO404" i="8"/>
  <c r="AR404" i="8" s="1"/>
  <c r="AP404" i="8"/>
  <c r="AS404" i="8" s="1"/>
  <c r="AW403" i="8"/>
  <c r="BB403" i="8" s="1"/>
  <c r="AV403" i="8"/>
  <c r="AN403" i="8"/>
  <c r="AQ403" i="8" s="1"/>
  <c r="AO403" i="8"/>
  <c r="AR403" i="8" s="1"/>
  <c r="AP403" i="8"/>
  <c r="AS403" i="8" s="1"/>
  <c r="AW402" i="8"/>
  <c r="AV402" i="8"/>
  <c r="BP402" i="8" s="1"/>
  <c r="CE402" i="8" s="1"/>
  <c r="AN402" i="8"/>
  <c r="AQ402" i="8" s="1"/>
  <c r="AO402" i="8"/>
  <c r="AR402" i="8" s="1"/>
  <c r="AP402" i="8"/>
  <c r="AS402" i="8" s="1"/>
  <c r="AW401" i="8"/>
  <c r="AV401" i="8"/>
  <c r="AN401" i="8"/>
  <c r="AQ401" i="8" s="1"/>
  <c r="AO401" i="8"/>
  <c r="AR401" i="8" s="1"/>
  <c r="AP401" i="8"/>
  <c r="AS401" i="8" s="1"/>
  <c r="AW400" i="8"/>
  <c r="AV400" i="8"/>
  <c r="BP400" i="8" s="1"/>
  <c r="CE400" i="8" s="1"/>
  <c r="AN400" i="8"/>
  <c r="AQ400" i="8" s="1"/>
  <c r="AO400" i="8"/>
  <c r="AR400" i="8" s="1"/>
  <c r="AP400" i="8"/>
  <c r="AS400" i="8" s="1"/>
  <c r="AW399" i="8"/>
  <c r="BB399" i="8" s="1"/>
  <c r="AV399" i="8"/>
  <c r="BA399" i="8" s="1"/>
  <c r="AN399" i="8"/>
  <c r="AQ399" i="8" s="1"/>
  <c r="AO399" i="8"/>
  <c r="AR399" i="8" s="1"/>
  <c r="AP399" i="8"/>
  <c r="AS399" i="8" s="1"/>
  <c r="AW398" i="8"/>
  <c r="AV398" i="8"/>
  <c r="AN398" i="8"/>
  <c r="AQ398" i="8" s="1"/>
  <c r="AO398" i="8"/>
  <c r="AR398" i="8" s="1"/>
  <c r="AP398" i="8"/>
  <c r="AS398" i="8" s="1"/>
  <c r="AW397" i="8"/>
  <c r="AV397" i="8"/>
  <c r="AN397" i="8"/>
  <c r="AQ397" i="8" s="1"/>
  <c r="AO397" i="8"/>
  <c r="AR397" i="8" s="1"/>
  <c r="AP397" i="8"/>
  <c r="AS397" i="8" s="1"/>
  <c r="AV396" i="8"/>
  <c r="AW396" i="8"/>
  <c r="AP396" i="8"/>
  <c r="AS396" i="8" s="1"/>
  <c r="AN396" i="8"/>
  <c r="AQ396" i="8" s="1"/>
  <c r="AO396" i="8"/>
  <c r="AR396" i="8" s="1"/>
  <c r="AV395" i="8"/>
  <c r="AW395" i="8"/>
  <c r="AP395" i="8"/>
  <c r="AS395" i="8" s="1"/>
  <c r="AN395" i="8"/>
  <c r="AQ395" i="8" s="1"/>
  <c r="AO395" i="8"/>
  <c r="AR395" i="8" s="1"/>
  <c r="AW394" i="8"/>
  <c r="AV394" i="8"/>
  <c r="AN394" i="8"/>
  <c r="AQ394" i="8" s="1"/>
  <c r="AP394" i="8"/>
  <c r="AS394" i="8" s="1"/>
  <c r="AO394" i="8"/>
  <c r="AR394" i="8" s="1"/>
  <c r="AW393" i="8"/>
  <c r="AV393" i="8"/>
  <c r="AN393" i="8"/>
  <c r="AQ393" i="8" s="1"/>
  <c r="AO393" i="8"/>
  <c r="AR393" i="8" s="1"/>
  <c r="AP393" i="8"/>
  <c r="AS393" i="8" s="1"/>
  <c r="AV392" i="8"/>
  <c r="BA392" i="8" s="1"/>
  <c r="AW392" i="8"/>
  <c r="BB392" i="8" s="1"/>
  <c r="AP392" i="8"/>
  <c r="AS392" i="8" s="1"/>
  <c r="AN392" i="8"/>
  <c r="AQ392" i="8" s="1"/>
  <c r="AO392" i="8"/>
  <c r="AR392" i="8" s="1"/>
  <c r="AV391" i="8"/>
  <c r="AW391" i="8"/>
  <c r="BQ391" i="8" s="1"/>
  <c r="CF391" i="8" s="1"/>
  <c r="AP391" i="8"/>
  <c r="AS391" i="8" s="1"/>
  <c r="AN391" i="8"/>
  <c r="AQ391" i="8" s="1"/>
  <c r="AO391" i="8"/>
  <c r="AR391" i="8" s="1"/>
  <c r="AW390" i="8"/>
  <c r="BB390" i="8" s="1"/>
  <c r="AV390" i="8"/>
  <c r="AN390" i="8"/>
  <c r="AQ390" i="8" s="1"/>
  <c r="AP390" i="8"/>
  <c r="AS390" i="8" s="1"/>
  <c r="AO390" i="8"/>
  <c r="AR390" i="8" s="1"/>
  <c r="AW389" i="8"/>
  <c r="AV389" i="8"/>
  <c r="AN389" i="8"/>
  <c r="AQ389" i="8" s="1"/>
  <c r="AO389" i="8"/>
  <c r="AR389" i="8" s="1"/>
  <c r="AP389" i="8"/>
  <c r="AS389" i="8" s="1"/>
  <c r="AW388" i="8"/>
  <c r="AV388" i="8"/>
  <c r="BA388" i="8" s="1"/>
  <c r="AO388" i="8"/>
  <c r="AR388" i="8" s="1"/>
  <c r="AN388" i="8"/>
  <c r="AQ388" i="8" s="1"/>
  <c r="AP388" i="8"/>
  <c r="AS388" i="8" s="1"/>
  <c r="AW387" i="8"/>
  <c r="AV387" i="8"/>
  <c r="AN387" i="8"/>
  <c r="AQ387" i="8" s="1"/>
  <c r="AO387" i="8"/>
  <c r="AR387" i="8" s="1"/>
  <c r="AP387" i="8"/>
  <c r="AS387" i="8" s="1"/>
  <c r="AW386" i="8"/>
  <c r="AV386" i="8"/>
  <c r="BA386" i="8" s="1"/>
  <c r="AO386" i="8"/>
  <c r="AR386" i="8" s="1"/>
  <c r="AN386" i="8"/>
  <c r="AQ386" i="8" s="1"/>
  <c r="AP386" i="8"/>
  <c r="AS386" i="8" s="1"/>
  <c r="AW385" i="8"/>
  <c r="CF385" i="8" s="1"/>
  <c r="AV385" i="8"/>
  <c r="CE385" i="8" s="1"/>
  <c r="AO385" i="8"/>
  <c r="AR385" i="8" s="1"/>
  <c r="AN385" i="8"/>
  <c r="AQ385" i="8" s="1"/>
  <c r="AP385" i="8"/>
  <c r="AS385" i="8" s="1"/>
  <c r="AW384" i="8"/>
  <c r="AV384" i="8"/>
  <c r="AO384" i="8"/>
  <c r="AR384" i="8" s="1"/>
  <c r="AN384" i="8"/>
  <c r="AQ384" i="8" s="1"/>
  <c r="AP384" i="8"/>
  <c r="AS384" i="8" s="1"/>
  <c r="AW383" i="8"/>
  <c r="AV383" i="8"/>
  <c r="AN383" i="8"/>
  <c r="AQ383" i="8" s="1"/>
  <c r="AO383" i="8"/>
  <c r="AR383" i="8" s="1"/>
  <c r="AP383" i="8"/>
  <c r="AS383" i="8" s="1"/>
  <c r="AW382" i="8"/>
  <c r="AV382" i="8"/>
  <c r="AO382" i="8"/>
  <c r="AR382" i="8" s="1"/>
  <c r="AN382" i="8"/>
  <c r="AQ382" i="8" s="1"/>
  <c r="AP382" i="8"/>
  <c r="AS382" i="8" s="1"/>
  <c r="AW381" i="8"/>
  <c r="AV381" i="8"/>
  <c r="AO381" i="8"/>
  <c r="AR381" i="8" s="1"/>
  <c r="AN381" i="8"/>
  <c r="AQ381" i="8" s="1"/>
  <c r="AP381" i="8"/>
  <c r="AS381" i="8" s="1"/>
  <c r="AW380" i="8"/>
  <c r="AV380" i="8"/>
  <c r="AO380" i="8"/>
  <c r="AR380" i="8" s="1"/>
  <c r="AN380" i="8"/>
  <c r="AQ380" i="8" s="1"/>
  <c r="AP380" i="8"/>
  <c r="AS380" i="8" s="1"/>
  <c r="AW379" i="8"/>
  <c r="AV379" i="8"/>
  <c r="AN379" i="8"/>
  <c r="AQ379" i="8" s="1"/>
  <c r="AO379" i="8"/>
  <c r="AR379" i="8" s="1"/>
  <c r="AP379" i="8"/>
  <c r="AS379" i="8" s="1"/>
  <c r="AW378" i="8"/>
  <c r="AV378" i="8"/>
  <c r="BP378" i="8" s="1"/>
  <c r="CE378" i="8" s="1"/>
  <c r="AO378" i="8"/>
  <c r="AR378" i="8" s="1"/>
  <c r="AN378" i="8"/>
  <c r="AQ378" i="8" s="1"/>
  <c r="AP378" i="8"/>
  <c r="AS378" i="8" s="1"/>
  <c r="AW377" i="8"/>
  <c r="AV377" i="8"/>
  <c r="AO377" i="8"/>
  <c r="AR377" i="8" s="1"/>
  <c r="AN377" i="8"/>
  <c r="AQ377" i="8" s="1"/>
  <c r="AP377" i="8"/>
  <c r="AS377" i="8" s="1"/>
  <c r="AW376" i="8"/>
  <c r="AV376" i="8"/>
  <c r="AO376" i="8"/>
  <c r="AR376" i="8" s="1"/>
  <c r="AN376" i="8"/>
  <c r="AQ376" i="8" s="1"/>
  <c r="AP376" i="8"/>
  <c r="AS376" i="8" s="1"/>
  <c r="AW375" i="8"/>
  <c r="AV375" i="8"/>
  <c r="AO375" i="8"/>
  <c r="AR375" i="8" s="1"/>
  <c r="AN375" i="8"/>
  <c r="AQ375" i="8" s="1"/>
  <c r="AP375" i="8"/>
  <c r="AS375" i="8" s="1"/>
  <c r="AW374" i="8"/>
  <c r="BB374" i="8" s="1"/>
  <c r="AV374" i="8"/>
  <c r="BA374" i="8" s="1"/>
  <c r="AO374" i="8"/>
  <c r="AR374" i="8" s="1"/>
  <c r="AN374" i="8"/>
  <c r="AQ374" i="8" s="1"/>
  <c r="AP374" i="8"/>
  <c r="AS374" i="8" s="1"/>
  <c r="AW373" i="8"/>
  <c r="BB373" i="8" s="1"/>
  <c r="AV373" i="8"/>
  <c r="AN373" i="8"/>
  <c r="AQ373" i="8" s="1"/>
  <c r="AO373" i="8"/>
  <c r="AR373" i="8" s="1"/>
  <c r="AP373" i="8"/>
  <c r="AS373" i="8" s="1"/>
  <c r="AW372" i="8"/>
  <c r="AV372" i="8"/>
  <c r="AO372" i="8"/>
  <c r="AR372" i="8" s="1"/>
  <c r="AN372" i="8"/>
  <c r="AQ372" i="8" s="1"/>
  <c r="AP372" i="8"/>
  <c r="AS372" i="8" s="1"/>
  <c r="AW371" i="8"/>
  <c r="AV371" i="8"/>
  <c r="AO371" i="8"/>
  <c r="AR371" i="8" s="1"/>
  <c r="AN371" i="8"/>
  <c r="AQ371" i="8" s="1"/>
  <c r="AP371" i="8"/>
  <c r="AS371" i="8" s="1"/>
  <c r="AW370" i="8"/>
  <c r="AV370" i="8"/>
  <c r="AO370" i="8"/>
  <c r="AR370" i="8" s="1"/>
  <c r="AN370" i="8"/>
  <c r="AQ370" i="8" s="1"/>
  <c r="AP370" i="8"/>
  <c r="AS370" i="8" s="1"/>
  <c r="AW369" i="8"/>
  <c r="BB369" i="8" s="1"/>
  <c r="AV369" i="8"/>
  <c r="BA369" i="8" s="1"/>
  <c r="AN369" i="8"/>
  <c r="AQ369" i="8" s="1"/>
  <c r="AO369" i="8"/>
  <c r="AR369" i="8" s="1"/>
  <c r="AP369" i="8"/>
  <c r="AS369" i="8" s="1"/>
  <c r="AW368" i="8"/>
  <c r="AV368" i="8"/>
  <c r="BA368" i="8" s="1"/>
  <c r="AO368" i="8"/>
  <c r="AR368" i="8" s="1"/>
  <c r="AN368" i="8"/>
  <c r="AQ368" i="8" s="1"/>
  <c r="AP368" i="8"/>
  <c r="AS368" i="8" s="1"/>
  <c r="AW367" i="8"/>
  <c r="AV367" i="8"/>
  <c r="AN367" i="8"/>
  <c r="AQ367" i="8" s="1"/>
  <c r="AP367" i="8"/>
  <c r="AS367" i="8" s="1"/>
  <c r="AO367" i="8"/>
  <c r="AR367" i="8" s="1"/>
  <c r="AW366" i="8"/>
  <c r="AV366" i="8"/>
  <c r="AN366" i="8"/>
  <c r="AQ366" i="8" s="1"/>
  <c r="AP366" i="8"/>
  <c r="AS366" i="8" s="1"/>
  <c r="AO366" i="8"/>
  <c r="AR366" i="8" s="1"/>
  <c r="AW365" i="8"/>
  <c r="AV365" i="8"/>
  <c r="BA365" i="8" s="1"/>
  <c r="AN365" i="8"/>
  <c r="AQ365" i="8" s="1"/>
  <c r="AP365" i="8"/>
  <c r="AS365" i="8" s="1"/>
  <c r="AO365" i="8"/>
  <c r="AR365" i="8" s="1"/>
  <c r="AW364" i="8"/>
  <c r="AV364" i="8"/>
  <c r="AN364" i="8"/>
  <c r="AQ364" i="8" s="1"/>
  <c r="AP364" i="8"/>
  <c r="AS364" i="8" s="1"/>
  <c r="AO364" i="8"/>
  <c r="AR364" i="8" s="1"/>
  <c r="AW363" i="8"/>
  <c r="BB363" i="8" s="1"/>
  <c r="AV363" i="8"/>
  <c r="BA363" i="8" s="1"/>
  <c r="AN363" i="8"/>
  <c r="AQ363" i="8" s="1"/>
  <c r="AP363" i="8"/>
  <c r="AS363" i="8" s="1"/>
  <c r="AO363" i="8"/>
  <c r="AR363" i="8" s="1"/>
  <c r="AW362" i="8"/>
  <c r="AV362" i="8"/>
  <c r="AN362" i="8"/>
  <c r="AQ362" i="8" s="1"/>
  <c r="AP362" i="8"/>
  <c r="AS362" i="8" s="1"/>
  <c r="AO362" i="8"/>
  <c r="AR362" i="8" s="1"/>
  <c r="AW361" i="8"/>
  <c r="AV361" i="8"/>
  <c r="AN361" i="8"/>
  <c r="AQ361" i="8" s="1"/>
  <c r="AP361" i="8"/>
  <c r="AS361" i="8" s="1"/>
  <c r="AO361" i="8"/>
  <c r="AR361" i="8" s="1"/>
  <c r="AW360" i="8"/>
  <c r="AV360" i="8"/>
  <c r="AN360" i="8"/>
  <c r="AQ360" i="8" s="1"/>
  <c r="AP360" i="8"/>
  <c r="AS360" i="8" s="1"/>
  <c r="AO360" i="8"/>
  <c r="AR360" i="8" s="1"/>
  <c r="AW359" i="8"/>
  <c r="AV359" i="8"/>
  <c r="BA359" i="8" s="1"/>
  <c r="AN359" i="8"/>
  <c r="AQ359" i="8" s="1"/>
  <c r="AP359" i="8"/>
  <c r="AS359" i="8" s="1"/>
  <c r="AO359" i="8"/>
  <c r="AR359" i="8" s="1"/>
  <c r="AV358" i="8"/>
  <c r="AW358" i="8"/>
  <c r="AP358" i="8"/>
  <c r="AS358" i="8" s="1"/>
  <c r="AN358" i="8"/>
  <c r="AQ358" i="8" s="1"/>
  <c r="AO358" i="8"/>
  <c r="AR358" i="8" s="1"/>
  <c r="AV357" i="8"/>
  <c r="BN357" i="8"/>
  <c r="AW357" i="8"/>
  <c r="AP357" i="8"/>
  <c r="AS357" i="8" s="1"/>
  <c r="AN357" i="8"/>
  <c r="AQ357" i="8" s="1"/>
  <c r="AO357" i="8"/>
  <c r="AR357" i="8" s="1"/>
  <c r="AW356" i="8"/>
  <c r="AV356" i="8"/>
  <c r="AN356" i="8"/>
  <c r="AQ356" i="8" s="1"/>
  <c r="AP356" i="8"/>
  <c r="AS356" i="8" s="1"/>
  <c r="AO356" i="8"/>
  <c r="AR356" i="8" s="1"/>
  <c r="AW355" i="8"/>
  <c r="AV355" i="8"/>
  <c r="AN355" i="8"/>
  <c r="AQ355" i="8" s="1"/>
  <c r="AP355" i="8"/>
  <c r="AS355" i="8" s="1"/>
  <c r="AO355" i="8"/>
  <c r="AR355" i="8" s="1"/>
  <c r="AV354" i="8"/>
  <c r="AW354" i="8"/>
  <c r="AP354" i="8"/>
  <c r="AS354" i="8" s="1"/>
  <c r="AN354" i="8"/>
  <c r="AQ354" i="8" s="1"/>
  <c r="AO354" i="8"/>
  <c r="AR354" i="8" s="1"/>
  <c r="AV353" i="8"/>
  <c r="BP353" i="8" s="1"/>
  <c r="CE353" i="8" s="1"/>
  <c r="AW353" i="8"/>
  <c r="AP353" i="8"/>
  <c r="AS353" i="8" s="1"/>
  <c r="AN353" i="8"/>
  <c r="AQ353" i="8" s="1"/>
  <c r="AO353" i="8"/>
  <c r="AR353" i="8" s="1"/>
  <c r="AW352" i="8"/>
  <c r="BB352" i="8" s="1"/>
  <c r="AV352" i="8"/>
  <c r="AN352" i="8"/>
  <c r="AQ352" i="8" s="1"/>
  <c r="AP352" i="8"/>
  <c r="AS352" i="8" s="1"/>
  <c r="AO352" i="8"/>
  <c r="AR352" i="8" s="1"/>
  <c r="AW351" i="8"/>
  <c r="AV351" i="8"/>
  <c r="AN351" i="8"/>
  <c r="AQ351" i="8" s="1"/>
  <c r="AP351" i="8"/>
  <c r="AS351" i="8" s="1"/>
  <c r="AO351" i="8"/>
  <c r="AR351" i="8" s="1"/>
  <c r="AV350" i="8"/>
  <c r="BA350" i="8" s="1"/>
  <c r="AW350" i="8"/>
  <c r="AP350" i="8"/>
  <c r="AS350" i="8" s="1"/>
  <c r="AN350" i="8"/>
  <c r="AQ350" i="8" s="1"/>
  <c r="AO350" i="8"/>
  <c r="AR350" i="8" s="1"/>
  <c r="AV349" i="8"/>
  <c r="BA349" i="8" s="1"/>
  <c r="AW349" i="8"/>
  <c r="AP349" i="8"/>
  <c r="AS349" i="8" s="1"/>
  <c r="AN349" i="8"/>
  <c r="AQ349" i="8" s="1"/>
  <c r="AO349" i="8"/>
  <c r="AR349" i="8" s="1"/>
  <c r="AW348" i="8"/>
  <c r="AV348" i="8"/>
  <c r="AN348" i="8"/>
  <c r="AQ348" i="8" s="1"/>
  <c r="AO348" i="8"/>
  <c r="AR348" i="8" s="1"/>
  <c r="AP348" i="8"/>
  <c r="AS348" i="8" s="1"/>
  <c r="AW347" i="8"/>
  <c r="AV347" i="8"/>
  <c r="BA347" i="8" s="1"/>
  <c r="AN347" i="8"/>
  <c r="AQ347" i="8" s="1"/>
  <c r="AO347" i="8"/>
  <c r="AR347" i="8" s="1"/>
  <c r="AP347" i="8"/>
  <c r="AS347" i="8" s="1"/>
  <c r="AV346" i="8"/>
  <c r="AW346" i="8"/>
  <c r="AP346" i="8"/>
  <c r="AS346" i="8" s="1"/>
  <c r="AN346" i="8"/>
  <c r="AQ346" i="8" s="1"/>
  <c r="AO346" i="8"/>
  <c r="AR346" i="8" s="1"/>
  <c r="AV345" i="8"/>
  <c r="AW345" i="8"/>
  <c r="AP345" i="8"/>
  <c r="AS345" i="8" s="1"/>
  <c r="AN345" i="8"/>
  <c r="AQ345" i="8" s="1"/>
  <c r="AO345" i="8"/>
  <c r="AR345" i="8" s="1"/>
  <c r="AW344" i="8"/>
  <c r="BB344" i="8" s="1"/>
  <c r="AV344" i="8"/>
  <c r="BA344" i="8" s="1"/>
  <c r="AN344" i="8"/>
  <c r="AQ344" i="8" s="1"/>
  <c r="AP344" i="8"/>
  <c r="AS344" i="8" s="1"/>
  <c r="AO344" i="8"/>
  <c r="AR344" i="8" s="1"/>
  <c r="AW343" i="8"/>
  <c r="BB343" i="8" s="1"/>
  <c r="AV343" i="8"/>
  <c r="BA343" i="8" s="1"/>
  <c r="AN343" i="8"/>
  <c r="AQ343" i="8" s="1"/>
  <c r="AO343" i="8"/>
  <c r="AR343" i="8" s="1"/>
  <c r="AP343" i="8"/>
  <c r="AS343" i="8" s="1"/>
  <c r="AV342" i="8"/>
  <c r="AW342" i="8"/>
  <c r="AP342" i="8"/>
  <c r="AS342" i="8" s="1"/>
  <c r="AN342" i="8"/>
  <c r="AQ342" i="8" s="1"/>
  <c r="AO342" i="8"/>
  <c r="AR342" i="8" s="1"/>
  <c r="AV341" i="8"/>
  <c r="AW341" i="8"/>
  <c r="AP341" i="8"/>
  <c r="AS341" i="8" s="1"/>
  <c r="AN341" i="8"/>
  <c r="AQ341" i="8" s="1"/>
  <c r="AO341" i="8"/>
  <c r="AR341" i="8" s="1"/>
  <c r="AW340" i="8"/>
  <c r="BB340" i="8" s="1"/>
  <c r="AV340" i="8"/>
  <c r="BA340" i="8" s="1"/>
  <c r="AP340" i="8"/>
  <c r="AS340" i="8" s="1"/>
  <c r="AO340" i="8"/>
  <c r="AR340" i="8" s="1"/>
  <c r="AN340" i="8"/>
  <c r="AQ340" i="8" s="1"/>
  <c r="AW339" i="8"/>
  <c r="BQ339" i="8" s="1"/>
  <c r="CF339" i="8" s="1"/>
  <c r="AV339" i="8"/>
  <c r="BA339" i="8" s="1"/>
  <c r="AP339" i="8"/>
  <c r="AS339" i="8" s="1"/>
  <c r="AO339" i="8"/>
  <c r="AR339" i="8" s="1"/>
  <c r="AN339" i="8"/>
  <c r="AQ339" i="8" s="1"/>
  <c r="AW338" i="8"/>
  <c r="BQ338" i="8" s="1"/>
  <c r="CF338" i="8" s="1"/>
  <c r="AV338" i="8"/>
  <c r="BA338" i="8" s="1"/>
  <c r="AP338" i="8"/>
  <c r="AS338" i="8" s="1"/>
  <c r="AO338" i="8"/>
  <c r="AR338" i="8" s="1"/>
  <c r="AN338" i="8"/>
  <c r="AQ338" i="8" s="1"/>
  <c r="AW337" i="8"/>
  <c r="AV337" i="8"/>
  <c r="AP337" i="8"/>
  <c r="AS337" i="8" s="1"/>
  <c r="AO337" i="8"/>
  <c r="AR337" i="8" s="1"/>
  <c r="AN337" i="8"/>
  <c r="AQ337" i="8" s="1"/>
  <c r="AW336" i="8"/>
  <c r="BQ336" i="8" s="1"/>
  <c r="CF336" i="8" s="1"/>
  <c r="AV336" i="8"/>
  <c r="AP336" i="8"/>
  <c r="AS336" i="8" s="1"/>
  <c r="AO336" i="8"/>
  <c r="AR336" i="8" s="1"/>
  <c r="AN336" i="8"/>
  <c r="AQ336" i="8" s="1"/>
  <c r="AW335" i="8"/>
  <c r="AV335" i="8"/>
  <c r="BA335" i="8" s="1"/>
  <c r="AP335" i="8"/>
  <c r="AS335" i="8" s="1"/>
  <c r="AO335" i="8"/>
  <c r="AR335" i="8" s="1"/>
  <c r="AN335" i="8"/>
  <c r="AQ335" i="8" s="1"/>
  <c r="AW334" i="8"/>
  <c r="AV334" i="8"/>
  <c r="BA334" i="8" s="1"/>
  <c r="AP334" i="8"/>
  <c r="AS334" i="8" s="1"/>
  <c r="AO334" i="8"/>
  <c r="AR334" i="8" s="1"/>
  <c r="AN334" i="8"/>
  <c r="AQ334" i="8" s="1"/>
  <c r="AW333" i="8"/>
  <c r="BQ333" i="8" s="1"/>
  <c r="CF333" i="8" s="1"/>
  <c r="AV333" i="8"/>
  <c r="AP333" i="8"/>
  <c r="AS333" i="8" s="1"/>
  <c r="AO333" i="8"/>
  <c r="AR333" i="8" s="1"/>
  <c r="AN333" i="8"/>
  <c r="AQ333" i="8" s="1"/>
  <c r="AW332" i="8"/>
  <c r="BQ332" i="8" s="1"/>
  <c r="CF332" i="8" s="1"/>
  <c r="AV332" i="8"/>
  <c r="AP332" i="8"/>
  <c r="AS332" i="8" s="1"/>
  <c r="AO332" i="8"/>
  <c r="AR332" i="8" s="1"/>
  <c r="AN332" i="8"/>
  <c r="AQ332" i="8" s="1"/>
  <c r="AW331" i="8"/>
  <c r="AV331" i="8"/>
  <c r="AP331" i="8"/>
  <c r="AS331" i="8" s="1"/>
  <c r="AO331" i="8"/>
  <c r="AR331" i="8" s="1"/>
  <c r="AN331" i="8"/>
  <c r="AQ331" i="8" s="1"/>
  <c r="AW330" i="8"/>
  <c r="BQ330" i="8" s="1"/>
  <c r="CF330" i="8" s="1"/>
  <c r="AV330" i="8"/>
  <c r="BP330" i="8" s="1"/>
  <c r="CE330" i="8" s="1"/>
  <c r="AP330" i="8"/>
  <c r="AS330" i="8" s="1"/>
  <c r="AO330" i="8"/>
  <c r="AR330" i="8" s="1"/>
  <c r="AN330" i="8"/>
  <c r="AQ330" i="8" s="1"/>
  <c r="AW329" i="8"/>
  <c r="AV329" i="8"/>
  <c r="AP329" i="8"/>
  <c r="AS329" i="8" s="1"/>
  <c r="AO329" i="8"/>
  <c r="AR329" i="8" s="1"/>
  <c r="AN329" i="8"/>
  <c r="AQ329" i="8" s="1"/>
  <c r="AW328" i="8"/>
  <c r="AV328" i="8"/>
  <c r="BA328" i="8" s="1"/>
  <c r="AP328" i="8"/>
  <c r="AS328" i="8" s="1"/>
  <c r="AO328" i="8"/>
  <c r="AR328" i="8" s="1"/>
  <c r="AN328" i="8"/>
  <c r="AQ328" i="8" s="1"/>
  <c r="AW327" i="8"/>
  <c r="AV327" i="8"/>
  <c r="AP327" i="8"/>
  <c r="AS327" i="8" s="1"/>
  <c r="AO327" i="8"/>
  <c r="AR327" i="8" s="1"/>
  <c r="AN327" i="8"/>
  <c r="AQ327" i="8" s="1"/>
  <c r="AW326" i="8"/>
  <c r="AV326" i="8"/>
  <c r="AP326" i="8"/>
  <c r="AS326" i="8" s="1"/>
  <c r="AO326" i="8"/>
  <c r="AR326" i="8" s="1"/>
  <c r="AN326" i="8"/>
  <c r="AQ326" i="8" s="1"/>
  <c r="AV325" i="8"/>
  <c r="BP325" i="8" s="1"/>
  <c r="CE325" i="8" s="1"/>
  <c r="AW325" i="8"/>
  <c r="AP325" i="8"/>
  <c r="AS325" i="8" s="1"/>
  <c r="AO325" i="8"/>
  <c r="AR325" i="8" s="1"/>
  <c r="AN325" i="8"/>
  <c r="AQ325" i="8" s="1"/>
  <c r="AW324" i="8"/>
  <c r="BQ324" i="8" s="1"/>
  <c r="CF324" i="8" s="1"/>
  <c r="AV324" i="8"/>
  <c r="AP324" i="8"/>
  <c r="AS324" i="8" s="1"/>
  <c r="AO324" i="8"/>
  <c r="AR324" i="8" s="1"/>
  <c r="AN324" i="8"/>
  <c r="AQ324" i="8" s="1"/>
  <c r="AW323" i="8"/>
  <c r="BQ323" i="8" s="1"/>
  <c r="CF323" i="8" s="1"/>
  <c r="AV323" i="8"/>
  <c r="AP323" i="8"/>
  <c r="AS323" i="8" s="1"/>
  <c r="AO323" i="8"/>
  <c r="AR323" i="8" s="1"/>
  <c r="AN323" i="8"/>
  <c r="AQ323" i="8" s="1"/>
  <c r="AW322" i="8"/>
  <c r="AV322" i="8"/>
  <c r="AP322" i="8"/>
  <c r="AS322" i="8" s="1"/>
  <c r="AO322" i="8"/>
  <c r="AR322" i="8" s="1"/>
  <c r="AN322" i="8"/>
  <c r="AQ322" i="8" s="1"/>
  <c r="AV321" i="8"/>
  <c r="AW321" i="8"/>
  <c r="AP321" i="8"/>
  <c r="AS321" i="8" s="1"/>
  <c r="AO321" i="8"/>
  <c r="AR321" i="8" s="1"/>
  <c r="AN321" i="8"/>
  <c r="AQ321" i="8" s="1"/>
  <c r="AW320" i="8"/>
  <c r="AV320" i="8"/>
  <c r="AO320" i="8"/>
  <c r="AR320" i="8" s="1"/>
  <c r="AP320" i="8"/>
  <c r="AS320" i="8" s="1"/>
  <c r="AN320" i="8"/>
  <c r="AQ320" i="8" s="1"/>
  <c r="AW319" i="8"/>
  <c r="AV319" i="8"/>
  <c r="AO319" i="8"/>
  <c r="AR319" i="8" s="1"/>
  <c r="AN319" i="8"/>
  <c r="AQ319" i="8" s="1"/>
  <c r="AP319" i="8"/>
  <c r="AS319" i="8" s="1"/>
  <c r="AW318" i="8"/>
  <c r="AV318" i="8"/>
  <c r="AO318" i="8"/>
  <c r="AR318" i="8" s="1"/>
  <c r="AP318" i="8"/>
  <c r="AS318" i="8" s="1"/>
  <c r="AN318" i="8"/>
  <c r="AQ318" i="8" s="1"/>
  <c r="AW317" i="8"/>
  <c r="AV317" i="8"/>
  <c r="BP317" i="8" s="1"/>
  <c r="CE317" i="8" s="1"/>
  <c r="AO317" i="8"/>
  <c r="AR317" i="8" s="1"/>
  <c r="AN317" i="8"/>
  <c r="AQ317" i="8" s="1"/>
  <c r="AP317" i="8"/>
  <c r="AS317" i="8" s="1"/>
  <c r="AW316" i="8"/>
  <c r="BQ316" i="8" s="1"/>
  <c r="CF316" i="8" s="1"/>
  <c r="AV316" i="8"/>
  <c r="BP316" i="8" s="1"/>
  <c r="CE316" i="8" s="1"/>
  <c r="AO316" i="8"/>
  <c r="AR316" i="8" s="1"/>
  <c r="AP316" i="8"/>
  <c r="AS316" i="8" s="1"/>
  <c r="AN316" i="8"/>
  <c r="AQ316" i="8" s="1"/>
  <c r="AW315" i="8"/>
  <c r="AV315" i="8"/>
  <c r="BP315" i="8" s="1"/>
  <c r="CE315" i="8" s="1"/>
  <c r="AO315" i="8"/>
  <c r="AR315" i="8" s="1"/>
  <c r="AN315" i="8"/>
  <c r="AQ315" i="8" s="1"/>
  <c r="AP315" i="8"/>
  <c r="AS315" i="8" s="1"/>
  <c r="AW314" i="8"/>
  <c r="BQ314" i="8" s="1"/>
  <c r="CF314" i="8" s="1"/>
  <c r="AV314" i="8"/>
  <c r="BP314" i="8" s="1"/>
  <c r="CE314" i="8" s="1"/>
  <c r="AO314" i="8"/>
  <c r="AR314" i="8" s="1"/>
  <c r="AP314" i="8"/>
  <c r="AS314" i="8" s="1"/>
  <c r="AN314" i="8"/>
  <c r="AQ314" i="8" s="1"/>
  <c r="AW313" i="8"/>
  <c r="BB313" i="8" s="1"/>
  <c r="AV313" i="8"/>
  <c r="AO313" i="8"/>
  <c r="AR313" i="8" s="1"/>
  <c r="AN313" i="8"/>
  <c r="AQ313" i="8" s="1"/>
  <c r="AP313" i="8"/>
  <c r="AS313" i="8" s="1"/>
  <c r="AW312" i="8"/>
  <c r="AV312" i="8"/>
  <c r="BP312" i="8" s="1"/>
  <c r="CE312" i="8" s="1"/>
  <c r="AO312" i="8"/>
  <c r="AR312" i="8" s="1"/>
  <c r="AP312" i="8"/>
  <c r="AS312" i="8" s="1"/>
  <c r="AN312" i="8"/>
  <c r="AQ312" i="8" s="1"/>
  <c r="AW311" i="8"/>
  <c r="BB311" i="8" s="1"/>
  <c r="AV311" i="8"/>
  <c r="AO311" i="8"/>
  <c r="AR311" i="8" s="1"/>
  <c r="AN311" i="8"/>
  <c r="AQ311" i="8" s="1"/>
  <c r="AP311" i="8"/>
  <c r="AS311" i="8" s="1"/>
  <c r="AW310" i="8"/>
  <c r="BQ310" i="8" s="1"/>
  <c r="CF310" i="8" s="1"/>
  <c r="AV310" i="8"/>
  <c r="BP310" i="8" s="1"/>
  <c r="CE310" i="8" s="1"/>
  <c r="AO310" i="8"/>
  <c r="AR310" i="8" s="1"/>
  <c r="AP310" i="8"/>
  <c r="AS310" i="8" s="1"/>
  <c r="AN310" i="8"/>
  <c r="AQ310" i="8" s="1"/>
  <c r="AW309" i="8"/>
  <c r="AV309" i="8"/>
  <c r="AO309" i="8"/>
  <c r="AR309" i="8" s="1"/>
  <c r="AN309" i="8"/>
  <c r="AQ309" i="8" s="1"/>
  <c r="AP309" i="8"/>
  <c r="AS309" i="8" s="1"/>
  <c r="AW308" i="8"/>
  <c r="AV308" i="8"/>
  <c r="AP308" i="8"/>
  <c r="AS308" i="8" s="1"/>
  <c r="AO308" i="8"/>
  <c r="AR308" i="8" s="1"/>
  <c r="AN308" i="8"/>
  <c r="AQ308" i="8" s="1"/>
  <c r="AW307" i="8"/>
  <c r="AV307" i="8"/>
  <c r="AP307" i="8"/>
  <c r="AS307" i="8" s="1"/>
  <c r="AO307" i="8"/>
  <c r="AR307" i="8" s="1"/>
  <c r="AN307" i="8"/>
  <c r="AQ307" i="8" s="1"/>
  <c r="AW306" i="8"/>
  <c r="AV306" i="8"/>
  <c r="AP306" i="8"/>
  <c r="AS306" i="8" s="1"/>
  <c r="AO306" i="8"/>
  <c r="AR306" i="8" s="1"/>
  <c r="AN306" i="8"/>
  <c r="AQ306" i="8" s="1"/>
  <c r="AW305" i="8"/>
  <c r="BB305" i="8" s="1"/>
  <c r="AV305" i="8"/>
  <c r="BP305" i="8" s="1"/>
  <c r="CE305" i="8" s="1"/>
  <c r="AP305" i="8"/>
  <c r="AS305" i="8" s="1"/>
  <c r="AO305" i="8"/>
  <c r="AR305" i="8" s="1"/>
  <c r="AN305" i="8"/>
  <c r="AQ305" i="8" s="1"/>
  <c r="AV304" i="8"/>
  <c r="BA304" i="8" s="1"/>
  <c r="AW304" i="8"/>
  <c r="AP304" i="8"/>
  <c r="AS304" i="8" s="1"/>
  <c r="AO304" i="8"/>
  <c r="AR304" i="8" s="1"/>
  <c r="AN304" i="8"/>
  <c r="AQ304" i="8" s="1"/>
  <c r="AV303" i="8"/>
  <c r="AW303" i="8"/>
  <c r="AP303" i="8"/>
  <c r="AS303" i="8" s="1"/>
  <c r="AO303" i="8"/>
  <c r="AR303" i="8" s="1"/>
  <c r="AN303" i="8"/>
  <c r="AQ303" i="8" s="1"/>
  <c r="AV302" i="8"/>
  <c r="AW302" i="8"/>
  <c r="BQ302" i="8" s="1"/>
  <c r="CF302" i="8" s="1"/>
  <c r="AP302" i="8"/>
  <c r="AS302" i="8" s="1"/>
  <c r="AO302" i="8"/>
  <c r="AR302" i="8" s="1"/>
  <c r="AN302" i="8"/>
  <c r="AQ302" i="8" s="1"/>
  <c r="AV301" i="8"/>
  <c r="AW301" i="8"/>
  <c r="AP301" i="8"/>
  <c r="AS301" i="8" s="1"/>
  <c r="AO301" i="8"/>
  <c r="AR301" i="8" s="1"/>
  <c r="AN301" i="8"/>
  <c r="AQ301" i="8" s="1"/>
  <c r="AV300" i="8"/>
  <c r="AW300" i="8"/>
  <c r="BQ300" i="8" s="1"/>
  <c r="CF300" i="8" s="1"/>
  <c r="AP300" i="8"/>
  <c r="AS300" i="8" s="1"/>
  <c r="AO300" i="8"/>
  <c r="AR300" i="8" s="1"/>
  <c r="AN300" i="8"/>
  <c r="AQ300" i="8" s="1"/>
  <c r="AV299" i="8"/>
  <c r="AW299" i="8"/>
  <c r="BB299" i="8" s="1"/>
  <c r="AP299" i="8"/>
  <c r="AS299" i="8" s="1"/>
  <c r="AO299" i="8"/>
  <c r="AR299" i="8" s="1"/>
  <c r="AN299" i="8"/>
  <c r="AQ299" i="8" s="1"/>
  <c r="AV298" i="8"/>
  <c r="AW298" i="8"/>
  <c r="AP298" i="8"/>
  <c r="AS298" i="8" s="1"/>
  <c r="AO298" i="8"/>
  <c r="AR298" i="8" s="1"/>
  <c r="AN298" i="8"/>
  <c r="AQ298" i="8" s="1"/>
  <c r="AV297" i="8"/>
  <c r="AW297" i="8"/>
  <c r="AP297" i="8"/>
  <c r="AS297" i="8" s="1"/>
  <c r="AO297" i="8"/>
  <c r="AR297" i="8" s="1"/>
  <c r="AN297" i="8"/>
  <c r="AQ297" i="8" s="1"/>
  <c r="AV296" i="8"/>
  <c r="AW296" i="8"/>
  <c r="AP296" i="8"/>
  <c r="AS296" i="8" s="1"/>
  <c r="AO296" i="8"/>
  <c r="AR296" i="8" s="1"/>
  <c r="AN296" i="8"/>
  <c r="AQ296" i="8" s="1"/>
  <c r="AV295" i="8"/>
  <c r="AW295" i="8"/>
  <c r="AP295" i="8"/>
  <c r="AS295" i="8" s="1"/>
  <c r="AO295" i="8"/>
  <c r="AR295" i="8" s="1"/>
  <c r="AN295" i="8"/>
  <c r="AQ295" i="8" s="1"/>
  <c r="AV294" i="8"/>
  <c r="AW294" i="8"/>
  <c r="BB294" i="8" s="1"/>
  <c r="AP294" i="8"/>
  <c r="AS294" i="8" s="1"/>
  <c r="AO294" i="8"/>
  <c r="AR294" i="8" s="1"/>
  <c r="AN294" i="8"/>
  <c r="AQ294" i="8" s="1"/>
  <c r="AV293" i="8"/>
  <c r="BP293" i="8" s="1"/>
  <c r="CE293" i="8" s="1"/>
  <c r="AW293" i="8"/>
  <c r="AO293" i="8"/>
  <c r="AR293" i="8" s="1"/>
  <c r="AP293" i="8"/>
  <c r="AS293" i="8" s="1"/>
  <c r="AN293" i="8"/>
  <c r="AQ293" i="8" s="1"/>
  <c r="AW292" i="8"/>
  <c r="AV292" i="8"/>
  <c r="AO292" i="8"/>
  <c r="AR292" i="8" s="1"/>
  <c r="AP292" i="8"/>
  <c r="AS292" i="8" s="1"/>
  <c r="AN292" i="8"/>
  <c r="AQ292" i="8" s="1"/>
  <c r="AW291" i="8"/>
  <c r="AV291" i="8"/>
  <c r="BA291" i="8" s="1"/>
  <c r="AO291" i="8"/>
  <c r="AR291" i="8" s="1"/>
  <c r="AP291" i="8"/>
  <c r="AS291" i="8" s="1"/>
  <c r="AN291" i="8"/>
  <c r="AQ291" i="8" s="1"/>
  <c r="AW290" i="8"/>
  <c r="AV290" i="8"/>
  <c r="AO290" i="8"/>
  <c r="AR290" i="8" s="1"/>
  <c r="AP290" i="8"/>
  <c r="AS290" i="8" s="1"/>
  <c r="AN290" i="8"/>
  <c r="AQ290" i="8" s="1"/>
  <c r="AW289" i="8"/>
  <c r="AV289" i="8"/>
  <c r="AO289" i="8"/>
  <c r="AR289" i="8" s="1"/>
  <c r="AP289" i="8"/>
  <c r="AS289" i="8" s="1"/>
  <c r="AN289" i="8"/>
  <c r="AQ289" i="8" s="1"/>
  <c r="AW288" i="8"/>
  <c r="AV288" i="8"/>
  <c r="AO288" i="8"/>
  <c r="AR288" i="8" s="1"/>
  <c r="AP288" i="8"/>
  <c r="AS288" i="8" s="1"/>
  <c r="AN288" i="8"/>
  <c r="AQ288" i="8" s="1"/>
  <c r="AW287" i="8"/>
  <c r="BB287" i="8" s="1"/>
  <c r="AV287" i="8"/>
  <c r="AO287" i="8"/>
  <c r="AR287" i="8" s="1"/>
  <c r="AP287" i="8"/>
  <c r="AS287" i="8" s="1"/>
  <c r="AN287" i="8"/>
  <c r="AQ287" i="8" s="1"/>
  <c r="AW286" i="8"/>
  <c r="AV286" i="8"/>
  <c r="BA286" i="8" s="1"/>
  <c r="AO286" i="8"/>
  <c r="AR286" i="8" s="1"/>
  <c r="AP286" i="8"/>
  <c r="AS286" i="8" s="1"/>
  <c r="AN286" i="8"/>
  <c r="AQ286" i="8" s="1"/>
  <c r="AW285" i="8"/>
  <c r="AV285" i="8"/>
  <c r="AO285" i="8"/>
  <c r="AR285" i="8" s="1"/>
  <c r="AP285" i="8"/>
  <c r="AS285" i="8" s="1"/>
  <c r="AN285" i="8"/>
  <c r="AQ285" i="8" s="1"/>
  <c r="AW284" i="8"/>
  <c r="AV284" i="8"/>
  <c r="AO284" i="8"/>
  <c r="AR284" i="8" s="1"/>
  <c r="AP284" i="8"/>
  <c r="AS284" i="8" s="1"/>
  <c r="AN284" i="8"/>
  <c r="AQ284" i="8" s="1"/>
  <c r="AW283" i="8"/>
  <c r="AV283" i="8"/>
  <c r="AO283" i="8"/>
  <c r="AR283" i="8" s="1"/>
  <c r="AP283" i="8"/>
  <c r="AS283" i="8" s="1"/>
  <c r="AN283" i="8"/>
  <c r="AQ283" i="8" s="1"/>
  <c r="AW282" i="8"/>
  <c r="AV282" i="8"/>
  <c r="BA282" i="8" s="1"/>
  <c r="AO282" i="8"/>
  <c r="AR282" i="8" s="1"/>
  <c r="AP282" i="8"/>
  <c r="AS282" i="8" s="1"/>
  <c r="AN282" i="8"/>
  <c r="AQ282" i="8" s="1"/>
  <c r="AW281" i="8"/>
  <c r="AV281" i="8"/>
  <c r="AO281" i="8"/>
  <c r="AR281" i="8" s="1"/>
  <c r="AP281" i="8"/>
  <c r="AS281" i="8" s="1"/>
  <c r="AN281" i="8"/>
  <c r="AQ281" i="8" s="1"/>
  <c r="AW280" i="8"/>
  <c r="AV280" i="8"/>
  <c r="BP280" i="8" s="1"/>
  <c r="CE280" i="8" s="1"/>
  <c r="AO280" i="8"/>
  <c r="AR280" i="8" s="1"/>
  <c r="AP280" i="8"/>
  <c r="AS280" i="8" s="1"/>
  <c r="AN280" i="8"/>
  <c r="AQ280" i="8" s="1"/>
  <c r="AW279" i="8"/>
  <c r="AV279" i="8"/>
  <c r="AO279" i="8"/>
  <c r="AR279" i="8" s="1"/>
  <c r="AP279" i="8"/>
  <c r="AS279" i="8" s="1"/>
  <c r="AN279" i="8"/>
  <c r="AQ279" i="8" s="1"/>
  <c r="AW278" i="8"/>
  <c r="AV278" i="8"/>
  <c r="AO278" i="8"/>
  <c r="AR278" i="8" s="1"/>
  <c r="AP278" i="8"/>
  <c r="AS278" i="8" s="1"/>
  <c r="AN278" i="8"/>
  <c r="AQ278" i="8" s="1"/>
  <c r="AW277" i="8"/>
  <c r="BB277" i="8" s="1"/>
  <c r="AV277" i="8"/>
  <c r="AO277" i="8"/>
  <c r="AR277" i="8" s="1"/>
  <c r="AP277" i="8"/>
  <c r="AS277" i="8" s="1"/>
  <c r="AN277" i="8"/>
  <c r="AQ277" i="8" s="1"/>
  <c r="AW276" i="8"/>
  <c r="AV276" i="8"/>
  <c r="AO276" i="8"/>
  <c r="AR276" i="8" s="1"/>
  <c r="AP276" i="8"/>
  <c r="AS276" i="8" s="1"/>
  <c r="AN276" i="8"/>
  <c r="AQ276" i="8" s="1"/>
  <c r="AW275" i="8"/>
  <c r="AV275" i="8"/>
  <c r="AO275" i="8"/>
  <c r="AR275" i="8" s="1"/>
  <c r="AP275" i="8"/>
  <c r="AS275" i="8" s="1"/>
  <c r="AN275" i="8"/>
  <c r="AQ275" i="8" s="1"/>
  <c r="AW274" i="8"/>
  <c r="AV274" i="8"/>
  <c r="BP274" i="8" s="1"/>
  <c r="CE274" i="8" s="1"/>
  <c r="AO274" i="8"/>
  <c r="AR274" i="8" s="1"/>
  <c r="AN274" i="8"/>
  <c r="AQ274" i="8" s="1"/>
  <c r="AP274" i="8"/>
  <c r="AS274" i="8" s="1"/>
  <c r="AW273" i="8"/>
  <c r="AV273" i="8"/>
  <c r="AO273" i="8"/>
  <c r="AR273" i="8" s="1"/>
  <c r="AP273" i="8"/>
  <c r="AS273" i="8" s="1"/>
  <c r="AN273" i="8"/>
  <c r="AQ273" i="8" s="1"/>
  <c r="AW272" i="8"/>
  <c r="BB272" i="8" s="1"/>
  <c r="AV272" i="8"/>
  <c r="AO272" i="8"/>
  <c r="AR272" i="8" s="1"/>
  <c r="AN272" i="8"/>
  <c r="AQ272" i="8" s="1"/>
  <c r="AP272" i="8"/>
  <c r="AS272" i="8" s="1"/>
  <c r="AW271" i="8"/>
  <c r="AV271" i="8"/>
  <c r="AO271" i="8"/>
  <c r="AR271" i="8" s="1"/>
  <c r="AP271" i="8"/>
  <c r="AS271" i="8" s="1"/>
  <c r="AN271" i="8"/>
  <c r="AQ271" i="8" s="1"/>
  <c r="AW270" i="8"/>
  <c r="AV270" i="8"/>
  <c r="AO270" i="8"/>
  <c r="AR270" i="8" s="1"/>
  <c r="AN270" i="8"/>
  <c r="AQ270" i="8" s="1"/>
  <c r="AP270" i="8"/>
  <c r="AS270" i="8" s="1"/>
  <c r="AW269" i="8"/>
  <c r="BB269" i="8" s="1"/>
  <c r="AV269" i="8"/>
  <c r="AP269" i="8"/>
  <c r="AS269" i="8" s="1"/>
  <c r="AO269" i="8"/>
  <c r="AR269" i="8" s="1"/>
  <c r="AN269" i="8"/>
  <c r="AQ269" i="8" s="1"/>
  <c r="AW268" i="8"/>
  <c r="BB268" i="8" s="1"/>
  <c r="AV268" i="8"/>
  <c r="AP268" i="8"/>
  <c r="AS268" i="8" s="1"/>
  <c r="AO268" i="8"/>
  <c r="AR268" i="8" s="1"/>
  <c r="AN268" i="8"/>
  <c r="AQ268" i="8" s="1"/>
  <c r="AW267" i="8"/>
  <c r="BB267" i="8" s="1"/>
  <c r="AV267" i="8"/>
  <c r="AP267" i="8"/>
  <c r="AS267" i="8" s="1"/>
  <c r="AO267" i="8"/>
  <c r="AR267" i="8" s="1"/>
  <c r="AN267" i="8"/>
  <c r="AQ267" i="8" s="1"/>
  <c r="AV266" i="8"/>
  <c r="AW266" i="8"/>
  <c r="AP266" i="8"/>
  <c r="AS266" i="8" s="1"/>
  <c r="AO266" i="8"/>
  <c r="AR266" i="8" s="1"/>
  <c r="AN266" i="8"/>
  <c r="AQ266" i="8" s="1"/>
  <c r="AV265" i="8"/>
  <c r="AW265" i="8"/>
  <c r="BQ265" i="8" s="1"/>
  <c r="CF265" i="8" s="1"/>
  <c r="AP265" i="8"/>
  <c r="AS265" i="8" s="1"/>
  <c r="AO265" i="8"/>
  <c r="AR265" i="8" s="1"/>
  <c r="AN265" i="8"/>
  <c r="AQ265" i="8" s="1"/>
  <c r="AV264" i="8"/>
  <c r="AW264" i="8"/>
  <c r="AP264" i="8"/>
  <c r="AS264" i="8" s="1"/>
  <c r="AO264" i="8"/>
  <c r="AR264" i="8" s="1"/>
  <c r="AN264" i="8"/>
  <c r="AQ264" i="8" s="1"/>
  <c r="AV263" i="8"/>
  <c r="AW263" i="8"/>
  <c r="AP263" i="8"/>
  <c r="AS263" i="8" s="1"/>
  <c r="AO263" i="8"/>
  <c r="AR263" i="8" s="1"/>
  <c r="AN263" i="8"/>
  <c r="AQ263" i="8" s="1"/>
  <c r="AV262" i="8"/>
  <c r="AW262" i="8"/>
  <c r="AP262" i="8"/>
  <c r="AS262" i="8" s="1"/>
  <c r="AO262" i="8"/>
  <c r="AR262" i="8" s="1"/>
  <c r="AN262" i="8"/>
  <c r="AQ262" i="8" s="1"/>
  <c r="AV261" i="8"/>
  <c r="AW261" i="8"/>
  <c r="AP261" i="8"/>
  <c r="AS261" i="8" s="1"/>
  <c r="AO261" i="8"/>
  <c r="AR261" i="8" s="1"/>
  <c r="AN261" i="8"/>
  <c r="AQ261" i="8" s="1"/>
  <c r="AV260" i="8"/>
  <c r="AW260" i="8"/>
  <c r="AP260" i="8"/>
  <c r="AS260" i="8" s="1"/>
  <c r="AO260" i="8"/>
  <c r="AR260" i="8" s="1"/>
  <c r="AN260" i="8"/>
  <c r="AQ260" i="8" s="1"/>
  <c r="AV259" i="8"/>
  <c r="BA259" i="8" s="1"/>
  <c r="AW259" i="8"/>
  <c r="BB259" i="8" s="1"/>
  <c r="AP259" i="8"/>
  <c r="AS259" i="8" s="1"/>
  <c r="AN259" i="8"/>
  <c r="AQ259" i="8" s="1"/>
  <c r="AO259" i="8"/>
  <c r="AR259" i="8" s="1"/>
  <c r="AV258" i="8"/>
  <c r="AW258" i="8"/>
  <c r="BB258" i="8" s="1"/>
  <c r="AP258" i="8"/>
  <c r="AS258" i="8" s="1"/>
  <c r="AN258" i="8"/>
  <c r="AQ258" i="8" s="1"/>
  <c r="AO258" i="8"/>
  <c r="AR258" i="8" s="1"/>
  <c r="AV257" i="8"/>
  <c r="AW257" i="8"/>
  <c r="BQ257" i="8" s="1"/>
  <c r="CF257" i="8" s="1"/>
  <c r="AP257" i="8"/>
  <c r="AS257" i="8" s="1"/>
  <c r="AN257" i="8"/>
  <c r="AQ257" i="8" s="1"/>
  <c r="AO257" i="8"/>
  <c r="AR257" i="8" s="1"/>
  <c r="AV256" i="8"/>
  <c r="AW256" i="8"/>
  <c r="AP256" i="8"/>
  <c r="AS256" i="8" s="1"/>
  <c r="AN256" i="8"/>
  <c r="AQ256" i="8" s="1"/>
  <c r="AO256" i="8"/>
  <c r="AR256" i="8" s="1"/>
  <c r="AV255" i="8"/>
  <c r="AW255" i="8"/>
  <c r="BB255" i="8" s="1"/>
  <c r="AP255" i="8"/>
  <c r="AS255" i="8" s="1"/>
  <c r="AN255" i="8"/>
  <c r="AQ255" i="8" s="1"/>
  <c r="AO255" i="8"/>
  <c r="AR255" i="8" s="1"/>
  <c r="AV254" i="8"/>
  <c r="AW254" i="8"/>
  <c r="AP254" i="8"/>
  <c r="AS254" i="8" s="1"/>
  <c r="AN254" i="8"/>
  <c r="AQ254" i="8" s="1"/>
  <c r="AO254" i="8"/>
  <c r="AR254" i="8" s="1"/>
  <c r="AV253" i="8"/>
  <c r="AW253" i="8"/>
  <c r="AP253" i="8"/>
  <c r="AS253" i="8" s="1"/>
  <c r="AN253" i="8"/>
  <c r="AQ253" i="8" s="1"/>
  <c r="AO253" i="8"/>
  <c r="AR253" i="8" s="1"/>
  <c r="AV252" i="8"/>
  <c r="AW252" i="8"/>
  <c r="AP252" i="8"/>
  <c r="AS252" i="8" s="1"/>
  <c r="AN252" i="8"/>
  <c r="AQ252" i="8" s="1"/>
  <c r="AO252" i="8"/>
  <c r="AR252" i="8" s="1"/>
  <c r="AV251" i="8"/>
  <c r="AW251" i="8"/>
  <c r="BB251" i="8" s="1"/>
  <c r="AP251" i="8"/>
  <c r="AS251" i="8" s="1"/>
  <c r="AN251" i="8"/>
  <c r="AQ251" i="8" s="1"/>
  <c r="AO251" i="8"/>
  <c r="AR251" i="8" s="1"/>
  <c r="AV250" i="8"/>
  <c r="AW250" i="8"/>
  <c r="BB250" i="8" s="1"/>
  <c r="AP250" i="8"/>
  <c r="AS250" i="8" s="1"/>
  <c r="AN250" i="8"/>
  <c r="AQ250" i="8" s="1"/>
  <c r="AO250" i="8"/>
  <c r="AR250" i="8" s="1"/>
  <c r="AV249" i="8"/>
  <c r="AW249" i="8"/>
  <c r="BB249" i="8" s="1"/>
  <c r="AP249" i="8"/>
  <c r="AS249" i="8" s="1"/>
  <c r="AN249" i="8"/>
  <c r="AQ249" i="8" s="1"/>
  <c r="AO249" i="8"/>
  <c r="AR249" i="8" s="1"/>
  <c r="AV248" i="8"/>
  <c r="AW248" i="8"/>
  <c r="AP248" i="8"/>
  <c r="AS248" i="8" s="1"/>
  <c r="AN248" i="8"/>
  <c r="AQ248" i="8" s="1"/>
  <c r="AO248" i="8"/>
  <c r="AR248" i="8" s="1"/>
  <c r="AV247" i="8"/>
  <c r="AW247" i="8"/>
  <c r="BB247" i="8" s="1"/>
  <c r="AP247" i="8"/>
  <c r="AS247" i="8" s="1"/>
  <c r="AN247" i="8"/>
  <c r="AQ247" i="8" s="1"/>
  <c r="AO247" i="8"/>
  <c r="AR247" i="8" s="1"/>
  <c r="AV246" i="8"/>
  <c r="AW246" i="8"/>
  <c r="AP246" i="8"/>
  <c r="AS246" i="8" s="1"/>
  <c r="AN246" i="8"/>
  <c r="AQ246" i="8" s="1"/>
  <c r="AO246" i="8"/>
  <c r="AR246" i="8" s="1"/>
  <c r="AV245" i="8"/>
  <c r="BA245" i="8" s="1"/>
  <c r="AW245" i="8"/>
  <c r="AP245" i="8"/>
  <c r="AS245" i="8" s="1"/>
  <c r="AN245" i="8"/>
  <c r="AQ245" i="8" s="1"/>
  <c r="AO245" i="8"/>
  <c r="AR245" i="8" s="1"/>
  <c r="AV244" i="8"/>
  <c r="BA244" i="8" s="1"/>
  <c r="AW244" i="8"/>
  <c r="AP244" i="8"/>
  <c r="AS244" i="8" s="1"/>
  <c r="AN244" i="8"/>
  <c r="AQ244" i="8" s="1"/>
  <c r="AO244" i="8"/>
  <c r="AR244" i="8" s="1"/>
  <c r="AV243" i="8"/>
  <c r="BA243" i="8" s="1"/>
  <c r="AW243" i="8"/>
  <c r="BB243" i="8" s="1"/>
  <c r="AP243" i="8"/>
  <c r="AS243" i="8" s="1"/>
  <c r="AN243" i="8"/>
  <c r="AQ243" i="8" s="1"/>
  <c r="AO243" i="8"/>
  <c r="AR243" i="8" s="1"/>
  <c r="AV242" i="8"/>
  <c r="AW242" i="8"/>
  <c r="AP242" i="8"/>
  <c r="AS242" i="8" s="1"/>
  <c r="AN242" i="8"/>
  <c r="AQ242" i="8" s="1"/>
  <c r="AO242" i="8"/>
  <c r="AR242" i="8" s="1"/>
  <c r="AV241" i="8"/>
  <c r="BA241" i="8" s="1"/>
  <c r="AW241" i="8"/>
  <c r="AP241" i="8"/>
  <c r="AS241" i="8" s="1"/>
  <c r="AN241" i="8"/>
  <c r="AQ241" i="8" s="1"/>
  <c r="AO241" i="8"/>
  <c r="AR241" i="8" s="1"/>
  <c r="AV240" i="8"/>
  <c r="AW240" i="8"/>
  <c r="BB240" i="8" s="1"/>
  <c r="AP240" i="8"/>
  <c r="AS240" i="8" s="1"/>
  <c r="AN240" i="8"/>
  <c r="AQ240" i="8" s="1"/>
  <c r="AO240" i="8"/>
  <c r="AR240" i="8" s="1"/>
  <c r="AV239" i="8"/>
  <c r="BA239" i="8" s="1"/>
  <c r="AW239" i="8"/>
  <c r="BB239" i="8" s="1"/>
  <c r="AP239" i="8"/>
  <c r="AS239" i="8" s="1"/>
  <c r="AN239" i="8"/>
  <c r="AQ239" i="8" s="1"/>
  <c r="AO239" i="8"/>
  <c r="AR239" i="8" s="1"/>
  <c r="AV238" i="8"/>
  <c r="AW238" i="8"/>
  <c r="BB238" i="8" s="1"/>
  <c r="AP238" i="8"/>
  <c r="AS238" i="8" s="1"/>
  <c r="AN238" i="8"/>
  <c r="AQ238" i="8" s="1"/>
  <c r="AO238" i="8"/>
  <c r="AR238" i="8" s="1"/>
  <c r="AV237" i="8"/>
  <c r="AW237" i="8"/>
  <c r="BB237" i="8" s="1"/>
  <c r="AP237" i="8"/>
  <c r="AS237" i="8" s="1"/>
  <c r="AN237" i="8"/>
  <c r="AQ237" i="8" s="1"/>
  <c r="AO237" i="8"/>
  <c r="AR237" i="8" s="1"/>
  <c r="AV236" i="8"/>
  <c r="BA236" i="8" s="1"/>
  <c r="AW236" i="8"/>
  <c r="AP236" i="8"/>
  <c r="AS236" i="8" s="1"/>
  <c r="AN236" i="8"/>
  <c r="AQ236" i="8" s="1"/>
  <c r="AO236" i="8"/>
  <c r="AR236" i="8" s="1"/>
  <c r="AV235" i="8"/>
  <c r="BA235" i="8" s="1"/>
  <c r="AW235" i="8"/>
  <c r="AP235" i="8"/>
  <c r="AS235" i="8" s="1"/>
  <c r="AN235" i="8"/>
  <c r="AQ235" i="8" s="1"/>
  <c r="AO235" i="8"/>
  <c r="AR235" i="8" s="1"/>
  <c r="AV234" i="8"/>
  <c r="AW234" i="8"/>
  <c r="AP234" i="8"/>
  <c r="AS234" i="8" s="1"/>
  <c r="AN234" i="8"/>
  <c r="AQ234" i="8" s="1"/>
  <c r="AO234" i="8"/>
  <c r="AR234" i="8" s="1"/>
  <c r="AV233" i="8"/>
  <c r="AW233" i="8"/>
  <c r="BQ233" i="8" s="1"/>
  <c r="CF233" i="8" s="1"/>
  <c r="AP233" i="8"/>
  <c r="AS233" i="8" s="1"/>
  <c r="AN233" i="8"/>
  <c r="AQ233" i="8" s="1"/>
  <c r="AO233" i="8"/>
  <c r="AR233" i="8" s="1"/>
  <c r="AV232" i="8"/>
  <c r="BA232" i="8" s="1"/>
  <c r="AW232" i="8"/>
  <c r="BB232" i="8" s="1"/>
  <c r="AP232" i="8"/>
  <c r="AS232" i="8" s="1"/>
  <c r="AN232" i="8"/>
  <c r="AQ232" i="8" s="1"/>
  <c r="AO232" i="8"/>
  <c r="AR232" i="8" s="1"/>
  <c r="AV231" i="8"/>
  <c r="BA231" i="8" s="1"/>
  <c r="AW231" i="8"/>
  <c r="BQ231" i="8" s="1"/>
  <c r="CF231" i="8" s="1"/>
  <c r="AP231" i="8"/>
  <c r="AS231" i="8" s="1"/>
  <c r="AN231" i="8"/>
  <c r="AQ231" i="8" s="1"/>
  <c r="AO231" i="8"/>
  <c r="AR231" i="8" s="1"/>
  <c r="AV230" i="8"/>
  <c r="AW230" i="8"/>
  <c r="BB230" i="8" s="1"/>
  <c r="AP230" i="8"/>
  <c r="AS230" i="8" s="1"/>
  <c r="AN230" i="8"/>
  <c r="AQ230" i="8" s="1"/>
  <c r="AO230" i="8"/>
  <c r="AR230" i="8" s="1"/>
  <c r="AV229" i="8"/>
  <c r="AW229" i="8"/>
  <c r="BB229" i="8" s="1"/>
  <c r="AP229" i="8"/>
  <c r="AS229" i="8" s="1"/>
  <c r="AN229" i="8"/>
  <c r="AQ229" i="8" s="1"/>
  <c r="AO229" i="8"/>
  <c r="AR229" i="8" s="1"/>
  <c r="AV228" i="8"/>
  <c r="AW228" i="8"/>
  <c r="AP228" i="8"/>
  <c r="AS228" i="8" s="1"/>
  <c r="AN228" i="8"/>
  <c r="AQ228" i="8" s="1"/>
  <c r="AO228" i="8"/>
  <c r="AR228" i="8" s="1"/>
  <c r="AV227" i="8"/>
  <c r="AW227" i="8"/>
  <c r="AP227" i="8"/>
  <c r="AS227" i="8" s="1"/>
  <c r="AN227" i="8"/>
  <c r="AQ227" i="8" s="1"/>
  <c r="AO227" i="8"/>
  <c r="AR227" i="8" s="1"/>
  <c r="AV226" i="8"/>
  <c r="AW226" i="8"/>
  <c r="AP226" i="8"/>
  <c r="AS226" i="8" s="1"/>
  <c r="AN226" i="8"/>
  <c r="AQ226" i="8" s="1"/>
  <c r="AO226" i="8"/>
  <c r="AR226" i="8" s="1"/>
  <c r="AV225" i="8"/>
  <c r="BA225" i="8" s="1"/>
  <c r="AW225" i="8"/>
  <c r="BB225" i="8" s="1"/>
  <c r="AP225" i="8"/>
  <c r="AS225" i="8" s="1"/>
  <c r="AN225" i="8"/>
  <c r="AQ225" i="8" s="1"/>
  <c r="AO225" i="8"/>
  <c r="AR225" i="8" s="1"/>
  <c r="AV224" i="8"/>
  <c r="AW224" i="8"/>
  <c r="AP224" i="8"/>
  <c r="AS224" i="8" s="1"/>
  <c r="AN224" i="8"/>
  <c r="AQ224" i="8" s="1"/>
  <c r="AO224" i="8"/>
  <c r="AR224" i="8" s="1"/>
  <c r="AV223" i="8"/>
  <c r="AW223" i="8"/>
  <c r="BB223" i="8" s="1"/>
  <c r="AP223" i="8"/>
  <c r="AS223" i="8" s="1"/>
  <c r="AN223" i="8"/>
  <c r="AQ223" i="8" s="1"/>
  <c r="AO223" i="8"/>
  <c r="AR223" i="8" s="1"/>
  <c r="AV222" i="8"/>
  <c r="AW222" i="8"/>
  <c r="AP222" i="8"/>
  <c r="AS222" i="8" s="1"/>
  <c r="AN222" i="8"/>
  <c r="AQ222" i="8" s="1"/>
  <c r="AO222" i="8"/>
  <c r="AR222" i="8" s="1"/>
  <c r="AV221" i="8"/>
  <c r="AW221" i="8"/>
  <c r="AP221" i="8"/>
  <c r="AS221" i="8" s="1"/>
  <c r="AN221" i="8"/>
  <c r="AQ221" i="8" s="1"/>
  <c r="AO221" i="8"/>
  <c r="AR221" i="8" s="1"/>
  <c r="AV220" i="8"/>
  <c r="AW220" i="8"/>
  <c r="AP220" i="8"/>
  <c r="AS220" i="8" s="1"/>
  <c r="AN220" i="8"/>
  <c r="AQ220" i="8" s="1"/>
  <c r="AO220" i="8"/>
  <c r="AR220" i="8" s="1"/>
  <c r="AV219" i="8"/>
  <c r="AW219" i="8"/>
  <c r="AP219" i="8"/>
  <c r="AS219" i="8" s="1"/>
  <c r="AO219" i="8"/>
  <c r="AR219" i="8" s="1"/>
  <c r="AN219" i="8"/>
  <c r="AQ219" i="8" s="1"/>
  <c r="AV218" i="8"/>
  <c r="AW218" i="8"/>
  <c r="BQ218" i="8" s="1"/>
  <c r="CF218" i="8" s="1"/>
  <c r="AP218" i="8"/>
  <c r="AS218" i="8" s="1"/>
  <c r="AO218" i="8"/>
  <c r="AR218" i="8" s="1"/>
  <c r="AN218" i="8"/>
  <c r="AQ218" i="8" s="1"/>
  <c r="AV217" i="8"/>
  <c r="AW217" i="8"/>
  <c r="AP217" i="8"/>
  <c r="AS217" i="8" s="1"/>
  <c r="AO217" i="8"/>
  <c r="AR217" i="8" s="1"/>
  <c r="AN217" i="8"/>
  <c r="AQ217" i="8" s="1"/>
  <c r="AV216" i="8"/>
  <c r="AW216" i="8"/>
  <c r="AP216" i="8"/>
  <c r="AS216" i="8" s="1"/>
  <c r="AO216" i="8"/>
  <c r="AR216" i="8" s="1"/>
  <c r="AN216" i="8"/>
  <c r="AQ216" i="8" s="1"/>
  <c r="AV215" i="8"/>
  <c r="AW215" i="8"/>
  <c r="AP215" i="8"/>
  <c r="AS215" i="8" s="1"/>
  <c r="AO215" i="8"/>
  <c r="AR215" i="8" s="1"/>
  <c r="AN215" i="8"/>
  <c r="AQ215" i="8" s="1"/>
  <c r="AV214" i="8"/>
  <c r="AW214" i="8"/>
  <c r="BB214" i="8" s="1"/>
  <c r="AP214" i="8"/>
  <c r="AS214" i="8" s="1"/>
  <c r="AO214" i="8"/>
  <c r="AR214" i="8" s="1"/>
  <c r="AN214" i="8"/>
  <c r="AQ214" i="8" s="1"/>
  <c r="AV213" i="8"/>
  <c r="AW213" i="8"/>
  <c r="BB213" i="8" s="1"/>
  <c r="AP213" i="8"/>
  <c r="AS213" i="8" s="1"/>
  <c r="AO213" i="8"/>
  <c r="AR213" i="8" s="1"/>
  <c r="AN213" i="8"/>
  <c r="AQ213" i="8" s="1"/>
  <c r="AV212" i="8"/>
  <c r="AW212" i="8"/>
  <c r="AP212" i="8"/>
  <c r="AS212" i="8" s="1"/>
  <c r="AO212" i="8"/>
  <c r="AR212" i="8" s="1"/>
  <c r="AN212" i="8"/>
  <c r="AQ212" i="8" s="1"/>
  <c r="AV211" i="8"/>
  <c r="AW211" i="8"/>
  <c r="BB211" i="8" s="1"/>
  <c r="AP211" i="8"/>
  <c r="AS211" i="8" s="1"/>
  <c r="AO211" i="8"/>
  <c r="AR211" i="8" s="1"/>
  <c r="AN211" i="8"/>
  <c r="AQ211" i="8" s="1"/>
  <c r="AV210" i="8"/>
  <c r="BA210" i="8" s="1"/>
  <c r="AW210" i="8"/>
  <c r="AP210" i="8"/>
  <c r="AS210" i="8" s="1"/>
  <c r="AO210" i="8"/>
  <c r="AR210" i="8" s="1"/>
  <c r="AN210" i="8"/>
  <c r="AQ210" i="8" s="1"/>
  <c r="AV209" i="8"/>
  <c r="BA209" i="8" s="1"/>
  <c r="AW209" i="8"/>
  <c r="AP209" i="8"/>
  <c r="AS209" i="8" s="1"/>
  <c r="AO209" i="8"/>
  <c r="AR209" i="8" s="1"/>
  <c r="AN209" i="8"/>
  <c r="AQ209" i="8" s="1"/>
  <c r="AV208" i="8"/>
  <c r="AW208" i="8"/>
  <c r="AP208" i="8"/>
  <c r="AS208" i="8" s="1"/>
  <c r="AO208" i="8"/>
  <c r="AR208" i="8" s="1"/>
  <c r="AN208" i="8"/>
  <c r="AQ208" i="8" s="1"/>
  <c r="AV207" i="8"/>
  <c r="AW207" i="8"/>
  <c r="BQ207" i="8" s="1"/>
  <c r="CF207" i="8" s="1"/>
  <c r="AP207" i="8"/>
  <c r="AS207" i="8" s="1"/>
  <c r="AO207" i="8"/>
  <c r="AR207" i="8" s="1"/>
  <c r="AN207" i="8"/>
  <c r="AQ207" i="8" s="1"/>
  <c r="AV206" i="8"/>
  <c r="AW206" i="8"/>
  <c r="AP206" i="8"/>
  <c r="AS206" i="8" s="1"/>
  <c r="AO206" i="8"/>
  <c r="AR206" i="8" s="1"/>
  <c r="AN206" i="8"/>
  <c r="AQ206" i="8" s="1"/>
  <c r="AV205" i="8"/>
  <c r="AW205" i="8"/>
  <c r="BQ205" i="8" s="1"/>
  <c r="CF205" i="8" s="1"/>
  <c r="AP205" i="8"/>
  <c r="AS205" i="8" s="1"/>
  <c r="AO205" i="8"/>
  <c r="AR205" i="8" s="1"/>
  <c r="AN205" i="8"/>
  <c r="AQ205" i="8" s="1"/>
  <c r="AV204" i="8"/>
  <c r="BA204" i="8" s="1"/>
  <c r="AW204" i="8"/>
  <c r="BB204" i="8" s="1"/>
  <c r="AP204" i="8"/>
  <c r="AS204" i="8" s="1"/>
  <c r="AO204" i="8"/>
  <c r="AR204" i="8" s="1"/>
  <c r="AN204" i="8"/>
  <c r="AQ204" i="8" s="1"/>
  <c r="AV203" i="8"/>
  <c r="BA203" i="8" s="1"/>
  <c r="AW203" i="8"/>
  <c r="BB203" i="8" s="1"/>
  <c r="AP203" i="8"/>
  <c r="AS203" i="8" s="1"/>
  <c r="AO203" i="8"/>
  <c r="AR203" i="8" s="1"/>
  <c r="AN203" i="8"/>
  <c r="AQ203" i="8" s="1"/>
  <c r="AV202" i="8"/>
  <c r="AW202" i="8"/>
  <c r="BB202" i="8" s="1"/>
  <c r="AP202" i="8"/>
  <c r="AS202" i="8" s="1"/>
  <c r="AO202" i="8"/>
  <c r="AR202" i="8" s="1"/>
  <c r="AN202" i="8"/>
  <c r="AQ202" i="8" s="1"/>
  <c r="AV201" i="8"/>
  <c r="BA201" i="8" s="1"/>
  <c r="AW201" i="8"/>
  <c r="BB201" i="8" s="1"/>
  <c r="AP201" i="8"/>
  <c r="AS201" i="8" s="1"/>
  <c r="AO201" i="8"/>
  <c r="AR201" i="8" s="1"/>
  <c r="AN201" i="8"/>
  <c r="AQ201" i="8" s="1"/>
  <c r="AV200" i="8"/>
  <c r="BA200" i="8" s="1"/>
  <c r="AW200" i="8"/>
  <c r="BB200" i="8" s="1"/>
  <c r="AP200" i="8"/>
  <c r="AS200" i="8" s="1"/>
  <c r="AO200" i="8"/>
  <c r="AR200" i="8" s="1"/>
  <c r="AN200" i="8"/>
  <c r="AQ200" i="8" s="1"/>
  <c r="AV199" i="8"/>
  <c r="AW199" i="8"/>
  <c r="BB199" i="8" s="1"/>
  <c r="AP199" i="8"/>
  <c r="AS199" i="8" s="1"/>
  <c r="AO199" i="8"/>
  <c r="AR199" i="8" s="1"/>
  <c r="AN199" i="8"/>
  <c r="AQ199" i="8" s="1"/>
  <c r="AV198" i="8"/>
  <c r="AW198" i="8"/>
  <c r="BB198" i="8" s="1"/>
  <c r="AP198" i="8"/>
  <c r="AS198" i="8" s="1"/>
  <c r="AO198" i="8"/>
  <c r="AR198" i="8" s="1"/>
  <c r="AN198" i="8"/>
  <c r="AQ198" i="8" s="1"/>
  <c r="AV197" i="8"/>
  <c r="BA197" i="8" s="1"/>
  <c r="AW197" i="8"/>
  <c r="AP197" i="8"/>
  <c r="AS197" i="8" s="1"/>
  <c r="AO197" i="8"/>
  <c r="AR197" i="8" s="1"/>
  <c r="AN197" i="8"/>
  <c r="AQ197" i="8" s="1"/>
  <c r="AV196" i="8"/>
  <c r="AW196" i="8"/>
  <c r="AP196" i="8"/>
  <c r="AS196" i="8" s="1"/>
  <c r="AO196" i="8"/>
  <c r="AR196" i="8" s="1"/>
  <c r="AN196" i="8"/>
  <c r="AQ196" i="8" s="1"/>
  <c r="AV195" i="8"/>
  <c r="BA195" i="8" s="1"/>
  <c r="AW195" i="8"/>
  <c r="BB195" i="8" s="1"/>
  <c r="AP195" i="8"/>
  <c r="AS195" i="8" s="1"/>
  <c r="AO195" i="8"/>
  <c r="AR195" i="8" s="1"/>
  <c r="AN195" i="8"/>
  <c r="AQ195" i="8" s="1"/>
  <c r="AV194" i="8"/>
  <c r="AW194" i="8"/>
  <c r="BQ194" i="8" s="1"/>
  <c r="CF194" i="8" s="1"/>
  <c r="AP194" i="8"/>
  <c r="AS194" i="8" s="1"/>
  <c r="AO194" i="8"/>
  <c r="AR194" i="8" s="1"/>
  <c r="AN194" i="8"/>
  <c r="AQ194" i="8" s="1"/>
  <c r="AV193" i="8"/>
  <c r="BA193" i="8" s="1"/>
  <c r="AW193" i="8"/>
  <c r="AP193" i="8"/>
  <c r="AS193" i="8" s="1"/>
  <c r="AO193" i="8"/>
  <c r="AR193" i="8" s="1"/>
  <c r="AN193" i="8"/>
  <c r="AQ193" i="8" s="1"/>
  <c r="AV192" i="8"/>
  <c r="BA192" i="8" s="1"/>
  <c r="AW192" i="8"/>
  <c r="AP192" i="8"/>
  <c r="AS192" i="8" s="1"/>
  <c r="AO192" i="8"/>
  <c r="AR192" i="8" s="1"/>
  <c r="AN192" i="8"/>
  <c r="AQ192" i="8" s="1"/>
  <c r="AV191" i="8"/>
  <c r="AW191" i="8"/>
  <c r="BB191" i="8" s="1"/>
  <c r="AP191" i="8"/>
  <c r="AS191" i="8" s="1"/>
  <c r="AO191" i="8"/>
  <c r="AR191" i="8" s="1"/>
  <c r="AN191" i="8"/>
  <c r="AQ191" i="8" s="1"/>
  <c r="AV190" i="8"/>
  <c r="AW190" i="8"/>
  <c r="AP190" i="8"/>
  <c r="AS190" i="8" s="1"/>
  <c r="AN190" i="8"/>
  <c r="AQ190" i="8" s="1"/>
  <c r="AO190" i="8"/>
  <c r="AR190" i="8" s="1"/>
  <c r="AV189" i="8"/>
  <c r="AW189" i="8"/>
  <c r="AP189" i="8"/>
  <c r="AS189" i="8" s="1"/>
  <c r="AN189" i="8"/>
  <c r="AQ189" i="8" s="1"/>
  <c r="AO189" i="8"/>
  <c r="AR189" i="8" s="1"/>
  <c r="AV188" i="8"/>
  <c r="BA188" i="8" s="1"/>
  <c r="AW188" i="8"/>
  <c r="BB188" i="8" s="1"/>
  <c r="AP188" i="8"/>
  <c r="AS188" i="8" s="1"/>
  <c r="AN188" i="8"/>
  <c r="AQ188" i="8" s="1"/>
  <c r="AO188" i="8"/>
  <c r="AR188" i="8" s="1"/>
  <c r="AV187" i="8"/>
  <c r="BA187" i="8" s="1"/>
  <c r="AW187" i="8"/>
  <c r="BB187" i="8" s="1"/>
  <c r="AP187" i="8"/>
  <c r="AS187" i="8" s="1"/>
  <c r="AN187" i="8"/>
  <c r="AQ187" i="8" s="1"/>
  <c r="AO187" i="8"/>
  <c r="AR187" i="8" s="1"/>
  <c r="AV186" i="8"/>
  <c r="AW186" i="8"/>
  <c r="BQ186" i="8" s="1"/>
  <c r="CF186" i="8" s="1"/>
  <c r="AP186" i="8"/>
  <c r="AS186" i="8" s="1"/>
  <c r="AN186" i="8"/>
  <c r="AQ186" i="8" s="1"/>
  <c r="AO186" i="8"/>
  <c r="AR186" i="8" s="1"/>
  <c r="AV185" i="8"/>
  <c r="AW185" i="8"/>
  <c r="BB185" i="8" s="1"/>
  <c r="AP185" i="8"/>
  <c r="AS185" i="8" s="1"/>
  <c r="AN185" i="8"/>
  <c r="AQ185" i="8" s="1"/>
  <c r="AO185" i="8"/>
  <c r="AR185" i="8" s="1"/>
  <c r="AV184" i="8"/>
  <c r="AW184" i="8"/>
  <c r="AP184" i="8"/>
  <c r="AS184" i="8" s="1"/>
  <c r="AN184" i="8"/>
  <c r="AQ184" i="8" s="1"/>
  <c r="AO184" i="8"/>
  <c r="AR184" i="8" s="1"/>
  <c r="AV183" i="8"/>
  <c r="BA183" i="8" s="1"/>
  <c r="AW183" i="8"/>
  <c r="AP183" i="8"/>
  <c r="AS183" i="8" s="1"/>
  <c r="AN183" i="8"/>
  <c r="AQ183" i="8" s="1"/>
  <c r="AO183" i="8"/>
  <c r="AR183" i="8" s="1"/>
  <c r="AV182" i="8"/>
  <c r="BP182" i="8" s="1"/>
  <c r="CE182" i="8" s="1"/>
  <c r="AW182" i="8"/>
  <c r="AP182" i="8"/>
  <c r="AS182" i="8" s="1"/>
  <c r="AN182" i="8"/>
  <c r="AQ182" i="8" s="1"/>
  <c r="AO182" i="8"/>
  <c r="AR182" i="8" s="1"/>
  <c r="AV181" i="8"/>
  <c r="AW181" i="8"/>
  <c r="AP181" i="8"/>
  <c r="AS181" i="8" s="1"/>
  <c r="AN181" i="8"/>
  <c r="AQ181" i="8" s="1"/>
  <c r="AO181" i="8"/>
  <c r="AR181" i="8" s="1"/>
  <c r="AV180" i="8"/>
  <c r="AW180" i="8"/>
  <c r="BQ180" i="8" s="1"/>
  <c r="CF180" i="8" s="1"/>
  <c r="AP180" i="8"/>
  <c r="AS180" i="8" s="1"/>
  <c r="AN180" i="8"/>
  <c r="AQ180" i="8" s="1"/>
  <c r="AO180" i="8"/>
  <c r="AR180" i="8" s="1"/>
  <c r="AV179" i="8"/>
  <c r="BA179" i="8" s="1"/>
  <c r="AW179" i="8"/>
  <c r="BQ179" i="8" s="1"/>
  <c r="CF179" i="8" s="1"/>
  <c r="AP179" i="8"/>
  <c r="AS179" i="8" s="1"/>
  <c r="AN179" i="8"/>
  <c r="AQ179" i="8" s="1"/>
  <c r="AO179" i="8"/>
  <c r="AR179" i="8" s="1"/>
  <c r="AV178" i="8"/>
  <c r="AW178" i="8"/>
  <c r="BB178" i="8" s="1"/>
  <c r="AP178" i="8"/>
  <c r="AS178" i="8" s="1"/>
  <c r="AN178" i="8"/>
  <c r="AQ178" i="8" s="1"/>
  <c r="AO178" i="8"/>
  <c r="AR178" i="8" s="1"/>
  <c r="AV177" i="8"/>
  <c r="BA177" i="8" s="1"/>
  <c r="AW177" i="8"/>
  <c r="BB177" i="8" s="1"/>
  <c r="AP177" i="8"/>
  <c r="AS177" i="8" s="1"/>
  <c r="AN177" i="8"/>
  <c r="AQ177" i="8" s="1"/>
  <c r="AO177" i="8"/>
  <c r="AR177" i="8" s="1"/>
  <c r="AV176" i="8"/>
  <c r="AW176" i="8"/>
  <c r="AP176" i="8"/>
  <c r="AS176" i="8" s="1"/>
  <c r="AN176" i="8"/>
  <c r="AQ176" i="8" s="1"/>
  <c r="AO176" i="8"/>
  <c r="AR176" i="8" s="1"/>
  <c r="AV175" i="8"/>
  <c r="AW175" i="8"/>
  <c r="AP175" i="8"/>
  <c r="AS175" i="8" s="1"/>
  <c r="AN175" i="8"/>
  <c r="AQ175" i="8" s="1"/>
  <c r="AO175" i="8"/>
  <c r="AR175" i="8" s="1"/>
  <c r="AV174" i="8"/>
  <c r="BP174" i="8" s="1"/>
  <c r="CE174" i="8" s="1"/>
  <c r="AW174" i="8"/>
  <c r="AP174" i="8"/>
  <c r="AS174" i="8" s="1"/>
  <c r="AN174" i="8"/>
  <c r="AQ174" i="8" s="1"/>
  <c r="AO174" i="8"/>
  <c r="AR174" i="8" s="1"/>
  <c r="AV173" i="8"/>
  <c r="AW173" i="8"/>
  <c r="AP173" i="8"/>
  <c r="AS173" i="8" s="1"/>
  <c r="AN173" i="8"/>
  <c r="AQ173" i="8" s="1"/>
  <c r="AO173" i="8"/>
  <c r="AR173" i="8" s="1"/>
  <c r="AV172" i="8"/>
  <c r="BA172" i="8" s="1"/>
  <c r="AW172" i="8"/>
  <c r="BB172" i="8" s="1"/>
  <c r="AP172" i="8"/>
  <c r="AS172" i="8" s="1"/>
  <c r="AN172" i="8"/>
  <c r="AQ172" i="8" s="1"/>
  <c r="AO172" i="8"/>
  <c r="AR172" i="8" s="1"/>
  <c r="AV171" i="8"/>
  <c r="BA171" i="8" s="1"/>
  <c r="AW171" i="8"/>
  <c r="BB171" i="8" s="1"/>
  <c r="AP171" i="8"/>
  <c r="AS171" i="8" s="1"/>
  <c r="AN171" i="8"/>
  <c r="AQ171" i="8" s="1"/>
  <c r="AO171" i="8"/>
  <c r="AR171" i="8" s="1"/>
  <c r="AV170" i="8"/>
  <c r="BA170" i="8" s="1"/>
  <c r="AW170" i="8"/>
  <c r="AP170" i="8"/>
  <c r="AS170" i="8" s="1"/>
  <c r="AN170" i="8"/>
  <c r="AQ170" i="8" s="1"/>
  <c r="AO170" i="8"/>
  <c r="AR170" i="8" s="1"/>
  <c r="AV169" i="8"/>
  <c r="BA169" i="8" s="1"/>
  <c r="AW169" i="8"/>
  <c r="BB169" i="8" s="1"/>
  <c r="AP169" i="8"/>
  <c r="AS169" i="8" s="1"/>
  <c r="AN169" i="8"/>
  <c r="AQ169" i="8" s="1"/>
  <c r="AO169" i="8"/>
  <c r="AR169" i="8" s="1"/>
  <c r="AV168" i="8"/>
  <c r="AW168" i="8"/>
  <c r="BB168" i="8" s="1"/>
  <c r="AP168" i="8"/>
  <c r="AS168" i="8" s="1"/>
  <c r="AN168" i="8"/>
  <c r="AQ168" i="8" s="1"/>
  <c r="AO168" i="8"/>
  <c r="AR168" i="8" s="1"/>
  <c r="AV167" i="8"/>
  <c r="AW167" i="8"/>
  <c r="AP167" i="8"/>
  <c r="AS167" i="8" s="1"/>
  <c r="AN167" i="8"/>
  <c r="AQ167" i="8" s="1"/>
  <c r="AO167" i="8"/>
  <c r="AR167" i="8" s="1"/>
  <c r="AV166" i="8"/>
  <c r="BA166" i="8" s="1"/>
  <c r="AW166" i="8"/>
  <c r="AP166" i="8"/>
  <c r="AS166" i="8" s="1"/>
  <c r="AN166" i="8"/>
  <c r="AQ166" i="8" s="1"/>
  <c r="AO166" i="8"/>
  <c r="AR166" i="8" s="1"/>
  <c r="AV165" i="8"/>
  <c r="AW165" i="8"/>
  <c r="AP165" i="8"/>
  <c r="AS165" i="8" s="1"/>
  <c r="AN165" i="8"/>
  <c r="AQ165" i="8" s="1"/>
  <c r="AO165" i="8"/>
  <c r="AR165" i="8" s="1"/>
  <c r="AV164" i="8"/>
  <c r="AW164" i="8"/>
  <c r="BQ164" i="8" s="1"/>
  <c r="CF164" i="8" s="1"/>
  <c r="AP164" i="8"/>
  <c r="AS164" i="8" s="1"/>
  <c r="AN164" i="8"/>
  <c r="AQ164" i="8" s="1"/>
  <c r="AO164" i="8"/>
  <c r="AR164" i="8" s="1"/>
  <c r="AV163" i="8"/>
  <c r="AW163" i="8"/>
  <c r="AP163" i="8"/>
  <c r="AS163" i="8" s="1"/>
  <c r="AN163" i="8"/>
  <c r="AQ163" i="8" s="1"/>
  <c r="AO163" i="8"/>
  <c r="AR163" i="8" s="1"/>
  <c r="AV162" i="8"/>
  <c r="AW162" i="8"/>
  <c r="AP162" i="8"/>
  <c r="AS162" i="8" s="1"/>
  <c r="AN162" i="8"/>
  <c r="AQ162" i="8" s="1"/>
  <c r="AO162" i="8"/>
  <c r="AR162" i="8" s="1"/>
  <c r="AV161" i="8"/>
  <c r="BA161" i="8" s="1"/>
  <c r="AW161" i="8"/>
  <c r="BB161" i="8" s="1"/>
  <c r="AP161" i="8"/>
  <c r="AS161" i="8" s="1"/>
  <c r="AN161" i="8"/>
  <c r="AQ161" i="8" s="1"/>
  <c r="AO161" i="8"/>
  <c r="AR161" i="8" s="1"/>
  <c r="AV160" i="8"/>
  <c r="AW160" i="8"/>
  <c r="AP160" i="8"/>
  <c r="AS160" i="8" s="1"/>
  <c r="AN160" i="8"/>
  <c r="AQ160" i="8" s="1"/>
  <c r="AO160" i="8"/>
  <c r="AR160" i="8" s="1"/>
  <c r="AV159" i="8"/>
  <c r="BA159" i="8" s="1"/>
  <c r="AW159" i="8"/>
  <c r="BB159" i="8" s="1"/>
  <c r="AP159" i="8"/>
  <c r="AS159" i="8" s="1"/>
  <c r="AN159" i="8"/>
  <c r="AQ159" i="8" s="1"/>
  <c r="AO159" i="8"/>
  <c r="AR159" i="8" s="1"/>
  <c r="AV158" i="8"/>
  <c r="BA158" i="8" s="1"/>
  <c r="AW158" i="8"/>
  <c r="AP158" i="8"/>
  <c r="AS158" i="8" s="1"/>
  <c r="AN158" i="8"/>
  <c r="AQ158" i="8" s="1"/>
  <c r="AO158" i="8"/>
  <c r="AR158" i="8" s="1"/>
  <c r="AV157" i="8"/>
  <c r="AW157" i="8"/>
  <c r="AP157" i="8"/>
  <c r="AS157" i="8" s="1"/>
  <c r="AN157" i="8"/>
  <c r="AQ157" i="8" s="1"/>
  <c r="AO157" i="8"/>
  <c r="AR157" i="8" s="1"/>
  <c r="AV156" i="8"/>
  <c r="BA156" i="8" s="1"/>
  <c r="AW156" i="8"/>
  <c r="BB156" i="8" s="1"/>
  <c r="AP156" i="8"/>
  <c r="AS156" i="8" s="1"/>
  <c r="AN156" i="8"/>
  <c r="AQ156" i="8" s="1"/>
  <c r="AO156" i="8"/>
  <c r="AR156" i="8" s="1"/>
  <c r="AV155" i="8"/>
  <c r="AW155" i="8"/>
  <c r="BB155" i="8" s="1"/>
  <c r="AP155" i="8"/>
  <c r="AS155" i="8" s="1"/>
  <c r="AN155" i="8"/>
  <c r="AQ155" i="8" s="1"/>
  <c r="AO155" i="8"/>
  <c r="AR155" i="8" s="1"/>
  <c r="AV154" i="8"/>
  <c r="BA154" i="8" s="1"/>
  <c r="AW154" i="8"/>
  <c r="BB154" i="8" s="1"/>
  <c r="AP154" i="8"/>
  <c r="AS154" i="8" s="1"/>
  <c r="AN154" i="8"/>
  <c r="AQ154" i="8" s="1"/>
  <c r="AO154" i="8"/>
  <c r="AR154" i="8" s="1"/>
  <c r="AV153" i="8"/>
  <c r="AW153" i="8"/>
  <c r="AP153" i="8"/>
  <c r="AS153" i="8" s="1"/>
  <c r="AN153" i="8"/>
  <c r="AQ153" i="8" s="1"/>
  <c r="AO153" i="8"/>
  <c r="AR153" i="8" s="1"/>
  <c r="AV152" i="8"/>
  <c r="AW152" i="8"/>
  <c r="AP152" i="8"/>
  <c r="AS152" i="8" s="1"/>
  <c r="AN152" i="8"/>
  <c r="AQ152" i="8" s="1"/>
  <c r="AO152" i="8"/>
  <c r="AR152" i="8" s="1"/>
  <c r="AV151" i="8"/>
  <c r="AW151" i="8"/>
  <c r="AP151" i="8"/>
  <c r="AS151" i="8" s="1"/>
  <c r="AN151" i="8"/>
  <c r="AQ151" i="8" s="1"/>
  <c r="AO151" i="8"/>
  <c r="AR151" i="8" s="1"/>
  <c r="AV150" i="8"/>
  <c r="AW150" i="8"/>
  <c r="AP150" i="8"/>
  <c r="AS150" i="8" s="1"/>
  <c r="AN150" i="8"/>
  <c r="AQ150" i="8" s="1"/>
  <c r="AO150" i="8"/>
  <c r="AR150" i="8" s="1"/>
  <c r="AV149" i="8"/>
  <c r="BA149" i="8" s="1"/>
  <c r="AW149" i="8"/>
  <c r="AP149" i="8"/>
  <c r="AS149" i="8" s="1"/>
  <c r="AN149" i="8"/>
  <c r="AQ149" i="8" s="1"/>
  <c r="AO149" i="8"/>
  <c r="AR149" i="8" s="1"/>
  <c r="AV148" i="8"/>
  <c r="BA148" i="8" s="1"/>
  <c r="AW148" i="8"/>
  <c r="AP148" i="8"/>
  <c r="AS148" i="8" s="1"/>
  <c r="AN148" i="8"/>
  <c r="AQ148" i="8" s="1"/>
  <c r="AO148" i="8"/>
  <c r="AR148" i="8" s="1"/>
  <c r="AV147" i="8"/>
  <c r="BA147" i="8" s="1"/>
  <c r="AW147" i="8"/>
  <c r="AP147" i="8"/>
  <c r="AS147" i="8" s="1"/>
  <c r="AN147" i="8"/>
  <c r="AQ147" i="8" s="1"/>
  <c r="AO147" i="8"/>
  <c r="AR147" i="8" s="1"/>
  <c r="AV146" i="8"/>
  <c r="AW146" i="8"/>
  <c r="AP146" i="8"/>
  <c r="AS146" i="8" s="1"/>
  <c r="AN146" i="8"/>
  <c r="AQ146" i="8" s="1"/>
  <c r="AO146" i="8"/>
  <c r="AR146" i="8" s="1"/>
  <c r="AV145" i="8"/>
  <c r="BA145" i="8" s="1"/>
  <c r="AW145" i="8"/>
  <c r="AP145" i="8"/>
  <c r="AS145" i="8" s="1"/>
  <c r="AN145" i="8"/>
  <c r="AQ145" i="8" s="1"/>
  <c r="AO145" i="8"/>
  <c r="AR145" i="8" s="1"/>
  <c r="AV144" i="8"/>
  <c r="AW144" i="8"/>
  <c r="BQ144" i="8" s="1"/>
  <c r="CF144" i="8" s="1"/>
  <c r="AP144" i="8"/>
  <c r="AS144" i="8" s="1"/>
  <c r="AN144" i="8"/>
  <c r="AQ144" i="8" s="1"/>
  <c r="AO144" i="8"/>
  <c r="AR144" i="8" s="1"/>
  <c r="AV143" i="8"/>
  <c r="BA143" i="8" s="1"/>
  <c r="AW143" i="8"/>
  <c r="BB143" i="8" s="1"/>
  <c r="AP143" i="8"/>
  <c r="AS143" i="8" s="1"/>
  <c r="AN143" i="8"/>
  <c r="AQ143" i="8" s="1"/>
  <c r="AO143" i="8"/>
  <c r="AR143" i="8" s="1"/>
  <c r="AV142" i="8"/>
  <c r="AW142" i="8"/>
  <c r="BQ142" i="8" s="1"/>
  <c r="CF142" i="8" s="1"/>
  <c r="AP142" i="8"/>
  <c r="AS142" i="8" s="1"/>
  <c r="AN142" i="8"/>
  <c r="AQ142" i="8" s="1"/>
  <c r="AO142" i="8"/>
  <c r="AR142" i="8" s="1"/>
  <c r="AV141" i="8"/>
  <c r="BA141" i="8" s="1"/>
  <c r="AW141" i="8"/>
  <c r="BB141" i="8" s="1"/>
  <c r="AP141" i="8"/>
  <c r="AS141" i="8" s="1"/>
  <c r="AN141" i="8"/>
  <c r="AQ141" i="8" s="1"/>
  <c r="AO141" i="8"/>
  <c r="AR141" i="8" s="1"/>
  <c r="AV140" i="8"/>
  <c r="BA140" i="8" s="1"/>
  <c r="AW140" i="8"/>
  <c r="AP140" i="8"/>
  <c r="AS140" i="8" s="1"/>
  <c r="AN140" i="8"/>
  <c r="AQ140" i="8" s="1"/>
  <c r="AO140" i="8"/>
  <c r="AR140" i="8" s="1"/>
  <c r="AV139" i="8"/>
  <c r="BA139" i="8" s="1"/>
  <c r="AW139" i="8"/>
  <c r="BB139" i="8" s="1"/>
  <c r="AP139" i="8"/>
  <c r="AS139" i="8" s="1"/>
  <c r="AN139" i="8"/>
  <c r="AQ139" i="8" s="1"/>
  <c r="AO139" i="8"/>
  <c r="AR139" i="8" s="1"/>
  <c r="AV138" i="8"/>
  <c r="BA138" i="8" s="1"/>
  <c r="AW138" i="8"/>
  <c r="AP138" i="8"/>
  <c r="AS138" i="8" s="1"/>
  <c r="AN138" i="8"/>
  <c r="AQ138" i="8" s="1"/>
  <c r="AO138" i="8"/>
  <c r="AR138" i="8" s="1"/>
  <c r="AV137" i="8"/>
  <c r="BP137" i="8" s="1"/>
  <c r="CE137" i="8" s="1"/>
  <c r="AW137" i="8"/>
  <c r="AP137" i="8"/>
  <c r="AS137" i="8" s="1"/>
  <c r="AN137" i="8"/>
  <c r="AQ137" i="8" s="1"/>
  <c r="AO137" i="8"/>
  <c r="AR137" i="8" s="1"/>
  <c r="AV136" i="8"/>
  <c r="AW136" i="8"/>
  <c r="AP136" i="8"/>
  <c r="AS136" i="8" s="1"/>
  <c r="AN136" i="8"/>
  <c r="AQ136" i="8" s="1"/>
  <c r="AO136" i="8"/>
  <c r="AR136" i="8" s="1"/>
  <c r="AV135" i="8"/>
  <c r="AW135" i="8"/>
  <c r="AP135" i="8"/>
  <c r="AS135" i="8" s="1"/>
  <c r="AN135" i="8"/>
  <c r="AQ135" i="8" s="1"/>
  <c r="AO135" i="8"/>
  <c r="AR135" i="8" s="1"/>
  <c r="AV134" i="8"/>
  <c r="AW134" i="8"/>
  <c r="AP134" i="8"/>
  <c r="AS134" i="8" s="1"/>
  <c r="AN134" i="8"/>
  <c r="AQ134" i="8" s="1"/>
  <c r="AO134" i="8"/>
  <c r="AR134" i="8" s="1"/>
  <c r="AV133" i="8"/>
  <c r="AW133" i="8"/>
  <c r="BB133" i="8" s="1"/>
  <c r="AP133" i="8"/>
  <c r="AS133" i="8" s="1"/>
  <c r="AN133" i="8"/>
  <c r="AQ133" i="8" s="1"/>
  <c r="AO133" i="8"/>
  <c r="AR133" i="8" s="1"/>
  <c r="AV132" i="8"/>
  <c r="AW132" i="8"/>
  <c r="AP132" i="8"/>
  <c r="AS132" i="8" s="1"/>
  <c r="AN132" i="8"/>
  <c r="AQ132" i="8" s="1"/>
  <c r="AO132" i="8"/>
  <c r="AR132" i="8" s="1"/>
  <c r="AV131" i="8"/>
  <c r="AW131" i="8"/>
  <c r="BB131" i="8" s="1"/>
  <c r="AP131" i="8"/>
  <c r="AS131" i="8" s="1"/>
  <c r="AN131" i="8"/>
  <c r="AQ131" i="8" s="1"/>
  <c r="AO131" i="8"/>
  <c r="AR131" i="8" s="1"/>
  <c r="AV130" i="8"/>
  <c r="AW130" i="8"/>
  <c r="BB130" i="8" s="1"/>
  <c r="AP130" i="8"/>
  <c r="AS130" i="8" s="1"/>
  <c r="AN130" i="8"/>
  <c r="AQ130" i="8" s="1"/>
  <c r="AO130" i="8"/>
  <c r="AR130" i="8" s="1"/>
  <c r="AV129" i="8"/>
  <c r="AW129" i="8"/>
  <c r="AP129" i="8"/>
  <c r="AS129" i="8" s="1"/>
  <c r="AN129" i="8"/>
  <c r="AQ129" i="8" s="1"/>
  <c r="AO129" i="8"/>
  <c r="AR129" i="8" s="1"/>
  <c r="AV128" i="8"/>
  <c r="AW128" i="8"/>
  <c r="AP128" i="8"/>
  <c r="AS128" i="8" s="1"/>
  <c r="AN128" i="8"/>
  <c r="AQ128" i="8" s="1"/>
  <c r="AO128" i="8"/>
  <c r="AR128" i="8" s="1"/>
  <c r="AV127" i="8"/>
  <c r="CE127" i="8" s="1"/>
  <c r="AW127" i="8"/>
  <c r="CF127" i="8" s="1"/>
  <c r="AN127" i="8"/>
  <c r="AQ127" i="8" s="1"/>
  <c r="AP127" i="8"/>
  <c r="AS127" i="8" s="1"/>
  <c r="AO127" i="8"/>
  <c r="AR127" i="8" s="1"/>
  <c r="AW126" i="8"/>
  <c r="AV126" i="8"/>
  <c r="AN126" i="8"/>
  <c r="AQ126" i="8" s="1"/>
  <c r="AO126" i="8"/>
  <c r="AR126" i="8" s="1"/>
  <c r="AP126" i="8"/>
  <c r="AS126" i="8" s="1"/>
  <c r="AV125" i="8"/>
  <c r="AW125" i="8"/>
  <c r="AP125" i="8"/>
  <c r="AS125" i="8" s="1"/>
  <c r="AN125" i="8"/>
  <c r="AQ125" i="8" s="1"/>
  <c r="AO125" i="8"/>
  <c r="AR125" i="8" s="1"/>
  <c r="AV124" i="8"/>
  <c r="BA124" i="8" s="1"/>
  <c r="AW124" i="8"/>
  <c r="BB124" i="8" s="1"/>
  <c r="AP124" i="8"/>
  <c r="AS124" i="8" s="1"/>
  <c r="AN124" i="8"/>
  <c r="AQ124" i="8" s="1"/>
  <c r="AO124" i="8"/>
  <c r="AR124" i="8" s="1"/>
  <c r="AW123" i="8"/>
  <c r="AV123" i="8"/>
  <c r="AN123" i="8"/>
  <c r="AQ123" i="8" s="1"/>
  <c r="AP123" i="8"/>
  <c r="AS123" i="8" s="1"/>
  <c r="AO123" i="8"/>
  <c r="AR123" i="8" s="1"/>
  <c r="AW122" i="8"/>
  <c r="AV122" i="8"/>
  <c r="BA122" i="8" s="1"/>
  <c r="AN122" i="8"/>
  <c r="AQ122" i="8" s="1"/>
  <c r="AP122" i="8"/>
  <c r="AS122" i="8" s="1"/>
  <c r="AO122" i="8"/>
  <c r="AR122" i="8" s="1"/>
  <c r="AV121" i="8"/>
  <c r="AW121" i="8"/>
  <c r="AP121" i="8"/>
  <c r="AS121" i="8" s="1"/>
  <c r="AN121" i="8"/>
  <c r="AQ121" i="8" s="1"/>
  <c r="AO121" i="8"/>
  <c r="AR121" i="8" s="1"/>
  <c r="AV120" i="8"/>
  <c r="AW120" i="8"/>
  <c r="AP120" i="8"/>
  <c r="AS120" i="8" s="1"/>
  <c r="AN120" i="8"/>
  <c r="AQ120" i="8" s="1"/>
  <c r="AO120" i="8"/>
  <c r="AR120" i="8" s="1"/>
  <c r="AV119" i="8"/>
  <c r="BA119" i="8" s="1"/>
  <c r="AW119" i="8"/>
  <c r="AP119" i="8"/>
  <c r="AS119" i="8" s="1"/>
  <c r="AN119" i="8"/>
  <c r="AQ119" i="8" s="1"/>
  <c r="AO119" i="8"/>
  <c r="AR119" i="8" s="1"/>
  <c r="AV118" i="8"/>
  <c r="BA118" i="8" s="1"/>
  <c r="AW118" i="8"/>
  <c r="AP118" i="8"/>
  <c r="AS118" i="8" s="1"/>
  <c r="AN118" i="8"/>
  <c r="AQ118" i="8" s="1"/>
  <c r="AO118" i="8"/>
  <c r="AR118" i="8" s="1"/>
  <c r="AV117" i="8"/>
  <c r="BN117" i="8"/>
  <c r="AW117" i="8"/>
  <c r="BB117" i="8" s="1"/>
  <c r="AP117" i="8"/>
  <c r="AS117" i="8" s="1"/>
  <c r="AN117" i="8"/>
  <c r="AQ117" i="8" s="1"/>
  <c r="AO117" i="8"/>
  <c r="AR117" i="8" s="1"/>
  <c r="AV116" i="8"/>
  <c r="AW116" i="8"/>
  <c r="AP116" i="8"/>
  <c r="AS116" i="8" s="1"/>
  <c r="AN116" i="8"/>
  <c r="AQ116" i="8" s="1"/>
  <c r="AO116" i="8"/>
  <c r="AR116" i="8" s="1"/>
  <c r="AV115" i="8"/>
  <c r="AW115" i="8"/>
  <c r="AP115" i="8"/>
  <c r="AS115" i="8" s="1"/>
  <c r="AN115" i="8"/>
  <c r="AQ115" i="8" s="1"/>
  <c r="AO115" i="8"/>
  <c r="AR115" i="8" s="1"/>
  <c r="AV114" i="8"/>
  <c r="AW114" i="8"/>
  <c r="AP114" i="8"/>
  <c r="AS114" i="8" s="1"/>
  <c r="AN114" i="8"/>
  <c r="AQ114" i="8" s="1"/>
  <c r="AO114" i="8"/>
  <c r="AR114" i="8" s="1"/>
  <c r="AV113" i="8"/>
  <c r="AW113" i="8"/>
  <c r="AP113" i="8"/>
  <c r="AS113" i="8" s="1"/>
  <c r="AN113" i="8"/>
  <c r="AQ113" i="8" s="1"/>
  <c r="AO113" i="8"/>
  <c r="AR113" i="8" s="1"/>
  <c r="AV112" i="8"/>
  <c r="AW112" i="8"/>
  <c r="BB112" i="8" s="1"/>
  <c r="AP112" i="8"/>
  <c r="AS112" i="8" s="1"/>
  <c r="AN112" i="8"/>
  <c r="AQ112" i="8" s="1"/>
  <c r="AO112" i="8"/>
  <c r="AR112" i="8" s="1"/>
  <c r="AV111" i="8"/>
  <c r="AW111" i="8"/>
  <c r="AP111" i="8"/>
  <c r="AS111" i="8" s="1"/>
  <c r="AN111" i="8"/>
  <c r="AQ111" i="8" s="1"/>
  <c r="AO111" i="8"/>
  <c r="AR111" i="8" s="1"/>
  <c r="AV110" i="8"/>
  <c r="AW110" i="8"/>
  <c r="AP110" i="8"/>
  <c r="AS110" i="8" s="1"/>
  <c r="AN110" i="8"/>
  <c r="AQ110" i="8" s="1"/>
  <c r="AO110" i="8"/>
  <c r="AR110" i="8" s="1"/>
  <c r="AV109" i="8"/>
  <c r="AW109" i="8"/>
  <c r="BQ109" i="8" s="1"/>
  <c r="CF109" i="8" s="1"/>
  <c r="AP109" i="8"/>
  <c r="AS109" i="8" s="1"/>
  <c r="AN109" i="8"/>
  <c r="AQ109" i="8" s="1"/>
  <c r="AO109" i="8"/>
  <c r="AR109" i="8" s="1"/>
  <c r="AV108" i="8"/>
  <c r="AW108" i="8"/>
  <c r="AP108" i="8"/>
  <c r="AS108" i="8" s="1"/>
  <c r="AN108" i="8"/>
  <c r="AQ108" i="8" s="1"/>
  <c r="AO108" i="8"/>
  <c r="AR108" i="8" s="1"/>
  <c r="AV107" i="8"/>
  <c r="AW107" i="8"/>
  <c r="BQ107" i="8" s="1"/>
  <c r="CF107" i="8" s="1"/>
  <c r="AP107" i="8"/>
  <c r="AS107" i="8" s="1"/>
  <c r="AN107" i="8"/>
  <c r="AQ107" i="8" s="1"/>
  <c r="AO107" i="8"/>
  <c r="AR107" i="8" s="1"/>
  <c r="AV106" i="8"/>
  <c r="AW106" i="8"/>
  <c r="BQ106" i="8" s="1"/>
  <c r="CF106" i="8" s="1"/>
  <c r="AP106" i="8"/>
  <c r="AS106" i="8" s="1"/>
  <c r="AN106" i="8"/>
  <c r="AQ106" i="8" s="1"/>
  <c r="AO106" i="8"/>
  <c r="AR106" i="8" s="1"/>
  <c r="AV105" i="8"/>
  <c r="AW105" i="8"/>
  <c r="AP105" i="8"/>
  <c r="AS105" i="8" s="1"/>
  <c r="AN105" i="8"/>
  <c r="AQ105" i="8" s="1"/>
  <c r="AO105" i="8"/>
  <c r="AR105" i="8" s="1"/>
  <c r="AV104" i="8"/>
  <c r="AW104" i="8"/>
  <c r="BQ104" i="8" s="1"/>
  <c r="CF104" i="8" s="1"/>
  <c r="AP104" i="8"/>
  <c r="AS104" i="8" s="1"/>
  <c r="AN104" i="8"/>
  <c r="AQ104" i="8" s="1"/>
  <c r="AO104" i="8"/>
  <c r="AR104" i="8" s="1"/>
  <c r="AV103" i="8"/>
  <c r="AW103" i="8"/>
  <c r="BQ103" i="8" s="1"/>
  <c r="CF103" i="8" s="1"/>
  <c r="AP103" i="8"/>
  <c r="AS103" i="8" s="1"/>
  <c r="AN103" i="8"/>
  <c r="AQ103" i="8" s="1"/>
  <c r="AO103" i="8"/>
  <c r="AR103" i="8" s="1"/>
  <c r="AV102" i="8"/>
  <c r="AW102" i="8"/>
  <c r="AP102" i="8"/>
  <c r="AS102" i="8" s="1"/>
  <c r="AN102" i="8"/>
  <c r="AQ102" i="8" s="1"/>
  <c r="AO102" i="8"/>
  <c r="AR102" i="8" s="1"/>
  <c r="AV101" i="8"/>
  <c r="AW101" i="8"/>
  <c r="AP101" i="8"/>
  <c r="AS101" i="8" s="1"/>
  <c r="AN101" i="8"/>
  <c r="AQ101" i="8" s="1"/>
  <c r="AO101" i="8"/>
  <c r="AR101" i="8" s="1"/>
  <c r="AV100" i="8"/>
  <c r="AW100" i="8"/>
  <c r="BB100" i="8" s="1"/>
  <c r="AP100" i="8"/>
  <c r="AS100" i="8" s="1"/>
  <c r="AN100" i="8"/>
  <c r="AQ100" i="8" s="1"/>
  <c r="AO100" i="8"/>
  <c r="AR100" i="8" s="1"/>
  <c r="AV99" i="8"/>
  <c r="AW99" i="8"/>
  <c r="AP99" i="8"/>
  <c r="AS99" i="8" s="1"/>
  <c r="AN99" i="8"/>
  <c r="AQ99" i="8" s="1"/>
  <c r="AO99" i="8"/>
  <c r="AR99" i="8" s="1"/>
  <c r="AV98" i="8"/>
  <c r="AW98" i="8"/>
  <c r="AP98" i="8"/>
  <c r="AS98" i="8" s="1"/>
  <c r="AN98" i="8"/>
  <c r="AQ98" i="8" s="1"/>
  <c r="AO98" i="8"/>
  <c r="AR98" i="8" s="1"/>
  <c r="AV97" i="8"/>
  <c r="AW97" i="8"/>
  <c r="BQ97" i="8" s="1"/>
  <c r="CF97" i="8" s="1"/>
  <c r="AP97" i="8"/>
  <c r="AS97" i="8" s="1"/>
  <c r="AN97" i="8"/>
  <c r="AQ97" i="8" s="1"/>
  <c r="AO97" i="8"/>
  <c r="AR97" i="8" s="1"/>
  <c r="AV96" i="8"/>
  <c r="AW96" i="8"/>
  <c r="BB96" i="8" s="1"/>
  <c r="AP96" i="8"/>
  <c r="AS96" i="8" s="1"/>
  <c r="AN96" i="8"/>
  <c r="AQ96" i="8" s="1"/>
  <c r="AO96" i="8"/>
  <c r="AR96" i="8" s="1"/>
  <c r="AV95" i="8"/>
  <c r="AW95" i="8"/>
  <c r="AP95" i="8"/>
  <c r="AS95" i="8" s="1"/>
  <c r="AN95" i="8"/>
  <c r="AQ95" i="8" s="1"/>
  <c r="AO95" i="8"/>
  <c r="AR95" i="8" s="1"/>
  <c r="AV94" i="8"/>
  <c r="AW94" i="8"/>
  <c r="AP94" i="8"/>
  <c r="AS94" i="8" s="1"/>
  <c r="AN94" i="8"/>
  <c r="AQ94" i="8" s="1"/>
  <c r="AO94" i="8"/>
  <c r="AR94" i="8" s="1"/>
  <c r="AV93" i="8"/>
  <c r="AW93" i="8"/>
  <c r="AP93" i="8"/>
  <c r="AS93" i="8" s="1"/>
  <c r="AN93" i="8"/>
  <c r="AQ93" i="8" s="1"/>
  <c r="AO93" i="8"/>
  <c r="AR93" i="8" s="1"/>
  <c r="AV92" i="8"/>
  <c r="AW92" i="8"/>
  <c r="BB92" i="8" s="1"/>
  <c r="AP92" i="8"/>
  <c r="AS92" i="8" s="1"/>
  <c r="AN92" i="8"/>
  <c r="AQ92" i="8" s="1"/>
  <c r="AO92" i="8"/>
  <c r="AR92" i="8" s="1"/>
  <c r="AV91" i="8"/>
  <c r="AW91" i="8"/>
  <c r="AP91" i="8"/>
  <c r="AS91" i="8" s="1"/>
  <c r="AN91" i="8"/>
  <c r="AQ91" i="8" s="1"/>
  <c r="AO91" i="8"/>
  <c r="AR91" i="8" s="1"/>
  <c r="AV90" i="8"/>
  <c r="AW90" i="8"/>
  <c r="AP90" i="8"/>
  <c r="AS90" i="8" s="1"/>
  <c r="AN90" i="8"/>
  <c r="AQ90" i="8" s="1"/>
  <c r="AO90" i="8"/>
  <c r="AR90" i="8" s="1"/>
  <c r="AV89" i="8"/>
  <c r="AW89" i="8"/>
  <c r="AP89" i="8"/>
  <c r="AS89" i="8" s="1"/>
  <c r="AN89" i="8"/>
  <c r="AQ89" i="8" s="1"/>
  <c r="AO89" i="8"/>
  <c r="AR89" i="8" s="1"/>
  <c r="AV88" i="8"/>
  <c r="BA88" i="8" s="1"/>
  <c r="AW88" i="8"/>
  <c r="BB88" i="8" s="1"/>
  <c r="AP88" i="8"/>
  <c r="AS88" i="8" s="1"/>
  <c r="AN88" i="8"/>
  <c r="AQ88" i="8" s="1"/>
  <c r="AO88" i="8"/>
  <c r="AR88" i="8" s="1"/>
  <c r="AV87" i="8"/>
  <c r="BA87" i="8" s="1"/>
  <c r="AW87" i="8"/>
  <c r="BB87" i="8" s="1"/>
  <c r="AP87" i="8"/>
  <c r="AS87" i="8" s="1"/>
  <c r="AN87" i="8"/>
  <c r="AQ87" i="8" s="1"/>
  <c r="AO87" i="8"/>
  <c r="AR87" i="8" s="1"/>
  <c r="AV86" i="8"/>
  <c r="AW86" i="8"/>
  <c r="BB86" i="8" s="1"/>
  <c r="AP86" i="8"/>
  <c r="AS86" i="8" s="1"/>
  <c r="AN86" i="8"/>
  <c r="AQ86" i="8" s="1"/>
  <c r="AO86" i="8"/>
  <c r="AR86" i="8" s="1"/>
  <c r="AV85" i="8"/>
  <c r="AW85" i="8"/>
  <c r="AP85" i="8"/>
  <c r="AS85" i="8" s="1"/>
  <c r="AN85" i="8"/>
  <c r="AQ85" i="8" s="1"/>
  <c r="AO85" i="8"/>
  <c r="AR85" i="8" s="1"/>
  <c r="AV84" i="8"/>
  <c r="AW84" i="8"/>
  <c r="AP84" i="8"/>
  <c r="AS84" i="8" s="1"/>
  <c r="AN84" i="8"/>
  <c r="AQ84" i="8" s="1"/>
  <c r="AO84" i="8"/>
  <c r="AR84" i="8" s="1"/>
  <c r="AV83" i="8"/>
  <c r="AW83" i="8"/>
  <c r="BB83" i="8" s="1"/>
  <c r="AP83" i="8"/>
  <c r="AS83" i="8" s="1"/>
  <c r="AN83" i="8"/>
  <c r="AQ83" i="8" s="1"/>
  <c r="AO83" i="8"/>
  <c r="AR83" i="8" s="1"/>
  <c r="AV82" i="8"/>
  <c r="AW82" i="8"/>
  <c r="AP82" i="8"/>
  <c r="AS82" i="8" s="1"/>
  <c r="AN82" i="8"/>
  <c r="AQ82" i="8" s="1"/>
  <c r="AO82" i="8"/>
  <c r="AR82" i="8" s="1"/>
  <c r="AV81" i="8"/>
  <c r="AW81" i="8"/>
  <c r="AP81" i="8"/>
  <c r="AS81" i="8" s="1"/>
  <c r="AN81" i="8"/>
  <c r="AQ81" i="8" s="1"/>
  <c r="AO81" i="8"/>
  <c r="AR81" i="8" s="1"/>
  <c r="AV80" i="8"/>
  <c r="AW80" i="8"/>
  <c r="BQ80" i="8" s="1"/>
  <c r="CF80" i="8" s="1"/>
  <c r="AP80" i="8"/>
  <c r="AS80" i="8" s="1"/>
  <c r="AN80" i="8"/>
  <c r="AQ80" i="8" s="1"/>
  <c r="AO80" i="8"/>
  <c r="AR80" i="8" s="1"/>
  <c r="AV79" i="8"/>
  <c r="AW79" i="8"/>
  <c r="BB79" i="8" s="1"/>
  <c r="AP79" i="8"/>
  <c r="AS79" i="8" s="1"/>
  <c r="AN79" i="8"/>
  <c r="AQ79" i="8" s="1"/>
  <c r="AO79" i="8"/>
  <c r="AR79" i="8" s="1"/>
  <c r="AV78" i="8"/>
  <c r="BA78" i="8" s="1"/>
  <c r="AW78" i="8"/>
  <c r="BB78" i="8" s="1"/>
  <c r="AP78" i="8"/>
  <c r="AS78" i="8" s="1"/>
  <c r="AN78" i="8"/>
  <c r="AQ78" i="8" s="1"/>
  <c r="AO78" i="8"/>
  <c r="AR78" i="8" s="1"/>
  <c r="AV77" i="8"/>
  <c r="BA77" i="8" s="1"/>
  <c r="AW77" i="8"/>
  <c r="AP77" i="8"/>
  <c r="AS77" i="8" s="1"/>
  <c r="AN77" i="8"/>
  <c r="AQ77" i="8" s="1"/>
  <c r="AO77" i="8"/>
  <c r="AR77" i="8" s="1"/>
  <c r="AV76" i="8"/>
  <c r="BA76" i="8" s="1"/>
  <c r="AW76" i="8"/>
  <c r="BB76" i="8" s="1"/>
  <c r="AP76" i="8"/>
  <c r="AS76" i="8" s="1"/>
  <c r="AN76" i="8"/>
  <c r="AQ76" i="8" s="1"/>
  <c r="AO76" i="8"/>
  <c r="AR76" i="8" s="1"/>
  <c r="AV75" i="8"/>
  <c r="AW75" i="8"/>
  <c r="AP75" i="8"/>
  <c r="AS75" i="8" s="1"/>
  <c r="AN75" i="8"/>
  <c r="AQ75" i="8" s="1"/>
  <c r="AO75" i="8"/>
  <c r="AR75" i="8" s="1"/>
  <c r="AV74" i="8"/>
  <c r="BP74" i="8" s="1"/>
  <c r="CE74" i="8" s="1"/>
  <c r="AW74" i="8"/>
  <c r="AP74" i="8"/>
  <c r="AS74" i="8" s="1"/>
  <c r="AN74" i="8"/>
  <c r="AQ74" i="8" s="1"/>
  <c r="AO74" i="8"/>
  <c r="AR74" i="8" s="1"/>
  <c r="AV73" i="8"/>
  <c r="BA73" i="8" s="1"/>
  <c r="AW73" i="8"/>
  <c r="AP73" i="8"/>
  <c r="AS73" i="8" s="1"/>
  <c r="AN73" i="8"/>
  <c r="AQ73" i="8" s="1"/>
  <c r="AO73" i="8"/>
  <c r="AR73" i="8" s="1"/>
  <c r="AV72" i="8"/>
  <c r="AW72" i="8"/>
  <c r="BQ72" i="8" s="1"/>
  <c r="CF72" i="8" s="1"/>
  <c r="AP72" i="8"/>
  <c r="AS72" i="8" s="1"/>
  <c r="AN72" i="8"/>
  <c r="AQ72" i="8" s="1"/>
  <c r="AO72" i="8"/>
  <c r="AR72" i="8" s="1"/>
  <c r="AV71" i="8"/>
  <c r="AW71" i="8"/>
  <c r="BQ71" i="8" s="1"/>
  <c r="CF71" i="8" s="1"/>
  <c r="AP71" i="8"/>
  <c r="AS71" i="8" s="1"/>
  <c r="AN71" i="8"/>
  <c r="AQ71" i="8" s="1"/>
  <c r="AO71" i="8"/>
  <c r="AR71" i="8" s="1"/>
  <c r="AV70" i="8"/>
  <c r="BA70" i="8" s="1"/>
  <c r="AW70" i="8"/>
  <c r="BB70" i="8" s="1"/>
  <c r="AP70" i="8"/>
  <c r="AS70" i="8" s="1"/>
  <c r="AN70" i="8"/>
  <c r="AQ70" i="8" s="1"/>
  <c r="AO70" i="8"/>
  <c r="AR70" i="8" s="1"/>
  <c r="AV69" i="8"/>
  <c r="BA69" i="8" s="1"/>
  <c r="AW69" i="8"/>
  <c r="BB69" i="8" s="1"/>
  <c r="AP69" i="8"/>
  <c r="AS69" i="8" s="1"/>
  <c r="AN69" i="8"/>
  <c r="AQ69" i="8" s="1"/>
  <c r="AO69" i="8"/>
  <c r="AR69" i="8" s="1"/>
  <c r="AV68" i="8"/>
  <c r="AW68" i="8"/>
  <c r="AP68" i="8"/>
  <c r="AS68" i="8" s="1"/>
  <c r="AN68" i="8"/>
  <c r="AQ68" i="8" s="1"/>
  <c r="AO68" i="8"/>
  <c r="AR68" i="8" s="1"/>
  <c r="AV67" i="8"/>
  <c r="AW67" i="8"/>
  <c r="BB67" i="8" s="1"/>
  <c r="AP67" i="8"/>
  <c r="AS67" i="8" s="1"/>
  <c r="AN67" i="8"/>
  <c r="AQ67" i="8" s="1"/>
  <c r="AO67" i="8"/>
  <c r="AR67" i="8" s="1"/>
  <c r="AV66" i="8"/>
  <c r="AW66" i="8"/>
  <c r="BQ66" i="8" s="1"/>
  <c r="CF66" i="8" s="1"/>
  <c r="AP66" i="8"/>
  <c r="AS66" i="8" s="1"/>
  <c r="AN66" i="8"/>
  <c r="AQ66" i="8" s="1"/>
  <c r="AO66" i="8"/>
  <c r="AR66" i="8" s="1"/>
  <c r="AV65" i="8"/>
  <c r="AW65" i="8"/>
  <c r="BB65" i="8" s="1"/>
  <c r="AP65" i="8"/>
  <c r="AS65" i="8" s="1"/>
  <c r="AN65" i="8"/>
  <c r="AQ65" i="8" s="1"/>
  <c r="AO65" i="8"/>
  <c r="AR65" i="8" s="1"/>
  <c r="AV64" i="8"/>
  <c r="AW64" i="8"/>
  <c r="BB64" i="8" s="1"/>
  <c r="AP64" i="8"/>
  <c r="AS64" i="8" s="1"/>
  <c r="AN64" i="8"/>
  <c r="AQ64" i="8" s="1"/>
  <c r="AO64" i="8"/>
  <c r="AR64" i="8" s="1"/>
  <c r="AV63" i="8"/>
  <c r="AW63" i="8"/>
  <c r="BB63" i="8" s="1"/>
  <c r="AP63" i="8"/>
  <c r="AS63" i="8" s="1"/>
  <c r="AN63" i="8"/>
  <c r="AQ63" i="8" s="1"/>
  <c r="AO63" i="8"/>
  <c r="AR63" i="8" s="1"/>
  <c r="AV62" i="8"/>
  <c r="AW62" i="8"/>
  <c r="BB62" i="8" s="1"/>
  <c r="AP62" i="8"/>
  <c r="AS62" i="8" s="1"/>
  <c r="AN62" i="8"/>
  <c r="AQ62" i="8" s="1"/>
  <c r="AO62" i="8"/>
  <c r="AR62" i="8" s="1"/>
  <c r="AV61" i="8"/>
  <c r="AW61" i="8"/>
  <c r="AP61" i="8"/>
  <c r="AS61" i="8" s="1"/>
  <c r="AN61" i="8"/>
  <c r="AQ61" i="8" s="1"/>
  <c r="AO61" i="8"/>
  <c r="AR61" i="8" s="1"/>
  <c r="AV60" i="8"/>
  <c r="AW60" i="8"/>
  <c r="BB60" i="8" s="1"/>
  <c r="AP60" i="8"/>
  <c r="AS60" i="8" s="1"/>
  <c r="AN60" i="8"/>
  <c r="AQ60" i="8" s="1"/>
  <c r="AO60" i="8"/>
  <c r="AR60" i="8" s="1"/>
  <c r="AV59" i="8"/>
  <c r="AW59" i="8"/>
  <c r="AP59" i="8"/>
  <c r="AS59" i="8" s="1"/>
  <c r="AN59" i="8"/>
  <c r="AQ59" i="8" s="1"/>
  <c r="AO59" i="8"/>
  <c r="AR59" i="8" s="1"/>
  <c r="AV58" i="8"/>
  <c r="AW58" i="8"/>
  <c r="BB58" i="8" s="1"/>
  <c r="AP58" i="8"/>
  <c r="AS58" i="8" s="1"/>
  <c r="AN58" i="8"/>
  <c r="AQ58" i="8" s="1"/>
  <c r="AO58" i="8"/>
  <c r="AR58" i="8" s="1"/>
  <c r="AV57" i="8"/>
  <c r="AW57" i="8"/>
  <c r="BB57" i="8" s="1"/>
  <c r="AP57" i="8"/>
  <c r="AS57" i="8" s="1"/>
  <c r="AN57" i="8"/>
  <c r="AQ57" i="8" s="1"/>
  <c r="AO57" i="8"/>
  <c r="AR57" i="8" s="1"/>
  <c r="AV56" i="8"/>
  <c r="AW56" i="8"/>
  <c r="AP56" i="8"/>
  <c r="AS56" i="8" s="1"/>
  <c r="AN56" i="8"/>
  <c r="AQ56" i="8" s="1"/>
  <c r="AO56" i="8"/>
  <c r="AR56" i="8" s="1"/>
  <c r="AV55" i="8"/>
  <c r="AW55" i="8"/>
  <c r="BB55" i="8" s="1"/>
  <c r="AP55" i="8"/>
  <c r="AS55" i="8" s="1"/>
  <c r="AN55" i="8"/>
  <c r="AQ55" i="8" s="1"/>
  <c r="AO55" i="8"/>
  <c r="AR55" i="8" s="1"/>
  <c r="AV54" i="8"/>
  <c r="AW54" i="8"/>
  <c r="AP54" i="8"/>
  <c r="AS54" i="8" s="1"/>
  <c r="AN54" i="8"/>
  <c r="AQ54" i="8" s="1"/>
  <c r="AO54" i="8"/>
  <c r="AR54" i="8" s="1"/>
  <c r="AV53" i="8"/>
  <c r="AW53" i="8"/>
  <c r="BB53" i="8" s="1"/>
  <c r="AP53" i="8"/>
  <c r="AS53" i="8" s="1"/>
  <c r="AN53" i="8"/>
  <c r="AQ53" i="8" s="1"/>
  <c r="AO53" i="8"/>
  <c r="AR53" i="8" s="1"/>
  <c r="AV52" i="8"/>
  <c r="AW52" i="8"/>
  <c r="AP52" i="8"/>
  <c r="AS52" i="8" s="1"/>
  <c r="AN52" i="8"/>
  <c r="AQ52" i="8" s="1"/>
  <c r="AO52" i="8"/>
  <c r="AR52" i="8" s="1"/>
  <c r="AV51" i="8"/>
  <c r="AW51" i="8"/>
  <c r="BB51" i="8" s="1"/>
  <c r="AP51" i="8"/>
  <c r="AS51" i="8" s="1"/>
  <c r="AN51" i="8"/>
  <c r="AQ51" i="8" s="1"/>
  <c r="AO51" i="8"/>
  <c r="AR51" i="8" s="1"/>
  <c r="AV50" i="8"/>
  <c r="BA50" i="8" s="1"/>
  <c r="AW50" i="8"/>
  <c r="AP50" i="8"/>
  <c r="AS50" i="8" s="1"/>
  <c r="AN50" i="8"/>
  <c r="AQ50" i="8" s="1"/>
  <c r="AO50" i="8"/>
  <c r="AR50" i="8" s="1"/>
  <c r="AV49" i="8"/>
  <c r="AW49" i="8"/>
  <c r="BB49" i="8" s="1"/>
  <c r="AP49" i="8"/>
  <c r="AS49" i="8" s="1"/>
  <c r="AN49" i="8"/>
  <c r="AQ49" i="8" s="1"/>
  <c r="AO49" i="8"/>
  <c r="AR49" i="8" s="1"/>
  <c r="AV48" i="8"/>
  <c r="AW48" i="8"/>
  <c r="AP48" i="8"/>
  <c r="AS48" i="8" s="1"/>
  <c r="AN48" i="8"/>
  <c r="AQ48" i="8" s="1"/>
  <c r="AO48" i="8"/>
  <c r="AR48" i="8" s="1"/>
  <c r="AV47" i="8"/>
  <c r="BP47" i="8" s="1"/>
  <c r="CE47" i="8" s="1"/>
  <c r="AW47" i="8"/>
  <c r="AP47" i="8"/>
  <c r="AS47" i="8" s="1"/>
  <c r="AN47" i="8"/>
  <c r="AQ47" i="8" s="1"/>
  <c r="AO47" i="8"/>
  <c r="AR47" i="8" s="1"/>
  <c r="AV46" i="8"/>
  <c r="AW46" i="8"/>
  <c r="AP46" i="8"/>
  <c r="AS46" i="8" s="1"/>
  <c r="AN46" i="8"/>
  <c r="AQ46" i="8" s="1"/>
  <c r="AO46" i="8"/>
  <c r="AR46" i="8" s="1"/>
  <c r="AV45" i="8"/>
  <c r="AW45" i="8"/>
  <c r="AP45" i="8"/>
  <c r="AS45" i="8" s="1"/>
  <c r="AN45" i="8"/>
  <c r="AQ45" i="8" s="1"/>
  <c r="AO45" i="8"/>
  <c r="AR45" i="8" s="1"/>
  <c r="AV44" i="8"/>
  <c r="AW44" i="8"/>
  <c r="BB44" i="8" s="1"/>
  <c r="AP44" i="8"/>
  <c r="AS44" i="8" s="1"/>
  <c r="AN44" i="8"/>
  <c r="AQ44" i="8" s="1"/>
  <c r="AO44" i="8"/>
  <c r="AR44" i="8" s="1"/>
  <c r="AV43" i="8"/>
  <c r="AW43" i="8"/>
  <c r="BB43" i="8" s="1"/>
  <c r="AP43" i="8"/>
  <c r="AS43" i="8" s="1"/>
  <c r="AN43" i="8"/>
  <c r="AQ43" i="8" s="1"/>
  <c r="AO43" i="8"/>
  <c r="AR43" i="8" s="1"/>
  <c r="AV42" i="8"/>
  <c r="AW42" i="8"/>
  <c r="AP42" i="8"/>
  <c r="AS42" i="8" s="1"/>
  <c r="AN42" i="8"/>
  <c r="AQ42" i="8" s="1"/>
  <c r="AO42" i="8"/>
  <c r="AR42" i="8" s="1"/>
  <c r="AV41" i="8"/>
  <c r="AW41" i="8"/>
  <c r="BB41" i="8" s="1"/>
  <c r="AP41" i="8"/>
  <c r="AS41" i="8" s="1"/>
  <c r="AN41" i="8"/>
  <c r="AQ41" i="8" s="1"/>
  <c r="AO41" i="8"/>
  <c r="AR41" i="8" s="1"/>
  <c r="AV40" i="8"/>
  <c r="AW40" i="8"/>
  <c r="AP40" i="8"/>
  <c r="AS40" i="8" s="1"/>
  <c r="AN40" i="8"/>
  <c r="AQ40" i="8" s="1"/>
  <c r="AO40" i="8"/>
  <c r="AR40" i="8" s="1"/>
  <c r="AV39" i="8"/>
  <c r="AW39" i="8"/>
  <c r="AP39" i="8"/>
  <c r="AS39" i="8" s="1"/>
  <c r="AN39" i="8"/>
  <c r="AQ39" i="8" s="1"/>
  <c r="AO39" i="8"/>
  <c r="AR39" i="8" s="1"/>
  <c r="AV38" i="8"/>
  <c r="AW38" i="8"/>
  <c r="AP38" i="8"/>
  <c r="AS38" i="8" s="1"/>
  <c r="AN38" i="8"/>
  <c r="AQ38" i="8" s="1"/>
  <c r="AO38" i="8"/>
  <c r="AR38" i="8" s="1"/>
  <c r="AV37" i="8"/>
  <c r="AW37" i="8"/>
  <c r="BB37" i="8" s="1"/>
  <c r="AP37" i="8"/>
  <c r="AS37" i="8" s="1"/>
  <c r="AN37" i="8"/>
  <c r="AQ37" i="8" s="1"/>
  <c r="AO37" i="8"/>
  <c r="AR37" i="8" s="1"/>
  <c r="AV36" i="8"/>
  <c r="AW36" i="8"/>
  <c r="AP36" i="8"/>
  <c r="AS36" i="8" s="1"/>
  <c r="AN36" i="8"/>
  <c r="AQ36" i="8" s="1"/>
  <c r="AO36" i="8"/>
  <c r="AR36" i="8" s="1"/>
  <c r="AV35" i="8"/>
  <c r="AW35" i="8"/>
  <c r="BB35" i="8" s="1"/>
  <c r="AP35" i="8"/>
  <c r="AS35" i="8" s="1"/>
  <c r="AN35" i="8"/>
  <c r="AQ35" i="8" s="1"/>
  <c r="AO35" i="8"/>
  <c r="AR35" i="8" s="1"/>
  <c r="AV34" i="8"/>
  <c r="BP34" i="8" s="1"/>
  <c r="CE34" i="8" s="1"/>
  <c r="AW34" i="8"/>
  <c r="AP34" i="8"/>
  <c r="AS34" i="8" s="1"/>
  <c r="AN34" i="8"/>
  <c r="AQ34" i="8" s="1"/>
  <c r="AO34" i="8"/>
  <c r="AR34" i="8" s="1"/>
  <c r="AV33" i="8"/>
  <c r="AW33" i="8"/>
  <c r="BB33" i="8" s="1"/>
  <c r="AP33" i="8"/>
  <c r="AS33" i="8" s="1"/>
  <c r="AN33" i="8"/>
  <c r="AQ33" i="8" s="1"/>
  <c r="AO33" i="8"/>
  <c r="AR33" i="8" s="1"/>
  <c r="AV32" i="8"/>
  <c r="BA32" i="8" s="1"/>
  <c r="AW32" i="8"/>
  <c r="BB32" i="8" s="1"/>
  <c r="AP32" i="8"/>
  <c r="AS32" i="8" s="1"/>
  <c r="AN32" i="8"/>
  <c r="AQ32" i="8" s="1"/>
  <c r="AO32" i="8"/>
  <c r="AR32" i="8" s="1"/>
  <c r="AV31" i="8"/>
  <c r="AW31" i="8"/>
  <c r="BB31" i="8" s="1"/>
  <c r="AP31" i="8"/>
  <c r="AS31" i="8" s="1"/>
  <c r="AN31" i="8"/>
  <c r="AQ31" i="8" s="1"/>
  <c r="AO31" i="8"/>
  <c r="AR31" i="8" s="1"/>
  <c r="AV30" i="8"/>
  <c r="AW30" i="8"/>
  <c r="AP30" i="8"/>
  <c r="AS30" i="8" s="1"/>
  <c r="AN30" i="8"/>
  <c r="AQ30" i="8" s="1"/>
  <c r="AO30" i="8"/>
  <c r="AR30" i="8" s="1"/>
  <c r="AV29" i="8"/>
  <c r="BA29" i="8" s="1"/>
  <c r="AW29" i="8"/>
  <c r="AP29" i="8"/>
  <c r="AS29" i="8" s="1"/>
  <c r="AN29" i="8"/>
  <c r="AQ29" i="8" s="1"/>
  <c r="AO29" i="8"/>
  <c r="AR29" i="8" s="1"/>
  <c r="AV28" i="8"/>
  <c r="AW28" i="8"/>
  <c r="AP28" i="8"/>
  <c r="AS28" i="8" s="1"/>
  <c r="AN28" i="8"/>
  <c r="AQ28" i="8" s="1"/>
  <c r="AO28" i="8"/>
  <c r="AR28" i="8" s="1"/>
  <c r="AV27" i="8"/>
  <c r="AW27" i="8"/>
  <c r="AP27" i="8"/>
  <c r="AS27" i="8" s="1"/>
  <c r="AN27" i="8"/>
  <c r="AQ27" i="8" s="1"/>
  <c r="AO27" i="8"/>
  <c r="AR27" i="8" s="1"/>
  <c r="AV26" i="8"/>
  <c r="AW26" i="8"/>
  <c r="BB26" i="8" s="1"/>
  <c r="AP26" i="8"/>
  <c r="AS26" i="8" s="1"/>
  <c r="AN26" i="8"/>
  <c r="AQ26" i="8" s="1"/>
  <c r="AO26" i="8"/>
  <c r="AR26" i="8" s="1"/>
  <c r="AV25" i="8"/>
  <c r="AW25" i="8"/>
  <c r="AP25" i="8"/>
  <c r="AS25" i="8" s="1"/>
  <c r="AN25" i="8"/>
  <c r="AQ25" i="8" s="1"/>
  <c r="AO25" i="8"/>
  <c r="AR25" i="8" s="1"/>
  <c r="AV24" i="8"/>
  <c r="AW24" i="8"/>
  <c r="AP24" i="8"/>
  <c r="AS24" i="8" s="1"/>
  <c r="AN24" i="8"/>
  <c r="AQ24" i="8" s="1"/>
  <c r="AO24" i="8"/>
  <c r="AR24" i="8" s="1"/>
  <c r="AV23" i="8"/>
  <c r="AW23" i="8"/>
  <c r="AP23" i="8"/>
  <c r="AS23" i="8" s="1"/>
  <c r="AN23" i="8"/>
  <c r="AQ23" i="8" s="1"/>
  <c r="AO23" i="8"/>
  <c r="AR23" i="8" s="1"/>
  <c r="AV22" i="8"/>
  <c r="AW22" i="8"/>
  <c r="AP22" i="8"/>
  <c r="AS22" i="8" s="1"/>
  <c r="AN22" i="8"/>
  <c r="AQ22" i="8" s="1"/>
  <c r="AO22" i="8"/>
  <c r="AR22" i="8" s="1"/>
  <c r="AV21" i="8"/>
  <c r="AW21" i="8"/>
  <c r="AP21" i="8"/>
  <c r="AS21" i="8" s="1"/>
  <c r="AN21" i="8"/>
  <c r="AQ21" i="8" s="1"/>
  <c r="AO21" i="8"/>
  <c r="AR21" i="8" s="1"/>
  <c r="AV20" i="8"/>
  <c r="AW20" i="8"/>
  <c r="AP20" i="8"/>
  <c r="AS20" i="8" s="1"/>
  <c r="AN20" i="8"/>
  <c r="AQ20" i="8" s="1"/>
  <c r="AO20" i="8"/>
  <c r="AR20" i="8" s="1"/>
  <c r="AV19" i="8"/>
  <c r="AW19" i="8"/>
  <c r="AP19" i="8"/>
  <c r="AS19" i="8" s="1"/>
  <c r="AN19" i="8"/>
  <c r="AQ19" i="8" s="1"/>
  <c r="AO19" i="8"/>
  <c r="AR19" i="8" s="1"/>
  <c r="AV18" i="8"/>
  <c r="AW18" i="8"/>
  <c r="AP18" i="8"/>
  <c r="AS18" i="8" s="1"/>
  <c r="AN18" i="8"/>
  <c r="AQ18" i="8" s="1"/>
  <c r="AO18" i="8"/>
  <c r="AR18" i="8" s="1"/>
  <c r="AV17" i="8"/>
  <c r="AW17" i="8"/>
  <c r="AP17" i="8"/>
  <c r="AS17" i="8" s="1"/>
  <c r="AN17" i="8"/>
  <c r="AQ17" i="8" s="1"/>
  <c r="AO17" i="8"/>
  <c r="AR17" i="8" s="1"/>
  <c r="AV16" i="8"/>
  <c r="BA16" i="8" s="1"/>
  <c r="AW16" i="8"/>
  <c r="AP16" i="8"/>
  <c r="AS16" i="8" s="1"/>
  <c r="AN16" i="8"/>
  <c r="AQ16" i="8" s="1"/>
  <c r="AO16" i="8"/>
  <c r="AR16" i="8" s="1"/>
  <c r="AV15" i="8"/>
  <c r="AW15" i="8"/>
  <c r="AP15" i="8"/>
  <c r="AS15" i="8" s="1"/>
  <c r="AN15" i="8"/>
  <c r="AQ15" i="8" s="1"/>
  <c r="AO15" i="8"/>
  <c r="AR15" i="8" s="1"/>
  <c r="AV14" i="8"/>
  <c r="AW14" i="8"/>
  <c r="AP14" i="8"/>
  <c r="AS14" i="8" s="1"/>
  <c r="AN14" i="8"/>
  <c r="AQ14" i="8" s="1"/>
  <c r="AO14" i="8"/>
  <c r="AR14" i="8" s="1"/>
  <c r="AV13" i="8"/>
  <c r="AW13" i="8"/>
  <c r="AP13" i="8"/>
  <c r="AS13" i="8" s="1"/>
  <c r="AN13" i="8"/>
  <c r="AQ13" i="8" s="1"/>
  <c r="AO13" i="8"/>
  <c r="AR13" i="8" s="1"/>
  <c r="AV12" i="8"/>
  <c r="BA12" i="8" s="1"/>
  <c r="AW12" i="8"/>
  <c r="AP12" i="8"/>
  <c r="AS12" i="8" s="1"/>
  <c r="AN12" i="8"/>
  <c r="AQ12" i="8" s="1"/>
  <c r="AO12" i="8"/>
  <c r="AR12" i="8" s="1"/>
  <c r="AV11" i="8"/>
  <c r="AW11" i="8"/>
  <c r="AP11" i="8"/>
  <c r="AS11" i="8" s="1"/>
  <c r="AN11" i="8"/>
  <c r="AQ11" i="8" s="1"/>
  <c r="AO11" i="8"/>
  <c r="AR11" i="8" s="1"/>
  <c r="AV10" i="8"/>
  <c r="AW10" i="8"/>
  <c r="BQ10" i="8" s="1"/>
  <c r="CF10" i="8" s="1"/>
  <c r="AP10" i="8"/>
  <c r="AS10" i="8" s="1"/>
  <c r="AN10" i="8"/>
  <c r="AQ10" i="8" s="1"/>
  <c r="AO10" i="8"/>
  <c r="AR10" i="8" s="1"/>
  <c r="AV9" i="8"/>
  <c r="AW9" i="8"/>
  <c r="AP9" i="8"/>
  <c r="AS9" i="8" s="1"/>
  <c r="AN9" i="8"/>
  <c r="AQ9" i="8" s="1"/>
  <c r="AO9" i="8"/>
  <c r="AR9" i="8" s="1"/>
  <c r="AV8" i="8"/>
  <c r="BA8" i="8" s="1"/>
  <c r="AW8" i="8"/>
  <c r="AP8" i="8"/>
  <c r="AS8" i="8" s="1"/>
  <c r="AN8" i="8"/>
  <c r="AQ8" i="8" s="1"/>
  <c r="AO8" i="8"/>
  <c r="AR8" i="8" s="1"/>
  <c r="AV7" i="8"/>
  <c r="AW7" i="8"/>
  <c r="AP7" i="8"/>
  <c r="AS7" i="8" s="1"/>
  <c r="AN7" i="8"/>
  <c r="AQ7" i="8" s="1"/>
  <c r="AO7" i="8"/>
  <c r="AR7" i="8" s="1"/>
  <c r="AV6" i="8"/>
  <c r="AW6" i="8"/>
  <c r="BB6" i="8" s="1"/>
  <c r="AP6" i="8"/>
  <c r="AS6" i="8" s="1"/>
  <c r="AN6" i="8"/>
  <c r="AO6" i="8"/>
  <c r="AR6" i="8" s="1"/>
  <c r="AV5" i="8"/>
  <c r="AW5" i="8"/>
  <c r="AP5" i="8"/>
  <c r="AS5" i="8" s="1"/>
  <c r="AN5" i="8"/>
  <c r="AQ5" i="8" s="1"/>
  <c r="AO5" i="8"/>
  <c r="AR5" i="8" s="1"/>
  <c r="BN21" i="8"/>
  <c r="BN147" i="8"/>
  <c r="BN229" i="8"/>
  <c r="BN38" i="8"/>
  <c r="BN42" i="8"/>
  <c r="BN92" i="8"/>
  <c r="BN96" i="8"/>
  <c r="BN127" i="8"/>
  <c r="BN164" i="8"/>
  <c r="BN153" i="8"/>
  <c r="BP283" i="8"/>
  <c r="CE283" i="8" s="1"/>
  <c r="BP484" i="8"/>
  <c r="CE484" i="8" s="1"/>
  <c r="BP517" i="8"/>
  <c r="CE517" i="8" s="1"/>
  <c r="BN226" i="8"/>
  <c r="BN238" i="8"/>
  <c r="BN242" i="8"/>
  <c r="BN196" i="8"/>
  <c r="BN200" i="8"/>
  <c r="BN207" i="8"/>
  <c r="BN213" i="8"/>
  <c r="BN215" i="8"/>
  <c r="BN218" i="8"/>
  <c r="BN227" i="8"/>
  <c r="BN239" i="8"/>
  <c r="BQ354" i="8"/>
  <c r="CF354" i="8" s="1"/>
  <c r="BN261" i="8"/>
  <c r="BN262" i="8"/>
  <c r="BN277" i="8"/>
  <c r="BN280" i="8"/>
  <c r="BN299" i="8"/>
  <c r="BN300" i="8"/>
  <c r="BN310" i="8"/>
  <c r="BN323" i="8"/>
  <c r="BN324" i="8"/>
  <c r="BN326" i="8"/>
  <c r="BN331" i="8"/>
  <c r="BN372" i="8"/>
  <c r="BN347" i="8"/>
  <c r="BQ329" i="8"/>
  <c r="CF329" i="8" s="1"/>
  <c r="BQ335" i="8"/>
  <c r="CF335" i="8" s="1"/>
  <c r="BQ337" i="8"/>
  <c r="CF337" i="8" s="1"/>
  <c r="BQ350" i="8"/>
  <c r="CF350" i="8" s="1"/>
  <c r="BN359" i="8"/>
  <c r="BN360" i="8"/>
  <c r="BN361" i="8"/>
  <c r="BN366" i="8"/>
  <c r="BN355" i="8"/>
  <c r="BN397" i="8"/>
  <c r="BN393" i="8"/>
  <c r="BN410" i="8"/>
  <c r="BN457" i="8"/>
  <c r="BN463" i="8"/>
  <c r="BN484" i="8"/>
  <c r="BQ509" i="8"/>
  <c r="CF509" i="8" s="1"/>
  <c r="BQ487" i="8"/>
  <c r="CF487" i="8" s="1"/>
  <c r="BQ491" i="8"/>
  <c r="CF491" i="8" s="1"/>
  <c r="BQ502" i="8"/>
  <c r="CF502" i="8" s="1"/>
  <c r="BN496" i="8"/>
  <c r="BQ505" i="8"/>
  <c r="CF505" i="8" s="1"/>
  <c r="BN511" i="8"/>
  <c r="BQ497" i="8"/>
  <c r="CF497" i="8" s="1"/>
  <c r="BN500" i="8"/>
  <c r="BQ512" i="8"/>
  <c r="CF512" i="8" s="1"/>
  <c r="BN514" i="8"/>
  <c r="BN518" i="8"/>
  <c r="BQ516" i="8"/>
  <c r="CF516" i="8" s="1"/>
  <c r="C3" i="21"/>
  <c r="D3" i="21"/>
  <c r="F3" i="21"/>
  <c r="H3" i="21"/>
  <c r="I3" i="21"/>
  <c r="A4" i="21"/>
  <c r="C4" i="21"/>
  <c r="D4" i="21"/>
  <c r="F4" i="21"/>
  <c r="H4" i="21"/>
  <c r="I4" i="21"/>
  <c r="C5" i="21"/>
  <c r="D5" i="21"/>
  <c r="F5" i="21"/>
  <c r="H5" i="21"/>
  <c r="I5" i="21"/>
  <c r="C6" i="21"/>
  <c r="D6" i="21"/>
  <c r="F6" i="21"/>
  <c r="H6" i="21"/>
  <c r="I6" i="21"/>
  <c r="C7" i="21"/>
  <c r="D7" i="21"/>
  <c r="F7" i="21"/>
  <c r="H7" i="21"/>
  <c r="I7" i="21"/>
  <c r="C8" i="21"/>
  <c r="D8" i="21"/>
  <c r="F8" i="21"/>
  <c r="H8" i="21"/>
  <c r="I8" i="21"/>
  <c r="C9" i="21"/>
  <c r="D9" i="21"/>
  <c r="F9" i="21"/>
  <c r="H9" i="21"/>
  <c r="I9" i="21"/>
  <c r="C10" i="21"/>
  <c r="D10" i="21"/>
  <c r="F10" i="21"/>
  <c r="H10" i="21"/>
  <c r="I10" i="21"/>
  <c r="C11" i="21"/>
  <c r="D11" i="21"/>
  <c r="F11" i="21"/>
  <c r="H11" i="21"/>
  <c r="I11" i="21"/>
  <c r="C12" i="21"/>
  <c r="D12" i="21"/>
  <c r="F12" i="21"/>
  <c r="H12" i="21"/>
  <c r="I12" i="21"/>
  <c r="A13" i="21"/>
  <c r="C13" i="21"/>
  <c r="D13" i="21"/>
  <c r="F13" i="21"/>
  <c r="H13" i="21"/>
  <c r="I13" i="21"/>
  <c r="C14" i="21"/>
  <c r="D14" i="21"/>
  <c r="F14" i="21"/>
  <c r="H14" i="21"/>
  <c r="I14" i="21"/>
  <c r="C15" i="21"/>
  <c r="D15" i="21"/>
  <c r="F15" i="21"/>
  <c r="H15" i="21"/>
  <c r="I15" i="21"/>
  <c r="C16" i="21"/>
  <c r="D16" i="21"/>
  <c r="F16" i="21"/>
  <c r="H16" i="21"/>
  <c r="I16" i="21"/>
  <c r="C17" i="21"/>
  <c r="D17" i="21"/>
  <c r="F17" i="21"/>
  <c r="H17" i="21"/>
  <c r="I17" i="21"/>
  <c r="C18" i="21"/>
  <c r="D18" i="21"/>
  <c r="F18" i="21"/>
  <c r="H18" i="21"/>
  <c r="I18" i="21"/>
  <c r="C19" i="21"/>
  <c r="D19" i="21"/>
  <c r="F19" i="21"/>
  <c r="H19" i="21"/>
  <c r="I19" i="21"/>
  <c r="C20" i="21"/>
  <c r="D20" i="21"/>
  <c r="F20" i="21"/>
  <c r="H20" i="21"/>
  <c r="I20" i="21"/>
  <c r="C21" i="21"/>
  <c r="D21" i="21"/>
  <c r="F21" i="21"/>
  <c r="H21" i="21"/>
  <c r="I21" i="21"/>
  <c r="C22" i="21"/>
  <c r="D22" i="21"/>
  <c r="F22" i="21"/>
  <c r="H22" i="21"/>
  <c r="I22" i="21"/>
  <c r="C23" i="21"/>
  <c r="D23" i="21"/>
  <c r="F23" i="21"/>
  <c r="H23" i="21"/>
  <c r="I23" i="21"/>
  <c r="C24" i="21"/>
  <c r="D24" i="21"/>
  <c r="F24" i="21"/>
  <c r="H24" i="21"/>
  <c r="I24" i="21"/>
  <c r="A25" i="21"/>
  <c r="C25" i="21"/>
  <c r="D25" i="21"/>
  <c r="F25" i="21"/>
  <c r="H25" i="21"/>
  <c r="I25" i="21"/>
  <c r="C26" i="21"/>
  <c r="D26" i="21"/>
  <c r="F26" i="21"/>
  <c r="H26" i="21"/>
  <c r="I26" i="21"/>
  <c r="C27" i="21"/>
  <c r="D27" i="21"/>
  <c r="F27" i="21"/>
  <c r="H27" i="21"/>
  <c r="I27" i="21"/>
  <c r="C28" i="21"/>
  <c r="D28" i="21"/>
  <c r="F28" i="21"/>
  <c r="H28" i="21"/>
  <c r="I28" i="21"/>
  <c r="C29" i="21"/>
  <c r="D29" i="21"/>
  <c r="F29" i="21"/>
  <c r="H29" i="21"/>
  <c r="I29" i="21"/>
  <c r="C30" i="21"/>
  <c r="D30" i="21"/>
  <c r="F30" i="21"/>
  <c r="H30" i="21"/>
  <c r="I30" i="21"/>
  <c r="C31" i="21"/>
  <c r="D31" i="21"/>
  <c r="F31" i="21"/>
  <c r="H31" i="21"/>
  <c r="I31" i="21"/>
  <c r="C32" i="21"/>
  <c r="D32" i="21"/>
  <c r="F32" i="21"/>
  <c r="H32" i="21"/>
  <c r="I32" i="21"/>
  <c r="C33" i="21"/>
  <c r="D33" i="21"/>
  <c r="F33" i="21"/>
  <c r="H33" i="21"/>
  <c r="I33" i="21"/>
  <c r="A34" i="21"/>
  <c r="C34" i="21"/>
  <c r="D34" i="21"/>
  <c r="F34" i="21"/>
  <c r="H34" i="21"/>
  <c r="I34" i="21"/>
  <c r="C35" i="21"/>
  <c r="D35" i="21"/>
  <c r="F35" i="21"/>
  <c r="H35" i="21"/>
  <c r="I35" i="21"/>
  <c r="C36" i="21"/>
  <c r="D36" i="21"/>
  <c r="F36" i="21"/>
  <c r="H36" i="21"/>
  <c r="I36" i="21"/>
  <c r="C37" i="21"/>
  <c r="D37" i="21"/>
  <c r="F37" i="21"/>
  <c r="H37" i="21"/>
  <c r="I37" i="21"/>
  <c r="C38" i="21"/>
  <c r="D38" i="21"/>
  <c r="F38" i="21"/>
  <c r="H38" i="21"/>
  <c r="I38" i="21"/>
  <c r="C39" i="21"/>
  <c r="D39" i="21"/>
  <c r="F39" i="21"/>
  <c r="H39" i="21"/>
  <c r="I39" i="21"/>
  <c r="C40" i="21"/>
  <c r="D40" i="21"/>
  <c r="F40" i="21"/>
  <c r="H40" i="21"/>
  <c r="I40" i="21"/>
  <c r="C41" i="21"/>
  <c r="D41" i="21"/>
  <c r="F41" i="21"/>
  <c r="H41" i="21"/>
  <c r="I41" i="21"/>
  <c r="A42" i="21"/>
  <c r="C42" i="21"/>
  <c r="D42" i="21"/>
  <c r="F42" i="21"/>
  <c r="H42" i="21"/>
  <c r="I42" i="21"/>
  <c r="C43" i="21"/>
  <c r="D43" i="21"/>
  <c r="F43" i="21"/>
  <c r="H43" i="21"/>
  <c r="I43" i="21"/>
  <c r="C44" i="21"/>
  <c r="D44" i="21"/>
  <c r="F44" i="21"/>
  <c r="H44" i="21"/>
  <c r="I44" i="21"/>
  <c r="C45" i="21"/>
  <c r="D45" i="21"/>
  <c r="F45" i="21"/>
  <c r="H45" i="21"/>
  <c r="I45" i="21"/>
  <c r="C46" i="21"/>
  <c r="D46" i="21"/>
  <c r="F46" i="21"/>
  <c r="H46" i="21"/>
  <c r="I46" i="21"/>
  <c r="C47" i="21"/>
  <c r="D47" i="21"/>
  <c r="F47" i="21"/>
  <c r="H47" i="21"/>
  <c r="I47" i="21"/>
  <c r="C48" i="21"/>
  <c r="D48" i="21"/>
  <c r="F48" i="21"/>
  <c r="H48" i="21"/>
  <c r="I48" i="21"/>
  <c r="C49" i="21"/>
  <c r="D49" i="21"/>
  <c r="F49" i="21"/>
  <c r="H49" i="21"/>
  <c r="I49" i="21"/>
  <c r="C50" i="21"/>
  <c r="D50" i="21"/>
  <c r="F50" i="21"/>
  <c r="H50" i="21"/>
  <c r="I50" i="21"/>
  <c r="C51" i="21"/>
  <c r="D51" i="21"/>
  <c r="F51" i="21"/>
  <c r="H51" i="21"/>
  <c r="I51" i="21"/>
  <c r="C52" i="21"/>
  <c r="D52" i="21"/>
  <c r="F52" i="21"/>
  <c r="H52" i="21"/>
  <c r="I52" i="21"/>
  <c r="A53" i="21"/>
  <c r="C53" i="21"/>
  <c r="D53" i="21"/>
  <c r="F53" i="21"/>
  <c r="H53" i="21"/>
  <c r="I53" i="21"/>
  <c r="C54" i="21"/>
  <c r="D54" i="21"/>
  <c r="F54" i="21"/>
  <c r="H54" i="21"/>
  <c r="I54" i="21"/>
  <c r="C55" i="21"/>
  <c r="D55" i="21"/>
  <c r="F55" i="21"/>
  <c r="H55" i="21"/>
  <c r="I55" i="21"/>
  <c r="C56" i="21"/>
  <c r="D56" i="21"/>
  <c r="F56" i="21"/>
  <c r="H56" i="21"/>
  <c r="I56" i="21"/>
  <c r="C57" i="21"/>
  <c r="D57" i="21"/>
  <c r="F57" i="21"/>
  <c r="H57" i="21"/>
  <c r="I57" i="21"/>
  <c r="C58" i="21"/>
  <c r="D58" i="21"/>
  <c r="F58" i="21"/>
  <c r="H58" i="21"/>
  <c r="I58" i="21"/>
  <c r="C59" i="21"/>
  <c r="D59" i="21"/>
  <c r="F59" i="21"/>
  <c r="H59" i="21"/>
  <c r="I59" i="21"/>
  <c r="A60" i="21"/>
  <c r="C60" i="21"/>
  <c r="D60" i="21"/>
  <c r="F60" i="21"/>
  <c r="H60" i="21"/>
  <c r="I60" i="21"/>
  <c r="A61" i="21"/>
  <c r="C61" i="21"/>
  <c r="D61" i="21"/>
  <c r="F61" i="21"/>
  <c r="H61" i="21"/>
  <c r="I61" i="21"/>
  <c r="C62" i="21"/>
  <c r="D62" i="21"/>
  <c r="F62" i="21"/>
  <c r="H62" i="21"/>
  <c r="I62" i="21"/>
  <c r="C63" i="21"/>
  <c r="D63" i="21"/>
  <c r="F63" i="21"/>
  <c r="H63" i="21"/>
  <c r="I63" i="21"/>
  <c r="A64" i="21"/>
  <c r="C64" i="21"/>
  <c r="D64" i="21"/>
  <c r="F64" i="21"/>
  <c r="H64" i="21"/>
  <c r="I64" i="21"/>
  <c r="C65" i="21"/>
  <c r="D65" i="21"/>
  <c r="F65" i="21"/>
  <c r="H65" i="21"/>
  <c r="I65" i="21"/>
  <c r="A66" i="21"/>
  <c r="C66" i="21"/>
  <c r="D66" i="21"/>
  <c r="F66" i="21"/>
  <c r="H66" i="21"/>
  <c r="I66" i="21"/>
  <c r="C67" i="21"/>
  <c r="D67" i="21"/>
  <c r="F67" i="21"/>
  <c r="H67" i="21"/>
  <c r="I67" i="21"/>
  <c r="C68" i="21"/>
  <c r="D68" i="21"/>
  <c r="F68" i="21"/>
  <c r="H68" i="21"/>
  <c r="I68" i="21"/>
  <c r="C69" i="21"/>
  <c r="D69" i="21"/>
  <c r="F69" i="21"/>
  <c r="H69" i="21"/>
  <c r="I69" i="21"/>
  <c r="C70" i="21"/>
  <c r="D70" i="21"/>
  <c r="F70" i="21"/>
  <c r="H70" i="21"/>
  <c r="I70" i="21"/>
  <c r="C71" i="21"/>
  <c r="D71" i="21"/>
  <c r="F71" i="21"/>
  <c r="H71" i="21"/>
  <c r="I71" i="21"/>
  <c r="A72" i="21"/>
  <c r="C72" i="21"/>
  <c r="D72" i="21"/>
  <c r="F72" i="21"/>
  <c r="H72" i="21"/>
  <c r="I72" i="21"/>
  <c r="C73" i="21"/>
  <c r="D73" i="21"/>
  <c r="F73" i="21"/>
  <c r="H73" i="21"/>
  <c r="I73" i="21"/>
  <c r="C74" i="21"/>
  <c r="D74" i="21"/>
  <c r="F74" i="21"/>
  <c r="H74" i="21"/>
  <c r="I74" i="21"/>
  <c r="C75" i="21"/>
  <c r="D75" i="21"/>
  <c r="F75" i="21"/>
  <c r="H75" i="21"/>
  <c r="I75" i="21"/>
  <c r="C76" i="21"/>
  <c r="D76" i="21"/>
  <c r="F76" i="21"/>
  <c r="H76" i="21"/>
  <c r="I76" i="21"/>
  <c r="C77" i="21"/>
  <c r="D77" i="21"/>
  <c r="F77" i="21"/>
  <c r="H77" i="21"/>
  <c r="I77" i="21"/>
  <c r="C78" i="21"/>
  <c r="D78" i="21"/>
  <c r="F78" i="21"/>
  <c r="H78" i="21"/>
  <c r="I78" i="21"/>
  <c r="C79" i="21"/>
  <c r="D79" i="21"/>
  <c r="F79" i="21"/>
  <c r="H79" i="21"/>
  <c r="I79" i="21"/>
  <c r="C80" i="21"/>
  <c r="D80" i="21"/>
  <c r="F80" i="21"/>
  <c r="H80" i="21"/>
  <c r="I80" i="21"/>
  <c r="C81" i="21"/>
  <c r="D81" i="21"/>
  <c r="F81" i="21"/>
  <c r="H81" i="21"/>
  <c r="I81" i="21"/>
  <c r="C82" i="21"/>
  <c r="D82" i="21"/>
  <c r="F82" i="21"/>
  <c r="H82" i="21"/>
  <c r="I82" i="21"/>
  <c r="C83" i="21"/>
  <c r="D83" i="21"/>
  <c r="F83" i="21"/>
  <c r="H83" i="21"/>
  <c r="I83" i="21"/>
  <c r="C84" i="21"/>
  <c r="D84" i="21"/>
  <c r="F84" i="21"/>
  <c r="H84" i="21"/>
  <c r="I84" i="21"/>
  <c r="C85" i="21"/>
  <c r="D85" i="21"/>
  <c r="F85" i="21"/>
  <c r="H85" i="21"/>
  <c r="I85" i="21"/>
  <c r="C86" i="21"/>
  <c r="D86" i="21"/>
  <c r="F86" i="21"/>
  <c r="H86" i="21"/>
  <c r="I86" i="21"/>
  <c r="A87" i="21"/>
  <c r="C87" i="21"/>
  <c r="D87" i="21"/>
  <c r="F87" i="21"/>
  <c r="H87" i="21"/>
  <c r="I87" i="21"/>
  <c r="C88" i="21"/>
  <c r="D88" i="21"/>
  <c r="F88" i="21"/>
  <c r="H88" i="21"/>
  <c r="I88" i="21"/>
  <c r="C89" i="21"/>
  <c r="D89" i="21"/>
  <c r="F89" i="21"/>
  <c r="H89" i="21"/>
  <c r="I89" i="21"/>
  <c r="C90" i="21"/>
  <c r="D90" i="21"/>
  <c r="F90" i="21"/>
  <c r="H90" i="21"/>
  <c r="I90" i="21"/>
  <c r="C91" i="21"/>
  <c r="D91" i="21"/>
  <c r="F91" i="21"/>
  <c r="H91" i="21"/>
  <c r="I91" i="21"/>
  <c r="C92" i="21"/>
  <c r="D92" i="21"/>
  <c r="F92" i="21"/>
  <c r="H92" i="21"/>
  <c r="I92" i="21"/>
  <c r="C93" i="21"/>
  <c r="D93" i="21"/>
  <c r="F93" i="21"/>
  <c r="H93" i="21"/>
  <c r="I93" i="21"/>
  <c r="C94" i="21"/>
  <c r="D94" i="21"/>
  <c r="F94" i="21"/>
  <c r="H94" i="21"/>
  <c r="I94" i="21"/>
  <c r="C95" i="21"/>
  <c r="D95" i="21"/>
  <c r="F95" i="21"/>
  <c r="H95" i="21"/>
  <c r="I95" i="21"/>
  <c r="C96" i="21"/>
  <c r="D96" i="21"/>
  <c r="F96" i="21"/>
  <c r="H96" i="21"/>
  <c r="I96" i="21"/>
  <c r="C97" i="21"/>
  <c r="D97" i="21"/>
  <c r="F97" i="21"/>
  <c r="H97" i="21"/>
  <c r="I97" i="21"/>
  <c r="C98" i="21"/>
  <c r="D98" i="21"/>
  <c r="F98" i="21"/>
  <c r="H98" i="21"/>
  <c r="I98" i="21"/>
  <c r="C99" i="21"/>
  <c r="D99" i="21"/>
  <c r="F99" i="21"/>
  <c r="H99" i="21"/>
  <c r="I99" i="21"/>
  <c r="C100" i="21"/>
  <c r="D100" i="21"/>
  <c r="F100" i="21"/>
  <c r="H100" i="21"/>
  <c r="I100" i="21"/>
  <c r="C101" i="21"/>
  <c r="D101" i="21"/>
  <c r="F101" i="21"/>
  <c r="H101" i="21"/>
  <c r="I101" i="21"/>
  <c r="C102" i="21"/>
  <c r="D102" i="21"/>
  <c r="F102" i="21"/>
  <c r="H102" i="21"/>
  <c r="I102" i="21"/>
  <c r="C103" i="21"/>
  <c r="D103" i="21"/>
  <c r="F103" i="21"/>
  <c r="H103" i="21"/>
  <c r="I103" i="21"/>
  <c r="C104" i="21"/>
  <c r="D104" i="21"/>
  <c r="F104" i="21"/>
  <c r="H104" i="21"/>
  <c r="I104" i="21"/>
  <c r="C105" i="21"/>
  <c r="D105" i="21"/>
  <c r="F105" i="21"/>
  <c r="H105" i="21"/>
  <c r="I105" i="21"/>
  <c r="C106" i="21"/>
  <c r="D106" i="21"/>
  <c r="F106" i="21"/>
  <c r="H106" i="21"/>
  <c r="I106" i="21"/>
  <c r="C107" i="21"/>
  <c r="D107" i="21"/>
  <c r="F107" i="21"/>
  <c r="H107" i="21"/>
  <c r="I107" i="21"/>
  <c r="C108" i="21"/>
  <c r="D108" i="21"/>
  <c r="F108" i="21"/>
  <c r="H108" i="21"/>
  <c r="I108" i="21"/>
  <c r="C109" i="21"/>
  <c r="D109" i="21"/>
  <c r="F109" i="21"/>
  <c r="H109" i="21"/>
  <c r="I109" i="21"/>
  <c r="C110" i="21"/>
  <c r="D110" i="21"/>
  <c r="F110" i="21"/>
  <c r="H110" i="21"/>
  <c r="I110" i="21"/>
  <c r="C111" i="21"/>
  <c r="D111" i="21"/>
  <c r="F111" i="21"/>
  <c r="H111" i="21"/>
  <c r="I111" i="21"/>
  <c r="C112" i="21"/>
  <c r="D112" i="21"/>
  <c r="F112" i="21"/>
  <c r="H112" i="21"/>
  <c r="I112" i="21"/>
  <c r="C113" i="21"/>
  <c r="D113" i="21"/>
  <c r="F113" i="21"/>
  <c r="H113" i="21"/>
  <c r="I113" i="21"/>
  <c r="A114" i="21"/>
  <c r="C114" i="21"/>
  <c r="D114" i="21"/>
  <c r="F114" i="21"/>
  <c r="H114" i="21"/>
  <c r="I114" i="21"/>
  <c r="C115" i="21"/>
  <c r="D115" i="21"/>
  <c r="F115" i="21"/>
  <c r="H115" i="21"/>
  <c r="I115" i="21"/>
  <c r="C116" i="21"/>
  <c r="D116" i="21"/>
  <c r="F116" i="21"/>
  <c r="H116" i="21"/>
  <c r="I116" i="21"/>
  <c r="A117" i="21"/>
  <c r="C117" i="21"/>
  <c r="D117" i="21"/>
  <c r="F117" i="21"/>
  <c r="H117" i="21"/>
  <c r="I117" i="21"/>
  <c r="C118" i="21"/>
  <c r="D118" i="21"/>
  <c r="F118" i="21"/>
  <c r="H118" i="21"/>
  <c r="I118" i="21"/>
  <c r="C119" i="21"/>
  <c r="D119" i="21"/>
  <c r="F119" i="21"/>
  <c r="H119" i="21"/>
  <c r="I119" i="21"/>
  <c r="A120" i="21"/>
  <c r="C120" i="21"/>
  <c r="D120" i="21"/>
  <c r="F120" i="21"/>
  <c r="H120" i="21"/>
  <c r="I120" i="21"/>
  <c r="C121" i="21"/>
  <c r="D121" i="21"/>
  <c r="F121" i="21"/>
  <c r="H121" i="21"/>
  <c r="I121" i="21"/>
  <c r="C122" i="21"/>
  <c r="D122" i="21"/>
  <c r="F122" i="21"/>
  <c r="H122" i="21"/>
  <c r="I122" i="21"/>
  <c r="C123" i="21"/>
  <c r="D123" i="21"/>
  <c r="F123" i="21"/>
  <c r="H123" i="21"/>
  <c r="I123" i="21"/>
  <c r="C124" i="21"/>
  <c r="D124" i="21"/>
  <c r="F124" i="21"/>
  <c r="H124" i="21"/>
  <c r="I124" i="21"/>
  <c r="C125" i="21"/>
  <c r="D125" i="21"/>
  <c r="F125" i="21"/>
  <c r="H125" i="21"/>
  <c r="I125" i="21"/>
  <c r="A126" i="21"/>
  <c r="C126" i="21"/>
  <c r="D126" i="21"/>
  <c r="F126" i="21"/>
  <c r="H126" i="21"/>
  <c r="I126" i="21"/>
  <c r="C127" i="21"/>
  <c r="D127" i="21"/>
  <c r="F127" i="21"/>
  <c r="H127" i="21"/>
  <c r="I127" i="21"/>
  <c r="C128" i="21"/>
  <c r="D128" i="21"/>
  <c r="F128" i="21"/>
  <c r="H128" i="21"/>
  <c r="I128" i="21"/>
  <c r="C129" i="21"/>
  <c r="D129" i="21"/>
  <c r="F129" i="21"/>
  <c r="H129" i="21"/>
  <c r="I129" i="21"/>
  <c r="A130" i="21"/>
  <c r="C130" i="21"/>
  <c r="D130" i="21"/>
  <c r="F130" i="21"/>
  <c r="H130" i="21"/>
  <c r="I130" i="21"/>
  <c r="A131" i="21"/>
  <c r="C131" i="21"/>
  <c r="D131" i="21"/>
  <c r="F131" i="21"/>
  <c r="H131" i="21"/>
  <c r="I131" i="21"/>
  <c r="C132" i="21"/>
  <c r="D132" i="21"/>
  <c r="F132" i="21"/>
  <c r="H132" i="21"/>
  <c r="I132" i="21"/>
  <c r="C133" i="21"/>
  <c r="D133" i="21"/>
  <c r="F133" i="21"/>
  <c r="H133" i="21"/>
  <c r="I133" i="21"/>
  <c r="C134" i="21"/>
  <c r="D134" i="21"/>
  <c r="F134" i="21"/>
  <c r="H134" i="21"/>
  <c r="I134" i="21"/>
  <c r="A135" i="21"/>
  <c r="C135" i="21"/>
  <c r="D135" i="21"/>
  <c r="F135" i="21"/>
  <c r="H135" i="21"/>
  <c r="I135" i="21"/>
  <c r="A136" i="21"/>
  <c r="C136" i="21"/>
  <c r="D136" i="21"/>
  <c r="F136" i="21"/>
  <c r="H136" i="21"/>
  <c r="I136" i="21"/>
  <c r="C137" i="21"/>
  <c r="D137" i="21"/>
  <c r="F137" i="21"/>
  <c r="H137" i="21"/>
  <c r="I137" i="21"/>
  <c r="A138" i="21"/>
  <c r="C138" i="21"/>
  <c r="D138" i="21"/>
  <c r="F138" i="21"/>
  <c r="H138" i="21"/>
  <c r="I138" i="21"/>
  <c r="C139" i="21"/>
  <c r="D139" i="21"/>
  <c r="F139" i="21"/>
  <c r="H139" i="21"/>
  <c r="I139" i="21"/>
  <c r="A140" i="21"/>
  <c r="C140" i="21"/>
  <c r="D140" i="21"/>
  <c r="F140" i="21"/>
  <c r="H140" i="21"/>
  <c r="I140" i="21"/>
  <c r="C141" i="21"/>
  <c r="D141" i="21"/>
  <c r="F141" i="21"/>
  <c r="H141" i="21"/>
  <c r="I141" i="21"/>
  <c r="A142" i="21"/>
  <c r="C142" i="21"/>
  <c r="D142" i="21"/>
  <c r="F142" i="21"/>
  <c r="H142" i="21"/>
  <c r="I142" i="21"/>
  <c r="C143" i="21"/>
  <c r="D143" i="21"/>
  <c r="F143" i="21"/>
  <c r="H143" i="21"/>
  <c r="I143" i="21"/>
  <c r="C144" i="21"/>
  <c r="D144" i="21"/>
  <c r="F144" i="21"/>
  <c r="H144" i="21"/>
  <c r="I144" i="21"/>
  <c r="C145" i="21"/>
  <c r="D145" i="21"/>
  <c r="F145" i="21"/>
  <c r="H145" i="21"/>
  <c r="I145" i="21"/>
  <c r="C146" i="21"/>
  <c r="D146" i="21"/>
  <c r="F146" i="21"/>
  <c r="H146" i="21"/>
  <c r="I146" i="21"/>
  <c r="C147" i="21"/>
  <c r="D147" i="21"/>
  <c r="F147" i="21"/>
  <c r="H147" i="21"/>
  <c r="I147" i="21"/>
  <c r="C148" i="21"/>
  <c r="D148" i="21"/>
  <c r="F148" i="21"/>
  <c r="H148" i="21"/>
  <c r="I148" i="21"/>
  <c r="C149" i="21"/>
  <c r="D149" i="21"/>
  <c r="F149" i="21"/>
  <c r="H149" i="21"/>
  <c r="I149" i="21"/>
  <c r="C150" i="21"/>
  <c r="D150" i="21"/>
  <c r="F150" i="21"/>
  <c r="H150" i="21"/>
  <c r="I150" i="21"/>
  <c r="C151" i="21"/>
  <c r="D151" i="21"/>
  <c r="F151" i="21"/>
  <c r="H151" i="21"/>
  <c r="I151" i="21"/>
  <c r="C152" i="21"/>
  <c r="D152" i="21"/>
  <c r="F152" i="21"/>
  <c r="H152" i="21"/>
  <c r="I152" i="21"/>
  <c r="C153" i="21"/>
  <c r="D153" i="21"/>
  <c r="F153" i="21"/>
  <c r="H153" i="21"/>
  <c r="I153" i="21"/>
  <c r="A154" i="21"/>
  <c r="C154" i="21"/>
  <c r="D154" i="21"/>
  <c r="F154" i="21"/>
  <c r="H154" i="21"/>
  <c r="I154" i="21"/>
  <c r="C155" i="21"/>
  <c r="D155" i="21"/>
  <c r="F155" i="21"/>
  <c r="H155" i="21"/>
  <c r="I155" i="21"/>
  <c r="C156" i="21"/>
  <c r="D156" i="21"/>
  <c r="F156" i="21"/>
  <c r="H156" i="21"/>
  <c r="I156" i="21"/>
  <c r="A157" i="21"/>
  <c r="C157" i="21"/>
  <c r="D157" i="21"/>
  <c r="F157" i="21"/>
  <c r="H157" i="21"/>
  <c r="I157" i="21"/>
  <c r="C158" i="21"/>
  <c r="D158" i="21"/>
  <c r="F158" i="21"/>
  <c r="H158" i="21"/>
  <c r="I158" i="21"/>
  <c r="C159" i="21"/>
  <c r="D159" i="21"/>
  <c r="F159" i="21"/>
  <c r="H159" i="21"/>
  <c r="I159" i="21"/>
  <c r="C160" i="21"/>
  <c r="D160" i="21"/>
  <c r="F160" i="21"/>
  <c r="H160" i="21"/>
  <c r="I160" i="21"/>
  <c r="C161" i="21"/>
  <c r="D161" i="21"/>
  <c r="F161" i="21"/>
  <c r="H161" i="21"/>
  <c r="I161" i="21"/>
  <c r="C162" i="21"/>
  <c r="D162" i="21"/>
  <c r="F162" i="21"/>
  <c r="H162" i="21"/>
  <c r="I162" i="21"/>
  <c r="C163" i="21"/>
  <c r="D163" i="21"/>
  <c r="F163" i="21"/>
  <c r="H163" i="21"/>
  <c r="I163" i="21"/>
  <c r="C164" i="21"/>
  <c r="D164" i="21"/>
  <c r="F164" i="21"/>
  <c r="H164" i="21"/>
  <c r="I164" i="21"/>
  <c r="C165" i="21"/>
  <c r="D165" i="21"/>
  <c r="F165" i="21"/>
  <c r="H165" i="21"/>
  <c r="I165" i="21"/>
  <c r="C166" i="21"/>
  <c r="D166" i="21"/>
  <c r="F166" i="21"/>
  <c r="H166" i="21"/>
  <c r="I166" i="21"/>
  <c r="C167" i="21"/>
  <c r="D167" i="21"/>
  <c r="F167" i="21"/>
  <c r="H167" i="21"/>
  <c r="I167" i="21"/>
  <c r="C168" i="21"/>
  <c r="D168" i="21"/>
  <c r="F168" i="21"/>
  <c r="H168" i="21"/>
  <c r="I168" i="21"/>
  <c r="C169" i="21"/>
  <c r="D169" i="21"/>
  <c r="F169" i="21"/>
  <c r="H169" i="21"/>
  <c r="I169" i="21"/>
  <c r="C170" i="21"/>
  <c r="D170" i="21"/>
  <c r="F170" i="21"/>
  <c r="H170" i="21"/>
  <c r="I170" i="21"/>
  <c r="C171" i="21"/>
  <c r="D171" i="21"/>
  <c r="F171" i="21"/>
  <c r="H171" i="21"/>
  <c r="I171" i="21"/>
  <c r="C172" i="21"/>
  <c r="D172" i="21"/>
  <c r="F172" i="21"/>
  <c r="H172" i="21"/>
  <c r="I172" i="21"/>
  <c r="C173" i="21"/>
  <c r="D173" i="21"/>
  <c r="F173" i="21"/>
  <c r="H173" i="21"/>
  <c r="I173" i="21"/>
  <c r="A174" i="21"/>
  <c r="C174" i="21"/>
  <c r="D174" i="21"/>
  <c r="F174" i="21"/>
  <c r="H174" i="21"/>
  <c r="I174" i="21"/>
  <c r="C175" i="21"/>
  <c r="D175" i="21"/>
  <c r="F175" i="21"/>
  <c r="H175" i="21"/>
  <c r="I175" i="21"/>
  <c r="A176" i="21"/>
  <c r="C176" i="21"/>
  <c r="D176" i="21"/>
  <c r="F176" i="21"/>
  <c r="H176" i="21"/>
  <c r="I176" i="21"/>
  <c r="C177" i="21"/>
  <c r="D177" i="21"/>
  <c r="F177" i="21"/>
  <c r="H177" i="21"/>
  <c r="I177" i="21"/>
  <c r="C178" i="21"/>
  <c r="D178" i="21"/>
  <c r="F178" i="21"/>
  <c r="H178" i="21"/>
  <c r="I178" i="21"/>
  <c r="A179" i="21"/>
  <c r="C179" i="21"/>
  <c r="D179" i="21"/>
  <c r="F179" i="21"/>
  <c r="H179" i="21"/>
  <c r="I179" i="21"/>
  <c r="A180" i="21"/>
  <c r="C180" i="21"/>
  <c r="D180" i="21"/>
  <c r="F180" i="21"/>
  <c r="H180" i="21"/>
  <c r="I180" i="21"/>
  <c r="C181" i="21"/>
  <c r="D181" i="21"/>
  <c r="F181" i="21"/>
  <c r="H181" i="21"/>
  <c r="I181" i="21"/>
  <c r="C182" i="21"/>
  <c r="D182" i="21"/>
  <c r="F182" i="21"/>
  <c r="H182" i="21"/>
  <c r="I182" i="21"/>
  <c r="A183" i="21"/>
  <c r="C183" i="21"/>
  <c r="D183" i="21"/>
  <c r="F183" i="21"/>
  <c r="H183" i="21"/>
  <c r="I183" i="21"/>
  <c r="C184" i="21"/>
  <c r="D184" i="21"/>
  <c r="F184" i="21"/>
  <c r="H184" i="21"/>
  <c r="I184" i="21"/>
  <c r="A185" i="21"/>
  <c r="C185" i="21"/>
  <c r="D185" i="21"/>
  <c r="F185" i="21"/>
  <c r="H185" i="21"/>
  <c r="I185" i="21"/>
  <c r="C186" i="21"/>
  <c r="D186" i="21"/>
  <c r="F186" i="21"/>
  <c r="H186" i="21"/>
  <c r="I186" i="21"/>
  <c r="C187" i="21"/>
  <c r="D187" i="21"/>
  <c r="F187" i="21"/>
  <c r="H187" i="21"/>
  <c r="I187" i="21"/>
  <c r="A188" i="21"/>
  <c r="C188" i="21"/>
  <c r="D188" i="21"/>
  <c r="F188" i="21"/>
  <c r="H188" i="21"/>
  <c r="I188" i="21"/>
  <c r="C189" i="21"/>
  <c r="D189" i="21"/>
  <c r="F189" i="21"/>
  <c r="H189" i="21"/>
  <c r="I189" i="21"/>
  <c r="A190" i="21"/>
  <c r="C190" i="21"/>
  <c r="D190" i="21"/>
  <c r="F190" i="21"/>
  <c r="H190" i="21"/>
  <c r="I190" i="21"/>
  <c r="A191" i="21"/>
  <c r="C191" i="21"/>
  <c r="D191" i="21"/>
  <c r="F191" i="21"/>
  <c r="H191" i="21"/>
  <c r="I191" i="21"/>
  <c r="C192" i="21"/>
  <c r="D192" i="21"/>
  <c r="F192" i="21"/>
  <c r="H192" i="21"/>
  <c r="I192" i="21"/>
  <c r="C193" i="21"/>
  <c r="D193" i="21"/>
  <c r="F193" i="21"/>
  <c r="H193" i="21"/>
  <c r="I193" i="21"/>
  <c r="C194" i="21"/>
  <c r="D194" i="21"/>
  <c r="F194" i="21"/>
  <c r="H194" i="21"/>
  <c r="I194" i="21"/>
  <c r="C195" i="21"/>
  <c r="D195" i="21"/>
  <c r="F195" i="21"/>
  <c r="H195" i="21"/>
  <c r="I195" i="21"/>
  <c r="A196" i="21"/>
  <c r="C196" i="21"/>
  <c r="D196" i="21"/>
  <c r="F196" i="21"/>
  <c r="H196" i="21"/>
  <c r="I196" i="21"/>
  <c r="C197" i="21"/>
  <c r="D197" i="21"/>
  <c r="F197" i="21"/>
  <c r="H197" i="21"/>
  <c r="I197" i="21"/>
  <c r="C198" i="21"/>
  <c r="D198" i="21"/>
  <c r="F198" i="21"/>
  <c r="H198" i="21"/>
  <c r="I198" i="21"/>
  <c r="C199" i="21"/>
  <c r="D199" i="21"/>
  <c r="F199" i="21"/>
  <c r="H199" i="21"/>
  <c r="I199" i="21"/>
  <c r="C200" i="21"/>
  <c r="D200" i="21"/>
  <c r="F200" i="21"/>
  <c r="H200" i="21"/>
  <c r="I200" i="21"/>
  <c r="A201" i="21"/>
  <c r="C201" i="21"/>
  <c r="D201" i="21"/>
  <c r="F201" i="21"/>
  <c r="H201" i="21"/>
  <c r="I201" i="21"/>
  <c r="C202" i="21"/>
  <c r="D202" i="21"/>
  <c r="F202" i="21"/>
  <c r="H202" i="21"/>
  <c r="I202" i="21"/>
  <c r="C203" i="21"/>
  <c r="D203" i="21"/>
  <c r="F203" i="21"/>
  <c r="H203" i="21"/>
  <c r="I203" i="21"/>
  <c r="C204" i="21"/>
  <c r="D204" i="21"/>
  <c r="F204" i="21"/>
  <c r="H204" i="21"/>
  <c r="I204" i="21"/>
  <c r="C205" i="21"/>
  <c r="D205" i="21"/>
  <c r="F205" i="21"/>
  <c r="H205" i="21"/>
  <c r="I205" i="21"/>
  <c r="C206" i="21"/>
  <c r="D206" i="21"/>
  <c r="F206" i="21"/>
  <c r="H206" i="21"/>
  <c r="I206" i="21"/>
  <c r="C207" i="21"/>
  <c r="D207" i="21"/>
  <c r="F207" i="21"/>
  <c r="H207" i="21"/>
  <c r="I207" i="21"/>
  <c r="C208" i="21"/>
  <c r="D208" i="21"/>
  <c r="F208" i="21"/>
  <c r="H208" i="21"/>
  <c r="I208" i="21"/>
  <c r="A209" i="21"/>
  <c r="C209" i="21"/>
  <c r="D209" i="21"/>
  <c r="F209" i="21"/>
  <c r="H209" i="21"/>
  <c r="I209" i="21"/>
  <c r="C210" i="21"/>
  <c r="D210" i="21"/>
  <c r="F210" i="21"/>
  <c r="H210" i="21"/>
  <c r="I210" i="21"/>
  <c r="C211" i="21"/>
  <c r="D211" i="21"/>
  <c r="F211" i="21"/>
  <c r="H211" i="21"/>
  <c r="I211" i="21"/>
  <c r="A212" i="21"/>
  <c r="C212" i="21"/>
  <c r="D212" i="21"/>
  <c r="F212" i="21"/>
  <c r="H212" i="21"/>
  <c r="I212" i="21"/>
  <c r="A213" i="21"/>
  <c r="C213" i="21"/>
  <c r="D213" i="21"/>
  <c r="F213" i="21"/>
  <c r="H213" i="21"/>
  <c r="I213" i="21"/>
  <c r="C214" i="21"/>
  <c r="D214" i="21"/>
  <c r="F214" i="21"/>
  <c r="H214" i="21"/>
  <c r="I214" i="21"/>
  <c r="C215" i="21"/>
  <c r="D215" i="21"/>
  <c r="F215" i="21"/>
  <c r="H215" i="21"/>
  <c r="I215" i="21"/>
  <c r="C216" i="21"/>
  <c r="D216" i="21"/>
  <c r="F216" i="21"/>
  <c r="H216" i="21"/>
  <c r="I216" i="21"/>
  <c r="C217" i="21"/>
  <c r="D217" i="21"/>
  <c r="F217" i="21"/>
  <c r="H217" i="21"/>
  <c r="I217" i="21"/>
  <c r="C218" i="21"/>
  <c r="D218" i="21"/>
  <c r="F218" i="21"/>
  <c r="H218" i="21"/>
  <c r="I218" i="21"/>
  <c r="A219" i="21"/>
  <c r="C219" i="21"/>
  <c r="D219" i="21"/>
  <c r="F219" i="21"/>
  <c r="H219" i="21"/>
  <c r="I219" i="21"/>
  <c r="A220" i="21"/>
  <c r="C220" i="21"/>
  <c r="D220" i="21"/>
  <c r="F220" i="21"/>
  <c r="H220" i="21"/>
  <c r="I220" i="21"/>
  <c r="C221" i="21"/>
  <c r="D221" i="21"/>
  <c r="F221" i="21"/>
  <c r="H221" i="21"/>
  <c r="I221" i="21"/>
  <c r="C222" i="21"/>
  <c r="D222" i="21"/>
  <c r="F222" i="21"/>
  <c r="H222" i="21"/>
  <c r="I222" i="21"/>
  <c r="C223" i="21"/>
  <c r="D223" i="21"/>
  <c r="F223" i="21"/>
  <c r="H223" i="21"/>
  <c r="I223" i="21"/>
  <c r="C224" i="21"/>
  <c r="D224" i="21"/>
  <c r="F224" i="21"/>
  <c r="H224" i="21"/>
  <c r="I224" i="21"/>
  <c r="A225" i="21"/>
  <c r="C225" i="21"/>
  <c r="D225" i="21"/>
  <c r="F225" i="21"/>
  <c r="H225" i="21"/>
  <c r="I225" i="21"/>
  <c r="C226" i="21"/>
  <c r="D226" i="21"/>
  <c r="F226" i="21"/>
  <c r="H226" i="21"/>
  <c r="I226" i="21"/>
  <c r="C227" i="21"/>
  <c r="D227" i="21"/>
  <c r="F227" i="21"/>
  <c r="H227" i="21"/>
  <c r="I227" i="21"/>
  <c r="A228" i="21"/>
  <c r="C228" i="21"/>
  <c r="D228" i="21"/>
  <c r="F228" i="21"/>
  <c r="H228" i="21"/>
  <c r="I228" i="21"/>
  <c r="C229" i="21"/>
  <c r="D229" i="21"/>
  <c r="F229" i="21"/>
  <c r="H229" i="21"/>
  <c r="I229" i="21"/>
  <c r="C230" i="21"/>
  <c r="D230" i="21"/>
  <c r="F230" i="21"/>
  <c r="H230" i="21"/>
  <c r="I230" i="21"/>
  <c r="C231" i="21"/>
  <c r="D231" i="21"/>
  <c r="F231" i="21"/>
  <c r="H231" i="21"/>
  <c r="I231" i="21"/>
  <c r="A232" i="21"/>
  <c r="C232" i="21"/>
  <c r="D232" i="21"/>
  <c r="F232" i="21"/>
  <c r="H232" i="21"/>
  <c r="I232" i="21"/>
  <c r="C233" i="21"/>
  <c r="D233" i="21"/>
  <c r="F233" i="21"/>
  <c r="H233" i="21"/>
  <c r="I233" i="21"/>
  <c r="C234" i="21"/>
  <c r="D234" i="21"/>
  <c r="F234" i="21"/>
  <c r="H234" i="21"/>
  <c r="I234" i="21"/>
  <c r="C235" i="21"/>
  <c r="D235" i="21"/>
  <c r="F235" i="21"/>
  <c r="H235" i="21"/>
  <c r="I235" i="21"/>
  <c r="C236" i="21"/>
  <c r="D236" i="21"/>
  <c r="F236" i="21"/>
  <c r="H236" i="21"/>
  <c r="I236" i="21"/>
  <c r="C237" i="21"/>
  <c r="D237" i="21"/>
  <c r="F237" i="21"/>
  <c r="H237" i="21"/>
  <c r="I237" i="21"/>
  <c r="C238" i="21"/>
  <c r="D238" i="21"/>
  <c r="F238" i="21"/>
  <c r="H238" i="21"/>
  <c r="I238" i="21"/>
  <c r="C239" i="21"/>
  <c r="D239" i="21"/>
  <c r="F239" i="21"/>
  <c r="H239" i="21"/>
  <c r="I239" i="21"/>
  <c r="C240" i="21"/>
  <c r="D240" i="21"/>
  <c r="F240" i="21"/>
  <c r="H240" i="21"/>
  <c r="I240" i="21"/>
  <c r="C241" i="21"/>
  <c r="D241" i="21"/>
  <c r="F241" i="21"/>
  <c r="H241" i="21"/>
  <c r="I241" i="21"/>
  <c r="A242" i="21"/>
  <c r="C242" i="21"/>
  <c r="D242" i="21"/>
  <c r="F242" i="21"/>
  <c r="H242" i="21"/>
  <c r="I242" i="21"/>
  <c r="C243" i="21"/>
  <c r="D243" i="21"/>
  <c r="F243" i="21"/>
  <c r="H243" i="21"/>
  <c r="I243" i="21"/>
  <c r="C244" i="21"/>
  <c r="D244" i="21"/>
  <c r="F244" i="21"/>
  <c r="H244" i="21"/>
  <c r="I244" i="21"/>
  <c r="A245" i="21"/>
  <c r="C245" i="21"/>
  <c r="D245" i="21"/>
  <c r="F245" i="21"/>
  <c r="H245" i="21"/>
  <c r="I245" i="21"/>
  <c r="C246" i="21"/>
  <c r="D246" i="21"/>
  <c r="F246" i="21"/>
  <c r="H246" i="21"/>
  <c r="I246" i="21"/>
  <c r="C247" i="21"/>
  <c r="D247" i="21"/>
  <c r="F247" i="21"/>
  <c r="H247" i="21"/>
  <c r="I247" i="21"/>
  <c r="C248" i="21"/>
  <c r="D248" i="21"/>
  <c r="F248" i="21"/>
  <c r="H248" i="21"/>
  <c r="I248" i="21"/>
  <c r="C249" i="21"/>
  <c r="D249" i="21"/>
  <c r="F249" i="21"/>
  <c r="H249" i="21"/>
  <c r="I249" i="21"/>
  <c r="C250" i="21"/>
  <c r="D250" i="21"/>
  <c r="F250" i="21"/>
  <c r="H250" i="21"/>
  <c r="I250" i="21"/>
  <c r="C251" i="21"/>
  <c r="D251" i="21"/>
  <c r="F251" i="21"/>
  <c r="H251" i="21"/>
  <c r="I251" i="21"/>
  <c r="A252" i="21"/>
  <c r="C252" i="21"/>
  <c r="D252" i="21"/>
  <c r="F252" i="21"/>
  <c r="H252" i="21"/>
  <c r="I252" i="21"/>
  <c r="C253" i="21"/>
  <c r="D253" i="21"/>
  <c r="F253" i="21"/>
  <c r="H253" i="21"/>
  <c r="I253" i="21"/>
  <c r="C254" i="21"/>
  <c r="D254" i="21"/>
  <c r="F254" i="21"/>
  <c r="H254" i="21"/>
  <c r="I254" i="21"/>
  <c r="C255" i="21"/>
  <c r="D255" i="21"/>
  <c r="F255" i="21"/>
  <c r="H255" i="21"/>
  <c r="I255" i="21"/>
  <c r="C256" i="21"/>
  <c r="D256" i="21"/>
  <c r="F256" i="21"/>
  <c r="H256" i="21"/>
  <c r="I256" i="21"/>
  <c r="C257" i="21"/>
  <c r="D257" i="21"/>
  <c r="F257" i="21"/>
  <c r="H257" i="21"/>
  <c r="I257" i="21"/>
  <c r="C258" i="21"/>
  <c r="D258" i="21"/>
  <c r="F258" i="21"/>
  <c r="H258" i="21"/>
  <c r="I258" i="21"/>
  <c r="A259" i="21"/>
  <c r="C259" i="21"/>
  <c r="D259" i="21"/>
  <c r="F259" i="21"/>
  <c r="H259" i="21"/>
  <c r="I259" i="21"/>
  <c r="C260" i="21"/>
  <c r="D260" i="21"/>
  <c r="F260" i="21"/>
  <c r="H260" i="21"/>
  <c r="I260" i="21"/>
  <c r="C261" i="21"/>
  <c r="D261" i="21"/>
  <c r="F261" i="21"/>
  <c r="H261" i="21"/>
  <c r="I261" i="21"/>
  <c r="C262" i="21"/>
  <c r="D262" i="21"/>
  <c r="F262" i="21"/>
  <c r="H262" i="21"/>
  <c r="I262" i="21"/>
  <c r="C263" i="21"/>
  <c r="D263" i="21"/>
  <c r="F263" i="21"/>
  <c r="H263" i="21"/>
  <c r="I263" i="21"/>
  <c r="C264" i="21"/>
  <c r="D264" i="21"/>
  <c r="F264" i="21"/>
  <c r="H264" i="21"/>
  <c r="I264" i="21"/>
  <c r="C265" i="21"/>
  <c r="D265" i="21"/>
  <c r="F265" i="21"/>
  <c r="H265" i="21"/>
  <c r="I265" i="21"/>
  <c r="C266" i="21"/>
  <c r="D266" i="21"/>
  <c r="F266" i="21"/>
  <c r="H266" i="21"/>
  <c r="I266" i="21"/>
  <c r="C267" i="21"/>
  <c r="D267" i="21"/>
  <c r="F267" i="21"/>
  <c r="H267" i="21"/>
  <c r="I267" i="21"/>
  <c r="C268" i="21"/>
  <c r="D268" i="21"/>
  <c r="F268" i="21"/>
  <c r="H268" i="21"/>
  <c r="I268" i="21"/>
  <c r="A269" i="21"/>
  <c r="C269" i="21"/>
  <c r="D269" i="21"/>
  <c r="F269" i="21"/>
  <c r="H269" i="21"/>
  <c r="I269" i="21"/>
  <c r="A270" i="21"/>
  <c r="C270" i="21"/>
  <c r="D270" i="21"/>
  <c r="F270" i="21"/>
  <c r="H270" i="21"/>
  <c r="I270" i="21"/>
  <c r="C271" i="21"/>
  <c r="D271" i="21"/>
  <c r="F271" i="21"/>
  <c r="H271" i="21"/>
  <c r="I271" i="21"/>
  <c r="A272" i="21"/>
  <c r="C272" i="21"/>
  <c r="D272" i="21"/>
  <c r="F272" i="21"/>
  <c r="H272" i="21"/>
  <c r="I272" i="21"/>
  <c r="C273" i="21"/>
  <c r="D273" i="21"/>
  <c r="F273" i="21"/>
  <c r="H273" i="21"/>
  <c r="I273" i="21"/>
  <c r="A274" i="21"/>
  <c r="C274" i="21"/>
  <c r="D274" i="21"/>
  <c r="F274" i="21"/>
  <c r="H274" i="21"/>
  <c r="I274" i="21"/>
  <c r="C275" i="21"/>
  <c r="D275" i="21"/>
  <c r="F275" i="21"/>
  <c r="H275" i="21"/>
  <c r="I275" i="21"/>
  <c r="C276" i="21"/>
  <c r="D276" i="21"/>
  <c r="F276" i="21"/>
  <c r="H276" i="21"/>
  <c r="I276" i="21"/>
  <c r="C277" i="21"/>
  <c r="D277" i="21"/>
  <c r="F277" i="21"/>
  <c r="H277" i="21"/>
  <c r="I277" i="21"/>
  <c r="A278" i="21"/>
  <c r="C278" i="21"/>
  <c r="D278" i="21"/>
  <c r="F278" i="21"/>
  <c r="H278" i="21"/>
  <c r="I278" i="21"/>
  <c r="C279" i="21"/>
  <c r="D279" i="21"/>
  <c r="F279" i="21"/>
  <c r="H279" i="21"/>
  <c r="I279" i="21"/>
  <c r="C280" i="21"/>
  <c r="D280" i="21"/>
  <c r="F280" i="21"/>
  <c r="H280" i="21"/>
  <c r="I280" i="21"/>
  <c r="C281" i="21"/>
  <c r="D281" i="21"/>
  <c r="F281" i="21"/>
  <c r="H281" i="21"/>
  <c r="I281" i="21"/>
  <c r="C282" i="21"/>
  <c r="D282" i="21"/>
  <c r="F282" i="21"/>
  <c r="H282" i="21"/>
  <c r="I282" i="21"/>
  <c r="C283" i="21"/>
  <c r="D283" i="21"/>
  <c r="F283" i="21"/>
  <c r="H283" i="21"/>
  <c r="I283" i="21"/>
  <c r="C284" i="21"/>
  <c r="D284" i="21"/>
  <c r="F284" i="21"/>
  <c r="H284" i="21"/>
  <c r="I284" i="21"/>
  <c r="C285" i="21"/>
  <c r="D285" i="21"/>
  <c r="F285" i="21"/>
  <c r="H285" i="21"/>
  <c r="I285" i="21"/>
  <c r="C286" i="21"/>
  <c r="D286" i="21"/>
  <c r="F286" i="21"/>
  <c r="H286" i="21"/>
  <c r="I286" i="21"/>
  <c r="C287" i="21"/>
  <c r="D287" i="21"/>
  <c r="F287" i="21"/>
  <c r="H287" i="21"/>
  <c r="I287" i="21"/>
  <c r="C288" i="21"/>
  <c r="D288" i="21"/>
  <c r="F288" i="21"/>
  <c r="H288" i="21"/>
  <c r="I288" i="21"/>
  <c r="C289" i="21"/>
  <c r="D289" i="21"/>
  <c r="F289" i="21"/>
  <c r="H289" i="21"/>
  <c r="I289" i="21"/>
  <c r="C290" i="21"/>
  <c r="D290" i="21"/>
  <c r="F290" i="21"/>
  <c r="H290" i="21"/>
  <c r="I290" i="21"/>
  <c r="C291" i="21"/>
  <c r="D291" i="21"/>
  <c r="F291" i="21"/>
  <c r="H291" i="21"/>
  <c r="I291" i="21"/>
  <c r="C292" i="21"/>
  <c r="D292" i="21"/>
  <c r="F292" i="21"/>
  <c r="H292" i="21"/>
  <c r="I292" i="21"/>
  <c r="C293" i="21"/>
  <c r="D293" i="21"/>
  <c r="F293" i="21"/>
  <c r="H293" i="21"/>
  <c r="I293" i="21"/>
  <c r="C294" i="21"/>
  <c r="D294" i="21"/>
  <c r="F294" i="21"/>
  <c r="H294" i="21"/>
  <c r="I294" i="21"/>
  <c r="C295" i="21"/>
  <c r="D295" i="21"/>
  <c r="F295" i="21"/>
  <c r="H295" i="21"/>
  <c r="I295" i="21"/>
  <c r="C296" i="21"/>
  <c r="D296" i="21"/>
  <c r="F296" i="21"/>
  <c r="H296" i="21"/>
  <c r="I296" i="21"/>
  <c r="A297" i="21"/>
  <c r="C297" i="21"/>
  <c r="D297" i="21"/>
  <c r="F297" i="21"/>
  <c r="H297" i="21"/>
  <c r="I297" i="21"/>
  <c r="C298" i="21"/>
  <c r="D298" i="21"/>
  <c r="F298" i="21"/>
  <c r="H298" i="21"/>
  <c r="I298" i="21"/>
  <c r="C299" i="21"/>
  <c r="D299" i="21"/>
  <c r="F299" i="21"/>
  <c r="H299" i="21"/>
  <c r="I299" i="21"/>
  <c r="C300" i="21"/>
  <c r="D300" i="21"/>
  <c r="F300" i="21"/>
  <c r="H300" i="21"/>
  <c r="I300" i="21"/>
  <c r="C301" i="21"/>
  <c r="D301" i="21"/>
  <c r="F301" i="21"/>
  <c r="H301" i="21"/>
  <c r="I301" i="21"/>
  <c r="C302" i="21"/>
  <c r="D302" i="21"/>
  <c r="F302" i="21"/>
  <c r="H302" i="21"/>
  <c r="I302" i="21"/>
  <c r="C303" i="21"/>
  <c r="D303" i="21"/>
  <c r="F303" i="21"/>
  <c r="H303" i="21"/>
  <c r="I303" i="21"/>
  <c r="C304" i="21"/>
  <c r="D304" i="21"/>
  <c r="F304" i="21"/>
  <c r="H304" i="21"/>
  <c r="I304" i="21"/>
  <c r="C305" i="21"/>
  <c r="D305" i="21"/>
  <c r="F305" i="21"/>
  <c r="H305" i="21"/>
  <c r="I305" i="21"/>
  <c r="C306" i="21"/>
  <c r="D306" i="21"/>
  <c r="F306" i="21"/>
  <c r="H306" i="21"/>
  <c r="I306" i="21"/>
  <c r="C307" i="21"/>
  <c r="D307" i="21"/>
  <c r="F307" i="21"/>
  <c r="H307" i="21"/>
  <c r="I307" i="21"/>
  <c r="C308" i="21"/>
  <c r="D308" i="21"/>
  <c r="F308" i="21"/>
  <c r="H308" i="21"/>
  <c r="I308" i="21"/>
  <c r="C309" i="21"/>
  <c r="D309" i="21"/>
  <c r="F309" i="21"/>
  <c r="H309" i="21"/>
  <c r="I309" i="21"/>
  <c r="A310" i="21"/>
  <c r="C310" i="21"/>
  <c r="D310" i="21"/>
  <c r="F310" i="21"/>
  <c r="H310" i="21"/>
  <c r="I310" i="21"/>
  <c r="C311" i="21"/>
  <c r="D311" i="21"/>
  <c r="F311" i="21"/>
  <c r="H311" i="21"/>
  <c r="I311" i="21"/>
  <c r="A312" i="21"/>
  <c r="C312" i="21"/>
  <c r="D312" i="21"/>
  <c r="F312" i="21"/>
  <c r="H312" i="21"/>
  <c r="I312" i="21"/>
  <c r="A313" i="21"/>
  <c r="C313" i="21"/>
  <c r="D313" i="21"/>
  <c r="F313" i="21"/>
  <c r="H313" i="21"/>
  <c r="I313" i="21"/>
  <c r="A314" i="21"/>
  <c r="C314" i="21"/>
  <c r="D314" i="21"/>
  <c r="F314" i="21"/>
  <c r="H314" i="21"/>
  <c r="I314" i="21"/>
  <c r="C315" i="21"/>
  <c r="D315" i="21"/>
  <c r="F315" i="21"/>
  <c r="H315" i="21"/>
  <c r="I315" i="21"/>
  <c r="A316" i="21"/>
  <c r="C316" i="21"/>
  <c r="D316" i="21"/>
  <c r="F316" i="21"/>
  <c r="H316" i="21"/>
  <c r="I316" i="21"/>
  <c r="C317" i="21"/>
  <c r="D317" i="21"/>
  <c r="F317" i="21"/>
  <c r="H317" i="21"/>
  <c r="I317" i="21"/>
  <c r="C318" i="21"/>
  <c r="D318" i="21"/>
  <c r="F318" i="21"/>
  <c r="H318" i="21"/>
  <c r="I318" i="21"/>
  <c r="A319" i="21"/>
  <c r="C319" i="21"/>
  <c r="D319" i="21"/>
  <c r="F319" i="21"/>
  <c r="H319" i="21"/>
  <c r="I319" i="21"/>
  <c r="A320" i="21"/>
  <c r="C320" i="21"/>
  <c r="D320" i="21"/>
  <c r="F320" i="21"/>
  <c r="H320" i="21"/>
  <c r="I320" i="21"/>
  <c r="C321" i="21"/>
  <c r="D321" i="21"/>
  <c r="F321" i="21"/>
  <c r="H321" i="21"/>
  <c r="I321" i="21"/>
  <c r="C322" i="21"/>
  <c r="D322" i="21"/>
  <c r="F322" i="21"/>
  <c r="H322" i="21"/>
  <c r="I322" i="21"/>
  <c r="C323" i="21"/>
  <c r="D323" i="21"/>
  <c r="F323" i="21"/>
  <c r="H323" i="21"/>
  <c r="I323" i="21"/>
  <c r="A324" i="21"/>
  <c r="C324" i="21"/>
  <c r="D324" i="21"/>
  <c r="F324" i="21"/>
  <c r="H324" i="21"/>
  <c r="I324" i="21"/>
  <c r="C325" i="21"/>
  <c r="D325" i="21"/>
  <c r="F325" i="21"/>
  <c r="H325" i="21"/>
  <c r="I325" i="21"/>
  <c r="C326" i="21"/>
  <c r="D326" i="21"/>
  <c r="F326" i="21"/>
  <c r="H326" i="21"/>
  <c r="I326" i="21"/>
  <c r="A327" i="21"/>
  <c r="C327" i="21"/>
  <c r="D327" i="21"/>
  <c r="F327" i="21"/>
  <c r="H327" i="21"/>
  <c r="I327" i="21"/>
  <c r="A328" i="21"/>
  <c r="C328" i="21"/>
  <c r="D328" i="21"/>
  <c r="F328" i="21"/>
  <c r="H328" i="21"/>
  <c r="I328" i="21"/>
  <c r="C329" i="21"/>
  <c r="D329" i="21"/>
  <c r="F329" i="21"/>
  <c r="H329" i="21"/>
  <c r="I329" i="21"/>
  <c r="A330" i="21"/>
  <c r="C330" i="21"/>
  <c r="D330" i="21"/>
  <c r="F330" i="21"/>
  <c r="H330" i="21"/>
  <c r="I330" i="21"/>
  <c r="A331" i="21"/>
  <c r="C331" i="21"/>
  <c r="D331" i="21"/>
  <c r="F331" i="21"/>
  <c r="H331" i="21"/>
  <c r="I331" i="21"/>
  <c r="A332" i="21"/>
  <c r="C332" i="21"/>
  <c r="D332" i="21"/>
  <c r="F332" i="21"/>
  <c r="H332" i="21"/>
  <c r="I332" i="21"/>
  <c r="A333" i="21"/>
  <c r="C333" i="21"/>
  <c r="D333" i="21"/>
  <c r="F333" i="21"/>
  <c r="H333" i="21"/>
  <c r="I333" i="21"/>
  <c r="A334" i="21"/>
  <c r="C334" i="21"/>
  <c r="D334" i="21"/>
  <c r="F334" i="21"/>
  <c r="H334" i="21"/>
  <c r="I334" i="21"/>
  <c r="C335" i="21"/>
  <c r="D335" i="21"/>
  <c r="F335" i="21"/>
  <c r="H335" i="21"/>
  <c r="I335" i="21"/>
  <c r="C336" i="21"/>
  <c r="D336" i="21"/>
  <c r="F336" i="21"/>
  <c r="H336" i="21"/>
  <c r="I336" i="21"/>
  <c r="C337" i="21"/>
  <c r="D337" i="21"/>
  <c r="F337" i="21"/>
  <c r="H337" i="21"/>
  <c r="I337" i="21"/>
  <c r="C338" i="21"/>
  <c r="D338" i="21"/>
  <c r="F338" i="21"/>
  <c r="H338" i="21"/>
  <c r="I338" i="21"/>
  <c r="A339" i="21"/>
  <c r="C339" i="21"/>
  <c r="D339" i="21"/>
  <c r="F339" i="21"/>
  <c r="H339" i="21"/>
  <c r="I339" i="21"/>
  <c r="C340" i="21"/>
  <c r="D340" i="21"/>
  <c r="F340" i="21"/>
  <c r="H340" i="21"/>
  <c r="I340" i="21"/>
  <c r="C341" i="21"/>
  <c r="D341" i="21"/>
  <c r="F341" i="21"/>
  <c r="H341" i="21"/>
  <c r="I341" i="21"/>
  <c r="C342" i="21"/>
  <c r="D342" i="21"/>
  <c r="F342" i="21"/>
  <c r="H342" i="21"/>
  <c r="I342" i="21"/>
  <c r="C343" i="21"/>
  <c r="D343" i="21"/>
  <c r="F343" i="21"/>
  <c r="H343" i="21"/>
  <c r="I343" i="21"/>
  <c r="C344" i="21"/>
  <c r="D344" i="21"/>
  <c r="F344" i="21"/>
  <c r="H344" i="21"/>
  <c r="I344" i="21"/>
  <c r="A345" i="21"/>
  <c r="C345" i="21"/>
  <c r="D345" i="21"/>
  <c r="F345" i="21"/>
  <c r="H345" i="21"/>
  <c r="I345" i="21"/>
  <c r="C346" i="21"/>
  <c r="D346" i="21"/>
  <c r="F346" i="21"/>
  <c r="H346" i="21"/>
  <c r="I346" i="21"/>
  <c r="C347" i="21"/>
  <c r="D347" i="21"/>
  <c r="F347" i="21"/>
  <c r="H347" i="21"/>
  <c r="I347" i="21"/>
  <c r="C348" i="21"/>
  <c r="D348" i="21"/>
  <c r="F348" i="21"/>
  <c r="H348" i="21"/>
  <c r="I348" i="21"/>
  <c r="C349" i="21"/>
  <c r="D349" i="21"/>
  <c r="F349" i="21"/>
  <c r="H349" i="21"/>
  <c r="I349" i="21"/>
  <c r="C350" i="21"/>
  <c r="D350" i="21"/>
  <c r="F350" i="21"/>
  <c r="H350" i="21"/>
  <c r="I350" i="21"/>
  <c r="C351" i="21"/>
  <c r="D351" i="21"/>
  <c r="F351" i="21"/>
  <c r="H351" i="21"/>
  <c r="I351" i="21"/>
  <c r="C352" i="21"/>
  <c r="D352" i="21"/>
  <c r="F352" i="21"/>
  <c r="H352" i="21"/>
  <c r="I352" i="21"/>
  <c r="A353" i="21"/>
  <c r="C353" i="21"/>
  <c r="D353" i="21"/>
  <c r="F353" i="21"/>
  <c r="H353" i="21"/>
  <c r="I353" i="21"/>
  <c r="C354" i="21"/>
  <c r="D354" i="21"/>
  <c r="F354" i="21"/>
  <c r="H354" i="21"/>
  <c r="I354" i="21"/>
  <c r="C355" i="21"/>
  <c r="D355" i="21"/>
  <c r="F355" i="21"/>
  <c r="H355" i="21"/>
  <c r="I355" i="21"/>
  <c r="C356" i="21"/>
  <c r="D356" i="21"/>
  <c r="F356" i="21"/>
  <c r="H356" i="21"/>
  <c r="I356" i="21"/>
  <c r="C357" i="21"/>
  <c r="D357" i="21"/>
  <c r="F357" i="21"/>
  <c r="H357" i="21"/>
  <c r="I357" i="21"/>
  <c r="C358" i="21"/>
  <c r="D358" i="21"/>
  <c r="F358" i="21"/>
  <c r="H358" i="21"/>
  <c r="I358" i="21"/>
  <c r="C359" i="21"/>
  <c r="D359" i="21"/>
  <c r="F359" i="21"/>
  <c r="H359" i="21"/>
  <c r="I359" i="21"/>
  <c r="C360" i="21"/>
  <c r="D360" i="21"/>
  <c r="F360" i="21"/>
  <c r="H360" i="21"/>
  <c r="I360" i="21"/>
  <c r="C361" i="21"/>
  <c r="D361" i="21"/>
  <c r="F361" i="21"/>
  <c r="H361" i="21"/>
  <c r="I361" i="21"/>
  <c r="C362" i="21"/>
  <c r="D362" i="21"/>
  <c r="F362" i="21"/>
  <c r="H362" i="21"/>
  <c r="I362" i="21"/>
  <c r="A363" i="21"/>
  <c r="C363" i="21"/>
  <c r="D363" i="21"/>
  <c r="F363" i="21"/>
  <c r="H363" i="21"/>
  <c r="I363" i="21"/>
  <c r="C364" i="21"/>
  <c r="D364" i="21"/>
  <c r="F364" i="21"/>
  <c r="H364" i="21"/>
  <c r="I364" i="21"/>
  <c r="C365" i="21"/>
  <c r="D365" i="21"/>
  <c r="F365" i="21"/>
  <c r="H365" i="21"/>
  <c r="I365" i="21"/>
  <c r="A366" i="21"/>
  <c r="C366" i="21"/>
  <c r="D366" i="21"/>
  <c r="F366" i="21"/>
  <c r="H366" i="21"/>
  <c r="I366" i="21"/>
  <c r="C367" i="21"/>
  <c r="D367" i="21"/>
  <c r="F367" i="21"/>
  <c r="H367" i="21"/>
  <c r="I367" i="21"/>
  <c r="C368" i="21"/>
  <c r="D368" i="21"/>
  <c r="F368" i="21"/>
  <c r="H368" i="21"/>
  <c r="I368" i="21"/>
  <c r="C369" i="21"/>
  <c r="D369" i="21"/>
  <c r="F369" i="21"/>
  <c r="H369" i="21"/>
  <c r="I369" i="21"/>
  <c r="C370" i="21"/>
  <c r="D370" i="21"/>
  <c r="F370" i="21"/>
  <c r="H370" i="21"/>
  <c r="I370" i="21"/>
  <c r="C371" i="21"/>
  <c r="D371" i="21"/>
  <c r="F371" i="21"/>
  <c r="H371" i="21"/>
  <c r="I371" i="21"/>
  <c r="C372" i="21"/>
  <c r="D372" i="21"/>
  <c r="F372" i="21"/>
  <c r="H372" i="21"/>
  <c r="I372" i="21"/>
  <c r="C373" i="21"/>
  <c r="D373" i="21"/>
  <c r="F373" i="21"/>
  <c r="H373" i="21"/>
  <c r="I373" i="21"/>
  <c r="A374" i="21"/>
  <c r="C374" i="21"/>
  <c r="D374" i="21"/>
  <c r="F374" i="21"/>
  <c r="H374" i="21"/>
  <c r="I374" i="21"/>
  <c r="C375" i="21"/>
  <c r="D375" i="21"/>
  <c r="F375" i="21"/>
  <c r="H375" i="21"/>
  <c r="I375" i="21"/>
  <c r="C376" i="21"/>
  <c r="D376" i="21"/>
  <c r="F376" i="21"/>
  <c r="H376" i="21"/>
  <c r="I376" i="21"/>
  <c r="C377" i="21"/>
  <c r="D377" i="21"/>
  <c r="F377" i="21"/>
  <c r="H377" i="21"/>
  <c r="I377" i="21"/>
  <c r="C378" i="21"/>
  <c r="D378" i="21"/>
  <c r="F378" i="21"/>
  <c r="H378" i="21"/>
  <c r="I378" i="21"/>
  <c r="A379" i="21"/>
  <c r="C379" i="21"/>
  <c r="D379" i="21"/>
  <c r="F379" i="21"/>
  <c r="H379" i="21"/>
  <c r="I379" i="21"/>
  <c r="C380" i="21"/>
  <c r="D380" i="21"/>
  <c r="F380" i="21"/>
  <c r="H380" i="21"/>
  <c r="I380" i="21"/>
  <c r="C381" i="21"/>
  <c r="D381" i="21"/>
  <c r="F381" i="21"/>
  <c r="H381" i="21"/>
  <c r="I381" i="21"/>
  <c r="C382" i="21"/>
  <c r="D382" i="21"/>
  <c r="F382" i="21"/>
  <c r="H382" i="21"/>
  <c r="I382" i="21"/>
  <c r="C383" i="21"/>
  <c r="D383" i="21"/>
  <c r="F383" i="21"/>
  <c r="H383" i="21"/>
  <c r="I383" i="21"/>
  <c r="C384" i="21"/>
  <c r="D384" i="21"/>
  <c r="F384" i="21"/>
  <c r="H384" i="21"/>
  <c r="I384" i="21"/>
  <c r="C385" i="21"/>
  <c r="D385" i="21"/>
  <c r="F385" i="21"/>
  <c r="H385" i="21"/>
  <c r="I385" i="21"/>
  <c r="C386" i="21"/>
  <c r="D386" i="21"/>
  <c r="F386" i="21"/>
  <c r="H386" i="21"/>
  <c r="I386" i="21"/>
  <c r="C387" i="21"/>
  <c r="D387" i="21"/>
  <c r="F387" i="21"/>
  <c r="H387" i="21"/>
  <c r="I387" i="21"/>
  <c r="C388" i="21"/>
  <c r="D388" i="21"/>
  <c r="F388" i="21"/>
  <c r="H388" i="21"/>
  <c r="I388" i="21"/>
  <c r="C389" i="21"/>
  <c r="D389" i="21"/>
  <c r="F389" i="21"/>
  <c r="H389" i="21"/>
  <c r="I389" i="21"/>
  <c r="C390" i="21"/>
  <c r="D390" i="21"/>
  <c r="F390" i="21"/>
  <c r="H390" i="21"/>
  <c r="I390" i="21"/>
  <c r="C391" i="21"/>
  <c r="D391" i="21"/>
  <c r="F391" i="21"/>
  <c r="H391" i="21"/>
  <c r="I391" i="21"/>
  <c r="C392" i="21"/>
  <c r="D392" i="21"/>
  <c r="F392" i="21"/>
  <c r="H392" i="21"/>
  <c r="I392" i="21"/>
  <c r="C393" i="21"/>
  <c r="D393" i="21"/>
  <c r="F393" i="21"/>
  <c r="H393" i="21"/>
  <c r="I393" i="21"/>
  <c r="A394" i="21"/>
  <c r="C394" i="21"/>
  <c r="D394" i="21"/>
  <c r="F394" i="21"/>
  <c r="H394" i="21"/>
  <c r="I394" i="21"/>
  <c r="C395" i="21"/>
  <c r="D395" i="21"/>
  <c r="F395" i="21"/>
  <c r="H395" i="21"/>
  <c r="I395" i="21"/>
  <c r="C396" i="21"/>
  <c r="D396" i="21"/>
  <c r="F396" i="21"/>
  <c r="H396" i="21"/>
  <c r="I396" i="21"/>
  <c r="A397" i="21"/>
  <c r="C397" i="21"/>
  <c r="D397" i="21"/>
  <c r="F397" i="21"/>
  <c r="H397" i="21"/>
  <c r="I397" i="21"/>
  <c r="C398" i="21"/>
  <c r="D398" i="21"/>
  <c r="F398" i="21"/>
  <c r="H398" i="21"/>
  <c r="I398" i="21"/>
  <c r="C399" i="21"/>
  <c r="D399" i="21"/>
  <c r="F399" i="21"/>
  <c r="H399" i="21"/>
  <c r="I399" i="21"/>
  <c r="C400" i="21"/>
  <c r="D400" i="21"/>
  <c r="F400" i="21"/>
  <c r="H400" i="21"/>
  <c r="I400" i="21"/>
  <c r="C401" i="21"/>
  <c r="D401" i="21"/>
  <c r="F401" i="21"/>
  <c r="H401" i="21"/>
  <c r="I401" i="21"/>
  <c r="A402" i="21"/>
  <c r="C402" i="21"/>
  <c r="D402" i="21"/>
  <c r="F402" i="21"/>
  <c r="H402" i="21"/>
  <c r="I402" i="21"/>
  <c r="C403" i="21"/>
  <c r="D403" i="21"/>
  <c r="F403" i="21"/>
  <c r="H403" i="21"/>
  <c r="I403" i="21"/>
  <c r="C404" i="21"/>
  <c r="D404" i="21"/>
  <c r="F404" i="21"/>
  <c r="H404" i="21"/>
  <c r="I404" i="21"/>
  <c r="C405" i="21"/>
  <c r="D405" i="21"/>
  <c r="F405" i="21"/>
  <c r="H405" i="21"/>
  <c r="I405" i="21"/>
  <c r="C406" i="21"/>
  <c r="D406" i="21"/>
  <c r="F406" i="21"/>
  <c r="H406" i="21"/>
  <c r="I406" i="21"/>
  <c r="C407" i="21"/>
  <c r="D407" i="21"/>
  <c r="F407" i="21"/>
  <c r="H407" i="21"/>
  <c r="I407" i="21"/>
  <c r="C408" i="21"/>
  <c r="D408" i="21"/>
  <c r="F408" i="21"/>
  <c r="H408" i="21"/>
  <c r="I408" i="21"/>
  <c r="A409" i="21"/>
  <c r="C409" i="21"/>
  <c r="D409" i="21"/>
  <c r="F409" i="21"/>
  <c r="H409" i="21"/>
  <c r="I409" i="21"/>
  <c r="C410" i="21"/>
  <c r="D410" i="21"/>
  <c r="F410" i="21"/>
  <c r="H410" i="21"/>
  <c r="I410" i="21"/>
  <c r="C411" i="21"/>
  <c r="D411" i="21"/>
  <c r="F411" i="21"/>
  <c r="H411" i="21"/>
  <c r="I411" i="21"/>
  <c r="C412" i="21"/>
  <c r="D412" i="21"/>
  <c r="F412" i="21"/>
  <c r="H412" i="21"/>
  <c r="I412" i="21"/>
  <c r="C413" i="21"/>
  <c r="D413" i="21"/>
  <c r="F413" i="21"/>
  <c r="H413" i="21"/>
  <c r="I413" i="21"/>
  <c r="C414" i="21"/>
  <c r="D414" i="21"/>
  <c r="F414" i="21"/>
  <c r="H414" i="21"/>
  <c r="I414" i="21"/>
  <c r="C415" i="21"/>
  <c r="D415" i="21"/>
  <c r="F415" i="21"/>
  <c r="H415" i="21"/>
  <c r="I415" i="21"/>
  <c r="C416" i="21"/>
  <c r="D416" i="21"/>
  <c r="F416" i="21"/>
  <c r="H416" i="21"/>
  <c r="I416" i="21"/>
  <c r="C417" i="21"/>
  <c r="D417" i="21"/>
  <c r="F417" i="21"/>
  <c r="H417" i="21"/>
  <c r="I417" i="21"/>
  <c r="C418" i="21"/>
  <c r="D418" i="21"/>
  <c r="F418" i="21"/>
  <c r="H418" i="21"/>
  <c r="I418" i="21"/>
  <c r="A419" i="21"/>
  <c r="C419" i="21"/>
  <c r="D419" i="21"/>
  <c r="F419" i="21"/>
  <c r="H419" i="21"/>
  <c r="I419" i="21"/>
  <c r="C420" i="21"/>
  <c r="D420" i="21"/>
  <c r="F420" i="21"/>
  <c r="H420" i="21"/>
  <c r="I420" i="21"/>
  <c r="C421" i="21"/>
  <c r="D421" i="21"/>
  <c r="F421" i="21"/>
  <c r="H421" i="21"/>
  <c r="I421" i="21"/>
  <c r="C422" i="21"/>
  <c r="D422" i="21"/>
  <c r="F422" i="21"/>
  <c r="H422" i="21"/>
  <c r="I422" i="21"/>
  <c r="C423" i="21"/>
  <c r="D423" i="21"/>
  <c r="F423" i="21"/>
  <c r="H423" i="21"/>
  <c r="I423" i="21"/>
  <c r="C424" i="21"/>
  <c r="D424" i="21"/>
  <c r="F424" i="21"/>
  <c r="H424" i="21"/>
  <c r="I424" i="21"/>
  <c r="C425" i="21"/>
  <c r="D425" i="21"/>
  <c r="F425" i="21"/>
  <c r="H425" i="21"/>
  <c r="I425" i="21"/>
  <c r="C426" i="21"/>
  <c r="D426" i="21"/>
  <c r="F426" i="21"/>
  <c r="H426" i="21"/>
  <c r="I426" i="21"/>
  <c r="C427" i="21"/>
  <c r="D427" i="21"/>
  <c r="F427" i="21"/>
  <c r="H427" i="21"/>
  <c r="I427" i="21"/>
  <c r="C428" i="21"/>
  <c r="D428" i="21"/>
  <c r="F428" i="21"/>
  <c r="H428" i="21"/>
  <c r="I428" i="21"/>
  <c r="A429" i="21"/>
  <c r="C429" i="21"/>
  <c r="D429" i="21"/>
  <c r="F429" i="21"/>
  <c r="H429" i="21"/>
  <c r="I429" i="21"/>
  <c r="A430" i="21"/>
  <c r="C430" i="21"/>
  <c r="D430" i="21"/>
  <c r="F430" i="21"/>
  <c r="H430" i="21"/>
  <c r="I430" i="21"/>
  <c r="C431" i="21"/>
  <c r="D431" i="21"/>
  <c r="F431" i="21"/>
  <c r="H431" i="21"/>
  <c r="I431" i="21"/>
  <c r="C432" i="21"/>
  <c r="D432" i="21"/>
  <c r="F432" i="21"/>
  <c r="H432" i="21"/>
  <c r="I432" i="21"/>
  <c r="C433" i="21"/>
  <c r="D433" i="21"/>
  <c r="F433" i="21"/>
  <c r="H433" i="21"/>
  <c r="I433" i="21"/>
  <c r="C434" i="21"/>
  <c r="D434" i="21"/>
  <c r="F434" i="21"/>
  <c r="H434" i="21"/>
  <c r="I434" i="21"/>
  <c r="C435" i="21"/>
  <c r="D435" i="21"/>
  <c r="F435" i="21"/>
  <c r="H435" i="21"/>
  <c r="I435" i="21"/>
  <c r="C436" i="21"/>
  <c r="D436" i="21"/>
  <c r="F436" i="21"/>
  <c r="H436" i="21"/>
  <c r="I436" i="21"/>
  <c r="C437" i="21"/>
  <c r="D437" i="21"/>
  <c r="F437" i="21"/>
  <c r="H437" i="21"/>
  <c r="I437" i="21"/>
  <c r="C438" i="21"/>
  <c r="D438" i="21"/>
  <c r="F438" i="21"/>
  <c r="H438" i="21"/>
  <c r="I438" i="21"/>
  <c r="C439" i="21"/>
  <c r="D439" i="21"/>
  <c r="F439" i="21"/>
  <c r="H439" i="21"/>
  <c r="I439" i="21"/>
  <c r="C440" i="21"/>
  <c r="D440" i="21"/>
  <c r="F440" i="21"/>
  <c r="H440" i="21"/>
  <c r="I440" i="21"/>
  <c r="C441" i="21"/>
  <c r="D441" i="21"/>
  <c r="F441" i="21"/>
  <c r="H441" i="21"/>
  <c r="I441" i="21"/>
  <c r="C442" i="21"/>
  <c r="D442" i="21"/>
  <c r="F442" i="21"/>
  <c r="H442" i="21"/>
  <c r="I442" i="21"/>
  <c r="C443" i="21"/>
  <c r="D443" i="21"/>
  <c r="F443" i="21"/>
  <c r="H443" i="21"/>
  <c r="I443" i="21"/>
  <c r="C444" i="21"/>
  <c r="D444" i="21"/>
  <c r="F444" i="21"/>
  <c r="H444" i="21"/>
  <c r="I444" i="21"/>
  <c r="C445" i="21"/>
  <c r="D445" i="21"/>
  <c r="F445" i="21"/>
  <c r="H445" i="21"/>
  <c r="I445" i="21"/>
  <c r="C446" i="21"/>
  <c r="D446" i="21"/>
  <c r="F446" i="21"/>
  <c r="H446" i="21"/>
  <c r="I446" i="21"/>
  <c r="C447" i="21"/>
  <c r="D447" i="21"/>
  <c r="F447" i="21"/>
  <c r="H447" i="21"/>
  <c r="I447" i="21"/>
  <c r="C448" i="21"/>
  <c r="D448" i="21"/>
  <c r="F448" i="21"/>
  <c r="H448" i="21"/>
  <c r="I448" i="21"/>
  <c r="C449" i="21"/>
  <c r="D449" i="21"/>
  <c r="F449" i="21"/>
  <c r="H449" i="21"/>
  <c r="I449" i="21"/>
  <c r="C450" i="21"/>
  <c r="D450" i="21"/>
  <c r="F450" i="21"/>
  <c r="H450" i="21"/>
  <c r="I450" i="21"/>
  <c r="C451" i="21"/>
  <c r="D451" i="21"/>
  <c r="F451" i="21"/>
  <c r="H451" i="21"/>
  <c r="I451" i="21"/>
  <c r="C452" i="21"/>
  <c r="D452" i="21"/>
  <c r="F452" i="21"/>
  <c r="H452" i="21"/>
  <c r="I452" i="21"/>
  <c r="C453" i="21"/>
  <c r="D453" i="21"/>
  <c r="F453" i="21"/>
  <c r="H453" i="21"/>
  <c r="I453" i="21"/>
  <c r="C454" i="21"/>
  <c r="D454" i="21"/>
  <c r="F454" i="21"/>
  <c r="H454" i="21"/>
  <c r="I454" i="21"/>
  <c r="C455" i="21"/>
  <c r="D455" i="21"/>
  <c r="F455" i="21"/>
  <c r="H455" i="21"/>
  <c r="I455" i="21"/>
  <c r="C456" i="21"/>
  <c r="D456" i="21"/>
  <c r="F456" i="21"/>
  <c r="H456" i="21"/>
  <c r="I456" i="21"/>
  <c r="C457" i="21"/>
  <c r="D457" i="21"/>
  <c r="F457" i="21"/>
  <c r="H457" i="21"/>
  <c r="I457" i="21"/>
  <c r="C458" i="21"/>
  <c r="D458" i="21"/>
  <c r="F458" i="21"/>
  <c r="H458" i="21"/>
  <c r="I458" i="21"/>
  <c r="C459" i="21"/>
  <c r="D459" i="21"/>
  <c r="F459" i="21"/>
  <c r="H459" i="21"/>
  <c r="I459" i="21"/>
  <c r="C460" i="21"/>
  <c r="D460" i="21"/>
  <c r="F460" i="21"/>
  <c r="H460" i="21"/>
  <c r="I460" i="21"/>
  <c r="C461" i="21"/>
  <c r="D461" i="21"/>
  <c r="F461" i="21"/>
  <c r="H461" i="21"/>
  <c r="I461" i="21"/>
  <c r="C462" i="21"/>
  <c r="D462" i="21"/>
  <c r="F462" i="21"/>
  <c r="H462" i="21"/>
  <c r="I462" i="21"/>
  <c r="C463" i="21"/>
  <c r="D463" i="21"/>
  <c r="F463" i="21"/>
  <c r="H463" i="21"/>
  <c r="I463" i="21"/>
  <c r="C464" i="21"/>
  <c r="D464" i="21"/>
  <c r="F464" i="21"/>
  <c r="H464" i="21"/>
  <c r="I464" i="21"/>
  <c r="C465" i="21"/>
  <c r="D465" i="21"/>
  <c r="F465" i="21"/>
  <c r="H465" i="21"/>
  <c r="I465" i="21"/>
  <c r="C466" i="21"/>
  <c r="D466" i="21"/>
  <c r="F466" i="21"/>
  <c r="H466" i="21"/>
  <c r="I466" i="21"/>
  <c r="C467" i="21"/>
  <c r="D467" i="21"/>
  <c r="F467" i="21"/>
  <c r="H467" i="21"/>
  <c r="I467" i="21"/>
  <c r="C468" i="21"/>
  <c r="D468" i="21"/>
  <c r="F468" i="21"/>
  <c r="H468" i="21"/>
  <c r="I468" i="21"/>
  <c r="C469" i="21"/>
  <c r="D469" i="21"/>
  <c r="F469" i="21"/>
  <c r="H469" i="21"/>
  <c r="I469" i="21"/>
  <c r="C470" i="21"/>
  <c r="D470" i="21"/>
  <c r="F470" i="21"/>
  <c r="H470" i="21"/>
  <c r="I470" i="21"/>
  <c r="C471" i="21"/>
  <c r="D471" i="21"/>
  <c r="F471" i="21"/>
  <c r="H471" i="21"/>
  <c r="I471" i="21"/>
  <c r="C472" i="21"/>
  <c r="D472" i="21"/>
  <c r="F472" i="21"/>
  <c r="H472" i="21"/>
  <c r="I472" i="21"/>
  <c r="C473" i="21"/>
  <c r="D473" i="21"/>
  <c r="F473" i="21"/>
  <c r="H473" i="21"/>
  <c r="I473" i="21"/>
  <c r="C474" i="21"/>
  <c r="D474" i="21"/>
  <c r="F474" i="21"/>
  <c r="H474" i="21"/>
  <c r="I474" i="21"/>
  <c r="C475" i="21"/>
  <c r="D475" i="21"/>
  <c r="F475" i="21"/>
  <c r="H475" i="21"/>
  <c r="I475" i="21"/>
  <c r="C476" i="21"/>
  <c r="D476" i="21"/>
  <c r="F476" i="21"/>
  <c r="H476" i="21"/>
  <c r="I476" i="21"/>
  <c r="C477" i="21"/>
  <c r="D477" i="21"/>
  <c r="F477" i="21"/>
  <c r="H477" i="21"/>
  <c r="I477" i="21"/>
  <c r="C478" i="21"/>
  <c r="D478" i="21"/>
  <c r="F478" i="21"/>
  <c r="H478" i="21"/>
  <c r="I478" i="21"/>
  <c r="C479" i="21"/>
  <c r="D479" i="21"/>
  <c r="F479" i="21"/>
  <c r="H479" i="21"/>
  <c r="I479" i="21"/>
  <c r="C480" i="21"/>
  <c r="D480" i="21"/>
  <c r="F480" i="21"/>
  <c r="H480" i="21"/>
  <c r="I480" i="21"/>
  <c r="C481" i="21"/>
  <c r="D481" i="21"/>
  <c r="F481" i="21"/>
  <c r="H481" i="21"/>
  <c r="I481" i="21"/>
  <c r="C482" i="21"/>
  <c r="D482" i="21"/>
  <c r="F482" i="21"/>
  <c r="H482" i="21"/>
  <c r="I482" i="21"/>
  <c r="C483" i="21"/>
  <c r="D483" i="21"/>
  <c r="F483" i="21"/>
  <c r="H483" i="21"/>
  <c r="I483" i="21"/>
  <c r="C484" i="21"/>
  <c r="D484" i="21"/>
  <c r="F484" i="21"/>
  <c r="H484" i="21"/>
  <c r="I484" i="21"/>
  <c r="C485" i="21"/>
  <c r="D485" i="21"/>
  <c r="F485" i="21"/>
  <c r="H485" i="21"/>
  <c r="I485" i="21"/>
  <c r="C486" i="21"/>
  <c r="D486" i="21"/>
  <c r="F486" i="21"/>
  <c r="H486" i="21"/>
  <c r="I486" i="21"/>
  <c r="C487" i="21"/>
  <c r="D487" i="21"/>
  <c r="F487" i="21"/>
  <c r="H487" i="21"/>
  <c r="I487" i="21"/>
  <c r="C488" i="21"/>
  <c r="D488" i="21"/>
  <c r="F488" i="21"/>
  <c r="H488" i="21"/>
  <c r="I488" i="21"/>
  <c r="C489" i="21"/>
  <c r="D489" i="21"/>
  <c r="F489" i="21"/>
  <c r="H489" i="21"/>
  <c r="I489" i="21"/>
  <c r="C490" i="21"/>
  <c r="D490" i="21"/>
  <c r="F490" i="21"/>
  <c r="H490" i="21"/>
  <c r="I490" i="21"/>
  <c r="C491" i="21"/>
  <c r="D491" i="21"/>
  <c r="F491" i="21"/>
  <c r="H491" i="21"/>
  <c r="I491" i="21"/>
  <c r="C492" i="21"/>
  <c r="D492" i="21"/>
  <c r="F492" i="21"/>
  <c r="H492" i="21"/>
  <c r="I492" i="21"/>
  <c r="C493" i="21"/>
  <c r="D493" i="21"/>
  <c r="F493" i="21"/>
  <c r="H493" i="21"/>
  <c r="I493" i="21"/>
  <c r="C494" i="21"/>
  <c r="D494" i="21"/>
  <c r="F494" i="21"/>
  <c r="H494" i="21"/>
  <c r="I494" i="21"/>
  <c r="C495" i="21"/>
  <c r="D495" i="21"/>
  <c r="F495" i="21"/>
  <c r="H495" i="21"/>
  <c r="I495" i="21"/>
  <c r="C496" i="21"/>
  <c r="D496" i="21"/>
  <c r="F496" i="21"/>
  <c r="H496" i="21"/>
  <c r="I496" i="21"/>
  <c r="C497" i="21"/>
  <c r="D497" i="21"/>
  <c r="F497" i="21"/>
  <c r="H497" i="21"/>
  <c r="I497" i="21"/>
  <c r="C498" i="21"/>
  <c r="D498" i="21"/>
  <c r="F498" i="21"/>
  <c r="H498" i="21"/>
  <c r="I498" i="21"/>
  <c r="C499" i="21"/>
  <c r="D499" i="21"/>
  <c r="F499" i="21"/>
  <c r="H499" i="21"/>
  <c r="I499" i="21"/>
  <c r="C500" i="21"/>
  <c r="D500" i="21"/>
  <c r="F500" i="21"/>
  <c r="H500" i="21"/>
  <c r="I500" i="21"/>
  <c r="C501" i="21"/>
  <c r="D501" i="21"/>
  <c r="F501" i="21"/>
  <c r="H501" i="21"/>
  <c r="I501" i="21"/>
  <c r="C502" i="21"/>
  <c r="D502" i="21"/>
  <c r="F502" i="21"/>
  <c r="H502" i="21"/>
  <c r="I502" i="21"/>
  <c r="A503" i="21"/>
  <c r="C503" i="21"/>
  <c r="D503" i="21"/>
  <c r="F503" i="21"/>
  <c r="H503" i="21"/>
  <c r="I503" i="21"/>
  <c r="C504" i="21"/>
  <c r="D504" i="21"/>
  <c r="F504" i="21"/>
  <c r="H504" i="21"/>
  <c r="I504" i="21"/>
  <c r="A505" i="21"/>
  <c r="C505" i="21"/>
  <c r="D505" i="21"/>
  <c r="F505" i="21"/>
  <c r="H505" i="21"/>
  <c r="I505" i="21"/>
  <c r="C506" i="21"/>
  <c r="D506" i="21"/>
  <c r="F506" i="21"/>
  <c r="H506" i="21"/>
  <c r="I506" i="21"/>
  <c r="C507" i="21"/>
  <c r="D507" i="21"/>
  <c r="F507" i="21"/>
  <c r="H507" i="21"/>
  <c r="I507" i="21"/>
  <c r="C508" i="21"/>
  <c r="D508" i="21"/>
  <c r="F508" i="21"/>
  <c r="H508" i="21"/>
  <c r="I508" i="21"/>
  <c r="C509" i="21"/>
  <c r="D509" i="21"/>
  <c r="F509" i="21"/>
  <c r="H509" i="21"/>
  <c r="I509" i="21"/>
  <c r="C510" i="21"/>
  <c r="D510" i="21"/>
  <c r="F510" i="21"/>
  <c r="H510" i="21"/>
  <c r="I510" i="21"/>
  <c r="C511" i="21"/>
  <c r="D511" i="21"/>
  <c r="F511" i="21"/>
  <c r="H511" i="21"/>
  <c r="I511" i="21"/>
  <c r="C512" i="21"/>
  <c r="D512" i="21"/>
  <c r="F512" i="21"/>
  <c r="H512" i="21"/>
  <c r="I512" i="21"/>
  <c r="C513" i="21"/>
  <c r="D513" i="21"/>
  <c r="F513" i="21"/>
  <c r="H513" i="21"/>
  <c r="I513" i="21"/>
  <c r="C514" i="21"/>
  <c r="D514" i="21"/>
  <c r="F514" i="21"/>
  <c r="H514" i="21"/>
  <c r="I514" i="21"/>
  <c r="C515" i="21"/>
  <c r="D515" i="21"/>
  <c r="F515" i="21"/>
  <c r="H515" i="21"/>
  <c r="I515" i="21"/>
  <c r="C2" i="21"/>
  <c r="D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BQ498" i="8" l="1"/>
  <c r="CF498" i="8" s="1"/>
  <c r="BN448" i="8"/>
  <c r="BN266" i="8"/>
  <c r="CD266" i="8" s="1"/>
  <c r="CH127" i="8"/>
  <c r="CD457" i="8"/>
  <c r="CD366" i="8"/>
  <c r="CD361" i="8"/>
  <c r="CD326" i="8"/>
  <c r="CD323" i="8"/>
  <c r="CD227" i="8"/>
  <c r="CD200" i="8"/>
  <c r="CD242" i="8"/>
  <c r="CD226" i="8"/>
  <c r="CD42" i="8"/>
  <c r="CD229" i="8"/>
  <c r="CD357" i="8"/>
  <c r="CD437" i="8"/>
  <c r="CD121" i="8"/>
  <c r="CD131" i="8"/>
  <c r="CD20" i="8"/>
  <c r="CD124" i="8"/>
  <c r="CD66" i="8"/>
  <c r="CD518" i="8"/>
  <c r="CD484" i="8"/>
  <c r="CD463" i="8"/>
  <c r="CD410" i="8"/>
  <c r="CD310" i="8"/>
  <c r="CH310" i="8" s="1"/>
  <c r="CD300" i="8"/>
  <c r="CD262" i="8"/>
  <c r="CD215" i="8"/>
  <c r="CD238" i="8"/>
  <c r="CD38" i="8"/>
  <c r="CD147" i="8"/>
  <c r="CD25" i="8"/>
  <c r="CD117" i="8"/>
  <c r="CD488" i="8"/>
  <c r="CD120" i="8"/>
  <c r="CD225" i="8"/>
  <c r="CD319" i="8"/>
  <c r="CD214" i="8"/>
  <c r="CD468" i="8"/>
  <c r="CD260" i="8"/>
  <c r="CD501" i="8"/>
  <c r="CD58" i="8"/>
  <c r="CD367" i="8"/>
  <c r="CD108" i="8"/>
  <c r="CD217" i="8"/>
  <c r="CD316" i="8"/>
  <c r="CH316" i="8" s="1"/>
  <c r="CD511" i="8"/>
  <c r="CD397" i="8"/>
  <c r="CD355" i="8"/>
  <c r="CD359" i="8"/>
  <c r="CD347" i="8"/>
  <c r="CD324" i="8"/>
  <c r="CD280" i="8"/>
  <c r="CD207" i="8"/>
  <c r="CD196" i="8"/>
  <c r="CD96" i="8"/>
  <c r="CD21" i="8"/>
  <c r="CD255" i="8"/>
  <c r="CD85" i="8"/>
  <c r="CD112" i="8"/>
  <c r="CD166" i="8"/>
  <c r="CD344" i="8"/>
  <c r="CD55" i="8"/>
  <c r="CD51" i="8"/>
  <c r="CD5" i="8"/>
  <c r="CD106" i="8"/>
  <c r="CD100" i="8"/>
  <c r="CD258" i="8"/>
  <c r="CD368" i="8"/>
  <c r="CD15" i="8"/>
  <c r="CD194" i="8"/>
  <c r="CD125" i="8"/>
  <c r="CD249" i="8"/>
  <c r="CD191" i="8"/>
  <c r="CD126" i="8"/>
  <c r="CD53" i="8"/>
  <c r="CD178" i="8"/>
  <c r="CD303" i="8"/>
  <c r="CD22" i="8"/>
  <c r="CD148" i="8"/>
  <c r="CD98" i="8"/>
  <c r="CD314" i="8"/>
  <c r="CH314" i="8" s="1"/>
  <c r="CD220" i="8"/>
  <c r="CD82" i="8"/>
  <c r="CD253" i="8"/>
  <c r="CD152" i="8"/>
  <c r="CD216" i="8"/>
  <c r="CD186" i="8"/>
  <c r="CD514" i="8"/>
  <c r="CD500" i="8"/>
  <c r="CD496" i="8"/>
  <c r="CD448" i="8"/>
  <c r="CD393" i="8"/>
  <c r="CD360" i="8"/>
  <c r="CD372" i="8"/>
  <c r="CD331" i="8"/>
  <c r="CD299" i="8"/>
  <c r="CD277" i="8"/>
  <c r="CD261" i="8"/>
  <c r="CD239" i="8"/>
  <c r="CD218" i="8"/>
  <c r="CD213" i="8"/>
  <c r="CD153" i="8"/>
  <c r="CD164" i="8"/>
  <c r="CD92" i="8"/>
  <c r="CD210" i="8"/>
  <c r="CD80" i="8"/>
  <c r="CD94" i="8"/>
  <c r="CD336" i="8"/>
  <c r="CD67" i="8"/>
  <c r="CD267" i="8"/>
  <c r="CD62" i="8"/>
  <c r="CD29" i="8"/>
  <c r="CD57" i="8"/>
  <c r="CD145" i="8"/>
  <c r="CD40" i="8"/>
  <c r="CD74" i="8"/>
  <c r="CD175" i="8"/>
  <c r="CD104" i="8"/>
  <c r="CD52" i="8"/>
  <c r="CG515" i="8"/>
  <c r="CG314" i="8"/>
  <c r="CG330" i="8"/>
  <c r="CG385" i="8"/>
  <c r="CG513" i="8"/>
  <c r="CG127" i="8"/>
  <c r="AX484" i="8"/>
  <c r="BN515" i="8"/>
  <c r="AX509" i="8"/>
  <c r="BN486" i="8"/>
  <c r="BN464" i="8"/>
  <c r="BQ449" i="8"/>
  <c r="CF449" i="8" s="1"/>
  <c r="BQ301" i="8"/>
  <c r="CF301" i="8"/>
  <c r="BA489" i="8"/>
  <c r="CE489" i="8"/>
  <c r="CE301" i="8"/>
  <c r="BQ299" i="8"/>
  <c r="CF299" i="8" s="1"/>
  <c r="AX354" i="8"/>
  <c r="BB127" i="8"/>
  <c r="BA268" i="8"/>
  <c r="BA473" i="8"/>
  <c r="AY78" i="8"/>
  <c r="BN78" i="8"/>
  <c r="AY231" i="8"/>
  <c r="BN231" i="8"/>
  <c r="AY99" i="8"/>
  <c r="V484" i="21" s="1"/>
  <c r="BZ484" i="4" s="1"/>
  <c r="BN99" i="8"/>
  <c r="AY346" i="8"/>
  <c r="AY122" i="8"/>
  <c r="V460" i="21" s="1"/>
  <c r="BZ460" i="4" s="1"/>
  <c r="BN122" i="8"/>
  <c r="AY333" i="8"/>
  <c r="V448" i="21" s="1"/>
  <c r="BZ448" i="4" s="1"/>
  <c r="BN333" i="8"/>
  <c r="AY275" i="8"/>
  <c r="AY328" i="8"/>
  <c r="BN328" i="8"/>
  <c r="AY103" i="8"/>
  <c r="BN103" i="8"/>
  <c r="AY270" i="8"/>
  <c r="AY155" i="8"/>
  <c r="BN155" i="8"/>
  <c r="AY256" i="8"/>
  <c r="BN256" i="8"/>
  <c r="AY171" i="8"/>
  <c r="BN171" i="8"/>
  <c r="AY311" i="8"/>
  <c r="AY263" i="8"/>
  <c r="V304" i="21" s="1"/>
  <c r="BZ304" i="4" s="1"/>
  <c r="BN263" i="8"/>
  <c r="AY65" i="8"/>
  <c r="AY203" i="8"/>
  <c r="BN203" i="8"/>
  <c r="AY140" i="8"/>
  <c r="V268" i="21" s="1"/>
  <c r="BZ268" i="4" s="1"/>
  <c r="AY304" i="8"/>
  <c r="BN304" i="8"/>
  <c r="AY23" i="8"/>
  <c r="AY412" i="8"/>
  <c r="AY43" i="8"/>
  <c r="BN43" i="8"/>
  <c r="AY380" i="8"/>
  <c r="V200" i="21" s="1"/>
  <c r="BZ200" i="4" s="1"/>
  <c r="AY58" i="8"/>
  <c r="AY446" i="8"/>
  <c r="BN446" i="8"/>
  <c r="AY387" i="8"/>
  <c r="AY118" i="8"/>
  <c r="AY390" i="8"/>
  <c r="V144" i="21" s="1"/>
  <c r="BZ144" i="4" s="1"/>
  <c r="BN390" i="8"/>
  <c r="AY436" i="8"/>
  <c r="AY284" i="8"/>
  <c r="AY76" i="8"/>
  <c r="BN76" i="8"/>
  <c r="AY181" i="8"/>
  <c r="V112" i="21" s="1"/>
  <c r="BZ112" i="4" s="1"/>
  <c r="CC181" i="8" s="1"/>
  <c r="AY182" i="8"/>
  <c r="V108" i="21" s="1"/>
  <c r="BZ108" i="4" s="1"/>
  <c r="CC182" i="8" s="1"/>
  <c r="BN182" i="8"/>
  <c r="AY61" i="8"/>
  <c r="BN61" i="8"/>
  <c r="AY146" i="8"/>
  <c r="BN146" i="8"/>
  <c r="AY424" i="8"/>
  <c r="AY278" i="8"/>
  <c r="AY108" i="8"/>
  <c r="V84" i="21" s="1"/>
  <c r="BZ84" i="4" s="1"/>
  <c r="CC108" i="8" s="1"/>
  <c r="AY295" i="8"/>
  <c r="BN295" i="8"/>
  <c r="AY293" i="8"/>
  <c r="BN293" i="8"/>
  <c r="AY217" i="8"/>
  <c r="AY288" i="8"/>
  <c r="BN288" i="8"/>
  <c r="AY30" i="8"/>
  <c r="V48" i="21" s="1"/>
  <c r="BZ48" i="4" s="1"/>
  <c r="CC30" i="8" s="1"/>
  <c r="AY402" i="8"/>
  <c r="BN402" i="8"/>
  <c r="AY219" i="8"/>
  <c r="BN219" i="8"/>
  <c r="AY302" i="8"/>
  <c r="AY47" i="8"/>
  <c r="BN47" i="8"/>
  <c r="AY316" i="8"/>
  <c r="AY75" i="8"/>
  <c r="BN75" i="8"/>
  <c r="AY205" i="8"/>
  <c r="BN205" i="8"/>
  <c r="AY190" i="8"/>
  <c r="BN190" i="8"/>
  <c r="AY317" i="8"/>
  <c r="BN317" i="8"/>
  <c r="BQ517" i="8"/>
  <c r="CF517" i="8" s="1"/>
  <c r="CG517" i="8" s="1"/>
  <c r="BQ506" i="8"/>
  <c r="CF506" i="8" s="1"/>
  <c r="BN483" i="8"/>
  <c r="BN413" i="8"/>
  <c r="BN311" i="8"/>
  <c r="BP336" i="8"/>
  <c r="CE336" i="8" s="1"/>
  <c r="BN181" i="8"/>
  <c r="BN65" i="8"/>
  <c r="BN30" i="8"/>
  <c r="AY192" i="8"/>
  <c r="AY235" i="8"/>
  <c r="BN235" i="8"/>
  <c r="AY133" i="8"/>
  <c r="BN133" i="8"/>
  <c r="AY308" i="8"/>
  <c r="BN308" i="8"/>
  <c r="AY120" i="8"/>
  <c r="AY225" i="8"/>
  <c r="AY97" i="8"/>
  <c r="BN97" i="8"/>
  <c r="AY158" i="8"/>
  <c r="BN158" i="8"/>
  <c r="AY209" i="8"/>
  <c r="BN209" i="8"/>
  <c r="AY214" i="8"/>
  <c r="AY14" i="8"/>
  <c r="BN14" i="8"/>
  <c r="AY248" i="8"/>
  <c r="BN248" i="8"/>
  <c r="AY35" i="8"/>
  <c r="V340" i="21" s="1"/>
  <c r="BZ340" i="4" s="1"/>
  <c r="BN35" i="8"/>
  <c r="AY468" i="8"/>
  <c r="AY272" i="8"/>
  <c r="BN272" i="8"/>
  <c r="AY63" i="8"/>
  <c r="V288" i="21" s="1"/>
  <c r="BZ288" i="4" s="1"/>
  <c r="BN63" i="8"/>
  <c r="AY110" i="8"/>
  <c r="V276" i="21" s="1"/>
  <c r="BZ276" i="4" s="1"/>
  <c r="BN110" i="8"/>
  <c r="AY160" i="8"/>
  <c r="BN160" i="8"/>
  <c r="AY26" i="8"/>
  <c r="V248" i="21" s="1"/>
  <c r="BZ248" i="4" s="1"/>
  <c r="AY161" i="8"/>
  <c r="BN161" i="8"/>
  <c r="AY64" i="8"/>
  <c r="BN64" i="8"/>
  <c r="AY501" i="8"/>
  <c r="AY141" i="8"/>
  <c r="BN141" i="8"/>
  <c r="AY172" i="8"/>
  <c r="BN172" i="8"/>
  <c r="AY56" i="8"/>
  <c r="BN56" i="8"/>
  <c r="AY154" i="8"/>
  <c r="V156" i="21" s="1"/>
  <c r="BZ156" i="4" s="1"/>
  <c r="BN154" i="8"/>
  <c r="AY374" i="8"/>
  <c r="AY283" i="8"/>
  <c r="V128" i="21" s="1"/>
  <c r="BZ128" i="4" s="1"/>
  <c r="AY367" i="8"/>
  <c r="AY281" i="8"/>
  <c r="BN281" i="8"/>
  <c r="AX517" i="8"/>
  <c r="AX502" i="8"/>
  <c r="BN447" i="8"/>
  <c r="BN351" i="8"/>
  <c r="BN275" i="8"/>
  <c r="BN192" i="8"/>
  <c r="BN26" i="8"/>
  <c r="BN118" i="8"/>
  <c r="BB327" i="8"/>
  <c r="BQ327" i="8"/>
  <c r="CF327" i="8" s="1"/>
  <c r="BA411" i="8"/>
  <c r="BA419" i="8"/>
  <c r="BA435" i="8"/>
  <c r="BP435" i="8"/>
  <c r="CE435" i="8" s="1"/>
  <c r="BP438" i="8"/>
  <c r="CE438" i="8" s="1"/>
  <c r="BA477" i="8"/>
  <c r="BP481" i="8"/>
  <c r="CE481" i="8" s="1"/>
  <c r="CG481" i="8" s="1"/>
  <c r="BP485" i="8"/>
  <c r="CE485" i="8" s="1"/>
  <c r="BA518" i="8"/>
  <c r="BP518" i="8"/>
  <c r="CE518" i="8" s="1"/>
  <c r="AY306" i="8"/>
  <c r="V492" i="21" s="1"/>
  <c r="BZ492" i="4" s="1"/>
  <c r="BN306" i="8"/>
  <c r="AY347" i="8"/>
  <c r="AY83" i="8"/>
  <c r="BN83" i="8"/>
  <c r="AY36" i="8"/>
  <c r="BN36" i="8"/>
  <c r="AY319" i="8"/>
  <c r="V444" i="21" s="1"/>
  <c r="BZ444" i="4" s="1"/>
  <c r="AY116" i="8"/>
  <c r="BN116" i="8"/>
  <c r="AY276" i="8"/>
  <c r="BN276" i="8"/>
  <c r="AY187" i="8"/>
  <c r="BN187" i="8"/>
  <c r="AY418" i="8"/>
  <c r="AY12" i="8"/>
  <c r="BN12" i="8"/>
  <c r="AY70" i="8"/>
  <c r="V348" i="21" s="1"/>
  <c r="BZ348" i="4" s="1"/>
  <c r="BN70" i="8"/>
  <c r="AY71" i="8"/>
  <c r="BN71" i="8"/>
  <c r="AY195" i="8"/>
  <c r="BN195" i="8"/>
  <c r="AY369" i="8"/>
  <c r="AY260" i="8"/>
  <c r="AY163" i="8"/>
  <c r="BN163" i="8"/>
  <c r="AY356" i="8"/>
  <c r="BN356" i="8"/>
  <c r="BN517" i="8"/>
  <c r="BN504" i="8"/>
  <c r="BN507" i="8"/>
  <c r="BN485" i="8"/>
  <c r="BN481" i="8"/>
  <c r="BN302" i="8"/>
  <c r="BN278" i="8"/>
  <c r="BN270" i="8"/>
  <c r="BN140" i="8"/>
  <c r="BN23" i="8"/>
  <c r="AT455" i="8"/>
  <c r="AX488" i="8"/>
  <c r="AX481" i="8"/>
  <c r="AX442" i="8"/>
  <c r="AX179" i="8"/>
  <c r="BP436" i="8"/>
  <c r="CE436" i="8" s="1"/>
  <c r="AX447" i="8"/>
  <c r="AX457" i="8"/>
  <c r="BQ442" i="8"/>
  <c r="CF442" i="8" s="1"/>
  <c r="BQ249" i="8"/>
  <c r="CF249" i="8" s="1"/>
  <c r="BN466" i="8"/>
  <c r="BN461" i="8"/>
  <c r="BN329" i="8"/>
  <c r="BN352" i="8"/>
  <c r="BN301" i="8"/>
  <c r="BN282" i="8"/>
  <c r="BN247" i="8"/>
  <c r="BP319" i="8"/>
  <c r="CE319" i="8" s="1"/>
  <c r="BN87" i="8"/>
  <c r="BN345" i="8"/>
  <c r="BN495" i="8"/>
  <c r="BN482" i="8"/>
  <c r="AX451" i="8"/>
  <c r="BN414" i="8"/>
  <c r="BN297" i="8"/>
  <c r="BN264" i="8"/>
  <c r="BN313" i="8"/>
  <c r="BN268" i="8"/>
  <c r="BN198" i="8"/>
  <c r="BN250" i="8"/>
  <c r="BN144" i="8"/>
  <c r="BN102" i="8"/>
  <c r="BN95" i="8"/>
  <c r="BN462" i="8"/>
  <c r="BN389" i="8"/>
  <c r="BN362" i="8"/>
  <c r="BN327" i="8"/>
  <c r="BN223" i="8"/>
  <c r="BN201" i="8"/>
  <c r="BN189" i="8"/>
  <c r="BN138" i="8"/>
  <c r="BN289" i="8"/>
  <c r="AT507" i="8"/>
  <c r="BB385" i="8"/>
  <c r="BQ489" i="8"/>
  <c r="BB489" i="8"/>
  <c r="AA10" i="21"/>
  <c r="AX505" i="8"/>
  <c r="BA385" i="8"/>
  <c r="Z11" i="21"/>
  <c r="AD17" i="15"/>
  <c r="P40" i="7" s="1"/>
  <c r="R30" i="7"/>
  <c r="AB20" i="15"/>
  <c r="K43" i="7" s="1"/>
  <c r="Y16" i="15"/>
  <c r="L39" i="7" s="1"/>
  <c r="T11" i="15"/>
  <c r="L34" i="7" s="1"/>
  <c r="Y20" i="15"/>
  <c r="H43" i="7" s="1"/>
  <c r="T30" i="7"/>
  <c r="AC15" i="15"/>
  <c r="Q38" i="7" s="1"/>
  <c r="AB13" i="15"/>
  <c r="R36" i="7" s="1"/>
  <c r="H58" i="7"/>
  <c r="R31" i="7"/>
  <c r="E25" i="7"/>
  <c r="U11" i="15"/>
  <c r="M34" i="7" s="1"/>
  <c r="AB14" i="15"/>
  <c r="Q37" i="7" s="1"/>
  <c r="R29" i="7"/>
  <c r="T29" i="7"/>
  <c r="N55" i="7"/>
  <c r="U31" i="7"/>
  <c r="B19" i="7"/>
  <c r="W20" i="15"/>
  <c r="F43" i="7" s="1"/>
  <c r="Y22" i="15"/>
  <c r="F45" i="7" s="1"/>
  <c r="AD16" i="15"/>
  <c r="Q39" i="7" s="1"/>
  <c r="AB12" i="15"/>
  <c r="S35" i="7" s="1"/>
  <c r="AE12" i="15"/>
  <c r="V35" i="7" s="1"/>
  <c r="U19" i="15"/>
  <c r="E42" i="7" s="1"/>
  <c r="AA14" i="15"/>
  <c r="P37" i="7" s="1"/>
  <c r="AE17" i="15"/>
  <c r="Q40" i="7" s="1"/>
  <c r="AE21" i="15"/>
  <c r="M44" i="7" s="1"/>
  <c r="AA16" i="15"/>
  <c r="N39" i="7" s="1"/>
  <c r="N22" i="7"/>
  <c r="S29" i="7"/>
  <c r="U29" i="7"/>
  <c r="S31" i="7"/>
  <c r="E26" i="7"/>
  <c r="Y13" i="15"/>
  <c r="O36" i="7" s="1"/>
  <c r="W19" i="15"/>
  <c r="G42" i="7" s="1"/>
  <c r="AC14" i="15"/>
  <c r="R37" i="7" s="1"/>
  <c r="V19" i="15"/>
  <c r="F42" i="7" s="1"/>
  <c r="W22" i="15"/>
  <c r="D45" i="7" s="1"/>
  <c r="AB16" i="15"/>
  <c r="O39" i="7" s="1"/>
  <c r="AD12" i="15"/>
  <c r="U35" i="7" s="1"/>
  <c r="W12" i="15"/>
  <c r="N35" i="7" s="1"/>
  <c r="T19" i="15"/>
  <c r="D42" i="7" s="1"/>
  <c r="K58" i="7"/>
  <c r="J58" i="7"/>
  <c r="R22" i="7"/>
  <c r="S30" i="7"/>
  <c r="U30" i="7"/>
  <c r="T31" i="7"/>
  <c r="AC11" i="15"/>
  <c r="U34" i="7" s="1"/>
  <c r="Z11" i="15"/>
  <c r="R34" i="7" s="1"/>
  <c r="S18" i="15"/>
  <c r="D41" i="7" s="1"/>
  <c r="AD13" i="15"/>
  <c r="T36" i="7" s="1"/>
  <c r="Q16" i="15"/>
  <c r="D39" i="7" s="1"/>
  <c r="Z20" i="15"/>
  <c r="I43" i="7" s="1"/>
  <c r="AA15" i="15"/>
  <c r="O38" i="7" s="1"/>
  <c r="Y11" i="15"/>
  <c r="Q34" i="7" s="1"/>
  <c r="S11" i="15"/>
  <c r="K34" i="7" s="1"/>
  <c r="AC17" i="15"/>
  <c r="O40" i="7" s="1"/>
  <c r="AX335" i="8"/>
  <c r="BN374" i="8"/>
  <c r="AX312" i="8"/>
  <c r="BP267" i="8"/>
  <c r="CE267" i="8" s="1"/>
  <c r="BN423" i="8"/>
  <c r="AT511" i="8"/>
  <c r="AX499" i="8"/>
  <c r="AT509" i="8"/>
  <c r="AX513" i="8"/>
  <c r="AX501" i="8"/>
  <c r="BQ325" i="8"/>
  <c r="CF325" i="8" s="1"/>
  <c r="BB358" i="8"/>
  <c r="BQ358" i="8"/>
  <c r="CF358" i="8" s="1"/>
  <c r="BA425" i="8"/>
  <c r="BP491" i="8"/>
  <c r="CE491" i="8" s="1"/>
  <c r="CG491" i="8" s="1"/>
  <c r="AX491" i="8"/>
  <c r="AX514" i="8"/>
  <c r="BN143" i="8"/>
  <c r="BP287" i="8"/>
  <c r="CE287" i="8" s="1"/>
  <c r="BP292" i="8"/>
  <c r="CE292" i="8" s="1"/>
  <c r="AX307" i="8"/>
  <c r="BQ514" i="8"/>
  <c r="CF514" i="8" s="1"/>
  <c r="AX295" i="8"/>
  <c r="BA414" i="8"/>
  <c r="AX486" i="8"/>
  <c r="BP486" i="8"/>
  <c r="CE486" i="8" s="1"/>
  <c r="AY467" i="8"/>
  <c r="AY456" i="8"/>
  <c r="BN10" i="8"/>
  <c r="BQ297" i="8"/>
  <c r="CF297" i="8" s="1"/>
  <c r="BQ244" i="8"/>
  <c r="CF244" i="8" s="1"/>
  <c r="AX516" i="8"/>
  <c r="BN512" i="8"/>
  <c r="AX483" i="8"/>
  <c r="AX449" i="8"/>
  <c r="BN365" i="8"/>
  <c r="BN363" i="8"/>
  <c r="BN348" i="8"/>
  <c r="BN334" i="8"/>
  <c r="BN298" i="8"/>
  <c r="BN296" i="8"/>
  <c r="BN243" i="8"/>
  <c r="BN208" i="8"/>
  <c r="BN254" i="8"/>
  <c r="BP516" i="8"/>
  <c r="CE516" i="8" s="1"/>
  <c r="BN180" i="8"/>
  <c r="BN107" i="8"/>
  <c r="BN49" i="8"/>
  <c r="BN34" i="8"/>
  <c r="BN516" i="8"/>
  <c r="BN394" i="8"/>
  <c r="BN340" i="8"/>
  <c r="BN322" i="8"/>
  <c r="BN318" i="8"/>
  <c r="BN315" i="8"/>
  <c r="BN453" i="8"/>
  <c r="BN230" i="8"/>
  <c r="BN222" i="8"/>
  <c r="BN111" i="8"/>
  <c r="AT485" i="8"/>
  <c r="AX485" i="8"/>
  <c r="AT495" i="8"/>
  <c r="AX496" i="8"/>
  <c r="AT501" i="8"/>
  <c r="AX504" i="8"/>
  <c r="AX507" i="8"/>
  <c r="AX511" i="8"/>
  <c r="AX321" i="8"/>
  <c r="AX216" i="8"/>
  <c r="BQ321" i="8"/>
  <c r="CF321" i="8" s="1"/>
  <c r="BQ229" i="8"/>
  <c r="CF229" i="8" s="1"/>
  <c r="BQ225" i="8"/>
  <c r="CF225" i="8" s="1"/>
  <c r="AX362" i="8"/>
  <c r="AX347" i="8"/>
  <c r="BQ295" i="8"/>
  <c r="CF295" i="8" s="1"/>
  <c r="AX214" i="8"/>
  <c r="BQ223" i="8"/>
  <c r="CF223" i="8" s="1"/>
  <c r="AY314" i="8"/>
  <c r="BP329" i="8"/>
  <c r="CE329" i="8" s="1"/>
  <c r="BP333" i="8"/>
  <c r="CE333" i="8" s="1"/>
  <c r="AX333" i="8"/>
  <c r="BQ395" i="8"/>
  <c r="CF395" i="8" s="1"/>
  <c r="BP444" i="8"/>
  <c r="CE444" i="8" s="1"/>
  <c r="BQ447" i="8"/>
  <c r="CF447" i="8" s="1"/>
  <c r="BQ451" i="8"/>
  <c r="CF451" i="8" s="1"/>
  <c r="BB455" i="8"/>
  <c r="BQ455" i="8"/>
  <c r="CF455" i="8" s="1"/>
  <c r="BQ492" i="8"/>
  <c r="CF492" i="8" s="1"/>
  <c r="AX515" i="8"/>
  <c r="AY211" i="8"/>
  <c r="BN211" i="8"/>
  <c r="AY269" i="8"/>
  <c r="BN269" i="8"/>
  <c r="AY246" i="8"/>
  <c r="AY513" i="8"/>
  <c r="AY343" i="8"/>
  <c r="BN343" i="8"/>
  <c r="AY339" i="8"/>
  <c r="AY255" i="8"/>
  <c r="AY405" i="8"/>
  <c r="AY197" i="8"/>
  <c r="BN197" i="8"/>
  <c r="AY344" i="8"/>
  <c r="AY199" i="8"/>
  <c r="BN199" i="8"/>
  <c r="AY228" i="8"/>
  <c r="BN228" i="8"/>
  <c r="AY129" i="8"/>
  <c r="BN129" i="8"/>
  <c r="AY258" i="8"/>
  <c r="AX258" i="8"/>
  <c r="AY332" i="8"/>
  <c r="BN332" i="8"/>
  <c r="AY358" i="8"/>
  <c r="AX358" i="8"/>
  <c r="AY460" i="8"/>
  <c r="AY419" i="8"/>
  <c r="AY265" i="8"/>
  <c r="BN265" i="8"/>
  <c r="AY156" i="8"/>
  <c r="AY510" i="8"/>
  <c r="AY69" i="8"/>
  <c r="AY368" i="8"/>
  <c r="AY212" i="8"/>
  <c r="BN212" i="8"/>
  <c r="AY469" i="8"/>
  <c r="AY439" i="8"/>
  <c r="BN439" i="8"/>
  <c r="AY417" i="8"/>
  <c r="AY452" i="8"/>
  <c r="BN452" i="8"/>
  <c r="AY204" i="8"/>
  <c r="BN204" i="8"/>
  <c r="BN105" i="8"/>
  <c r="AY206" i="8"/>
  <c r="BN206" i="8"/>
  <c r="AY125" i="8"/>
  <c r="AY403" i="8"/>
  <c r="AY202" i="8"/>
  <c r="BN202" i="8"/>
  <c r="BN109" i="8"/>
  <c r="BN136" i="8"/>
  <c r="AY294" i="8"/>
  <c r="BN294" i="8"/>
  <c r="AY337" i="8"/>
  <c r="BN337" i="8"/>
  <c r="BN32" i="8"/>
  <c r="AY371" i="8"/>
  <c r="AY383" i="8"/>
  <c r="AY508" i="8"/>
  <c r="BN508" i="8"/>
  <c r="AY291" i="8"/>
  <c r="AY236" i="8"/>
  <c r="BN236" i="8"/>
  <c r="AY465" i="8"/>
  <c r="BN465" i="8"/>
  <c r="BN28" i="8"/>
  <c r="AY148" i="8"/>
  <c r="AY364" i="8"/>
  <c r="BN364" i="8"/>
  <c r="AY503" i="8"/>
  <c r="AX503" i="8"/>
  <c r="BN184" i="8"/>
  <c r="AY409" i="8"/>
  <c r="BN409" i="8"/>
  <c r="AY404" i="8"/>
  <c r="AY407" i="8"/>
  <c r="AY307" i="8"/>
  <c r="BN307" i="8"/>
  <c r="AY401" i="8"/>
  <c r="AY325" i="8"/>
  <c r="BN325" i="8"/>
  <c r="AY113" i="8"/>
  <c r="BN113" i="8"/>
  <c r="BN59" i="8"/>
  <c r="AY274" i="8"/>
  <c r="AY408" i="8"/>
  <c r="BN72" i="8"/>
  <c r="AY330" i="8"/>
  <c r="W3" i="21" s="1"/>
  <c r="CA3" i="4" s="1"/>
  <c r="BN330" i="8"/>
  <c r="BQ518" i="8"/>
  <c r="CF518" i="8" s="1"/>
  <c r="BN460" i="8"/>
  <c r="BN456" i="8"/>
  <c r="AX441" i="8"/>
  <c r="AX413" i="8"/>
  <c r="BN321" i="8"/>
  <c r="BN279" i="8"/>
  <c r="BN246" i="8"/>
  <c r="BN221" i="8"/>
  <c r="BN156" i="8"/>
  <c r="BN90" i="8"/>
  <c r="BB215" i="8"/>
  <c r="BA270" i="8"/>
  <c r="AX270" i="8"/>
  <c r="AX277" i="8"/>
  <c r="BQ293" i="8"/>
  <c r="CF293" i="8" s="1"/>
  <c r="AX293" i="8"/>
  <c r="BP295" i="8"/>
  <c r="CE295" i="8" s="1"/>
  <c r="BP297" i="8"/>
  <c r="CE297" i="8" s="1"/>
  <c r="AX297" i="8"/>
  <c r="AX332" i="8"/>
  <c r="AX327" i="8"/>
  <c r="BB346" i="8"/>
  <c r="AX346" i="8"/>
  <c r="BQ349" i="8"/>
  <c r="CF349" i="8" s="1"/>
  <c r="AX518" i="8"/>
  <c r="BN513" i="8"/>
  <c r="AX500" i="8"/>
  <c r="BN467" i="8"/>
  <c r="BN339" i="8"/>
  <c r="BN251" i="8"/>
  <c r="BN274" i="8"/>
  <c r="BN69" i="8"/>
  <c r="BN13" i="8"/>
  <c r="BB206" i="8"/>
  <c r="BQ206" i="8"/>
  <c r="CF206" i="8" s="1"/>
  <c r="BB260" i="8"/>
  <c r="AX260" i="8"/>
  <c r="BB262" i="8"/>
  <c r="BQ262" i="8"/>
  <c r="CF262" i="8" s="1"/>
  <c r="BB323" i="8"/>
  <c r="BP278" i="8"/>
  <c r="CE278" i="8" s="1"/>
  <c r="BP309" i="8"/>
  <c r="CE309" i="8" s="1"/>
  <c r="AX391" i="8"/>
  <c r="AX395" i="8"/>
  <c r="AY210" i="8"/>
  <c r="V514" i="21" s="1"/>
  <c r="BZ514" i="4" s="1"/>
  <c r="AY17" i="8"/>
  <c r="V510" i="21" s="1"/>
  <c r="BZ510" i="4" s="1"/>
  <c r="BN17" i="8"/>
  <c r="AY80" i="8"/>
  <c r="V490" i="21" s="1"/>
  <c r="BZ490" i="4" s="1"/>
  <c r="AY123" i="8"/>
  <c r="V486" i="21" s="1"/>
  <c r="BZ486" i="4" s="1"/>
  <c r="BN123" i="8"/>
  <c r="AY130" i="8"/>
  <c r="V482" i="21" s="1"/>
  <c r="BZ482" i="4" s="1"/>
  <c r="BN130" i="8"/>
  <c r="AY84" i="8"/>
  <c r="V478" i="21" s="1"/>
  <c r="BZ478" i="4" s="1"/>
  <c r="BN84" i="8"/>
  <c r="AY198" i="8"/>
  <c r="V474" i="21" s="1"/>
  <c r="BZ474" i="4" s="1"/>
  <c r="AY96" i="8"/>
  <c r="V470" i="21" s="1"/>
  <c r="BZ470" i="4" s="1"/>
  <c r="AY245" i="8"/>
  <c r="V466" i="21" s="1"/>
  <c r="BZ466" i="4" s="1"/>
  <c r="BN245" i="8"/>
  <c r="AY142" i="8"/>
  <c r="V462" i="21" s="1"/>
  <c r="BZ462" i="4" s="1"/>
  <c r="BN142" i="8"/>
  <c r="AY81" i="8"/>
  <c r="V458" i="21" s="1"/>
  <c r="BZ458" i="4" s="1"/>
  <c r="BN81" i="8"/>
  <c r="AY201" i="8"/>
  <c r="V454" i="21" s="1"/>
  <c r="BZ454" i="4" s="1"/>
  <c r="AY95" i="8"/>
  <c r="AY94" i="8"/>
  <c r="AY101" i="8"/>
  <c r="BN101" i="8"/>
  <c r="AY86" i="8"/>
  <c r="BN86" i="8"/>
  <c r="AY168" i="8"/>
  <c r="BN168" i="8"/>
  <c r="AY25" i="8"/>
  <c r="AY336" i="8"/>
  <c r="V358" i="21" s="1"/>
  <c r="BZ358" i="4" s="1"/>
  <c r="AY252" i="8"/>
  <c r="V326" i="21" s="1"/>
  <c r="BZ326" i="4" s="1"/>
  <c r="BN252" i="8"/>
  <c r="AY67" i="8"/>
  <c r="V322" i="21" s="1"/>
  <c r="BZ322" i="4" s="1"/>
  <c r="AY224" i="8"/>
  <c r="V302" i="21" s="1"/>
  <c r="BZ302" i="4" s="1"/>
  <c r="BN224" i="8"/>
  <c r="AY267" i="8"/>
  <c r="V298" i="21" s="1"/>
  <c r="BZ298" i="4" s="1"/>
  <c r="AY150" i="8"/>
  <c r="V294" i="21" s="1"/>
  <c r="BZ294" i="4" s="1"/>
  <c r="BN150" i="8"/>
  <c r="AY237" i="8"/>
  <c r="V290" i="21" s="1"/>
  <c r="BZ290" i="4" s="1"/>
  <c r="BN237" i="8"/>
  <c r="AY62" i="8"/>
  <c r="V266" i="21" s="1"/>
  <c r="BZ266" i="4" s="1"/>
  <c r="AY282" i="8"/>
  <c r="V262" i="21" s="1"/>
  <c r="BZ262" i="4" s="1"/>
  <c r="AY127" i="8"/>
  <c r="V246" i="21" s="1"/>
  <c r="BZ246" i="4" s="1"/>
  <c r="AY250" i="8"/>
  <c r="V238" i="21" s="1"/>
  <c r="BZ238" i="4" s="1"/>
  <c r="AY119" i="8"/>
  <c r="V234" i="21" s="1"/>
  <c r="BZ234" i="4" s="1"/>
  <c r="BN119" i="8"/>
  <c r="AY50" i="8"/>
  <c r="V230" i="21" s="1"/>
  <c r="BZ230" i="4" s="1"/>
  <c r="BN50" i="8"/>
  <c r="AY29" i="8"/>
  <c r="V222" i="21" s="1"/>
  <c r="BZ222" i="4" s="1"/>
  <c r="AY241" i="8"/>
  <c r="V206" i="21" s="1"/>
  <c r="BZ206" i="4" s="1"/>
  <c r="BN241" i="8"/>
  <c r="AY327" i="8"/>
  <c r="V198" i="21" s="1"/>
  <c r="BZ198" i="4" s="1"/>
  <c r="AY57" i="8"/>
  <c r="V194" i="21" s="1"/>
  <c r="BZ194" i="4" s="1"/>
  <c r="AY301" i="8"/>
  <c r="V186" i="21" s="1"/>
  <c r="BZ186" i="4" s="1"/>
  <c r="AY147" i="8"/>
  <c r="V182" i="21" s="1"/>
  <c r="BZ182" i="4" s="1"/>
  <c r="AY243" i="8"/>
  <c r="V178" i="21" s="1"/>
  <c r="BZ178" i="4" s="1"/>
  <c r="AY87" i="8"/>
  <c r="V162" i="21" s="1"/>
  <c r="BZ162" i="4" s="1"/>
  <c r="AY149" i="8"/>
  <c r="V150" i="21" s="1"/>
  <c r="BZ150" i="4" s="1"/>
  <c r="BN149" i="8"/>
  <c r="AY145" i="8"/>
  <c r="V146" i="21" s="1"/>
  <c r="BZ146" i="4" s="1"/>
  <c r="AY9" i="8"/>
  <c r="BN9" i="8"/>
  <c r="AY183" i="8"/>
  <c r="BN183" i="8"/>
  <c r="AY40" i="8"/>
  <c r="AY74" i="8"/>
  <c r="AY46" i="8"/>
  <c r="V98" i="21" s="1"/>
  <c r="BZ98" i="4" s="1"/>
  <c r="CC46" i="8" s="1"/>
  <c r="BN46" i="8"/>
  <c r="AY175" i="8"/>
  <c r="AY174" i="8"/>
  <c r="V82" i="21" s="1"/>
  <c r="BZ82" i="4" s="1"/>
  <c r="CC174" i="8" s="1"/>
  <c r="BN174" i="8"/>
  <c r="AY104" i="8"/>
  <c r="AY257" i="8"/>
  <c r="BN257" i="8"/>
  <c r="AY173" i="8"/>
  <c r="V50" i="21" s="1"/>
  <c r="BZ50" i="4" s="1"/>
  <c r="CC173" i="8" s="1"/>
  <c r="BN173" i="8"/>
  <c r="AY144" i="8"/>
  <c r="AY297" i="8"/>
  <c r="AY329" i="8"/>
  <c r="AY370" i="8"/>
  <c r="BN370" i="8"/>
  <c r="AY176" i="8"/>
  <c r="V18" i="21" s="1"/>
  <c r="BZ18" i="4" s="1"/>
  <c r="CC176" i="8" s="1"/>
  <c r="BN176" i="8"/>
  <c r="AY345" i="8"/>
  <c r="AY52" i="8"/>
  <c r="AY164" i="8"/>
  <c r="AX234" i="8"/>
  <c r="BP306" i="8"/>
  <c r="CE306" i="8" s="1"/>
  <c r="AX343" i="8"/>
  <c r="BQ183" i="8"/>
  <c r="CF183" i="8" s="1"/>
  <c r="AX103" i="8"/>
  <c r="BQ182" i="8"/>
  <c r="CF182" i="8" s="1"/>
  <c r="BQ226" i="8"/>
  <c r="CF226" i="8" s="1"/>
  <c r="BP281" i="8"/>
  <c r="CE281" i="8" s="1"/>
  <c r="BA292" i="8"/>
  <c r="BA332" i="8"/>
  <c r="BP332" i="8"/>
  <c r="CE332" i="8" s="1"/>
  <c r="BA336" i="8"/>
  <c r="BA486" i="8"/>
  <c r="AY85" i="8"/>
  <c r="AX85" i="8"/>
  <c r="AY93" i="8"/>
  <c r="BN93" i="8"/>
  <c r="AY112" i="8"/>
  <c r="AY166" i="8"/>
  <c r="AY55" i="8"/>
  <c r="AY51" i="8"/>
  <c r="AY13" i="8"/>
  <c r="AY5" i="8"/>
  <c r="AY106" i="8"/>
  <c r="AY151" i="8"/>
  <c r="BN151" i="8"/>
  <c r="AY100" i="8"/>
  <c r="AY128" i="8"/>
  <c r="BN128" i="8"/>
  <c r="AY115" i="8"/>
  <c r="BN115" i="8"/>
  <c r="AY233" i="8"/>
  <c r="BN233" i="8"/>
  <c r="AY15" i="8"/>
  <c r="AY194" i="8"/>
  <c r="AY18" i="8"/>
  <c r="BN18" i="8"/>
  <c r="AY105" i="8"/>
  <c r="AY159" i="8"/>
  <c r="BN159" i="8"/>
  <c r="AY251" i="8"/>
  <c r="AY37" i="8"/>
  <c r="BN37" i="8"/>
  <c r="AY249" i="8"/>
  <c r="AY191" i="8"/>
  <c r="AY143" i="8"/>
  <c r="AY109" i="8"/>
  <c r="AY376" i="8"/>
  <c r="BN376" i="8"/>
  <c r="AY31" i="8"/>
  <c r="BN31" i="8"/>
  <c r="AY126" i="8"/>
  <c r="AY53" i="8"/>
  <c r="AY321" i="8"/>
  <c r="AY136" i="8"/>
  <c r="AY178" i="8"/>
  <c r="AY303" i="8"/>
  <c r="AY32" i="8"/>
  <c r="AY33" i="8"/>
  <c r="BN33" i="8"/>
  <c r="AY232" i="8"/>
  <c r="BN232" i="8"/>
  <c r="AY177" i="8"/>
  <c r="BN177" i="8"/>
  <c r="AY41" i="8"/>
  <c r="BN41" i="8"/>
  <c r="AY60" i="8"/>
  <c r="BN60" i="8"/>
  <c r="AY188" i="8"/>
  <c r="BN188" i="8"/>
  <c r="AY39" i="8"/>
  <c r="BN39" i="8"/>
  <c r="AY185" i="8"/>
  <c r="BN185" i="8"/>
  <c r="AY22" i="8"/>
  <c r="AY28" i="8"/>
  <c r="AY24" i="8"/>
  <c r="BN24" i="8"/>
  <c r="AY179" i="8"/>
  <c r="BN179" i="8"/>
  <c r="AY98" i="8"/>
  <c r="AY10" i="8"/>
  <c r="AY220" i="8"/>
  <c r="AY184" i="8"/>
  <c r="AY221" i="8"/>
  <c r="AY82" i="8"/>
  <c r="AY253" i="8"/>
  <c r="AY59" i="8"/>
  <c r="AY68" i="8"/>
  <c r="BN68" i="8"/>
  <c r="AY152" i="8"/>
  <c r="AY54" i="8"/>
  <c r="BN54" i="8"/>
  <c r="AY72" i="8"/>
  <c r="AY216" i="8"/>
  <c r="AY186" i="8"/>
  <c r="BQ90" i="8"/>
  <c r="CF90" i="8" s="1"/>
  <c r="BA381" i="8"/>
  <c r="BQ105" i="8"/>
  <c r="CF105" i="8" s="1"/>
  <c r="BP285" i="8"/>
  <c r="CE285" i="8" s="1"/>
  <c r="BA290" i="8"/>
  <c r="BB354" i="8"/>
  <c r="BA423" i="8"/>
  <c r="BB456" i="8"/>
  <c r="BA490" i="8"/>
  <c r="BP490" i="8"/>
  <c r="CE490" i="8" s="1"/>
  <c r="AY399" i="8"/>
  <c r="BN399" i="8"/>
  <c r="AY207" i="8"/>
  <c r="BB242" i="8"/>
  <c r="BQ346" i="8"/>
  <c r="CF346" i="8" s="1"/>
  <c r="AX392" i="8"/>
  <c r="BQ353" i="8"/>
  <c r="CF353" i="8" s="1"/>
  <c r="BP334" i="8"/>
  <c r="CE334" i="8" s="1"/>
  <c r="BQ151" i="8"/>
  <c r="CF151" i="8" s="1"/>
  <c r="AX350" i="8"/>
  <c r="BQ242" i="8"/>
  <c r="CF242" i="8" s="1"/>
  <c r="BQ128" i="8"/>
  <c r="CF128" i="8" s="1"/>
  <c r="BQ101" i="8"/>
  <c r="CF101" i="8" s="1"/>
  <c r="AX276" i="8"/>
  <c r="BN422" i="8"/>
  <c r="AX262" i="8"/>
  <c r="AX318" i="8"/>
  <c r="AX337" i="8"/>
  <c r="AX393" i="8"/>
  <c r="AX363" i="8"/>
  <c r="AX305" i="8"/>
  <c r="BP276" i="8"/>
  <c r="CE276" i="8" s="1"/>
  <c r="AX338" i="8"/>
  <c r="AX246" i="8"/>
  <c r="BQ258" i="8"/>
  <c r="CF258" i="8" s="1"/>
  <c r="BP338" i="8"/>
  <c r="CE338" i="8" s="1"/>
  <c r="CG338" i="8" s="1"/>
  <c r="AX397" i="8"/>
  <c r="BQ340" i="8"/>
  <c r="CF340" i="8" s="1"/>
  <c r="AX315" i="8"/>
  <c r="BQ252" i="8"/>
  <c r="CF252" i="8" s="1"/>
  <c r="BQ232" i="8"/>
  <c r="CF232" i="8" s="1"/>
  <c r="BQ154" i="8"/>
  <c r="CF154" i="8" s="1"/>
  <c r="BQ149" i="8"/>
  <c r="CF149" i="8" s="1"/>
  <c r="AX233" i="8"/>
  <c r="BN341" i="8"/>
  <c r="BQ136" i="8"/>
  <c r="CF136" i="8" s="1"/>
  <c r="AX366" i="8"/>
  <c r="AX367" i="8"/>
  <c r="AX325" i="8"/>
  <c r="AX289" i="8"/>
  <c r="AX317" i="8"/>
  <c r="AX205" i="8"/>
  <c r="BQ250" i="8"/>
  <c r="CF250" i="8" s="1"/>
  <c r="BP340" i="8"/>
  <c r="CE340" i="8" s="1"/>
  <c r="AX151" i="8"/>
  <c r="BQ219" i="8"/>
  <c r="CF219" i="8" s="1"/>
  <c r="AX120" i="8"/>
  <c r="BN373" i="8"/>
  <c r="BN377" i="8"/>
  <c r="BN443" i="8"/>
  <c r="BN489" i="8"/>
  <c r="AX355" i="8"/>
  <c r="AX356" i="8"/>
  <c r="AX340" i="8"/>
  <c r="AX344" i="8"/>
  <c r="AX294" i="8"/>
  <c r="AX280" i="8"/>
  <c r="BQ237" i="8"/>
  <c r="CF237" i="8" s="1"/>
  <c r="AX223" i="8"/>
  <c r="BP337" i="8"/>
  <c r="CE337" i="8" s="1"/>
  <c r="BP289" i="8"/>
  <c r="CE289" i="8" s="1"/>
  <c r="BQ261" i="8"/>
  <c r="CF261" i="8" s="1"/>
  <c r="BQ127" i="8"/>
  <c r="AX389" i="8"/>
  <c r="BN391" i="8"/>
  <c r="BN472" i="8"/>
  <c r="AX359" i="8"/>
  <c r="AX291" i="8"/>
  <c r="AX259" i="8"/>
  <c r="BQ213" i="8"/>
  <c r="CF213" i="8" s="1"/>
  <c r="BN381" i="8"/>
  <c r="AT442" i="8"/>
  <c r="BQ204" i="8"/>
  <c r="CF204" i="8" s="1"/>
  <c r="BQ184" i="8"/>
  <c r="CF184" i="8" s="1"/>
  <c r="BQ113" i="8"/>
  <c r="CF113" i="8" s="1"/>
  <c r="BQ110" i="8"/>
  <c r="CF110" i="8" s="1"/>
  <c r="AX128" i="8"/>
  <c r="AX191" i="8"/>
  <c r="AT218" i="8"/>
  <c r="BQ195" i="8"/>
  <c r="CF195" i="8" s="1"/>
  <c r="AX168" i="8"/>
  <c r="AX116" i="8"/>
  <c r="BA376" i="8"/>
  <c r="AX341" i="8"/>
  <c r="BQ120" i="8"/>
  <c r="CF120" i="8" s="1"/>
  <c r="BB135" i="8"/>
  <c r="BQ135" i="8"/>
  <c r="CF135" i="8" s="1"/>
  <c r="BB166" i="8"/>
  <c r="BQ166" i="8"/>
  <c r="CF166" i="8" s="1"/>
  <c r="BB210" i="8"/>
  <c r="BQ210" i="8"/>
  <c r="CF210" i="8" s="1"/>
  <c r="BA279" i="8"/>
  <c r="AX279" i="8"/>
  <c r="BQ345" i="8"/>
  <c r="CF345" i="8" s="1"/>
  <c r="AX345" i="8"/>
  <c r="BB446" i="8"/>
  <c r="BA453" i="8"/>
  <c r="AX453" i="8"/>
  <c r="BB459" i="8"/>
  <c r="BA443" i="8"/>
  <c r="BP443" i="8"/>
  <c r="CE443" i="8" s="1"/>
  <c r="BB179" i="8"/>
  <c r="BQ190" i="8"/>
  <c r="CF190" i="8" s="1"/>
  <c r="BB192" i="8"/>
  <c r="BQ192" i="8"/>
  <c r="CF192" i="8" s="1"/>
  <c r="BQ245" i="8"/>
  <c r="CF245" i="8" s="1"/>
  <c r="BA485" i="8"/>
  <c r="BB502" i="8"/>
  <c r="AY331" i="8"/>
  <c r="AY79" i="8"/>
  <c r="BN79" i="8"/>
  <c r="AY262" i="8"/>
  <c r="AY338" i="8"/>
  <c r="BN338" i="8"/>
  <c r="AY261" i="8"/>
  <c r="AX261" i="8"/>
  <c r="AY335" i="8"/>
  <c r="BN335" i="8"/>
  <c r="AY73" i="8"/>
  <c r="BN73" i="8"/>
  <c r="AY200" i="8"/>
  <c r="AY77" i="8"/>
  <c r="BN77" i="8"/>
  <c r="AY227" i="8"/>
  <c r="AY135" i="8"/>
  <c r="BN135" i="8"/>
  <c r="AY121" i="8"/>
  <c r="AY11" i="8"/>
  <c r="BN11" i="8"/>
  <c r="AY239" i="8"/>
  <c r="AY350" i="8"/>
  <c r="BN350" i="8"/>
  <c r="AY167" i="8"/>
  <c r="BN167" i="8"/>
  <c r="AY88" i="8"/>
  <c r="BN88" i="8"/>
  <c r="AY238" i="8"/>
  <c r="AY285" i="8"/>
  <c r="BN285" i="8"/>
  <c r="AY226" i="8"/>
  <c r="AY89" i="8"/>
  <c r="BN89" i="8"/>
  <c r="AY131" i="8"/>
  <c r="AY117" i="8"/>
  <c r="AY229" i="8"/>
  <c r="AY92" i="8"/>
  <c r="AY170" i="8"/>
  <c r="BN170" i="8"/>
  <c r="AY38" i="8"/>
  <c r="AY320" i="8"/>
  <c r="BN320" i="8"/>
  <c r="AY277" i="8"/>
  <c r="AY342" i="8"/>
  <c r="BN342" i="8"/>
  <c r="AY134" i="8"/>
  <c r="BN134" i="8"/>
  <c r="AY273" i="8"/>
  <c r="BN273" i="8"/>
  <c r="AY240" i="8"/>
  <c r="BN240" i="8"/>
  <c r="AY19" i="8"/>
  <c r="BN19" i="8"/>
  <c r="AY357" i="8"/>
  <c r="AY8" i="8"/>
  <c r="BN8" i="8"/>
  <c r="AY193" i="8"/>
  <c r="BN193" i="8"/>
  <c r="AY132" i="8"/>
  <c r="BN132" i="8"/>
  <c r="AY20" i="8"/>
  <c r="AY474" i="8"/>
  <c r="BN474" i="8"/>
  <c r="AY169" i="8"/>
  <c r="BN169" i="8"/>
  <c r="AY286" i="8"/>
  <c r="BN286" i="8"/>
  <c r="AY44" i="8"/>
  <c r="BN44" i="8"/>
  <c r="AY445" i="8"/>
  <c r="AY157" i="8"/>
  <c r="BN157" i="8"/>
  <c r="AY139" i="8"/>
  <c r="BN139" i="8"/>
  <c r="AY280" i="8"/>
  <c r="AY153" i="8"/>
  <c r="AY48" i="8"/>
  <c r="BN48" i="8"/>
  <c r="AY292" i="8"/>
  <c r="AX292" i="8"/>
  <c r="AY213" i="8"/>
  <c r="AY242" i="8"/>
  <c r="AY305" i="8"/>
  <c r="BN305" i="8"/>
  <c r="AY426" i="8"/>
  <c r="BN426" i="8"/>
  <c r="AY124" i="8"/>
  <c r="AY326" i="8"/>
  <c r="AY259" i="8"/>
  <c r="BN259" i="8"/>
  <c r="AY323" i="8"/>
  <c r="AX323" i="8"/>
  <c r="AY299" i="8"/>
  <c r="AX299" i="8"/>
  <c r="AY324" i="8"/>
  <c r="AY16" i="8"/>
  <c r="BN16" i="8"/>
  <c r="AY27" i="8"/>
  <c r="BN27" i="8"/>
  <c r="AY42" i="8"/>
  <c r="AY244" i="8"/>
  <c r="BN244" i="8"/>
  <c r="AY91" i="8"/>
  <c r="BN91" i="8"/>
  <c r="AY234" i="8"/>
  <c r="BN234" i="8"/>
  <c r="AY386" i="8"/>
  <c r="BN386" i="8"/>
  <c r="AY432" i="8"/>
  <c r="AY21" i="8"/>
  <c r="AY271" i="8"/>
  <c r="BN271" i="8"/>
  <c r="AY312" i="8"/>
  <c r="BN312" i="8"/>
  <c r="AY354" i="8"/>
  <c r="BN354" i="8"/>
  <c r="AY7" i="8"/>
  <c r="BN7" i="8"/>
  <c r="AY6" i="8"/>
  <c r="BN6" i="8"/>
  <c r="AU519" i="8"/>
  <c r="AY480" i="8"/>
  <c r="AY385" i="8"/>
  <c r="BN385" i="8"/>
  <c r="CH385" i="8" s="1"/>
  <c r="AY309" i="8"/>
  <c r="BN309" i="8"/>
  <c r="AY395" i="8"/>
  <c r="BN395" i="8"/>
  <c r="AY429" i="8"/>
  <c r="BN429" i="8"/>
  <c r="AY66" i="8"/>
  <c r="AY162" i="8"/>
  <c r="BN162" i="8"/>
  <c r="AY406" i="8"/>
  <c r="BN406" i="8"/>
  <c r="AY397" i="8"/>
  <c r="AY353" i="8"/>
  <c r="BN353" i="8"/>
  <c r="AY355" i="8"/>
  <c r="AY114" i="8"/>
  <c r="BN114" i="8"/>
  <c r="AY45" i="8"/>
  <c r="BN45" i="8"/>
  <c r="AY400" i="8"/>
  <c r="BN400" i="8"/>
  <c r="AY300" i="8"/>
  <c r="AY165" i="8"/>
  <c r="BN165" i="8"/>
  <c r="AY137" i="8"/>
  <c r="BN137" i="8"/>
  <c r="AY375" i="8"/>
  <c r="BN375" i="8"/>
  <c r="AY218" i="8"/>
  <c r="BQ132" i="8"/>
  <c r="CF132" i="8" s="1"/>
  <c r="BB194" i="8"/>
  <c r="BB266" i="8"/>
  <c r="AX266" i="8"/>
  <c r="BB122" i="8"/>
  <c r="BQ235" i="8"/>
  <c r="CF235" i="8" s="1"/>
  <c r="AX281" i="8"/>
  <c r="BN292" i="8"/>
  <c r="AX351" i="8"/>
  <c r="BB396" i="8"/>
  <c r="BP489" i="8"/>
  <c r="AX199" i="8"/>
  <c r="AX215" i="8"/>
  <c r="AX112" i="8"/>
  <c r="AX114" i="8"/>
  <c r="AX115" i="8"/>
  <c r="AX193" i="8"/>
  <c r="AX194" i="8"/>
  <c r="AX213" i="8"/>
  <c r="AX206" i="8"/>
  <c r="AX203" i="8"/>
  <c r="AX189" i="8"/>
  <c r="AX131" i="8"/>
  <c r="AX125" i="8"/>
  <c r="BQ158" i="8"/>
  <c r="CF158" i="8" s="1"/>
  <c r="BQ134" i="8"/>
  <c r="CF134" i="8" s="1"/>
  <c r="BQ214" i="8"/>
  <c r="CF214" i="8" s="1"/>
  <c r="BQ172" i="8"/>
  <c r="CF172" i="8" s="1"/>
  <c r="AX229" i="8"/>
  <c r="AX242" i="8"/>
  <c r="AX269" i="8"/>
  <c r="AT281" i="8"/>
  <c r="AX283" i="8"/>
  <c r="AX285" i="8"/>
  <c r="AX288" i="8"/>
  <c r="AX296" i="8"/>
  <c r="AT310" i="8"/>
  <c r="AX328" i="8"/>
  <c r="AX331" i="8"/>
  <c r="AX334" i="8"/>
  <c r="AX352" i="8"/>
  <c r="AX361" i="8"/>
  <c r="AX368" i="8"/>
  <c r="AX372" i="8"/>
  <c r="AX247" i="8"/>
  <c r="AX195" i="8"/>
  <c r="BQ155" i="8"/>
  <c r="CF155" i="8" s="1"/>
  <c r="BQ143" i="8"/>
  <c r="CF143" i="8" s="1"/>
  <c r="AX113" i="8"/>
  <c r="BQ141" i="8"/>
  <c r="CF141" i="8" s="1"/>
  <c r="AX143" i="8"/>
  <c r="BQ203" i="8"/>
  <c r="CF203" i="8" s="1"/>
  <c r="AX58" i="8"/>
  <c r="AX60" i="8"/>
  <c r="AX62" i="8"/>
  <c r="AX64" i="8"/>
  <c r="AX91" i="8"/>
  <c r="AX94" i="8"/>
  <c r="AX95" i="8"/>
  <c r="AX107" i="8"/>
  <c r="AX108" i="8"/>
  <c r="AX111" i="8"/>
  <c r="BQ254" i="8"/>
  <c r="CF254" i="8" s="1"/>
  <c r="AX188" i="8"/>
  <c r="AX158" i="8"/>
  <c r="AX134" i="8"/>
  <c r="BQ118" i="8"/>
  <c r="CF118" i="8" s="1"/>
  <c r="BQ115" i="8"/>
  <c r="CF115" i="8" s="1"/>
  <c r="BQ334" i="8"/>
  <c r="CF334" i="8" s="1"/>
  <c r="BQ341" i="8"/>
  <c r="CF341" i="8" s="1"/>
  <c r="AX336" i="8"/>
  <c r="AX329" i="8"/>
  <c r="AX311" i="8"/>
  <c r="AX308" i="8"/>
  <c r="AX300" i="8"/>
  <c r="AX353" i="8"/>
  <c r="BQ294" i="8"/>
  <c r="CF294" i="8" s="1"/>
  <c r="AX268" i="8"/>
  <c r="AX284" i="8"/>
  <c r="AX251" i="8"/>
  <c r="AX235" i="8"/>
  <c r="AX219" i="8"/>
  <c r="AX218" i="8"/>
  <c r="AX200" i="8"/>
  <c r="BP282" i="8"/>
  <c r="CE282" i="8" s="1"/>
  <c r="BQ251" i="8"/>
  <c r="CF251" i="8" s="1"/>
  <c r="AX176" i="8"/>
  <c r="BQ174" i="8"/>
  <c r="CF174" i="8" s="1"/>
  <c r="BP286" i="8"/>
  <c r="CE286" i="8" s="1"/>
  <c r="BQ131" i="8"/>
  <c r="CF131" i="8" s="1"/>
  <c r="BQ176" i="8"/>
  <c r="CF176" i="8" s="1"/>
  <c r="BQ160" i="8"/>
  <c r="CF160" i="8" s="1"/>
  <c r="BQ88" i="8"/>
  <c r="CF88" i="8" s="1"/>
  <c r="BQ73" i="8"/>
  <c r="CF73" i="8" s="1"/>
  <c r="AX287" i="8"/>
  <c r="BQ240" i="8"/>
  <c r="CF240" i="8" s="1"/>
  <c r="BP284" i="8"/>
  <c r="CE284" i="8" s="1"/>
  <c r="BP219" i="8"/>
  <c r="CE219" i="8" s="1"/>
  <c r="BN454" i="8"/>
  <c r="AX365" i="8"/>
  <c r="AX364" i="8"/>
  <c r="AX360" i="8"/>
  <c r="BQ331" i="8"/>
  <c r="CF331" i="8" s="1"/>
  <c r="AX349" i="8"/>
  <c r="AX339" i="8"/>
  <c r="AX282" i="8"/>
  <c r="AX278" i="8"/>
  <c r="BQ253" i="8"/>
  <c r="CF253" i="8" s="1"/>
  <c r="AX104" i="8"/>
  <c r="AX68" i="8"/>
  <c r="AX286" i="8"/>
  <c r="AX163" i="8"/>
  <c r="AX209" i="8"/>
  <c r="BN441" i="8"/>
  <c r="AX66" i="8"/>
  <c r="BQ108" i="8"/>
  <c r="CF108" i="8" s="1"/>
  <c r="BQ92" i="8"/>
  <c r="CF92" i="8" s="1"/>
  <c r="BN382" i="8"/>
  <c r="AT446" i="8"/>
  <c r="BQ112" i="8"/>
  <c r="CF112" i="8" s="1"/>
  <c r="BQ94" i="8"/>
  <c r="CF94" i="8" s="1"/>
  <c r="AX77" i="8"/>
  <c r="AX38" i="8"/>
  <c r="AX102" i="8"/>
  <c r="AX106" i="8"/>
  <c r="AX110" i="8"/>
  <c r="AX121" i="8"/>
  <c r="AT246" i="8"/>
  <c r="AX249" i="8"/>
  <c r="BN445" i="8"/>
  <c r="BQ99" i="8"/>
  <c r="CF99" i="8" s="1"/>
  <c r="BN440" i="8"/>
  <c r="BN449" i="8"/>
  <c r="BN471" i="8"/>
  <c r="BN476" i="8"/>
  <c r="AX236" i="8"/>
  <c r="AX237" i="8"/>
  <c r="BQ212" i="8"/>
  <c r="CF212" i="8" s="1"/>
  <c r="AX181" i="8"/>
  <c r="BQ217" i="8"/>
  <c r="CF217" i="8" s="1"/>
  <c r="AX156" i="8"/>
  <c r="AX109" i="8"/>
  <c r="AX105" i="8"/>
  <c r="AX98" i="8"/>
  <c r="BQ181" i="8"/>
  <c r="CF181" i="8" s="1"/>
  <c r="BQ121" i="8"/>
  <c r="CF121" i="8" s="1"/>
  <c r="BQ111" i="8"/>
  <c r="CF111" i="8" s="1"/>
  <c r="BQ95" i="8"/>
  <c r="CF95" i="8" s="1"/>
  <c r="BQ85" i="8"/>
  <c r="CF85" i="8" s="1"/>
  <c r="BQ82" i="8"/>
  <c r="CF82" i="8" s="1"/>
  <c r="AT198" i="8"/>
  <c r="BN411" i="8"/>
  <c r="BN416" i="8"/>
  <c r="AT448" i="8"/>
  <c r="AT451" i="8"/>
  <c r="AT453" i="8"/>
  <c r="BN455" i="8"/>
  <c r="BN459" i="8"/>
  <c r="BN470" i="8"/>
  <c r="AT490" i="8"/>
  <c r="AX212" i="8"/>
  <c r="AX252" i="8"/>
  <c r="BQ247" i="8"/>
  <c r="CF247" i="8" s="1"/>
  <c r="BQ215" i="8"/>
  <c r="CF215" i="8" s="1"/>
  <c r="BQ168" i="8"/>
  <c r="CF168" i="8" s="1"/>
  <c r="BQ58" i="8"/>
  <c r="CF58" i="8" s="1"/>
  <c r="BN388" i="8"/>
  <c r="BN415" i="8"/>
  <c r="BN425" i="8"/>
  <c r="BN427" i="8"/>
  <c r="BN433" i="8"/>
  <c r="AT440" i="8"/>
  <c r="BN451" i="8"/>
  <c r="BN458" i="8"/>
  <c r="BN473" i="8"/>
  <c r="BN490" i="8"/>
  <c r="BB9" i="8"/>
  <c r="BA11" i="8"/>
  <c r="BB12" i="8"/>
  <c r="BB17" i="8"/>
  <c r="BA19" i="8"/>
  <c r="BQ20" i="8"/>
  <c r="CF20" i="8" s="1"/>
  <c r="BB20" i="8"/>
  <c r="BA24" i="8"/>
  <c r="BB25" i="8"/>
  <c r="BA51" i="8"/>
  <c r="BA53" i="8"/>
  <c r="BA83" i="8"/>
  <c r="BA85" i="8"/>
  <c r="BB89" i="8"/>
  <c r="BP115" i="8"/>
  <c r="CE115" i="8" s="1"/>
  <c r="BA115" i="8"/>
  <c r="BB116" i="8"/>
  <c r="BB120" i="8"/>
  <c r="BP125" i="8"/>
  <c r="CE125" i="8" s="1"/>
  <c r="BA125" i="8"/>
  <c r="AX126" i="8"/>
  <c r="BA126" i="8"/>
  <c r="BA128" i="8"/>
  <c r="BB129" i="8"/>
  <c r="BP131" i="8"/>
  <c r="CE131" i="8" s="1"/>
  <c r="BA131" i="8"/>
  <c r="BB132" i="8"/>
  <c r="BP134" i="8"/>
  <c r="CE134" i="8" s="1"/>
  <c r="BA134" i="8"/>
  <c r="BB142" i="8"/>
  <c r="BP151" i="8"/>
  <c r="CE151" i="8" s="1"/>
  <c r="BA151" i="8"/>
  <c r="BP153" i="8"/>
  <c r="CE153" i="8" s="1"/>
  <c r="BA153" i="8"/>
  <c r="BB157" i="8"/>
  <c r="BA163" i="8"/>
  <c r="BA168" i="8"/>
  <c r="BA178" i="8"/>
  <c r="BA189" i="8"/>
  <c r="BA191" i="8"/>
  <c r="BA198" i="8"/>
  <c r="BA212" i="8"/>
  <c r="BA223" i="8"/>
  <c r="BB226" i="8"/>
  <c r="BA228" i="8"/>
  <c r="BQ234" i="8"/>
  <c r="CF234" i="8" s="1"/>
  <c r="BB234" i="8"/>
  <c r="BA237" i="8"/>
  <c r="BB244" i="8"/>
  <c r="AT253" i="8"/>
  <c r="BA258" i="8"/>
  <c r="BA260" i="8"/>
  <c r="BB261" i="8"/>
  <c r="BP262" i="8"/>
  <c r="CE262" i="8" s="1"/>
  <c r="BA262" i="8"/>
  <c r="BB263" i="8"/>
  <c r="BQ271" i="8"/>
  <c r="CF271" i="8" s="1"/>
  <c r="BB271" i="8"/>
  <c r="BA272" i="8"/>
  <c r="BQ275" i="8"/>
  <c r="CF275" i="8" s="1"/>
  <c r="BB275" i="8"/>
  <c r="BA276" i="8"/>
  <c r="AT277" i="8"/>
  <c r="AT279" i="8"/>
  <c r="AT280" i="8"/>
  <c r="BB280" i="8"/>
  <c r="AT283" i="8"/>
  <c r="AT285" i="8"/>
  <c r="AT286" i="8"/>
  <c r="AT288" i="8"/>
  <c r="BA289" i="8"/>
  <c r="BB290" i="8"/>
  <c r="BB292" i="8"/>
  <c r="BP299" i="8"/>
  <c r="BA299" i="8"/>
  <c r="BP301" i="8"/>
  <c r="BA301" i="8"/>
  <c r="BP303" i="8"/>
  <c r="CE303" i="8" s="1"/>
  <c r="BA303" i="8"/>
  <c r="BA306" i="8"/>
  <c r="BQ312" i="8"/>
  <c r="CF312" i="8" s="1"/>
  <c r="BB312" i="8"/>
  <c r="BQ318" i="8"/>
  <c r="CF318" i="8" s="1"/>
  <c r="BB318" i="8"/>
  <c r="BA319" i="8"/>
  <c r="BP321" i="8"/>
  <c r="CE321" i="8" s="1"/>
  <c r="BA321" i="8"/>
  <c r="BB332" i="8"/>
  <c r="BA333" i="8"/>
  <c r="BB335" i="8"/>
  <c r="BB337" i="8"/>
  <c r="BA341" i="8"/>
  <c r="BA348" i="8"/>
  <c r="AT353" i="8"/>
  <c r="BP358" i="8"/>
  <c r="CE358" i="8" s="1"/>
  <c r="BA358" i="8"/>
  <c r="BB366" i="8"/>
  <c r="BB372" i="8"/>
  <c r="BQ376" i="8"/>
  <c r="CF376" i="8" s="1"/>
  <c r="BB376" i="8"/>
  <c r="BP379" i="8"/>
  <c r="CE379" i="8" s="1"/>
  <c r="BA379" i="8"/>
  <c r="BB382" i="8"/>
  <c r="BP383" i="8"/>
  <c r="CE383" i="8" s="1"/>
  <c r="BA383" i="8"/>
  <c r="BQ389" i="8"/>
  <c r="CF389" i="8" s="1"/>
  <c r="BB389" i="8"/>
  <c r="BA390" i="8"/>
  <c r="BB394" i="8"/>
  <c r="BA396" i="8"/>
  <c r="BB414" i="8"/>
  <c r="BB419" i="8"/>
  <c r="BB422" i="8"/>
  <c r="BB426" i="8"/>
  <c r="BQ430" i="8"/>
  <c r="CF430" i="8" s="1"/>
  <c r="BB430" i="8"/>
  <c r="BQ435" i="8"/>
  <c r="CF435" i="8" s="1"/>
  <c r="BB435" i="8"/>
  <c r="BA436" i="8"/>
  <c r="BQ438" i="8"/>
  <c r="CF438" i="8" s="1"/>
  <c r="BB438" i="8"/>
  <c r="BA439" i="8"/>
  <c r="BA442" i="8"/>
  <c r="BA445" i="8"/>
  <c r="BA446" i="8"/>
  <c r="BB447" i="8"/>
  <c r="BB449" i="8"/>
  <c r="BQ453" i="8"/>
  <c r="CF453" i="8" s="1"/>
  <c r="BB453" i="8"/>
  <c r="BB466" i="8"/>
  <c r="BA474" i="8"/>
  <c r="BA476" i="8"/>
  <c r="BB478" i="8"/>
  <c r="AT483" i="8"/>
  <c r="BB484" i="8"/>
  <c r="AT487" i="8"/>
  <c r="BB493" i="8"/>
  <c r="BB494" i="8"/>
  <c r="BB496" i="8"/>
  <c r="BA497" i="8"/>
  <c r="AT500" i="8"/>
  <c r="BA501" i="8"/>
  <c r="AT503" i="8"/>
  <c r="BA504" i="8"/>
  <c r="AT505" i="8"/>
  <c r="BA506" i="8"/>
  <c r="BA507" i="8"/>
  <c r="BA510" i="8"/>
  <c r="BB511" i="8"/>
  <c r="BB513" i="8"/>
  <c r="BP514" i="8"/>
  <c r="CE514" i="8" s="1"/>
  <c r="BA514" i="8"/>
  <c r="BA6" i="8"/>
  <c r="BB7" i="8"/>
  <c r="BA9" i="8"/>
  <c r="BA14" i="8"/>
  <c r="BB15" i="8"/>
  <c r="BA17" i="8"/>
  <c r="BB18" i="8"/>
  <c r="BA22" i="8"/>
  <c r="BB23" i="8"/>
  <c r="BA25" i="8"/>
  <c r="BA27" i="8"/>
  <c r="BQ28" i="8"/>
  <c r="CF28" i="8" s="1"/>
  <c r="BB28" i="8"/>
  <c r="BA31" i="8"/>
  <c r="BA33" i="8"/>
  <c r="BA35" i="8"/>
  <c r="BB36" i="8"/>
  <c r="BA37" i="8"/>
  <c r="BQ38" i="8"/>
  <c r="CF38" i="8" s="1"/>
  <c r="BB38" i="8"/>
  <c r="BA39" i="8"/>
  <c r="BB40" i="8"/>
  <c r="BP41" i="8"/>
  <c r="CE41" i="8" s="1"/>
  <c r="BA41" i="8"/>
  <c r="BQ42" i="8"/>
  <c r="CF42" i="8" s="1"/>
  <c r="BB42" i="8"/>
  <c r="BA43" i="8"/>
  <c r="BB48" i="8"/>
  <c r="BA49" i="8"/>
  <c r="BB50" i="8"/>
  <c r="BA56" i="8"/>
  <c r="BA58" i="8"/>
  <c r="BA60" i="8"/>
  <c r="BA62" i="8"/>
  <c r="BP64" i="8"/>
  <c r="CE64" i="8" s="1"/>
  <c r="BA64" i="8"/>
  <c r="BB71" i="8"/>
  <c r="BB73" i="8"/>
  <c r="BA80" i="8"/>
  <c r="BB81" i="8"/>
  <c r="BB84" i="8"/>
  <c r="BA91" i="8"/>
  <c r="BA93" i="8"/>
  <c r="BB94" i="8"/>
  <c r="BP95" i="8"/>
  <c r="BA95" i="8"/>
  <c r="BA97" i="8"/>
  <c r="BP99" i="8"/>
  <c r="CE99" i="8" s="1"/>
  <c r="BA99" i="8"/>
  <c r="BA101" i="8"/>
  <c r="BB102" i="8"/>
  <c r="BA103" i="8"/>
  <c r="BA105" i="8"/>
  <c r="BB106" i="8"/>
  <c r="BA107" i="8"/>
  <c r="BA109" i="8"/>
  <c r="BB110" i="8"/>
  <c r="BQ119" i="8"/>
  <c r="CF119" i="8" s="1"/>
  <c r="BB119" i="8"/>
  <c r="BA123" i="8"/>
  <c r="BB126" i="8"/>
  <c r="BP129" i="8"/>
  <c r="CE129" i="8" s="1"/>
  <c r="BA129" i="8"/>
  <c r="BA132" i="8"/>
  <c r="BP135" i="8"/>
  <c r="CE135" i="8" s="1"/>
  <c r="BA135" i="8"/>
  <c r="BQ138" i="8"/>
  <c r="CF138" i="8" s="1"/>
  <c r="BB138" i="8"/>
  <c r="BB140" i="8"/>
  <c r="AX144" i="8"/>
  <c r="BB145" i="8"/>
  <c r="BQ147" i="8"/>
  <c r="CF147" i="8" s="1"/>
  <c r="BB147" i="8"/>
  <c r="BB150" i="8"/>
  <c r="BB167" i="8"/>
  <c r="BA196" i="8"/>
  <c r="BB197" i="8"/>
  <c r="BA199" i="8"/>
  <c r="BB208" i="8"/>
  <c r="BA215" i="8"/>
  <c r="BQ224" i="8"/>
  <c r="CF224" i="8" s="1"/>
  <c r="BB224" i="8"/>
  <c r="BA226" i="8"/>
  <c r="AX227" i="8"/>
  <c r="BB227" i="8"/>
  <c r="BA229" i="8"/>
  <c r="BA234" i="8"/>
  <c r="BB235" i="8"/>
  <c r="BA242" i="8"/>
  <c r="BB245" i="8"/>
  <c r="BA247" i="8"/>
  <c r="BB248" i="8"/>
  <c r="BA250" i="8"/>
  <c r="BP252" i="8"/>
  <c r="CE252" i="8" s="1"/>
  <c r="BA252" i="8"/>
  <c r="BP255" i="8"/>
  <c r="CE255" i="8" s="1"/>
  <c r="BA255" i="8"/>
  <c r="BQ256" i="8"/>
  <c r="CF256" i="8" s="1"/>
  <c r="BB256" i="8"/>
  <c r="BA263" i="8"/>
  <c r="BB264" i="8"/>
  <c r="BP265" i="8"/>
  <c r="BA265" i="8"/>
  <c r="BA269" i="8"/>
  <c r="BA273" i="8"/>
  <c r="BB283" i="8"/>
  <c r="BA284" i="8"/>
  <c r="BB286" i="8"/>
  <c r="BA287" i="8"/>
  <c r="BB291" i="8"/>
  <c r="BB296" i="8"/>
  <c r="BB298" i="8"/>
  <c r="BB304" i="8"/>
  <c r="BB306" i="8"/>
  <c r="AX313" i="8"/>
  <c r="BA313" i="8"/>
  <c r="BB319" i="8"/>
  <c r="BP320" i="8"/>
  <c r="CE320" i="8" s="1"/>
  <c r="BA320" i="8"/>
  <c r="BA322" i="8"/>
  <c r="BP324" i="8"/>
  <c r="BA324" i="8"/>
  <c r="BP326" i="8"/>
  <c r="CE326" i="8" s="1"/>
  <c r="BA326" i="8"/>
  <c r="BP331" i="8"/>
  <c r="CE331" i="8" s="1"/>
  <c r="BA331" i="8"/>
  <c r="BB333" i="8"/>
  <c r="BB338" i="8"/>
  <c r="BB342" i="8"/>
  <c r="BP346" i="8"/>
  <c r="CE346" i="8" s="1"/>
  <c r="BA346" i="8"/>
  <c r="BB348" i="8"/>
  <c r="BB349" i="8"/>
  <c r="BA351" i="8"/>
  <c r="BP354" i="8"/>
  <c r="BA354" i="8"/>
  <c r="BQ357" i="8"/>
  <c r="CF357" i="8" s="1"/>
  <c r="BB357" i="8"/>
  <c r="BQ359" i="8"/>
  <c r="CF359" i="8" s="1"/>
  <c r="BB359" i="8"/>
  <c r="BA367" i="8"/>
  <c r="BP373" i="8"/>
  <c r="CE373" i="8" s="1"/>
  <c r="BA373" i="8"/>
  <c r="BB379" i="8"/>
  <c r="BB383" i="8"/>
  <c r="BB386" i="8"/>
  <c r="BB405" i="8"/>
  <c r="BP415" i="8"/>
  <c r="CE415" i="8" s="1"/>
  <c r="BA415" i="8"/>
  <c r="BB420" i="8"/>
  <c r="BA427" i="8"/>
  <c r="BQ439" i="8"/>
  <c r="CF439" i="8" s="1"/>
  <c r="BB439" i="8"/>
  <c r="BQ440" i="8"/>
  <c r="CF440" i="8" s="1"/>
  <c r="BB440" i="8"/>
  <c r="AX440" i="8"/>
  <c r="BA440" i="8"/>
  <c r="BQ443" i="8"/>
  <c r="CF443" i="8" s="1"/>
  <c r="BB443" i="8"/>
  <c r="BA444" i="8"/>
  <c r="BP447" i="8"/>
  <c r="CE447" i="8" s="1"/>
  <c r="BA447" i="8"/>
  <c r="BA449" i="8"/>
  <c r="BA455" i="8"/>
  <c r="BA456" i="8"/>
  <c r="BA459" i="8"/>
  <c r="BP464" i="8"/>
  <c r="CE464" i="8" s="1"/>
  <c r="BA464" i="8"/>
  <c r="BB467" i="8"/>
  <c r="BA468" i="8"/>
  <c r="BA470" i="8"/>
  <c r="BB471" i="8"/>
  <c r="BB474" i="8"/>
  <c r="BB476" i="8"/>
  <c r="BB479" i="8"/>
  <c r="BA482" i="8"/>
  <c r="BQ485" i="8"/>
  <c r="CF485" i="8" s="1"/>
  <c r="BB485" i="8"/>
  <c r="BB488" i="8"/>
  <c r="BB490" i="8"/>
  <c r="BA494" i="8"/>
  <c r="BB501" i="8"/>
  <c r="BB504" i="8"/>
  <c r="BA505" i="8"/>
  <c r="BQ507" i="8"/>
  <c r="CF507" i="8" s="1"/>
  <c r="BB507" i="8"/>
  <c r="BA508" i="8"/>
  <c r="BB514" i="8"/>
  <c r="BB5" i="8"/>
  <c r="BA7" i="8"/>
  <c r="BB8" i="8"/>
  <c r="BB13" i="8"/>
  <c r="BA15" i="8"/>
  <c r="BQ16" i="8"/>
  <c r="CF16" i="8" s="1"/>
  <c r="BB16" i="8"/>
  <c r="BA20" i="8"/>
  <c r="BB21" i="8"/>
  <c r="BA23" i="8"/>
  <c r="BQ24" i="8"/>
  <c r="CF24" i="8" s="1"/>
  <c r="BB24" i="8"/>
  <c r="BA79" i="8"/>
  <c r="BA89" i="8"/>
  <c r="BB90" i="8"/>
  <c r="BA112" i="8"/>
  <c r="BB115" i="8"/>
  <c r="BA117" i="8"/>
  <c r="BB118" i="8"/>
  <c r="BA121" i="8"/>
  <c r="BQ123" i="8"/>
  <c r="CF123" i="8" s="1"/>
  <c r="BB123" i="8"/>
  <c r="BB125" i="8"/>
  <c r="BA130" i="8"/>
  <c r="BP133" i="8"/>
  <c r="CE133" i="8" s="1"/>
  <c r="BA133" i="8"/>
  <c r="BB134" i="8"/>
  <c r="BB136" i="8"/>
  <c r="BP142" i="8"/>
  <c r="BA142" i="8"/>
  <c r="AX148" i="8"/>
  <c r="BB148" i="8"/>
  <c r="BB153" i="8"/>
  <c r="BA157" i="8"/>
  <c r="BB158" i="8"/>
  <c r="BB160" i="8"/>
  <c r="BP167" i="8"/>
  <c r="CE167" i="8" s="1"/>
  <c r="BA167" i="8"/>
  <c r="BB170" i="8"/>
  <c r="BQ189" i="8"/>
  <c r="CF189" i="8" s="1"/>
  <c r="BB189" i="8"/>
  <c r="BQ193" i="8"/>
  <c r="CF193" i="8" s="1"/>
  <c r="BB193" i="8"/>
  <c r="BP194" i="8"/>
  <c r="BA194" i="8"/>
  <c r="BA202" i="8"/>
  <c r="BP213" i="8"/>
  <c r="CE213" i="8" s="1"/>
  <c r="CH213" i="8" s="1"/>
  <c r="BA213" i="8"/>
  <c r="BA224" i="8"/>
  <c r="BB233" i="8"/>
  <c r="BB236" i="8"/>
  <c r="BA238" i="8"/>
  <c r="BA240" i="8"/>
  <c r="BB241" i="8"/>
  <c r="BQ246" i="8"/>
  <c r="CF246" i="8" s="1"/>
  <c r="BB246" i="8"/>
  <c r="BA248" i="8"/>
  <c r="BA256" i="8"/>
  <c r="BA261" i="8"/>
  <c r="BB273" i="8"/>
  <c r="BB276" i="8"/>
  <c r="BP277" i="8"/>
  <c r="CE277" i="8" s="1"/>
  <c r="BA277" i="8"/>
  <c r="BB279" i="8"/>
  <c r="BA280" i="8"/>
  <c r="BB284" i="8"/>
  <c r="BB285" i="8"/>
  <c r="BA296" i="8"/>
  <c r="BA298" i="8"/>
  <c r="BA308" i="8"/>
  <c r="BA311" i="8"/>
  <c r="BB320" i="8"/>
  <c r="BB322" i="8"/>
  <c r="BB324" i="8"/>
  <c r="BB326" i="8"/>
  <c r="BB328" i="8"/>
  <c r="BB331" i="8"/>
  <c r="BB334" i="8"/>
  <c r="BB336" i="8"/>
  <c r="BB341" i="8"/>
  <c r="BB351" i="8"/>
  <c r="BP352" i="8"/>
  <c r="CE352" i="8" s="1"/>
  <c r="BA352" i="8"/>
  <c r="BA361" i="8"/>
  <c r="BB367" i="8"/>
  <c r="BP371" i="8"/>
  <c r="CE371" i="8" s="1"/>
  <c r="BA371" i="8"/>
  <c r="BA377" i="8"/>
  <c r="BA380" i="8"/>
  <c r="BB381" i="8"/>
  <c r="BA387" i="8"/>
  <c r="BB388" i="8"/>
  <c r="BP398" i="8"/>
  <c r="CE398" i="8" s="1"/>
  <c r="BA398" i="8"/>
  <c r="BP403" i="8"/>
  <c r="CE403" i="8" s="1"/>
  <c r="BA403" i="8"/>
  <c r="BA410" i="8"/>
  <c r="BB415" i="8"/>
  <c r="BB417" i="8"/>
  <c r="BA418" i="8"/>
  <c r="BB421" i="8"/>
  <c r="BB423" i="8"/>
  <c r="BB425" i="8"/>
  <c r="BA434" i="8"/>
  <c r="BB441" i="8"/>
  <c r="BB444" i="8"/>
  <c r="BB445" i="8"/>
  <c r="BA452" i="8"/>
  <c r="BA454" i="8"/>
  <c r="BP457" i="8"/>
  <c r="CE457" i="8" s="1"/>
  <c r="BA457" i="8"/>
  <c r="BA458" i="8"/>
  <c r="BB460" i="8"/>
  <c r="BA461" i="8"/>
  <c r="BB464" i="8"/>
  <c r="BB468" i="8"/>
  <c r="BA469" i="8"/>
  <c r="BB470" i="8"/>
  <c r="BB482" i="8"/>
  <c r="BP483" i="8"/>
  <c r="CE483" i="8" s="1"/>
  <c r="BA483" i="8"/>
  <c r="BB486" i="8"/>
  <c r="BB492" i="8"/>
  <c r="BP495" i="8"/>
  <c r="CE495" i="8" s="1"/>
  <c r="BA495" i="8"/>
  <c r="BA498" i="8"/>
  <c r="BA502" i="8"/>
  <c r="BB509" i="8"/>
  <c r="BA512" i="8"/>
  <c r="BQ116" i="8"/>
  <c r="CF116" i="8" s="1"/>
  <c r="BQ114" i="8"/>
  <c r="CF114" i="8" s="1"/>
  <c r="BA5" i="8"/>
  <c r="BB11" i="8"/>
  <c r="BA13" i="8"/>
  <c r="BB14" i="8"/>
  <c r="BA18" i="8"/>
  <c r="BB19" i="8"/>
  <c r="BA21" i="8"/>
  <c r="BB22" i="8"/>
  <c r="BA26" i="8"/>
  <c r="BB27" i="8"/>
  <c r="BA28" i="8"/>
  <c r="BQ29" i="8"/>
  <c r="CF29" i="8" s="1"/>
  <c r="BB29" i="8"/>
  <c r="BA36" i="8"/>
  <c r="BA38" i="8"/>
  <c r="BQ39" i="8"/>
  <c r="CF39" i="8" s="1"/>
  <c r="BB39" i="8"/>
  <c r="BA40" i="8"/>
  <c r="BA42" i="8"/>
  <c r="BA44" i="8"/>
  <c r="BP48" i="8"/>
  <c r="CE48" i="8" s="1"/>
  <c r="BA48" i="8"/>
  <c r="BA55" i="8"/>
  <c r="BB56" i="8"/>
  <c r="BA57" i="8"/>
  <c r="BA63" i="8"/>
  <c r="BA65" i="8"/>
  <c r="BA67" i="8"/>
  <c r="BA71" i="8"/>
  <c r="BB77" i="8"/>
  <c r="BB80" i="8"/>
  <c r="BA81" i="8"/>
  <c r="BA84" i="8"/>
  <c r="BB85" i="8"/>
  <c r="BA86" i="8"/>
  <c r="BA90" i="8"/>
  <c r="BB91" i="8"/>
  <c r="BA92" i="8"/>
  <c r="BB93" i="8"/>
  <c r="BA94" i="8"/>
  <c r="BB95" i="8"/>
  <c r="BA96" i="8"/>
  <c r="BB97" i="8"/>
  <c r="BB99" i="8"/>
  <c r="BA100" i="8"/>
  <c r="BB101" i="8"/>
  <c r="BA102" i="8"/>
  <c r="BB103" i="8"/>
  <c r="BB105" i="8"/>
  <c r="BA106" i="8"/>
  <c r="BB107" i="8"/>
  <c r="BB109" i="8"/>
  <c r="BA110" i="8"/>
  <c r="BA116" i="8"/>
  <c r="BA120" i="8"/>
  <c r="BB121" i="8"/>
  <c r="BA127" i="8"/>
  <c r="BB128" i="8"/>
  <c r="BA136" i="8"/>
  <c r="BB149" i="8"/>
  <c r="BP150" i="8"/>
  <c r="CE150" i="8" s="1"/>
  <c r="BA150" i="8"/>
  <c r="BB151" i="8"/>
  <c r="BP155" i="8"/>
  <c r="CE155" i="8" s="1"/>
  <c r="BA155" i="8"/>
  <c r="AX160" i="8"/>
  <c r="BA160" i="8"/>
  <c r="BB163" i="8"/>
  <c r="BB183" i="8"/>
  <c r="BP185" i="8"/>
  <c r="CE185" i="8" s="1"/>
  <c r="BA185" i="8"/>
  <c r="BB196" i="8"/>
  <c r="BA206" i="8"/>
  <c r="BA208" i="8"/>
  <c r="BB209" i="8"/>
  <c r="BA211" i="8"/>
  <c r="BB212" i="8"/>
  <c r="BA214" i="8"/>
  <c r="BA227" i="8"/>
  <c r="BB228" i="8"/>
  <c r="BA230" i="8"/>
  <c r="BB231" i="8"/>
  <c r="BA233" i="8"/>
  <c r="BA246" i="8"/>
  <c r="BP249" i="8"/>
  <c r="BA249" i="8"/>
  <c r="BA251" i="8"/>
  <c r="BB252" i="8"/>
  <c r="BA264" i="8"/>
  <c r="BB265" i="8"/>
  <c r="BA266" i="8"/>
  <c r="BA267" i="8"/>
  <c r="BB270" i="8"/>
  <c r="BP271" i="8"/>
  <c r="CE271" i="8" s="1"/>
  <c r="BA271" i="8"/>
  <c r="BP275" i="8"/>
  <c r="CE275" i="8" s="1"/>
  <c r="BA275" i="8"/>
  <c r="BQ282" i="8"/>
  <c r="CF282" i="8" s="1"/>
  <c r="BB282" i="8"/>
  <c r="BA283" i="8"/>
  <c r="BA285" i="8"/>
  <c r="BB289" i="8"/>
  <c r="BA294" i="8"/>
  <c r="BB301" i="8"/>
  <c r="BQ303" i="8"/>
  <c r="CF303" i="8" s="1"/>
  <c r="BB303" i="8"/>
  <c r="BA305" i="8"/>
  <c r="BQ308" i="8"/>
  <c r="CF308" i="8" s="1"/>
  <c r="BB308" i="8"/>
  <c r="BA312" i="8"/>
  <c r="BP318" i="8"/>
  <c r="CE318" i="8" s="1"/>
  <c r="BA318" i="8"/>
  <c r="BB321" i="8"/>
  <c r="BP323" i="8"/>
  <c r="CE323" i="8" s="1"/>
  <c r="BA323" i="8"/>
  <c r="BP327" i="8"/>
  <c r="CE327" i="8" s="1"/>
  <c r="BA327" i="8"/>
  <c r="BA337" i="8"/>
  <c r="BB339" i="8"/>
  <c r="BA342" i="8"/>
  <c r="BQ347" i="8"/>
  <c r="CF347" i="8" s="1"/>
  <c r="BB347" i="8"/>
  <c r="BB350" i="8"/>
  <c r="BP357" i="8"/>
  <c r="CE357" i="8" s="1"/>
  <c r="BA357" i="8"/>
  <c r="BB361" i="8"/>
  <c r="BB365" i="8"/>
  <c r="BA366" i="8"/>
  <c r="BB368" i="8"/>
  <c r="BB371" i="8"/>
  <c r="BP372" i="8"/>
  <c r="CE372" i="8" s="1"/>
  <c r="BA372" i="8"/>
  <c r="BB377" i="8"/>
  <c r="BB380" i="8"/>
  <c r="BA382" i="8"/>
  <c r="BB387" i="8"/>
  <c r="BP389" i="8"/>
  <c r="CE389" i="8" s="1"/>
  <c r="BA389" i="8"/>
  <c r="BA394" i="8"/>
  <c r="BB398" i="8"/>
  <c r="BQ410" i="8"/>
  <c r="CF410" i="8" s="1"/>
  <c r="BB410" i="8"/>
  <c r="BA422" i="8"/>
  <c r="BB432" i="8"/>
  <c r="BB434" i="8"/>
  <c r="BA438" i="8"/>
  <c r="BA441" i="8"/>
  <c r="BQ445" i="8"/>
  <c r="CF445" i="8" s="1"/>
  <c r="BA450" i="8"/>
  <c r="BQ452" i="8"/>
  <c r="CF452" i="8" s="1"/>
  <c r="BB452" i="8"/>
  <c r="BQ461" i="8"/>
  <c r="CF461" i="8" s="1"/>
  <c r="BB461" i="8"/>
  <c r="BP466" i="8"/>
  <c r="CE466" i="8" s="1"/>
  <c r="BA466" i="8"/>
  <c r="BB473" i="8"/>
  <c r="BB477" i="8"/>
  <c r="BP478" i="8"/>
  <c r="CE478" i="8" s="1"/>
  <c r="BA478" i="8"/>
  <c r="BQ480" i="8"/>
  <c r="CF480" i="8" s="1"/>
  <c r="BB480" i="8"/>
  <c r="BQ483" i="8"/>
  <c r="CF483" i="8" s="1"/>
  <c r="BB483" i="8"/>
  <c r="BA488" i="8"/>
  <c r="BA492" i="8"/>
  <c r="BP496" i="8"/>
  <c r="CE496" i="8" s="1"/>
  <c r="BA496" i="8"/>
  <c r="BP509" i="8"/>
  <c r="CE509" i="8" s="1"/>
  <c r="BA509" i="8"/>
  <c r="BB510" i="8"/>
  <c r="BB512" i="8"/>
  <c r="BA513" i="8"/>
  <c r="AT139" i="8"/>
  <c r="AT457" i="8"/>
  <c r="AT79" i="8"/>
  <c r="AT187" i="8"/>
  <c r="AT216" i="8"/>
  <c r="CA523" i="8"/>
  <c r="CA524" i="8" s="1"/>
  <c r="CE523" i="8"/>
  <c r="CE524" i="8" s="1"/>
  <c r="AX130" i="8"/>
  <c r="BQ133" i="8"/>
  <c r="CF133" i="8" s="1"/>
  <c r="BQ188" i="8"/>
  <c r="CF188" i="8" s="1"/>
  <c r="BP190" i="8"/>
  <c r="CE190" i="8" s="1"/>
  <c r="AX190" i="8"/>
  <c r="BP328" i="8"/>
  <c r="CE328" i="8" s="1"/>
  <c r="BQ304" i="8"/>
  <c r="CF304" i="8" s="1"/>
  <c r="BQ296" i="8"/>
  <c r="CF296" i="8" s="1"/>
  <c r="AX133" i="8"/>
  <c r="AX135" i="8"/>
  <c r="BQ70" i="8"/>
  <c r="CF70" i="8" s="1"/>
  <c r="BQ75" i="8"/>
  <c r="CF75" i="8" s="1"/>
  <c r="BQ78" i="8"/>
  <c r="CF78" i="8" s="1"/>
  <c r="AX83" i="8"/>
  <c r="BQ83" i="8"/>
  <c r="CF83" i="8" s="1"/>
  <c r="BP169" i="8"/>
  <c r="CE169" i="8" s="1"/>
  <c r="BQ177" i="8"/>
  <c r="CF177" i="8" s="1"/>
  <c r="AX253" i="8"/>
  <c r="BP288" i="8"/>
  <c r="CE288" i="8" s="1"/>
  <c r="BP487" i="8"/>
  <c r="CE487" i="8" s="1"/>
  <c r="CG487" i="8" s="1"/>
  <c r="BQ30" i="8"/>
  <c r="CF30" i="8" s="1"/>
  <c r="BQ46" i="8"/>
  <c r="CF46" i="8" s="1"/>
  <c r="BQ48" i="8"/>
  <c r="CF48" i="8" s="1"/>
  <c r="BQ86" i="8"/>
  <c r="CF86" i="8" s="1"/>
  <c r="AX459" i="8"/>
  <c r="AX455" i="8"/>
  <c r="AX330" i="8"/>
  <c r="AX319" i="8"/>
  <c r="AX304" i="8"/>
  <c r="AX298" i="8"/>
  <c r="AX316" i="8"/>
  <c r="AX306" i="8"/>
  <c r="BQ130" i="8"/>
  <c r="CF130" i="8" s="1"/>
  <c r="AX140" i="8"/>
  <c r="AX132" i="8"/>
  <c r="BQ140" i="8"/>
  <c r="CF140" i="8" s="1"/>
  <c r="BQ50" i="8"/>
  <c r="CF50" i="8" s="1"/>
  <c r="BQ60" i="8"/>
  <c r="CF60" i="8" s="1"/>
  <c r="BQ62" i="8"/>
  <c r="CF62" i="8" s="1"/>
  <c r="BQ64" i="8"/>
  <c r="CF64" i="8" s="1"/>
  <c r="BQ68" i="8"/>
  <c r="CF68" i="8" s="1"/>
  <c r="BQ117" i="8"/>
  <c r="CF117" i="8" s="1"/>
  <c r="AX117" i="8"/>
  <c r="BP122" i="8"/>
  <c r="CE122" i="8" s="1"/>
  <c r="AX122" i="8"/>
  <c r="BQ156" i="8"/>
  <c r="CF156" i="8" s="1"/>
  <c r="BQ161" i="8"/>
  <c r="CF161" i="8" s="1"/>
  <c r="BQ201" i="8"/>
  <c r="CF201" i="8" s="1"/>
  <c r="AX241" i="8"/>
  <c r="BP493" i="8"/>
  <c r="CE493" i="8" s="1"/>
  <c r="AX87" i="8"/>
  <c r="AX342" i="8"/>
  <c r="AX324" i="8"/>
  <c r="BQ342" i="8"/>
  <c r="CF342" i="8" s="1"/>
  <c r="AX302" i="8"/>
  <c r="BQ298" i="8"/>
  <c r="CF298" i="8" s="1"/>
  <c r="AX309" i="8"/>
  <c r="AX196" i="8"/>
  <c r="AX222" i="8"/>
  <c r="BQ220" i="8"/>
  <c r="CF220" i="8" s="1"/>
  <c r="AX36" i="8"/>
  <c r="BQ145" i="8"/>
  <c r="CF145" i="8" s="1"/>
  <c r="BQ52" i="8"/>
  <c r="CF52" i="8" s="1"/>
  <c r="BQ54" i="8"/>
  <c r="CF54" i="8" s="1"/>
  <c r="BP183" i="8"/>
  <c r="CE183" i="8" s="1"/>
  <c r="AX183" i="8"/>
  <c r="BQ199" i="8"/>
  <c r="CF199" i="8" s="1"/>
  <c r="BP231" i="8"/>
  <c r="CE231" i="8" s="1"/>
  <c r="BQ267" i="8"/>
  <c r="CF267" i="8" s="1"/>
  <c r="AX267" i="8"/>
  <c r="BP268" i="8"/>
  <c r="CE268" i="8" s="1"/>
  <c r="AT123" i="8"/>
  <c r="AT128" i="8"/>
  <c r="AT159" i="8"/>
  <c r="AT175" i="8"/>
  <c r="AT193" i="8"/>
  <c r="BN290" i="8"/>
  <c r="BN371" i="8"/>
  <c r="BN384" i="8"/>
  <c r="BN349" i="8"/>
  <c r="BN358" i="8"/>
  <c r="BN383" i="8"/>
  <c r="BN404" i="8"/>
  <c r="BN408" i="8"/>
  <c r="BN417" i="8"/>
  <c r="BN419" i="8"/>
  <c r="BN469" i="8"/>
  <c r="BN510" i="8"/>
  <c r="BN291" i="8"/>
  <c r="BN401" i="8"/>
  <c r="BN403" i="8"/>
  <c r="BN405" i="8"/>
  <c r="BN407" i="8"/>
  <c r="BN430" i="8"/>
  <c r="BN493" i="8"/>
  <c r="AX88" i="8"/>
  <c r="AX31" i="8"/>
  <c r="AX47" i="8"/>
  <c r="AX49" i="8"/>
  <c r="AT132" i="8"/>
  <c r="AT151" i="8"/>
  <c r="AT214" i="8"/>
  <c r="AT222" i="8"/>
  <c r="AT237" i="8"/>
  <c r="AT241" i="8"/>
  <c r="AT244" i="8"/>
  <c r="AT261" i="8"/>
  <c r="AT263" i="8"/>
  <c r="BQ392" i="8"/>
  <c r="CF392" i="8" s="1"/>
  <c r="AX40" i="8"/>
  <c r="BQ287" i="8"/>
  <c r="CF287" i="8" s="1"/>
  <c r="BP291" i="8"/>
  <c r="CE291" i="8" s="1"/>
  <c r="BP307" i="8"/>
  <c r="CE307" i="8" s="1"/>
  <c r="BP313" i="8"/>
  <c r="CE313" i="8" s="1"/>
  <c r="BP322" i="8"/>
  <c r="CE322" i="8" s="1"/>
  <c r="BP335" i="8"/>
  <c r="BP339" i="8"/>
  <c r="CE339" i="8" s="1"/>
  <c r="BP369" i="8"/>
  <c r="CE369" i="8" s="1"/>
  <c r="AX396" i="8"/>
  <c r="BQ196" i="8"/>
  <c r="CF196" i="8" s="1"/>
  <c r="AX30" i="8"/>
  <c r="BQ31" i="8"/>
  <c r="CF31" i="8" s="1"/>
  <c r="AX32" i="8"/>
  <c r="AX35" i="8"/>
  <c r="BQ37" i="8"/>
  <c r="CF37" i="8" s="1"/>
  <c r="AX37" i="8"/>
  <c r="AX39" i="8"/>
  <c r="BQ41" i="8"/>
  <c r="CF41" i="8" s="1"/>
  <c r="AX41" i="8"/>
  <c r="AX43" i="8"/>
  <c r="AX50" i="8"/>
  <c r="AX51" i="8"/>
  <c r="AX52" i="8"/>
  <c r="BQ53" i="8"/>
  <c r="CF53" i="8" s="1"/>
  <c r="AX53" i="8"/>
  <c r="AX55" i="8"/>
  <c r="AX75" i="8"/>
  <c r="AX124" i="8"/>
  <c r="BQ148" i="8"/>
  <c r="CF148" i="8" s="1"/>
  <c r="BQ153" i="8"/>
  <c r="CF153" i="8" s="1"/>
  <c r="AX153" i="8"/>
  <c r="AX154" i="8"/>
  <c r="AX155" i="8"/>
  <c r="BP159" i="8"/>
  <c r="CE159" i="8" s="1"/>
  <c r="AX159" i="8"/>
  <c r="BP161" i="8"/>
  <c r="CE161" i="8" s="1"/>
  <c r="AX161" i="8"/>
  <c r="BQ162" i="8"/>
  <c r="CF162" i="8" s="1"/>
  <c r="AX162" i="8"/>
  <c r="AX169" i="8"/>
  <c r="BQ169" i="8"/>
  <c r="CF169" i="8" s="1"/>
  <c r="AX171" i="8"/>
  <c r="BQ171" i="8"/>
  <c r="CF171" i="8" s="1"/>
  <c r="BP175" i="8"/>
  <c r="CE175" i="8" s="1"/>
  <c r="BP177" i="8"/>
  <c r="CE177" i="8" s="1"/>
  <c r="AX177" i="8"/>
  <c r="BQ178" i="8"/>
  <c r="CF178" i="8" s="1"/>
  <c r="AX178" i="8"/>
  <c r="AX180" i="8"/>
  <c r="BQ185" i="8"/>
  <c r="CF185" i="8" s="1"/>
  <c r="AX185" i="8"/>
  <c r="AX186" i="8"/>
  <c r="BQ187" i="8"/>
  <c r="CF187" i="8" s="1"/>
  <c r="AX187" i="8"/>
  <c r="BQ191" i="8"/>
  <c r="CF191" i="8" s="1"/>
  <c r="BP197" i="8"/>
  <c r="CE197" i="8" s="1"/>
  <c r="AX197" i="8"/>
  <c r="AX198" i="8"/>
  <c r="BQ198" i="8"/>
  <c r="CF198" i="8" s="1"/>
  <c r="BQ200" i="8"/>
  <c r="CF200" i="8" s="1"/>
  <c r="AX201" i="8"/>
  <c r="AX202" i="8"/>
  <c r="BQ202" i="8"/>
  <c r="CF202" i="8" s="1"/>
  <c r="BP210" i="8"/>
  <c r="CE210" i="8" s="1"/>
  <c r="AX210" i="8"/>
  <c r="AX211" i="8"/>
  <c r="BQ211" i="8"/>
  <c r="CF211" i="8" s="1"/>
  <c r="AX221" i="8"/>
  <c r="BQ221" i="8"/>
  <c r="CF221" i="8" s="1"/>
  <c r="AX225" i="8"/>
  <c r="BQ230" i="8"/>
  <c r="CF230" i="8" s="1"/>
  <c r="AX232" i="8"/>
  <c r="BQ238" i="8"/>
  <c r="CF238" i="8" s="1"/>
  <c r="AX243" i="8"/>
  <c r="BQ243" i="8"/>
  <c r="CF243" i="8" s="1"/>
  <c r="AX244" i="8"/>
  <c r="AX250" i="8"/>
  <c r="AX255" i="8"/>
  <c r="BQ255" i="8"/>
  <c r="CF255" i="8" s="1"/>
  <c r="BQ260" i="8"/>
  <c r="CF260" i="8" s="1"/>
  <c r="BP270" i="8"/>
  <c r="CE270" i="8" s="1"/>
  <c r="BP279" i="8"/>
  <c r="CE279" i="8" s="1"/>
  <c r="BQ406" i="8"/>
  <c r="CF406" i="8" s="1"/>
  <c r="CG406" i="8" s="1"/>
  <c r="AT206" i="8"/>
  <c r="AT208" i="8"/>
  <c r="AT238" i="8"/>
  <c r="AT240" i="8"/>
  <c r="AX245" i="8"/>
  <c r="AT250" i="8"/>
  <c r="BN428" i="8"/>
  <c r="BN432" i="8"/>
  <c r="BN480" i="8"/>
  <c r="BN499" i="8"/>
  <c r="BN398" i="8"/>
  <c r="BN431" i="8"/>
  <c r="BN450" i="8"/>
  <c r="BN497" i="8"/>
  <c r="BN505" i="8"/>
  <c r="BN506" i="8"/>
  <c r="AT163" i="8"/>
  <c r="AT221" i="8"/>
  <c r="AX257" i="8"/>
  <c r="BN434" i="8"/>
  <c r="BN475" i="8"/>
  <c r="BN492" i="8"/>
  <c r="AT155" i="8"/>
  <c r="AT167" i="8"/>
  <c r="AT183" i="8"/>
  <c r="AT220" i="8"/>
  <c r="AT234" i="8"/>
  <c r="AX70" i="8"/>
  <c r="AX78" i="8"/>
  <c r="AT91" i="8"/>
  <c r="AT115" i="8"/>
  <c r="AT130" i="8"/>
  <c r="AT135" i="8"/>
  <c r="AT217" i="8"/>
  <c r="AT254" i="8"/>
  <c r="BQ157" i="8"/>
  <c r="CF157" i="8" s="1"/>
  <c r="AX150" i="8"/>
  <c r="BP46" i="8"/>
  <c r="CE46" i="8" s="1"/>
  <c r="BQ49" i="8"/>
  <c r="CF49" i="8" s="1"/>
  <c r="AX54" i="8"/>
  <c r="AX57" i="8"/>
  <c r="AX59" i="8"/>
  <c r="AX61" i="8"/>
  <c r="AX63" i="8"/>
  <c r="AX65" i="8"/>
  <c r="AX67" i="8"/>
  <c r="AX69" i="8"/>
  <c r="BQ76" i="8"/>
  <c r="CF76" i="8" s="1"/>
  <c r="AX76" i="8"/>
  <c r="BQ87" i="8"/>
  <c r="CF87" i="8" s="1"/>
  <c r="AX118" i="8"/>
  <c r="AX119" i="8"/>
  <c r="BQ129" i="8"/>
  <c r="CF129" i="8" s="1"/>
  <c r="AX129" i="8"/>
  <c r="AX138" i="8"/>
  <c r="AX139" i="8"/>
  <c r="BP143" i="8"/>
  <c r="CE143" i="8" s="1"/>
  <c r="BP145" i="8"/>
  <c r="CE145" i="8" s="1"/>
  <c r="AX145" i="8"/>
  <c r="AX146" i="8"/>
  <c r="AX290" i="8"/>
  <c r="BP290" i="8"/>
  <c r="CE290" i="8" s="1"/>
  <c r="BQ209" i="8"/>
  <c r="CF209" i="8" s="1"/>
  <c r="BP254" i="8"/>
  <c r="CE254" i="8" s="1"/>
  <c r="AX254" i="8"/>
  <c r="BP269" i="8"/>
  <c r="CE269" i="8" s="1"/>
  <c r="AX204" i="8"/>
  <c r="BQ264" i="8"/>
  <c r="CF264" i="8" s="1"/>
  <c r="BQ266" i="8"/>
  <c r="CF266" i="8" s="1"/>
  <c r="BQ216" i="8"/>
  <c r="CF216" i="8" s="1"/>
  <c r="AX48" i="8"/>
  <c r="AX46" i="8"/>
  <c r="BQ51" i="8"/>
  <c r="CF51" i="8" s="1"/>
  <c r="BQ197" i="8"/>
  <c r="CF197" i="8" s="1"/>
  <c r="BP147" i="8"/>
  <c r="CE147" i="8" s="1"/>
  <c r="AX147" i="8"/>
  <c r="AX149" i="8"/>
  <c r="BQ150" i="8"/>
  <c r="CF150" i="8" s="1"/>
  <c r="BQ152" i="8"/>
  <c r="CF152" i="8" s="1"/>
  <c r="AX152" i="8"/>
  <c r="AX157" i="8"/>
  <c r="BP158" i="8"/>
  <c r="CE158" i="8" s="1"/>
  <c r="BQ159" i="8"/>
  <c r="CF159" i="8" s="1"/>
  <c r="BP179" i="8"/>
  <c r="CE179" i="8" s="1"/>
  <c r="AX182" i="8"/>
  <c r="AX192" i="8"/>
  <c r="AX220" i="8"/>
  <c r="BQ222" i="8"/>
  <c r="CF222" i="8" s="1"/>
  <c r="BQ227" i="8"/>
  <c r="CF227" i="8" s="1"/>
  <c r="AX228" i="8"/>
  <c r="BP308" i="8"/>
  <c r="BQ444" i="8"/>
  <c r="CF444" i="8" s="1"/>
  <c r="BN479" i="8"/>
  <c r="AX480" i="8"/>
  <c r="AT111" i="8"/>
  <c r="AX164" i="8"/>
  <c r="AX166" i="8"/>
  <c r="AT168" i="8"/>
  <c r="BP236" i="8"/>
  <c r="CE236" i="8" s="1"/>
  <c r="BP311" i="8"/>
  <c r="CE311" i="8" s="1"/>
  <c r="AT223" i="8"/>
  <c r="AT229" i="8"/>
  <c r="AT230" i="8"/>
  <c r="BQ422" i="8"/>
  <c r="CF422" i="8" s="1"/>
  <c r="BN436" i="8"/>
  <c r="BQ56" i="8"/>
  <c r="CF56" i="8" s="1"/>
  <c r="BQ27" i="8"/>
  <c r="CF27" i="8" s="1"/>
  <c r="BQ21" i="8"/>
  <c r="CF21" i="8" s="1"/>
  <c r="BQ15" i="8"/>
  <c r="CF15" i="8" s="1"/>
  <c r="BP30" i="8"/>
  <c r="CE30" i="8" s="1"/>
  <c r="BP103" i="8"/>
  <c r="CE103" i="8" s="1"/>
  <c r="BQ285" i="8"/>
  <c r="CF285" i="8" s="1"/>
  <c r="AT289" i="8"/>
  <c r="BP342" i="8"/>
  <c r="CE342" i="8" s="1"/>
  <c r="BP404" i="8"/>
  <c r="CE404" i="8" s="1"/>
  <c r="AT107" i="8"/>
  <c r="AX497" i="8"/>
  <c r="BQ398" i="8"/>
  <c r="CF398" i="8" s="1"/>
  <c r="AT494" i="8"/>
  <c r="AX172" i="8"/>
  <c r="AT179" i="8"/>
  <c r="AT201" i="8"/>
  <c r="AX207" i="8"/>
  <c r="AT245" i="8"/>
  <c r="AT258" i="8"/>
  <c r="AT260" i="8"/>
  <c r="AT291" i="8"/>
  <c r="AT320" i="8"/>
  <c r="AT355" i="8"/>
  <c r="BQ407" i="8"/>
  <c r="CF407" i="8" s="1"/>
  <c r="CG407" i="8" s="1"/>
  <c r="BP455" i="8"/>
  <c r="CE455" i="8" s="1"/>
  <c r="BQ45" i="8"/>
  <c r="CF45" i="8" s="1"/>
  <c r="BP376" i="8"/>
  <c r="CE376" i="8" s="1"/>
  <c r="BQ328" i="8"/>
  <c r="CF328" i="8" s="1"/>
  <c r="BQ175" i="8"/>
  <c r="CF175" i="8" s="1"/>
  <c r="AX137" i="8"/>
  <c r="AX136" i="8"/>
  <c r="AX175" i="8"/>
  <c r="BQ173" i="8"/>
  <c r="CF173" i="8" s="1"/>
  <c r="BQ137" i="8"/>
  <c r="CF137" i="8" s="1"/>
  <c r="BQ259" i="8"/>
  <c r="CF259" i="8" s="1"/>
  <c r="BQ239" i="8"/>
  <c r="CF239" i="8" s="1"/>
  <c r="AX174" i="8"/>
  <c r="BQ6" i="8"/>
  <c r="CF6" i="8" s="1"/>
  <c r="AT83" i="8"/>
  <c r="BP104" i="8"/>
  <c r="CE104" i="8" s="1"/>
  <c r="CG104" i="8" s="1"/>
  <c r="AT116" i="8"/>
  <c r="AT120" i="8"/>
  <c r="BP168" i="8"/>
  <c r="CE168" i="8" s="1"/>
  <c r="BP172" i="8"/>
  <c r="CE172" i="8" s="1"/>
  <c r="AX326" i="8"/>
  <c r="AX322" i="8"/>
  <c r="AX314" i="8"/>
  <c r="BQ322" i="8"/>
  <c r="CF322" i="8" s="1"/>
  <c r="AX208" i="8"/>
  <c r="AX274" i="8"/>
  <c r="BQ248" i="8"/>
  <c r="CF248" i="8" s="1"/>
  <c r="AX240" i="8"/>
  <c r="BP272" i="8"/>
  <c r="CE272" i="8" s="1"/>
  <c r="BQ208" i="8"/>
  <c r="CF208" i="8" s="1"/>
  <c r="BQ32" i="8"/>
  <c r="CF32" i="8" s="1"/>
  <c r="BP144" i="8"/>
  <c r="CE144" i="8" s="1"/>
  <c r="CG144" i="8" s="1"/>
  <c r="BQ26" i="8"/>
  <c r="CF26" i="8" s="1"/>
  <c r="BQ320" i="8"/>
  <c r="CF320" i="8" s="1"/>
  <c r="BQ326" i="8"/>
  <c r="CF326" i="8" s="1"/>
  <c r="AX275" i="8"/>
  <c r="AX271" i="8"/>
  <c r="AX239" i="8"/>
  <c r="AX238" i="8"/>
  <c r="BQ236" i="8"/>
  <c r="CF236" i="8" s="1"/>
  <c r="AX256" i="8"/>
  <c r="AX248" i="8"/>
  <c r="AX173" i="8"/>
  <c r="BQ139" i="8"/>
  <c r="CF139" i="8" s="1"/>
  <c r="BQ69" i="8"/>
  <c r="CF69" i="8" s="1"/>
  <c r="BQ67" i="8"/>
  <c r="CF67" i="8" s="1"/>
  <c r="BQ65" i="8"/>
  <c r="CF65" i="8" s="1"/>
  <c r="BQ63" i="8"/>
  <c r="CF63" i="8" s="1"/>
  <c r="BQ61" i="8"/>
  <c r="CF61" i="8" s="1"/>
  <c r="BQ59" i="8"/>
  <c r="CF59" i="8" s="1"/>
  <c r="BQ57" i="8"/>
  <c r="CF57" i="8" s="1"/>
  <c r="BQ55" i="8"/>
  <c r="CF55" i="8" s="1"/>
  <c r="BP140" i="8"/>
  <c r="CE140" i="8" s="1"/>
  <c r="BP220" i="8"/>
  <c r="CE220" i="8" s="1"/>
  <c r="BQ277" i="8"/>
  <c r="CF277" i="8" s="1"/>
  <c r="AT269" i="8"/>
  <c r="AT308" i="8"/>
  <c r="BP367" i="8"/>
  <c r="CE367" i="8" s="1"/>
  <c r="BN369" i="8"/>
  <c r="AX373" i="8"/>
  <c r="BN380" i="8"/>
  <c r="BN387" i="8"/>
  <c r="BN396" i="8"/>
  <c r="BN421" i="8"/>
  <c r="AT429" i="8"/>
  <c r="BP429" i="8"/>
  <c r="CE429" i="8" s="1"/>
  <c r="AT459" i="8"/>
  <c r="BN478" i="8"/>
  <c r="AX96" i="8"/>
  <c r="AT99" i="8"/>
  <c r="AX100" i="8"/>
  <c r="AT103" i="8"/>
  <c r="AT141" i="8"/>
  <c r="AX141" i="8"/>
  <c r="AT143" i="8"/>
  <c r="AT145" i="8"/>
  <c r="AT147" i="8"/>
  <c r="AT184" i="8"/>
  <c r="BN284" i="8"/>
  <c r="AT323" i="8"/>
  <c r="BQ348" i="8"/>
  <c r="CF348" i="8" s="1"/>
  <c r="AT351" i="8"/>
  <c r="BN379" i="8"/>
  <c r="BN392" i="8"/>
  <c r="BN412" i="8"/>
  <c r="BN420" i="8"/>
  <c r="BN442" i="8"/>
  <c r="AT444" i="8"/>
  <c r="BN502" i="8"/>
  <c r="BN509" i="8"/>
  <c r="BP206" i="8"/>
  <c r="AT249" i="8"/>
  <c r="AT257" i="8"/>
  <c r="BN283" i="8"/>
  <c r="AT287" i="8"/>
  <c r="BN287" i="8"/>
  <c r="AT290" i="8"/>
  <c r="BN346" i="8"/>
  <c r="BN378" i="8"/>
  <c r="BN418" i="8"/>
  <c r="BN424" i="8"/>
  <c r="BN438" i="8"/>
  <c r="AX446" i="8"/>
  <c r="AT256" i="8"/>
  <c r="AT292" i="8"/>
  <c r="AT188" i="8"/>
  <c r="AX28" i="8"/>
  <c r="BQ79" i="8"/>
  <c r="CF79" i="8" s="1"/>
  <c r="BQ35" i="8"/>
  <c r="CF35" i="8" s="1"/>
  <c r="BQ36" i="8"/>
  <c r="CF36" i="8" s="1"/>
  <c r="BQ5" i="8"/>
  <c r="CF5" i="8" s="1"/>
  <c r="BQ40" i="8"/>
  <c r="CF40" i="8" s="1"/>
  <c r="BP55" i="8"/>
  <c r="CE55" i="8" s="1"/>
  <c r="AT57" i="8"/>
  <c r="BP180" i="8"/>
  <c r="CE180" i="8" s="1"/>
  <c r="AT226" i="8"/>
  <c r="AT228" i="8"/>
  <c r="BP256" i="8"/>
  <c r="CE256" i="8" s="1"/>
  <c r="AT265" i="8"/>
  <c r="BQ291" i="8"/>
  <c r="CF291" i="8" s="1"/>
  <c r="AT316" i="8"/>
  <c r="BQ361" i="8"/>
  <c r="CF361" i="8" s="1"/>
  <c r="BQ365" i="8"/>
  <c r="CF365" i="8" s="1"/>
  <c r="AT381" i="8"/>
  <c r="BP397" i="8"/>
  <c r="CE397" i="8" s="1"/>
  <c r="AX408" i="8"/>
  <c r="AT413" i="8"/>
  <c r="AT417" i="8"/>
  <c r="AT25" i="8"/>
  <c r="BP58" i="8"/>
  <c r="CE58" i="8" s="1"/>
  <c r="BP84" i="8"/>
  <c r="CE84" i="8" s="1"/>
  <c r="AT95" i="8"/>
  <c r="BP112" i="8"/>
  <c r="CE112" i="8" s="1"/>
  <c r="AT142" i="8"/>
  <c r="BP184" i="8"/>
  <c r="CE184" i="8" s="1"/>
  <c r="BP187" i="8"/>
  <c r="CE187" i="8" s="1"/>
  <c r="AT209" i="8"/>
  <c r="AT210" i="8"/>
  <c r="AT231" i="8"/>
  <c r="BQ283" i="8"/>
  <c r="CF283" i="8" s="1"/>
  <c r="BP296" i="8"/>
  <c r="CE296" i="8" s="1"/>
  <c r="AT339" i="8"/>
  <c r="BQ380" i="8"/>
  <c r="CF380" i="8" s="1"/>
  <c r="BP408" i="8"/>
  <c r="CE408" i="8" s="1"/>
  <c r="AX17" i="8"/>
  <c r="BQ11" i="8"/>
  <c r="CF11" i="8" s="1"/>
  <c r="AT13" i="8"/>
  <c r="AT60" i="8"/>
  <c r="AT65" i="8"/>
  <c r="AT71" i="8"/>
  <c r="AT73" i="8"/>
  <c r="AT75" i="8"/>
  <c r="BP124" i="8"/>
  <c r="CE124" i="8" s="1"/>
  <c r="AT171" i="8"/>
  <c r="AT207" i="8"/>
  <c r="BP257" i="8"/>
  <c r="CE257" i="8" s="1"/>
  <c r="CG257" i="8" s="1"/>
  <c r="BP360" i="8"/>
  <c r="CE360" i="8" s="1"/>
  <c r="BP401" i="8"/>
  <c r="CE401" i="8" s="1"/>
  <c r="AT419" i="8"/>
  <c r="BP427" i="8"/>
  <c r="CE427" i="8" s="1"/>
  <c r="BP508" i="8"/>
  <c r="CE508" i="8" s="1"/>
  <c r="AT300" i="8"/>
  <c r="AT318" i="8"/>
  <c r="BQ473" i="8"/>
  <c r="CF473" i="8" s="1"/>
  <c r="BP474" i="8"/>
  <c r="CE474" i="8" s="1"/>
  <c r="BQ34" i="8"/>
  <c r="CF34" i="8" s="1"/>
  <c r="BP73" i="8"/>
  <c r="CE73" i="8" s="1"/>
  <c r="CG73" i="8" s="1"/>
  <c r="BP217" i="8"/>
  <c r="CE217" i="8" s="1"/>
  <c r="BQ403" i="8"/>
  <c r="CF403" i="8" s="1"/>
  <c r="AX487" i="8"/>
  <c r="AX303" i="8"/>
  <c r="AX265" i="8"/>
  <c r="AX226" i="8"/>
  <c r="BQ167" i="8"/>
  <c r="CF167" i="8" s="1"/>
  <c r="BQ146" i="8"/>
  <c r="CF146" i="8" s="1"/>
  <c r="AX101" i="8"/>
  <c r="AX97" i="8"/>
  <c r="AX93" i="8"/>
  <c r="AX90" i="8"/>
  <c r="AX86" i="8"/>
  <c r="AX84" i="8"/>
  <c r="AX74" i="8"/>
  <c r="AX45" i="8"/>
  <c r="AX33" i="8"/>
  <c r="BQ165" i="8"/>
  <c r="CF165" i="8" s="1"/>
  <c r="AX167" i="8"/>
  <c r="BQ93" i="8"/>
  <c r="CF93" i="8" s="1"/>
  <c r="BQ91" i="8"/>
  <c r="CF91" i="8" s="1"/>
  <c r="BQ89" i="8"/>
  <c r="CF89" i="8" s="1"/>
  <c r="BQ81" i="8"/>
  <c r="CF81" i="8" s="1"/>
  <c r="BQ77" i="8"/>
  <c r="CF77" i="8" s="1"/>
  <c r="AX9" i="8"/>
  <c r="BQ33" i="8"/>
  <c r="CF33" i="8" s="1"/>
  <c r="AT17" i="8"/>
  <c r="BQ18" i="8"/>
  <c r="CF18" i="8" s="1"/>
  <c r="BP69" i="8"/>
  <c r="CE69" i="8" s="1"/>
  <c r="BP76" i="8"/>
  <c r="CE76" i="8" s="1"/>
  <c r="BP139" i="8"/>
  <c r="CE139" i="8" s="1"/>
  <c r="BP148" i="8"/>
  <c r="CE148" i="8" s="1"/>
  <c r="BQ311" i="8"/>
  <c r="CF311" i="8" s="1"/>
  <c r="BP425" i="8"/>
  <c r="CE425" i="8" s="1"/>
  <c r="AX425" i="8"/>
  <c r="BQ12" i="8"/>
  <c r="CF12" i="8" s="1"/>
  <c r="BP45" i="8"/>
  <c r="CE45" i="8" s="1"/>
  <c r="BQ355" i="8"/>
  <c r="CF355" i="8" s="1"/>
  <c r="AX490" i="8"/>
  <c r="AX482" i="8"/>
  <c r="AX310" i="8"/>
  <c r="AX301" i="8"/>
  <c r="AX272" i="8"/>
  <c r="AX263" i="8"/>
  <c r="BQ263" i="8"/>
  <c r="CF263" i="8" s="1"/>
  <c r="BQ241" i="8"/>
  <c r="CF241" i="8" s="1"/>
  <c r="AX230" i="8"/>
  <c r="BQ228" i="8"/>
  <c r="CF228" i="8" s="1"/>
  <c r="BP482" i="8"/>
  <c r="CE482" i="8" s="1"/>
  <c r="AX165" i="8"/>
  <c r="BQ170" i="8"/>
  <c r="CF170" i="8" s="1"/>
  <c r="AX99" i="8"/>
  <c r="AX81" i="8"/>
  <c r="AX79" i="8"/>
  <c r="AX72" i="8"/>
  <c r="AX44" i="8"/>
  <c r="AX42" i="8"/>
  <c r="AX34" i="8"/>
  <c r="AX170" i="8"/>
  <c r="AX142" i="8"/>
  <c r="BQ102" i="8"/>
  <c r="CF102" i="8" s="1"/>
  <c r="BQ100" i="8"/>
  <c r="CF100" i="8" s="1"/>
  <c r="BQ98" i="8"/>
  <c r="CF98" i="8" s="1"/>
  <c r="BQ96" i="8"/>
  <c r="CF96" i="8" s="1"/>
  <c r="BQ84" i="8"/>
  <c r="CF84" i="8" s="1"/>
  <c r="BQ74" i="8"/>
  <c r="CF74" i="8" s="1"/>
  <c r="CG74" i="8" s="1"/>
  <c r="AT7" i="8"/>
  <c r="AT9" i="8"/>
  <c r="AT27" i="8"/>
  <c r="AT45" i="8"/>
  <c r="BP70" i="8"/>
  <c r="CE70" i="8" s="1"/>
  <c r="BP78" i="8"/>
  <c r="BP111" i="8"/>
  <c r="CE111" i="8" s="1"/>
  <c r="BP203" i="8"/>
  <c r="CE203" i="8" s="1"/>
  <c r="BP243" i="8"/>
  <c r="CE243" i="8" s="1"/>
  <c r="BQ288" i="8"/>
  <c r="CF288" i="8" s="1"/>
  <c r="BQ313" i="8"/>
  <c r="CF313" i="8" s="1"/>
  <c r="BP344" i="8"/>
  <c r="CE344" i="8" s="1"/>
  <c r="BQ363" i="8"/>
  <c r="CF363" i="8" s="1"/>
  <c r="BP421" i="8"/>
  <c r="CE421" i="8" s="1"/>
  <c r="BP423" i="8"/>
  <c r="CE423" i="8" s="1"/>
  <c r="BP431" i="8"/>
  <c r="CE431" i="8" s="1"/>
  <c r="AX431" i="8"/>
  <c r="BQ8" i="8"/>
  <c r="CF8" i="8" s="1"/>
  <c r="BQ25" i="8"/>
  <c r="CF25" i="8" s="1"/>
  <c r="AT48" i="8"/>
  <c r="BP88" i="8"/>
  <c r="CE88" i="8" s="1"/>
  <c r="BP160" i="8"/>
  <c r="CE160" i="8" s="1"/>
  <c r="BP166" i="8"/>
  <c r="CE166" i="8" s="1"/>
  <c r="BQ490" i="8"/>
  <c r="CF490" i="8" s="1"/>
  <c r="AX320" i="8"/>
  <c r="AX264" i="8"/>
  <c r="AX273" i="8"/>
  <c r="AX231" i="8"/>
  <c r="AX217" i="8"/>
  <c r="AX224" i="8"/>
  <c r="BP273" i="8"/>
  <c r="CE273" i="8" s="1"/>
  <c r="BQ163" i="8"/>
  <c r="CF163" i="8" s="1"/>
  <c r="AX184" i="8"/>
  <c r="AX92" i="8"/>
  <c r="AX89" i="8"/>
  <c r="AX82" i="8"/>
  <c r="AX80" i="8"/>
  <c r="AX73" i="8"/>
  <c r="AX71" i="8"/>
  <c r="AX56" i="8"/>
  <c r="AX27" i="8"/>
  <c r="BQ22" i="8"/>
  <c r="CF22" i="8" s="1"/>
  <c r="BP28" i="8"/>
  <c r="CE28" i="8" s="1"/>
  <c r="BP43" i="8"/>
  <c r="CE43" i="8" s="1"/>
  <c r="BQ44" i="8"/>
  <c r="CF44" i="8" s="1"/>
  <c r="BP72" i="8"/>
  <c r="CE72" i="8" s="1"/>
  <c r="BP77" i="8"/>
  <c r="CE77" i="8" s="1"/>
  <c r="BP79" i="8"/>
  <c r="CE79" i="8" s="1"/>
  <c r="BP80" i="8"/>
  <c r="CE80" i="8" s="1"/>
  <c r="CG80" i="8" s="1"/>
  <c r="BP87" i="8"/>
  <c r="CE87" i="8" s="1"/>
  <c r="BP119" i="8"/>
  <c r="CE119" i="8" s="1"/>
  <c r="BQ125" i="8"/>
  <c r="CF125" i="8" s="1"/>
  <c r="BP152" i="8"/>
  <c r="CE152" i="8" s="1"/>
  <c r="BP164" i="8"/>
  <c r="CE164" i="8" s="1"/>
  <c r="AT227" i="8"/>
  <c r="BP227" i="8"/>
  <c r="CE227" i="8" s="1"/>
  <c r="BQ305" i="8"/>
  <c r="CF305" i="8" s="1"/>
  <c r="BP399" i="8"/>
  <c r="CE399" i="8" s="1"/>
  <c r="BP419" i="8"/>
  <c r="CE419" i="8" s="1"/>
  <c r="AT76" i="8"/>
  <c r="AT82" i="8"/>
  <c r="AT86" i="8"/>
  <c r="AT137" i="8"/>
  <c r="AT148" i="8"/>
  <c r="BP198" i="8"/>
  <c r="CE198" i="8" s="1"/>
  <c r="AT202" i="8"/>
  <c r="AT213" i="8"/>
  <c r="BP215" i="8"/>
  <c r="AT242" i="8"/>
  <c r="AT259" i="8"/>
  <c r="BQ270" i="8"/>
  <c r="CF270" i="8" s="1"/>
  <c r="AT273" i="8"/>
  <c r="AT284" i="8"/>
  <c r="AT293" i="8"/>
  <c r="AT342" i="8"/>
  <c r="AT366" i="8"/>
  <c r="BP385" i="8"/>
  <c r="AT386" i="8"/>
  <c r="BQ396" i="8"/>
  <c r="CF396" i="8" s="1"/>
  <c r="BQ400" i="8"/>
  <c r="CF400" i="8" s="1"/>
  <c r="CG400" i="8" s="1"/>
  <c r="BQ405" i="8"/>
  <c r="CF405" i="8" s="1"/>
  <c r="BQ448" i="8"/>
  <c r="CF448" i="8" s="1"/>
  <c r="BP453" i="8"/>
  <c r="AT454" i="8"/>
  <c r="AT85" i="8"/>
  <c r="AT138" i="8"/>
  <c r="AT157" i="8"/>
  <c r="BP163" i="8"/>
  <c r="CE163" i="8" s="1"/>
  <c r="AT173" i="8"/>
  <c r="AT176" i="8"/>
  <c r="AT177" i="8"/>
  <c r="BP228" i="8"/>
  <c r="CE228" i="8" s="1"/>
  <c r="AT236" i="8"/>
  <c r="BP244" i="8"/>
  <c r="CE244" i="8" s="1"/>
  <c r="AT276" i="8"/>
  <c r="BQ344" i="8"/>
  <c r="CF344" i="8" s="1"/>
  <c r="BP375" i="8"/>
  <c r="CE375" i="8" s="1"/>
  <c r="BQ399" i="8"/>
  <c r="CF399" i="8" s="1"/>
  <c r="BP417" i="8"/>
  <c r="CE417" i="8" s="1"/>
  <c r="AX437" i="8"/>
  <c r="BP450" i="8"/>
  <c r="CE450" i="8" s="1"/>
  <c r="AT200" i="8"/>
  <c r="AT271" i="8"/>
  <c r="AT312" i="8"/>
  <c r="AT325" i="8"/>
  <c r="AT327" i="8"/>
  <c r="BQ352" i="8"/>
  <c r="CF352" i="8" s="1"/>
  <c r="BQ388" i="8"/>
  <c r="CF388" i="8" s="1"/>
  <c r="AX411" i="8"/>
  <c r="AX450" i="8"/>
  <c r="AP524" i="8" s="1"/>
  <c r="AT458" i="8"/>
  <c r="BP465" i="8"/>
  <c r="CE465" i="8" s="1"/>
  <c r="BP467" i="8"/>
  <c r="CE467" i="8" s="1"/>
  <c r="AT468" i="8"/>
  <c r="BQ469" i="8"/>
  <c r="CF469" i="8" s="1"/>
  <c r="BQ475" i="8"/>
  <c r="CF475" i="8" s="1"/>
  <c r="BN487" i="8"/>
  <c r="AT493" i="8"/>
  <c r="BN503" i="8"/>
  <c r="BP505" i="8"/>
  <c r="CE505" i="8" s="1"/>
  <c r="AT506" i="8"/>
  <c r="AX506" i="8"/>
  <c r="AT508" i="8"/>
  <c r="AT407" i="8"/>
  <c r="AT427" i="8"/>
  <c r="BN444" i="8"/>
  <c r="AX470" i="8"/>
  <c r="BN477" i="8"/>
  <c r="AT478" i="8"/>
  <c r="BN494" i="8"/>
  <c r="BN498" i="8"/>
  <c r="AT352" i="8"/>
  <c r="AT363" i="8"/>
  <c r="BQ378" i="8"/>
  <c r="CF378" i="8" s="1"/>
  <c r="CG378" i="8" s="1"/>
  <c r="AT399" i="8"/>
  <c r="AT423" i="8"/>
  <c r="BN435" i="8"/>
  <c r="AX456" i="8"/>
  <c r="BP461" i="8"/>
  <c r="CE461" i="8" s="1"/>
  <c r="BQ486" i="8"/>
  <c r="CF486" i="8" s="1"/>
  <c r="BP488" i="8"/>
  <c r="CE488" i="8" s="1"/>
  <c r="BN491" i="8"/>
  <c r="BP501" i="8"/>
  <c r="AT510" i="8"/>
  <c r="AT63" i="8"/>
  <c r="AT203" i="8"/>
  <c r="AT62" i="8"/>
  <c r="AT152" i="8"/>
  <c r="AT156" i="8"/>
  <c r="AT174" i="8"/>
  <c r="AT225" i="8"/>
  <c r="AT233" i="8"/>
  <c r="AT197" i="8"/>
  <c r="AT205" i="8"/>
  <c r="AT224" i="8"/>
  <c r="AT232" i="8"/>
  <c r="AT182" i="8"/>
  <c r="AT275" i="8"/>
  <c r="AT314" i="8"/>
  <c r="AT333" i="8"/>
  <c r="BP350" i="8"/>
  <c r="AT362" i="8"/>
  <c r="BQ366" i="8"/>
  <c r="CF366" i="8" s="1"/>
  <c r="BP395" i="8"/>
  <c r="CE395" i="8" s="1"/>
  <c r="AX401" i="8"/>
  <c r="AX404" i="8"/>
  <c r="AX405" i="8"/>
  <c r="BQ411" i="8"/>
  <c r="CF411" i="8" s="1"/>
  <c r="AX429" i="8"/>
  <c r="AT434" i="8"/>
  <c r="BP24" i="8"/>
  <c r="CE24" i="8" s="1"/>
  <c r="BP32" i="8"/>
  <c r="CE32" i="8" s="1"/>
  <c r="AT46" i="8"/>
  <c r="BP62" i="8"/>
  <c r="CE62" i="8" s="1"/>
  <c r="BP63" i="8"/>
  <c r="AT64" i="8"/>
  <c r="BP66" i="8"/>
  <c r="CE66" i="8" s="1"/>
  <c r="BP93" i="8"/>
  <c r="CE93" i="8" s="1"/>
  <c r="AT98" i="8"/>
  <c r="AT106" i="8"/>
  <c r="BQ126" i="8"/>
  <c r="CF126" i="8" s="1"/>
  <c r="AT127" i="8"/>
  <c r="AT180" i="8"/>
  <c r="BP196" i="8"/>
  <c r="CE196" i="8" s="1"/>
  <c r="BP199" i="8"/>
  <c r="CE199" i="8" s="1"/>
  <c r="BP204" i="8"/>
  <c r="CE204" i="8" s="1"/>
  <c r="BP207" i="8"/>
  <c r="CE207" i="8" s="1"/>
  <c r="BP212" i="8"/>
  <c r="CE212" i="8" s="1"/>
  <c r="BP214" i="8"/>
  <c r="CE214" i="8" s="1"/>
  <c r="AT215" i="8"/>
  <c r="BP223" i="8"/>
  <c r="CE223" i="8" s="1"/>
  <c r="BP224" i="8"/>
  <c r="CE224" i="8" s="1"/>
  <c r="BQ276" i="8"/>
  <c r="CF276" i="8" s="1"/>
  <c r="AT302" i="8"/>
  <c r="BQ317" i="8"/>
  <c r="CF317" i="8" s="1"/>
  <c r="AT338" i="8"/>
  <c r="BP345" i="8"/>
  <c r="CE345" i="8" s="1"/>
  <c r="AT348" i="8"/>
  <c r="BP349" i="8"/>
  <c r="CE349" i="8" s="1"/>
  <c r="BQ351" i="8"/>
  <c r="CF351" i="8" s="1"/>
  <c r="BQ356" i="8"/>
  <c r="CF356" i="8" s="1"/>
  <c r="BP359" i="8"/>
  <c r="CE359" i="8" s="1"/>
  <c r="BQ364" i="8"/>
  <c r="CF364" i="8" s="1"/>
  <c r="BQ413" i="8"/>
  <c r="CF413" i="8" s="1"/>
  <c r="AO519" i="8"/>
  <c r="BQ9" i="8"/>
  <c r="CF9" i="8" s="1"/>
  <c r="AT16" i="8"/>
  <c r="BP18" i="8"/>
  <c r="CE18" i="8" s="1"/>
  <c r="AT19" i="8"/>
  <c r="AT21" i="8"/>
  <c r="AT29" i="8"/>
  <c r="AT70" i="8"/>
  <c r="BP126" i="8"/>
  <c r="CE126" i="8" s="1"/>
  <c r="CG126" i="8" s="1"/>
  <c r="BP136" i="8"/>
  <c r="CE136" i="8" s="1"/>
  <c r="BP156" i="8"/>
  <c r="CE156" i="8" s="1"/>
  <c r="CG156" i="8" s="1"/>
  <c r="AT162" i="8"/>
  <c r="AT166" i="8"/>
  <c r="AT170" i="8"/>
  <c r="BP171" i="8"/>
  <c r="CE171" i="8" s="1"/>
  <c r="AT186" i="8"/>
  <c r="AT190" i="8"/>
  <c r="AT194" i="8"/>
  <c r="AT211" i="8"/>
  <c r="AT219" i="8"/>
  <c r="AT235" i="8"/>
  <c r="AT243" i="8"/>
  <c r="BQ289" i="8"/>
  <c r="CF289" i="8" s="1"/>
  <c r="AT295" i="8"/>
  <c r="AT296" i="8"/>
  <c r="AT301" i="8"/>
  <c r="AT304" i="8"/>
  <c r="BQ307" i="8"/>
  <c r="CF307" i="8" s="1"/>
  <c r="BQ373" i="8"/>
  <c r="CF373" i="8" s="1"/>
  <c r="BP391" i="8"/>
  <c r="CE391" i="8" s="1"/>
  <c r="CG391" i="8" s="1"/>
  <c r="BQ397" i="8"/>
  <c r="CF397" i="8" s="1"/>
  <c r="AX398" i="8"/>
  <c r="BQ401" i="8"/>
  <c r="CF401" i="8" s="1"/>
  <c r="BQ402" i="8"/>
  <c r="CF402" i="8" s="1"/>
  <c r="CG402" i="8" s="1"/>
  <c r="AX403" i="8"/>
  <c r="BQ404" i="8"/>
  <c r="CF404" i="8" s="1"/>
  <c r="BP405" i="8"/>
  <c r="CE405" i="8" s="1"/>
  <c r="AX406" i="8"/>
  <c r="BQ428" i="8"/>
  <c r="CF428" i="8" s="1"/>
  <c r="BP433" i="8"/>
  <c r="CE433" i="8" s="1"/>
  <c r="AX25" i="8"/>
  <c r="BP8" i="8"/>
  <c r="CE8" i="8" s="1"/>
  <c r="BP14" i="8"/>
  <c r="CE14" i="8" s="1"/>
  <c r="AT23" i="8"/>
  <c r="AT31" i="8"/>
  <c r="BP31" i="8"/>
  <c r="CE31" i="8" s="1"/>
  <c r="BP37" i="8"/>
  <c r="CE37" i="8" s="1"/>
  <c r="AT38" i="8"/>
  <c r="BP38" i="8"/>
  <c r="CE38" i="8" s="1"/>
  <c r="CH38" i="8" s="1"/>
  <c r="BP49" i="8"/>
  <c r="CE49" i="8" s="1"/>
  <c r="AT55" i="8"/>
  <c r="AT68" i="8"/>
  <c r="BP75" i="8"/>
  <c r="CE75" i="8" s="1"/>
  <c r="CG75" i="8" s="1"/>
  <c r="AT80" i="8"/>
  <c r="BP83" i="8"/>
  <c r="CE83" i="8" s="1"/>
  <c r="AT90" i="8"/>
  <c r="BP96" i="8"/>
  <c r="CE96" i="8" s="1"/>
  <c r="BP101" i="8"/>
  <c r="CE101" i="8" s="1"/>
  <c r="BP109" i="8"/>
  <c r="CE109" i="8" s="1"/>
  <c r="AT114" i="8"/>
  <c r="BP114" i="8"/>
  <c r="CE114" i="8" s="1"/>
  <c r="BP118" i="8"/>
  <c r="CE118" i="8" s="1"/>
  <c r="BP123" i="8"/>
  <c r="AT134" i="8"/>
  <c r="AT161" i="8"/>
  <c r="AT189" i="8"/>
  <c r="AT192" i="8"/>
  <c r="BP201" i="8"/>
  <c r="CE201" i="8" s="1"/>
  <c r="BP232" i="8"/>
  <c r="CE232" i="8" s="1"/>
  <c r="BP250" i="8"/>
  <c r="CE250" i="8" s="1"/>
  <c r="BQ268" i="8"/>
  <c r="CF268" i="8" s="1"/>
  <c r="BQ273" i="8"/>
  <c r="CF273" i="8" s="1"/>
  <c r="BQ284" i="8"/>
  <c r="CF284" i="8" s="1"/>
  <c r="BQ286" i="8"/>
  <c r="CF286" i="8" s="1"/>
  <c r="AT334" i="8"/>
  <c r="AT335" i="8"/>
  <c r="BP343" i="8"/>
  <c r="CE343" i="8" s="1"/>
  <c r="BQ362" i="8"/>
  <c r="CF362" i="8" s="1"/>
  <c r="BP368" i="8"/>
  <c r="CE368" i="8" s="1"/>
  <c r="BP370" i="8"/>
  <c r="CE370" i="8" s="1"/>
  <c r="AT373" i="8"/>
  <c r="AX385" i="8"/>
  <c r="BQ418" i="8"/>
  <c r="CF418" i="8" s="1"/>
  <c r="AT350" i="8"/>
  <c r="AT357" i="8"/>
  <c r="BQ384" i="8"/>
  <c r="CF384" i="8" s="1"/>
  <c r="BQ412" i="8"/>
  <c r="CF412" i="8" s="1"/>
  <c r="AX419" i="8"/>
  <c r="BQ426" i="8"/>
  <c r="CF426" i="8" s="1"/>
  <c r="AT433" i="8"/>
  <c r="BP446" i="8"/>
  <c r="CE446" i="8" s="1"/>
  <c r="AT460" i="8"/>
  <c r="AT462" i="8"/>
  <c r="BP463" i="8"/>
  <c r="CE463" i="8" s="1"/>
  <c r="CG463" i="8" s="1"/>
  <c r="AT464" i="8"/>
  <c r="BQ465" i="8"/>
  <c r="CF465" i="8" s="1"/>
  <c r="AX467" i="8"/>
  <c r="BQ471" i="8"/>
  <c r="CF471" i="8" s="1"/>
  <c r="AT476" i="8"/>
  <c r="BP480" i="8"/>
  <c r="CE480" i="8" s="1"/>
  <c r="BQ503" i="8"/>
  <c r="CF503" i="8" s="1"/>
  <c r="BP507" i="8"/>
  <c r="CE507" i="8" s="1"/>
  <c r="BQ508" i="8"/>
  <c r="CF508" i="8" s="1"/>
  <c r="AT349" i="8"/>
  <c r="AT367" i="8"/>
  <c r="BQ367" i="8"/>
  <c r="CF367" i="8" s="1"/>
  <c r="AX375" i="8"/>
  <c r="BQ381" i="8"/>
  <c r="CF381" i="8" s="1"/>
  <c r="AT382" i="8"/>
  <c r="AT383" i="8"/>
  <c r="AT387" i="8"/>
  <c r="AT395" i="8"/>
  <c r="AT403" i="8"/>
  <c r="AT450" i="8"/>
  <c r="AO524" i="8" s="1"/>
  <c r="BQ456" i="8"/>
  <c r="BQ484" i="8"/>
  <c r="CF484" i="8" s="1"/>
  <c r="AT489" i="8"/>
  <c r="AX493" i="8"/>
  <c r="AX510" i="8"/>
  <c r="AT514" i="8"/>
  <c r="AT360" i="8"/>
  <c r="AT404" i="8"/>
  <c r="AT406" i="8"/>
  <c r="BP451" i="8"/>
  <c r="CE451" i="8" s="1"/>
  <c r="AX463" i="8"/>
  <c r="BP468" i="8"/>
  <c r="CE468" i="8" s="1"/>
  <c r="BP469" i="8"/>
  <c r="CE469" i="8" s="1"/>
  <c r="AX476" i="8"/>
  <c r="BQ477" i="8"/>
  <c r="CF477" i="8" s="1"/>
  <c r="BQ479" i="8"/>
  <c r="CF479" i="8" s="1"/>
  <c r="AT482" i="8"/>
  <c r="BP504" i="8"/>
  <c r="CE504" i="8" s="1"/>
  <c r="AT67" i="8"/>
  <c r="AT87" i="8"/>
  <c r="AT89" i="8"/>
  <c r="AT113" i="8"/>
  <c r="AT117" i="8"/>
  <c r="AT121" i="8"/>
  <c r="AT140" i="8"/>
  <c r="AT144" i="8"/>
  <c r="AT164" i="8"/>
  <c r="AT136" i="8"/>
  <c r="AT59" i="8"/>
  <c r="AT81" i="8"/>
  <c r="AT97" i="8"/>
  <c r="AT105" i="8"/>
  <c r="AT119" i="8"/>
  <c r="AT160" i="8"/>
  <c r="AT158" i="8"/>
  <c r="AP519" i="8"/>
  <c r="AX13" i="8"/>
  <c r="BQ23" i="8"/>
  <c r="CF23" i="8" s="1"/>
  <c r="BQ17" i="8"/>
  <c r="CF17" i="8" s="1"/>
  <c r="BQ7" i="8"/>
  <c r="CF7" i="8" s="1"/>
  <c r="BP6" i="8"/>
  <c r="CE6" i="8" s="1"/>
  <c r="BP12" i="8"/>
  <c r="CE12" i="8" s="1"/>
  <c r="AT20" i="8"/>
  <c r="BP22" i="8"/>
  <c r="CE22" i="8" s="1"/>
  <c r="BP27" i="8"/>
  <c r="CE27" i="8" s="1"/>
  <c r="AT30" i="8"/>
  <c r="AT43" i="8"/>
  <c r="AT56" i="8"/>
  <c r="AT58" i="8"/>
  <c r="AT66" i="8"/>
  <c r="AT74" i="8"/>
  <c r="BP116" i="8"/>
  <c r="CE116" i="8" s="1"/>
  <c r="AT118" i="8"/>
  <c r="BP120" i="8"/>
  <c r="CE120" i="8" s="1"/>
  <c r="AX123" i="8"/>
  <c r="AT129" i="8"/>
  <c r="AT131" i="8"/>
  <c r="AT150" i="8"/>
  <c r="AT154" i="8"/>
  <c r="AT172" i="8"/>
  <c r="BP200" i="8"/>
  <c r="CE200" i="8" s="1"/>
  <c r="AT239" i="8"/>
  <c r="BP239" i="8"/>
  <c r="CE239" i="8" s="1"/>
  <c r="AT266" i="8"/>
  <c r="AT36" i="8"/>
  <c r="AT39" i="8"/>
  <c r="AT42" i="8"/>
  <c r="AT47" i="8"/>
  <c r="BP60" i="8"/>
  <c r="CE60" i="8" s="1"/>
  <c r="BP71" i="8"/>
  <c r="CE71" i="8" s="1"/>
  <c r="AT78" i="8"/>
  <c r="BP82" i="8"/>
  <c r="CE82" i="8" s="1"/>
  <c r="AT84" i="8"/>
  <c r="BP86" i="8"/>
  <c r="CE86" i="8" s="1"/>
  <c r="BP89" i="8"/>
  <c r="CE89" i="8" s="1"/>
  <c r="BP91" i="8"/>
  <c r="CE91" i="8" s="1"/>
  <c r="BP92" i="8"/>
  <c r="CE92" i="8" s="1"/>
  <c r="AT102" i="8"/>
  <c r="BP105" i="8"/>
  <c r="CE105" i="8" s="1"/>
  <c r="BP107" i="8"/>
  <c r="CE107" i="8" s="1"/>
  <c r="CG107" i="8" s="1"/>
  <c r="BP108" i="8"/>
  <c r="CE108" i="8" s="1"/>
  <c r="BP176" i="8"/>
  <c r="CE176" i="8" s="1"/>
  <c r="AT178" i="8"/>
  <c r="BP188" i="8"/>
  <c r="CE188" i="8" s="1"/>
  <c r="BP209" i="8"/>
  <c r="CE209" i="8" s="1"/>
  <c r="AT268" i="8"/>
  <c r="BQ14" i="8"/>
  <c r="CF14" i="8" s="1"/>
  <c r="AW519" i="8"/>
  <c r="AT12" i="8"/>
  <c r="AT15" i="8"/>
  <c r="BP20" i="8"/>
  <c r="CE20" i="8" s="1"/>
  <c r="AT28" i="8"/>
  <c r="AT32" i="8"/>
  <c r="AT34" i="8"/>
  <c r="AT41" i="8"/>
  <c r="AT191" i="8"/>
  <c r="AT199" i="8"/>
  <c r="BP238" i="8"/>
  <c r="CE238" i="8" s="1"/>
  <c r="AX29" i="8"/>
  <c r="BQ19" i="8"/>
  <c r="CF19" i="8" s="1"/>
  <c r="BQ13" i="8"/>
  <c r="CF13" i="8" s="1"/>
  <c r="AT8" i="8"/>
  <c r="BP10" i="8"/>
  <c r="CE10" i="8" s="1"/>
  <c r="AT11" i="8"/>
  <c r="BP16" i="8"/>
  <c r="CE16" i="8" s="1"/>
  <c r="AT24" i="8"/>
  <c r="BP26" i="8"/>
  <c r="CE26" i="8" s="1"/>
  <c r="BP39" i="8"/>
  <c r="CE39" i="8" s="1"/>
  <c r="BP40" i="8"/>
  <c r="CE40" i="8" s="1"/>
  <c r="AT49" i="8"/>
  <c r="AT50" i="8"/>
  <c r="BP51" i="8"/>
  <c r="CE51" i="8" s="1"/>
  <c r="CH51" i="8" s="1"/>
  <c r="BP53" i="8"/>
  <c r="CE53" i="8" s="1"/>
  <c r="BP56" i="8"/>
  <c r="CE56" i="8" s="1"/>
  <c r="BP59" i="8"/>
  <c r="CE59" i="8" s="1"/>
  <c r="BP67" i="8"/>
  <c r="CE67" i="8" s="1"/>
  <c r="BP81" i="8"/>
  <c r="CE81" i="8" s="1"/>
  <c r="BP85" i="8"/>
  <c r="CE85" i="8" s="1"/>
  <c r="AT88" i="8"/>
  <c r="AT94" i="8"/>
  <c r="BP97" i="8"/>
  <c r="BP100" i="8"/>
  <c r="CE100" i="8" s="1"/>
  <c r="AT110" i="8"/>
  <c r="BP113" i="8"/>
  <c r="CE113" i="8" s="1"/>
  <c r="BP117" i="8"/>
  <c r="CE117" i="8" s="1"/>
  <c r="BP121" i="8"/>
  <c r="CE121" i="8" s="1"/>
  <c r="AT125" i="8"/>
  <c r="AX127" i="8"/>
  <c r="BP191" i="8"/>
  <c r="CE191" i="8" s="1"/>
  <c r="BP193" i="8"/>
  <c r="CE193" i="8" s="1"/>
  <c r="CG193" i="8" s="1"/>
  <c r="AT195" i="8"/>
  <c r="BP216" i="8"/>
  <c r="CE216" i="8" s="1"/>
  <c r="BP222" i="8"/>
  <c r="CE222" i="8" s="1"/>
  <c r="BP226" i="8"/>
  <c r="CE226" i="8" s="1"/>
  <c r="BP230" i="8"/>
  <c r="CE230" i="8" s="1"/>
  <c r="BP234" i="8"/>
  <c r="CE234" i="8" s="1"/>
  <c r="BP247" i="8"/>
  <c r="CE247" i="8" s="1"/>
  <c r="AT252" i="8"/>
  <c r="BP253" i="8"/>
  <c r="CE253" i="8" s="1"/>
  <c r="BP259" i="8"/>
  <c r="CE259" i="8" s="1"/>
  <c r="BP264" i="8"/>
  <c r="CE264" i="8" s="1"/>
  <c r="AT267" i="8"/>
  <c r="BQ280" i="8"/>
  <c r="CF280" i="8" s="1"/>
  <c r="CG280" i="8" s="1"/>
  <c r="BQ281" i="8"/>
  <c r="CF281" i="8" s="1"/>
  <c r="AT294" i="8"/>
  <c r="BP300" i="8"/>
  <c r="CE300" i="8" s="1"/>
  <c r="BP304" i="8"/>
  <c r="CE304" i="8" s="1"/>
  <c r="AT306" i="8"/>
  <c r="AT341" i="8"/>
  <c r="BP341" i="8"/>
  <c r="CE341" i="8" s="1"/>
  <c r="CG341" i="8" s="1"/>
  <c r="BP348" i="8"/>
  <c r="CE348" i="8" s="1"/>
  <c r="AT354" i="8"/>
  <c r="AT358" i="8"/>
  <c r="BQ360" i="8"/>
  <c r="CF360" i="8" s="1"/>
  <c r="BP366" i="8"/>
  <c r="CE366" i="8" s="1"/>
  <c r="BQ368" i="8"/>
  <c r="CF368" i="8" s="1"/>
  <c r="AX369" i="8"/>
  <c r="BQ370" i="8"/>
  <c r="CF370" i="8" s="1"/>
  <c r="BQ375" i="8"/>
  <c r="CF375" i="8" s="1"/>
  <c r="BP377" i="8"/>
  <c r="CE377" i="8" s="1"/>
  <c r="AX377" i="8"/>
  <c r="AT378" i="8"/>
  <c r="AT379" i="8"/>
  <c r="BQ394" i="8"/>
  <c r="CF394" i="8" s="1"/>
  <c r="AX407" i="8"/>
  <c r="BP409" i="8"/>
  <c r="CE409" i="8" s="1"/>
  <c r="AX409" i="8"/>
  <c r="AX410" i="8"/>
  <c r="BQ416" i="8"/>
  <c r="CF416" i="8" s="1"/>
  <c r="AT251" i="8"/>
  <c r="AT337" i="8"/>
  <c r="AT356" i="8"/>
  <c r="AX376" i="8"/>
  <c r="AX427" i="8"/>
  <c r="BP221" i="8"/>
  <c r="CE221" i="8" s="1"/>
  <c r="BP229" i="8"/>
  <c r="CE229" i="8" s="1"/>
  <c r="BP237" i="8"/>
  <c r="CE237" i="8" s="1"/>
  <c r="BP240" i="8"/>
  <c r="CE240" i="8" s="1"/>
  <c r="AT248" i="8"/>
  <c r="BP260" i="8"/>
  <c r="CE260" i="8" s="1"/>
  <c r="CH260" i="8" s="1"/>
  <c r="AT262" i="8"/>
  <c r="BP263" i="8"/>
  <c r="AT264" i="8"/>
  <c r="AT274" i="8"/>
  <c r="AT297" i="8"/>
  <c r="AT298" i="8"/>
  <c r="AT299" i="8"/>
  <c r="AT309" i="8"/>
  <c r="AT315" i="8"/>
  <c r="AT343" i="8"/>
  <c r="AT361" i="8"/>
  <c r="BP362" i="8"/>
  <c r="CE362" i="8" s="1"/>
  <c r="AT368" i="8"/>
  <c r="AT374" i="8"/>
  <c r="BP387" i="8"/>
  <c r="CE387" i="8" s="1"/>
  <c r="AX402" i="8"/>
  <c r="BQ274" i="8"/>
  <c r="CF274" i="8" s="1"/>
  <c r="AT278" i="8"/>
  <c r="BQ279" i="8"/>
  <c r="CF279" i="8" s="1"/>
  <c r="BQ290" i="8"/>
  <c r="CF290" i="8" s="1"/>
  <c r="BQ292" i="8"/>
  <c r="CF292" i="8" s="1"/>
  <c r="AT305" i="8"/>
  <c r="AT307" i="8"/>
  <c r="BQ309" i="8"/>
  <c r="CF309" i="8" s="1"/>
  <c r="AT311" i="8"/>
  <c r="AT321" i="8"/>
  <c r="AT322" i="8"/>
  <c r="AT326" i="8"/>
  <c r="AT328" i="8"/>
  <c r="AT329" i="8"/>
  <c r="AT330" i="8"/>
  <c r="BQ343" i="8"/>
  <c r="CF343" i="8" s="1"/>
  <c r="AT347" i="8"/>
  <c r="AX348" i="8"/>
  <c r="BP351" i="8"/>
  <c r="CE351" i="8" s="1"/>
  <c r="AT359" i="8"/>
  <c r="BP363" i="8"/>
  <c r="CE363" i="8" s="1"/>
  <c r="AT364" i="8"/>
  <c r="BP364" i="8"/>
  <c r="CE364" i="8" s="1"/>
  <c r="AT365" i="8"/>
  <c r="BP365" i="8"/>
  <c r="CE365" i="8" s="1"/>
  <c r="AT370" i="8"/>
  <c r="AX370" i="8"/>
  <c r="AT372" i="8"/>
  <c r="BP374" i="8"/>
  <c r="CE374" i="8" s="1"/>
  <c r="AT375" i="8"/>
  <c r="AT376" i="8"/>
  <c r="BP381" i="8"/>
  <c r="AX381" i="8"/>
  <c r="AX400" i="8"/>
  <c r="BP414" i="8"/>
  <c r="CE414" i="8" s="1"/>
  <c r="AT428" i="8"/>
  <c r="AX379" i="8"/>
  <c r="BQ382" i="8"/>
  <c r="CF382" i="8" s="1"/>
  <c r="AX383" i="8"/>
  <c r="AT385" i="8"/>
  <c r="BQ386" i="8"/>
  <c r="CF386" i="8" s="1"/>
  <c r="BQ390" i="8"/>
  <c r="CF390" i="8" s="1"/>
  <c r="AT400" i="8"/>
  <c r="AT402" i="8"/>
  <c r="AT411" i="8"/>
  <c r="BQ420" i="8"/>
  <c r="CF420" i="8" s="1"/>
  <c r="BP448" i="8"/>
  <c r="CE448" i="8" s="1"/>
  <c r="AX454" i="8"/>
  <c r="BP456" i="8"/>
  <c r="BP454" i="8"/>
  <c r="CE454" i="8" s="1"/>
  <c r="BQ457" i="8"/>
  <c r="CF457" i="8" s="1"/>
  <c r="BP459" i="8"/>
  <c r="AT392" i="8"/>
  <c r="AT396" i="8"/>
  <c r="AX399" i="8"/>
  <c r="AT401" i="8"/>
  <c r="AT408" i="8"/>
  <c r="AT412" i="8"/>
  <c r="AT414" i="8"/>
  <c r="AT421" i="8"/>
  <c r="AX421" i="8"/>
  <c r="BQ432" i="8"/>
  <c r="CF432" i="8" s="1"/>
  <c r="AT437" i="8"/>
  <c r="AT443" i="8"/>
  <c r="AT452" i="8"/>
  <c r="AX452" i="8"/>
  <c r="AT456" i="8"/>
  <c r="AX458" i="8"/>
  <c r="BP458" i="8"/>
  <c r="CE458" i="8" s="1"/>
  <c r="AT380" i="8"/>
  <c r="AT384" i="8"/>
  <c r="AT389" i="8"/>
  <c r="AT398" i="8"/>
  <c r="AT405" i="8"/>
  <c r="AT416" i="8"/>
  <c r="AT425" i="8"/>
  <c r="AT431" i="8"/>
  <c r="AT432" i="8"/>
  <c r="AT436" i="8"/>
  <c r="AT447" i="8"/>
  <c r="AX448" i="8"/>
  <c r="AT449" i="8"/>
  <c r="BP452" i="8"/>
  <c r="CE452" i="8" s="1"/>
  <c r="AX461" i="8"/>
  <c r="AT484" i="8"/>
  <c r="AT486" i="8"/>
  <c r="BQ495" i="8"/>
  <c r="CF495" i="8" s="1"/>
  <c r="BQ496" i="8"/>
  <c r="CF496" i="8" s="1"/>
  <c r="AT498" i="8"/>
  <c r="AY511" i="8"/>
  <c r="AT466" i="8"/>
  <c r="BQ467" i="8"/>
  <c r="CF467" i="8" s="1"/>
  <c r="AX469" i="8"/>
  <c r="BP470" i="8"/>
  <c r="CE470" i="8" s="1"/>
  <c r="AT474" i="8"/>
  <c r="AX474" i="8"/>
  <c r="BP476" i="8"/>
  <c r="CE476" i="8" s="1"/>
  <c r="AT480" i="8"/>
  <c r="AX492" i="8"/>
  <c r="AX495" i="8"/>
  <c r="AT497" i="8"/>
  <c r="BQ500" i="8"/>
  <c r="CF500" i="8" s="1"/>
  <c r="BQ504" i="8"/>
  <c r="CF504" i="8" s="1"/>
  <c r="AT512" i="8"/>
  <c r="AX512" i="8"/>
  <c r="BP512" i="8"/>
  <c r="AX465" i="8"/>
  <c r="AT472" i="8"/>
  <c r="AX472" i="8"/>
  <c r="AT496" i="8"/>
  <c r="BP499" i="8"/>
  <c r="CE499" i="8" s="1"/>
  <c r="AT502" i="8"/>
  <c r="AX508" i="8"/>
  <c r="AT470" i="8"/>
  <c r="AT516" i="8"/>
  <c r="AT517" i="8"/>
  <c r="AT518" i="8"/>
  <c r="AT513" i="8"/>
  <c r="BP510" i="8"/>
  <c r="CE510" i="8" s="1"/>
  <c r="AR519" i="8"/>
  <c r="AT5" i="8"/>
  <c r="AV519" i="8"/>
  <c r="BQ47" i="8"/>
  <c r="CF47" i="8" s="1"/>
  <c r="CG47" i="8" s="1"/>
  <c r="AX21" i="8"/>
  <c r="AX5" i="8"/>
  <c r="BP29" i="8"/>
  <c r="AT33" i="8"/>
  <c r="BP35" i="8"/>
  <c r="CE35" i="8" s="1"/>
  <c r="BP36" i="8"/>
  <c r="CE36" i="8" s="1"/>
  <c r="BQ43" i="8"/>
  <c r="CF43" i="8" s="1"/>
  <c r="AT44" i="8"/>
  <c r="BP50" i="8"/>
  <c r="CE50" i="8" s="1"/>
  <c r="BP52" i="8"/>
  <c r="CE52" i="8" s="1"/>
  <c r="BP54" i="8"/>
  <c r="CE54" i="8" s="1"/>
  <c r="AT61" i="8"/>
  <c r="BP61" i="8"/>
  <c r="CE61" i="8" s="1"/>
  <c r="BP65" i="8"/>
  <c r="CE65" i="8" s="1"/>
  <c r="AT69" i="8"/>
  <c r="AT122" i="8"/>
  <c r="AT124" i="8"/>
  <c r="BQ124" i="8"/>
  <c r="CF124" i="8" s="1"/>
  <c r="BP127" i="8"/>
  <c r="AT133" i="8"/>
  <c r="BP138" i="8"/>
  <c r="CE138" i="8" s="1"/>
  <c r="AT146" i="8"/>
  <c r="AT165" i="8"/>
  <c r="AT169" i="8"/>
  <c r="AT204" i="8"/>
  <c r="AT282" i="8"/>
  <c r="AT331" i="8"/>
  <c r="AT336" i="8"/>
  <c r="AT340" i="8"/>
  <c r="AS519" i="8"/>
  <c r="BP7" i="8"/>
  <c r="CE7" i="8" s="1"/>
  <c r="AX7" i="8"/>
  <c r="AX8" i="8"/>
  <c r="BP11" i="8"/>
  <c r="CE11" i="8" s="1"/>
  <c r="AX11" i="8"/>
  <c r="AX12" i="8"/>
  <c r="BP15" i="8"/>
  <c r="AX15" i="8"/>
  <c r="AX16" i="8"/>
  <c r="BP19" i="8"/>
  <c r="CE19" i="8" s="1"/>
  <c r="AX19" i="8"/>
  <c r="AX20" i="8"/>
  <c r="BP23" i="8"/>
  <c r="CE23" i="8" s="1"/>
  <c r="AX23" i="8"/>
  <c r="AX24" i="8"/>
  <c r="AT40" i="8"/>
  <c r="AT92" i="8"/>
  <c r="AT93" i="8"/>
  <c r="AT96" i="8"/>
  <c r="AT100" i="8"/>
  <c r="AT101" i="8"/>
  <c r="AT104" i="8"/>
  <c r="AT108" i="8"/>
  <c r="AT109" i="8"/>
  <c r="AT112" i="8"/>
  <c r="BQ122" i="8"/>
  <c r="CF122" i="8" s="1"/>
  <c r="AT126" i="8"/>
  <c r="BP141" i="8"/>
  <c r="CE141" i="8" s="1"/>
  <c r="AT324" i="8"/>
  <c r="AQ6" i="8"/>
  <c r="AN519" i="8"/>
  <c r="AT10" i="8"/>
  <c r="AT14" i="8"/>
  <c r="AT18" i="8"/>
  <c r="AT22" i="8"/>
  <c r="AT26" i="8"/>
  <c r="BP33" i="8"/>
  <c r="CE33" i="8" s="1"/>
  <c r="AT35" i="8"/>
  <c r="AT37" i="8"/>
  <c r="BP42" i="8"/>
  <c r="BP44" i="8"/>
  <c r="CE44" i="8" s="1"/>
  <c r="AT51" i="8"/>
  <c r="AT52" i="8"/>
  <c r="AT53" i="8"/>
  <c r="AT54" i="8"/>
  <c r="BP57" i="8"/>
  <c r="CE57" i="8" s="1"/>
  <c r="AT77" i="8"/>
  <c r="BP90" i="8"/>
  <c r="CE90" i="8" s="1"/>
  <c r="BP94" i="8"/>
  <c r="CE94" i="8" s="1"/>
  <c r="BP98" i="8"/>
  <c r="CE98" i="8" s="1"/>
  <c r="BP102" i="8"/>
  <c r="CE102" i="8" s="1"/>
  <c r="BP106" i="8"/>
  <c r="BP110" i="8"/>
  <c r="CE110" i="8" s="1"/>
  <c r="AT149" i="8"/>
  <c r="AT153" i="8"/>
  <c r="AT181" i="8"/>
  <c r="AT185" i="8"/>
  <c r="AT303" i="8"/>
  <c r="AT344" i="8"/>
  <c r="BP5" i="8"/>
  <c r="CE5" i="8" s="1"/>
  <c r="AX6" i="8"/>
  <c r="BP9" i="8"/>
  <c r="CE9" i="8" s="1"/>
  <c r="AX10" i="8"/>
  <c r="BP13" i="8"/>
  <c r="CE13" i="8" s="1"/>
  <c r="AX14" i="8"/>
  <c r="BP17" i="8"/>
  <c r="CE17" i="8" s="1"/>
  <c r="AX18" i="8"/>
  <c r="BP21" i="8"/>
  <c r="CE21" i="8" s="1"/>
  <c r="AX22" i="8"/>
  <c r="BP25" i="8"/>
  <c r="CE25" i="8" s="1"/>
  <c r="AX26" i="8"/>
  <c r="BP68" i="8"/>
  <c r="CE68" i="8" s="1"/>
  <c r="AT72" i="8"/>
  <c r="AT196" i="8"/>
  <c r="AT212" i="8"/>
  <c r="AT332" i="8"/>
  <c r="AT345" i="8"/>
  <c r="BP128" i="8"/>
  <c r="CE128" i="8" s="1"/>
  <c r="BP130" i="8"/>
  <c r="BP132" i="8"/>
  <c r="CE132" i="8" s="1"/>
  <c r="CG132" i="8" s="1"/>
  <c r="BP146" i="8"/>
  <c r="CE146" i="8" s="1"/>
  <c r="BP149" i="8"/>
  <c r="CE149" i="8" s="1"/>
  <c r="BP154" i="8"/>
  <c r="BP157" i="8"/>
  <c r="CE157" i="8" s="1"/>
  <c r="BP162" i="8"/>
  <c r="CE162" i="8" s="1"/>
  <c r="BP165" i="8"/>
  <c r="CE165" i="8" s="1"/>
  <c r="BP170" i="8"/>
  <c r="CE170" i="8" s="1"/>
  <c r="BP173" i="8"/>
  <c r="CE173" i="8" s="1"/>
  <c r="CG173" i="8" s="1"/>
  <c r="BP178" i="8"/>
  <c r="BP181" i="8"/>
  <c r="CE181" i="8" s="1"/>
  <c r="BP186" i="8"/>
  <c r="CE186" i="8" s="1"/>
  <c r="BP189" i="8"/>
  <c r="CE189" i="8" s="1"/>
  <c r="BP192" i="8"/>
  <c r="CE192" i="8" s="1"/>
  <c r="BP195" i="8"/>
  <c r="BP202" i="8"/>
  <c r="CE202" i="8" s="1"/>
  <c r="BP205" i="8"/>
  <c r="CE205" i="8" s="1"/>
  <c r="BP208" i="8"/>
  <c r="CE208" i="8" s="1"/>
  <c r="BP211" i="8"/>
  <c r="CE211" i="8" s="1"/>
  <c r="BP218" i="8"/>
  <c r="CE218" i="8" s="1"/>
  <c r="CG218" i="8" s="1"/>
  <c r="BP235" i="8"/>
  <c r="CE235" i="8" s="1"/>
  <c r="BP246" i="8"/>
  <c r="CE246" i="8" s="1"/>
  <c r="BP248" i="8"/>
  <c r="CE248" i="8" s="1"/>
  <c r="BP251" i="8"/>
  <c r="BP258" i="8"/>
  <c r="BP261" i="8"/>
  <c r="CE261" i="8" s="1"/>
  <c r="BP266" i="8"/>
  <c r="CE266" i="8" s="1"/>
  <c r="BQ278" i="8"/>
  <c r="CF278" i="8" s="1"/>
  <c r="BP298" i="8"/>
  <c r="CE298" i="8" s="1"/>
  <c r="BP356" i="8"/>
  <c r="CE356" i="8" s="1"/>
  <c r="BQ369" i="8"/>
  <c r="CF369" i="8" s="1"/>
  <c r="AT371" i="8"/>
  <c r="BQ371" i="8"/>
  <c r="CF371" i="8" s="1"/>
  <c r="AT377" i="8"/>
  <c r="BP225" i="8"/>
  <c r="CE225" i="8" s="1"/>
  <c r="BP233" i="8"/>
  <c r="CE233" i="8" s="1"/>
  <c r="BP241" i="8"/>
  <c r="CE241" i="8" s="1"/>
  <c r="AT255" i="8"/>
  <c r="BQ269" i="8"/>
  <c r="CF269" i="8" s="1"/>
  <c r="BQ272" i="8"/>
  <c r="CF272" i="8" s="1"/>
  <c r="BQ306" i="8"/>
  <c r="CF306" i="8" s="1"/>
  <c r="BQ315" i="8"/>
  <c r="CF315" i="8" s="1"/>
  <c r="BQ319" i="8"/>
  <c r="CF319" i="8" s="1"/>
  <c r="BP347" i="8"/>
  <c r="CE347" i="8" s="1"/>
  <c r="BP242" i="8"/>
  <c r="CE242" i="8" s="1"/>
  <c r="CH242" i="8" s="1"/>
  <c r="BP245" i="8"/>
  <c r="AT247" i="8"/>
  <c r="AT270" i="8"/>
  <c r="BP294" i="8"/>
  <c r="CE294" i="8" s="1"/>
  <c r="BP302" i="8"/>
  <c r="CE302" i="8" s="1"/>
  <c r="CG302" i="8" s="1"/>
  <c r="AT317" i="8"/>
  <c r="BP355" i="8"/>
  <c r="CE355" i="8" s="1"/>
  <c r="AX357" i="8"/>
  <c r="AT369" i="8"/>
  <c r="AT272" i="8"/>
  <c r="AT313" i="8"/>
  <c r="AT319" i="8"/>
  <c r="AT346" i="8"/>
  <c r="BP361" i="8"/>
  <c r="CE361" i="8" s="1"/>
  <c r="CH361" i="8" s="1"/>
  <c r="BQ372" i="8"/>
  <c r="CF372" i="8" s="1"/>
  <c r="BQ374" i="8"/>
  <c r="CF374" i="8" s="1"/>
  <c r="BQ377" i="8"/>
  <c r="CF377" i="8" s="1"/>
  <c r="AX378" i="8"/>
  <c r="AT388" i="8"/>
  <c r="AX388" i="8"/>
  <c r="BP388" i="8"/>
  <c r="AX390" i="8"/>
  <c r="BP390" i="8"/>
  <c r="CE390" i="8" s="1"/>
  <c r="AT391" i="8"/>
  <c r="BP392" i="8"/>
  <c r="CE392" i="8" s="1"/>
  <c r="AT394" i="8"/>
  <c r="AT409" i="8"/>
  <c r="BQ409" i="8"/>
  <c r="CF409" i="8" s="1"/>
  <c r="BP411" i="8"/>
  <c r="CE411" i="8" s="1"/>
  <c r="CG411" i="8" s="1"/>
  <c r="BP413" i="8"/>
  <c r="CE413" i="8" s="1"/>
  <c r="AX418" i="8"/>
  <c r="BP418" i="8"/>
  <c r="CE418" i="8" s="1"/>
  <c r="CG418" i="8" s="1"/>
  <c r="BQ419" i="8"/>
  <c r="CF419" i="8" s="1"/>
  <c r="AT424" i="8"/>
  <c r="BP424" i="8"/>
  <c r="CE424" i="8" s="1"/>
  <c r="AX424" i="8"/>
  <c r="AT426" i="8"/>
  <c r="BQ429" i="8"/>
  <c r="CF429" i="8" s="1"/>
  <c r="AT435" i="8"/>
  <c r="AX436" i="8"/>
  <c r="AT439" i="8"/>
  <c r="BP442" i="8"/>
  <c r="AT445" i="8"/>
  <c r="AX445" i="8"/>
  <c r="BP449" i="8"/>
  <c r="CE449" i="8" s="1"/>
  <c r="BQ450" i="8"/>
  <c r="CF450" i="8" s="1"/>
  <c r="BQ454" i="8"/>
  <c r="CF454" i="8" s="1"/>
  <c r="BQ458" i="8"/>
  <c r="CF458" i="8" s="1"/>
  <c r="AT465" i="8"/>
  <c r="AT467" i="8"/>
  <c r="BQ468" i="8"/>
  <c r="CF468" i="8" s="1"/>
  <c r="AT471" i="8"/>
  <c r="BQ474" i="8"/>
  <c r="CF474" i="8" s="1"/>
  <c r="AT477" i="8"/>
  <c r="AX479" i="8"/>
  <c r="BP479" i="8"/>
  <c r="CE479" i="8" s="1"/>
  <c r="AT481" i="8"/>
  <c r="BQ494" i="8"/>
  <c r="CF494" i="8" s="1"/>
  <c r="AX494" i="8"/>
  <c r="AT499" i="8"/>
  <c r="AT504" i="8"/>
  <c r="BP506" i="8"/>
  <c r="CE506" i="8" s="1"/>
  <c r="AX380" i="8"/>
  <c r="BQ387" i="8"/>
  <c r="CF387" i="8" s="1"/>
  <c r="AT393" i="8"/>
  <c r="BP396" i="8"/>
  <c r="CE396" i="8" s="1"/>
  <c r="AT410" i="8"/>
  <c r="BQ414" i="8"/>
  <c r="CF414" i="8" s="1"/>
  <c r="AX414" i="8"/>
  <c r="BQ417" i="8"/>
  <c r="CF417" i="8" s="1"/>
  <c r="AX422" i="8"/>
  <c r="BP422" i="8"/>
  <c r="BQ423" i="8"/>
  <c r="CF423" i="8" s="1"/>
  <c r="BP428" i="8"/>
  <c r="CE428" i="8" s="1"/>
  <c r="AX428" i="8"/>
  <c r="AT430" i="8"/>
  <c r="BQ433" i="8"/>
  <c r="CF433" i="8" s="1"/>
  <c r="BQ446" i="8"/>
  <c r="CF446" i="8" s="1"/>
  <c r="AX460" i="8"/>
  <c r="AX462" i="8"/>
  <c r="AT469" i="8"/>
  <c r="BP473" i="8"/>
  <c r="CE473" i="8" s="1"/>
  <c r="AX473" i="8"/>
  <c r="AT475" i="8"/>
  <c r="BQ478" i="8"/>
  <c r="CF478" i="8" s="1"/>
  <c r="AX489" i="8"/>
  <c r="BP502" i="8"/>
  <c r="CE502" i="8" s="1"/>
  <c r="BP386" i="8"/>
  <c r="AX386" i="8"/>
  <c r="AT390" i="8"/>
  <c r="BP393" i="8"/>
  <c r="CE393" i="8" s="1"/>
  <c r="BP394" i="8"/>
  <c r="CE394" i="8" s="1"/>
  <c r="AX394" i="8"/>
  <c r="AT397" i="8"/>
  <c r="AX412" i="8"/>
  <c r="BP412" i="8"/>
  <c r="AT415" i="8"/>
  <c r="BP416" i="8"/>
  <c r="AX416" i="8"/>
  <c r="AT418" i="8"/>
  <c r="BQ421" i="8"/>
  <c r="CF421" i="8" s="1"/>
  <c r="AX426" i="8"/>
  <c r="BP426" i="8"/>
  <c r="CE426" i="8" s="1"/>
  <c r="BQ427" i="8"/>
  <c r="CF427" i="8" s="1"/>
  <c r="BP432" i="8"/>
  <c r="CE432" i="8" s="1"/>
  <c r="AX432" i="8"/>
  <c r="BQ436" i="8"/>
  <c r="CF436" i="8" s="1"/>
  <c r="AX438" i="8"/>
  <c r="BP439" i="8"/>
  <c r="CE439" i="8" s="1"/>
  <c r="BP440" i="8"/>
  <c r="CE440" i="8" s="1"/>
  <c r="AX443" i="8"/>
  <c r="BQ460" i="8"/>
  <c r="CF460" i="8" s="1"/>
  <c r="BQ462" i="8"/>
  <c r="CF462" i="8" s="1"/>
  <c r="AX464" i="8"/>
  <c r="AX466" i="8"/>
  <c r="AX471" i="8"/>
  <c r="BP471" i="8"/>
  <c r="CE471" i="8" s="1"/>
  <c r="BQ472" i="8"/>
  <c r="CF472" i="8" s="1"/>
  <c r="BP477" i="8"/>
  <c r="CE477" i="8" s="1"/>
  <c r="AX477" i="8"/>
  <c r="AT479" i="8"/>
  <c r="BQ488" i="8"/>
  <c r="CF488" i="8" s="1"/>
  <c r="AX371" i="8"/>
  <c r="AX374" i="8"/>
  <c r="BQ379" i="8"/>
  <c r="CF379" i="8" s="1"/>
  <c r="BP380" i="8"/>
  <c r="CE380" i="8" s="1"/>
  <c r="AX382" i="8"/>
  <c r="BP382" i="8"/>
  <c r="CE382" i="8" s="1"/>
  <c r="CG382" i="8" s="1"/>
  <c r="BQ383" i="8"/>
  <c r="CF383" i="8" s="1"/>
  <c r="AX384" i="8"/>
  <c r="BP384" i="8"/>
  <c r="CE384" i="8" s="1"/>
  <c r="BQ385" i="8"/>
  <c r="AX387" i="8"/>
  <c r="BQ393" i="8"/>
  <c r="CF393" i="8" s="1"/>
  <c r="BQ408" i="8"/>
  <c r="CF408" i="8" s="1"/>
  <c r="BP410" i="8"/>
  <c r="AX415" i="8"/>
  <c r="BQ415" i="8"/>
  <c r="CF415" i="8" s="1"/>
  <c r="AX417" i="8"/>
  <c r="AT420" i="8"/>
  <c r="BP420" i="8"/>
  <c r="CE420" i="8" s="1"/>
  <c r="AX420" i="8"/>
  <c r="AT422" i="8"/>
  <c r="AX423" i="8"/>
  <c r="BQ425" i="8"/>
  <c r="CF425" i="8" s="1"/>
  <c r="AX430" i="8"/>
  <c r="BP430" i="8"/>
  <c r="BQ431" i="8"/>
  <c r="CF431" i="8" s="1"/>
  <c r="AX433" i="8"/>
  <c r="AX434" i="8"/>
  <c r="BQ434" i="8"/>
  <c r="CF434" i="8" s="1"/>
  <c r="AX435" i="8"/>
  <c r="BQ437" i="8"/>
  <c r="CF437" i="8" s="1"/>
  <c r="CG437" i="8" s="1"/>
  <c r="AT438" i="8"/>
  <c r="AX439" i="8"/>
  <c r="AT441" i="8"/>
  <c r="BQ441" i="8"/>
  <c r="CF441" i="8" s="1"/>
  <c r="AX444" i="8"/>
  <c r="BP460" i="8"/>
  <c r="CE460" i="8" s="1"/>
  <c r="AT461" i="8"/>
  <c r="BP462" i="8"/>
  <c r="CE462" i="8" s="1"/>
  <c r="AT463" i="8"/>
  <c r="BQ464" i="8"/>
  <c r="CF464" i="8" s="1"/>
  <c r="BQ466" i="8"/>
  <c r="CF466" i="8" s="1"/>
  <c r="AX468" i="8"/>
  <c r="BQ470" i="8"/>
  <c r="CF470" i="8" s="1"/>
  <c r="AT473" i="8"/>
  <c r="AX475" i="8"/>
  <c r="BP475" i="8"/>
  <c r="CE475" i="8" s="1"/>
  <c r="BQ476" i="8"/>
  <c r="CF476" i="8" s="1"/>
  <c r="AX478" i="8"/>
  <c r="AT488" i="8"/>
  <c r="AT491" i="8"/>
  <c r="AT492" i="8"/>
  <c r="BP497" i="8"/>
  <c r="CE497" i="8" s="1"/>
  <c r="AX498" i="8"/>
  <c r="BP498" i="8"/>
  <c r="CE498" i="8" s="1"/>
  <c r="CG498" i="8" s="1"/>
  <c r="BP503" i="8"/>
  <c r="CE503" i="8" s="1"/>
  <c r="CG503" i="8" s="1"/>
  <c r="BP511" i="8"/>
  <c r="AT515" i="8"/>
  <c r="BQ510" i="8"/>
  <c r="CF510" i="8" s="1"/>
  <c r="V506" i="21"/>
  <c r="BZ506" i="4" s="1"/>
  <c r="V502" i="21"/>
  <c r="BZ502" i="4" s="1"/>
  <c r="V498" i="21"/>
  <c r="BZ498" i="4" s="1"/>
  <c r="V494" i="21"/>
  <c r="BZ494" i="4" s="1"/>
  <c r="V450" i="21"/>
  <c r="BZ450" i="4" s="1"/>
  <c r="V446" i="21"/>
  <c r="BZ446" i="4" s="1"/>
  <c r="V442" i="21"/>
  <c r="BZ442" i="4" s="1"/>
  <c r="V438" i="21"/>
  <c r="BZ438" i="4" s="1"/>
  <c r="V434" i="21"/>
  <c r="BZ434" i="4" s="1"/>
  <c r="V362" i="21"/>
  <c r="BZ362" i="4" s="1"/>
  <c r="V354" i="21"/>
  <c r="BZ354" i="4" s="1"/>
  <c r="V350" i="21"/>
  <c r="BZ350" i="4" s="1"/>
  <c r="V346" i="21"/>
  <c r="BZ346" i="4" s="1"/>
  <c r="V342" i="21"/>
  <c r="BZ342" i="4" s="1"/>
  <c r="V338" i="21"/>
  <c r="BZ338" i="4" s="1"/>
  <c r="V318" i="21"/>
  <c r="BZ318" i="4" s="1"/>
  <c r="V306" i="21"/>
  <c r="BZ306" i="4" s="1"/>
  <c r="V286" i="21"/>
  <c r="BZ286" i="4" s="1"/>
  <c r="V282" i="21"/>
  <c r="BZ282" i="4" s="1"/>
  <c r="V258" i="21"/>
  <c r="BZ258" i="4" s="1"/>
  <c r="V254" i="21"/>
  <c r="BZ254" i="4" s="1"/>
  <c r="V250" i="21"/>
  <c r="BZ250" i="4" s="1"/>
  <c r="V226" i="21"/>
  <c r="BZ226" i="4" s="1"/>
  <c r="V218" i="21"/>
  <c r="BZ218" i="4" s="1"/>
  <c r="V214" i="21"/>
  <c r="BZ214" i="4" s="1"/>
  <c r="V210" i="21"/>
  <c r="BZ210" i="4" s="1"/>
  <c r="V202" i="21"/>
  <c r="BZ202" i="4" s="1"/>
  <c r="V170" i="21"/>
  <c r="BZ170" i="4" s="1"/>
  <c r="V166" i="21"/>
  <c r="BZ166" i="4" s="1"/>
  <c r="V158" i="21"/>
  <c r="BZ158" i="4" s="1"/>
  <c r="V512" i="21"/>
  <c r="BZ512" i="4" s="1"/>
  <c r="V508" i="21"/>
  <c r="BZ508" i="4" s="1"/>
  <c r="V504" i="21"/>
  <c r="BZ504" i="4" s="1"/>
  <c r="V500" i="21"/>
  <c r="BZ500" i="4" s="1"/>
  <c r="V496" i="21"/>
  <c r="BZ496" i="4" s="1"/>
  <c r="V488" i="21"/>
  <c r="BZ488" i="4" s="1"/>
  <c r="V480" i="21"/>
  <c r="BZ480" i="4" s="1"/>
  <c r="V476" i="21"/>
  <c r="BZ476" i="4" s="1"/>
  <c r="V472" i="21"/>
  <c r="BZ472" i="4" s="1"/>
  <c r="V468" i="21"/>
  <c r="BZ468" i="4" s="1"/>
  <c r="V464" i="21"/>
  <c r="BZ464" i="4" s="1"/>
  <c r="V456" i="21"/>
  <c r="BZ456" i="4" s="1"/>
  <c r="V452" i="21"/>
  <c r="BZ452" i="4" s="1"/>
  <c r="V440" i="21"/>
  <c r="BZ440" i="4" s="1"/>
  <c r="V436" i="21"/>
  <c r="BZ436" i="4" s="1"/>
  <c r="V364" i="21"/>
  <c r="BZ364" i="4" s="1"/>
  <c r="V360" i="21"/>
  <c r="BZ360" i="4" s="1"/>
  <c r="V356" i="21"/>
  <c r="BZ356" i="4" s="1"/>
  <c r="V352" i="21"/>
  <c r="BZ352" i="4" s="1"/>
  <c r="V344" i="21"/>
  <c r="BZ344" i="4" s="1"/>
  <c r="V336" i="21"/>
  <c r="BZ336" i="4" s="1"/>
  <c r="V308" i="21"/>
  <c r="BZ308" i="4" s="1"/>
  <c r="V300" i="21"/>
  <c r="BZ300" i="4" s="1"/>
  <c r="V296" i="21"/>
  <c r="BZ296" i="4" s="1"/>
  <c r="V292" i="21"/>
  <c r="BZ292" i="4" s="1"/>
  <c r="V284" i="21"/>
  <c r="BZ284" i="4" s="1"/>
  <c r="V280" i="21"/>
  <c r="BZ280" i="4" s="1"/>
  <c r="V264" i="21"/>
  <c r="BZ264" i="4" s="1"/>
  <c r="V260" i="21"/>
  <c r="BZ260" i="4" s="1"/>
  <c r="V256" i="21"/>
  <c r="BZ256" i="4" s="1"/>
  <c r="V244" i="21"/>
  <c r="BZ244" i="4" s="1"/>
  <c r="V240" i="21"/>
  <c r="BZ240" i="4" s="1"/>
  <c r="V236" i="21"/>
  <c r="BZ236" i="4" s="1"/>
  <c r="V224" i="21"/>
  <c r="BZ224" i="4" s="1"/>
  <c r="V216" i="21"/>
  <c r="BZ216" i="4" s="1"/>
  <c r="V208" i="21"/>
  <c r="BZ208" i="4" s="1"/>
  <c r="V204" i="21"/>
  <c r="BZ204" i="4" s="1"/>
  <c r="V192" i="21"/>
  <c r="BZ192" i="4" s="1"/>
  <c r="V184" i="21"/>
  <c r="BZ184" i="4" s="1"/>
  <c r="V172" i="21"/>
  <c r="BZ172" i="4" s="1"/>
  <c r="V168" i="21"/>
  <c r="BZ168" i="4" s="1"/>
  <c r="V164" i="21"/>
  <c r="BZ164" i="4" s="1"/>
  <c r="V160" i="21"/>
  <c r="BZ160" i="4" s="1"/>
  <c r="V152" i="21"/>
  <c r="BZ152" i="4" s="1"/>
  <c r="V148" i="21"/>
  <c r="BZ148" i="4" s="1"/>
  <c r="V132" i="21"/>
  <c r="BZ132" i="4" s="1"/>
  <c r="V124" i="21"/>
  <c r="BZ124" i="4" s="1"/>
  <c r="V116" i="21"/>
  <c r="BZ116" i="4" s="1"/>
  <c r="V100" i="21"/>
  <c r="BZ100" i="4" s="1"/>
  <c r="CC146" i="8" s="1"/>
  <c r="V96" i="21"/>
  <c r="BZ96" i="4" s="1"/>
  <c r="CC281" i="8" s="1"/>
  <c r="V92" i="21"/>
  <c r="BZ92" i="4" s="1"/>
  <c r="CC424" i="8" s="1"/>
  <c r="V80" i="21"/>
  <c r="BZ80" i="4" s="1"/>
  <c r="CC295" i="8" s="1"/>
  <c r="V76" i="21"/>
  <c r="BZ76" i="4" s="1"/>
  <c r="CC293" i="8" s="1"/>
  <c r="V68" i="21"/>
  <c r="BZ68" i="4" s="1"/>
  <c r="CC356" i="8" s="1"/>
  <c r="V52" i="21"/>
  <c r="BZ52" i="4" s="1"/>
  <c r="CC288" i="8" s="1"/>
  <c r="V44" i="21"/>
  <c r="BZ44" i="4" s="1"/>
  <c r="CC402" i="8" s="1"/>
  <c r="V36" i="21"/>
  <c r="BZ36" i="4" s="1"/>
  <c r="CC302" i="8" s="1"/>
  <c r="V32" i="21"/>
  <c r="BZ32" i="4" s="1"/>
  <c r="CC47" i="8" s="1"/>
  <c r="V28" i="21"/>
  <c r="BZ28" i="4" s="1"/>
  <c r="CC316" i="8" s="1"/>
  <c r="V20" i="21"/>
  <c r="BZ20" i="4" s="1"/>
  <c r="CC378" i="8" s="1"/>
  <c r="V16" i="21"/>
  <c r="BZ16" i="4" s="1"/>
  <c r="CC205" i="8" s="1"/>
  <c r="V12" i="21"/>
  <c r="BZ12" i="4" s="1"/>
  <c r="CC190" i="8" s="1"/>
  <c r="G55" i="7"/>
  <c r="G58" i="7"/>
  <c r="U22" i="7"/>
  <c r="Y22" i="7"/>
  <c r="Y29" i="7"/>
  <c r="Y30" i="7"/>
  <c r="Z29" i="7"/>
  <c r="Z30" i="7"/>
  <c r="AA29" i="7"/>
  <c r="AA30" i="7"/>
  <c r="AB29" i="7"/>
  <c r="AB30" i="7"/>
  <c r="N58" i="7"/>
  <c r="D82" i="23" s="1"/>
  <c r="Y31" i="7"/>
  <c r="Z31" i="7"/>
  <c r="AA31" i="7"/>
  <c r="AB31" i="7"/>
  <c r="I19" i="7"/>
  <c r="L25" i="7"/>
  <c r="L26" i="7"/>
  <c r="Q11" i="15"/>
  <c r="I34" i="7" s="1"/>
  <c r="Z19" i="15"/>
  <c r="J42" i="7" s="1"/>
  <c r="AB15" i="15"/>
  <c r="P38" i="7" s="1"/>
  <c r="Q13" i="15"/>
  <c r="G36" i="7" s="1"/>
  <c r="V11" i="15"/>
  <c r="N34" i="7" s="1"/>
  <c r="AD21" i="15"/>
  <c r="L44" i="7" s="1"/>
  <c r="X20" i="15"/>
  <c r="G43" i="7" s="1"/>
  <c r="AE18" i="15"/>
  <c r="P41" i="7" s="1"/>
  <c r="AB17" i="15"/>
  <c r="N40" i="7" s="1"/>
  <c r="Z16" i="15"/>
  <c r="M39" i="7" s="1"/>
  <c r="Y15" i="15"/>
  <c r="M38" i="7" s="1"/>
  <c r="Y14" i="15"/>
  <c r="N37" i="7" s="1"/>
  <c r="Z13" i="15"/>
  <c r="P36" i="7" s="1"/>
  <c r="X12" i="15"/>
  <c r="O35" i="7" s="1"/>
  <c r="AB22" i="15"/>
  <c r="I45" i="7" s="1"/>
  <c r="V18" i="15"/>
  <c r="G41" i="7" s="1"/>
  <c r="T15" i="15"/>
  <c r="H38" i="7" s="1"/>
  <c r="O12" i="15"/>
  <c r="F35" i="7" s="1"/>
  <c r="P11" i="15"/>
  <c r="H34" i="7" s="1"/>
  <c r="AB21" i="15"/>
  <c r="J44" i="7" s="1"/>
  <c r="V20" i="15"/>
  <c r="E43" i="7" s="1"/>
  <c r="AC18" i="15"/>
  <c r="N41" i="7" s="1"/>
  <c r="Z17" i="15"/>
  <c r="L40" i="7" s="1"/>
  <c r="X16" i="15"/>
  <c r="K39" i="7" s="1"/>
  <c r="W15" i="15"/>
  <c r="K38" i="7" s="1"/>
  <c r="W14" i="15"/>
  <c r="L37" i="7" s="1"/>
  <c r="X13" i="15"/>
  <c r="N36" i="7" s="1"/>
  <c r="Z12" i="15"/>
  <c r="Q35" i="7" s="1"/>
  <c r="AC21" i="15"/>
  <c r="K44" i="7" s="1"/>
  <c r="S17" i="15"/>
  <c r="E40" i="7" s="1"/>
  <c r="P14" i="15"/>
  <c r="E37" i="7" s="1"/>
  <c r="AE11" i="15"/>
  <c r="W34" i="7" s="1"/>
  <c r="O11" i="15"/>
  <c r="G34" i="7" s="1"/>
  <c r="AA21" i="15"/>
  <c r="I44" i="7" s="1"/>
  <c r="U20" i="15"/>
  <c r="D43" i="7" s="1"/>
  <c r="AB18" i="15"/>
  <c r="M41" i="7" s="1"/>
  <c r="Y17" i="15"/>
  <c r="K40" i="7" s="1"/>
  <c r="W16" i="15"/>
  <c r="J39" i="7" s="1"/>
  <c r="F58" i="7"/>
  <c r="M58" i="7"/>
  <c r="D7" i="7"/>
  <c r="D7" i="23" s="1"/>
  <c r="AB22" i="7"/>
  <c r="D29" i="7"/>
  <c r="D30" i="7"/>
  <c r="E29" i="7"/>
  <c r="E30" i="7"/>
  <c r="F29" i="7"/>
  <c r="F30" i="7"/>
  <c r="G29" i="7"/>
  <c r="G30" i="7"/>
  <c r="D22" i="7"/>
  <c r="D31" i="7"/>
  <c r="E31" i="7"/>
  <c r="F31" i="7"/>
  <c r="G31" i="7"/>
  <c r="P19" i="7"/>
  <c r="S25" i="7"/>
  <c r="S26" i="7"/>
  <c r="X22" i="15"/>
  <c r="E45" i="7" s="1"/>
  <c r="Z18" i="15"/>
  <c r="K41" i="7" s="1"/>
  <c r="P15" i="15"/>
  <c r="D38" i="7" s="1"/>
  <c r="S12" i="15"/>
  <c r="J35" i="7" s="1"/>
  <c r="R11" i="15"/>
  <c r="J34" i="7" s="1"/>
  <c r="Z21" i="15"/>
  <c r="H44" i="7" s="1"/>
  <c r="AE19" i="15"/>
  <c r="O42" i="7" s="1"/>
  <c r="AA18" i="15"/>
  <c r="L41" i="7" s="1"/>
  <c r="X17" i="15"/>
  <c r="J40" i="7" s="1"/>
  <c r="V16" i="15"/>
  <c r="I39" i="7" s="1"/>
  <c r="U15" i="15"/>
  <c r="I38" i="7" s="1"/>
  <c r="U14" i="15"/>
  <c r="J37" i="7" s="1"/>
  <c r="V13" i="15"/>
  <c r="L36" i="7" s="1"/>
  <c r="T12" i="15"/>
  <c r="K35" i="7" s="1"/>
  <c r="Y21" i="15"/>
  <c r="G44" i="7" s="1"/>
  <c r="AA17" i="15"/>
  <c r="M40" i="7" s="1"/>
  <c r="X14" i="15"/>
  <c r="M37" i="7" s="1"/>
  <c r="AB11" i="15"/>
  <c r="T34" i="7" s="1"/>
  <c r="AE22" i="15"/>
  <c r="L45" i="7" s="1"/>
  <c r="X21" i="15"/>
  <c r="F44" i="7" s="1"/>
  <c r="AC19" i="15"/>
  <c r="M42" i="7" s="1"/>
  <c r="Y18" i="15"/>
  <c r="J41" i="7" s="1"/>
  <c r="V17" i="15"/>
  <c r="H40" i="7" s="1"/>
  <c r="T16" i="15"/>
  <c r="G39" i="7" s="1"/>
  <c r="S15" i="15"/>
  <c r="G38" i="7" s="1"/>
  <c r="S14" i="15"/>
  <c r="H37" i="7" s="1"/>
  <c r="T13" i="15"/>
  <c r="J36" i="7" s="1"/>
  <c r="V12" i="15"/>
  <c r="M35" i="7" s="1"/>
  <c r="AD19" i="15"/>
  <c r="N42" i="7" s="1"/>
  <c r="U16" i="15"/>
  <c r="H39" i="7" s="1"/>
  <c r="U13" i="15"/>
  <c r="K36" i="7" s="1"/>
  <c r="AA11" i="15"/>
  <c r="S34" i="7" s="1"/>
  <c r="AD22" i="15"/>
  <c r="K45" i="7" s="1"/>
  <c r="W21" i="15"/>
  <c r="E44" i="7" s="1"/>
  <c r="AB19" i="15"/>
  <c r="L42" i="7" s="1"/>
  <c r="X18" i="15"/>
  <c r="I41" i="7" s="1"/>
  <c r="U17" i="15"/>
  <c r="G40" i="7" s="1"/>
  <c r="S16" i="15"/>
  <c r="F39" i="7" s="1"/>
  <c r="D9" i="23"/>
  <c r="I58" i="7"/>
  <c r="L58" i="7"/>
  <c r="G22" i="7"/>
  <c r="K22" i="7"/>
  <c r="K29" i="7"/>
  <c r="K30" i="7"/>
  <c r="L29" i="7"/>
  <c r="L30" i="7"/>
  <c r="M29" i="7"/>
  <c r="M30" i="7"/>
  <c r="N29" i="7"/>
  <c r="N30" i="7"/>
  <c r="K31" i="7"/>
  <c r="L31" i="7"/>
  <c r="M31" i="7"/>
  <c r="N31" i="7"/>
  <c r="D11" i="7"/>
  <c r="D11" i="23" s="1"/>
  <c r="W19" i="7"/>
  <c r="Z25" i="7"/>
  <c r="Z26" i="7"/>
  <c r="AE20" i="15"/>
  <c r="N43" i="7" s="1"/>
  <c r="W17" i="15"/>
  <c r="I40" i="7" s="1"/>
  <c r="T14" i="15"/>
  <c r="I37" i="7" s="1"/>
  <c r="AD11" i="15"/>
  <c r="V34" i="7" s="1"/>
  <c r="AC22" i="15"/>
  <c r="J45" i="7" s="1"/>
  <c r="V21" i="15"/>
  <c r="D44" i="7" s="1"/>
  <c r="AA19" i="15"/>
  <c r="K42" i="7" s="1"/>
  <c r="W18" i="15"/>
  <c r="H41" i="7" s="1"/>
  <c r="T17" i="15"/>
  <c r="F40" i="7" s="1"/>
  <c r="R16" i="15"/>
  <c r="E39" i="7" s="1"/>
  <c r="Q15" i="15"/>
  <c r="E38" i="7" s="1"/>
  <c r="Q14" i="15"/>
  <c r="F37" i="7" s="1"/>
  <c r="R13" i="15"/>
  <c r="H36" i="7" s="1"/>
  <c r="P12" i="15"/>
  <c r="G35" i="7" s="1"/>
  <c r="AA20" i="15"/>
  <c r="J43" i="7" s="1"/>
  <c r="AC16" i="15"/>
  <c r="P39" i="7" s="1"/>
  <c r="AC13" i="15"/>
  <c r="S36" i="7" s="1"/>
  <c r="X11" i="15"/>
  <c r="P34" i="7" s="1"/>
  <c r="AA22" i="15"/>
  <c r="H45" i="7" s="1"/>
  <c r="AD20" i="15"/>
  <c r="M43" i="7" s="1"/>
  <c r="Y19" i="15"/>
  <c r="I42" i="7" s="1"/>
  <c r="U18" i="15"/>
  <c r="F41" i="7" s="1"/>
  <c r="R17" i="15"/>
  <c r="D40" i="7" s="1"/>
  <c r="AE15" i="15"/>
  <c r="S38" i="7" s="1"/>
  <c r="AE14" i="15"/>
  <c r="T37" i="7" s="1"/>
  <c r="O14" i="15"/>
  <c r="D37" i="7" s="1"/>
  <c r="P13" i="15"/>
  <c r="F36" i="7" s="1"/>
  <c r="R12" i="15"/>
  <c r="I35" i="7" s="1"/>
  <c r="AD18" i="15"/>
  <c r="O41" i="7" s="1"/>
  <c r="X15" i="15"/>
  <c r="L38" i="7" s="1"/>
  <c r="AA12" i="15"/>
  <c r="R35" i="7" s="1"/>
  <c r="W11" i="15"/>
  <c r="O34" i="7" s="1"/>
  <c r="Z22" i="15"/>
  <c r="G45" i="7" s="1"/>
  <c r="AC20" i="15"/>
  <c r="L43" i="7" s="1"/>
  <c r="X19" i="15"/>
  <c r="H42" i="7" s="1"/>
  <c r="T18" i="15"/>
  <c r="E41" i="7" s="1"/>
  <c r="D8" i="7"/>
  <c r="D8" i="23" s="1"/>
  <c r="J6" i="21"/>
  <c r="J120" i="21"/>
  <c r="V120" i="21" s="1"/>
  <c r="BZ120" i="4" s="1"/>
  <c r="J104" i="21"/>
  <c r="J88" i="21"/>
  <c r="V88" i="21" s="1"/>
  <c r="BZ88" i="4" s="1"/>
  <c r="CC278" i="8" s="1"/>
  <c r="J72" i="21"/>
  <c r="V72" i="21" s="1"/>
  <c r="BZ72" i="4" s="1"/>
  <c r="CC487" i="8" s="1"/>
  <c r="J56" i="21"/>
  <c r="J40" i="21"/>
  <c r="J24" i="21"/>
  <c r="V24" i="21" s="1"/>
  <c r="BZ24" i="4" s="1"/>
  <c r="CC75" i="8" s="1"/>
  <c r="J8" i="21"/>
  <c r="V8" i="21" s="1"/>
  <c r="BZ8" i="4" s="1"/>
  <c r="CC317" i="8" s="1"/>
  <c r="L512" i="21"/>
  <c r="X512" i="21" s="1"/>
  <c r="CB512" i="4" s="1"/>
  <c r="T512" i="21"/>
  <c r="AF512" i="21" s="1"/>
  <c r="CJ512" i="4" s="1"/>
  <c r="P512" i="21"/>
  <c r="AB512" i="21" s="1"/>
  <c r="CF512" i="4" s="1"/>
  <c r="L509" i="21"/>
  <c r="X509" i="21" s="1"/>
  <c r="CB509" i="4" s="1"/>
  <c r="O509" i="21"/>
  <c r="AA509" i="21" s="1"/>
  <c r="CE509" i="4" s="1"/>
  <c r="S509" i="21"/>
  <c r="AE509" i="21" s="1"/>
  <c r="CI509" i="4" s="1"/>
  <c r="J509" i="21"/>
  <c r="V509" i="21" s="1"/>
  <c r="BZ509" i="4" s="1"/>
  <c r="L504" i="21"/>
  <c r="X504" i="21" s="1"/>
  <c r="CB504" i="4" s="1"/>
  <c r="P504" i="21"/>
  <c r="AB504" i="21" s="1"/>
  <c r="CF504" i="4" s="1"/>
  <c r="T504" i="21"/>
  <c r="AF504" i="21" s="1"/>
  <c r="CJ504" i="4" s="1"/>
  <c r="L501" i="21"/>
  <c r="X501" i="21" s="1"/>
  <c r="CB501" i="4" s="1"/>
  <c r="O501" i="21"/>
  <c r="AA501" i="21" s="1"/>
  <c r="CE501" i="4" s="1"/>
  <c r="S501" i="21"/>
  <c r="AE501" i="21" s="1"/>
  <c r="CI501" i="4" s="1"/>
  <c r="J501" i="21"/>
  <c r="V501" i="21" s="1"/>
  <c r="BZ501" i="4" s="1"/>
  <c r="L496" i="21"/>
  <c r="X496" i="21" s="1"/>
  <c r="CB496" i="4" s="1"/>
  <c r="T496" i="21"/>
  <c r="AF496" i="21" s="1"/>
  <c r="CJ496" i="4" s="1"/>
  <c r="P496" i="21"/>
  <c r="AB496" i="21" s="1"/>
  <c r="CF496" i="4" s="1"/>
  <c r="L493" i="21"/>
  <c r="O493" i="21"/>
  <c r="S493" i="21"/>
  <c r="AE493" i="21" s="1"/>
  <c r="CI493" i="4" s="1"/>
  <c r="J493" i="21"/>
  <c r="L488" i="21"/>
  <c r="P488" i="21"/>
  <c r="AB488" i="21" s="1"/>
  <c r="CF488" i="4" s="1"/>
  <c r="T488" i="21"/>
  <c r="AF488" i="21" s="1"/>
  <c r="CJ488" i="4" s="1"/>
  <c r="L485" i="21"/>
  <c r="O485" i="21"/>
  <c r="S485" i="21"/>
  <c r="AE485" i="21" s="1"/>
  <c r="CI485" i="4" s="1"/>
  <c r="J485" i="21"/>
  <c r="L480" i="21"/>
  <c r="X480" i="21" s="1"/>
  <c r="CB480" i="4" s="1"/>
  <c r="T480" i="21"/>
  <c r="AF480" i="21" s="1"/>
  <c r="CJ480" i="4" s="1"/>
  <c r="P480" i="21"/>
  <c r="AB480" i="21" s="1"/>
  <c r="CF480" i="4" s="1"/>
  <c r="L477" i="21"/>
  <c r="O477" i="21"/>
  <c r="S477" i="21"/>
  <c r="AE477" i="21" s="1"/>
  <c r="CI477" i="4" s="1"/>
  <c r="J477" i="21"/>
  <c r="L472" i="21"/>
  <c r="X472" i="21" s="1"/>
  <c r="CB472" i="4" s="1"/>
  <c r="P472" i="21"/>
  <c r="AB472" i="21" s="1"/>
  <c r="CF472" i="4" s="1"/>
  <c r="T472" i="21"/>
  <c r="AF472" i="21" s="1"/>
  <c r="CJ472" i="4" s="1"/>
  <c r="L469" i="21"/>
  <c r="O469" i="21"/>
  <c r="AA469" i="21" s="1"/>
  <c r="CE469" i="4" s="1"/>
  <c r="S469" i="21"/>
  <c r="AE469" i="21" s="1"/>
  <c r="CI469" i="4" s="1"/>
  <c r="J469" i="21"/>
  <c r="L464" i="21"/>
  <c r="X464" i="21" s="1"/>
  <c r="CB464" i="4" s="1"/>
  <c r="T464" i="21"/>
  <c r="AF464" i="21" s="1"/>
  <c r="CJ464" i="4" s="1"/>
  <c r="P464" i="21"/>
  <c r="AB464" i="21" s="1"/>
  <c r="CF464" i="4" s="1"/>
  <c r="L461" i="21"/>
  <c r="O461" i="21"/>
  <c r="AA461" i="21" s="1"/>
  <c r="CE461" i="4" s="1"/>
  <c r="S461" i="21"/>
  <c r="AE461" i="21" s="1"/>
  <c r="CI461" i="4" s="1"/>
  <c r="J461" i="21"/>
  <c r="L456" i="21"/>
  <c r="P456" i="21"/>
  <c r="AB456" i="21" s="1"/>
  <c r="CF456" i="4" s="1"/>
  <c r="T456" i="21"/>
  <c r="AF456" i="21" s="1"/>
  <c r="CJ456" i="4" s="1"/>
  <c r="L453" i="21"/>
  <c r="O453" i="21"/>
  <c r="AA453" i="21" s="1"/>
  <c r="CE453" i="4" s="1"/>
  <c r="S453" i="21"/>
  <c r="AE453" i="21" s="1"/>
  <c r="CI453" i="4" s="1"/>
  <c r="J453" i="21"/>
  <c r="L448" i="21"/>
  <c r="T448" i="21"/>
  <c r="AF448" i="21" s="1"/>
  <c r="CJ448" i="4" s="1"/>
  <c r="P448" i="21"/>
  <c r="AB448" i="21" s="1"/>
  <c r="CF448" i="4" s="1"/>
  <c r="L445" i="21"/>
  <c r="O445" i="21"/>
  <c r="AA445" i="21" s="1"/>
  <c r="CE445" i="4" s="1"/>
  <c r="S445" i="21"/>
  <c r="AE445" i="21" s="1"/>
  <c r="CI445" i="4" s="1"/>
  <c r="J445" i="21"/>
  <c r="L440" i="21"/>
  <c r="X440" i="21" s="1"/>
  <c r="CB440" i="4" s="1"/>
  <c r="P440" i="21"/>
  <c r="AB440" i="21" s="1"/>
  <c r="CF440" i="4" s="1"/>
  <c r="T440" i="21"/>
  <c r="AF440" i="21" s="1"/>
  <c r="CJ440" i="4" s="1"/>
  <c r="L437" i="21"/>
  <c r="O437" i="21"/>
  <c r="S437" i="21"/>
  <c r="AE437" i="21" s="1"/>
  <c r="CI437" i="4" s="1"/>
  <c r="J437" i="21"/>
  <c r="L431" i="21"/>
  <c r="M431" i="21"/>
  <c r="Y431" i="21" s="1"/>
  <c r="CC431" i="4" s="1"/>
  <c r="Q431" i="21"/>
  <c r="AC431" i="21" s="1"/>
  <c r="CG431" i="4" s="1"/>
  <c r="U431" i="21"/>
  <c r="AG431" i="21" s="1"/>
  <c r="CK431" i="4" s="1"/>
  <c r="K431" i="21"/>
  <c r="J431" i="21"/>
  <c r="L427" i="21"/>
  <c r="Q427" i="21"/>
  <c r="AC427" i="21" s="1"/>
  <c r="CG427" i="4" s="1"/>
  <c r="U427" i="21"/>
  <c r="AG427" i="21" s="1"/>
  <c r="CK427" i="4" s="1"/>
  <c r="M427" i="21"/>
  <c r="K427" i="21"/>
  <c r="J427" i="21"/>
  <c r="L423" i="21"/>
  <c r="U423" i="21"/>
  <c r="AG423" i="21" s="1"/>
  <c r="CK423" i="4" s="1"/>
  <c r="M423" i="21"/>
  <c r="Y423" i="21" s="1"/>
  <c r="CC423" i="4" s="1"/>
  <c r="K423" i="21"/>
  <c r="Q423" i="21"/>
  <c r="AC423" i="21" s="1"/>
  <c r="CG423" i="4" s="1"/>
  <c r="J423" i="21"/>
  <c r="L419" i="21"/>
  <c r="X419" i="21" s="1"/>
  <c r="CB419" i="4" s="1"/>
  <c r="M419" i="21"/>
  <c r="Y419" i="21" s="1"/>
  <c r="CC419" i="4" s="1"/>
  <c r="Q419" i="21"/>
  <c r="AC419" i="21" s="1"/>
  <c r="CG419" i="4" s="1"/>
  <c r="U419" i="21"/>
  <c r="AG419" i="21" s="1"/>
  <c r="CK419" i="4" s="1"/>
  <c r="K419" i="21"/>
  <c r="W419" i="21" s="1"/>
  <c r="CA419" i="4" s="1"/>
  <c r="J419" i="21"/>
  <c r="V419" i="21" s="1"/>
  <c r="BZ419" i="4" s="1"/>
  <c r="L415" i="21"/>
  <c r="M415" i="21"/>
  <c r="Q415" i="21"/>
  <c r="AC415" i="21" s="1"/>
  <c r="CG415" i="4" s="1"/>
  <c r="U415" i="21"/>
  <c r="AG415" i="21" s="1"/>
  <c r="CK415" i="4" s="1"/>
  <c r="K415" i="21"/>
  <c r="J415" i="21"/>
  <c r="L411" i="21"/>
  <c r="Q411" i="21"/>
  <c r="AC411" i="21" s="1"/>
  <c r="CG411" i="4" s="1"/>
  <c r="M411" i="21"/>
  <c r="Y411" i="21" s="1"/>
  <c r="CC411" i="4" s="1"/>
  <c r="U411" i="21"/>
  <c r="AG411" i="21" s="1"/>
  <c r="CK411" i="4" s="1"/>
  <c r="K411" i="21"/>
  <c r="J411" i="21"/>
  <c r="L407" i="21"/>
  <c r="U407" i="21"/>
  <c r="AG407" i="21" s="1"/>
  <c r="CK407" i="4" s="1"/>
  <c r="M407" i="21"/>
  <c r="Q407" i="21"/>
  <c r="AC407" i="21" s="1"/>
  <c r="CG407" i="4" s="1"/>
  <c r="K407" i="21"/>
  <c r="J407" i="21"/>
  <c r="L403" i="21"/>
  <c r="U403" i="21"/>
  <c r="AG403" i="21" s="1"/>
  <c r="CK403" i="4" s="1"/>
  <c r="M403" i="21"/>
  <c r="Q403" i="21"/>
  <c r="AC403" i="21" s="1"/>
  <c r="CG403" i="4" s="1"/>
  <c r="K403" i="21"/>
  <c r="J403" i="21"/>
  <c r="L399" i="21"/>
  <c r="M399" i="21"/>
  <c r="Y399" i="21" s="1"/>
  <c r="CC399" i="4" s="1"/>
  <c r="Q399" i="21"/>
  <c r="AC399" i="21" s="1"/>
  <c r="CG399" i="4" s="1"/>
  <c r="U399" i="21"/>
  <c r="AG399" i="21" s="1"/>
  <c r="CK399" i="4" s="1"/>
  <c r="K399" i="21"/>
  <c r="J399" i="21"/>
  <c r="L395" i="21"/>
  <c r="Q395" i="21"/>
  <c r="AC395" i="21" s="1"/>
  <c r="CG395" i="4" s="1"/>
  <c r="M395" i="21"/>
  <c r="U395" i="21"/>
  <c r="AG395" i="21" s="1"/>
  <c r="CK395" i="4" s="1"/>
  <c r="K395" i="21"/>
  <c r="J395" i="21"/>
  <c r="L391" i="21"/>
  <c r="U391" i="21"/>
  <c r="AG391" i="21" s="1"/>
  <c r="CK391" i="4" s="1"/>
  <c r="M391" i="21"/>
  <c r="Q391" i="21"/>
  <c r="AC391" i="21" s="1"/>
  <c r="CG391" i="4" s="1"/>
  <c r="K391" i="21"/>
  <c r="J391" i="21"/>
  <c r="L387" i="21"/>
  <c r="Q387" i="21"/>
  <c r="AC387" i="21" s="1"/>
  <c r="CG387" i="4" s="1"/>
  <c r="U387" i="21"/>
  <c r="AG387" i="21" s="1"/>
  <c r="CK387" i="4" s="1"/>
  <c r="M387" i="21"/>
  <c r="K387" i="21"/>
  <c r="J387" i="21"/>
  <c r="L383" i="21"/>
  <c r="X383" i="21" s="1"/>
  <c r="CB383" i="4" s="1"/>
  <c r="M383" i="21"/>
  <c r="Q383" i="21"/>
  <c r="AC383" i="21" s="1"/>
  <c r="CG383" i="4" s="1"/>
  <c r="U383" i="21"/>
  <c r="AG383" i="21" s="1"/>
  <c r="CK383" i="4" s="1"/>
  <c r="K383" i="21"/>
  <c r="W383" i="21" s="1"/>
  <c r="CA383" i="4" s="1"/>
  <c r="J383" i="21"/>
  <c r="V383" i="21" s="1"/>
  <c r="BZ383" i="4" s="1"/>
  <c r="L379" i="21"/>
  <c r="X379" i="21" s="1"/>
  <c r="CB379" i="4" s="1"/>
  <c r="Q379" i="21"/>
  <c r="AC379" i="21" s="1"/>
  <c r="CG379" i="4" s="1"/>
  <c r="M379" i="21"/>
  <c r="Y379" i="21" s="1"/>
  <c r="CC379" i="4" s="1"/>
  <c r="K379" i="21"/>
  <c r="W379" i="21" s="1"/>
  <c r="CA379" i="4" s="1"/>
  <c r="U379" i="21"/>
  <c r="AG379" i="21" s="1"/>
  <c r="CK379" i="4" s="1"/>
  <c r="J379" i="21"/>
  <c r="V379" i="21" s="1"/>
  <c r="BZ379" i="4" s="1"/>
  <c r="L375" i="21"/>
  <c r="U375" i="21"/>
  <c r="AG375" i="21" s="1"/>
  <c r="CK375" i="4" s="1"/>
  <c r="Q375" i="21"/>
  <c r="AC375" i="21" s="1"/>
  <c r="CG375" i="4" s="1"/>
  <c r="K375" i="21"/>
  <c r="M375" i="21"/>
  <c r="J375" i="21"/>
  <c r="L371" i="21"/>
  <c r="M371" i="21"/>
  <c r="Q371" i="21"/>
  <c r="AC371" i="21" s="1"/>
  <c r="CG371" i="4" s="1"/>
  <c r="U371" i="21"/>
  <c r="AG371" i="21" s="1"/>
  <c r="CK371" i="4" s="1"/>
  <c r="K371" i="21"/>
  <c r="J371" i="21"/>
  <c r="L367" i="21"/>
  <c r="M367" i="21"/>
  <c r="Q367" i="21"/>
  <c r="AC367" i="21" s="1"/>
  <c r="CG367" i="4" s="1"/>
  <c r="U367" i="21"/>
  <c r="AG367" i="21" s="1"/>
  <c r="CK367" i="4" s="1"/>
  <c r="K367" i="21"/>
  <c r="J367" i="21"/>
  <c r="L363" i="21"/>
  <c r="X363" i="21" s="1"/>
  <c r="CB363" i="4" s="1"/>
  <c r="Q363" i="21"/>
  <c r="AC363" i="21" s="1"/>
  <c r="CG363" i="4" s="1"/>
  <c r="U363" i="21"/>
  <c r="AG363" i="21" s="1"/>
  <c r="CK363" i="4" s="1"/>
  <c r="M363" i="21"/>
  <c r="Y363" i="21" s="1"/>
  <c r="CC363" i="4" s="1"/>
  <c r="K363" i="21"/>
  <c r="W363" i="21" s="1"/>
  <c r="CA363" i="4" s="1"/>
  <c r="J363" i="21"/>
  <c r="V363" i="21" s="1"/>
  <c r="BZ363" i="4" s="1"/>
  <c r="L359" i="21"/>
  <c r="U359" i="21"/>
  <c r="AG359" i="21" s="1"/>
  <c r="CK359" i="4" s="1"/>
  <c r="M359" i="21"/>
  <c r="Q359" i="21"/>
  <c r="AC359" i="21" s="1"/>
  <c r="CG359" i="4" s="1"/>
  <c r="K359" i="21"/>
  <c r="J359" i="21"/>
  <c r="L355" i="21"/>
  <c r="M355" i="21"/>
  <c r="Y355" i="21" s="1"/>
  <c r="CC355" i="4" s="1"/>
  <c r="Q355" i="21"/>
  <c r="AC355" i="21" s="1"/>
  <c r="CG355" i="4" s="1"/>
  <c r="U355" i="21"/>
  <c r="AG355" i="21" s="1"/>
  <c r="CK355" i="4" s="1"/>
  <c r="K355" i="21"/>
  <c r="J355" i="21"/>
  <c r="L351" i="21"/>
  <c r="M351" i="21"/>
  <c r="Y351" i="21" s="1"/>
  <c r="CC351" i="4" s="1"/>
  <c r="U351" i="21"/>
  <c r="AG351" i="21" s="1"/>
  <c r="CK351" i="4" s="1"/>
  <c r="Q351" i="21"/>
  <c r="AC351" i="21" s="1"/>
  <c r="CG351" i="4" s="1"/>
  <c r="K351" i="21"/>
  <c r="J351" i="21"/>
  <c r="L347" i="21"/>
  <c r="Q347" i="21"/>
  <c r="AC347" i="21" s="1"/>
  <c r="CG347" i="4" s="1"/>
  <c r="M347" i="21"/>
  <c r="Y347" i="21" s="1"/>
  <c r="CC347" i="4" s="1"/>
  <c r="U347" i="21"/>
  <c r="AG347" i="21" s="1"/>
  <c r="CK347" i="4" s="1"/>
  <c r="K347" i="21"/>
  <c r="J347" i="21"/>
  <c r="L343" i="21"/>
  <c r="U343" i="21"/>
  <c r="AG343" i="21" s="1"/>
  <c r="CK343" i="4" s="1"/>
  <c r="M343" i="21"/>
  <c r="K343" i="21"/>
  <c r="Q343" i="21"/>
  <c r="AC343" i="21" s="1"/>
  <c r="CG343" i="4" s="1"/>
  <c r="J343" i="21"/>
  <c r="L339" i="21"/>
  <c r="X339" i="21" s="1"/>
  <c r="CB339" i="4" s="1"/>
  <c r="U339" i="21"/>
  <c r="AG339" i="21" s="1"/>
  <c r="CK339" i="4" s="1"/>
  <c r="M339" i="21"/>
  <c r="Y339" i="21" s="1"/>
  <c r="CC339" i="4" s="1"/>
  <c r="Q339" i="21"/>
  <c r="AC339" i="21" s="1"/>
  <c r="CG339" i="4" s="1"/>
  <c r="K339" i="21"/>
  <c r="W339" i="21" s="1"/>
  <c r="CA339" i="4" s="1"/>
  <c r="J339" i="21"/>
  <c r="V339" i="21" s="1"/>
  <c r="BZ339" i="4" s="1"/>
  <c r="L335" i="21"/>
  <c r="M335" i="21"/>
  <c r="Q335" i="21"/>
  <c r="AC335" i="21" s="1"/>
  <c r="CG335" i="4" s="1"/>
  <c r="U335" i="21"/>
  <c r="AG335" i="21" s="1"/>
  <c r="CK335" i="4" s="1"/>
  <c r="K335" i="21"/>
  <c r="J335" i="21"/>
  <c r="L331" i="21"/>
  <c r="X331" i="21" s="1"/>
  <c r="CB331" i="4" s="1"/>
  <c r="Q331" i="21"/>
  <c r="AC331" i="21" s="1"/>
  <c r="CG331" i="4" s="1"/>
  <c r="U331" i="21"/>
  <c r="AG331" i="21" s="1"/>
  <c r="CK331" i="4" s="1"/>
  <c r="M331" i="21"/>
  <c r="Y331" i="21" s="1"/>
  <c r="CC331" i="4" s="1"/>
  <c r="K331" i="21"/>
  <c r="W331" i="21" s="1"/>
  <c r="CA331" i="4" s="1"/>
  <c r="J331" i="21"/>
  <c r="V331" i="21" s="1"/>
  <c r="BZ331" i="4" s="1"/>
  <c r="L327" i="21"/>
  <c r="X327" i="21" s="1"/>
  <c r="CB327" i="4" s="1"/>
  <c r="U327" i="21"/>
  <c r="AG327" i="21" s="1"/>
  <c r="CK327" i="4" s="1"/>
  <c r="M327" i="21"/>
  <c r="Y327" i="21" s="1"/>
  <c r="CC327" i="4" s="1"/>
  <c r="Q327" i="21"/>
  <c r="AC327" i="21" s="1"/>
  <c r="CG327" i="4" s="1"/>
  <c r="K327" i="21"/>
  <c r="W327" i="21" s="1"/>
  <c r="CA327" i="4" s="1"/>
  <c r="J327" i="21"/>
  <c r="V327" i="21" s="1"/>
  <c r="BZ327" i="4" s="1"/>
  <c r="L323" i="21"/>
  <c r="Q323" i="21"/>
  <c r="AC323" i="21" s="1"/>
  <c r="CG323" i="4" s="1"/>
  <c r="M323" i="21"/>
  <c r="U323" i="21"/>
  <c r="AG323" i="21" s="1"/>
  <c r="CK323" i="4" s="1"/>
  <c r="K323" i="21"/>
  <c r="J323" i="21"/>
  <c r="L319" i="21"/>
  <c r="X319" i="21" s="1"/>
  <c r="CB319" i="4" s="1"/>
  <c r="M319" i="21"/>
  <c r="Y319" i="21" s="1"/>
  <c r="CC319" i="4" s="1"/>
  <c r="U319" i="21"/>
  <c r="AG319" i="21" s="1"/>
  <c r="CK319" i="4" s="1"/>
  <c r="Q319" i="21"/>
  <c r="AC319" i="21" s="1"/>
  <c r="CG319" i="4" s="1"/>
  <c r="K319" i="21"/>
  <c r="W319" i="21" s="1"/>
  <c r="CA319" i="4" s="1"/>
  <c r="J319" i="21"/>
  <c r="V319" i="21" s="1"/>
  <c r="BZ319" i="4" s="1"/>
  <c r="L315" i="21"/>
  <c r="Q315" i="21"/>
  <c r="AC315" i="21" s="1"/>
  <c r="CG315" i="4" s="1"/>
  <c r="M315" i="21"/>
  <c r="U315" i="21"/>
  <c r="AG315" i="21" s="1"/>
  <c r="CK315" i="4" s="1"/>
  <c r="K315" i="21"/>
  <c r="J315" i="21"/>
  <c r="L311" i="21"/>
  <c r="U311" i="21"/>
  <c r="AG311" i="21" s="1"/>
  <c r="CK311" i="4" s="1"/>
  <c r="Q311" i="21"/>
  <c r="AC311" i="21" s="1"/>
  <c r="CG311" i="4" s="1"/>
  <c r="M311" i="21"/>
  <c r="K311" i="21"/>
  <c r="J311" i="21"/>
  <c r="L307" i="21"/>
  <c r="X307" i="21" s="1"/>
  <c r="CB307" i="4" s="1"/>
  <c r="U307" i="21"/>
  <c r="AG307" i="21" s="1"/>
  <c r="CK307" i="4" s="1"/>
  <c r="M307" i="21"/>
  <c r="Q307" i="21"/>
  <c r="AC307" i="21" s="1"/>
  <c r="CG307" i="4" s="1"/>
  <c r="K307" i="21"/>
  <c r="W307" i="21" s="1"/>
  <c r="CA307" i="4" s="1"/>
  <c r="J307" i="21"/>
  <c r="V307" i="21" s="1"/>
  <c r="BZ307" i="4" s="1"/>
  <c r="L303" i="21"/>
  <c r="M303" i="21"/>
  <c r="Q303" i="21"/>
  <c r="AC303" i="21" s="1"/>
  <c r="CG303" i="4" s="1"/>
  <c r="U303" i="21"/>
  <c r="AG303" i="21" s="1"/>
  <c r="CK303" i="4" s="1"/>
  <c r="K303" i="21"/>
  <c r="J303" i="21"/>
  <c r="L299" i="21"/>
  <c r="Q299" i="21"/>
  <c r="AC299" i="21" s="1"/>
  <c r="CG299" i="4" s="1"/>
  <c r="U299" i="21"/>
  <c r="AG299" i="21" s="1"/>
  <c r="CK299" i="4" s="1"/>
  <c r="M299" i="21"/>
  <c r="K299" i="21"/>
  <c r="J299" i="21"/>
  <c r="L295" i="21"/>
  <c r="U295" i="21"/>
  <c r="AG295" i="21" s="1"/>
  <c r="CK295" i="4" s="1"/>
  <c r="M295" i="21"/>
  <c r="K295" i="21"/>
  <c r="Q295" i="21"/>
  <c r="AC295" i="21" s="1"/>
  <c r="CG295" i="4" s="1"/>
  <c r="J295" i="21"/>
  <c r="L291" i="21"/>
  <c r="Q291" i="21"/>
  <c r="AC291" i="21" s="1"/>
  <c r="CG291" i="4" s="1"/>
  <c r="U291" i="21"/>
  <c r="AG291" i="21" s="1"/>
  <c r="CK291" i="4" s="1"/>
  <c r="M291" i="21"/>
  <c r="Y291" i="21" s="1"/>
  <c r="CC291" i="4" s="1"/>
  <c r="K291" i="21"/>
  <c r="J291" i="21"/>
  <c r="L287" i="21"/>
  <c r="M287" i="21"/>
  <c r="U287" i="21"/>
  <c r="AG287" i="21" s="1"/>
  <c r="CK287" i="4" s="1"/>
  <c r="Q287" i="21"/>
  <c r="AC287" i="21" s="1"/>
  <c r="CG287" i="4" s="1"/>
  <c r="K287" i="21"/>
  <c r="J287" i="21"/>
  <c r="L283" i="21"/>
  <c r="Q283" i="21"/>
  <c r="AC283" i="21" s="1"/>
  <c r="CG283" i="4" s="1"/>
  <c r="M283" i="21"/>
  <c r="U283" i="21"/>
  <c r="AG283" i="21" s="1"/>
  <c r="CK283" i="4" s="1"/>
  <c r="K283" i="21"/>
  <c r="J283" i="21"/>
  <c r="L279" i="21"/>
  <c r="U279" i="21"/>
  <c r="AG279" i="21" s="1"/>
  <c r="CK279" i="4" s="1"/>
  <c r="M279" i="21"/>
  <c r="Q279" i="21"/>
  <c r="AC279" i="21" s="1"/>
  <c r="CG279" i="4" s="1"/>
  <c r="K279" i="21"/>
  <c r="J279" i="21"/>
  <c r="L275" i="21"/>
  <c r="M275" i="21"/>
  <c r="Y275" i="21" s="1"/>
  <c r="CC275" i="4" s="1"/>
  <c r="Q275" i="21"/>
  <c r="AC275" i="21" s="1"/>
  <c r="CG275" i="4" s="1"/>
  <c r="U275" i="21"/>
  <c r="AG275" i="21" s="1"/>
  <c r="CK275" i="4" s="1"/>
  <c r="K275" i="21"/>
  <c r="J275" i="21"/>
  <c r="L271" i="21"/>
  <c r="X271" i="21" s="1"/>
  <c r="CB271" i="4" s="1"/>
  <c r="Q271" i="21"/>
  <c r="AC271" i="21" s="1"/>
  <c r="CG271" i="4" s="1"/>
  <c r="M271" i="21"/>
  <c r="U271" i="21"/>
  <c r="AG271" i="21" s="1"/>
  <c r="CK271" i="4" s="1"/>
  <c r="K271" i="21"/>
  <c r="W271" i="21" s="1"/>
  <c r="CA271" i="4" s="1"/>
  <c r="J271" i="21"/>
  <c r="V271" i="21" s="1"/>
  <c r="BZ271" i="4" s="1"/>
  <c r="L267" i="21"/>
  <c r="U267" i="21"/>
  <c r="AG267" i="21" s="1"/>
  <c r="CK267" i="4" s="1"/>
  <c r="Q267" i="21"/>
  <c r="AC267" i="21" s="1"/>
  <c r="CG267" i="4" s="1"/>
  <c r="M267" i="21"/>
  <c r="Y267" i="21" s="1"/>
  <c r="CC267" i="4" s="1"/>
  <c r="K267" i="21"/>
  <c r="J267" i="21"/>
  <c r="L263" i="21"/>
  <c r="U263" i="21"/>
  <c r="AG263" i="21" s="1"/>
  <c r="CK263" i="4" s="1"/>
  <c r="M263" i="21"/>
  <c r="Q263" i="21"/>
  <c r="AC263" i="21" s="1"/>
  <c r="CG263" i="4" s="1"/>
  <c r="K263" i="21"/>
  <c r="J263" i="21"/>
  <c r="L259" i="21"/>
  <c r="X259" i="21" s="1"/>
  <c r="CB259" i="4" s="1"/>
  <c r="M259" i="21"/>
  <c r="Y259" i="21" s="1"/>
  <c r="CC259" i="4" s="1"/>
  <c r="Q259" i="21"/>
  <c r="AC259" i="21" s="1"/>
  <c r="CG259" i="4" s="1"/>
  <c r="K259" i="21"/>
  <c r="W259" i="21" s="1"/>
  <c r="CA259" i="4" s="1"/>
  <c r="U259" i="21"/>
  <c r="AG259" i="21" s="1"/>
  <c r="CK259" i="4" s="1"/>
  <c r="J259" i="21"/>
  <c r="V259" i="21" s="1"/>
  <c r="BZ259" i="4" s="1"/>
  <c r="L255" i="21"/>
  <c r="Q255" i="21"/>
  <c r="AC255" i="21" s="1"/>
  <c r="CG255" i="4" s="1"/>
  <c r="M255" i="21"/>
  <c r="U255" i="21"/>
  <c r="AG255" i="21" s="1"/>
  <c r="CK255" i="4" s="1"/>
  <c r="K255" i="21"/>
  <c r="J255" i="21"/>
  <c r="L251" i="21"/>
  <c r="U251" i="21"/>
  <c r="AG251" i="21" s="1"/>
  <c r="CK251" i="4" s="1"/>
  <c r="Q251" i="21"/>
  <c r="AC251" i="21" s="1"/>
  <c r="CG251" i="4" s="1"/>
  <c r="M251" i="21"/>
  <c r="K251" i="21"/>
  <c r="J251" i="21"/>
  <c r="L247" i="21"/>
  <c r="Q247" i="21"/>
  <c r="AC247" i="21" s="1"/>
  <c r="CG247" i="4" s="1"/>
  <c r="U247" i="21"/>
  <c r="AG247" i="21" s="1"/>
  <c r="CK247" i="4" s="1"/>
  <c r="M247" i="21"/>
  <c r="K247" i="21"/>
  <c r="J247" i="21"/>
  <c r="L243" i="21"/>
  <c r="U243" i="21"/>
  <c r="AG243" i="21" s="1"/>
  <c r="CK243" i="4" s="1"/>
  <c r="M243" i="21"/>
  <c r="Y243" i="21" s="1"/>
  <c r="CC243" i="4" s="1"/>
  <c r="Q243" i="21"/>
  <c r="AC243" i="21" s="1"/>
  <c r="CG243" i="4" s="1"/>
  <c r="K243" i="21"/>
  <c r="J243" i="21"/>
  <c r="L239" i="21"/>
  <c r="M239" i="21"/>
  <c r="Y239" i="21" s="1"/>
  <c r="CC239" i="4" s="1"/>
  <c r="Q239" i="21"/>
  <c r="AC239" i="21" s="1"/>
  <c r="CG239" i="4" s="1"/>
  <c r="U239" i="21"/>
  <c r="AG239" i="21" s="1"/>
  <c r="CK239" i="4" s="1"/>
  <c r="K239" i="21"/>
  <c r="J239" i="21"/>
  <c r="L235" i="21"/>
  <c r="Q235" i="21"/>
  <c r="AC235" i="21" s="1"/>
  <c r="CG235" i="4" s="1"/>
  <c r="M235" i="21"/>
  <c r="U235" i="21"/>
  <c r="AG235" i="21" s="1"/>
  <c r="CK235" i="4" s="1"/>
  <c r="K235" i="21"/>
  <c r="J235" i="21"/>
  <c r="L231" i="21"/>
  <c r="U231" i="21"/>
  <c r="AG231" i="21" s="1"/>
  <c r="CK231" i="4" s="1"/>
  <c r="Q231" i="21"/>
  <c r="AC231" i="21" s="1"/>
  <c r="CG231" i="4" s="1"/>
  <c r="M231" i="21"/>
  <c r="K231" i="21"/>
  <c r="J231" i="21"/>
  <c r="L227" i="21"/>
  <c r="U227" i="21"/>
  <c r="AG227" i="21" s="1"/>
  <c r="CK227" i="4" s="1"/>
  <c r="Q227" i="21"/>
  <c r="AC227" i="21" s="1"/>
  <c r="CG227" i="4" s="1"/>
  <c r="M227" i="21"/>
  <c r="Y227" i="21" s="1"/>
  <c r="CC227" i="4" s="1"/>
  <c r="K227" i="21"/>
  <c r="J227" i="21"/>
  <c r="L223" i="21"/>
  <c r="M223" i="21"/>
  <c r="Y223" i="21" s="1"/>
  <c r="CC223" i="4" s="1"/>
  <c r="U223" i="21"/>
  <c r="AG223" i="21" s="1"/>
  <c r="CK223" i="4" s="1"/>
  <c r="Q223" i="21"/>
  <c r="AC223" i="21" s="1"/>
  <c r="CG223" i="4" s="1"/>
  <c r="K223" i="21"/>
  <c r="J223" i="21"/>
  <c r="L219" i="21"/>
  <c r="X219" i="21" s="1"/>
  <c r="CB219" i="4" s="1"/>
  <c r="Q219" i="21"/>
  <c r="AC219" i="21" s="1"/>
  <c r="CG219" i="4" s="1"/>
  <c r="U219" i="21"/>
  <c r="AG219" i="21" s="1"/>
  <c r="CK219" i="4" s="1"/>
  <c r="M219" i="21"/>
  <c r="Y219" i="21" s="1"/>
  <c r="CC219" i="4" s="1"/>
  <c r="K219" i="21"/>
  <c r="W219" i="21" s="1"/>
  <c r="CA219" i="4" s="1"/>
  <c r="J219" i="21"/>
  <c r="V219" i="21" s="1"/>
  <c r="BZ219" i="4" s="1"/>
  <c r="L215" i="21"/>
  <c r="U215" i="21"/>
  <c r="AG215" i="21" s="1"/>
  <c r="CK215" i="4" s="1"/>
  <c r="Q215" i="21"/>
  <c r="AC215" i="21" s="1"/>
  <c r="CG215" i="4" s="1"/>
  <c r="M215" i="21"/>
  <c r="Y215" i="21" s="1"/>
  <c r="CC215" i="4" s="1"/>
  <c r="K215" i="21"/>
  <c r="J215" i="21"/>
  <c r="L211" i="21"/>
  <c r="X211" i="21" s="1"/>
  <c r="CB211" i="4" s="1"/>
  <c r="M211" i="21"/>
  <c r="U211" i="21"/>
  <c r="AG211" i="21" s="1"/>
  <c r="CK211" i="4" s="1"/>
  <c r="Q211" i="21"/>
  <c r="AC211" i="21" s="1"/>
  <c r="CG211" i="4" s="1"/>
  <c r="K211" i="21"/>
  <c r="W211" i="21" s="1"/>
  <c r="CA211" i="4" s="1"/>
  <c r="J211" i="21"/>
  <c r="V211" i="21" s="1"/>
  <c r="BZ211" i="4" s="1"/>
  <c r="L207" i="21"/>
  <c r="M207" i="21"/>
  <c r="Q207" i="21"/>
  <c r="AC207" i="21" s="1"/>
  <c r="CG207" i="4" s="1"/>
  <c r="K207" i="21"/>
  <c r="U207" i="21"/>
  <c r="AG207" i="21" s="1"/>
  <c r="CK207" i="4" s="1"/>
  <c r="J207" i="21"/>
  <c r="L203" i="21"/>
  <c r="Q203" i="21"/>
  <c r="AC203" i="21" s="1"/>
  <c r="CG203" i="4" s="1"/>
  <c r="U203" i="21"/>
  <c r="AG203" i="21" s="1"/>
  <c r="CK203" i="4" s="1"/>
  <c r="M203" i="21"/>
  <c r="K203" i="21"/>
  <c r="J203" i="21"/>
  <c r="L199" i="21"/>
  <c r="U199" i="21"/>
  <c r="AG199" i="21" s="1"/>
  <c r="CK199" i="4" s="1"/>
  <c r="Q199" i="21"/>
  <c r="AC199" i="21" s="1"/>
  <c r="CG199" i="4" s="1"/>
  <c r="M199" i="21"/>
  <c r="K199" i="21"/>
  <c r="J199" i="21"/>
  <c r="L195" i="21"/>
  <c r="M195" i="21"/>
  <c r="U195" i="21"/>
  <c r="AG195" i="21" s="1"/>
  <c r="CK195" i="4" s="1"/>
  <c r="Q195" i="21"/>
  <c r="AC195" i="21" s="1"/>
  <c r="CG195" i="4" s="1"/>
  <c r="K195" i="21"/>
  <c r="J195" i="21"/>
  <c r="L191" i="21"/>
  <c r="X191" i="21" s="1"/>
  <c r="CB191" i="4" s="1"/>
  <c r="M191" i="21"/>
  <c r="Y191" i="21" s="1"/>
  <c r="CC191" i="4" s="1"/>
  <c r="Q191" i="21"/>
  <c r="AC191" i="21" s="1"/>
  <c r="CG191" i="4" s="1"/>
  <c r="U191" i="21"/>
  <c r="AG191" i="21" s="1"/>
  <c r="CK191" i="4" s="1"/>
  <c r="K191" i="21"/>
  <c r="W191" i="21" s="1"/>
  <c r="CA191" i="4" s="1"/>
  <c r="J191" i="21"/>
  <c r="V191" i="21" s="1"/>
  <c r="BZ191" i="4" s="1"/>
  <c r="L187" i="21"/>
  <c r="Q187" i="21"/>
  <c r="AC187" i="21" s="1"/>
  <c r="CG187" i="4" s="1"/>
  <c r="U187" i="21"/>
  <c r="AG187" i="21" s="1"/>
  <c r="CK187" i="4" s="1"/>
  <c r="M187" i="21"/>
  <c r="K187" i="21"/>
  <c r="J187" i="21"/>
  <c r="L183" i="21"/>
  <c r="X183" i="21" s="1"/>
  <c r="CB183" i="4" s="1"/>
  <c r="U183" i="21"/>
  <c r="AG183" i="21" s="1"/>
  <c r="CK183" i="4" s="1"/>
  <c r="Q183" i="21"/>
  <c r="AC183" i="21" s="1"/>
  <c r="CG183" i="4" s="1"/>
  <c r="M183" i="21"/>
  <c r="Y183" i="21" s="1"/>
  <c r="CC183" i="4" s="1"/>
  <c r="K183" i="21"/>
  <c r="W183" i="21" s="1"/>
  <c r="CA183" i="4" s="1"/>
  <c r="J183" i="21"/>
  <c r="V183" i="21" s="1"/>
  <c r="BZ183" i="4" s="1"/>
  <c r="L179" i="21"/>
  <c r="X179" i="21" s="1"/>
  <c r="CB179" i="4" s="1"/>
  <c r="M179" i="21"/>
  <c r="Y179" i="21" s="1"/>
  <c r="CC179" i="4" s="1"/>
  <c r="U179" i="21"/>
  <c r="AG179" i="21" s="1"/>
  <c r="CK179" i="4" s="1"/>
  <c r="Q179" i="21"/>
  <c r="AC179" i="21" s="1"/>
  <c r="CG179" i="4" s="1"/>
  <c r="K179" i="21"/>
  <c r="W179" i="21" s="1"/>
  <c r="CA179" i="4" s="1"/>
  <c r="J179" i="21"/>
  <c r="V179" i="21" s="1"/>
  <c r="BZ179" i="4" s="1"/>
  <c r="L175" i="21"/>
  <c r="M175" i="21"/>
  <c r="Q175" i="21"/>
  <c r="AC175" i="21" s="1"/>
  <c r="CG175" i="4" s="1"/>
  <c r="U175" i="21"/>
  <c r="AG175" i="21" s="1"/>
  <c r="CK175" i="4" s="1"/>
  <c r="K175" i="21"/>
  <c r="J175" i="21"/>
  <c r="L171" i="21"/>
  <c r="Q171" i="21"/>
  <c r="AC171" i="21" s="1"/>
  <c r="CG171" i="4" s="1"/>
  <c r="U171" i="21"/>
  <c r="AG171" i="21" s="1"/>
  <c r="CK171" i="4" s="1"/>
  <c r="M171" i="21"/>
  <c r="K171" i="21"/>
  <c r="J171" i="21"/>
  <c r="L167" i="21"/>
  <c r="U167" i="21"/>
  <c r="AG167" i="21" s="1"/>
  <c r="CK167" i="4" s="1"/>
  <c r="Q167" i="21"/>
  <c r="AC167" i="21" s="1"/>
  <c r="CG167" i="4" s="1"/>
  <c r="M167" i="21"/>
  <c r="K167" i="21"/>
  <c r="J167" i="21"/>
  <c r="L163" i="21"/>
  <c r="M163" i="21"/>
  <c r="U163" i="21"/>
  <c r="AG163" i="21" s="1"/>
  <c r="CK163" i="4" s="1"/>
  <c r="Q163" i="21"/>
  <c r="AC163" i="21" s="1"/>
  <c r="CG163" i="4" s="1"/>
  <c r="K163" i="21"/>
  <c r="J163" i="21"/>
  <c r="L159" i="21"/>
  <c r="M159" i="21"/>
  <c r="Q159" i="21"/>
  <c r="AC159" i="21" s="1"/>
  <c r="CG159" i="4" s="1"/>
  <c r="U159" i="21"/>
  <c r="AG159" i="21" s="1"/>
  <c r="CK159" i="4" s="1"/>
  <c r="K159" i="21"/>
  <c r="J159" i="21"/>
  <c r="L155" i="21"/>
  <c r="Q155" i="21"/>
  <c r="AC155" i="21" s="1"/>
  <c r="CG155" i="4" s="1"/>
  <c r="U155" i="21"/>
  <c r="AG155" i="21" s="1"/>
  <c r="CK155" i="4" s="1"/>
  <c r="M155" i="21"/>
  <c r="K155" i="21"/>
  <c r="J155" i="21"/>
  <c r="L151" i="21"/>
  <c r="U151" i="21"/>
  <c r="AG151" i="21" s="1"/>
  <c r="CK151" i="4" s="1"/>
  <c r="Q151" i="21"/>
  <c r="AC151" i="21" s="1"/>
  <c r="CG151" i="4" s="1"/>
  <c r="K151" i="21"/>
  <c r="M151" i="21"/>
  <c r="J151" i="21"/>
  <c r="L147" i="21"/>
  <c r="M147" i="21"/>
  <c r="U147" i="21"/>
  <c r="AG147" i="21" s="1"/>
  <c r="CK147" i="4" s="1"/>
  <c r="Q147" i="21"/>
  <c r="AC147" i="21" s="1"/>
  <c r="CG147" i="4" s="1"/>
  <c r="K147" i="21"/>
  <c r="J147" i="21"/>
  <c r="L134" i="21"/>
  <c r="N134" i="21"/>
  <c r="R134" i="21"/>
  <c r="AD134" i="21" s="1"/>
  <c r="CH134" i="4" s="1"/>
  <c r="J134" i="21"/>
  <c r="L131" i="21"/>
  <c r="X131" i="21" s="1"/>
  <c r="CB131" i="4" s="1"/>
  <c r="M131" i="21"/>
  <c r="Y131" i="21" s="1"/>
  <c r="CC131" i="4" s="1"/>
  <c r="U131" i="21"/>
  <c r="AG131" i="21" s="1"/>
  <c r="CK131" i="4" s="1"/>
  <c r="Q131" i="21"/>
  <c r="AC131" i="21" s="1"/>
  <c r="CG131" i="4" s="1"/>
  <c r="K131" i="21"/>
  <c r="W131" i="21" s="1"/>
  <c r="CA131" i="4" s="1"/>
  <c r="J131" i="21"/>
  <c r="V131" i="21" s="1"/>
  <c r="BZ131" i="4" s="1"/>
  <c r="S118" i="21"/>
  <c r="AE118" i="21" s="1"/>
  <c r="CI118" i="4" s="1"/>
  <c r="J118" i="21"/>
  <c r="K115" i="21"/>
  <c r="J115" i="21"/>
  <c r="S102" i="21"/>
  <c r="AE102" i="21" s="1"/>
  <c r="CI102" i="4" s="1"/>
  <c r="J102" i="21"/>
  <c r="V102" i="21" s="1"/>
  <c r="BZ102" i="4" s="1"/>
  <c r="CC362" i="8" s="1"/>
  <c r="K99" i="21"/>
  <c r="J99" i="21"/>
  <c r="S86" i="21"/>
  <c r="AE86" i="21" s="1"/>
  <c r="CI86" i="4" s="1"/>
  <c r="J86" i="21"/>
  <c r="K83" i="21"/>
  <c r="J83" i="21"/>
  <c r="S70" i="21"/>
  <c r="AE70" i="21" s="1"/>
  <c r="CI70" i="4" s="1"/>
  <c r="J70" i="21"/>
  <c r="V70" i="21" s="1"/>
  <c r="BZ70" i="4" s="1"/>
  <c r="CC222" i="8" s="1"/>
  <c r="K67" i="21"/>
  <c r="J67" i="21"/>
  <c r="S54" i="21"/>
  <c r="AE54" i="21" s="1"/>
  <c r="CI54" i="4" s="1"/>
  <c r="J54" i="21"/>
  <c r="V54" i="21" s="1"/>
  <c r="BZ54" i="4" s="1"/>
  <c r="CC34" i="8" s="1"/>
  <c r="K51" i="21"/>
  <c r="W51" i="21" s="1"/>
  <c r="CA51" i="4" s="1"/>
  <c r="J51" i="21"/>
  <c r="V51" i="21" s="1"/>
  <c r="BZ51" i="4" s="1"/>
  <c r="CC401" i="8" s="1"/>
  <c r="S38" i="21"/>
  <c r="AE38" i="21" s="1"/>
  <c r="CI38" i="4" s="1"/>
  <c r="J38" i="21"/>
  <c r="K35" i="21"/>
  <c r="J35" i="21"/>
  <c r="S22" i="21"/>
  <c r="AE22" i="21" s="1"/>
  <c r="CI22" i="4" s="1"/>
  <c r="J22" i="21"/>
  <c r="K19" i="21"/>
  <c r="W19" i="21" s="1"/>
  <c r="CA19" i="4" s="1"/>
  <c r="J19" i="21"/>
  <c r="V19" i="21" s="1"/>
  <c r="BZ19" i="4" s="1"/>
  <c r="CC408" i="8" s="1"/>
  <c r="L514" i="21"/>
  <c r="R514" i="21"/>
  <c r="AD514" i="21" s="1"/>
  <c r="CH514" i="4" s="1"/>
  <c r="N514" i="21"/>
  <c r="Z514" i="21" s="1"/>
  <c r="CD514" i="4" s="1"/>
  <c r="L511" i="21"/>
  <c r="M511" i="21"/>
  <c r="Q511" i="21"/>
  <c r="AC511" i="21" s="1"/>
  <c r="CG511" i="4" s="1"/>
  <c r="U511" i="21"/>
  <c r="AG511" i="21" s="1"/>
  <c r="CK511" i="4" s="1"/>
  <c r="K511" i="21"/>
  <c r="J511" i="21"/>
  <c r="L506" i="21"/>
  <c r="X506" i="21" s="1"/>
  <c r="CB506" i="4" s="1"/>
  <c r="N506" i="21"/>
  <c r="R506" i="21"/>
  <c r="AD506" i="21" s="1"/>
  <c r="CH506" i="4" s="1"/>
  <c r="L503" i="21"/>
  <c r="X503" i="21" s="1"/>
  <c r="CB503" i="4" s="1"/>
  <c r="U503" i="21"/>
  <c r="AG503" i="21" s="1"/>
  <c r="CK503" i="4" s="1"/>
  <c r="K503" i="21"/>
  <c r="W503" i="21" s="1"/>
  <c r="CA503" i="4" s="1"/>
  <c r="M503" i="21"/>
  <c r="Y503" i="21" s="1"/>
  <c r="CC503" i="4" s="1"/>
  <c r="Q503" i="21"/>
  <c r="AC503" i="21" s="1"/>
  <c r="CG503" i="4" s="1"/>
  <c r="J503" i="21"/>
  <c r="V503" i="21" s="1"/>
  <c r="BZ503" i="4" s="1"/>
  <c r="L498" i="21"/>
  <c r="X498" i="21" s="1"/>
  <c r="CB498" i="4" s="1"/>
  <c r="R498" i="21"/>
  <c r="AD498" i="21" s="1"/>
  <c r="CH498" i="4" s="1"/>
  <c r="N498" i="21"/>
  <c r="L495" i="21"/>
  <c r="M495" i="21"/>
  <c r="Q495" i="21"/>
  <c r="AC495" i="21" s="1"/>
  <c r="CG495" i="4" s="1"/>
  <c r="U495" i="21"/>
  <c r="AG495" i="21" s="1"/>
  <c r="CK495" i="4" s="1"/>
  <c r="K495" i="21"/>
  <c r="J495" i="21"/>
  <c r="L490" i="21"/>
  <c r="X490" i="21" s="1"/>
  <c r="CB490" i="4" s="1"/>
  <c r="N490" i="21"/>
  <c r="Z490" i="21" s="1"/>
  <c r="CD490" i="4" s="1"/>
  <c r="R490" i="21"/>
  <c r="AD490" i="21" s="1"/>
  <c r="CH490" i="4" s="1"/>
  <c r="L487" i="21"/>
  <c r="U487" i="21"/>
  <c r="AG487" i="21" s="1"/>
  <c r="CK487" i="4" s="1"/>
  <c r="K487" i="21"/>
  <c r="M487" i="21"/>
  <c r="Y487" i="21" s="1"/>
  <c r="CC487" i="4" s="1"/>
  <c r="Q487" i="21"/>
  <c r="AC487" i="21" s="1"/>
  <c r="CG487" i="4" s="1"/>
  <c r="J487" i="21"/>
  <c r="L482" i="21"/>
  <c r="R482" i="21"/>
  <c r="AD482" i="21" s="1"/>
  <c r="CH482" i="4" s="1"/>
  <c r="N482" i="21"/>
  <c r="L479" i="21"/>
  <c r="M479" i="21"/>
  <c r="Q479" i="21"/>
  <c r="AC479" i="21" s="1"/>
  <c r="CG479" i="4" s="1"/>
  <c r="U479" i="21"/>
  <c r="AG479" i="21" s="1"/>
  <c r="CK479" i="4" s="1"/>
  <c r="K479" i="21"/>
  <c r="J479" i="21"/>
  <c r="L474" i="21"/>
  <c r="N474" i="21"/>
  <c r="Z474" i="21" s="1"/>
  <c r="CD474" i="4" s="1"/>
  <c r="R474" i="21"/>
  <c r="AD474" i="21" s="1"/>
  <c r="CH474" i="4" s="1"/>
  <c r="L471" i="21"/>
  <c r="X471" i="21" s="1"/>
  <c r="CB471" i="4" s="1"/>
  <c r="U471" i="21"/>
  <c r="AG471" i="21" s="1"/>
  <c r="CK471" i="4" s="1"/>
  <c r="K471" i="21"/>
  <c r="W471" i="21" s="1"/>
  <c r="CA471" i="4" s="1"/>
  <c r="M471" i="21"/>
  <c r="Q471" i="21"/>
  <c r="AC471" i="21" s="1"/>
  <c r="CG471" i="4" s="1"/>
  <c r="J471" i="21"/>
  <c r="V471" i="21" s="1"/>
  <c r="BZ471" i="4" s="1"/>
  <c r="L466" i="21"/>
  <c r="X466" i="21" s="1"/>
  <c r="CB466" i="4" s="1"/>
  <c r="R466" i="21"/>
  <c r="AD466" i="21" s="1"/>
  <c r="CH466" i="4" s="1"/>
  <c r="N466" i="21"/>
  <c r="L463" i="21"/>
  <c r="M463" i="21"/>
  <c r="Y463" i="21" s="1"/>
  <c r="CC463" i="4" s="1"/>
  <c r="Q463" i="21"/>
  <c r="AC463" i="21" s="1"/>
  <c r="CG463" i="4" s="1"/>
  <c r="U463" i="21"/>
  <c r="AG463" i="21" s="1"/>
  <c r="CK463" i="4" s="1"/>
  <c r="K463" i="21"/>
  <c r="J463" i="21"/>
  <c r="L458" i="21"/>
  <c r="N458" i="21"/>
  <c r="R458" i="21"/>
  <c r="AD458" i="21" s="1"/>
  <c r="CH458" i="4" s="1"/>
  <c r="L455" i="21"/>
  <c r="U455" i="21"/>
  <c r="AG455" i="21" s="1"/>
  <c r="CK455" i="4" s="1"/>
  <c r="M455" i="21"/>
  <c r="Y455" i="21" s="1"/>
  <c r="CC455" i="4" s="1"/>
  <c r="K455" i="21"/>
  <c r="Q455" i="21"/>
  <c r="AC455" i="21" s="1"/>
  <c r="CG455" i="4" s="1"/>
  <c r="J455" i="21"/>
  <c r="L450" i="21"/>
  <c r="X450" i="21" s="1"/>
  <c r="CB450" i="4" s="1"/>
  <c r="R450" i="21"/>
  <c r="AD450" i="21" s="1"/>
  <c r="CH450" i="4" s="1"/>
  <c r="N450" i="21"/>
  <c r="L447" i="21"/>
  <c r="M447" i="21"/>
  <c r="Q447" i="21"/>
  <c r="AC447" i="21" s="1"/>
  <c r="CG447" i="4" s="1"/>
  <c r="U447" i="21"/>
  <c r="AG447" i="21" s="1"/>
  <c r="CK447" i="4" s="1"/>
  <c r="K447" i="21"/>
  <c r="J447" i="21"/>
  <c r="L442" i="21"/>
  <c r="X442" i="21" s="1"/>
  <c r="CB442" i="4" s="1"/>
  <c r="N442" i="21"/>
  <c r="R442" i="21"/>
  <c r="AD442" i="21" s="1"/>
  <c r="CH442" i="4" s="1"/>
  <c r="L439" i="21"/>
  <c r="U439" i="21"/>
  <c r="AG439" i="21" s="1"/>
  <c r="CK439" i="4" s="1"/>
  <c r="M439" i="21"/>
  <c r="Q439" i="21"/>
  <c r="AC439" i="21" s="1"/>
  <c r="CG439" i="4" s="1"/>
  <c r="K439" i="21"/>
  <c r="J439" i="21"/>
  <c r="L434" i="21"/>
  <c r="X434" i="21" s="1"/>
  <c r="CB434" i="4" s="1"/>
  <c r="R434" i="21"/>
  <c r="AD434" i="21" s="1"/>
  <c r="CH434" i="4" s="1"/>
  <c r="N434" i="21"/>
  <c r="L430" i="21"/>
  <c r="X430" i="21" s="1"/>
  <c r="CB430" i="4" s="1"/>
  <c r="N430" i="21"/>
  <c r="Z430" i="21" s="1"/>
  <c r="CD430" i="4" s="1"/>
  <c r="R430" i="21"/>
  <c r="AD430" i="21" s="1"/>
  <c r="CH430" i="4" s="1"/>
  <c r="J430" i="21"/>
  <c r="V430" i="21" s="1"/>
  <c r="BZ430" i="4" s="1"/>
  <c r="L426" i="21"/>
  <c r="N426" i="21"/>
  <c r="Z426" i="21" s="1"/>
  <c r="CD426" i="4" s="1"/>
  <c r="R426" i="21"/>
  <c r="AD426" i="21" s="1"/>
  <c r="CH426" i="4" s="1"/>
  <c r="J426" i="21"/>
  <c r="L422" i="21"/>
  <c r="N422" i="21"/>
  <c r="Z422" i="21" s="1"/>
  <c r="CD422" i="4" s="1"/>
  <c r="R422" i="21"/>
  <c r="AD422" i="21" s="1"/>
  <c r="CH422" i="4" s="1"/>
  <c r="J422" i="21"/>
  <c r="L418" i="21"/>
  <c r="X418" i="21" s="1"/>
  <c r="CB418" i="4" s="1"/>
  <c r="R418" i="21"/>
  <c r="AD418" i="21" s="1"/>
  <c r="CH418" i="4" s="1"/>
  <c r="N418" i="21"/>
  <c r="Z418" i="21" s="1"/>
  <c r="CD418" i="4" s="1"/>
  <c r="J418" i="21"/>
  <c r="V418" i="21" s="1"/>
  <c r="BZ418" i="4" s="1"/>
  <c r="L414" i="21"/>
  <c r="N414" i="21"/>
  <c r="R414" i="21"/>
  <c r="AD414" i="21" s="1"/>
  <c r="CH414" i="4" s="1"/>
  <c r="J414" i="21"/>
  <c r="L410" i="21"/>
  <c r="X410" i="21" s="1"/>
  <c r="CB410" i="4" s="1"/>
  <c r="N410" i="21"/>
  <c r="R410" i="21"/>
  <c r="AD410" i="21" s="1"/>
  <c r="CH410" i="4" s="1"/>
  <c r="J410" i="21"/>
  <c r="V410" i="21" s="1"/>
  <c r="BZ410" i="4" s="1"/>
  <c r="L406" i="21"/>
  <c r="N406" i="21"/>
  <c r="R406" i="21"/>
  <c r="AD406" i="21" s="1"/>
  <c r="CH406" i="4" s="1"/>
  <c r="J406" i="21"/>
  <c r="L402" i="21"/>
  <c r="X402" i="21" s="1"/>
  <c r="CB402" i="4" s="1"/>
  <c r="R402" i="21"/>
  <c r="AD402" i="21" s="1"/>
  <c r="CH402" i="4" s="1"/>
  <c r="N402" i="21"/>
  <c r="Z402" i="21" s="1"/>
  <c r="CD402" i="4" s="1"/>
  <c r="J402" i="21"/>
  <c r="V402" i="21" s="1"/>
  <c r="BZ402" i="4" s="1"/>
  <c r="L398" i="21"/>
  <c r="X398" i="21" s="1"/>
  <c r="CB398" i="4" s="1"/>
  <c r="N398" i="21"/>
  <c r="R398" i="21"/>
  <c r="AD398" i="21" s="1"/>
  <c r="CH398" i="4" s="1"/>
  <c r="J398" i="21"/>
  <c r="V398" i="21" s="1"/>
  <c r="BZ398" i="4" s="1"/>
  <c r="L394" i="21"/>
  <c r="X394" i="21" s="1"/>
  <c r="CB394" i="4" s="1"/>
  <c r="R394" i="21"/>
  <c r="AD394" i="21" s="1"/>
  <c r="CH394" i="4" s="1"/>
  <c r="N394" i="21"/>
  <c r="Z394" i="21" s="1"/>
  <c r="CD394" i="4" s="1"/>
  <c r="J394" i="21"/>
  <c r="V394" i="21" s="1"/>
  <c r="BZ394" i="4" s="1"/>
  <c r="L390" i="21"/>
  <c r="X390" i="21" s="1"/>
  <c r="CB390" i="4" s="1"/>
  <c r="N390" i="21"/>
  <c r="R390" i="21"/>
  <c r="AD390" i="21" s="1"/>
  <c r="CH390" i="4" s="1"/>
  <c r="J390" i="21"/>
  <c r="V390" i="21" s="1"/>
  <c r="BZ390" i="4" s="1"/>
  <c r="L386" i="21"/>
  <c r="R386" i="21"/>
  <c r="AD386" i="21" s="1"/>
  <c r="CH386" i="4" s="1"/>
  <c r="N386" i="21"/>
  <c r="J386" i="21"/>
  <c r="L382" i="21"/>
  <c r="X382" i="21" s="1"/>
  <c r="CB382" i="4" s="1"/>
  <c r="R382" i="21"/>
  <c r="AD382" i="21" s="1"/>
  <c r="CH382" i="4" s="1"/>
  <c r="N382" i="21"/>
  <c r="Z382" i="21" s="1"/>
  <c r="CD382" i="4" s="1"/>
  <c r="J382" i="21"/>
  <c r="V382" i="21" s="1"/>
  <c r="BZ382" i="4" s="1"/>
  <c r="L378" i="21"/>
  <c r="N378" i="21"/>
  <c r="Z378" i="21" s="1"/>
  <c r="CD378" i="4" s="1"/>
  <c r="R378" i="21"/>
  <c r="AD378" i="21" s="1"/>
  <c r="CH378" i="4" s="1"/>
  <c r="J378" i="21"/>
  <c r="L374" i="21"/>
  <c r="X374" i="21" s="1"/>
  <c r="CB374" i="4" s="1"/>
  <c r="N374" i="21"/>
  <c r="Z374" i="21" s="1"/>
  <c r="CD374" i="4" s="1"/>
  <c r="R374" i="21"/>
  <c r="AD374" i="21" s="1"/>
  <c r="CH374" i="4" s="1"/>
  <c r="J374" i="21"/>
  <c r="V374" i="21" s="1"/>
  <c r="BZ374" i="4" s="1"/>
  <c r="L370" i="21"/>
  <c r="X370" i="21" s="1"/>
  <c r="CB370" i="4" s="1"/>
  <c r="R370" i="21"/>
  <c r="AD370" i="21" s="1"/>
  <c r="CH370" i="4" s="1"/>
  <c r="N370" i="21"/>
  <c r="J370" i="21"/>
  <c r="V370" i="21" s="1"/>
  <c r="BZ370" i="4" s="1"/>
  <c r="L366" i="21"/>
  <c r="X366" i="21" s="1"/>
  <c r="CB366" i="4" s="1"/>
  <c r="N366" i="21"/>
  <c r="Z366" i="21" s="1"/>
  <c r="CD366" i="4" s="1"/>
  <c r="R366" i="21"/>
  <c r="AD366" i="21" s="1"/>
  <c r="CH366" i="4" s="1"/>
  <c r="J366" i="21"/>
  <c r="V366" i="21" s="1"/>
  <c r="BZ366" i="4" s="1"/>
  <c r="L513" i="21"/>
  <c r="O513" i="21"/>
  <c r="AA513" i="21" s="1"/>
  <c r="CE513" i="4" s="1"/>
  <c r="S513" i="21"/>
  <c r="AE513" i="21" s="1"/>
  <c r="CI513" i="4" s="1"/>
  <c r="J513" i="21"/>
  <c r="L508" i="21"/>
  <c r="X508" i="21" s="1"/>
  <c r="CB508" i="4" s="1"/>
  <c r="P508" i="21"/>
  <c r="AB508" i="21" s="1"/>
  <c r="CF508" i="4" s="1"/>
  <c r="T508" i="21"/>
  <c r="AF508" i="21" s="1"/>
  <c r="CJ508" i="4" s="1"/>
  <c r="L505" i="21"/>
  <c r="X505" i="21" s="1"/>
  <c r="CB505" i="4" s="1"/>
  <c r="S505" i="21"/>
  <c r="AE505" i="21" s="1"/>
  <c r="CI505" i="4" s="1"/>
  <c r="O505" i="21"/>
  <c r="AA505" i="21" s="1"/>
  <c r="CE505" i="4" s="1"/>
  <c r="J505" i="21"/>
  <c r="V505" i="21" s="1"/>
  <c r="BZ505" i="4" s="1"/>
  <c r="L500" i="21"/>
  <c r="P500" i="21"/>
  <c r="AB500" i="21" s="1"/>
  <c r="CF500" i="4" s="1"/>
  <c r="T500" i="21"/>
  <c r="AF500" i="21" s="1"/>
  <c r="CJ500" i="4" s="1"/>
  <c r="L497" i="21"/>
  <c r="X497" i="21" s="1"/>
  <c r="CB497" i="4" s="1"/>
  <c r="O497" i="21"/>
  <c r="S497" i="21"/>
  <c r="AE497" i="21" s="1"/>
  <c r="CI497" i="4" s="1"/>
  <c r="J497" i="21"/>
  <c r="V497" i="21" s="1"/>
  <c r="BZ497" i="4" s="1"/>
  <c r="L492" i="21"/>
  <c r="X492" i="21" s="1"/>
  <c r="CB492" i="4" s="1"/>
  <c r="P492" i="21"/>
  <c r="AB492" i="21" s="1"/>
  <c r="CF492" i="4" s="1"/>
  <c r="T492" i="21"/>
  <c r="AF492" i="21" s="1"/>
  <c r="CJ492" i="4" s="1"/>
  <c r="L489" i="21"/>
  <c r="X489" i="21" s="1"/>
  <c r="CB489" i="4" s="1"/>
  <c r="S489" i="21"/>
  <c r="AE489" i="21" s="1"/>
  <c r="CI489" i="4" s="1"/>
  <c r="O489" i="21"/>
  <c r="AA489" i="21" s="1"/>
  <c r="CE489" i="4" s="1"/>
  <c r="J489" i="21"/>
  <c r="L484" i="21"/>
  <c r="X484" i="21" s="1"/>
  <c r="CB484" i="4" s="1"/>
  <c r="P484" i="21"/>
  <c r="AB484" i="21" s="1"/>
  <c r="CF484" i="4" s="1"/>
  <c r="T484" i="21"/>
  <c r="AF484" i="21" s="1"/>
  <c r="CJ484" i="4" s="1"/>
  <c r="L481" i="21"/>
  <c r="O481" i="21"/>
  <c r="AA481" i="21" s="1"/>
  <c r="CE481" i="4" s="1"/>
  <c r="S481" i="21"/>
  <c r="AE481" i="21" s="1"/>
  <c r="CI481" i="4" s="1"/>
  <c r="J481" i="21"/>
  <c r="L476" i="21"/>
  <c r="X476" i="21" s="1"/>
  <c r="CB476" i="4" s="1"/>
  <c r="P476" i="21"/>
  <c r="AB476" i="21" s="1"/>
  <c r="CF476" i="4" s="1"/>
  <c r="T476" i="21"/>
  <c r="AF476" i="21" s="1"/>
  <c r="CJ476" i="4" s="1"/>
  <c r="L473" i="21"/>
  <c r="S473" i="21"/>
  <c r="AE473" i="21" s="1"/>
  <c r="CI473" i="4" s="1"/>
  <c r="O473" i="21"/>
  <c r="J473" i="21"/>
  <c r="L468" i="21"/>
  <c r="X468" i="21" s="1"/>
  <c r="CB468" i="4" s="1"/>
  <c r="P468" i="21"/>
  <c r="AB468" i="21" s="1"/>
  <c r="CF468" i="4" s="1"/>
  <c r="T468" i="21"/>
  <c r="AF468" i="21" s="1"/>
  <c r="CJ468" i="4" s="1"/>
  <c r="L465" i="21"/>
  <c r="O465" i="21"/>
  <c r="S465" i="21"/>
  <c r="AE465" i="21" s="1"/>
  <c r="CI465" i="4" s="1"/>
  <c r="J465" i="21"/>
  <c r="V465" i="21" s="1"/>
  <c r="BZ465" i="4" s="1"/>
  <c r="L460" i="21"/>
  <c r="X460" i="21" s="1"/>
  <c r="CB460" i="4" s="1"/>
  <c r="P460" i="21"/>
  <c r="AB460" i="21" s="1"/>
  <c r="CF460" i="4" s="1"/>
  <c r="T460" i="21"/>
  <c r="AF460" i="21" s="1"/>
  <c r="CJ460" i="4" s="1"/>
  <c r="L457" i="21"/>
  <c r="S457" i="21"/>
  <c r="AE457" i="21" s="1"/>
  <c r="CI457" i="4" s="1"/>
  <c r="O457" i="21"/>
  <c r="J457" i="21"/>
  <c r="L452" i="21"/>
  <c r="X452" i="21" s="1"/>
  <c r="CB452" i="4" s="1"/>
  <c r="P452" i="21"/>
  <c r="AB452" i="21" s="1"/>
  <c r="CF452" i="4" s="1"/>
  <c r="T452" i="21"/>
  <c r="AF452" i="21" s="1"/>
  <c r="CJ452" i="4" s="1"/>
  <c r="L449" i="21"/>
  <c r="O449" i="21"/>
  <c r="AA449" i="21" s="1"/>
  <c r="CE449" i="4" s="1"/>
  <c r="S449" i="21"/>
  <c r="AE449" i="21" s="1"/>
  <c r="CI449" i="4" s="1"/>
  <c r="J449" i="21"/>
  <c r="L444" i="21"/>
  <c r="P444" i="21"/>
  <c r="AB444" i="21" s="1"/>
  <c r="CF444" i="4" s="1"/>
  <c r="T444" i="21"/>
  <c r="AF444" i="21" s="1"/>
  <c r="CJ444" i="4" s="1"/>
  <c r="L441" i="21"/>
  <c r="S441" i="21"/>
  <c r="AE441" i="21" s="1"/>
  <c r="CI441" i="4" s="1"/>
  <c r="O441" i="21"/>
  <c r="J441" i="21"/>
  <c r="L436" i="21"/>
  <c r="X436" i="21" s="1"/>
  <c r="CB436" i="4" s="1"/>
  <c r="P436" i="21"/>
  <c r="AB436" i="21" s="1"/>
  <c r="CF436" i="4" s="1"/>
  <c r="T436" i="21"/>
  <c r="AF436" i="21" s="1"/>
  <c r="CJ436" i="4" s="1"/>
  <c r="L433" i="21"/>
  <c r="O433" i="21"/>
  <c r="S433" i="21"/>
  <c r="AE433" i="21" s="1"/>
  <c r="CI433" i="4" s="1"/>
  <c r="J433" i="21"/>
  <c r="V433" i="21" s="1"/>
  <c r="BZ433" i="4" s="1"/>
  <c r="L429" i="21"/>
  <c r="X429" i="21" s="1"/>
  <c r="CB429" i="4" s="1"/>
  <c r="O429" i="21"/>
  <c r="AA429" i="21" s="1"/>
  <c r="CE429" i="4" s="1"/>
  <c r="S429" i="21"/>
  <c r="AE429" i="21" s="1"/>
  <c r="CI429" i="4" s="1"/>
  <c r="J429" i="21"/>
  <c r="V429" i="21" s="1"/>
  <c r="BZ429" i="4" s="1"/>
  <c r="L425" i="21"/>
  <c r="S425" i="21"/>
  <c r="AE425" i="21" s="1"/>
  <c r="CI425" i="4" s="1"/>
  <c r="O425" i="21"/>
  <c r="AA425" i="21" s="1"/>
  <c r="CE425" i="4" s="1"/>
  <c r="J425" i="21"/>
  <c r="V425" i="21" s="1"/>
  <c r="BZ425" i="4" s="1"/>
  <c r="L421" i="21"/>
  <c r="O421" i="21"/>
  <c r="S421" i="21"/>
  <c r="AE421" i="21" s="1"/>
  <c r="CI421" i="4" s="1"/>
  <c r="J421" i="21"/>
  <c r="L417" i="21"/>
  <c r="O417" i="21"/>
  <c r="AA417" i="21" s="1"/>
  <c r="CE417" i="4" s="1"/>
  <c r="S417" i="21"/>
  <c r="AE417" i="21" s="1"/>
  <c r="CI417" i="4" s="1"/>
  <c r="J417" i="21"/>
  <c r="L413" i="21"/>
  <c r="X413" i="21" s="1"/>
  <c r="CB413" i="4" s="1"/>
  <c r="O413" i="21"/>
  <c r="S413" i="21"/>
  <c r="AE413" i="21" s="1"/>
  <c r="CI413" i="4" s="1"/>
  <c r="J413" i="21"/>
  <c r="L409" i="21"/>
  <c r="X409" i="21" s="1"/>
  <c r="CB409" i="4" s="1"/>
  <c r="S409" i="21"/>
  <c r="AE409" i="21" s="1"/>
  <c r="CI409" i="4" s="1"/>
  <c r="O409" i="21"/>
  <c r="AA409" i="21" s="1"/>
  <c r="CE409" i="4" s="1"/>
  <c r="J409" i="21"/>
  <c r="V409" i="21" s="1"/>
  <c r="BZ409" i="4" s="1"/>
  <c r="L405" i="21"/>
  <c r="X405" i="21" s="1"/>
  <c r="CB405" i="4" s="1"/>
  <c r="O405" i="21"/>
  <c r="AA405" i="21" s="1"/>
  <c r="CE405" i="4" s="1"/>
  <c r="S405" i="21"/>
  <c r="AE405" i="21" s="1"/>
  <c r="CI405" i="4" s="1"/>
  <c r="J405" i="21"/>
  <c r="L401" i="21"/>
  <c r="S401" i="21"/>
  <c r="AE401" i="21" s="1"/>
  <c r="CI401" i="4" s="1"/>
  <c r="O401" i="21"/>
  <c r="AA401" i="21" s="1"/>
  <c r="CE401" i="4" s="1"/>
  <c r="J401" i="21"/>
  <c r="L397" i="21"/>
  <c r="X397" i="21" s="1"/>
  <c r="CB397" i="4" s="1"/>
  <c r="O397" i="21"/>
  <c r="AA397" i="21" s="1"/>
  <c r="CE397" i="4" s="1"/>
  <c r="S397" i="21"/>
  <c r="AE397" i="21" s="1"/>
  <c r="CI397" i="4" s="1"/>
  <c r="J397" i="21"/>
  <c r="V397" i="21" s="1"/>
  <c r="BZ397" i="4" s="1"/>
  <c r="L393" i="21"/>
  <c r="S393" i="21"/>
  <c r="AE393" i="21" s="1"/>
  <c r="CI393" i="4" s="1"/>
  <c r="O393" i="21"/>
  <c r="AA393" i="21" s="1"/>
  <c r="CE393" i="4" s="1"/>
  <c r="J393" i="21"/>
  <c r="V393" i="21" s="1"/>
  <c r="BZ393" i="4" s="1"/>
  <c r="L389" i="21"/>
  <c r="X389" i="21" s="1"/>
  <c r="CB389" i="4" s="1"/>
  <c r="S389" i="21"/>
  <c r="AE389" i="21" s="1"/>
  <c r="CI389" i="4" s="1"/>
  <c r="O389" i="21"/>
  <c r="AA389" i="21" s="1"/>
  <c r="CE389" i="4" s="1"/>
  <c r="J389" i="21"/>
  <c r="L385" i="21"/>
  <c r="O385" i="21"/>
  <c r="AA385" i="21" s="1"/>
  <c r="CE385" i="4" s="1"/>
  <c r="S385" i="21"/>
  <c r="AE385" i="21" s="1"/>
  <c r="CI385" i="4" s="1"/>
  <c r="J385" i="21"/>
  <c r="L381" i="21"/>
  <c r="O381" i="21"/>
  <c r="AA381" i="21" s="1"/>
  <c r="CE381" i="4" s="1"/>
  <c r="S381" i="21"/>
  <c r="AE381" i="21" s="1"/>
  <c r="CI381" i="4" s="1"/>
  <c r="J381" i="21"/>
  <c r="L377" i="21"/>
  <c r="X377" i="21" s="1"/>
  <c r="CB377" i="4" s="1"/>
  <c r="S377" i="21"/>
  <c r="AE377" i="21" s="1"/>
  <c r="CI377" i="4" s="1"/>
  <c r="O377" i="21"/>
  <c r="AA377" i="21" s="1"/>
  <c r="CE377" i="4" s="1"/>
  <c r="J377" i="21"/>
  <c r="V377" i="21" s="1"/>
  <c r="BZ377" i="4" s="1"/>
  <c r="L373" i="21"/>
  <c r="O373" i="21"/>
  <c r="S373" i="21"/>
  <c r="AE373" i="21" s="1"/>
  <c r="CI373" i="4" s="1"/>
  <c r="J373" i="21"/>
  <c r="L369" i="21"/>
  <c r="O369" i="21"/>
  <c r="AA369" i="21" s="1"/>
  <c r="CE369" i="4" s="1"/>
  <c r="S369" i="21"/>
  <c r="AE369" i="21" s="1"/>
  <c r="CI369" i="4" s="1"/>
  <c r="J369" i="21"/>
  <c r="V369" i="21" s="1"/>
  <c r="BZ369" i="4" s="1"/>
  <c r="L365" i="21"/>
  <c r="O365" i="21"/>
  <c r="S365" i="21"/>
  <c r="AE365" i="21" s="1"/>
  <c r="CI365" i="4" s="1"/>
  <c r="J365" i="21"/>
  <c r="L361" i="21"/>
  <c r="S361" i="21"/>
  <c r="AE361" i="21" s="1"/>
  <c r="CI361" i="4" s="1"/>
  <c r="O361" i="21"/>
  <c r="J361" i="21"/>
  <c r="V361" i="21" s="1"/>
  <c r="BZ361" i="4" s="1"/>
  <c r="L357" i="21"/>
  <c r="O357" i="21"/>
  <c r="S357" i="21"/>
  <c r="AE357" i="21" s="1"/>
  <c r="CI357" i="4" s="1"/>
  <c r="J357" i="21"/>
  <c r="V357" i="21" s="1"/>
  <c r="BZ357" i="4" s="1"/>
  <c r="L353" i="21"/>
  <c r="X353" i="21" s="1"/>
  <c r="CB353" i="4" s="1"/>
  <c r="S353" i="21"/>
  <c r="AE353" i="21" s="1"/>
  <c r="CI353" i="4" s="1"/>
  <c r="O353" i="21"/>
  <c r="AA353" i="21" s="1"/>
  <c r="CE353" i="4" s="1"/>
  <c r="J353" i="21"/>
  <c r="V353" i="21" s="1"/>
  <c r="BZ353" i="4" s="1"/>
  <c r="L349" i="21"/>
  <c r="X349" i="21" s="1"/>
  <c r="CB349" i="4" s="1"/>
  <c r="O349" i="21"/>
  <c r="AA349" i="21" s="1"/>
  <c r="CE349" i="4" s="1"/>
  <c r="S349" i="21"/>
  <c r="AE349" i="21" s="1"/>
  <c r="CI349" i="4" s="1"/>
  <c r="J349" i="21"/>
  <c r="V349" i="21" s="1"/>
  <c r="BZ349" i="4" s="1"/>
  <c r="L345" i="21"/>
  <c r="X345" i="21" s="1"/>
  <c r="CB345" i="4" s="1"/>
  <c r="S345" i="21"/>
  <c r="AE345" i="21" s="1"/>
  <c r="CI345" i="4" s="1"/>
  <c r="O345" i="21"/>
  <c r="AA345" i="21" s="1"/>
  <c r="CE345" i="4" s="1"/>
  <c r="J345" i="21"/>
  <c r="V345" i="21" s="1"/>
  <c r="BZ345" i="4" s="1"/>
  <c r="L341" i="21"/>
  <c r="O341" i="21"/>
  <c r="AA341" i="21" s="1"/>
  <c r="CE341" i="4" s="1"/>
  <c r="S341" i="21"/>
  <c r="AE341" i="21" s="1"/>
  <c r="CI341" i="4" s="1"/>
  <c r="J341" i="21"/>
  <c r="L337" i="21"/>
  <c r="S337" i="21"/>
  <c r="AE337" i="21" s="1"/>
  <c r="CI337" i="4" s="1"/>
  <c r="O337" i="21"/>
  <c r="J337" i="21"/>
  <c r="L333" i="21"/>
  <c r="X333" i="21" s="1"/>
  <c r="CB333" i="4" s="1"/>
  <c r="O333" i="21"/>
  <c r="AA333" i="21" s="1"/>
  <c r="CE333" i="4" s="1"/>
  <c r="S333" i="21"/>
  <c r="AE333" i="21" s="1"/>
  <c r="CI333" i="4" s="1"/>
  <c r="J333" i="21"/>
  <c r="V333" i="21" s="1"/>
  <c r="BZ333" i="4" s="1"/>
  <c r="L329" i="21"/>
  <c r="X329" i="21" s="1"/>
  <c r="CB329" i="4" s="1"/>
  <c r="S329" i="21"/>
  <c r="AE329" i="21" s="1"/>
  <c r="CI329" i="4" s="1"/>
  <c r="O329" i="21"/>
  <c r="J329" i="21"/>
  <c r="V329" i="21" s="1"/>
  <c r="BZ329" i="4" s="1"/>
  <c r="L325" i="21"/>
  <c r="X325" i="21" s="1"/>
  <c r="CB325" i="4" s="1"/>
  <c r="S325" i="21"/>
  <c r="AE325" i="21" s="1"/>
  <c r="CI325" i="4" s="1"/>
  <c r="O325" i="21"/>
  <c r="J325" i="21"/>
  <c r="V325" i="21" s="1"/>
  <c r="BZ325" i="4" s="1"/>
  <c r="L321" i="21"/>
  <c r="O321" i="21"/>
  <c r="AA321" i="21" s="1"/>
  <c r="CE321" i="4" s="1"/>
  <c r="S321" i="21"/>
  <c r="AE321" i="21" s="1"/>
  <c r="CI321" i="4" s="1"/>
  <c r="J321" i="21"/>
  <c r="L317" i="21"/>
  <c r="O317" i="21"/>
  <c r="AA317" i="21" s="1"/>
  <c r="CE317" i="4" s="1"/>
  <c r="S317" i="21"/>
  <c r="AE317" i="21" s="1"/>
  <c r="CI317" i="4" s="1"/>
  <c r="J317" i="21"/>
  <c r="L313" i="21"/>
  <c r="X313" i="21" s="1"/>
  <c r="CB313" i="4" s="1"/>
  <c r="S313" i="21"/>
  <c r="AE313" i="21" s="1"/>
  <c r="CI313" i="4" s="1"/>
  <c r="O313" i="21"/>
  <c r="AA313" i="21" s="1"/>
  <c r="CE313" i="4" s="1"/>
  <c r="J313" i="21"/>
  <c r="V313" i="21" s="1"/>
  <c r="BZ313" i="4" s="1"/>
  <c r="L309" i="21"/>
  <c r="O309" i="21"/>
  <c r="AA309" i="21" s="1"/>
  <c r="CE309" i="4" s="1"/>
  <c r="S309" i="21"/>
  <c r="AE309" i="21" s="1"/>
  <c r="CI309" i="4" s="1"/>
  <c r="J309" i="21"/>
  <c r="L305" i="21"/>
  <c r="S305" i="21"/>
  <c r="AE305" i="21" s="1"/>
  <c r="CI305" i="4" s="1"/>
  <c r="O305" i="21"/>
  <c r="J305" i="21"/>
  <c r="L301" i="21"/>
  <c r="O301" i="21"/>
  <c r="S301" i="21"/>
  <c r="AE301" i="21" s="1"/>
  <c r="CI301" i="4" s="1"/>
  <c r="J301" i="21"/>
  <c r="L297" i="21"/>
  <c r="X297" i="21" s="1"/>
  <c r="CB297" i="4" s="1"/>
  <c r="S297" i="21"/>
  <c r="AE297" i="21" s="1"/>
  <c r="CI297" i="4" s="1"/>
  <c r="O297" i="21"/>
  <c r="AA297" i="21" s="1"/>
  <c r="CE297" i="4" s="1"/>
  <c r="J297" i="21"/>
  <c r="V297" i="21" s="1"/>
  <c r="BZ297" i="4" s="1"/>
  <c r="L293" i="21"/>
  <c r="X293" i="21" s="1"/>
  <c r="CB293" i="4" s="1"/>
  <c r="S293" i="21"/>
  <c r="AE293" i="21" s="1"/>
  <c r="CI293" i="4" s="1"/>
  <c r="O293" i="21"/>
  <c r="J293" i="21"/>
  <c r="V293" i="21" s="1"/>
  <c r="BZ293" i="4" s="1"/>
  <c r="L289" i="21"/>
  <c r="X289" i="21" s="1"/>
  <c r="CB289" i="4" s="1"/>
  <c r="O289" i="21"/>
  <c r="S289" i="21"/>
  <c r="AE289" i="21" s="1"/>
  <c r="CI289" i="4" s="1"/>
  <c r="J289" i="21"/>
  <c r="V289" i="21" s="1"/>
  <c r="BZ289" i="4" s="1"/>
  <c r="L285" i="21"/>
  <c r="O285" i="21"/>
  <c r="AA285" i="21" s="1"/>
  <c r="CE285" i="4" s="1"/>
  <c r="S285" i="21"/>
  <c r="AE285" i="21" s="1"/>
  <c r="CI285" i="4" s="1"/>
  <c r="J285" i="21"/>
  <c r="L281" i="21"/>
  <c r="S281" i="21"/>
  <c r="AE281" i="21" s="1"/>
  <c r="CI281" i="4" s="1"/>
  <c r="O281" i="21"/>
  <c r="AA281" i="21" s="1"/>
  <c r="CE281" i="4" s="1"/>
  <c r="J281" i="21"/>
  <c r="V281" i="21" s="1"/>
  <c r="BZ281" i="4" s="1"/>
  <c r="L277" i="21"/>
  <c r="X277" i="21" s="1"/>
  <c r="CB277" i="4" s="1"/>
  <c r="O277" i="21"/>
  <c r="S277" i="21"/>
  <c r="AE277" i="21" s="1"/>
  <c r="CI277" i="4" s="1"/>
  <c r="K277" i="21"/>
  <c r="W277" i="21" s="1"/>
  <c r="CA277" i="4" s="1"/>
  <c r="J277" i="21"/>
  <c r="V277" i="21" s="1"/>
  <c r="BZ277" i="4" s="1"/>
  <c r="L273" i="21"/>
  <c r="O273" i="21"/>
  <c r="S273" i="21"/>
  <c r="AE273" i="21" s="1"/>
  <c r="CI273" i="4" s="1"/>
  <c r="K273" i="21"/>
  <c r="W273" i="21" s="1"/>
  <c r="CA273" i="4" s="1"/>
  <c r="J273" i="21"/>
  <c r="L269" i="21"/>
  <c r="X269" i="21" s="1"/>
  <c r="CB269" i="4" s="1"/>
  <c r="S269" i="21"/>
  <c r="AE269" i="21" s="1"/>
  <c r="CI269" i="4" s="1"/>
  <c r="O269" i="21"/>
  <c r="AA269" i="21" s="1"/>
  <c r="CE269" i="4" s="1"/>
  <c r="K269" i="21"/>
  <c r="W269" i="21" s="1"/>
  <c r="CA269" i="4" s="1"/>
  <c r="J269" i="21"/>
  <c r="V269" i="21" s="1"/>
  <c r="BZ269" i="4" s="1"/>
  <c r="L265" i="21"/>
  <c r="S265" i="21"/>
  <c r="AE265" i="21" s="1"/>
  <c r="CI265" i="4" s="1"/>
  <c r="O265" i="21"/>
  <c r="AA265" i="21" s="1"/>
  <c r="CE265" i="4" s="1"/>
  <c r="K265" i="21"/>
  <c r="J265" i="21"/>
  <c r="L261" i="21"/>
  <c r="O261" i="21"/>
  <c r="AA261" i="21" s="1"/>
  <c r="CE261" i="4" s="1"/>
  <c r="S261" i="21"/>
  <c r="AE261" i="21" s="1"/>
  <c r="CI261" i="4" s="1"/>
  <c r="K261" i="21"/>
  <c r="W261" i="21" s="1"/>
  <c r="CA261" i="4" s="1"/>
  <c r="J261" i="21"/>
  <c r="L257" i="21"/>
  <c r="O257" i="21"/>
  <c r="S257" i="21"/>
  <c r="AE257" i="21" s="1"/>
  <c r="CI257" i="4" s="1"/>
  <c r="K257" i="21"/>
  <c r="W257" i="21" s="1"/>
  <c r="CA257" i="4" s="1"/>
  <c r="J257" i="21"/>
  <c r="L253" i="21"/>
  <c r="X253" i="21" s="1"/>
  <c r="CB253" i="4" s="1"/>
  <c r="S253" i="21"/>
  <c r="AE253" i="21" s="1"/>
  <c r="CI253" i="4" s="1"/>
  <c r="O253" i="21"/>
  <c r="AA253" i="21" s="1"/>
  <c r="CE253" i="4" s="1"/>
  <c r="K253" i="21"/>
  <c r="W253" i="21" s="1"/>
  <c r="CA253" i="4" s="1"/>
  <c r="J253" i="21"/>
  <c r="V253" i="21" s="1"/>
  <c r="BZ253" i="4" s="1"/>
  <c r="L249" i="21"/>
  <c r="S249" i="21"/>
  <c r="AE249" i="21" s="1"/>
  <c r="CI249" i="4" s="1"/>
  <c r="O249" i="21"/>
  <c r="K249" i="21"/>
  <c r="J249" i="21"/>
  <c r="L245" i="21"/>
  <c r="X245" i="21" s="1"/>
  <c r="CB245" i="4" s="1"/>
  <c r="S245" i="21"/>
  <c r="AE245" i="21" s="1"/>
  <c r="CI245" i="4" s="1"/>
  <c r="O245" i="21"/>
  <c r="AA245" i="21" s="1"/>
  <c r="CE245" i="4" s="1"/>
  <c r="K245" i="21"/>
  <c r="W245" i="21" s="1"/>
  <c r="CA245" i="4" s="1"/>
  <c r="J245" i="21"/>
  <c r="V245" i="21" s="1"/>
  <c r="BZ245" i="4" s="1"/>
  <c r="L241" i="21"/>
  <c r="S241" i="21"/>
  <c r="AE241" i="21" s="1"/>
  <c r="CI241" i="4" s="1"/>
  <c r="O241" i="21"/>
  <c r="AA241" i="21" s="1"/>
  <c r="CE241" i="4" s="1"/>
  <c r="K241" i="21"/>
  <c r="W241" i="21" s="1"/>
  <c r="CA241" i="4" s="1"/>
  <c r="J241" i="21"/>
  <c r="L237" i="21"/>
  <c r="X237" i="21" s="1"/>
  <c r="CB237" i="4" s="1"/>
  <c r="O237" i="21"/>
  <c r="S237" i="21"/>
  <c r="AE237" i="21" s="1"/>
  <c r="CI237" i="4" s="1"/>
  <c r="K237" i="21"/>
  <c r="W237" i="21" s="1"/>
  <c r="CA237" i="4" s="1"/>
  <c r="J237" i="21"/>
  <c r="V237" i="21" s="1"/>
  <c r="BZ237" i="4" s="1"/>
  <c r="L233" i="21"/>
  <c r="S233" i="21"/>
  <c r="AE233" i="21" s="1"/>
  <c r="CI233" i="4" s="1"/>
  <c r="O233" i="21"/>
  <c r="AA233" i="21" s="1"/>
  <c r="CE233" i="4" s="1"/>
  <c r="K233" i="21"/>
  <c r="J233" i="21"/>
  <c r="L229" i="21"/>
  <c r="S229" i="21"/>
  <c r="AE229" i="21" s="1"/>
  <c r="CI229" i="4" s="1"/>
  <c r="O229" i="21"/>
  <c r="K229" i="21"/>
  <c r="W229" i="21" s="1"/>
  <c r="CA229" i="4" s="1"/>
  <c r="J229" i="21"/>
  <c r="L225" i="21"/>
  <c r="X225" i="21" s="1"/>
  <c r="CB225" i="4" s="1"/>
  <c r="O225" i="21"/>
  <c r="AA225" i="21" s="1"/>
  <c r="CE225" i="4" s="1"/>
  <c r="S225" i="21"/>
  <c r="AE225" i="21" s="1"/>
  <c r="CI225" i="4" s="1"/>
  <c r="K225" i="21"/>
  <c r="W225" i="21" s="1"/>
  <c r="CA225" i="4" s="1"/>
  <c r="J225" i="21"/>
  <c r="V225" i="21" s="1"/>
  <c r="BZ225" i="4" s="1"/>
  <c r="L221" i="21"/>
  <c r="O221" i="21"/>
  <c r="AA221" i="21" s="1"/>
  <c r="CE221" i="4" s="1"/>
  <c r="S221" i="21"/>
  <c r="AE221" i="21" s="1"/>
  <c r="CI221" i="4" s="1"/>
  <c r="K221" i="21"/>
  <c r="J221" i="21"/>
  <c r="L217" i="21"/>
  <c r="X217" i="21" s="1"/>
  <c r="CB217" i="4" s="1"/>
  <c r="S217" i="21"/>
  <c r="AE217" i="21" s="1"/>
  <c r="CI217" i="4" s="1"/>
  <c r="O217" i="21"/>
  <c r="AA217" i="21" s="1"/>
  <c r="CE217" i="4" s="1"/>
  <c r="K217" i="21"/>
  <c r="W217" i="21" s="1"/>
  <c r="CA217" i="4" s="1"/>
  <c r="J217" i="21"/>
  <c r="V217" i="21" s="1"/>
  <c r="BZ217" i="4" s="1"/>
  <c r="L213" i="21"/>
  <c r="X213" i="21" s="1"/>
  <c r="CB213" i="4" s="1"/>
  <c r="S213" i="21"/>
  <c r="AE213" i="21" s="1"/>
  <c r="CI213" i="4" s="1"/>
  <c r="O213" i="21"/>
  <c r="AA213" i="21" s="1"/>
  <c r="CE213" i="4" s="1"/>
  <c r="K213" i="21"/>
  <c r="W213" i="21" s="1"/>
  <c r="CA213" i="4" s="1"/>
  <c r="J213" i="21"/>
  <c r="V213" i="21" s="1"/>
  <c r="BZ213" i="4" s="1"/>
  <c r="L209" i="21"/>
  <c r="X209" i="21" s="1"/>
  <c r="CB209" i="4" s="1"/>
  <c r="O209" i="21"/>
  <c r="AA209" i="21" s="1"/>
  <c r="CE209" i="4" s="1"/>
  <c r="S209" i="21"/>
  <c r="AE209" i="21" s="1"/>
  <c r="CI209" i="4" s="1"/>
  <c r="K209" i="21"/>
  <c r="W209" i="21" s="1"/>
  <c r="CA209" i="4" s="1"/>
  <c r="J209" i="21"/>
  <c r="V209" i="21" s="1"/>
  <c r="BZ209" i="4" s="1"/>
  <c r="L205" i="21"/>
  <c r="O205" i="21"/>
  <c r="AA205" i="21" s="1"/>
  <c r="CE205" i="4" s="1"/>
  <c r="S205" i="21"/>
  <c r="AE205" i="21" s="1"/>
  <c r="CI205" i="4" s="1"/>
  <c r="K205" i="21"/>
  <c r="J205" i="21"/>
  <c r="L201" i="21"/>
  <c r="X201" i="21" s="1"/>
  <c r="CB201" i="4" s="1"/>
  <c r="S201" i="21"/>
  <c r="AE201" i="21" s="1"/>
  <c r="CI201" i="4" s="1"/>
  <c r="O201" i="21"/>
  <c r="AA201" i="21" s="1"/>
  <c r="CE201" i="4" s="1"/>
  <c r="K201" i="21"/>
  <c r="W201" i="21" s="1"/>
  <c r="CA201" i="4" s="1"/>
  <c r="J201" i="21"/>
  <c r="V201" i="21" s="1"/>
  <c r="BZ201" i="4" s="1"/>
  <c r="L197" i="21"/>
  <c r="S197" i="21"/>
  <c r="AE197" i="21" s="1"/>
  <c r="CI197" i="4" s="1"/>
  <c r="O197" i="21"/>
  <c r="AA197" i="21" s="1"/>
  <c r="CE197" i="4" s="1"/>
  <c r="K197" i="21"/>
  <c r="W197" i="21" s="1"/>
  <c r="CA197" i="4" s="1"/>
  <c r="J197" i="21"/>
  <c r="L193" i="21"/>
  <c r="X193" i="21" s="1"/>
  <c r="CB193" i="4" s="1"/>
  <c r="O193" i="21"/>
  <c r="S193" i="21"/>
  <c r="AE193" i="21" s="1"/>
  <c r="CI193" i="4" s="1"/>
  <c r="K193" i="21"/>
  <c r="W193" i="21" s="1"/>
  <c r="CA193" i="4" s="1"/>
  <c r="J193" i="21"/>
  <c r="V193" i="21" s="1"/>
  <c r="BZ193" i="4" s="1"/>
  <c r="L189" i="21"/>
  <c r="O189" i="21"/>
  <c r="AA189" i="21" s="1"/>
  <c r="CE189" i="4" s="1"/>
  <c r="S189" i="21"/>
  <c r="AE189" i="21" s="1"/>
  <c r="CI189" i="4" s="1"/>
  <c r="K189" i="21"/>
  <c r="J189" i="21"/>
  <c r="L185" i="21"/>
  <c r="X185" i="21" s="1"/>
  <c r="CB185" i="4" s="1"/>
  <c r="S185" i="21"/>
  <c r="AE185" i="21" s="1"/>
  <c r="CI185" i="4" s="1"/>
  <c r="O185" i="21"/>
  <c r="AA185" i="21" s="1"/>
  <c r="CE185" i="4" s="1"/>
  <c r="K185" i="21"/>
  <c r="W185" i="21" s="1"/>
  <c r="CA185" i="4" s="1"/>
  <c r="J185" i="21"/>
  <c r="V185" i="21" s="1"/>
  <c r="BZ185" i="4" s="1"/>
  <c r="L181" i="21"/>
  <c r="S181" i="21"/>
  <c r="AE181" i="21" s="1"/>
  <c r="CI181" i="4" s="1"/>
  <c r="O181" i="21"/>
  <c r="K181" i="21"/>
  <c r="J181" i="21"/>
  <c r="L177" i="21"/>
  <c r="O177" i="21"/>
  <c r="AA177" i="21" s="1"/>
  <c r="CE177" i="4" s="1"/>
  <c r="S177" i="21"/>
  <c r="AE177" i="21" s="1"/>
  <c r="CI177" i="4" s="1"/>
  <c r="K177" i="21"/>
  <c r="J177" i="21"/>
  <c r="L173" i="21"/>
  <c r="O173" i="21"/>
  <c r="S173" i="21"/>
  <c r="AE173" i="21" s="1"/>
  <c r="CI173" i="4" s="1"/>
  <c r="K173" i="21"/>
  <c r="J173" i="21"/>
  <c r="L169" i="21"/>
  <c r="S169" i="21"/>
  <c r="AE169" i="21" s="1"/>
  <c r="CI169" i="4" s="1"/>
  <c r="O169" i="21"/>
  <c r="K169" i="21"/>
  <c r="J169" i="21"/>
  <c r="L165" i="21"/>
  <c r="S165" i="21"/>
  <c r="AE165" i="21" s="1"/>
  <c r="CI165" i="4" s="1"/>
  <c r="O165" i="21"/>
  <c r="K165" i="21"/>
  <c r="J165" i="21"/>
  <c r="L161" i="21"/>
  <c r="O161" i="21"/>
  <c r="S161" i="21"/>
  <c r="AE161" i="21" s="1"/>
  <c r="CI161" i="4" s="1"/>
  <c r="K161" i="21"/>
  <c r="J161" i="21"/>
  <c r="L157" i="21"/>
  <c r="X157" i="21" s="1"/>
  <c r="CB157" i="4" s="1"/>
  <c r="O157" i="21"/>
  <c r="AA157" i="21" s="1"/>
  <c r="CE157" i="4" s="1"/>
  <c r="S157" i="21"/>
  <c r="AE157" i="21" s="1"/>
  <c r="CI157" i="4" s="1"/>
  <c r="K157" i="21"/>
  <c r="W157" i="21" s="1"/>
  <c r="CA157" i="4" s="1"/>
  <c r="J157" i="21"/>
  <c r="V157" i="21" s="1"/>
  <c r="BZ157" i="4" s="1"/>
  <c r="L153" i="21"/>
  <c r="X153" i="21" s="1"/>
  <c r="CB153" i="4" s="1"/>
  <c r="S153" i="21"/>
  <c r="AE153" i="21" s="1"/>
  <c r="CI153" i="4" s="1"/>
  <c r="O153" i="21"/>
  <c r="AA153" i="21" s="1"/>
  <c r="CE153" i="4" s="1"/>
  <c r="K153" i="21"/>
  <c r="J153" i="21"/>
  <c r="V153" i="21" s="1"/>
  <c r="BZ153" i="4" s="1"/>
  <c r="L149" i="21"/>
  <c r="S149" i="21"/>
  <c r="AE149" i="21" s="1"/>
  <c r="CI149" i="4" s="1"/>
  <c r="O149" i="21"/>
  <c r="K149" i="21"/>
  <c r="J149" i="21"/>
  <c r="L142" i="21"/>
  <c r="X142" i="21" s="1"/>
  <c r="CB142" i="4" s="1"/>
  <c r="R142" i="21"/>
  <c r="AD142" i="21" s="1"/>
  <c r="CH142" i="4" s="1"/>
  <c r="N142" i="21"/>
  <c r="Z142" i="21" s="1"/>
  <c r="CD142" i="4" s="1"/>
  <c r="J142" i="21"/>
  <c r="V142" i="21" s="1"/>
  <c r="BZ142" i="4" s="1"/>
  <c r="L139" i="21"/>
  <c r="Q139" i="21"/>
  <c r="AC139" i="21" s="1"/>
  <c r="CG139" i="4" s="1"/>
  <c r="U139" i="21"/>
  <c r="AG139" i="21" s="1"/>
  <c r="CK139" i="4" s="1"/>
  <c r="M139" i="21"/>
  <c r="Y139" i="21" s="1"/>
  <c r="CC139" i="4" s="1"/>
  <c r="K139" i="21"/>
  <c r="J139" i="21"/>
  <c r="O126" i="21"/>
  <c r="AA126" i="21" s="1"/>
  <c r="CE126" i="4" s="1"/>
  <c r="S126" i="21"/>
  <c r="AE126" i="21" s="1"/>
  <c r="CI126" i="4" s="1"/>
  <c r="J126" i="21"/>
  <c r="V126" i="21" s="1"/>
  <c r="BZ126" i="4" s="1"/>
  <c r="N123" i="21"/>
  <c r="K123" i="21"/>
  <c r="J123" i="21"/>
  <c r="O110" i="21"/>
  <c r="AA110" i="21" s="1"/>
  <c r="CE110" i="4" s="1"/>
  <c r="S110" i="21"/>
  <c r="AE110" i="21" s="1"/>
  <c r="CI110" i="4" s="1"/>
  <c r="J110" i="21"/>
  <c r="N107" i="21"/>
  <c r="Z107" i="21" s="1"/>
  <c r="CD107" i="4" s="1"/>
  <c r="K107" i="21"/>
  <c r="J107" i="21"/>
  <c r="O94" i="21"/>
  <c r="AA94" i="21" s="1"/>
  <c r="CE94" i="4" s="1"/>
  <c r="S94" i="21"/>
  <c r="AE94" i="21" s="1"/>
  <c r="CI94" i="4" s="1"/>
  <c r="J94" i="21"/>
  <c r="V94" i="21" s="1"/>
  <c r="BZ94" i="4" s="1"/>
  <c r="CC111" i="8" s="1"/>
  <c r="N91" i="21"/>
  <c r="Z91" i="21" s="1"/>
  <c r="CD91" i="4" s="1"/>
  <c r="K91" i="21"/>
  <c r="W91" i="21" s="1"/>
  <c r="CA91" i="4" s="1"/>
  <c r="J91" i="21"/>
  <c r="V91" i="21" s="1"/>
  <c r="BZ91" i="4" s="1"/>
  <c r="CC220" i="8" s="1"/>
  <c r="O78" i="21"/>
  <c r="AA78" i="21" s="1"/>
  <c r="CE78" i="4" s="1"/>
  <c r="S78" i="21"/>
  <c r="AE78" i="21" s="1"/>
  <c r="CI78" i="4" s="1"/>
  <c r="J78" i="21"/>
  <c r="N75" i="21"/>
  <c r="Z75" i="21" s="1"/>
  <c r="CD75" i="4" s="1"/>
  <c r="K75" i="21"/>
  <c r="J75" i="21"/>
  <c r="O62" i="21"/>
  <c r="S62" i="21"/>
  <c r="AE62" i="21" s="1"/>
  <c r="CI62" i="4" s="1"/>
  <c r="J62" i="21"/>
  <c r="V62" i="21" s="1"/>
  <c r="BZ62" i="4" s="1"/>
  <c r="CC433" i="8" s="1"/>
  <c r="N59" i="21"/>
  <c r="K59" i="21"/>
  <c r="J59" i="21"/>
  <c r="O46" i="21"/>
  <c r="AA46" i="21" s="1"/>
  <c r="CE46" i="4" s="1"/>
  <c r="S46" i="21"/>
  <c r="AE46" i="21" s="1"/>
  <c r="CI46" i="4" s="1"/>
  <c r="J46" i="21"/>
  <c r="N43" i="21"/>
  <c r="K43" i="21"/>
  <c r="W43" i="21" s="1"/>
  <c r="CA43" i="4" s="1"/>
  <c r="J43" i="21"/>
  <c r="O30" i="21"/>
  <c r="AA30" i="21" s="1"/>
  <c r="CE30" i="4" s="1"/>
  <c r="S30" i="21"/>
  <c r="AE30" i="21" s="1"/>
  <c r="CI30" i="4" s="1"/>
  <c r="J30" i="21"/>
  <c r="N27" i="21"/>
  <c r="K27" i="21"/>
  <c r="J27" i="21"/>
  <c r="O14" i="21"/>
  <c r="AA14" i="21" s="1"/>
  <c r="CE14" i="4" s="1"/>
  <c r="S14" i="21"/>
  <c r="AE14" i="21" s="1"/>
  <c r="CI14" i="4" s="1"/>
  <c r="J14" i="21"/>
  <c r="L515" i="21"/>
  <c r="X515" i="21" s="1"/>
  <c r="CB515" i="4" s="1"/>
  <c r="M515" i="21"/>
  <c r="Y515" i="21" s="1"/>
  <c r="CC515" i="4" s="1"/>
  <c r="Q515" i="21"/>
  <c r="AC515" i="21" s="1"/>
  <c r="CG515" i="4" s="1"/>
  <c r="U515" i="21"/>
  <c r="AG515" i="21" s="1"/>
  <c r="CK515" i="4" s="1"/>
  <c r="K515" i="21"/>
  <c r="W515" i="21" s="1"/>
  <c r="CA515" i="4" s="1"/>
  <c r="J515" i="21"/>
  <c r="L510" i="21"/>
  <c r="N510" i="21"/>
  <c r="R510" i="21"/>
  <c r="AD510" i="21" s="1"/>
  <c r="CH510" i="4" s="1"/>
  <c r="L507" i="21"/>
  <c r="X507" i="21" s="1"/>
  <c r="CB507" i="4" s="1"/>
  <c r="Q507" i="21"/>
  <c r="AC507" i="21" s="1"/>
  <c r="CG507" i="4" s="1"/>
  <c r="U507" i="21"/>
  <c r="AG507" i="21" s="1"/>
  <c r="CK507" i="4" s="1"/>
  <c r="K507" i="21"/>
  <c r="M507" i="21"/>
  <c r="Y507" i="21" s="1"/>
  <c r="CC507" i="4" s="1"/>
  <c r="J507" i="21"/>
  <c r="L502" i="21"/>
  <c r="X502" i="21" s="1"/>
  <c r="CB502" i="4" s="1"/>
  <c r="N502" i="21"/>
  <c r="R502" i="21"/>
  <c r="AD502" i="21" s="1"/>
  <c r="CH502" i="4" s="1"/>
  <c r="L499" i="21"/>
  <c r="M499" i="21"/>
  <c r="Q499" i="21"/>
  <c r="AC499" i="21" s="1"/>
  <c r="CG499" i="4" s="1"/>
  <c r="U499" i="21"/>
  <c r="AG499" i="21" s="1"/>
  <c r="CK499" i="4" s="1"/>
  <c r="K499" i="21"/>
  <c r="J499" i="21"/>
  <c r="L494" i="21"/>
  <c r="X494" i="21" s="1"/>
  <c r="CB494" i="4" s="1"/>
  <c r="N494" i="21"/>
  <c r="R494" i="21"/>
  <c r="AD494" i="21" s="1"/>
  <c r="CH494" i="4" s="1"/>
  <c r="L491" i="21"/>
  <c r="Q491" i="21"/>
  <c r="AC491" i="21" s="1"/>
  <c r="CG491" i="4" s="1"/>
  <c r="U491" i="21"/>
  <c r="AG491" i="21" s="1"/>
  <c r="CK491" i="4" s="1"/>
  <c r="K491" i="21"/>
  <c r="M491" i="21"/>
  <c r="Y491" i="21" s="1"/>
  <c r="CC491" i="4" s="1"/>
  <c r="J491" i="21"/>
  <c r="L486" i="21"/>
  <c r="N486" i="21"/>
  <c r="R486" i="21"/>
  <c r="AD486" i="21" s="1"/>
  <c r="CH486" i="4" s="1"/>
  <c r="L483" i="21"/>
  <c r="M483" i="21"/>
  <c r="Q483" i="21"/>
  <c r="AC483" i="21" s="1"/>
  <c r="CG483" i="4" s="1"/>
  <c r="U483" i="21"/>
  <c r="AG483" i="21" s="1"/>
  <c r="CK483" i="4" s="1"/>
  <c r="K483" i="21"/>
  <c r="J483" i="21"/>
  <c r="L478" i="21"/>
  <c r="N478" i="21"/>
  <c r="R478" i="21"/>
  <c r="AD478" i="21" s="1"/>
  <c r="CH478" i="4" s="1"/>
  <c r="L475" i="21"/>
  <c r="X475" i="21" s="1"/>
  <c r="CB475" i="4" s="1"/>
  <c r="Q475" i="21"/>
  <c r="AC475" i="21" s="1"/>
  <c r="CG475" i="4" s="1"/>
  <c r="U475" i="21"/>
  <c r="AG475" i="21" s="1"/>
  <c r="CK475" i="4" s="1"/>
  <c r="K475" i="21"/>
  <c r="M475" i="21"/>
  <c r="J475" i="21"/>
  <c r="L470" i="21"/>
  <c r="N470" i="21"/>
  <c r="Z470" i="21" s="1"/>
  <c r="CD470" i="4" s="1"/>
  <c r="R470" i="21"/>
  <c r="AD470" i="21" s="1"/>
  <c r="CH470" i="4" s="1"/>
  <c r="L467" i="21"/>
  <c r="X467" i="21" s="1"/>
  <c r="CB467" i="4" s="1"/>
  <c r="M467" i="21"/>
  <c r="Q467" i="21"/>
  <c r="AC467" i="21" s="1"/>
  <c r="CG467" i="4" s="1"/>
  <c r="U467" i="21"/>
  <c r="AG467" i="21" s="1"/>
  <c r="CK467" i="4" s="1"/>
  <c r="K467" i="21"/>
  <c r="W467" i="21" s="1"/>
  <c r="CA467" i="4" s="1"/>
  <c r="J467" i="21"/>
  <c r="V467" i="21" s="1"/>
  <c r="BZ467" i="4" s="1"/>
  <c r="L462" i="21"/>
  <c r="N462" i="21"/>
  <c r="R462" i="21"/>
  <c r="AD462" i="21" s="1"/>
  <c r="CH462" i="4" s="1"/>
  <c r="L459" i="21"/>
  <c r="Q459" i="21"/>
  <c r="AC459" i="21" s="1"/>
  <c r="CG459" i="4" s="1"/>
  <c r="U459" i="21"/>
  <c r="AG459" i="21" s="1"/>
  <c r="CK459" i="4" s="1"/>
  <c r="K459" i="21"/>
  <c r="M459" i="21"/>
  <c r="Y459" i="21" s="1"/>
  <c r="CC459" i="4" s="1"/>
  <c r="J459" i="21"/>
  <c r="L454" i="21"/>
  <c r="X454" i="21" s="1"/>
  <c r="CB454" i="4" s="1"/>
  <c r="N454" i="21"/>
  <c r="R454" i="21"/>
  <c r="AD454" i="21" s="1"/>
  <c r="CH454" i="4" s="1"/>
  <c r="L451" i="21"/>
  <c r="X451" i="21" s="1"/>
  <c r="CB451" i="4" s="1"/>
  <c r="M451" i="21"/>
  <c r="Y451" i="21" s="1"/>
  <c r="CC451" i="4" s="1"/>
  <c r="Q451" i="21"/>
  <c r="AC451" i="21" s="1"/>
  <c r="CG451" i="4" s="1"/>
  <c r="U451" i="21"/>
  <c r="AG451" i="21" s="1"/>
  <c r="CK451" i="4" s="1"/>
  <c r="K451" i="21"/>
  <c r="W451" i="21" s="1"/>
  <c r="CA451" i="4" s="1"/>
  <c r="J451" i="21"/>
  <c r="L446" i="21"/>
  <c r="X446" i="21" s="1"/>
  <c r="CB446" i="4" s="1"/>
  <c r="N446" i="21"/>
  <c r="R446" i="21"/>
  <c r="AD446" i="21" s="1"/>
  <c r="CH446" i="4" s="1"/>
  <c r="L443" i="21"/>
  <c r="Q443" i="21"/>
  <c r="AC443" i="21" s="1"/>
  <c r="CG443" i="4" s="1"/>
  <c r="U443" i="21"/>
  <c r="AG443" i="21" s="1"/>
  <c r="CK443" i="4" s="1"/>
  <c r="K443" i="21"/>
  <c r="M443" i="21"/>
  <c r="Y443" i="21" s="1"/>
  <c r="CC443" i="4" s="1"/>
  <c r="J443" i="21"/>
  <c r="L438" i="21"/>
  <c r="X438" i="21" s="1"/>
  <c r="CB438" i="4" s="1"/>
  <c r="N438" i="21"/>
  <c r="R438" i="21"/>
  <c r="AD438" i="21" s="1"/>
  <c r="CH438" i="4" s="1"/>
  <c r="L435" i="21"/>
  <c r="M435" i="21"/>
  <c r="Q435" i="21"/>
  <c r="AC435" i="21" s="1"/>
  <c r="CG435" i="4" s="1"/>
  <c r="U435" i="21"/>
  <c r="AG435" i="21" s="1"/>
  <c r="CK435" i="4" s="1"/>
  <c r="K435" i="21"/>
  <c r="J435" i="21"/>
  <c r="V435" i="21" s="1"/>
  <c r="BZ435" i="4" s="1"/>
  <c r="L432" i="21"/>
  <c r="X432" i="21" s="1"/>
  <c r="CB432" i="4" s="1"/>
  <c r="T432" i="21"/>
  <c r="AF432" i="21" s="1"/>
  <c r="CJ432" i="4" s="1"/>
  <c r="P432" i="21"/>
  <c r="AB432" i="21" s="1"/>
  <c r="CF432" i="4" s="1"/>
  <c r="J432" i="21"/>
  <c r="V432" i="21" s="1"/>
  <c r="BZ432" i="4" s="1"/>
  <c r="L428" i="21"/>
  <c r="X428" i="21" s="1"/>
  <c r="CB428" i="4" s="1"/>
  <c r="P428" i="21"/>
  <c r="AB428" i="21" s="1"/>
  <c r="CF428" i="4" s="1"/>
  <c r="T428" i="21"/>
  <c r="AF428" i="21" s="1"/>
  <c r="CJ428" i="4" s="1"/>
  <c r="J428" i="21"/>
  <c r="V428" i="21" s="1"/>
  <c r="BZ428" i="4" s="1"/>
  <c r="L424" i="21"/>
  <c r="X424" i="21" s="1"/>
  <c r="CB424" i="4" s="1"/>
  <c r="P424" i="21"/>
  <c r="AB424" i="21" s="1"/>
  <c r="CF424" i="4" s="1"/>
  <c r="T424" i="21"/>
  <c r="AF424" i="21" s="1"/>
  <c r="CJ424" i="4" s="1"/>
  <c r="J424" i="21"/>
  <c r="V424" i="21" s="1"/>
  <c r="BZ424" i="4" s="1"/>
  <c r="L420" i="21"/>
  <c r="X420" i="21" s="1"/>
  <c r="CB420" i="4" s="1"/>
  <c r="P420" i="21"/>
  <c r="AB420" i="21" s="1"/>
  <c r="CF420" i="4" s="1"/>
  <c r="T420" i="21"/>
  <c r="AF420" i="21" s="1"/>
  <c r="CJ420" i="4" s="1"/>
  <c r="J420" i="21"/>
  <c r="V420" i="21" s="1"/>
  <c r="BZ420" i="4" s="1"/>
  <c r="L416" i="21"/>
  <c r="X416" i="21" s="1"/>
  <c r="CB416" i="4" s="1"/>
  <c r="T416" i="21"/>
  <c r="AF416" i="21" s="1"/>
  <c r="CJ416" i="4" s="1"/>
  <c r="P416" i="21"/>
  <c r="AB416" i="21" s="1"/>
  <c r="CF416" i="4" s="1"/>
  <c r="J416" i="21"/>
  <c r="V416" i="21" s="1"/>
  <c r="BZ416" i="4" s="1"/>
  <c r="L412" i="21"/>
  <c r="X412" i="21" s="1"/>
  <c r="CB412" i="4" s="1"/>
  <c r="P412" i="21"/>
  <c r="AB412" i="21" s="1"/>
  <c r="CF412" i="4" s="1"/>
  <c r="T412" i="21"/>
  <c r="AF412" i="21" s="1"/>
  <c r="CJ412" i="4" s="1"/>
  <c r="J412" i="21"/>
  <c r="V412" i="21" s="1"/>
  <c r="BZ412" i="4" s="1"/>
  <c r="L408" i="21"/>
  <c r="X408" i="21" s="1"/>
  <c r="CB408" i="4" s="1"/>
  <c r="T408" i="21"/>
  <c r="AF408" i="21" s="1"/>
  <c r="CJ408" i="4" s="1"/>
  <c r="P408" i="21"/>
  <c r="AB408" i="21" s="1"/>
  <c r="CF408" i="4" s="1"/>
  <c r="J408" i="21"/>
  <c r="V408" i="21" s="1"/>
  <c r="BZ408" i="4" s="1"/>
  <c r="L404" i="21"/>
  <c r="X404" i="21" s="1"/>
  <c r="CB404" i="4" s="1"/>
  <c r="P404" i="21"/>
  <c r="AB404" i="21" s="1"/>
  <c r="CF404" i="4" s="1"/>
  <c r="T404" i="21"/>
  <c r="AF404" i="21" s="1"/>
  <c r="CJ404" i="4" s="1"/>
  <c r="J404" i="21"/>
  <c r="V404" i="21" s="1"/>
  <c r="BZ404" i="4" s="1"/>
  <c r="L400" i="21"/>
  <c r="X400" i="21" s="1"/>
  <c r="CB400" i="4" s="1"/>
  <c r="T400" i="21"/>
  <c r="AF400" i="21" s="1"/>
  <c r="CJ400" i="4" s="1"/>
  <c r="P400" i="21"/>
  <c r="AB400" i="21" s="1"/>
  <c r="CF400" i="4" s="1"/>
  <c r="J400" i="21"/>
  <c r="V400" i="21" s="1"/>
  <c r="BZ400" i="4" s="1"/>
  <c r="L396" i="21"/>
  <c r="X396" i="21" s="1"/>
  <c r="CB396" i="4" s="1"/>
  <c r="T396" i="21"/>
  <c r="AF396" i="21" s="1"/>
  <c r="CJ396" i="4" s="1"/>
  <c r="P396" i="21"/>
  <c r="AB396" i="21" s="1"/>
  <c r="CF396" i="4" s="1"/>
  <c r="J396" i="21"/>
  <c r="V396" i="21" s="1"/>
  <c r="BZ396" i="4" s="1"/>
  <c r="L392" i="21"/>
  <c r="X392" i="21" s="1"/>
  <c r="CB392" i="4" s="1"/>
  <c r="P392" i="21"/>
  <c r="AB392" i="21" s="1"/>
  <c r="CF392" i="4" s="1"/>
  <c r="T392" i="21"/>
  <c r="AF392" i="21" s="1"/>
  <c r="CJ392" i="4" s="1"/>
  <c r="J392" i="21"/>
  <c r="V392" i="21" s="1"/>
  <c r="BZ392" i="4" s="1"/>
  <c r="L388" i="21"/>
  <c r="X388" i="21" s="1"/>
  <c r="CB388" i="4" s="1"/>
  <c r="P388" i="21"/>
  <c r="AB388" i="21" s="1"/>
  <c r="CF388" i="4" s="1"/>
  <c r="T388" i="21"/>
  <c r="AF388" i="21" s="1"/>
  <c r="CJ388" i="4" s="1"/>
  <c r="J388" i="21"/>
  <c r="V388" i="21" s="1"/>
  <c r="BZ388" i="4" s="1"/>
  <c r="L384" i="21"/>
  <c r="X384" i="21" s="1"/>
  <c r="CB384" i="4" s="1"/>
  <c r="T384" i="21"/>
  <c r="AF384" i="21" s="1"/>
  <c r="CJ384" i="4" s="1"/>
  <c r="P384" i="21"/>
  <c r="AB384" i="21" s="1"/>
  <c r="CF384" i="4" s="1"/>
  <c r="J384" i="21"/>
  <c r="V384" i="21" s="1"/>
  <c r="BZ384" i="4" s="1"/>
  <c r="L380" i="21"/>
  <c r="X380" i="21" s="1"/>
  <c r="CB380" i="4" s="1"/>
  <c r="P380" i="21"/>
  <c r="AB380" i="21" s="1"/>
  <c r="CF380" i="4" s="1"/>
  <c r="T380" i="21"/>
  <c r="AF380" i="21" s="1"/>
  <c r="CJ380" i="4" s="1"/>
  <c r="J380" i="21"/>
  <c r="V380" i="21" s="1"/>
  <c r="BZ380" i="4" s="1"/>
  <c r="L376" i="21"/>
  <c r="X376" i="21" s="1"/>
  <c r="CB376" i="4" s="1"/>
  <c r="P376" i="21"/>
  <c r="AB376" i="21" s="1"/>
  <c r="CF376" i="4" s="1"/>
  <c r="T376" i="21"/>
  <c r="AF376" i="21" s="1"/>
  <c r="CJ376" i="4" s="1"/>
  <c r="J376" i="21"/>
  <c r="V376" i="21" s="1"/>
  <c r="BZ376" i="4" s="1"/>
  <c r="L372" i="21"/>
  <c r="X372" i="21" s="1"/>
  <c r="CB372" i="4" s="1"/>
  <c r="P372" i="21"/>
  <c r="AB372" i="21" s="1"/>
  <c r="CF372" i="4" s="1"/>
  <c r="T372" i="21"/>
  <c r="AF372" i="21" s="1"/>
  <c r="CJ372" i="4" s="1"/>
  <c r="J372" i="21"/>
  <c r="V372" i="21" s="1"/>
  <c r="BZ372" i="4" s="1"/>
  <c r="L368" i="21"/>
  <c r="X368" i="21" s="1"/>
  <c r="CB368" i="4" s="1"/>
  <c r="T368" i="21"/>
  <c r="AF368" i="21" s="1"/>
  <c r="CJ368" i="4" s="1"/>
  <c r="P368" i="21"/>
  <c r="AB368" i="21" s="1"/>
  <c r="CF368" i="4" s="1"/>
  <c r="J368" i="21"/>
  <c r="V368" i="21" s="1"/>
  <c r="BZ368" i="4" s="1"/>
  <c r="L145" i="21"/>
  <c r="O145" i="21"/>
  <c r="AA145" i="21" s="1"/>
  <c r="CE145" i="4" s="1"/>
  <c r="S145" i="21"/>
  <c r="AE145" i="21" s="1"/>
  <c r="CI145" i="4" s="1"/>
  <c r="K145" i="21"/>
  <c r="W145" i="21" s="1"/>
  <c r="CA145" i="4" s="1"/>
  <c r="J145" i="21"/>
  <c r="L140" i="21"/>
  <c r="X140" i="21" s="1"/>
  <c r="CB140" i="4" s="1"/>
  <c r="T140" i="21"/>
  <c r="AF140" i="21" s="1"/>
  <c r="CJ140" i="4" s="1"/>
  <c r="P140" i="21"/>
  <c r="AB140" i="21" s="1"/>
  <c r="CF140" i="4" s="1"/>
  <c r="L137" i="21"/>
  <c r="X137" i="21" s="1"/>
  <c r="CB137" i="4" s="1"/>
  <c r="S137" i="21"/>
  <c r="AE137" i="21" s="1"/>
  <c r="CI137" i="4" s="1"/>
  <c r="O137" i="21"/>
  <c r="AA137" i="21" s="1"/>
  <c r="CE137" i="4" s="1"/>
  <c r="K137" i="21"/>
  <c r="W137" i="21" s="1"/>
  <c r="CA137" i="4" s="1"/>
  <c r="J137" i="21"/>
  <c r="V137" i="21" s="1"/>
  <c r="BZ137" i="4" s="1"/>
  <c r="L132" i="21"/>
  <c r="X132" i="21" s="1"/>
  <c r="CB132" i="4" s="1"/>
  <c r="P132" i="21"/>
  <c r="AB132" i="21" s="1"/>
  <c r="CF132" i="4" s="1"/>
  <c r="T132" i="21"/>
  <c r="AF132" i="21" s="1"/>
  <c r="CJ132" i="4" s="1"/>
  <c r="L129" i="21"/>
  <c r="X129" i="21" s="1"/>
  <c r="CB129" i="4" s="1"/>
  <c r="O129" i="21"/>
  <c r="AA129" i="21" s="1"/>
  <c r="CE129" i="4" s="1"/>
  <c r="S129" i="21"/>
  <c r="AE129" i="21" s="1"/>
  <c r="CI129" i="4" s="1"/>
  <c r="K129" i="21"/>
  <c r="W129" i="21" s="1"/>
  <c r="CA129" i="4" s="1"/>
  <c r="J129" i="21"/>
  <c r="V129" i="21" s="1"/>
  <c r="BZ129" i="4" s="1"/>
  <c r="M124" i="21"/>
  <c r="Y124" i="21" s="1"/>
  <c r="CC124" i="4" s="1"/>
  <c r="U124" i="21"/>
  <c r="AG124" i="21" s="1"/>
  <c r="CK124" i="4" s="1"/>
  <c r="P121" i="21"/>
  <c r="AB121" i="21" s="1"/>
  <c r="CF121" i="4" s="1"/>
  <c r="K121" i="21"/>
  <c r="J121" i="21"/>
  <c r="U116" i="21"/>
  <c r="AG116" i="21" s="1"/>
  <c r="CK116" i="4" s="1"/>
  <c r="M116" i="21"/>
  <c r="Y116" i="21" s="1"/>
  <c r="CC116" i="4" s="1"/>
  <c r="K113" i="21"/>
  <c r="J113" i="21"/>
  <c r="M108" i="21"/>
  <c r="Y108" i="21" s="1"/>
  <c r="CC108" i="4" s="1"/>
  <c r="U108" i="21"/>
  <c r="AG108" i="21" s="1"/>
  <c r="CK108" i="4" s="1"/>
  <c r="P105" i="21"/>
  <c r="AB105" i="21" s="1"/>
  <c r="CF105" i="4" s="1"/>
  <c r="K105" i="21"/>
  <c r="J105" i="21"/>
  <c r="U100" i="21"/>
  <c r="AG100" i="21" s="1"/>
  <c r="CK100" i="4" s="1"/>
  <c r="M100" i="21"/>
  <c r="Y100" i="21" s="1"/>
  <c r="CC100" i="4" s="1"/>
  <c r="K97" i="21"/>
  <c r="J97" i="21"/>
  <c r="M92" i="21"/>
  <c r="U92" i="21"/>
  <c r="AG92" i="21" s="1"/>
  <c r="CK92" i="4" s="1"/>
  <c r="P89" i="21"/>
  <c r="AB89" i="21" s="1"/>
  <c r="CF89" i="4" s="1"/>
  <c r="K89" i="21"/>
  <c r="J89" i="21"/>
  <c r="U84" i="21"/>
  <c r="AG84" i="21" s="1"/>
  <c r="CK84" i="4" s="1"/>
  <c r="M84" i="21"/>
  <c r="Y84" i="21" s="1"/>
  <c r="CC84" i="4" s="1"/>
  <c r="K81" i="21"/>
  <c r="J81" i="21"/>
  <c r="V81" i="21" s="1"/>
  <c r="BZ81" i="4" s="1"/>
  <c r="CC406" i="8" s="1"/>
  <c r="M76" i="21"/>
  <c r="Y76" i="21" s="1"/>
  <c r="CC76" i="4" s="1"/>
  <c r="U76" i="21"/>
  <c r="AG76" i="21" s="1"/>
  <c r="CK76" i="4" s="1"/>
  <c r="P73" i="21"/>
  <c r="AB73" i="21" s="1"/>
  <c r="CF73" i="4" s="1"/>
  <c r="K73" i="21"/>
  <c r="W73" i="21" s="1"/>
  <c r="CA73" i="4" s="1"/>
  <c r="J73" i="21"/>
  <c r="V73" i="21" s="1"/>
  <c r="BZ73" i="4" s="1"/>
  <c r="CC431" i="8" s="1"/>
  <c r="U68" i="21"/>
  <c r="AG68" i="21" s="1"/>
  <c r="CK68" i="4" s="1"/>
  <c r="M68" i="21"/>
  <c r="Y68" i="21" s="1"/>
  <c r="CC68" i="4" s="1"/>
  <c r="K65" i="21"/>
  <c r="J65" i="21"/>
  <c r="M60" i="21"/>
  <c r="Y60" i="21" s="1"/>
  <c r="CC60" i="4" s="1"/>
  <c r="U60" i="21"/>
  <c r="AG60" i="21" s="1"/>
  <c r="CK60" i="4" s="1"/>
  <c r="P57" i="21"/>
  <c r="AB57" i="21" s="1"/>
  <c r="CF57" i="4" s="1"/>
  <c r="K57" i="21"/>
  <c r="J57" i="21"/>
  <c r="U52" i="21"/>
  <c r="AG52" i="21" s="1"/>
  <c r="CK52" i="4" s="1"/>
  <c r="M52" i="21"/>
  <c r="Y52" i="21" s="1"/>
  <c r="CC52" i="4" s="1"/>
  <c r="K49" i="21"/>
  <c r="W49" i="21" s="1"/>
  <c r="CA49" i="4" s="1"/>
  <c r="J49" i="21"/>
  <c r="V49" i="21" s="1"/>
  <c r="BZ49" i="4" s="1"/>
  <c r="CC428" i="8" s="1"/>
  <c r="M44" i="21"/>
  <c r="U44" i="21"/>
  <c r="AG44" i="21" s="1"/>
  <c r="CK44" i="4" s="1"/>
  <c r="P41" i="21"/>
  <c r="AB41" i="21" s="1"/>
  <c r="CF41" i="4" s="1"/>
  <c r="K41" i="21"/>
  <c r="W41" i="21" s="1"/>
  <c r="CA41" i="4" s="1"/>
  <c r="J41" i="21"/>
  <c r="V41" i="21" s="1"/>
  <c r="BZ41" i="4" s="1"/>
  <c r="CC310" i="8" s="1"/>
  <c r="U36" i="21"/>
  <c r="AG36" i="21" s="1"/>
  <c r="CK36" i="4" s="1"/>
  <c r="M36" i="21"/>
  <c r="Y36" i="21" s="1"/>
  <c r="CC36" i="4" s="1"/>
  <c r="K33" i="21"/>
  <c r="J33" i="21"/>
  <c r="M28" i="21"/>
  <c r="Y28" i="21" s="1"/>
  <c r="CC28" i="4" s="1"/>
  <c r="U28" i="21"/>
  <c r="AG28" i="21" s="1"/>
  <c r="CK28" i="4" s="1"/>
  <c r="P25" i="21"/>
  <c r="AB25" i="21" s="1"/>
  <c r="CF25" i="4" s="1"/>
  <c r="K25" i="21"/>
  <c r="W25" i="21" s="1"/>
  <c r="CA25" i="4" s="1"/>
  <c r="J25" i="21"/>
  <c r="V25" i="21" s="1"/>
  <c r="BZ25" i="4" s="1"/>
  <c r="CC463" i="8" s="1"/>
  <c r="U20" i="21"/>
  <c r="AG20" i="21" s="1"/>
  <c r="CK20" i="4" s="1"/>
  <c r="M20" i="21"/>
  <c r="K17" i="21"/>
  <c r="W17" i="21" s="1"/>
  <c r="CA17" i="4" s="1"/>
  <c r="J17" i="21"/>
  <c r="V17" i="21" s="1"/>
  <c r="BZ17" i="4" s="1"/>
  <c r="CC393" i="8" s="1"/>
  <c r="M12" i="21"/>
  <c r="Y12" i="21" s="1"/>
  <c r="CC12" i="4" s="1"/>
  <c r="U12" i="21"/>
  <c r="AG12" i="21" s="1"/>
  <c r="CK12" i="4" s="1"/>
  <c r="L144" i="21"/>
  <c r="T144" i="21"/>
  <c r="AF144" i="21" s="1"/>
  <c r="CJ144" i="4" s="1"/>
  <c r="P144" i="21"/>
  <c r="AB144" i="21" s="1"/>
  <c r="CF144" i="4" s="1"/>
  <c r="L141" i="21"/>
  <c r="O141" i="21"/>
  <c r="S141" i="21"/>
  <c r="AE141" i="21" s="1"/>
  <c r="CI141" i="4" s="1"/>
  <c r="K141" i="21"/>
  <c r="W141" i="21" s="1"/>
  <c r="CA141" i="4" s="1"/>
  <c r="J141" i="21"/>
  <c r="L136" i="21"/>
  <c r="X136" i="21" s="1"/>
  <c r="CB136" i="4" s="1"/>
  <c r="P136" i="21"/>
  <c r="AB136" i="21" s="1"/>
  <c r="CF136" i="4" s="1"/>
  <c r="T136" i="21"/>
  <c r="AF136" i="21" s="1"/>
  <c r="CJ136" i="4" s="1"/>
  <c r="L133" i="21"/>
  <c r="S133" i="21"/>
  <c r="AE133" i="21" s="1"/>
  <c r="CI133" i="4" s="1"/>
  <c r="O133" i="21"/>
  <c r="K133" i="21"/>
  <c r="J133" i="21"/>
  <c r="L128" i="21"/>
  <c r="T128" i="21"/>
  <c r="AF128" i="21" s="1"/>
  <c r="CJ128" i="4" s="1"/>
  <c r="P128" i="21"/>
  <c r="AB128" i="21" s="1"/>
  <c r="CF128" i="4" s="1"/>
  <c r="K125" i="21"/>
  <c r="J125" i="21"/>
  <c r="J122" i="21"/>
  <c r="T117" i="21"/>
  <c r="AF117" i="21" s="1"/>
  <c r="CJ117" i="4" s="1"/>
  <c r="K117" i="21"/>
  <c r="W117" i="21" s="1"/>
  <c r="CA117" i="4" s="1"/>
  <c r="J117" i="21"/>
  <c r="V117" i="21" s="1"/>
  <c r="BZ117" i="4" s="1"/>
  <c r="M112" i="21"/>
  <c r="Y112" i="21" s="1"/>
  <c r="CC112" i="4" s="1"/>
  <c r="Q112" i="21"/>
  <c r="AC112" i="21" s="1"/>
  <c r="CG112" i="4" s="1"/>
  <c r="K109" i="21"/>
  <c r="J109" i="21"/>
  <c r="J106" i="21"/>
  <c r="V106" i="21" s="1"/>
  <c r="BZ106" i="4" s="1"/>
  <c r="CC315" i="8" s="1"/>
  <c r="T101" i="21"/>
  <c r="AF101" i="21" s="1"/>
  <c r="CJ101" i="4" s="1"/>
  <c r="K101" i="21"/>
  <c r="W101" i="21" s="1"/>
  <c r="CA101" i="4" s="1"/>
  <c r="J101" i="21"/>
  <c r="V101" i="21" s="1"/>
  <c r="BZ101" i="4" s="1"/>
  <c r="CC360" i="8" s="1"/>
  <c r="M96" i="21"/>
  <c r="Y96" i="21" s="1"/>
  <c r="CC96" i="4" s="1"/>
  <c r="Q96" i="21"/>
  <c r="AC96" i="21" s="1"/>
  <c r="CG96" i="4" s="1"/>
  <c r="K93" i="21"/>
  <c r="J93" i="21"/>
  <c r="J90" i="21"/>
  <c r="V90" i="21" s="1"/>
  <c r="BZ90" i="4" s="1"/>
  <c r="CC254" i="8" s="1"/>
  <c r="T85" i="21"/>
  <c r="AF85" i="21" s="1"/>
  <c r="CJ85" i="4" s="1"/>
  <c r="K85" i="21"/>
  <c r="J85" i="21"/>
  <c r="M80" i="21"/>
  <c r="Y80" i="21" s="1"/>
  <c r="CC80" i="4" s="1"/>
  <c r="Q80" i="21"/>
  <c r="AC80" i="21" s="1"/>
  <c r="CG80" i="4" s="1"/>
  <c r="K77" i="21"/>
  <c r="J77" i="21"/>
  <c r="J74" i="21"/>
  <c r="T69" i="21"/>
  <c r="AF69" i="21" s="1"/>
  <c r="CJ69" i="4" s="1"/>
  <c r="K69" i="21"/>
  <c r="J69" i="21"/>
  <c r="M64" i="21"/>
  <c r="Y64" i="21" s="1"/>
  <c r="CC64" i="4" s="1"/>
  <c r="Q64" i="21"/>
  <c r="AC64" i="21" s="1"/>
  <c r="CG64" i="4" s="1"/>
  <c r="K61" i="21"/>
  <c r="W61" i="21" s="1"/>
  <c r="CA61" i="4" s="1"/>
  <c r="J61" i="21"/>
  <c r="V61" i="21" s="1"/>
  <c r="BZ61" i="4" s="1"/>
  <c r="CC499" i="8" s="1"/>
  <c r="J58" i="21"/>
  <c r="V58" i="21" s="1"/>
  <c r="BZ58" i="4" s="1"/>
  <c r="CC391" i="8" s="1"/>
  <c r="T53" i="21"/>
  <c r="AF53" i="21" s="1"/>
  <c r="CJ53" i="4" s="1"/>
  <c r="K53" i="21"/>
  <c r="W53" i="21" s="1"/>
  <c r="CA53" i="4" s="1"/>
  <c r="J53" i="21"/>
  <c r="V53" i="21" s="1"/>
  <c r="BZ53" i="4" s="1"/>
  <c r="CC500" i="8" s="1"/>
  <c r="M48" i="21"/>
  <c r="Y48" i="21" s="1"/>
  <c r="CC48" i="4" s="1"/>
  <c r="Q48" i="21"/>
  <c r="AC48" i="21" s="1"/>
  <c r="CG48" i="4" s="1"/>
  <c r="K45" i="21"/>
  <c r="J45" i="21"/>
  <c r="J42" i="21"/>
  <c r="V42" i="21" s="1"/>
  <c r="BZ42" i="4" s="1"/>
  <c r="CC448" i="8" s="1"/>
  <c r="T37" i="21"/>
  <c r="AF37" i="21" s="1"/>
  <c r="CJ37" i="4" s="1"/>
  <c r="K37" i="21"/>
  <c r="W37" i="21" s="1"/>
  <c r="CA37" i="4" s="1"/>
  <c r="J37" i="21"/>
  <c r="M32" i="21"/>
  <c r="Y32" i="21" s="1"/>
  <c r="CC32" i="4" s="1"/>
  <c r="Q32" i="21"/>
  <c r="AC32" i="21" s="1"/>
  <c r="CG32" i="4" s="1"/>
  <c r="K29" i="21"/>
  <c r="W29" i="21" s="1"/>
  <c r="CA29" i="4" s="1"/>
  <c r="J29" i="21"/>
  <c r="J26" i="21"/>
  <c r="V26" i="21" s="1"/>
  <c r="BZ26" i="4" s="1"/>
  <c r="CC180" i="8" s="1"/>
  <c r="T21" i="21"/>
  <c r="AF21" i="21" s="1"/>
  <c r="CJ21" i="4" s="1"/>
  <c r="K21" i="21"/>
  <c r="W21" i="21" s="1"/>
  <c r="CA21" i="4" s="1"/>
  <c r="J21" i="21"/>
  <c r="M16" i="21"/>
  <c r="Y16" i="21" s="1"/>
  <c r="CC16" i="4" s="1"/>
  <c r="Q16" i="21"/>
  <c r="AC16" i="21" s="1"/>
  <c r="CG16" i="4" s="1"/>
  <c r="K13" i="21"/>
  <c r="W13" i="21" s="1"/>
  <c r="CA13" i="4" s="1"/>
  <c r="J13" i="21"/>
  <c r="V13" i="21" s="1"/>
  <c r="BZ13" i="4" s="1"/>
  <c r="CC437" i="8" s="1"/>
  <c r="J10" i="21"/>
  <c r="V10" i="21" s="1"/>
  <c r="BZ10" i="4" s="1"/>
  <c r="CC52" i="8" s="1"/>
  <c r="L364" i="21"/>
  <c r="X364" i="21" s="1"/>
  <c r="CB364" i="4" s="1"/>
  <c r="P364" i="21"/>
  <c r="AB364" i="21" s="1"/>
  <c r="CF364" i="4" s="1"/>
  <c r="T364" i="21"/>
  <c r="AF364" i="21" s="1"/>
  <c r="CJ364" i="4" s="1"/>
  <c r="L362" i="21"/>
  <c r="X362" i="21" s="1"/>
  <c r="CB362" i="4" s="1"/>
  <c r="N362" i="21"/>
  <c r="Z362" i="21" s="1"/>
  <c r="CD362" i="4" s="1"/>
  <c r="R362" i="21"/>
  <c r="AD362" i="21" s="1"/>
  <c r="CH362" i="4" s="1"/>
  <c r="L360" i="21"/>
  <c r="X360" i="21" s="1"/>
  <c r="CB360" i="4" s="1"/>
  <c r="P360" i="21"/>
  <c r="AB360" i="21" s="1"/>
  <c r="CF360" i="4" s="1"/>
  <c r="T360" i="21"/>
  <c r="AF360" i="21" s="1"/>
  <c r="CJ360" i="4" s="1"/>
  <c r="L358" i="21"/>
  <c r="X358" i="21" s="1"/>
  <c r="CB358" i="4" s="1"/>
  <c r="N358" i="21"/>
  <c r="Z358" i="21" s="1"/>
  <c r="CD358" i="4" s="1"/>
  <c r="R358" i="21"/>
  <c r="AD358" i="21" s="1"/>
  <c r="CH358" i="4" s="1"/>
  <c r="L356" i="21"/>
  <c r="X356" i="21" s="1"/>
  <c r="CB356" i="4" s="1"/>
  <c r="P356" i="21"/>
  <c r="AB356" i="21" s="1"/>
  <c r="CF356" i="4" s="1"/>
  <c r="T356" i="21"/>
  <c r="AF356" i="21" s="1"/>
  <c r="CJ356" i="4" s="1"/>
  <c r="L354" i="21"/>
  <c r="X354" i="21" s="1"/>
  <c r="CB354" i="4" s="1"/>
  <c r="R354" i="21"/>
  <c r="AD354" i="21" s="1"/>
  <c r="CH354" i="4" s="1"/>
  <c r="N354" i="21"/>
  <c r="Z354" i="21" s="1"/>
  <c r="CD354" i="4" s="1"/>
  <c r="L352" i="21"/>
  <c r="X352" i="21" s="1"/>
  <c r="CB352" i="4" s="1"/>
  <c r="T352" i="21"/>
  <c r="AF352" i="21" s="1"/>
  <c r="CJ352" i="4" s="1"/>
  <c r="P352" i="21"/>
  <c r="AB352" i="21" s="1"/>
  <c r="CF352" i="4" s="1"/>
  <c r="L350" i="21"/>
  <c r="X350" i="21" s="1"/>
  <c r="CB350" i="4" s="1"/>
  <c r="R350" i="21"/>
  <c r="AD350" i="21" s="1"/>
  <c r="CH350" i="4" s="1"/>
  <c r="N350" i="21"/>
  <c r="L348" i="21"/>
  <c r="X348" i="21" s="1"/>
  <c r="CB348" i="4" s="1"/>
  <c r="P348" i="21"/>
  <c r="AB348" i="21" s="1"/>
  <c r="CF348" i="4" s="1"/>
  <c r="T348" i="21"/>
  <c r="AF348" i="21" s="1"/>
  <c r="CJ348" i="4" s="1"/>
  <c r="L346" i="21"/>
  <c r="X346" i="21" s="1"/>
  <c r="CB346" i="4" s="1"/>
  <c r="N346" i="21"/>
  <c r="R346" i="21"/>
  <c r="AD346" i="21" s="1"/>
  <c r="CH346" i="4" s="1"/>
  <c r="L344" i="21"/>
  <c r="X344" i="21" s="1"/>
  <c r="CB344" i="4" s="1"/>
  <c r="T344" i="21"/>
  <c r="AF344" i="21" s="1"/>
  <c r="CJ344" i="4" s="1"/>
  <c r="P344" i="21"/>
  <c r="AB344" i="21" s="1"/>
  <c r="CF344" i="4" s="1"/>
  <c r="L342" i="21"/>
  <c r="X342" i="21" s="1"/>
  <c r="CB342" i="4" s="1"/>
  <c r="N342" i="21"/>
  <c r="Z342" i="21" s="1"/>
  <c r="CD342" i="4" s="1"/>
  <c r="R342" i="21"/>
  <c r="AD342" i="21" s="1"/>
  <c r="CH342" i="4" s="1"/>
  <c r="L340" i="21"/>
  <c r="X340" i="21" s="1"/>
  <c r="CB340" i="4" s="1"/>
  <c r="P340" i="21"/>
  <c r="AB340" i="21" s="1"/>
  <c r="CF340" i="4" s="1"/>
  <c r="T340" i="21"/>
  <c r="AF340" i="21" s="1"/>
  <c r="CJ340" i="4" s="1"/>
  <c r="L338" i="21"/>
  <c r="X338" i="21" s="1"/>
  <c r="CB338" i="4" s="1"/>
  <c r="R338" i="21"/>
  <c r="AD338" i="21" s="1"/>
  <c r="CH338" i="4" s="1"/>
  <c r="N338" i="21"/>
  <c r="Z338" i="21" s="1"/>
  <c r="CD338" i="4" s="1"/>
  <c r="L336" i="21"/>
  <c r="T336" i="21"/>
  <c r="AF336" i="21" s="1"/>
  <c r="CJ336" i="4" s="1"/>
  <c r="P336" i="21"/>
  <c r="AB336" i="21" s="1"/>
  <c r="CF336" i="4" s="1"/>
  <c r="L334" i="21"/>
  <c r="X334" i="21" s="1"/>
  <c r="CB334" i="4" s="1"/>
  <c r="R334" i="21"/>
  <c r="AD334" i="21" s="1"/>
  <c r="CH334" i="4" s="1"/>
  <c r="N334" i="21"/>
  <c r="Z334" i="21" s="1"/>
  <c r="CD334" i="4" s="1"/>
  <c r="L332" i="21"/>
  <c r="X332" i="21" s="1"/>
  <c r="CB332" i="4" s="1"/>
  <c r="T332" i="21"/>
  <c r="AF332" i="21" s="1"/>
  <c r="CJ332" i="4" s="1"/>
  <c r="P332" i="21"/>
  <c r="AB332" i="21" s="1"/>
  <c r="CF332" i="4" s="1"/>
  <c r="L330" i="21"/>
  <c r="X330" i="21" s="1"/>
  <c r="CB330" i="4" s="1"/>
  <c r="R330" i="21"/>
  <c r="AD330" i="21" s="1"/>
  <c r="CH330" i="4" s="1"/>
  <c r="N330" i="21"/>
  <c r="Z330" i="21" s="1"/>
  <c r="CD330" i="4" s="1"/>
  <c r="L328" i="21"/>
  <c r="X328" i="21" s="1"/>
  <c r="CB328" i="4" s="1"/>
  <c r="P328" i="21"/>
  <c r="AB328" i="21" s="1"/>
  <c r="CF328" i="4" s="1"/>
  <c r="T328" i="21"/>
  <c r="AF328" i="21" s="1"/>
  <c r="CJ328" i="4" s="1"/>
  <c r="L326" i="21"/>
  <c r="N326" i="21"/>
  <c r="R326" i="21"/>
  <c r="AD326" i="21" s="1"/>
  <c r="CH326" i="4" s="1"/>
  <c r="L324" i="21"/>
  <c r="X324" i="21" s="1"/>
  <c r="CB324" i="4" s="1"/>
  <c r="P324" i="21"/>
  <c r="AB324" i="21" s="1"/>
  <c r="CF324" i="4" s="1"/>
  <c r="T324" i="21"/>
  <c r="AF324" i="21" s="1"/>
  <c r="CJ324" i="4" s="1"/>
  <c r="L322" i="21"/>
  <c r="R322" i="21"/>
  <c r="AD322" i="21" s="1"/>
  <c r="CH322" i="4" s="1"/>
  <c r="N322" i="21"/>
  <c r="Z322" i="21" s="1"/>
  <c r="CD322" i="4" s="1"/>
  <c r="L320" i="21"/>
  <c r="X320" i="21" s="1"/>
  <c r="CB320" i="4" s="1"/>
  <c r="T320" i="21"/>
  <c r="AF320" i="21" s="1"/>
  <c r="CJ320" i="4" s="1"/>
  <c r="P320" i="21"/>
  <c r="AB320" i="21" s="1"/>
  <c r="CF320" i="4" s="1"/>
  <c r="L318" i="21"/>
  <c r="X318" i="21" s="1"/>
  <c r="CB318" i="4" s="1"/>
  <c r="R318" i="21"/>
  <c r="AD318" i="21" s="1"/>
  <c r="CH318" i="4" s="1"/>
  <c r="N318" i="21"/>
  <c r="Z318" i="21" s="1"/>
  <c r="CD318" i="4" s="1"/>
  <c r="L316" i="21"/>
  <c r="X316" i="21" s="1"/>
  <c r="CB316" i="4" s="1"/>
  <c r="P316" i="21"/>
  <c r="AB316" i="21" s="1"/>
  <c r="CF316" i="4" s="1"/>
  <c r="T316" i="21"/>
  <c r="AF316" i="21" s="1"/>
  <c r="CJ316" i="4" s="1"/>
  <c r="L314" i="21"/>
  <c r="X314" i="21" s="1"/>
  <c r="CB314" i="4" s="1"/>
  <c r="N314" i="21"/>
  <c r="Z314" i="21" s="1"/>
  <c r="CD314" i="4" s="1"/>
  <c r="R314" i="21"/>
  <c r="AD314" i="21" s="1"/>
  <c r="CH314" i="4" s="1"/>
  <c r="L312" i="21"/>
  <c r="X312" i="21" s="1"/>
  <c r="CB312" i="4" s="1"/>
  <c r="T312" i="21"/>
  <c r="AF312" i="21" s="1"/>
  <c r="CJ312" i="4" s="1"/>
  <c r="P312" i="21"/>
  <c r="AB312" i="21" s="1"/>
  <c r="CF312" i="4" s="1"/>
  <c r="L310" i="21"/>
  <c r="X310" i="21" s="1"/>
  <c r="CB310" i="4" s="1"/>
  <c r="N310" i="21"/>
  <c r="Z310" i="21" s="1"/>
  <c r="CD310" i="4" s="1"/>
  <c r="R310" i="21"/>
  <c r="AD310" i="21" s="1"/>
  <c r="CH310" i="4" s="1"/>
  <c r="L308" i="21"/>
  <c r="X308" i="21" s="1"/>
  <c r="CB308" i="4" s="1"/>
  <c r="P308" i="21"/>
  <c r="AB308" i="21" s="1"/>
  <c r="CF308" i="4" s="1"/>
  <c r="T308" i="21"/>
  <c r="AF308" i="21" s="1"/>
  <c r="CJ308" i="4" s="1"/>
  <c r="L306" i="21"/>
  <c r="X306" i="21" s="1"/>
  <c r="CB306" i="4" s="1"/>
  <c r="R306" i="21"/>
  <c r="AD306" i="21" s="1"/>
  <c r="CH306" i="4" s="1"/>
  <c r="N306" i="21"/>
  <c r="Z306" i="21" s="1"/>
  <c r="CD306" i="4" s="1"/>
  <c r="L304" i="21"/>
  <c r="T304" i="21"/>
  <c r="AF304" i="21" s="1"/>
  <c r="CJ304" i="4" s="1"/>
  <c r="P304" i="21"/>
  <c r="AB304" i="21" s="1"/>
  <c r="CF304" i="4" s="1"/>
  <c r="L302" i="21"/>
  <c r="N302" i="21"/>
  <c r="R302" i="21"/>
  <c r="AD302" i="21" s="1"/>
  <c r="CH302" i="4" s="1"/>
  <c r="L300" i="21"/>
  <c r="X300" i="21" s="1"/>
  <c r="CB300" i="4" s="1"/>
  <c r="T300" i="21"/>
  <c r="AF300" i="21" s="1"/>
  <c r="CJ300" i="4" s="1"/>
  <c r="P300" i="21"/>
  <c r="AB300" i="21" s="1"/>
  <c r="CF300" i="4" s="1"/>
  <c r="L298" i="21"/>
  <c r="R298" i="21"/>
  <c r="AD298" i="21" s="1"/>
  <c r="CH298" i="4" s="1"/>
  <c r="N298" i="21"/>
  <c r="Z298" i="21" s="1"/>
  <c r="CD298" i="4" s="1"/>
  <c r="L296" i="21"/>
  <c r="X296" i="21" s="1"/>
  <c r="CB296" i="4" s="1"/>
  <c r="P296" i="21"/>
  <c r="AB296" i="21" s="1"/>
  <c r="CF296" i="4" s="1"/>
  <c r="T296" i="21"/>
  <c r="AF296" i="21" s="1"/>
  <c r="CJ296" i="4" s="1"/>
  <c r="L294" i="21"/>
  <c r="N294" i="21"/>
  <c r="R294" i="21"/>
  <c r="AD294" i="21" s="1"/>
  <c r="CH294" i="4" s="1"/>
  <c r="L292" i="21"/>
  <c r="X292" i="21" s="1"/>
  <c r="CB292" i="4" s="1"/>
  <c r="P292" i="21"/>
  <c r="AB292" i="21" s="1"/>
  <c r="CF292" i="4" s="1"/>
  <c r="T292" i="21"/>
  <c r="AF292" i="21" s="1"/>
  <c r="CJ292" i="4" s="1"/>
  <c r="L290" i="21"/>
  <c r="R290" i="21"/>
  <c r="AD290" i="21" s="1"/>
  <c r="CH290" i="4" s="1"/>
  <c r="N290" i="21"/>
  <c r="Z290" i="21" s="1"/>
  <c r="CD290" i="4" s="1"/>
  <c r="L288" i="21"/>
  <c r="T288" i="21"/>
  <c r="AF288" i="21" s="1"/>
  <c r="CJ288" i="4" s="1"/>
  <c r="P288" i="21"/>
  <c r="AB288" i="21" s="1"/>
  <c r="CF288" i="4" s="1"/>
  <c r="L286" i="21"/>
  <c r="X286" i="21" s="1"/>
  <c r="CB286" i="4" s="1"/>
  <c r="R286" i="21"/>
  <c r="AD286" i="21" s="1"/>
  <c r="CH286" i="4" s="1"/>
  <c r="N286" i="21"/>
  <c r="Z286" i="21" s="1"/>
  <c r="CD286" i="4" s="1"/>
  <c r="L284" i="21"/>
  <c r="X284" i="21" s="1"/>
  <c r="CB284" i="4" s="1"/>
  <c r="P284" i="21"/>
  <c r="AB284" i="21" s="1"/>
  <c r="CF284" i="4" s="1"/>
  <c r="T284" i="21"/>
  <c r="AF284" i="21" s="1"/>
  <c r="CJ284" i="4" s="1"/>
  <c r="L282" i="21"/>
  <c r="X282" i="21" s="1"/>
  <c r="CB282" i="4" s="1"/>
  <c r="N282" i="21"/>
  <c r="R282" i="21"/>
  <c r="AD282" i="21" s="1"/>
  <c r="CH282" i="4" s="1"/>
  <c r="L280" i="21"/>
  <c r="P280" i="21"/>
  <c r="AB280" i="21" s="1"/>
  <c r="CF280" i="4" s="1"/>
  <c r="T280" i="21"/>
  <c r="AF280" i="21" s="1"/>
  <c r="CJ280" i="4" s="1"/>
  <c r="L278" i="21"/>
  <c r="X278" i="21" s="1"/>
  <c r="CB278" i="4" s="1"/>
  <c r="R278" i="21"/>
  <c r="AD278" i="21" s="1"/>
  <c r="CH278" i="4" s="1"/>
  <c r="N278" i="21"/>
  <c r="Z278" i="21" s="1"/>
  <c r="CD278" i="4" s="1"/>
  <c r="L276" i="21"/>
  <c r="X276" i="21" s="1"/>
  <c r="CB276" i="4" s="1"/>
  <c r="T276" i="21"/>
  <c r="AF276" i="21" s="1"/>
  <c r="CJ276" i="4" s="1"/>
  <c r="P276" i="21"/>
  <c r="AB276" i="21" s="1"/>
  <c r="CF276" i="4" s="1"/>
  <c r="L274" i="21"/>
  <c r="X274" i="21" s="1"/>
  <c r="CB274" i="4" s="1"/>
  <c r="R274" i="21"/>
  <c r="AD274" i="21" s="1"/>
  <c r="CH274" i="4" s="1"/>
  <c r="N274" i="21"/>
  <c r="Z274" i="21" s="1"/>
  <c r="CD274" i="4" s="1"/>
  <c r="L272" i="21"/>
  <c r="X272" i="21" s="1"/>
  <c r="CB272" i="4" s="1"/>
  <c r="T272" i="21"/>
  <c r="AF272" i="21" s="1"/>
  <c r="CJ272" i="4" s="1"/>
  <c r="P272" i="21"/>
  <c r="AB272" i="21" s="1"/>
  <c r="CF272" i="4" s="1"/>
  <c r="L270" i="21"/>
  <c r="X270" i="21" s="1"/>
  <c r="CB270" i="4" s="1"/>
  <c r="N270" i="21"/>
  <c r="Z270" i="21" s="1"/>
  <c r="CD270" i="4" s="1"/>
  <c r="R270" i="21"/>
  <c r="AD270" i="21" s="1"/>
  <c r="CH270" i="4" s="1"/>
  <c r="L268" i="21"/>
  <c r="X268" i="21" s="1"/>
  <c r="CB268" i="4" s="1"/>
  <c r="P268" i="21"/>
  <c r="AB268" i="21" s="1"/>
  <c r="CF268" i="4" s="1"/>
  <c r="T268" i="21"/>
  <c r="AF268" i="21" s="1"/>
  <c r="CJ268" i="4" s="1"/>
  <c r="L266" i="21"/>
  <c r="X266" i="21" s="1"/>
  <c r="CB266" i="4" s="1"/>
  <c r="N266" i="21"/>
  <c r="Z266" i="21" s="1"/>
  <c r="CD266" i="4" s="1"/>
  <c r="R266" i="21"/>
  <c r="AD266" i="21" s="1"/>
  <c r="CH266" i="4" s="1"/>
  <c r="L264" i="21"/>
  <c r="P264" i="21"/>
  <c r="AB264" i="21" s="1"/>
  <c r="CF264" i="4" s="1"/>
  <c r="T264" i="21"/>
  <c r="AF264" i="21" s="1"/>
  <c r="CJ264" i="4" s="1"/>
  <c r="L262" i="21"/>
  <c r="R262" i="21"/>
  <c r="AD262" i="21" s="1"/>
  <c r="CH262" i="4" s="1"/>
  <c r="N262" i="21"/>
  <c r="L260" i="21"/>
  <c r="X260" i="21" s="1"/>
  <c r="CB260" i="4" s="1"/>
  <c r="T260" i="21"/>
  <c r="AF260" i="21" s="1"/>
  <c r="CJ260" i="4" s="1"/>
  <c r="P260" i="21"/>
  <c r="AB260" i="21" s="1"/>
  <c r="CF260" i="4" s="1"/>
  <c r="L258" i="21"/>
  <c r="X258" i="21" s="1"/>
  <c r="CB258" i="4" s="1"/>
  <c r="R258" i="21"/>
  <c r="AD258" i="21" s="1"/>
  <c r="CH258" i="4" s="1"/>
  <c r="N258" i="21"/>
  <c r="Z258" i="21" s="1"/>
  <c r="CD258" i="4" s="1"/>
  <c r="L256" i="21"/>
  <c r="X256" i="21" s="1"/>
  <c r="CB256" i="4" s="1"/>
  <c r="T256" i="21"/>
  <c r="AF256" i="21" s="1"/>
  <c r="CJ256" i="4" s="1"/>
  <c r="P256" i="21"/>
  <c r="AB256" i="21" s="1"/>
  <c r="CF256" i="4" s="1"/>
  <c r="L254" i="21"/>
  <c r="X254" i="21" s="1"/>
  <c r="CB254" i="4" s="1"/>
  <c r="N254" i="21"/>
  <c r="R254" i="21"/>
  <c r="AD254" i="21" s="1"/>
  <c r="CH254" i="4" s="1"/>
  <c r="L252" i="21"/>
  <c r="X252" i="21" s="1"/>
  <c r="CB252" i="4" s="1"/>
  <c r="P252" i="21"/>
  <c r="AB252" i="21" s="1"/>
  <c r="CF252" i="4" s="1"/>
  <c r="T252" i="21"/>
  <c r="AF252" i="21" s="1"/>
  <c r="CJ252" i="4" s="1"/>
  <c r="L250" i="21"/>
  <c r="X250" i="21" s="1"/>
  <c r="CB250" i="4" s="1"/>
  <c r="N250" i="21"/>
  <c r="Z250" i="21" s="1"/>
  <c r="CD250" i="4" s="1"/>
  <c r="R250" i="21"/>
  <c r="AD250" i="21" s="1"/>
  <c r="CH250" i="4" s="1"/>
  <c r="L248" i="21"/>
  <c r="P248" i="21"/>
  <c r="AB248" i="21" s="1"/>
  <c r="CF248" i="4" s="1"/>
  <c r="T248" i="21"/>
  <c r="AF248" i="21" s="1"/>
  <c r="CJ248" i="4" s="1"/>
  <c r="L246" i="21"/>
  <c r="X246" i="21" s="1"/>
  <c r="CB246" i="4" s="1"/>
  <c r="N246" i="21"/>
  <c r="Z246" i="21" s="1"/>
  <c r="CD246" i="4" s="1"/>
  <c r="R246" i="21"/>
  <c r="AD246" i="21" s="1"/>
  <c r="CH246" i="4" s="1"/>
  <c r="L244" i="21"/>
  <c r="X244" i="21" s="1"/>
  <c r="CB244" i="4" s="1"/>
  <c r="P244" i="21"/>
  <c r="AB244" i="21" s="1"/>
  <c r="CF244" i="4" s="1"/>
  <c r="T244" i="21"/>
  <c r="AF244" i="21" s="1"/>
  <c r="CJ244" i="4" s="1"/>
  <c r="L242" i="21"/>
  <c r="X242" i="21" s="1"/>
  <c r="CB242" i="4" s="1"/>
  <c r="R242" i="21"/>
  <c r="AD242" i="21" s="1"/>
  <c r="CH242" i="4" s="1"/>
  <c r="N242" i="21"/>
  <c r="Z242" i="21" s="1"/>
  <c r="CD242" i="4" s="1"/>
  <c r="L240" i="21"/>
  <c r="X240" i="21" s="1"/>
  <c r="CB240" i="4" s="1"/>
  <c r="T240" i="21"/>
  <c r="AF240" i="21" s="1"/>
  <c r="CJ240" i="4" s="1"/>
  <c r="P240" i="21"/>
  <c r="AB240" i="21" s="1"/>
  <c r="CF240" i="4" s="1"/>
  <c r="L238" i="21"/>
  <c r="X238" i="21" s="1"/>
  <c r="CB238" i="4" s="1"/>
  <c r="R238" i="21"/>
  <c r="AD238" i="21" s="1"/>
  <c r="CH238" i="4" s="1"/>
  <c r="N238" i="21"/>
  <c r="L236" i="21"/>
  <c r="X236" i="21" s="1"/>
  <c r="CB236" i="4" s="1"/>
  <c r="T236" i="21"/>
  <c r="AF236" i="21" s="1"/>
  <c r="CJ236" i="4" s="1"/>
  <c r="P236" i="21"/>
  <c r="AB236" i="21" s="1"/>
  <c r="CF236" i="4" s="1"/>
  <c r="L234" i="21"/>
  <c r="R234" i="21"/>
  <c r="AD234" i="21" s="1"/>
  <c r="CH234" i="4" s="1"/>
  <c r="N234" i="21"/>
  <c r="Z234" i="21" s="1"/>
  <c r="CD234" i="4" s="1"/>
  <c r="L232" i="21"/>
  <c r="X232" i="21" s="1"/>
  <c r="CB232" i="4" s="1"/>
  <c r="P232" i="21"/>
  <c r="AB232" i="21" s="1"/>
  <c r="CF232" i="4" s="1"/>
  <c r="T232" i="21"/>
  <c r="AF232" i="21" s="1"/>
  <c r="CJ232" i="4" s="1"/>
  <c r="L230" i="21"/>
  <c r="X230" i="21" s="1"/>
  <c r="CB230" i="4" s="1"/>
  <c r="N230" i="21"/>
  <c r="R230" i="21"/>
  <c r="AD230" i="21" s="1"/>
  <c r="CH230" i="4" s="1"/>
  <c r="L228" i="21"/>
  <c r="X228" i="21" s="1"/>
  <c r="CB228" i="4" s="1"/>
  <c r="P228" i="21"/>
  <c r="AB228" i="21" s="1"/>
  <c r="CF228" i="4" s="1"/>
  <c r="T228" i="21"/>
  <c r="AF228" i="21" s="1"/>
  <c r="CJ228" i="4" s="1"/>
  <c r="L226" i="21"/>
  <c r="X226" i="21" s="1"/>
  <c r="CB226" i="4" s="1"/>
  <c r="R226" i="21"/>
  <c r="AD226" i="21" s="1"/>
  <c r="CH226" i="4" s="1"/>
  <c r="N226" i="21"/>
  <c r="L224" i="21"/>
  <c r="X224" i="21" s="1"/>
  <c r="CB224" i="4" s="1"/>
  <c r="T224" i="21"/>
  <c r="AF224" i="21" s="1"/>
  <c r="CJ224" i="4" s="1"/>
  <c r="P224" i="21"/>
  <c r="AB224" i="21" s="1"/>
  <c r="CF224" i="4" s="1"/>
  <c r="L222" i="21"/>
  <c r="X222" i="21" s="1"/>
  <c r="CB222" i="4" s="1"/>
  <c r="R222" i="21"/>
  <c r="AD222" i="21" s="1"/>
  <c r="CH222" i="4" s="1"/>
  <c r="N222" i="21"/>
  <c r="Z222" i="21" s="1"/>
  <c r="CD222" i="4" s="1"/>
  <c r="L220" i="21"/>
  <c r="X220" i="21" s="1"/>
  <c r="CB220" i="4" s="1"/>
  <c r="T220" i="21"/>
  <c r="AF220" i="21" s="1"/>
  <c r="CJ220" i="4" s="1"/>
  <c r="P220" i="21"/>
  <c r="AB220" i="21" s="1"/>
  <c r="CF220" i="4" s="1"/>
  <c r="L218" i="21"/>
  <c r="X218" i="21" s="1"/>
  <c r="CB218" i="4" s="1"/>
  <c r="N218" i="21"/>
  <c r="R218" i="21"/>
  <c r="AD218" i="21" s="1"/>
  <c r="CH218" i="4" s="1"/>
  <c r="L216" i="21"/>
  <c r="X216" i="21" s="1"/>
  <c r="CB216" i="4" s="1"/>
  <c r="P216" i="21"/>
  <c r="AB216" i="21" s="1"/>
  <c r="CF216" i="4" s="1"/>
  <c r="T216" i="21"/>
  <c r="AF216" i="21" s="1"/>
  <c r="CJ216" i="4" s="1"/>
  <c r="L214" i="21"/>
  <c r="X214" i="21" s="1"/>
  <c r="CB214" i="4" s="1"/>
  <c r="N214" i="21"/>
  <c r="R214" i="21"/>
  <c r="AD214" i="21" s="1"/>
  <c r="CH214" i="4" s="1"/>
  <c r="L212" i="21"/>
  <c r="X212" i="21" s="1"/>
  <c r="CB212" i="4" s="1"/>
  <c r="P212" i="21"/>
  <c r="AB212" i="21" s="1"/>
  <c r="CF212" i="4" s="1"/>
  <c r="T212" i="21"/>
  <c r="AF212" i="21" s="1"/>
  <c r="CJ212" i="4" s="1"/>
  <c r="L210" i="21"/>
  <c r="X210" i="21" s="1"/>
  <c r="CB210" i="4" s="1"/>
  <c r="R210" i="21"/>
  <c r="AD210" i="21" s="1"/>
  <c r="CH210" i="4" s="1"/>
  <c r="N210" i="21"/>
  <c r="Z210" i="21" s="1"/>
  <c r="CD210" i="4" s="1"/>
  <c r="L208" i="21"/>
  <c r="T208" i="21"/>
  <c r="AF208" i="21" s="1"/>
  <c r="CJ208" i="4" s="1"/>
  <c r="P208" i="21"/>
  <c r="AB208" i="21" s="1"/>
  <c r="CF208" i="4" s="1"/>
  <c r="L206" i="21"/>
  <c r="R206" i="21"/>
  <c r="AD206" i="21" s="1"/>
  <c r="CH206" i="4" s="1"/>
  <c r="N206" i="21"/>
  <c r="Z206" i="21" s="1"/>
  <c r="CD206" i="4" s="1"/>
  <c r="L204" i="21"/>
  <c r="X204" i="21" s="1"/>
  <c r="CB204" i="4" s="1"/>
  <c r="T204" i="21"/>
  <c r="AF204" i="21" s="1"/>
  <c r="CJ204" i="4" s="1"/>
  <c r="P204" i="21"/>
  <c r="AB204" i="21" s="1"/>
  <c r="CF204" i="4" s="1"/>
  <c r="L202" i="21"/>
  <c r="X202" i="21" s="1"/>
  <c r="CB202" i="4" s="1"/>
  <c r="N202" i="21"/>
  <c r="R202" i="21"/>
  <c r="AD202" i="21" s="1"/>
  <c r="CH202" i="4" s="1"/>
  <c r="L200" i="21"/>
  <c r="P200" i="21"/>
  <c r="AB200" i="21" s="1"/>
  <c r="CF200" i="4" s="1"/>
  <c r="T200" i="21"/>
  <c r="AF200" i="21" s="1"/>
  <c r="CJ200" i="4" s="1"/>
  <c r="L198" i="21"/>
  <c r="X198" i="21" s="1"/>
  <c r="CB198" i="4" s="1"/>
  <c r="N198" i="21"/>
  <c r="R198" i="21"/>
  <c r="AD198" i="21" s="1"/>
  <c r="CH198" i="4" s="1"/>
  <c r="L196" i="21"/>
  <c r="X196" i="21" s="1"/>
  <c r="CB196" i="4" s="1"/>
  <c r="P196" i="21"/>
  <c r="AB196" i="21" s="1"/>
  <c r="CF196" i="4" s="1"/>
  <c r="T196" i="21"/>
  <c r="AF196" i="21" s="1"/>
  <c r="CJ196" i="4" s="1"/>
  <c r="L194" i="21"/>
  <c r="R194" i="21"/>
  <c r="AD194" i="21" s="1"/>
  <c r="CH194" i="4" s="1"/>
  <c r="N194" i="21"/>
  <c r="Z194" i="21" s="1"/>
  <c r="CD194" i="4" s="1"/>
  <c r="L192" i="21"/>
  <c r="X192" i="21" s="1"/>
  <c r="CB192" i="4" s="1"/>
  <c r="T192" i="21"/>
  <c r="AF192" i="21" s="1"/>
  <c r="CJ192" i="4" s="1"/>
  <c r="P192" i="21"/>
  <c r="AB192" i="21" s="1"/>
  <c r="CF192" i="4" s="1"/>
  <c r="L190" i="21"/>
  <c r="X190" i="21" s="1"/>
  <c r="CB190" i="4" s="1"/>
  <c r="R190" i="21"/>
  <c r="AD190" i="21" s="1"/>
  <c r="CH190" i="4" s="1"/>
  <c r="N190" i="21"/>
  <c r="Z190" i="21" s="1"/>
  <c r="CD190" i="4" s="1"/>
  <c r="L188" i="21"/>
  <c r="X188" i="21" s="1"/>
  <c r="CB188" i="4" s="1"/>
  <c r="T188" i="21"/>
  <c r="AF188" i="21" s="1"/>
  <c r="CJ188" i="4" s="1"/>
  <c r="P188" i="21"/>
  <c r="AB188" i="21" s="1"/>
  <c r="CF188" i="4" s="1"/>
  <c r="L186" i="21"/>
  <c r="N186" i="21"/>
  <c r="Z186" i="21" s="1"/>
  <c r="CD186" i="4" s="1"/>
  <c r="R186" i="21"/>
  <c r="AD186" i="21" s="1"/>
  <c r="CH186" i="4" s="1"/>
  <c r="L184" i="21"/>
  <c r="P184" i="21"/>
  <c r="AB184" i="21" s="1"/>
  <c r="CF184" i="4" s="1"/>
  <c r="T184" i="21"/>
  <c r="AF184" i="21" s="1"/>
  <c r="CJ184" i="4" s="1"/>
  <c r="L182" i="21"/>
  <c r="N182" i="21"/>
  <c r="Z182" i="21" s="1"/>
  <c r="CD182" i="4" s="1"/>
  <c r="R182" i="21"/>
  <c r="AD182" i="21" s="1"/>
  <c r="CH182" i="4" s="1"/>
  <c r="L180" i="21"/>
  <c r="X180" i="21" s="1"/>
  <c r="CB180" i="4" s="1"/>
  <c r="P180" i="21"/>
  <c r="AB180" i="21" s="1"/>
  <c r="CF180" i="4" s="1"/>
  <c r="T180" i="21"/>
  <c r="AF180" i="21" s="1"/>
  <c r="CJ180" i="4" s="1"/>
  <c r="L178" i="21"/>
  <c r="R178" i="21"/>
  <c r="AD178" i="21" s="1"/>
  <c r="CH178" i="4" s="1"/>
  <c r="N178" i="21"/>
  <c r="Z178" i="21" s="1"/>
  <c r="CD178" i="4" s="1"/>
  <c r="L176" i="21"/>
  <c r="X176" i="21" s="1"/>
  <c r="CB176" i="4" s="1"/>
  <c r="T176" i="21"/>
  <c r="AF176" i="21" s="1"/>
  <c r="CJ176" i="4" s="1"/>
  <c r="P176" i="21"/>
  <c r="AB176" i="21" s="1"/>
  <c r="CF176" i="4" s="1"/>
  <c r="L174" i="21"/>
  <c r="X174" i="21" s="1"/>
  <c r="CB174" i="4" s="1"/>
  <c r="R174" i="21"/>
  <c r="AD174" i="21" s="1"/>
  <c r="CH174" i="4" s="1"/>
  <c r="N174" i="21"/>
  <c r="Z174" i="21" s="1"/>
  <c r="CD174" i="4" s="1"/>
  <c r="L172" i="21"/>
  <c r="X172" i="21" s="1"/>
  <c r="CB172" i="4" s="1"/>
  <c r="T172" i="21"/>
  <c r="AF172" i="21" s="1"/>
  <c r="CJ172" i="4" s="1"/>
  <c r="P172" i="21"/>
  <c r="AB172" i="21" s="1"/>
  <c r="CF172" i="4" s="1"/>
  <c r="L170" i="21"/>
  <c r="X170" i="21" s="1"/>
  <c r="CB170" i="4" s="1"/>
  <c r="N170" i="21"/>
  <c r="Z170" i="21" s="1"/>
  <c r="CD170" i="4" s="1"/>
  <c r="R170" i="21"/>
  <c r="AD170" i="21" s="1"/>
  <c r="CH170" i="4" s="1"/>
  <c r="L168" i="21"/>
  <c r="P168" i="21"/>
  <c r="AB168" i="21" s="1"/>
  <c r="CF168" i="4" s="1"/>
  <c r="T168" i="21"/>
  <c r="AF168" i="21" s="1"/>
  <c r="CJ168" i="4" s="1"/>
  <c r="L166" i="21"/>
  <c r="X166" i="21" s="1"/>
  <c r="CB166" i="4" s="1"/>
  <c r="N166" i="21"/>
  <c r="Z166" i="21" s="1"/>
  <c r="CD166" i="4" s="1"/>
  <c r="R166" i="21"/>
  <c r="AD166" i="21" s="1"/>
  <c r="CH166" i="4" s="1"/>
  <c r="L164" i="21"/>
  <c r="X164" i="21" s="1"/>
  <c r="CB164" i="4" s="1"/>
  <c r="P164" i="21"/>
  <c r="AB164" i="21" s="1"/>
  <c r="CF164" i="4" s="1"/>
  <c r="T164" i="21"/>
  <c r="AF164" i="21" s="1"/>
  <c r="CJ164" i="4" s="1"/>
  <c r="L162" i="21"/>
  <c r="R162" i="21"/>
  <c r="AD162" i="21" s="1"/>
  <c r="CH162" i="4" s="1"/>
  <c r="N162" i="21"/>
  <c r="Z162" i="21" s="1"/>
  <c r="CD162" i="4" s="1"/>
  <c r="L160" i="21"/>
  <c r="X160" i="21" s="1"/>
  <c r="CB160" i="4" s="1"/>
  <c r="T160" i="21"/>
  <c r="AF160" i="21" s="1"/>
  <c r="CJ160" i="4" s="1"/>
  <c r="P160" i="21"/>
  <c r="AB160" i="21" s="1"/>
  <c r="CF160" i="4" s="1"/>
  <c r="L158" i="21"/>
  <c r="X158" i="21" s="1"/>
  <c r="CB158" i="4" s="1"/>
  <c r="R158" i="21"/>
  <c r="AD158" i="21" s="1"/>
  <c r="CH158" i="4" s="1"/>
  <c r="N158" i="21"/>
  <c r="Z158" i="21" s="1"/>
  <c r="CD158" i="4" s="1"/>
  <c r="L156" i="21"/>
  <c r="X156" i="21" s="1"/>
  <c r="CB156" i="4" s="1"/>
  <c r="T156" i="21"/>
  <c r="AF156" i="21" s="1"/>
  <c r="CJ156" i="4" s="1"/>
  <c r="P156" i="21"/>
  <c r="AB156" i="21" s="1"/>
  <c r="CF156" i="4" s="1"/>
  <c r="L154" i="21"/>
  <c r="X154" i="21" s="1"/>
  <c r="CB154" i="4" s="1"/>
  <c r="N154" i="21"/>
  <c r="Z154" i="21" s="1"/>
  <c r="CD154" i="4" s="1"/>
  <c r="R154" i="21"/>
  <c r="AD154" i="21" s="1"/>
  <c r="CH154" i="4" s="1"/>
  <c r="L152" i="21"/>
  <c r="X152" i="21" s="1"/>
  <c r="CB152" i="4" s="1"/>
  <c r="P152" i="21"/>
  <c r="AB152" i="21" s="1"/>
  <c r="CF152" i="4" s="1"/>
  <c r="T152" i="21"/>
  <c r="AF152" i="21" s="1"/>
  <c r="CJ152" i="4" s="1"/>
  <c r="L150" i="21"/>
  <c r="X150" i="21" s="1"/>
  <c r="CB150" i="4" s="1"/>
  <c r="N150" i="21"/>
  <c r="R150" i="21"/>
  <c r="AD150" i="21" s="1"/>
  <c r="CH150" i="4" s="1"/>
  <c r="L148" i="21"/>
  <c r="X148" i="21" s="1"/>
  <c r="CB148" i="4" s="1"/>
  <c r="P148" i="21"/>
  <c r="AB148" i="21" s="1"/>
  <c r="CF148" i="4" s="1"/>
  <c r="T148" i="21"/>
  <c r="AF148" i="21" s="1"/>
  <c r="CJ148" i="4" s="1"/>
  <c r="L146" i="21"/>
  <c r="X146" i="21" s="1"/>
  <c r="CB146" i="4" s="1"/>
  <c r="R146" i="21"/>
  <c r="AD146" i="21" s="1"/>
  <c r="CH146" i="4" s="1"/>
  <c r="N146" i="21"/>
  <c r="Z146" i="21" s="1"/>
  <c r="CD146" i="4" s="1"/>
  <c r="L143" i="21"/>
  <c r="M143" i="21"/>
  <c r="Q143" i="21"/>
  <c r="AC143" i="21" s="1"/>
  <c r="CG143" i="4" s="1"/>
  <c r="U143" i="21"/>
  <c r="AG143" i="21" s="1"/>
  <c r="CK143" i="4" s="1"/>
  <c r="K143" i="21"/>
  <c r="J143" i="21"/>
  <c r="L138" i="21"/>
  <c r="X138" i="21" s="1"/>
  <c r="CB138" i="4" s="1"/>
  <c r="N138" i="21"/>
  <c r="Z138" i="21" s="1"/>
  <c r="CD138" i="4" s="1"/>
  <c r="R138" i="21"/>
  <c r="AD138" i="21" s="1"/>
  <c r="CH138" i="4" s="1"/>
  <c r="L135" i="21"/>
  <c r="X135" i="21" s="1"/>
  <c r="CB135" i="4" s="1"/>
  <c r="U135" i="21"/>
  <c r="AG135" i="21" s="1"/>
  <c r="CK135" i="4" s="1"/>
  <c r="Q135" i="21"/>
  <c r="AC135" i="21" s="1"/>
  <c r="CG135" i="4" s="1"/>
  <c r="M135" i="21"/>
  <c r="Y135" i="21" s="1"/>
  <c r="CC135" i="4" s="1"/>
  <c r="K135" i="21"/>
  <c r="W135" i="21" s="1"/>
  <c r="CA135" i="4" s="1"/>
  <c r="J135" i="21"/>
  <c r="V135" i="21" s="1"/>
  <c r="BZ135" i="4" s="1"/>
  <c r="L130" i="21"/>
  <c r="X130" i="21" s="1"/>
  <c r="CB130" i="4" s="1"/>
  <c r="R130" i="21"/>
  <c r="AD130" i="21" s="1"/>
  <c r="CH130" i="4" s="1"/>
  <c r="N130" i="21"/>
  <c r="Z130" i="21" s="1"/>
  <c r="CD130" i="4" s="1"/>
  <c r="U127" i="21"/>
  <c r="AG127" i="21" s="1"/>
  <c r="CK127" i="4" s="1"/>
  <c r="K127" i="21"/>
  <c r="W127" i="21" s="1"/>
  <c r="CA127" i="4" s="1"/>
  <c r="J127" i="21"/>
  <c r="R119" i="21"/>
  <c r="AD119" i="21" s="1"/>
  <c r="CH119" i="4" s="1"/>
  <c r="K119" i="21"/>
  <c r="J119" i="21"/>
  <c r="V119" i="21" s="1"/>
  <c r="BZ119" i="4" s="1"/>
  <c r="K114" i="21"/>
  <c r="W114" i="21" s="1"/>
  <c r="CA114" i="4" s="1"/>
  <c r="O114" i="21"/>
  <c r="AA114" i="21" s="1"/>
  <c r="CE114" i="4" s="1"/>
  <c r="K111" i="21"/>
  <c r="J111" i="21"/>
  <c r="R103" i="21"/>
  <c r="AD103" i="21" s="1"/>
  <c r="CH103" i="4" s="1"/>
  <c r="K103" i="21"/>
  <c r="J103" i="21"/>
  <c r="K98" i="21"/>
  <c r="O98" i="21"/>
  <c r="K95" i="21"/>
  <c r="W95" i="21" s="1"/>
  <c r="CA95" i="4" s="1"/>
  <c r="J95" i="21"/>
  <c r="V95" i="21" s="1"/>
  <c r="BZ95" i="4" s="1"/>
  <c r="CC384" i="8" s="1"/>
  <c r="R87" i="21"/>
  <c r="AD87" i="21" s="1"/>
  <c r="CH87" i="4" s="1"/>
  <c r="K87" i="21"/>
  <c r="W87" i="21" s="1"/>
  <c r="CA87" i="4" s="1"/>
  <c r="J87" i="21"/>
  <c r="V87" i="21" s="1"/>
  <c r="BZ87" i="4" s="1"/>
  <c r="CC503" i="8" s="1"/>
  <c r="K82" i="21"/>
  <c r="O82" i="21"/>
  <c r="K79" i="21"/>
  <c r="J79" i="21"/>
  <c r="V79" i="21" s="1"/>
  <c r="BZ79" i="4" s="1"/>
  <c r="CC221" i="8" s="1"/>
  <c r="R71" i="21"/>
  <c r="AD71" i="21" s="1"/>
  <c r="CH71" i="4" s="1"/>
  <c r="K71" i="21"/>
  <c r="J71" i="21"/>
  <c r="K66" i="21"/>
  <c r="W66" i="21" s="1"/>
  <c r="CA66" i="4" s="1"/>
  <c r="O66" i="21"/>
  <c r="AA66" i="21" s="1"/>
  <c r="CE66" i="4" s="1"/>
  <c r="K63" i="21"/>
  <c r="J63" i="21"/>
  <c r="R55" i="21"/>
  <c r="AD55" i="21" s="1"/>
  <c r="CH55" i="4" s="1"/>
  <c r="K55" i="21"/>
  <c r="J55" i="21"/>
  <c r="V55" i="21" s="1"/>
  <c r="BZ55" i="4" s="1"/>
  <c r="CC253" i="8" s="1"/>
  <c r="K50" i="21"/>
  <c r="O50" i="21"/>
  <c r="K47" i="21"/>
  <c r="J47" i="21"/>
  <c r="R39" i="21"/>
  <c r="AD39" i="21" s="1"/>
  <c r="CH39" i="4" s="1"/>
  <c r="K39" i="21"/>
  <c r="J39" i="21"/>
  <c r="K34" i="21"/>
  <c r="W34" i="21" s="1"/>
  <c r="CA34" i="4" s="1"/>
  <c r="O34" i="21"/>
  <c r="AA34" i="21" s="1"/>
  <c r="CE34" i="4" s="1"/>
  <c r="K31" i="21"/>
  <c r="W31" i="21" s="1"/>
  <c r="CA31" i="4" s="1"/>
  <c r="J31" i="21"/>
  <c r="V31" i="21" s="1"/>
  <c r="BZ31" i="4" s="1"/>
  <c r="CC152" i="8" s="1"/>
  <c r="R23" i="21"/>
  <c r="AD23" i="21" s="1"/>
  <c r="CH23" i="4" s="1"/>
  <c r="K23" i="21"/>
  <c r="J23" i="21"/>
  <c r="K18" i="21"/>
  <c r="O18" i="21"/>
  <c r="AA18" i="21" s="1"/>
  <c r="CE18" i="4" s="1"/>
  <c r="K15" i="21"/>
  <c r="J15" i="21"/>
  <c r="J11" i="21"/>
  <c r="V11" i="21" s="1"/>
  <c r="BZ11" i="4" s="1"/>
  <c r="CC216" i="8" s="1"/>
  <c r="J9" i="21"/>
  <c r="V9" i="21" s="1"/>
  <c r="BZ9" i="4" s="1"/>
  <c r="CC375" i="8" s="1"/>
  <c r="J7" i="21"/>
  <c r="J5" i="21"/>
  <c r="V5" i="21" s="1"/>
  <c r="BZ5" i="4" s="1"/>
  <c r="CC218" i="8" s="1"/>
  <c r="J3" i="21"/>
  <c r="V3" i="21" s="1"/>
  <c r="BZ3" i="4" s="1"/>
  <c r="K5" i="21"/>
  <c r="K11" i="21"/>
  <c r="K9" i="21"/>
  <c r="T2" i="21"/>
  <c r="AF2" i="21" s="1"/>
  <c r="CJ2" i="4" s="1"/>
  <c r="U4" i="21"/>
  <c r="AG4" i="21" s="1"/>
  <c r="CK4" i="4" s="1"/>
  <c r="M4" i="21"/>
  <c r="Y4" i="21" s="1"/>
  <c r="CC4" i="4" s="1"/>
  <c r="K7" i="21"/>
  <c r="P2" i="21"/>
  <c r="AB2" i="21" s="1"/>
  <c r="CF2" i="4" s="1"/>
  <c r="L127" i="21"/>
  <c r="X127" i="21" s="1"/>
  <c r="CB127" i="4" s="1"/>
  <c r="O127" i="21"/>
  <c r="S127" i="21"/>
  <c r="AE127" i="21" s="1"/>
  <c r="CI127" i="4" s="1"/>
  <c r="P127" i="21"/>
  <c r="AB127" i="21" s="1"/>
  <c r="CF127" i="4" s="1"/>
  <c r="M127" i="21"/>
  <c r="Y127" i="21" s="1"/>
  <c r="CC127" i="4" s="1"/>
  <c r="Q127" i="21"/>
  <c r="AC127" i="21" s="1"/>
  <c r="CG127" i="4" s="1"/>
  <c r="L125" i="21"/>
  <c r="M125" i="21"/>
  <c r="Q125" i="21"/>
  <c r="AC125" i="21" s="1"/>
  <c r="CG125" i="4" s="1"/>
  <c r="U125" i="21"/>
  <c r="AG125" i="21" s="1"/>
  <c r="CK125" i="4" s="1"/>
  <c r="N125" i="21"/>
  <c r="R125" i="21"/>
  <c r="AD125" i="21" s="1"/>
  <c r="CH125" i="4" s="1"/>
  <c r="O125" i="21"/>
  <c r="AA125" i="21" s="1"/>
  <c r="CE125" i="4" s="1"/>
  <c r="S125" i="21"/>
  <c r="AE125" i="21" s="1"/>
  <c r="CI125" i="4" s="1"/>
  <c r="L123" i="21"/>
  <c r="O123" i="21"/>
  <c r="AA123" i="21" s="1"/>
  <c r="CE123" i="4" s="1"/>
  <c r="S123" i="21"/>
  <c r="AE123" i="21" s="1"/>
  <c r="CI123" i="4" s="1"/>
  <c r="P123" i="21"/>
  <c r="AB123" i="21" s="1"/>
  <c r="CF123" i="4" s="1"/>
  <c r="T123" i="21"/>
  <c r="AF123" i="21" s="1"/>
  <c r="CJ123" i="4" s="1"/>
  <c r="M123" i="21"/>
  <c r="Y123" i="21" s="1"/>
  <c r="CC123" i="4" s="1"/>
  <c r="Q123" i="21"/>
  <c r="AC123" i="21" s="1"/>
  <c r="CG123" i="4" s="1"/>
  <c r="U123" i="21"/>
  <c r="AG123" i="21" s="1"/>
  <c r="CK123" i="4" s="1"/>
  <c r="L121" i="21"/>
  <c r="M121" i="21"/>
  <c r="Q121" i="21"/>
  <c r="AC121" i="21" s="1"/>
  <c r="CG121" i="4" s="1"/>
  <c r="U121" i="21"/>
  <c r="AG121" i="21" s="1"/>
  <c r="CK121" i="4" s="1"/>
  <c r="N121" i="21"/>
  <c r="R121" i="21"/>
  <c r="AD121" i="21" s="1"/>
  <c r="CH121" i="4" s="1"/>
  <c r="O121" i="21"/>
  <c r="AA121" i="21" s="1"/>
  <c r="CE121" i="4" s="1"/>
  <c r="S121" i="21"/>
  <c r="AE121" i="21" s="1"/>
  <c r="CI121" i="4" s="1"/>
  <c r="L119" i="21"/>
  <c r="O119" i="21"/>
  <c r="AA119" i="21" s="1"/>
  <c r="CE119" i="4" s="1"/>
  <c r="S119" i="21"/>
  <c r="AE119" i="21" s="1"/>
  <c r="CI119" i="4" s="1"/>
  <c r="P119" i="21"/>
  <c r="AB119" i="21" s="1"/>
  <c r="CF119" i="4" s="1"/>
  <c r="T119" i="21"/>
  <c r="AF119" i="21" s="1"/>
  <c r="CJ119" i="4" s="1"/>
  <c r="M119" i="21"/>
  <c r="Y119" i="21" s="1"/>
  <c r="CC119" i="4" s="1"/>
  <c r="Q119" i="21"/>
  <c r="AC119" i="21" s="1"/>
  <c r="CG119" i="4" s="1"/>
  <c r="U119" i="21"/>
  <c r="AG119" i="21" s="1"/>
  <c r="CK119" i="4" s="1"/>
  <c r="L117" i="21"/>
  <c r="X117" i="21" s="1"/>
  <c r="CB117" i="4" s="1"/>
  <c r="M117" i="21"/>
  <c r="Y117" i="21" s="1"/>
  <c r="CC117" i="4" s="1"/>
  <c r="Q117" i="21"/>
  <c r="AC117" i="21" s="1"/>
  <c r="CG117" i="4" s="1"/>
  <c r="U117" i="21"/>
  <c r="AG117" i="21" s="1"/>
  <c r="CK117" i="4" s="1"/>
  <c r="N117" i="21"/>
  <c r="Z117" i="21" s="1"/>
  <c r="CD117" i="4" s="1"/>
  <c r="R117" i="21"/>
  <c r="AD117" i="21" s="1"/>
  <c r="CH117" i="4" s="1"/>
  <c r="O117" i="21"/>
  <c r="AA117" i="21" s="1"/>
  <c r="CE117" i="4" s="1"/>
  <c r="S117" i="21"/>
  <c r="AE117" i="21" s="1"/>
  <c r="CI117" i="4" s="1"/>
  <c r="L115" i="21"/>
  <c r="O115" i="21"/>
  <c r="S115" i="21"/>
  <c r="AE115" i="21" s="1"/>
  <c r="CI115" i="4" s="1"/>
  <c r="P115" i="21"/>
  <c r="AB115" i="21" s="1"/>
  <c r="CF115" i="4" s="1"/>
  <c r="T115" i="21"/>
  <c r="AF115" i="21" s="1"/>
  <c r="CJ115" i="4" s="1"/>
  <c r="M115" i="21"/>
  <c r="Q115" i="21"/>
  <c r="AC115" i="21" s="1"/>
  <c r="CG115" i="4" s="1"/>
  <c r="U115" i="21"/>
  <c r="AG115" i="21" s="1"/>
  <c r="CK115" i="4" s="1"/>
  <c r="L113" i="21"/>
  <c r="M113" i="21"/>
  <c r="Y113" i="21" s="1"/>
  <c r="CC113" i="4" s="1"/>
  <c r="Q113" i="21"/>
  <c r="AC113" i="21" s="1"/>
  <c r="CG113" i="4" s="1"/>
  <c r="U113" i="21"/>
  <c r="AG113" i="21" s="1"/>
  <c r="CK113" i="4" s="1"/>
  <c r="N113" i="21"/>
  <c r="Z113" i="21" s="1"/>
  <c r="CD113" i="4" s="1"/>
  <c r="R113" i="21"/>
  <c r="AD113" i="21" s="1"/>
  <c r="CH113" i="4" s="1"/>
  <c r="O113" i="21"/>
  <c r="AA113" i="21" s="1"/>
  <c r="CE113" i="4" s="1"/>
  <c r="S113" i="21"/>
  <c r="AE113" i="21" s="1"/>
  <c r="CI113" i="4" s="1"/>
  <c r="L111" i="21"/>
  <c r="O111" i="21"/>
  <c r="AA111" i="21" s="1"/>
  <c r="CE111" i="4" s="1"/>
  <c r="S111" i="21"/>
  <c r="AE111" i="21" s="1"/>
  <c r="CI111" i="4" s="1"/>
  <c r="P111" i="21"/>
  <c r="AB111" i="21" s="1"/>
  <c r="CF111" i="4" s="1"/>
  <c r="T111" i="21"/>
  <c r="AF111" i="21" s="1"/>
  <c r="CJ111" i="4" s="1"/>
  <c r="M111" i="21"/>
  <c r="Y111" i="21" s="1"/>
  <c r="CC111" i="4" s="1"/>
  <c r="Q111" i="21"/>
  <c r="AC111" i="21" s="1"/>
  <c r="CG111" i="4" s="1"/>
  <c r="U111" i="21"/>
  <c r="AG111" i="21" s="1"/>
  <c r="CK111" i="4" s="1"/>
  <c r="L109" i="21"/>
  <c r="M109" i="21"/>
  <c r="Y109" i="21" s="1"/>
  <c r="CC109" i="4" s="1"/>
  <c r="Q109" i="21"/>
  <c r="AC109" i="21" s="1"/>
  <c r="CG109" i="4" s="1"/>
  <c r="U109" i="21"/>
  <c r="AG109" i="21" s="1"/>
  <c r="CK109" i="4" s="1"/>
  <c r="N109" i="21"/>
  <c r="Z109" i="21" s="1"/>
  <c r="CD109" i="4" s="1"/>
  <c r="R109" i="21"/>
  <c r="AD109" i="21" s="1"/>
  <c r="CH109" i="4" s="1"/>
  <c r="O109" i="21"/>
  <c r="AA109" i="21" s="1"/>
  <c r="CE109" i="4" s="1"/>
  <c r="S109" i="21"/>
  <c r="AE109" i="21" s="1"/>
  <c r="CI109" i="4" s="1"/>
  <c r="L107" i="21"/>
  <c r="X107" i="21" s="1"/>
  <c r="CB107" i="4" s="1"/>
  <c r="O107" i="21"/>
  <c r="AA107" i="21" s="1"/>
  <c r="CE107" i="4" s="1"/>
  <c r="S107" i="21"/>
  <c r="AE107" i="21" s="1"/>
  <c r="CI107" i="4" s="1"/>
  <c r="P107" i="21"/>
  <c r="AB107" i="21" s="1"/>
  <c r="CF107" i="4" s="1"/>
  <c r="T107" i="21"/>
  <c r="AF107" i="21" s="1"/>
  <c r="CJ107" i="4" s="1"/>
  <c r="M107" i="21"/>
  <c r="Y107" i="21" s="1"/>
  <c r="CC107" i="4" s="1"/>
  <c r="Q107" i="21"/>
  <c r="AC107" i="21" s="1"/>
  <c r="CG107" i="4" s="1"/>
  <c r="U107" i="21"/>
  <c r="AG107" i="21" s="1"/>
  <c r="CK107" i="4" s="1"/>
  <c r="L105" i="21"/>
  <c r="M105" i="21"/>
  <c r="Y105" i="21" s="1"/>
  <c r="CC105" i="4" s="1"/>
  <c r="Q105" i="21"/>
  <c r="AC105" i="21" s="1"/>
  <c r="CG105" i="4" s="1"/>
  <c r="U105" i="21"/>
  <c r="AG105" i="21" s="1"/>
  <c r="CK105" i="4" s="1"/>
  <c r="N105" i="21"/>
  <c r="Z105" i="21" s="1"/>
  <c r="CD105" i="4" s="1"/>
  <c r="R105" i="21"/>
  <c r="AD105" i="21" s="1"/>
  <c r="CH105" i="4" s="1"/>
  <c r="O105" i="21"/>
  <c r="AA105" i="21" s="1"/>
  <c r="CE105" i="4" s="1"/>
  <c r="S105" i="21"/>
  <c r="AE105" i="21" s="1"/>
  <c r="CI105" i="4" s="1"/>
  <c r="L103" i="21"/>
  <c r="O103" i="21"/>
  <c r="AA103" i="21" s="1"/>
  <c r="CE103" i="4" s="1"/>
  <c r="S103" i="21"/>
  <c r="AE103" i="21" s="1"/>
  <c r="CI103" i="4" s="1"/>
  <c r="P103" i="21"/>
  <c r="AB103" i="21" s="1"/>
  <c r="CF103" i="4" s="1"/>
  <c r="T103" i="21"/>
  <c r="AF103" i="21" s="1"/>
  <c r="CJ103" i="4" s="1"/>
  <c r="M103" i="21"/>
  <c r="Y103" i="21" s="1"/>
  <c r="CC103" i="4" s="1"/>
  <c r="Q103" i="21"/>
  <c r="AC103" i="21" s="1"/>
  <c r="CG103" i="4" s="1"/>
  <c r="U103" i="21"/>
  <c r="AG103" i="21" s="1"/>
  <c r="CK103" i="4" s="1"/>
  <c r="L101" i="21"/>
  <c r="X101" i="21" s="1"/>
  <c r="CB101" i="4" s="1"/>
  <c r="M101" i="21"/>
  <c r="Y101" i="21" s="1"/>
  <c r="CC101" i="4" s="1"/>
  <c r="Q101" i="21"/>
  <c r="AC101" i="21" s="1"/>
  <c r="CG101" i="4" s="1"/>
  <c r="U101" i="21"/>
  <c r="AG101" i="21" s="1"/>
  <c r="CK101" i="4" s="1"/>
  <c r="N101" i="21"/>
  <c r="Z101" i="21" s="1"/>
  <c r="CD101" i="4" s="1"/>
  <c r="R101" i="21"/>
  <c r="AD101" i="21" s="1"/>
  <c r="CH101" i="4" s="1"/>
  <c r="O101" i="21"/>
  <c r="AA101" i="21" s="1"/>
  <c r="CE101" i="4" s="1"/>
  <c r="S101" i="21"/>
  <c r="AE101" i="21" s="1"/>
  <c r="CI101" i="4" s="1"/>
  <c r="L99" i="21"/>
  <c r="O99" i="21"/>
  <c r="S99" i="21"/>
  <c r="AE99" i="21" s="1"/>
  <c r="CI99" i="4" s="1"/>
  <c r="P99" i="21"/>
  <c r="AB99" i="21" s="1"/>
  <c r="CF99" i="4" s="1"/>
  <c r="T99" i="21"/>
  <c r="AF99" i="21" s="1"/>
  <c r="CJ99" i="4" s="1"/>
  <c r="M99" i="21"/>
  <c r="Q99" i="21"/>
  <c r="AC99" i="21" s="1"/>
  <c r="CG99" i="4" s="1"/>
  <c r="U99" i="21"/>
  <c r="AG99" i="21" s="1"/>
  <c r="CK99" i="4" s="1"/>
  <c r="L97" i="21"/>
  <c r="X97" i="21" s="1"/>
  <c r="CB97" i="4" s="1"/>
  <c r="M97" i="21"/>
  <c r="Q97" i="21"/>
  <c r="AC97" i="21" s="1"/>
  <c r="CG97" i="4" s="1"/>
  <c r="U97" i="21"/>
  <c r="AG97" i="21" s="1"/>
  <c r="CK97" i="4" s="1"/>
  <c r="N97" i="21"/>
  <c r="R97" i="21"/>
  <c r="AD97" i="21" s="1"/>
  <c r="CH97" i="4" s="1"/>
  <c r="O97" i="21"/>
  <c r="AA97" i="21" s="1"/>
  <c r="CE97" i="4" s="1"/>
  <c r="S97" i="21"/>
  <c r="AE97" i="21" s="1"/>
  <c r="CI97" i="4" s="1"/>
  <c r="L95" i="21"/>
  <c r="X95" i="21" s="1"/>
  <c r="CB95" i="4" s="1"/>
  <c r="O95" i="21"/>
  <c r="S95" i="21"/>
  <c r="AE95" i="21" s="1"/>
  <c r="CI95" i="4" s="1"/>
  <c r="P95" i="21"/>
  <c r="AB95" i="21" s="1"/>
  <c r="CF95" i="4" s="1"/>
  <c r="T95" i="21"/>
  <c r="AF95" i="21" s="1"/>
  <c r="CJ95" i="4" s="1"/>
  <c r="M95" i="21"/>
  <c r="Q95" i="21"/>
  <c r="AC95" i="21" s="1"/>
  <c r="CG95" i="4" s="1"/>
  <c r="U95" i="21"/>
  <c r="AG95" i="21" s="1"/>
  <c r="CK95" i="4" s="1"/>
  <c r="L93" i="21"/>
  <c r="X93" i="21" s="1"/>
  <c r="CB93" i="4" s="1"/>
  <c r="M93" i="21"/>
  <c r="Y93" i="21" s="1"/>
  <c r="CC93" i="4" s="1"/>
  <c r="Q93" i="21"/>
  <c r="AC93" i="21" s="1"/>
  <c r="CG93" i="4" s="1"/>
  <c r="U93" i="21"/>
  <c r="AG93" i="21" s="1"/>
  <c r="CK93" i="4" s="1"/>
  <c r="N93" i="21"/>
  <c r="Z93" i="21" s="1"/>
  <c r="CD93" i="4" s="1"/>
  <c r="R93" i="21"/>
  <c r="AD93" i="21" s="1"/>
  <c r="CH93" i="4" s="1"/>
  <c r="O93" i="21"/>
  <c r="AA93" i="21" s="1"/>
  <c r="CE93" i="4" s="1"/>
  <c r="S93" i="21"/>
  <c r="AE93" i="21" s="1"/>
  <c r="CI93" i="4" s="1"/>
  <c r="L91" i="21"/>
  <c r="X91" i="21" s="1"/>
  <c r="CB91" i="4" s="1"/>
  <c r="O91" i="21"/>
  <c r="AA91" i="21" s="1"/>
  <c r="CE91" i="4" s="1"/>
  <c r="S91" i="21"/>
  <c r="AE91" i="21" s="1"/>
  <c r="CI91" i="4" s="1"/>
  <c r="P91" i="21"/>
  <c r="AB91" i="21" s="1"/>
  <c r="CF91" i="4" s="1"/>
  <c r="T91" i="21"/>
  <c r="AF91" i="21" s="1"/>
  <c r="CJ91" i="4" s="1"/>
  <c r="M91" i="21"/>
  <c r="Y91" i="21" s="1"/>
  <c r="CC91" i="4" s="1"/>
  <c r="Q91" i="21"/>
  <c r="AC91" i="21" s="1"/>
  <c r="CG91" i="4" s="1"/>
  <c r="U91" i="21"/>
  <c r="AG91" i="21" s="1"/>
  <c r="CK91" i="4" s="1"/>
  <c r="L89" i="21"/>
  <c r="M89" i="21"/>
  <c r="Y89" i="21" s="1"/>
  <c r="CC89" i="4" s="1"/>
  <c r="Q89" i="21"/>
  <c r="AC89" i="21" s="1"/>
  <c r="CG89" i="4" s="1"/>
  <c r="U89" i="21"/>
  <c r="AG89" i="21" s="1"/>
  <c r="CK89" i="4" s="1"/>
  <c r="N89" i="21"/>
  <c r="Z89" i="21" s="1"/>
  <c r="CD89" i="4" s="1"/>
  <c r="R89" i="21"/>
  <c r="AD89" i="21" s="1"/>
  <c r="CH89" i="4" s="1"/>
  <c r="O89" i="21"/>
  <c r="AA89" i="21" s="1"/>
  <c r="CE89" i="4" s="1"/>
  <c r="S89" i="21"/>
  <c r="AE89" i="21" s="1"/>
  <c r="CI89" i="4" s="1"/>
  <c r="L87" i="21"/>
  <c r="X87" i="21" s="1"/>
  <c r="CB87" i="4" s="1"/>
  <c r="O87" i="21"/>
  <c r="AA87" i="21" s="1"/>
  <c r="CE87" i="4" s="1"/>
  <c r="S87" i="21"/>
  <c r="AE87" i="21" s="1"/>
  <c r="CI87" i="4" s="1"/>
  <c r="P87" i="21"/>
  <c r="AB87" i="21" s="1"/>
  <c r="CF87" i="4" s="1"/>
  <c r="T87" i="21"/>
  <c r="AF87" i="21" s="1"/>
  <c r="CJ87" i="4" s="1"/>
  <c r="M87" i="21"/>
  <c r="Y87" i="21" s="1"/>
  <c r="CC87" i="4" s="1"/>
  <c r="Q87" i="21"/>
  <c r="AC87" i="21" s="1"/>
  <c r="CG87" i="4" s="1"/>
  <c r="U87" i="21"/>
  <c r="AG87" i="21" s="1"/>
  <c r="CK87" i="4" s="1"/>
  <c r="L85" i="21"/>
  <c r="X85" i="21" s="1"/>
  <c r="CB85" i="4" s="1"/>
  <c r="M85" i="21"/>
  <c r="Q85" i="21"/>
  <c r="AC85" i="21" s="1"/>
  <c r="CG85" i="4" s="1"/>
  <c r="U85" i="21"/>
  <c r="AG85" i="21" s="1"/>
  <c r="CK85" i="4" s="1"/>
  <c r="N85" i="21"/>
  <c r="R85" i="21"/>
  <c r="AD85" i="21" s="1"/>
  <c r="CH85" i="4" s="1"/>
  <c r="O85" i="21"/>
  <c r="AA85" i="21" s="1"/>
  <c r="CE85" i="4" s="1"/>
  <c r="S85" i="21"/>
  <c r="AE85" i="21" s="1"/>
  <c r="CI85" i="4" s="1"/>
  <c r="L83" i="21"/>
  <c r="O83" i="21"/>
  <c r="AA83" i="21" s="1"/>
  <c r="CE83" i="4" s="1"/>
  <c r="S83" i="21"/>
  <c r="AE83" i="21" s="1"/>
  <c r="CI83" i="4" s="1"/>
  <c r="P83" i="21"/>
  <c r="AB83" i="21" s="1"/>
  <c r="CF83" i="4" s="1"/>
  <c r="T83" i="21"/>
  <c r="AF83" i="21" s="1"/>
  <c r="CJ83" i="4" s="1"/>
  <c r="M83" i="21"/>
  <c r="Y83" i="21" s="1"/>
  <c r="CC83" i="4" s="1"/>
  <c r="Q83" i="21"/>
  <c r="AC83" i="21" s="1"/>
  <c r="CG83" i="4" s="1"/>
  <c r="U83" i="21"/>
  <c r="AG83" i="21" s="1"/>
  <c r="CK83" i="4" s="1"/>
  <c r="L81" i="21"/>
  <c r="X81" i="21" s="1"/>
  <c r="CB81" i="4" s="1"/>
  <c r="M81" i="21"/>
  <c r="Y81" i="21" s="1"/>
  <c r="CC81" i="4" s="1"/>
  <c r="Q81" i="21"/>
  <c r="AC81" i="21" s="1"/>
  <c r="CG81" i="4" s="1"/>
  <c r="U81" i="21"/>
  <c r="AG81" i="21" s="1"/>
  <c r="CK81" i="4" s="1"/>
  <c r="N81" i="21"/>
  <c r="Z81" i="21" s="1"/>
  <c r="CD81" i="4" s="1"/>
  <c r="R81" i="21"/>
  <c r="AD81" i="21" s="1"/>
  <c r="CH81" i="4" s="1"/>
  <c r="O81" i="21"/>
  <c r="AA81" i="21" s="1"/>
  <c r="CE81" i="4" s="1"/>
  <c r="S81" i="21"/>
  <c r="AE81" i="21" s="1"/>
  <c r="CI81" i="4" s="1"/>
  <c r="L79" i="21"/>
  <c r="X79" i="21" s="1"/>
  <c r="CB79" i="4" s="1"/>
  <c r="O79" i="21"/>
  <c r="S79" i="21"/>
  <c r="AE79" i="21" s="1"/>
  <c r="CI79" i="4" s="1"/>
  <c r="P79" i="21"/>
  <c r="AB79" i="21" s="1"/>
  <c r="CF79" i="4" s="1"/>
  <c r="T79" i="21"/>
  <c r="AF79" i="21" s="1"/>
  <c r="CJ79" i="4" s="1"/>
  <c r="M79" i="21"/>
  <c r="Q79" i="21"/>
  <c r="AC79" i="21" s="1"/>
  <c r="CG79" i="4" s="1"/>
  <c r="U79" i="21"/>
  <c r="AG79" i="21" s="1"/>
  <c r="CK79" i="4" s="1"/>
  <c r="L77" i="21"/>
  <c r="M77" i="21"/>
  <c r="Y77" i="21" s="1"/>
  <c r="CC77" i="4" s="1"/>
  <c r="Q77" i="21"/>
  <c r="AC77" i="21" s="1"/>
  <c r="CG77" i="4" s="1"/>
  <c r="U77" i="21"/>
  <c r="AG77" i="21" s="1"/>
  <c r="CK77" i="4" s="1"/>
  <c r="N77" i="21"/>
  <c r="Z77" i="21" s="1"/>
  <c r="CD77" i="4" s="1"/>
  <c r="R77" i="21"/>
  <c r="AD77" i="21" s="1"/>
  <c r="CH77" i="4" s="1"/>
  <c r="O77" i="21"/>
  <c r="AA77" i="21" s="1"/>
  <c r="CE77" i="4" s="1"/>
  <c r="S77" i="21"/>
  <c r="AE77" i="21" s="1"/>
  <c r="CI77" i="4" s="1"/>
  <c r="L75" i="21"/>
  <c r="O75" i="21"/>
  <c r="AA75" i="21" s="1"/>
  <c r="CE75" i="4" s="1"/>
  <c r="S75" i="21"/>
  <c r="AE75" i="21" s="1"/>
  <c r="CI75" i="4" s="1"/>
  <c r="P75" i="21"/>
  <c r="AB75" i="21" s="1"/>
  <c r="CF75" i="4" s="1"/>
  <c r="T75" i="21"/>
  <c r="AF75" i="21" s="1"/>
  <c r="CJ75" i="4" s="1"/>
  <c r="M75" i="21"/>
  <c r="Y75" i="21" s="1"/>
  <c r="CC75" i="4" s="1"/>
  <c r="Q75" i="21"/>
  <c r="AC75" i="21" s="1"/>
  <c r="CG75" i="4" s="1"/>
  <c r="U75" i="21"/>
  <c r="AG75" i="21" s="1"/>
  <c r="CK75" i="4" s="1"/>
  <c r="L73" i="21"/>
  <c r="X73" i="21" s="1"/>
  <c r="CB73" i="4" s="1"/>
  <c r="M73" i="21"/>
  <c r="Q73" i="21"/>
  <c r="AC73" i="21" s="1"/>
  <c r="CG73" i="4" s="1"/>
  <c r="U73" i="21"/>
  <c r="AG73" i="21" s="1"/>
  <c r="CK73" i="4" s="1"/>
  <c r="N73" i="21"/>
  <c r="R73" i="21"/>
  <c r="AD73" i="21" s="1"/>
  <c r="CH73" i="4" s="1"/>
  <c r="O73" i="21"/>
  <c r="S73" i="21"/>
  <c r="AE73" i="21" s="1"/>
  <c r="CI73" i="4" s="1"/>
  <c r="L71" i="21"/>
  <c r="O71" i="21"/>
  <c r="AA71" i="21" s="1"/>
  <c r="CE71" i="4" s="1"/>
  <c r="S71" i="21"/>
  <c r="AE71" i="21" s="1"/>
  <c r="CI71" i="4" s="1"/>
  <c r="P71" i="21"/>
  <c r="AB71" i="21" s="1"/>
  <c r="CF71" i="4" s="1"/>
  <c r="T71" i="21"/>
  <c r="AF71" i="21" s="1"/>
  <c r="CJ71" i="4" s="1"/>
  <c r="M71" i="21"/>
  <c r="Y71" i="21" s="1"/>
  <c r="CC71" i="4" s="1"/>
  <c r="Q71" i="21"/>
  <c r="AC71" i="21" s="1"/>
  <c r="CG71" i="4" s="1"/>
  <c r="U71" i="21"/>
  <c r="AG71" i="21" s="1"/>
  <c r="CK71" i="4" s="1"/>
  <c r="L69" i="21"/>
  <c r="X69" i="21" s="1"/>
  <c r="CB69" i="4" s="1"/>
  <c r="M69" i="21"/>
  <c r="Q69" i="21"/>
  <c r="AC69" i="21" s="1"/>
  <c r="CG69" i="4" s="1"/>
  <c r="U69" i="21"/>
  <c r="AG69" i="21" s="1"/>
  <c r="CK69" i="4" s="1"/>
  <c r="N69" i="21"/>
  <c r="R69" i="21"/>
  <c r="AD69" i="21" s="1"/>
  <c r="CH69" i="4" s="1"/>
  <c r="O69" i="21"/>
  <c r="S69" i="21"/>
  <c r="AE69" i="21" s="1"/>
  <c r="CI69" i="4" s="1"/>
  <c r="L67" i="21"/>
  <c r="O67" i="21"/>
  <c r="S67" i="21"/>
  <c r="AE67" i="21" s="1"/>
  <c r="CI67" i="4" s="1"/>
  <c r="P67" i="21"/>
  <c r="AB67" i="21" s="1"/>
  <c r="CF67" i="4" s="1"/>
  <c r="T67" i="21"/>
  <c r="AF67" i="21" s="1"/>
  <c r="CJ67" i="4" s="1"/>
  <c r="M67" i="21"/>
  <c r="Q67" i="21"/>
  <c r="AC67" i="21" s="1"/>
  <c r="CG67" i="4" s="1"/>
  <c r="U67" i="21"/>
  <c r="AG67" i="21" s="1"/>
  <c r="CK67" i="4" s="1"/>
  <c r="L65" i="21"/>
  <c r="M65" i="21"/>
  <c r="Y65" i="21" s="1"/>
  <c r="CC65" i="4" s="1"/>
  <c r="Q65" i="21"/>
  <c r="AC65" i="21" s="1"/>
  <c r="CG65" i="4" s="1"/>
  <c r="U65" i="21"/>
  <c r="AG65" i="21" s="1"/>
  <c r="CK65" i="4" s="1"/>
  <c r="N65" i="21"/>
  <c r="Z65" i="21" s="1"/>
  <c r="CD65" i="4" s="1"/>
  <c r="R65" i="21"/>
  <c r="AD65" i="21" s="1"/>
  <c r="CH65" i="4" s="1"/>
  <c r="O65" i="21"/>
  <c r="AA65" i="21" s="1"/>
  <c r="CE65" i="4" s="1"/>
  <c r="S65" i="21"/>
  <c r="AE65" i="21" s="1"/>
  <c r="CI65" i="4" s="1"/>
  <c r="L63" i="21"/>
  <c r="O63" i="21"/>
  <c r="S63" i="21"/>
  <c r="AE63" i="21" s="1"/>
  <c r="CI63" i="4" s="1"/>
  <c r="P63" i="21"/>
  <c r="AB63" i="21" s="1"/>
  <c r="CF63" i="4" s="1"/>
  <c r="T63" i="21"/>
  <c r="AF63" i="21" s="1"/>
  <c r="CJ63" i="4" s="1"/>
  <c r="M63" i="21"/>
  <c r="Y63" i="21" s="1"/>
  <c r="CC63" i="4" s="1"/>
  <c r="Q63" i="21"/>
  <c r="AC63" i="21" s="1"/>
  <c r="CG63" i="4" s="1"/>
  <c r="U63" i="21"/>
  <c r="AG63" i="21" s="1"/>
  <c r="CK63" i="4" s="1"/>
  <c r="L61" i="21"/>
  <c r="X61" i="21" s="1"/>
  <c r="CB61" i="4" s="1"/>
  <c r="M61" i="21"/>
  <c r="Y61" i="21" s="1"/>
  <c r="CC61" i="4" s="1"/>
  <c r="Q61" i="21"/>
  <c r="AC61" i="21" s="1"/>
  <c r="CG61" i="4" s="1"/>
  <c r="U61" i="21"/>
  <c r="AG61" i="21" s="1"/>
  <c r="CK61" i="4" s="1"/>
  <c r="N61" i="21"/>
  <c r="Z61" i="21" s="1"/>
  <c r="CD61" i="4" s="1"/>
  <c r="R61" i="21"/>
  <c r="AD61" i="21" s="1"/>
  <c r="CH61" i="4" s="1"/>
  <c r="O61" i="21"/>
  <c r="AA61" i="21" s="1"/>
  <c r="CE61" i="4" s="1"/>
  <c r="S61" i="21"/>
  <c r="AE61" i="21" s="1"/>
  <c r="CI61" i="4" s="1"/>
  <c r="L59" i="21"/>
  <c r="O59" i="21"/>
  <c r="S59" i="21"/>
  <c r="AE59" i="21" s="1"/>
  <c r="CI59" i="4" s="1"/>
  <c r="P59" i="21"/>
  <c r="AB59" i="21" s="1"/>
  <c r="CF59" i="4" s="1"/>
  <c r="T59" i="21"/>
  <c r="AF59" i="21" s="1"/>
  <c r="CJ59" i="4" s="1"/>
  <c r="M59" i="21"/>
  <c r="Q59" i="21"/>
  <c r="AC59" i="21" s="1"/>
  <c r="CG59" i="4" s="1"/>
  <c r="U59" i="21"/>
  <c r="AG59" i="21" s="1"/>
  <c r="CK59" i="4" s="1"/>
  <c r="L57" i="21"/>
  <c r="X57" i="21" s="1"/>
  <c r="CB57" i="4" s="1"/>
  <c r="M57" i="21"/>
  <c r="Q57" i="21"/>
  <c r="AC57" i="21" s="1"/>
  <c r="CG57" i="4" s="1"/>
  <c r="U57" i="21"/>
  <c r="AG57" i="21" s="1"/>
  <c r="CK57" i="4" s="1"/>
  <c r="N57" i="21"/>
  <c r="R57" i="21"/>
  <c r="AD57" i="21" s="1"/>
  <c r="CH57" i="4" s="1"/>
  <c r="O57" i="21"/>
  <c r="AA57" i="21" s="1"/>
  <c r="CE57" i="4" s="1"/>
  <c r="S57" i="21"/>
  <c r="AE57" i="21" s="1"/>
  <c r="CI57" i="4" s="1"/>
  <c r="L55" i="21"/>
  <c r="O55" i="21"/>
  <c r="AA55" i="21" s="1"/>
  <c r="CE55" i="4" s="1"/>
  <c r="S55" i="21"/>
  <c r="AE55" i="21" s="1"/>
  <c r="CI55" i="4" s="1"/>
  <c r="P55" i="21"/>
  <c r="AB55" i="21" s="1"/>
  <c r="CF55" i="4" s="1"/>
  <c r="T55" i="21"/>
  <c r="AF55" i="21" s="1"/>
  <c r="CJ55" i="4" s="1"/>
  <c r="M55" i="21"/>
  <c r="Y55" i="21" s="1"/>
  <c r="CC55" i="4" s="1"/>
  <c r="Q55" i="21"/>
  <c r="AC55" i="21" s="1"/>
  <c r="CG55" i="4" s="1"/>
  <c r="U55" i="21"/>
  <c r="AG55" i="21" s="1"/>
  <c r="CK55" i="4" s="1"/>
  <c r="L53" i="21"/>
  <c r="X53" i="21" s="1"/>
  <c r="CB53" i="4" s="1"/>
  <c r="M53" i="21"/>
  <c r="Y53" i="21" s="1"/>
  <c r="CC53" i="4" s="1"/>
  <c r="Q53" i="21"/>
  <c r="AC53" i="21" s="1"/>
  <c r="CG53" i="4" s="1"/>
  <c r="U53" i="21"/>
  <c r="AG53" i="21" s="1"/>
  <c r="CK53" i="4" s="1"/>
  <c r="N53" i="21"/>
  <c r="Z53" i="21" s="1"/>
  <c r="CD53" i="4" s="1"/>
  <c r="R53" i="21"/>
  <c r="AD53" i="21" s="1"/>
  <c r="CH53" i="4" s="1"/>
  <c r="O53" i="21"/>
  <c r="AA53" i="21" s="1"/>
  <c r="CE53" i="4" s="1"/>
  <c r="S53" i="21"/>
  <c r="AE53" i="21" s="1"/>
  <c r="CI53" i="4" s="1"/>
  <c r="L51" i="21"/>
  <c r="X51" i="21" s="1"/>
  <c r="CB51" i="4" s="1"/>
  <c r="O51" i="21"/>
  <c r="S51" i="21"/>
  <c r="AE51" i="21" s="1"/>
  <c r="CI51" i="4" s="1"/>
  <c r="P51" i="21"/>
  <c r="AB51" i="21" s="1"/>
  <c r="CF51" i="4" s="1"/>
  <c r="T51" i="21"/>
  <c r="AF51" i="21" s="1"/>
  <c r="CJ51" i="4" s="1"/>
  <c r="M51" i="21"/>
  <c r="Q51" i="21"/>
  <c r="AC51" i="21" s="1"/>
  <c r="CG51" i="4" s="1"/>
  <c r="U51" i="21"/>
  <c r="AG51" i="21" s="1"/>
  <c r="CK51" i="4" s="1"/>
  <c r="L49" i="21"/>
  <c r="X49" i="21" s="1"/>
  <c r="CB49" i="4" s="1"/>
  <c r="M49" i="21"/>
  <c r="Q49" i="21"/>
  <c r="AC49" i="21" s="1"/>
  <c r="CG49" i="4" s="1"/>
  <c r="U49" i="21"/>
  <c r="AG49" i="21" s="1"/>
  <c r="CK49" i="4" s="1"/>
  <c r="N49" i="21"/>
  <c r="R49" i="21"/>
  <c r="AD49" i="21" s="1"/>
  <c r="CH49" i="4" s="1"/>
  <c r="O49" i="21"/>
  <c r="AA49" i="21" s="1"/>
  <c r="CE49" i="4" s="1"/>
  <c r="S49" i="21"/>
  <c r="AE49" i="21" s="1"/>
  <c r="CI49" i="4" s="1"/>
  <c r="L47" i="21"/>
  <c r="O47" i="21"/>
  <c r="S47" i="21"/>
  <c r="AE47" i="21" s="1"/>
  <c r="CI47" i="4" s="1"/>
  <c r="P47" i="21"/>
  <c r="AB47" i="21" s="1"/>
  <c r="CF47" i="4" s="1"/>
  <c r="T47" i="21"/>
  <c r="AF47" i="21" s="1"/>
  <c r="CJ47" i="4" s="1"/>
  <c r="M47" i="21"/>
  <c r="Q47" i="21"/>
  <c r="AC47" i="21" s="1"/>
  <c r="CG47" i="4" s="1"/>
  <c r="U47" i="21"/>
  <c r="AG47" i="21" s="1"/>
  <c r="CK47" i="4" s="1"/>
  <c r="L45" i="21"/>
  <c r="X45" i="21" s="1"/>
  <c r="CB45" i="4" s="1"/>
  <c r="M45" i="21"/>
  <c r="Q45" i="21"/>
  <c r="AC45" i="21" s="1"/>
  <c r="CG45" i="4" s="1"/>
  <c r="U45" i="21"/>
  <c r="AG45" i="21" s="1"/>
  <c r="CK45" i="4" s="1"/>
  <c r="N45" i="21"/>
  <c r="R45" i="21"/>
  <c r="AD45" i="21" s="1"/>
  <c r="CH45" i="4" s="1"/>
  <c r="O45" i="21"/>
  <c r="AA45" i="21" s="1"/>
  <c r="CE45" i="4" s="1"/>
  <c r="S45" i="21"/>
  <c r="AE45" i="21" s="1"/>
  <c r="CI45" i="4" s="1"/>
  <c r="L43" i="21"/>
  <c r="O43" i="21"/>
  <c r="S43" i="21"/>
  <c r="AE43" i="21" s="1"/>
  <c r="CI43" i="4" s="1"/>
  <c r="P43" i="21"/>
  <c r="AB43" i="21" s="1"/>
  <c r="CF43" i="4" s="1"/>
  <c r="T43" i="21"/>
  <c r="AF43" i="21" s="1"/>
  <c r="CJ43" i="4" s="1"/>
  <c r="M43" i="21"/>
  <c r="Q43" i="21"/>
  <c r="AC43" i="21" s="1"/>
  <c r="CG43" i="4" s="1"/>
  <c r="U43" i="21"/>
  <c r="AG43" i="21" s="1"/>
  <c r="CK43" i="4" s="1"/>
  <c r="L41" i="21"/>
  <c r="X41" i="21" s="1"/>
  <c r="CB41" i="4" s="1"/>
  <c r="M41" i="21"/>
  <c r="Y41" i="21" s="1"/>
  <c r="CC41" i="4" s="1"/>
  <c r="Q41" i="21"/>
  <c r="AC41" i="21" s="1"/>
  <c r="CG41" i="4" s="1"/>
  <c r="U41" i="21"/>
  <c r="AG41" i="21" s="1"/>
  <c r="CK41" i="4" s="1"/>
  <c r="N41" i="21"/>
  <c r="Z41" i="21" s="1"/>
  <c r="CD41" i="4" s="1"/>
  <c r="R41" i="21"/>
  <c r="AD41" i="21" s="1"/>
  <c r="CH41" i="4" s="1"/>
  <c r="O41" i="21"/>
  <c r="AA41" i="21" s="1"/>
  <c r="CE41" i="4" s="1"/>
  <c r="S41" i="21"/>
  <c r="AE41" i="21" s="1"/>
  <c r="CI41" i="4" s="1"/>
  <c r="L39" i="21"/>
  <c r="O39" i="21"/>
  <c r="AA39" i="21" s="1"/>
  <c r="CE39" i="4" s="1"/>
  <c r="S39" i="21"/>
  <c r="AE39" i="21" s="1"/>
  <c r="CI39" i="4" s="1"/>
  <c r="P39" i="21"/>
  <c r="AB39" i="21" s="1"/>
  <c r="CF39" i="4" s="1"/>
  <c r="T39" i="21"/>
  <c r="AF39" i="21" s="1"/>
  <c r="CJ39" i="4" s="1"/>
  <c r="M39" i="21"/>
  <c r="Y39" i="21" s="1"/>
  <c r="CC39" i="4" s="1"/>
  <c r="Q39" i="21"/>
  <c r="AC39" i="21" s="1"/>
  <c r="CG39" i="4" s="1"/>
  <c r="U39" i="21"/>
  <c r="AG39" i="21" s="1"/>
  <c r="CK39" i="4" s="1"/>
  <c r="L37" i="21"/>
  <c r="X37" i="21" s="1"/>
  <c r="CB37" i="4" s="1"/>
  <c r="M37" i="21"/>
  <c r="Y37" i="21" s="1"/>
  <c r="CC37" i="4" s="1"/>
  <c r="Q37" i="21"/>
  <c r="AC37" i="21" s="1"/>
  <c r="CG37" i="4" s="1"/>
  <c r="U37" i="21"/>
  <c r="AG37" i="21" s="1"/>
  <c r="CK37" i="4" s="1"/>
  <c r="N37" i="21"/>
  <c r="Z37" i="21" s="1"/>
  <c r="CD37" i="4" s="1"/>
  <c r="R37" i="21"/>
  <c r="AD37" i="21" s="1"/>
  <c r="CH37" i="4" s="1"/>
  <c r="O37" i="21"/>
  <c r="AA37" i="21" s="1"/>
  <c r="CE37" i="4" s="1"/>
  <c r="S37" i="21"/>
  <c r="AE37" i="21" s="1"/>
  <c r="CI37" i="4" s="1"/>
  <c r="L35" i="21"/>
  <c r="O35" i="21"/>
  <c r="S35" i="21"/>
  <c r="AE35" i="21" s="1"/>
  <c r="CI35" i="4" s="1"/>
  <c r="P35" i="21"/>
  <c r="AB35" i="21" s="1"/>
  <c r="CF35" i="4" s="1"/>
  <c r="T35" i="21"/>
  <c r="AF35" i="21" s="1"/>
  <c r="CJ35" i="4" s="1"/>
  <c r="M35" i="21"/>
  <c r="Q35" i="21"/>
  <c r="AC35" i="21" s="1"/>
  <c r="CG35" i="4" s="1"/>
  <c r="U35" i="21"/>
  <c r="AG35" i="21" s="1"/>
  <c r="CK35" i="4" s="1"/>
  <c r="L33" i="21"/>
  <c r="M33" i="21"/>
  <c r="Y33" i="21" s="1"/>
  <c r="CC33" i="4" s="1"/>
  <c r="Q33" i="21"/>
  <c r="AC33" i="21" s="1"/>
  <c r="CG33" i="4" s="1"/>
  <c r="U33" i="21"/>
  <c r="AG33" i="21" s="1"/>
  <c r="CK33" i="4" s="1"/>
  <c r="N33" i="21"/>
  <c r="Z33" i="21" s="1"/>
  <c r="CD33" i="4" s="1"/>
  <c r="R33" i="21"/>
  <c r="AD33" i="21" s="1"/>
  <c r="CH33" i="4" s="1"/>
  <c r="O33" i="21"/>
  <c r="AA33" i="21" s="1"/>
  <c r="CE33" i="4" s="1"/>
  <c r="S33" i="21"/>
  <c r="AE33" i="21" s="1"/>
  <c r="CI33" i="4" s="1"/>
  <c r="L31" i="21"/>
  <c r="X31" i="21" s="1"/>
  <c r="CB31" i="4" s="1"/>
  <c r="O31" i="21"/>
  <c r="AA31" i="21" s="1"/>
  <c r="CE31" i="4" s="1"/>
  <c r="S31" i="21"/>
  <c r="AE31" i="21" s="1"/>
  <c r="CI31" i="4" s="1"/>
  <c r="P31" i="21"/>
  <c r="AB31" i="21" s="1"/>
  <c r="CF31" i="4" s="1"/>
  <c r="T31" i="21"/>
  <c r="AF31" i="21" s="1"/>
  <c r="CJ31" i="4" s="1"/>
  <c r="M31" i="21"/>
  <c r="Y31" i="21" s="1"/>
  <c r="CC31" i="4" s="1"/>
  <c r="Q31" i="21"/>
  <c r="AC31" i="21" s="1"/>
  <c r="CG31" i="4" s="1"/>
  <c r="U31" i="21"/>
  <c r="AG31" i="21" s="1"/>
  <c r="CK31" i="4" s="1"/>
  <c r="L29" i="21"/>
  <c r="X29" i="21" s="1"/>
  <c r="CB29" i="4" s="1"/>
  <c r="M29" i="21"/>
  <c r="Y29" i="21" s="1"/>
  <c r="CC29" i="4" s="1"/>
  <c r="Q29" i="21"/>
  <c r="AC29" i="21" s="1"/>
  <c r="CG29" i="4" s="1"/>
  <c r="U29" i="21"/>
  <c r="AG29" i="21" s="1"/>
  <c r="CK29" i="4" s="1"/>
  <c r="N29" i="21"/>
  <c r="Z29" i="21" s="1"/>
  <c r="CD29" i="4" s="1"/>
  <c r="R29" i="21"/>
  <c r="AD29" i="21" s="1"/>
  <c r="CH29" i="4" s="1"/>
  <c r="O29" i="21"/>
  <c r="AA29" i="21" s="1"/>
  <c r="CE29" i="4" s="1"/>
  <c r="S29" i="21"/>
  <c r="AE29" i="21" s="1"/>
  <c r="CI29" i="4" s="1"/>
  <c r="L27" i="21"/>
  <c r="O27" i="21"/>
  <c r="S27" i="21"/>
  <c r="AE27" i="21" s="1"/>
  <c r="CI27" i="4" s="1"/>
  <c r="P27" i="21"/>
  <c r="AB27" i="21" s="1"/>
  <c r="CF27" i="4" s="1"/>
  <c r="T27" i="21"/>
  <c r="AF27" i="21" s="1"/>
  <c r="CJ27" i="4" s="1"/>
  <c r="M27" i="21"/>
  <c r="Q27" i="21"/>
  <c r="AC27" i="21" s="1"/>
  <c r="CG27" i="4" s="1"/>
  <c r="U27" i="21"/>
  <c r="AG27" i="21" s="1"/>
  <c r="CK27" i="4" s="1"/>
  <c r="L25" i="21"/>
  <c r="X25" i="21" s="1"/>
  <c r="CB25" i="4" s="1"/>
  <c r="M25" i="21"/>
  <c r="Y25" i="21" s="1"/>
  <c r="CC25" i="4" s="1"/>
  <c r="Q25" i="21"/>
  <c r="AC25" i="21" s="1"/>
  <c r="CG25" i="4" s="1"/>
  <c r="U25" i="21"/>
  <c r="AG25" i="21" s="1"/>
  <c r="CK25" i="4" s="1"/>
  <c r="N25" i="21"/>
  <c r="Z25" i="21" s="1"/>
  <c r="CD25" i="4" s="1"/>
  <c r="R25" i="21"/>
  <c r="AD25" i="21" s="1"/>
  <c r="CH25" i="4" s="1"/>
  <c r="O25" i="21"/>
  <c r="AA25" i="21" s="1"/>
  <c r="CE25" i="4" s="1"/>
  <c r="S25" i="21"/>
  <c r="AE25" i="21" s="1"/>
  <c r="CI25" i="4" s="1"/>
  <c r="L23" i="21"/>
  <c r="O23" i="21"/>
  <c r="S23" i="21"/>
  <c r="AE23" i="21" s="1"/>
  <c r="CI23" i="4" s="1"/>
  <c r="P23" i="21"/>
  <c r="AB23" i="21" s="1"/>
  <c r="CF23" i="4" s="1"/>
  <c r="T23" i="21"/>
  <c r="AF23" i="21" s="1"/>
  <c r="CJ23" i="4" s="1"/>
  <c r="M23" i="21"/>
  <c r="Q23" i="21"/>
  <c r="AC23" i="21" s="1"/>
  <c r="CG23" i="4" s="1"/>
  <c r="U23" i="21"/>
  <c r="AG23" i="21" s="1"/>
  <c r="CK23" i="4" s="1"/>
  <c r="L21" i="21"/>
  <c r="X21" i="21" s="1"/>
  <c r="CB21" i="4" s="1"/>
  <c r="M21" i="21"/>
  <c r="Q21" i="21"/>
  <c r="AC21" i="21" s="1"/>
  <c r="CG21" i="4" s="1"/>
  <c r="U21" i="21"/>
  <c r="AG21" i="21" s="1"/>
  <c r="CK21" i="4" s="1"/>
  <c r="N21" i="21"/>
  <c r="R21" i="21"/>
  <c r="AD21" i="21" s="1"/>
  <c r="CH21" i="4" s="1"/>
  <c r="O21" i="21"/>
  <c r="S21" i="21"/>
  <c r="AE21" i="21" s="1"/>
  <c r="CI21" i="4" s="1"/>
  <c r="L19" i="21"/>
  <c r="X19" i="21" s="1"/>
  <c r="CB19" i="4" s="1"/>
  <c r="O19" i="21"/>
  <c r="S19" i="21"/>
  <c r="AE19" i="21" s="1"/>
  <c r="CI19" i="4" s="1"/>
  <c r="P19" i="21"/>
  <c r="AB19" i="21" s="1"/>
  <c r="CF19" i="4" s="1"/>
  <c r="T19" i="21"/>
  <c r="AF19" i="21" s="1"/>
  <c r="CJ19" i="4" s="1"/>
  <c r="M19" i="21"/>
  <c r="Q19" i="21"/>
  <c r="AC19" i="21" s="1"/>
  <c r="CG19" i="4" s="1"/>
  <c r="U19" i="21"/>
  <c r="AG19" i="21" s="1"/>
  <c r="CK19" i="4" s="1"/>
  <c r="L17" i="21"/>
  <c r="X17" i="21" s="1"/>
  <c r="CB17" i="4" s="1"/>
  <c r="M17" i="21"/>
  <c r="Y17" i="21" s="1"/>
  <c r="CC17" i="4" s="1"/>
  <c r="Q17" i="21"/>
  <c r="AC17" i="21" s="1"/>
  <c r="CG17" i="4" s="1"/>
  <c r="U17" i="21"/>
  <c r="AG17" i="21" s="1"/>
  <c r="CK17" i="4" s="1"/>
  <c r="N17" i="21"/>
  <c r="Z17" i="21" s="1"/>
  <c r="CD17" i="4" s="1"/>
  <c r="R17" i="21"/>
  <c r="AD17" i="21" s="1"/>
  <c r="CH17" i="4" s="1"/>
  <c r="O17" i="21"/>
  <c r="AA17" i="21" s="1"/>
  <c r="CE17" i="4" s="1"/>
  <c r="S17" i="21"/>
  <c r="AE17" i="21" s="1"/>
  <c r="CI17" i="4" s="1"/>
  <c r="L15" i="21"/>
  <c r="O15" i="21"/>
  <c r="S15" i="21"/>
  <c r="AE15" i="21" s="1"/>
  <c r="CI15" i="4" s="1"/>
  <c r="P15" i="21"/>
  <c r="AB15" i="21" s="1"/>
  <c r="CF15" i="4" s="1"/>
  <c r="T15" i="21"/>
  <c r="AF15" i="21" s="1"/>
  <c r="CJ15" i="4" s="1"/>
  <c r="M15" i="21"/>
  <c r="Q15" i="21"/>
  <c r="AC15" i="21" s="1"/>
  <c r="CG15" i="4" s="1"/>
  <c r="U15" i="21"/>
  <c r="AG15" i="21" s="1"/>
  <c r="CK15" i="4" s="1"/>
  <c r="L13" i="21"/>
  <c r="X13" i="21" s="1"/>
  <c r="CB13" i="4" s="1"/>
  <c r="M13" i="21"/>
  <c r="Y13" i="21" s="1"/>
  <c r="CC13" i="4" s="1"/>
  <c r="Q13" i="21"/>
  <c r="AC13" i="21" s="1"/>
  <c r="CG13" i="4" s="1"/>
  <c r="U13" i="21"/>
  <c r="AG13" i="21" s="1"/>
  <c r="CK13" i="4" s="1"/>
  <c r="N13" i="21"/>
  <c r="Z13" i="21" s="1"/>
  <c r="CD13" i="4" s="1"/>
  <c r="R13" i="21"/>
  <c r="AD13" i="21" s="1"/>
  <c r="CH13" i="4" s="1"/>
  <c r="O13" i="21"/>
  <c r="AA13" i="21" s="1"/>
  <c r="CE13" i="4" s="1"/>
  <c r="S13" i="21"/>
  <c r="AE13" i="21" s="1"/>
  <c r="CI13" i="4" s="1"/>
  <c r="L11" i="21"/>
  <c r="X11" i="21" s="1"/>
  <c r="CB11" i="4" s="1"/>
  <c r="O11" i="21"/>
  <c r="AA11" i="21" s="1"/>
  <c r="CE11" i="4" s="1"/>
  <c r="S11" i="21"/>
  <c r="AE11" i="21" s="1"/>
  <c r="CI11" i="4" s="1"/>
  <c r="P11" i="21"/>
  <c r="AB11" i="21" s="1"/>
  <c r="CF11" i="4" s="1"/>
  <c r="T11" i="21"/>
  <c r="AF11" i="21" s="1"/>
  <c r="CJ11" i="4" s="1"/>
  <c r="M11" i="21"/>
  <c r="Y11" i="21" s="1"/>
  <c r="CC11" i="4" s="1"/>
  <c r="Q11" i="21"/>
  <c r="AC11" i="21" s="1"/>
  <c r="CG11" i="4" s="1"/>
  <c r="U11" i="21"/>
  <c r="AG11" i="21" s="1"/>
  <c r="CK11" i="4" s="1"/>
  <c r="L9" i="21"/>
  <c r="M9" i="21"/>
  <c r="Y9" i="21" s="1"/>
  <c r="CC9" i="4" s="1"/>
  <c r="Q9" i="21"/>
  <c r="AC9" i="21" s="1"/>
  <c r="CG9" i="4" s="1"/>
  <c r="U9" i="21"/>
  <c r="AG9" i="21" s="1"/>
  <c r="CK9" i="4" s="1"/>
  <c r="N9" i="21"/>
  <c r="Z9" i="21" s="1"/>
  <c r="CD9" i="4" s="1"/>
  <c r="R9" i="21"/>
  <c r="AD9" i="21" s="1"/>
  <c r="CH9" i="4" s="1"/>
  <c r="O9" i="21"/>
  <c r="AA9" i="21" s="1"/>
  <c r="CE9" i="4" s="1"/>
  <c r="S9" i="21"/>
  <c r="AE9" i="21" s="1"/>
  <c r="CI9" i="4" s="1"/>
  <c r="L7" i="21"/>
  <c r="O7" i="21"/>
  <c r="AA7" i="21" s="1"/>
  <c r="CE7" i="4" s="1"/>
  <c r="S7" i="21"/>
  <c r="AE7" i="21" s="1"/>
  <c r="CI7" i="4" s="1"/>
  <c r="P7" i="21"/>
  <c r="AB7" i="21" s="1"/>
  <c r="CF7" i="4" s="1"/>
  <c r="T7" i="21"/>
  <c r="AF7" i="21" s="1"/>
  <c r="CJ7" i="4" s="1"/>
  <c r="M7" i="21"/>
  <c r="Y7" i="21" s="1"/>
  <c r="Q7" i="21"/>
  <c r="AC7" i="21" s="1"/>
  <c r="U7" i="21"/>
  <c r="AG7" i="21" s="1"/>
  <c r="L5" i="21"/>
  <c r="X5" i="21" s="1"/>
  <c r="CB5" i="4" s="1"/>
  <c r="M5" i="21"/>
  <c r="Y5" i="21" s="1"/>
  <c r="CC5" i="4" s="1"/>
  <c r="Q5" i="21"/>
  <c r="AC5" i="21" s="1"/>
  <c r="CG5" i="4" s="1"/>
  <c r="U5" i="21"/>
  <c r="AG5" i="21" s="1"/>
  <c r="CK5" i="4" s="1"/>
  <c r="N5" i="21"/>
  <c r="Z5" i="21" s="1"/>
  <c r="CD5" i="4" s="1"/>
  <c r="R5" i="21"/>
  <c r="AD5" i="21" s="1"/>
  <c r="CH5" i="4" s="1"/>
  <c r="O5" i="21"/>
  <c r="AA5" i="21" s="1"/>
  <c r="CE5" i="4" s="1"/>
  <c r="S5" i="21"/>
  <c r="AE5" i="21" s="1"/>
  <c r="CI5" i="4" s="1"/>
  <c r="N3" i="21"/>
  <c r="R3" i="21"/>
  <c r="AD3" i="21" s="1"/>
  <c r="CH3" i="4" s="1"/>
  <c r="L3" i="21"/>
  <c r="Q3" i="21"/>
  <c r="AC3" i="21" s="1"/>
  <c r="CG3" i="4" s="1"/>
  <c r="T3" i="21"/>
  <c r="AF3" i="21" s="1"/>
  <c r="CJ3" i="4" s="1"/>
  <c r="P3" i="21"/>
  <c r="AB3" i="21" s="1"/>
  <c r="CF3" i="4" s="1"/>
  <c r="S3" i="21"/>
  <c r="AE3" i="21" s="1"/>
  <c r="CI3" i="4" s="1"/>
  <c r="M3" i="21"/>
  <c r="U3" i="21"/>
  <c r="AG3" i="21" s="1"/>
  <c r="CK3" i="4" s="1"/>
  <c r="K514" i="21"/>
  <c r="K510" i="21"/>
  <c r="W510" i="21" s="1"/>
  <c r="CA510" i="4" s="1"/>
  <c r="K506" i="21"/>
  <c r="W506" i="21" s="1"/>
  <c r="CA506" i="4" s="1"/>
  <c r="K502" i="21"/>
  <c r="W502" i="21" s="1"/>
  <c r="CA502" i="4" s="1"/>
  <c r="K498" i="21"/>
  <c r="W498" i="21" s="1"/>
  <c r="CA498" i="4" s="1"/>
  <c r="K494" i="21"/>
  <c r="W494" i="21" s="1"/>
  <c r="CA494" i="4" s="1"/>
  <c r="K490" i="21"/>
  <c r="K486" i="21"/>
  <c r="K482" i="21"/>
  <c r="K478" i="21"/>
  <c r="W478" i="21" s="1"/>
  <c r="CA478" i="4" s="1"/>
  <c r="K474" i="21"/>
  <c r="K470" i="21"/>
  <c r="K466" i="21"/>
  <c r="W466" i="21" s="1"/>
  <c r="CA466" i="4" s="1"/>
  <c r="K462" i="21"/>
  <c r="K458" i="21"/>
  <c r="K454" i="21"/>
  <c r="K450" i="21"/>
  <c r="W450" i="21" s="1"/>
  <c r="CA450" i="4" s="1"/>
  <c r="K446" i="21"/>
  <c r="W446" i="21" s="1"/>
  <c r="CA446" i="4" s="1"/>
  <c r="K442" i="21"/>
  <c r="W442" i="21" s="1"/>
  <c r="CA442" i="4" s="1"/>
  <c r="K438" i="21"/>
  <c r="W438" i="21" s="1"/>
  <c r="CA438" i="4" s="1"/>
  <c r="K434" i="21"/>
  <c r="W434" i="21" s="1"/>
  <c r="CA434" i="4" s="1"/>
  <c r="K430" i="21"/>
  <c r="W430" i="21" s="1"/>
  <c r="CA430" i="4" s="1"/>
  <c r="K426" i="21"/>
  <c r="K422" i="21"/>
  <c r="K418" i="21"/>
  <c r="W418" i="21" s="1"/>
  <c r="CA418" i="4" s="1"/>
  <c r="K414" i="21"/>
  <c r="W414" i="21" s="1"/>
  <c r="CA414" i="4" s="1"/>
  <c r="K410" i="21"/>
  <c r="W410" i="21" s="1"/>
  <c r="CA410" i="4" s="1"/>
  <c r="K406" i="21"/>
  <c r="W406" i="21" s="1"/>
  <c r="CA406" i="4" s="1"/>
  <c r="K402" i="21"/>
  <c r="W402" i="21" s="1"/>
  <c r="CA402" i="4" s="1"/>
  <c r="K398" i="21"/>
  <c r="W398" i="21" s="1"/>
  <c r="CA398" i="4" s="1"/>
  <c r="K394" i="21"/>
  <c r="W394" i="21" s="1"/>
  <c r="CA394" i="4" s="1"/>
  <c r="K390" i="21"/>
  <c r="W390" i="21" s="1"/>
  <c r="CA390" i="4" s="1"/>
  <c r="K386" i="21"/>
  <c r="K382" i="21"/>
  <c r="W382" i="21" s="1"/>
  <c r="CA382" i="4" s="1"/>
  <c r="K378" i="21"/>
  <c r="K374" i="21"/>
  <c r="W374" i="21" s="1"/>
  <c r="CA374" i="4" s="1"/>
  <c r="K370" i="21"/>
  <c r="W370" i="21" s="1"/>
  <c r="CA370" i="4" s="1"/>
  <c r="K366" i="21"/>
  <c r="W366" i="21" s="1"/>
  <c r="CA366" i="4" s="1"/>
  <c r="K362" i="21"/>
  <c r="W362" i="21" s="1"/>
  <c r="CA362" i="4" s="1"/>
  <c r="K358" i="21"/>
  <c r="W358" i="21" s="1"/>
  <c r="CA358" i="4" s="1"/>
  <c r="K354" i="21"/>
  <c r="W354" i="21" s="1"/>
  <c r="CA354" i="4" s="1"/>
  <c r="K350" i="21"/>
  <c r="W350" i="21" s="1"/>
  <c r="CA350" i="4" s="1"/>
  <c r="K346" i="21"/>
  <c r="W346" i="21" s="1"/>
  <c r="CA346" i="4" s="1"/>
  <c r="K342" i="21"/>
  <c r="W342" i="21" s="1"/>
  <c r="CA342" i="4" s="1"/>
  <c r="K338" i="21"/>
  <c r="W338" i="21" s="1"/>
  <c r="CA338" i="4" s="1"/>
  <c r="K334" i="21"/>
  <c r="W334" i="21" s="1"/>
  <c r="CA334" i="4" s="1"/>
  <c r="K330" i="21"/>
  <c r="W330" i="21" s="1"/>
  <c r="CA330" i="4" s="1"/>
  <c r="K326" i="21"/>
  <c r="K322" i="21"/>
  <c r="K318" i="21"/>
  <c r="W318" i="21" s="1"/>
  <c r="CA318" i="4" s="1"/>
  <c r="K314" i="21"/>
  <c r="W314" i="21" s="1"/>
  <c r="CA314" i="4" s="1"/>
  <c r="K310" i="21"/>
  <c r="W310" i="21" s="1"/>
  <c r="CA310" i="4" s="1"/>
  <c r="K306" i="21"/>
  <c r="W306" i="21" s="1"/>
  <c r="CA306" i="4" s="1"/>
  <c r="K302" i="21"/>
  <c r="K298" i="21"/>
  <c r="K294" i="21"/>
  <c r="K290" i="21"/>
  <c r="K286" i="21"/>
  <c r="W286" i="21" s="1"/>
  <c r="CA286" i="4" s="1"/>
  <c r="K282" i="21"/>
  <c r="W282" i="21" s="1"/>
  <c r="CA282" i="4" s="1"/>
  <c r="K278" i="21"/>
  <c r="W278" i="21" s="1"/>
  <c r="CA278" i="4" s="1"/>
  <c r="K274" i="21"/>
  <c r="W274" i="21" s="1"/>
  <c r="CA274" i="4" s="1"/>
  <c r="K270" i="21"/>
  <c r="W270" i="21" s="1"/>
  <c r="CA270" i="4" s="1"/>
  <c r="K266" i="21"/>
  <c r="K262" i="21"/>
  <c r="K258" i="21"/>
  <c r="W258" i="21" s="1"/>
  <c r="CA258" i="4" s="1"/>
  <c r="K254" i="21"/>
  <c r="W254" i="21" s="1"/>
  <c r="CA254" i="4" s="1"/>
  <c r="K250" i="21"/>
  <c r="W250" i="21" s="1"/>
  <c r="CA250" i="4" s="1"/>
  <c r="K246" i="21"/>
  <c r="K242" i="21"/>
  <c r="W242" i="21" s="1"/>
  <c r="CA242" i="4" s="1"/>
  <c r="K238" i="21"/>
  <c r="W238" i="21" s="1"/>
  <c r="CA238" i="4" s="1"/>
  <c r="K234" i="21"/>
  <c r="K230" i="21"/>
  <c r="W230" i="21" s="1"/>
  <c r="CA230" i="4" s="1"/>
  <c r="K226" i="21"/>
  <c r="W226" i="21" s="1"/>
  <c r="CA226" i="4" s="1"/>
  <c r="K222" i="21"/>
  <c r="W222" i="21" s="1"/>
  <c r="CA222" i="4" s="1"/>
  <c r="K218" i="21"/>
  <c r="W218" i="21" s="1"/>
  <c r="CA218" i="4" s="1"/>
  <c r="K214" i="21"/>
  <c r="W214" i="21" s="1"/>
  <c r="CA214" i="4" s="1"/>
  <c r="K210" i="21"/>
  <c r="W210" i="21" s="1"/>
  <c r="CA210" i="4" s="1"/>
  <c r="K206" i="21"/>
  <c r="K202" i="21"/>
  <c r="W202" i="21" s="1"/>
  <c r="CA202" i="4" s="1"/>
  <c r="K198" i="21"/>
  <c r="K194" i="21"/>
  <c r="K190" i="21"/>
  <c r="W190" i="21" s="1"/>
  <c r="CA190" i="4" s="1"/>
  <c r="K186" i="21"/>
  <c r="K182" i="21"/>
  <c r="K178" i="21"/>
  <c r="K174" i="21"/>
  <c r="W174" i="21" s="1"/>
  <c r="CA174" i="4" s="1"/>
  <c r="K170" i="21"/>
  <c r="W170" i="21" s="1"/>
  <c r="CA170" i="4" s="1"/>
  <c r="K166" i="21"/>
  <c r="W166" i="21" s="1"/>
  <c r="CA166" i="4" s="1"/>
  <c r="K162" i="21"/>
  <c r="K158" i="21"/>
  <c r="W158" i="21" s="1"/>
  <c r="CA158" i="4" s="1"/>
  <c r="K154" i="21"/>
  <c r="W154" i="21" s="1"/>
  <c r="CA154" i="4" s="1"/>
  <c r="K150" i="21"/>
  <c r="K146" i="21"/>
  <c r="W146" i="21" s="1"/>
  <c r="CA146" i="4" s="1"/>
  <c r="K142" i="21"/>
  <c r="W142" i="21" s="1"/>
  <c r="CA142" i="4" s="1"/>
  <c r="K138" i="21"/>
  <c r="W138" i="21" s="1"/>
  <c r="CA138" i="4" s="1"/>
  <c r="K134" i="21"/>
  <c r="K130" i="21"/>
  <c r="W130" i="21" s="1"/>
  <c r="CA130" i="4" s="1"/>
  <c r="K126" i="21"/>
  <c r="W126" i="21" s="1"/>
  <c r="CA126" i="4" s="1"/>
  <c r="K122" i="21"/>
  <c r="K118" i="21"/>
  <c r="K110" i="21"/>
  <c r="K106" i="21"/>
  <c r="W106" i="21" s="1"/>
  <c r="CA106" i="4" s="1"/>
  <c r="K102" i="21"/>
  <c r="W102" i="21" s="1"/>
  <c r="CA102" i="4" s="1"/>
  <c r="K94" i="21"/>
  <c r="W94" i="21" s="1"/>
  <c r="CA94" i="4" s="1"/>
  <c r="K90" i="21"/>
  <c r="W90" i="21" s="1"/>
  <c r="CA90" i="4" s="1"/>
  <c r="K86" i="21"/>
  <c r="K78" i="21"/>
  <c r="K74" i="21"/>
  <c r="K70" i="21"/>
  <c r="W70" i="21" s="1"/>
  <c r="CA70" i="4" s="1"/>
  <c r="K62" i="21"/>
  <c r="W62" i="21" s="1"/>
  <c r="CA62" i="4" s="1"/>
  <c r="K58" i="21"/>
  <c r="W58" i="21" s="1"/>
  <c r="CA58" i="4" s="1"/>
  <c r="K54" i="21"/>
  <c r="W54" i="21" s="1"/>
  <c r="CA54" i="4" s="1"/>
  <c r="K46" i="21"/>
  <c r="K42" i="21"/>
  <c r="W42" i="21" s="1"/>
  <c r="CA42" i="4" s="1"/>
  <c r="K38" i="21"/>
  <c r="K30" i="21"/>
  <c r="K26" i="21"/>
  <c r="W26" i="21" s="1"/>
  <c r="CA26" i="4" s="1"/>
  <c r="K22" i="21"/>
  <c r="W22" i="21" s="1"/>
  <c r="CA22" i="4" s="1"/>
  <c r="K14" i="21"/>
  <c r="K10" i="21"/>
  <c r="W10" i="21" s="1"/>
  <c r="CA10" i="4" s="1"/>
  <c r="K6" i="21"/>
  <c r="J2" i="21"/>
  <c r="V2" i="21" s="1"/>
  <c r="BZ2" i="4" s="1"/>
  <c r="CC472" i="8" s="1"/>
  <c r="S2" i="21"/>
  <c r="AE2" i="21" s="1"/>
  <c r="CI2" i="4" s="1"/>
  <c r="T515" i="21"/>
  <c r="AF515" i="21" s="1"/>
  <c r="CJ515" i="4" s="1"/>
  <c r="P515" i="21"/>
  <c r="AB515" i="21" s="1"/>
  <c r="CF515" i="4" s="1"/>
  <c r="U514" i="21"/>
  <c r="AG514" i="21" s="1"/>
  <c r="CK514" i="4" s="1"/>
  <c r="Q514" i="21"/>
  <c r="AC514" i="21" s="1"/>
  <c r="CG514" i="4" s="1"/>
  <c r="M514" i="21"/>
  <c r="Y514" i="21" s="1"/>
  <c r="CC514" i="4" s="1"/>
  <c r="R513" i="21"/>
  <c r="AD513" i="21" s="1"/>
  <c r="CH513" i="4" s="1"/>
  <c r="N513" i="21"/>
  <c r="Z513" i="21" s="1"/>
  <c r="CD513" i="4" s="1"/>
  <c r="S512" i="21"/>
  <c r="AE512" i="21" s="1"/>
  <c r="CI512" i="4" s="1"/>
  <c r="O512" i="21"/>
  <c r="AA512" i="21" s="1"/>
  <c r="CE512" i="4" s="1"/>
  <c r="T511" i="21"/>
  <c r="AF511" i="21" s="1"/>
  <c r="CJ511" i="4" s="1"/>
  <c r="P511" i="21"/>
  <c r="AB511" i="21" s="1"/>
  <c r="CF511" i="4" s="1"/>
  <c r="U510" i="21"/>
  <c r="AG510" i="21" s="1"/>
  <c r="CK510" i="4" s="1"/>
  <c r="Q510" i="21"/>
  <c r="AC510" i="21" s="1"/>
  <c r="CG510" i="4" s="1"/>
  <c r="M510" i="21"/>
  <c r="R509" i="21"/>
  <c r="AD509" i="21" s="1"/>
  <c r="CH509" i="4" s="1"/>
  <c r="N509" i="21"/>
  <c r="Z509" i="21" s="1"/>
  <c r="CD509" i="4" s="1"/>
  <c r="S508" i="21"/>
  <c r="AE508" i="21" s="1"/>
  <c r="CI508" i="4" s="1"/>
  <c r="O508" i="21"/>
  <c r="AA508" i="21" s="1"/>
  <c r="CE508" i="4" s="1"/>
  <c r="T507" i="21"/>
  <c r="AF507" i="21" s="1"/>
  <c r="CJ507" i="4" s="1"/>
  <c r="P507" i="21"/>
  <c r="AB507" i="21" s="1"/>
  <c r="CF507" i="4" s="1"/>
  <c r="U506" i="21"/>
  <c r="AG506" i="21" s="1"/>
  <c r="CK506" i="4" s="1"/>
  <c r="Q506" i="21"/>
  <c r="AC506" i="21" s="1"/>
  <c r="CG506" i="4" s="1"/>
  <c r="M506" i="21"/>
  <c r="Y506" i="21" s="1"/>
  <c r="CC506" i="4" s="1"/>
  <c r="R505" i="21"/>
  <c r="AD505" i="21" s="1"/>
  <c r="CH505" i="4" s="1"/>
  <c r="N505" i="21"/>
  <c r="Z505" i="21" s="1"/>
  <c r="CD505" i="4" s="1"/>
  <c r="S504" i="21"/>
  <c r="AE504" i="21" s="1"/>
  <c r="CI504" i="4" s="1"/>
  <c r="O504" i="21"/>
  <c r="T503" i="21"/>
  <c r="AF503" i="21" s="1"/>
  <c r="CJ503" i="4" s="1"/>
  <c r="P503" i="21"/>
  <c r="AB503" i="21" s="1"/>
  <c r="CF503" i="4" s="1"/>
  <c r="U502" i="21"/>
  <c r="AG502" i="21" s="1"/>
  <c r="CK502" i="4" s="1"/>
  <c r="Q502" i="21"/>
  <c r="AC502" i="21" s="1"/>
  <c r="CG502" i="4" s="1"/>
  <c r="M502" i="21"/>
  <c r="R501" i="21"/>
  <c r="AD501" i="21" s="1"/>
  <c r="CH501" i="4" s="1"/>
  <c r="N501" i="21"/>
  <c r="Z501" i="21" s="1"/>
  <c r="CD501" i="4" s="1"/>
  <c r="S500" i="21"/>
  <c r="AE500" i="21" s="1"/>
  <c r="CI500" i="4" s="1"/>
  <c r="O500" i="21"/>
  <c r="AA500" i="21" s="1"/>
  <c r="CE500" i="4" s="1"/>
  <c r="T499" i="21"/>
  <c r="AF499" i="21" s="1"/>
  <c r="CJ499" i="4" s="1"/>
  <c r="P499" i="21"/>
  <c r="AB499" i="21" s="1"/>
  <c r="CF499" i="4" s="1"/>
  <c r="U498" i="21"/>
  <c r="AG498" i="21" s="1"/>
  <c r="CK498" i="4" s="1"/>
  <c r="Q498" i="21"/>
  <c r="AC498" i="21" s="1"/>
  <c r="CG498" i="4" s="1"/>
  <c r="M498" i="21"/>
  <c r="R497" i="21"/>
  <c r="AD497" i="21" s="1"/>
  <c r="CH497" i="4" s="1"/>
  <c r="N497" i="21"/>
  <c r="Z497" i="21" s="1"/>
  <c r="CD497" i="4" s="1"/>
  <c r="S496" i="21"/>
  <c r="AE496" i="21" s="1"/>
  <c r="CI496" i="4" s="1"/>
  <c r="O496" i="21"/>
  <c r="AA496" i="21" s="1"/>
  <c r="CE496" i="4" s="1"/>
  <c r="T495" i="21"/>
  <c r="AF495" i="21" s="1"/>
  <c r="CJ495" i="4" s="1"/>
  <c r="P495" i="21"/>
  <c r="AB495" i="21" s="1"/>
  <c r="CF495" i="4" s="1"/>
  <c r="U494" i="21"/>
  <c r="AG494" i="21" s="1"/>
  <c r="CK494" i="4" s="1"/>
  <c r="Q494" i="21"/>
  <c r="AC494" i="21" s="1"/>
  <c r="CG494" i="4" s="1"/>
  <c r="M494" i="21"/>
  <c r="R493" i="21"/>
  <c r="AD493" i="21" s="1"/>
  <c r="CH493" i="4" s="1"/>
  <c r="N493" i="21"/>
  <c r="Z493" i="21" s="1"/>
  <c r="CD493" i="4" s="1"/>
  <c r="S492" i="21"/>
  <c r="AE492" i="21" s="1"/>
  <c r="CI492" i="4" s="1"/>
  <c r="O492" i="21"/>
  <c r="AA492" i="21" s="1"/>
  <c r="CE492" i="4" s="1"/>
  <c r="T491" i="21"/>
  <c r="AF491" i="21" s="1"/>
  <c r="CJ491" i="4" s="1"/>
  <c r="P491" i="21"/>
  <c r="AB491" i="21" s="1"/>
  <c r="CF491" i="4" s="1"/>
  <c r="U490" i="21"/>
  <c r="AG490" i="21" s="1"/>
  <c r="CK490" i="4" s="1"/>
  <c r="Q490" i="21"/>
  <c r="AC490" i="21" s="1"/>
  <c r="CG490" i="4" s="1"/>
  <c r="M490" i="21"/>
  <c r="Y490" i="21" s="1"/>
  <c r="CC490" i="4" s="1"/>
  <c r="R489" i="21"/>
  <c r="AD489" i="21" s="1"/>
  <c r="CH489" i="4" s="1"/>
  <c r="N489" i="21"/>
  <c r="Z489" i="21" s="1"/>
  <c r="CD489" i="4" s="1"/>
  <c r="S488" i="21"/>
  <c r="AE488" i="21" s="1"/>
  <c r="CI488" i="4" s="1"/>
  <c r="O488" i="21"/>
  <c r="AA488" i="21" s="1"/>
  <c r="CE488" i="4" s="1"/>
  <c r="T487" i="21"/>
  <c r="AF487" i="21" s="1"/>
  <c r="CJ487" i="4" s="1"/>
  <c r="P487" i="21"/>
  <c r="AB487" i="21" s="1"/>
  <c r="CF487" i="4" s="1"/>
  <c r="U486" i="21"/>
  <c r="AG486" i="21" s="1"/>
  <c r="CK486" i="4" s="1"/>
  <c r="Q486" i="21"/>
  <c r="AC486" i="21" s="1"/>
  <c r="CG486" i="4" s="1"/>
  <c r="M486" i="21"/>
  <c r="R485" i="21"/>
  <c r="AD485" i="21" s="1"/>
  <c r="CH485" i="4" s="1"/>
  <c r="N485" i="21"/>
  <c r="Z485" i="21" s="1"/>
  <c r="CD485" i="4" s="1"/>
  <c r="S484" i="21"/>
  <c r="AE484" i="21" s="1"/>
  <c r="CI484" i="4" s="1"/>
  <c r="O484" i="21"/>
  <c r="AA484" i="21" s="1"/>
  <c r="CE484" i="4" s="1"/>
  <c r="T483" i="21"/>
  <c r="AF483" i="21" s="1"/>
  <c r="CJ483" i="4" s="1"/>
  <c r="P483" i="21"/>
  <c r="AB483" i="21" s="1"/>
  <c r="CF483" i="4" s="1"/>
  <c r="U482" i="21"/>
  <c r="AG482" i="21" s="1"/>
  <c r="CK482" i="4" s="1"/>
  <c r="Q482" i="21"/>
  <c r="AC482" i="21" s="1"/>
  <c r="CG482" i="4" s="1"/>
  <c r="M482" i="21"/>
  <c r="R481" i="21"/>
  <c r="AD481" i="21" s="1"/>
  <c r="CH481" i="4" s="1"/>
  <c r="N481" i="21"/>
  <c r="Z481" i="21" s="1"/>
  <c r="CD481" i="4" s="1"/>
  <c r="S480" i="21"/>
  <c r="AE480" i="21" s="1"/>
  <c r="CI480" i="4" s="1"/>
  <c r="O480" i="21"/>
  <c r="AA480" i="21" s="1"/>
  <c r="CE480" i="4" s="1"/>
  <c r="T479" i="21"/>
  <c r="AF479" i="21" s="1"/>
  <c r="CJ479" i="4" s="1"/>
  <c r="P479" i="21"/>
  <c r="AB479" i="21" s="1"/>
  <c r="CF479" i="4" s="1"/>
  <c r="U478" i="21"/>
  <c r="AG478" i="21" s="1"/>
  <c r="CK478" i="4" s="1"/>
  <c r="Q478" i="21"/>
  <c r="AC478" i="21" s="1"/>
  <c r="CG478" i="4" s="1"/>
  <c r="M478" i="21"/>
  <c r="R477" i="21"/>
  <c r="AD477" i="21" s="1"/>
  <c r="CH477" i="4" s="1"/>
  <c r="N477" i="21"/>
  <c r="S476" i="21"/>
  <c r="AE476" i="21" s="1"/>
  <c r="CI476" i="4" s="1"/>
  <c r="O476" i="21"/>
  <c r="AA476" i="21" s="1"/>
  <c r="CE476" i="4" s="1"/>
  <c r="T475" i="21"/>
  <c r="AF475" i="21" s="1"/>
  <c r="CJ475" i="4" s="1"/>
  <c r="P475" i="21"/>
  <c r="AB475" i="21" s="1"/>
  <c r="CF475" i="4" s="1"/>
  <c r="U474" i="21"/>
  <c r="AG474" i="21" s="1"/>
  <c r="CK474" i="4" s="1"/>
  <c r="Q474" i="21"/>
  <c r="AC474" i="21" s="1"/>
  <c r="CG474" i="4" s="1"/>
  <c r="M474" i="21"/>
  <c r="Y474" i="21" s="1"/>
  <c r="CC474" i="4" s="1"/>
  <c r="R473" i="21"/>
  <c r="AD473" i="21" s="1"/>
  <c r="CH473" i="4" s="1"/>
  <c r="N473" i="21"/>
  <c r="S472" i="21"/>
  <c r="AE472" i="21" s="1"/>
  <c r="CI472" i="4" s="1"/>
  <c r="O472" i="21"/>
  <c r="T471" i="21"/>
  <c r="AF471" i="21" s="1"/>
  <c r="CJ471" i="4" s="1"/>
  <c r="P471" i="21"/>
  <c r="AB471" i="21" s="1"/>
  <c r="CF471" i="4" s="1"/>
  <c r="U470" i="21"/>
  <c r="AG470" i="21" s="1"/>
  <c r="CK470" i="4" s="1"/>
  <c r="Q470" i="21"/>
  <c r="AC470" i="21" s="1"/>
  <c r="CG470" i="4" s="1"/>
  <c r="M470" i="21"/>
  <c r="Y470" i="21" s="1"/>
  <c r="CC470" i="4" s="1"/>
  <c r="R469" i="21"/>
  <c r="AD469" i="21" s="1"/>
  <c r="CH469" i="4" s="1"/>
  <c r="N469" i="21"/>
  <c r="Z469" i="21" s="1"/>
  <c r="CD469" i="4" s="1"/>
  <c r="S468" i="21"/>
  <c r="AE468" i="21" s="1"/>
  <c r="CI468" i="4" s="1"/>
  <c r="O468" i="21"/>
  <c r="AA468" i="21" s="1"/>
  <c r="CE468" i="4" s="1"/>
  <c r="T467" i="21"/>
  <c r="AF467" i="21" s="1"/>
  <c r="CJ467" i="4" s="1"/>
  <c r="P467" i="21"/>
  <c r="AB467" i="21" s="1"/>
  <c r="CF467" i="4" s="1"/>
  <c r="U466" i="21"/>
  <c r="AG466" i="21" s="1"/>
  <c r="CK466" i="4" s="1"/>
  <c r="Q466" i="21"/>
  <c r="AC466" i="21" s="1"/>
  <c r="CG466" i="4" s="1"/>
  <c r="M466" i="21"/>
  <c r="R465" i="21"/>
  <c r="AD465" i="21" s="1"/>
  <c r="CH465" i="4" s="1"/>
  <c r="N465" i="21"/>
  <c r="S464" i="21"/>
  <c r="AE464" i="21" s="1"/>
  <c r="CI464" i="4" s="1"/>
  <c r="O464" i="21"/>
  <c r="AA464" i="21" s="1"/>
  <c r="CE464" i="4" s="1"/>
  <c r="T463" i="21"/>
  <c r="AF463" i="21" s="1"/>
  <c r="CJ463" i="4" s="1"/>
  <c r="P463" i="21"/>
  <c r="AB463" i="21" s="1"/>
  <c r="CF463" i="4" s="1"/>
  <c r="U462" i="21"/>
  <c r="AG462" i="21" s="1"/>
  <c r="CK462" i="4" s="1"/>
  <c r="Q462" i="21"/>
  <c r="AC462" i="21" s="1"/>
  <c r="CG462" i="4" s="1"/>
  <c r="M462" i="21"/>
  <c r="R461" i="21"/>
  <c r="AD461" i="21" s="1"/>
  <c r="CH461" i="4" s="1"/>
  <c r="N461" i="21"/>
  <c r="Z461" i="21" s="1"/>
  <c r="CD461" i="4" s="1"/>
  <c r="S460" i="21"/>
  <c r="AE460" i="21" s="1"/>
  <c r="CI460" i="4" s="1"/>
  <c r="O460" i="21"/>
  <c r="AA460" i="21" s="1"/>
  <c r="CE460" i="4" s="1"/>
  <c r="T459" i="21"/>
  <c r="AF459" i="21" s="1"/>
  <c r="CJ459" i="4" s="1"/>
  <c r="P459" i="21"/>
  <c r="AB459" i="21" s="1"/>
  <c r="CF459" i="4" s="1"/>
  <c r="U458" i="21"/>
  <c r="AG458" i="21" s="1"/>
  <c r="CK458" i="4" s="1"/>
  <c r="Q458" i="21"/>
  <c r="AC458" i="21" s="1"/>
  <c r="CG458" i="4" s="1"/>
  <c r="M458" i="21"/>
  <c r="Y458" i="21" s="1"/>
  <c r="CC458" i="4" s="1"/>
  <c r="R457" i="21"/>
  <c r="AD457" i="21" s="1"/>
  <c r="CH457" i="4" s="1"/>
  <c r="N457" i="21"/>
  <c r="S456" i="21"/>
  <c r="AE456" i="21" s="1"/>
  <c r="CI456" i="4" s="1"/>
  <c r="O456" i="21"/>
  <c r="AA456" i="21" s="1"/>
  <c r="CE456" i="4" s="1"/>
  <c r="T455" i="21"/>
  <c r="AF455" i="21" s="1"/>
  <c r="CJ455" i="4" s="1"/>
  <c r="P455" i="21"/>
  <c r="AB455" i="21" s="1"/>
  <c r="CF455" i="4" s="1"/>
  <c r="U454" i="21"/>
  <c r="AG454" i="21" s="1"/>
  <c r="CK454" i="4" s="1"/>
  <c r="Q454" i="21"/>
  <c r="AC454" i="21" s="1"/>
  <c r="CG454" i="4" s="1"/>
  <c r="M454" i="21"/>
  <c r="R453" i="21"/>
  <c r="AD453" i="21" s="1"/>
  <c r="CH453" i="4" s="1"/>
  <c r="N453" i="21"/>
  <c r="Z453" i="21" s="1"/>
  <c r="CD453" i="4" s="1"/>
  <c r="S452" i="21"/>
  <c r="AE452" i="21" s="1"/>
  <c r="CI452" i="4" s="1"/>
  <c r="O452" i="21"/>
  <c r="AA452" i="21" s="1"/>
  <c r="CE452" i="4" s="1"/>
  <c r="T451" i="21"/>
  <c r="AF451" i="21" s="1"/>
  <c r="CJ451" i="4" s="1"/>
  <c r="P451" i="21"/>
  <c r="AB451" i="21" s="1"/>
  <c r="CF451" i="4" s="1"/>
  <c r="U450" i="21"/>
  <c r="AG450" i="21" s="1"/>
  <c r="CK450" i="4" s="1"/>
  <c r="Q450" i="21"/>
  <c r="AC450" i="21" s="1"/>
  <c r="CG450" i="4" s="1"/>
  <c r="M450" i="21"/>
  <c r="R449" i="21"/>
  <c r="AD449" i="21" s="1"/>
  <c r="CH449" i="4" s="1"/>
  <c r="N449" i="21"/>
  <c r="Z449" i="21" s="1"/>
  <c r="CD449" i="4" s="1"/>
  <c r="S448" i="21"/>
  <c r="AE448" i="21" s="1"/>
  <c r="CI448" i="4" s="1"/>
  <c r="O448" i="21"/>
  <c r="AA448" i="21" s="1"/>
  <c r="CE448" i="4" s="1"/>
  <c r="T447" i="21"/>
  <c r="AF447" i="21" s="1"/>
  <c r="CJ447" i="4" s="1"/>
  <c r="P447" i="21"/>
  <c r="AB447" i="21" s="1"/>
  <c r="CF447" i="4" s="1"/>
  <c r="U446" i="21"/>
  <c r="AG446" i="21" s="1"/>
  <c r="CK446" i="4" s="1"/>
  <c r="Q446" i="21"/>
  <c r="AC446" i="21" s="1"/>
  <c r="CG446" i="4" s="1"/>
  <c r="M446" i="21"/>
  <c r="R445" i="21"/>
  <c r="AD445" i="21" s="1"/>
  <c r="CH445" i="4" s="1"/>
  <c r="N445" i="21"/>
  <c r="Z445" i="21" s="1"/>
  <c r="CD445" i="4" s="1"/>
  <c r="S444" i="21"/>
  <c r="AE444" i="21" s="1"/>
  <c r="CI444" i="4" s="1"/>
  <c r="O444" i="21"/>
  <c r="AA444" i="21" s="1"/>
  <c r="CE444" i="4" s="1"/>
  <c r="T443" i="21"/>
  <c r="AF443" i="21" s="1"/>
  <c r="CJ443" i="4" s="1"/>
  <c r="P443" i="21"/>
  <c r="AB443" i="21" s="1"/>
  <c r="CF443" i="4" s="1"/>
  <c r="U442" i="21"/>
  <c r="AG442" i="21" s="1"/>
  <c r="CK442" i="4" s="1"/>
  <c r="Q442" i="21"/>
  <c r="AC442" i="21" s="1"/>
  <c r="CG442" i="4" s="1"/>
  <c r="M442" i="21"/>
  <c r="Y442" i="21" s="1"/>
  <c r="CC442" i="4" s="1"/>
  <c r="R441" i="21"/>
  <c r="AD441" i="21" s="1"/>
  <c r="CH441" i="4" s="1"/>
  <c r="N441" i="21"/>
  <c r="Z441" i="21" s="1"/>
  <c r="CD441" i="4" s="1"/>
  <c r="S440" i="21"/>
  <c r="AE440" i="21" s="1"/>
  <c r="CI440" i="4" s="1"/>
  <c r="O440" i="21"/>
  <c r="AA440" i="21" s="1"/>
  <c r="CE440" i="4" s="1"/>
  <c r="T439" i="21"/>
  <c r="AF439" i="21" s="1"/>
  <c r="CJ439" i="4" s="1"/>
  <c r="P439" i="21"/>
  <c r="AB439" i="21" s="1"/>
  <c r="CF439" i="4" s="1"/>
  <c r="U438" i="21"/>
  <c r="AG438" i="21" s="1"/>
  <c r="CK438" i="4" s="1"/>
  <c r="Q438" i="21"/>
  <c r="AC438" i="21" s="1"/>
  <c r="CG438" i="4" s="1"/>
  <c r="M438" i="21"/>
  <c r="R437" i="21"/>
  <c r="AD437" i="21" s="1"/>
  <c r="CH437" i="4" s="1"/>
  <c r="N437" i="21"/>
  <c r="S436" i="21"/>
  <c r="AE436" i="21" s="1"/>
  <c r="CI436" i="4" s="1"/>
  <c r="O436" i="21"/>
  <c r="AA436" i="21" s="1"/>
  <c r="CE436" i="4" s="1"/>
  <c r="T435" i="21"/>
  <c r="AF435" i="21" s="1"/>
  <c r="CJ435" i="4" s="1"/>
  <c r="P435" i="21"/>
  <c r="AB435" i="21" s="1"/>
  <c r="CF435" i="4" s="1"/>
  <c r="U434" i="21"/>
  <c r="AG434" i="21" s="1"/>
  <c r="CK434" i="4" s="1"/>
  <c r="Q434" i="21"/>
  <c r="AC434" i="21" s="1"/>
  <c r="CG434" i="4" s="1"/>
  <c r="M434" i="21"/>
  <c r="Y434" i="21" s="1"/>
  <c r="CC434" i="4" s="1"/>
  <c r="R433" i="21"/>
  <c r="AD433" i="21" s="1"/>
  <c r="CH433" i="4" s="1"/>
  <c r="N433" i="21"/>
  <c r="S432" i="21"/>
  <c r="AE432" i="21" s="1"/>
  <c r="CI432" i="4" s="1"/>
  <c r="O432" i="21"/>
  <c r="T431" i="21"/>
  <c r="AF431" i="21" s="1"/>
  <c r="CJ431" i="4" s="1"/>
  <c r="P431" i="21"/>
  <c r="AB431" i="21" s="1"/>
  <c r="CF431" i="4" s="1"/>
  <c r="U430" i="21"/>
  <c r="AG430" i="21" s="1"/>
  <c r="CK430" i="4" s="1"/>
  <c r="Q430" i="21"/>
  <c r="AC430" i="21" s="1"/>
  <c r="CG430" i="4" s="1"/>
  <c r="M430" i="21"/>
  <c r="Y430" i="21" s="1"/>
  <c r="CC430" i="4" s="1"/>
  <c r="R429" i="21"/>
  <c r="AD429" i="21" s="1"/>
  <c r="CH429" i="4" s="1"/>
  <c r="N429" i="21"/>
  <c r="Z429" i="21" s="1"/>
  <c r="CD429" i="4" s="1"/>
  <c r="S428" i="21"/>
  <c r="AE428" i="21" s="1"/>
  <c r="CI428" i="4" s="1"/>
  <c r="O428" i="21"/>
  <c r="AA428" i="21" s="1"/>
  <c r="CE428" i="4" s="1"/>
  <c r="T427" i="21"/>
  <c r="AF427" i="21" s="1"/>
  <c r="CJ427" i="4" s="1"/>
  <c r="P427" i="21"/>
  <c r="AB427" i="21" s="1"/>
  <c r="CF427" i="4" s="1"/>
  <c r="U426" i="21"/>
  <c r="AG426" i="21" s="1"/>
  <c r="CK426" i="4" s="1"/>
  <c r="Q426" i="21"/>
  <c r="AC426" i="21" s="1"/>
  <c r="CG426" i="4" s="1"/>
  <c r="M426" i="21"/>
  <c r="Y426" i="21" s="1"/>
  <c r="CC426" i="4" s="1"/>
  <c r="R425" i="21"/>
  <c r="AD425" i="21" s="1"/>
  <c r="CH425" i="4" s="1"/>
  <c r="N425" i="21"/>
  <c r="Z425" i="21" s="1"/>
  <c r="CD425" i="4" s="1"/>
  <c r="S424" i="21"/>
  <c r="AE424" i="21" s="1"/>
  <c r="CI424" i="4" s="1"/>
  <c r="O424" i="21"/>
  <c r="AA424" i="21" s="1"/>
  <c r="CE424" i="4" s="1"/>
  <c r="T423" i="21"/>
  <c r="AF423" i="21" s="1"/>
  <c r="CJ423" i="4" s="1"/>
  <c r="P423" i="21"/>
  <c r="AB423" i="21" s="1"/>
  <c r="CF423" i="4" s="1"/>
  <c r="U422" i="21"/>
  <c r="AG422" i="21" s="1"/>
  <c r="CK422" i="4" s="1"/>
  <c r="Q422" i="21"/>
  <c r="AC422" i="21" s="1"/>
  <c r="CG422" i="4" s="1"/>
  <c r="M422" i="21"/>
  <c r="Y422" i="21" s="1"/>
  <c r="CC422" i="4" s="1"/>
  <c r="R421" i="21"/>
  <c r="AD421" i="21" s="1"/>
  <c r="CH421" i="4" s="1"/>
  <c r="N421" i="21"/>
  <c r="Z421" i="21" s="1"/>
  <c r="CD421" i="4" s="1"/>
  <c r="S420" i="21"/>
  <c r="AE420" i="21" s="1"/>
  <c r="CI420" i="4" s="1"/>
  <c r="O420" i="21"/>
  <c r="AA420" i="21" s="1"/>
  <c r="CE420" i="4" s="1"/>
  <c r="T419" i="21"/>
  <c r="AF419" i="21" s="1"/>
  <c r="CJ419" i="4" s="1"/>
  <c r="P419" i="21"/>
  <c r="AB419" i="21" s="1"/>
  <c r="CF419" i="4" s="1"/>
  <c r="U418" i="21"/>
  <c r="AG418" i="21" s="1"/>
  <c r="CK418" i="4" s="1"/>
  <c r="Q418" i="21"/>
  <c r="AC418" i="21" s="1"/>
  <c r="CG418" i="4" s="1"/>
  <c r="M418" i="21"/>
  <c r="Y418" i="21" s="1"/>
  <c r="CC418" i="4" s="1"/>
  <c r="R417" i="21"/>
  <c r="AD417" i="21" s="1"/>
  <c r="CH417" i="4" s="1"/>
  <c r="N417" i="21"/>
  <c r="Z417" i="21" s="1"/>
  <c r="CD417" i="4" s="1"/>
  <c r="S416" i="21"/>
  <c r="AE416" i="21" s="1"/>
  <c r="CI416" i="4" s="1"/>
  <c r="O416" i="21"/>
  <c r="AA416" i="21" s="1"/>
  <c r="CE416" i="4" s="1"/>
  <c r="T415" i="21"/>
  <c r="AF415" i="21" s="1"/>
  <c r="CJ415" i="4" s="1"/>
  <c r="P415" i="21"/>
  <c r="AB415" i="21" s="1"/>
  <c r="CF415" i="4" s="1"/>
  <c r="U414" i="21"/>
  <c r="AG414" i="21" s="1"/>
  <c r="CK414" i="4" s="1"/>
  <c r="Q414" i="21"/>
  <c r="AC414" i="21" s="1"/>
  <c r="CG414" i="4" s="1"/>
  <c r="M414" i="21"/>
  <c r="Y414" i="21" s="1"/>
  <c r="CC414" i="4" s="1"/>
  <c r="R413" i="21"/>
  <c r="AD413" i="21" s="1"/>
  <c r="CH413" i="4" s="1"/>
  <c r="N413" i="21"/>
  <c r="S412" i="21"/>
  <c r="AE412" i="21" s="1"/>
  <c r="CI412" i="4" s="1"/>
  <c r="O412" i="21"/>
  <c r="AA412" i="21" s="1"/>
  <c r="CE412" i="4" s="1"/>
  <c r="T411" i="21"/>
  <c r="AF411" i="21" s="1"/>
  <c r="CJ411" i="4" s="1"/>
  <c r="P411" i="21"/>
  <c r="AB411" i="21" s="1"/>
  <c r="CF411" i="4" s="1"/>
  <c r="U410" i="21"/>
  <c r="AG410" i="21" s="1"/>
  <c r="CK410" i="4" s="1"/>
  <c r="Q410" i="21"/>
  <c r="AC410" i="21" s="1"/>
  <c r="CG410" i="4" s="1"/>
  <c r="M410" i="21"/>
  <c r="Y410" i="21" s="1"/>
  <c r="CC410" i="4" s="1"/>
  <c r="R409" i="21"/>
  <c r="AD409" i="21" s="1"/>
  <c r="CH409" i="4" s="1"/>
  <c r="N409" i="21"/>
  <c r="Z409" i="21" s="1"/>
  <c r="CD409" i="4" s="1"/>
  <c r="S408" i="21"/>
  <c r="AE408" i="21" s="1"/>
  <c r="CI408" i="4" s="1"/>
  <c r="O408" i="21"/>
  <c r="T407" i="21"/>
  <c r="AF407" i="21" s="1"/>
  <c r="CJ407" i="4" s="1"/>
  <c r="P407" i="21"/>
  <c r="AB407" i="21" s="1"/>
  <c r="CF407" i="4" s="1"/>
  <c r="U406" i="21"/>
  <c r="AG406" i="21" s="1"/>
  <c r="CK406" i="4" s="1"/>
  <c r="Q406" i="21"/>
  <c r="AC406" i="21" s="1"/>
  <c r="CG406" i="4" s="1"/>
  <c r="M406" i="21"/>
  <c r="Y406" i="21" s="1"/>
  <c r="CC406" i="4" s="1"/>
  <c r="R405" i="21"/>
  <c r="AD405" i="21" s="1"/>
  <c r="CH405" i="4" s="1"/>
  <c r="N405" i="21"/>
  <c r="Z405" i="21" s="1"/>
  <c r="CD405" i="4" s="1"/>
  <c r="S404" i="21"/>
  <c r="AE404" i="21" s="1"/>
  <c r="CI404" i="4" s="1"/>
  <c r="O404" i="21"/>
  <c r="AA404" i="21" s="1"/>
  <c r="CE404" i="4" s="1"/>
  <c r="T403" i="21"/>
  <c r="AF403" i="21" s="1"/>
  <c r="CJ403" i="4" s="1"/>
  <c r="P403" i="21"/>
  <c r="AB403" i="21" s="1"/>
  <c r="CF403" i="4" s="1"/>
  <c r="U402" i="21"/>
  <c r="AG402" i="21" s="1"/>
  <c r="CK402" i="4" s="1"/>
  <c r="Q402" i="21"/>
  <c r="AC402" i="21" s="1"/>
  <c r="CG402" i="4" s="1"/>
  <c r="M402" i="21"/>
  <c r="Y402" i="21" s="1"/>
  <c r="CC402" i="4" s="1"/>
  <c r="R401" i="21"/>
  <c r="AD401" i="21" s="1"/>
  <c r="CH401" i="4" s="1"/>
  <c r="N401" i="21"/>
  <c r="Z401" i="21" s="1"/>
  <c r="CD401" i="4" s="1"/>
  <c r="S400" i="21"/>
  <c r="AE400" i="21" s="1"/>
  <c r="CI400" i="4" s="1"/>
  <c r="O400" i="21"/>
  <c r="AA400" i="21" s="1"/>
  <c r="CE400" i="4" s="1"/>
  <c r="T399" i="21"/>
  <c r="AF399" i="21" s="1"/>
  <c r="CJ399" i="4" s="1"/>
  <c r="P399" i="21"/>
  <c r="AB399" i="21" s="1"/>
  <c r="CF399" i="4" s="1"/>
  <c r="U398" i="21"/>
  <c r="AG398" i="21" s="1"/>
  <c r="CK398" i="4" s="1"/>
  <c r="Q398" i="21"/>
  <c r="AC398" i="21" s="1"/>
  <c r="CG398" i="4" s="1"/>
  <c r="M398" i="21"/>
  <c r="R397" i="21"/>
  <c r="AD397" i="21" s="1"/>
  <c r="CH397" i="4" s="1"/>
  <c r="N397" i="21"/>
  <c r="Z397" i="21" s="1"/>
  <c r="CD397" i="4" s="1"/>
  <c r="S396" i="21"/>
  <c r="AE396" i="21" s="1"/>
  <c r="CI396" i="4" s="1"/>
  <c r="O396" i="21"/>
  <c r="AA396" i="21" s="1"/>
  <c r="CE396" i="4" s="1"/>
  <c r="T395" i="21"/>
  <c r="AF395" i="21" s="1"/>
  <c r="CJ395" i="4" s="1"/>
  <c r="P395" i="21"/>
  <c r="AB395" i="21" s="1"/>
  <c r="CF395" i="4" s="1"/>
  <c r="U394" i="21"/>
  <c r="AG394" i="21" s="1"/>
  <c r="CK394" i="4" s="1"/>
  <c r="Q394" i="21"/>
  <c r="AC394" i="21" s="1"/>
  <c r="CG394" i="4" s="1"/>
  <c r="M394" i="21"/>
  <c r="Y394" i="21" s="1"/>
  <c r="CC394" i="4" s="1"/>
  <c r="R393" i="21"/>
  <c r="AD393" i="21" s="1"/>
  <c r="CH393" i="4" s="1"/>
  <c r="N393" i="21"/>
  <c r="Z393" i="21" s="1"/>
  <c r="CD393" i="4" s="1"/>
  <c r="S392" i="21"/>
  <c r="AE392" i="21" s="1"/>
  <c r="CI392" i="4" s="1"/>
  <c r="O392" i="21"/>
  <c r="AA392" i="21" s="1"/>
  <c r="CE392" i="4" s="1"/>
  <c r="T391" i="21"/>
  <c r="AF391" i="21" s="1"/>
  <c r="CJ391" i="4" s="1"/>
  <c r="P391" i="21"/>
  <c r="AB391" i="21" s="1"/>
  <c r="CF391" i="4" s="1"/>
  <c r="U390" i="21"/>
  <c r="AG390" i="21" s="1"/>
  <c r="CK390" i="4" s="1"/>
  <c r="Q390" i="21"/>
  <c r="AC390" i="21" s="1"/>
  <c r="CG390" i="4" s="1"/>
  <c r="M390" i="21"/>
  <c r="Y390" i="21" s="1"/>
  <c r="CC390" i="4" s="1"/>
  <c r="R389" i="21"/>
  <c r="AD389" i="21" s="1"/>
  <c r="CH389" i="4" s="1"/>
  <c r="N389" i="21"/>
  <c r="Z389" i="21" s="1"/>
  <c r="CD389" i="4" s="1"/>
  <c r="S388" i="21"/>
  <c r="AE388" i="21" s="1"/>
  <c r="CI388" i="4" s="1"/>
  <c r="O388" i="21"/>
  <c r="T387" i="21"/>
  <c r="AF387" i="21" s="1"/>
  <c r="CJ387" i="4" s="1"/>
  <c r="P387" i="21"/>
  <c r="AB387" i="21" s="1"/>
  <c r="CF387" i="4" s="1"/>
  <c r="U386" i="21"/>
  <c r="AG386" i="21" s="1"/>
  <c r="CK386" i="4" s="1"/>
  <c r="Q386" i="21"/>
  <c r="AC386" i="21" s="1"/>
  <c r="CG386" i="4" s="1"/>
  <c r="M386" i="21"/>
  <c r="Y386" i="21" s="1"/>
  <c r="CC386" i="4" s="1"/>
  <c r="R385" i="21"/>
  <c r="AD385" i="21" s="1"/>
  <c r="CH385" i="4" s="1"/>
  <c r="N385" i="21"/>
  <c r="Z385" i="21" s="1"/>
  <c r="CD385" i="4" s="1"/>
  <c r="S384" i="21"/>
  <c r="AE384" i="21" s="1"/>
  <c r="CI384" i="4" s="1"/>
  <c r="O384" i="21"/>
  <c r="AA384" i="21" s="1"/>
  <c r="CE384" i="4" s="1"/>
  <c r="T383" i="21"/>
  <c r="AF383" i="21" s="1"/>
  <c r="CJ383" i="4" s="1"/>
  <c r="P383" i="21"/>
  <c r="AB383" i="21" s="1"/>
  <c r="CF383" i="4" s="1"/>
  <c r="U382" i="21"/>
  <c r="AG382" i="21" s="1"/>
  <c r="CK382" i="4" s="1"/>
  <c r="Q382" i="21"/>
  <c r="AC382" i="21" s="1"/>
  <c r="CG382" i="4" s="1"/>
  <c r="M382" i="21"/>
  <c r="Y382" i="21" s="1"/>
  <c r="CC382" i="4" s="1"/>
  <c r="R381" i="21"/>
  <c r="AD381" i="21" s="1"/>
  <c r="CH381" i="4" s="1"/>
  <c r="N381" i="21"/>
  <c r="Z381" i="21" s="1"/>
  <c r="CD381" i="4" s="1"/>
  <c r="S380" i="21"/>
  <c r="AE380" i="21" s="1"/>
  <c r="CI380" i="4" s="1"/>
  <c r="O380" i="21"/>
  <c r="AA380" i="21" s="1"/>
  <c r="CE380" i="4" s="1"/>
  <c r="T379" i="21"/>
  <c r="AF379" i="21" s="1"/>
  <c r="CJ379" i="4" s="1"/>
  <c r="P379" i="21"/>
  <c r="AB379" i="21" s="1"/>
  <c r="CF379" i="4" s="1"/>
  <c r="U378" i="21"/>
  <c r="AG378" i="21" s="1"/>
  <c r="CK378" i="4" s="1"/>
  <c r="Q378" i="21"/>
  <c r="AC378" i="21" s="1"/>
  <c r="CG378" i="4" s="1"/>
  <c r="M378" i="21"/>
  <c r="Y378" i="21" s="1"/>
  <c r="CC378" i="4" s="1"/>
  <c r="R377" i="21"/>
  <c r="AD377" i="21" s="1"/>
  <c r="CH377" i="4" s="1"/>
  <c r="N377" i="21"/>
  <c r="Z377" i="21" s="1"/>
  <c r="CD377" i="4" s="1"/>
  <c r="S376" i="21"/>
  <c r="AE376" i="21" s="1"/>
  <c r="CI376" i="4" s="1"/>
  <c r="O376" i="21"/>
  <c r="AA376" i="21" s="1"/>
  <c r="CE376" i="4" s="1"/>
  <c r="T375" i="21"/>
  <c r="AF375" i="21" s="1"/>
  <c r="CJ375" i="4" s="1"/>
  <c r="P375" i="21"/>
  <c r="AB375" i="21" s="1"/>
  <c r="CF375" i="4" s="1"/>
  <c r="U374" i="21"/>
  <c r="AG374" i="21" s="1"/>
  <c r="CK374" i="4" s="1"/>
  <c r="Q374" i="21"/>
  <c r="AC374" i="21" s="1"/>
  <c r="CG374" i="4" s="1"/>
  <c r="M374" i="21"/>
  <c r="Y374" i="21" s="1"/>
  <c r="CC374" i="4" s="1"/>
  <c r="R373" i="21"/>
  <c r="AD373" i="21" s="1"/>
  <c r="CH373" i="4" s="1"/>
  <c r="N373" i="21"/>
  <c r="Z373" i="21" s="1"/>
  <c r="CD373" i="4" s="1"/>
  <c r="S372" i="21"/>
  <c r="AE372" i="21" s="1"/>
  <c r="CI372" i="4" s="1"/>
  <c r="O372" i="21"/>
  <c r="T371" i="21"/>
  <c r="AF371" i="21" s="1"/>
  <c r="CJ371" i="4" s="1"/>
  <c r="P371" i="21"/>
  <c r="AB371" i="21" s="1"/>
  <c r="CF371" i="4" s="1"/>
  <c r="U370" i="21"/>
  <c r="AG370" i="21" s="1"/>
  <c r="CK370" i="4" s="1"/>
  <c r="Q370" i="21"/>
  <c r="AC370" i="21" s="1"/>
  <c r="CG370" i="4" s="1"/>
  <c r="M370" i="21"/>
  <c r="Y370" i="21" s="1"/>
  <c r="CC370" i="4" s="1"/>
  <c r="R369" i="21"/>
  <c r="AD369" i="21" s="1"/>
  <c r="CH369" i="4" s="1"/>
  <c r="N369" i="21"/>
  <c r="Z369" i="21" s="1"/>
  <c r="CD369" i="4" s="1"/>
  <c r="S368" i="21"/>
  <c r="AE368" i="21" s="1"/>
  <c r="CI368" i="4" s="1"/>
  <c r="O368" i="21"/>
  <c r="AA368" i="21" s="1"/>
  <c r="CE368" i="4" s="1"/>
  <c r="T367" i="21"/>
  <c r="AF367" i="21" s="1"/>
  <c r="CJ367" i="4" s="1"/>
  <c r="P367" i="21"/>
  <c r="AB367" i="21" s="1"/>
  <c r="CF367" i="4" s="1"/>
  <c r="U366" i="21"/>
  <c r="AG366" i="21" s="1"/>
  <c r="CK366" i="4" s="1"/>
  <c r="Q366" i="21"/>
  <c r="AC366" i="21" s="1"/>
  <c r="CG366" i="4" s="1"/>
  <c r="M366" i="21"/>
  <c r="Y366" i="21" s="1"/>
  <c r="CC366" i="4" s="1"/>
  <c r="R365" i="21"/>
  <c r="AD365" i="21" s="1"/>
  <c r="CH365" i="4" s="1"/>
  <c r="N365" i="21"/>
  <c r="Z365" i="21" s="1"/>
  <c r="CD365" i="4" s="1"/>
  <c r="S364" i="21"/>
  <c r="AE364" i="21" s="1"/>
  <c r="CI364" i="4" s="1"/>
  <c r="O364" i="21"/>
  <c r="AA364" i="21" s="1"/>
  <c r="CE364" i="4" s="1"/>
  <c r="T363" i="21"/>
  <c r="AF363" i="21" s="1"/>
  <c r="CJ363" i="4" s="1"/>
  <c r="P363" i="21"/>
  <c r="AB363" i="21" s="1"/>
  <c r="CF363" i="4" s="1"/>
  <c r="U362" i="21"/>
  <c r="AG362" i="21" s="1"/>
  <c r="CK362" i="4" s="1"/>
  <c r="Q362" i="21"/>
  <c r="AC362" i="21" s="1"/>
  <c r="CG362" i="4" s="1"/>
  <c r="M362" i="21"/>
  <c r="Y362" i="21" s="1"/>
  <c r="CC362" i="4" s="1"/>
  <c r="R361" i="21"/>
  <c r="AD361" i="21" s="1"/>
  <c r="CH361" i="4" s="1"/>
  <c r="N361" i="21"/>
  <c r="S360" i="21"/>
  <c r="AE360" i="21" s="1"/>
  <c r="CI360" i="4" s="1"/>
  <c r="O360" i="21"/>
  <c r="AA360" i="21" s="1"/>
  <c r="CE360" i="4" s="1"/>
  <c r="T359" i="21"/>
  <c r="AF359" i="21" s="1"/>
  <c r="CJ359" i="4" s="1"/>
  <c r="P359" i="21"/>
  <c r="AB359" i="21" s="1"/>
  <c r="CF359" i="4" s="1"/>
  <c r="U358" i="21"/>
  <c r="AG358" i="21" s="1"/>
  <c r="CK358" i="4" s="1"/>
  <c r="Q358" i="21"/>
  <c r="AC358" i="21" s="1"/>
  <c r="CG358" i="4" s="1"/>
  <c r="M358" i="21"/>
  <c r="Y358" i="21" s="1"/>
  <c r="CC358" i="4" s="1"/>
  <c r="R357" i="21"/>
  <c r="AD357" i="21" s="1"/>
  <c r="CH357" i="4" s="1"/>
  <c r="N357" i="21"/>
  <c r="S356" i="21"/>
  <c r="AE356" i="21" s="1"/>
  <c r="CI356" i="4" s="1"/>
  <c r="O356" i="21"/>
  <c r="AA356" i="21" s="1"/>
  <c r="CE356" i="4" s="1"/>
  <c r="T355" i="21"/>
  <c r="AF355" i="21" s="1"/>
  <c r="CJ355" i="4" s="1"/>
  <c r="P355" i="21"/>
  <c r="AB355" i="21" s="1"/>
  <c r="CF355" i="4" s="1"/>
  <c r="U354" i="21"/>
  <c r="AG354" i="21" s="1"/>
  <c r="CK354" i="4" s="1"/>
  <c r="Q354" i="21"/>
  <c r="AC354" i="21" s="1"/>
  <c r="CG354" i="4" s="1"/>
  <c r="M354" i="21"/>
  <c r="Y354" i="21" s="1"/>
  <c r="CC354" i="4" s="1"/>
  <c r="R353" i="21"/>
  <c r="AD353" i="21" s="1"/>
  <c r="CH353" i="4" s="1"/>
  <c r="N353" i="21"/>
  <c r="Z353" i="21" s="1"/>
  <c r="CD353" i="4" s="1"/>
  <c r="S352" i="21"/>
  <c r="AE352" i="21" s="1"/>
  <c r="CI352" i="4" s="1"/>
  <c r="O352" i="21"/>
  <c r="AA352" i="21" s="1"/>
  <c r="CE352" i="4" s="1"/>
  <c r="T351" i="21"/>
  <c r="AF351" i="21" s="1"/>
  <c r="CJ351" i="4" s="1"/>
  <c r="P351" i="21"/>
  <c r="AB351" i="21" s="1"/>
  <c r="CF351" i="4" s="1"/>
  <c r="U350" i="21"/>
  <c r="AG350" i="21" s="1"/>
  <c r="CK350" i="4" s="1"/>
  <c r="Q350" i="21"/>
  <c r="AC350" i="21" s="1"/>
  <c r="CG350" i="4" s="1"/>
  <c r="M350" i="21"/>
  <c r="R349" i="21"/>
  <c r="AD349" i="21" s="1"/>
  <c r="CH349" i="4" s="1"/>
  <c r="N349" i="21"/>
  <c r="Z349" i="21" s="1"/>
  <c r="CD349" i="4" s="1"/>
  <c r="S348" i="21"/>
  <c r="AE348" i="21" s="1"/>
  <c r="CI348" i="4" s="1"/>
  <c r="O348" i="21"/>
  <c r="AA348" i="21" s="1"/>
  <c r="CE348" i="4" s="1"/>
  <c r="T347" i="21"/>
  <c r="AF347" i="21" s="1"/>
  <c r="CJ347" i="4" s="1"/>
  <c r="P347" i="21"/>
  <c r="AB347" i="21" s="1"/>
  <c r="CF347" i="4" s="1"/>
  <c r="U346" i="21"/>
  <c r="AG346" i="21" s="1"/>
  <c r="CK346" i="4" s="1"/>
  <c r="Q346" i="21"/>
  <c r="AC346" i="21" s="1"/>
  <c r="CG346" i="4" s="1"/>
  <c r="M346" i="21"/>
  <c r="Y346" i="21" s="1"/>
  <c r="CC346" i="4" s="1"/>
  <c r="R345" i="21"/>
  <c r="AD345" i="21" s="1"/>
  <c r="CH345" i="4" s="1"/>
  <c r="N345" i="21"/>
  <c r="Z345" i="21" s="1"/>
  <c r="CD345" i="4" s="1"/>
  <c r="S344" i="21"/>
  <c r="AE344" i="21" s="1"/>
  <c r="CI344" i="4" s="1"/>
  <c r="O344" i="21"/>
  <c r="AA344" i="21" s="1"/>
  <c r="CE344" i="4" s="1"/>
  <c r="T343" i="21"/>
  <c r="AF343" i="21" s="1"/>
  <c r="CJ343" i="4" s="1"/>
  <c r="P343" i="21"/>
  <c r="AB343" i="21" s="1"/>
  <c r="CF343" i="4" s="1"/>
  <c r="U342" i="21"/>
  <c r="AG342" i="21" s="1"/>
  <c r="CK342" i="4" s="1"/>
  <c r="Q342" i="21"/>
  <c r="AC342" i="21" s="1"/>
  <c r="CG342" i="4" s="1"/>
  <c r="M342" i="21"/>
  <c r="Y342" i="21" s="1"/>
  <c r="CC342" i="4" s="1"/>
  <c r="R341" i="21"/>
  <c r="AD341" i="21" s="1"/>
  <c r="CH341" i="4" s="1"/>
  <c r="N341" i="21"/>
  <c r="Z341" i="21" s="1"/>
  <c r="CD341" i="4" s="1"/>
  <c r="S340" i="21"/>
  <c r="AE340" i="21" s="1"/>
  <c r="CI340" i="4" s="1"/>
  <c r="O340" i="21"/>
  <c r="AA340" i="21" s="1"/>
  <c r="CE340" i="4" s="1"/>
  <c r="T339" i="21"/>
  <c r="AF339" i="21" s="1"/>
  <c r="CJ339" i="4" s="1"/>
  <c r="P339" i="21"/>
  <c r="AB339" i="21" s="1"/>
  <c r="CF339" i="4" s="1"/>
  <c r="U338" i="21"/>
  <c r="AG338" i="21" s="1"/>
  <c r="CK338" i="4" s="1"/>
  <c r="Q338" i="21"/>
  <c r="AC338" i="21" s="1"/>
  <c r="CG338" i="4" s="1"/>
  <c r="M338" i="21"/>
  <c r="Y338" i="21" s="1"/>
  <c r="CC338" i="4" s="1"/>
  <c r="R337" i="21"/>
  <c r="AD337" i="21" s="1"/>
  <c r="CH337" i="4" s="1"/>
  <c r="N337" i="21"/>
  <c r="Z337" i="21" s="1"/>
  <c r="CD337" i="4" s="1"/>
  <c r="S336" i="21"/>
  <c r="AE336" i="21" s="1"/>
  <c r="CI336" i="4" s="1"/>
  <c r="O336" i="21"/>
  <c r="AA336" i="21" s="1"/>
  <c r="CE336" i="4" s="1"/>
  <c r="T335" i="21"/>
  <c r="AF335" i="21" s="1"/>
  <c r="CJ335" i="4" s="1"/>
  <c r="P335" i="21"/>
  <c r="AB335" i="21" s="1"/>
  <c r="CF335" i="4" s="1"/>
  <c r="U334" i="21"/>
  <c r="AG334" i="21" s="1"/>
  <c r="CK334" i="4" s="1"/>
  <c r="Q334" i="21"/>
  <c r="AC334" i="21" s="1"/>
  <c r="CG334" i="4" s="1"/>
  <c r="M334" i="21"/>
  <c r="Y334" i="21" s="1"/>
  <c r="CC334" i="4" s="1"/>
  <c r="R333" i="21"/>
  <c r="AD333" i="21" s="1"/>
  <c r="CH333" i="4" s="1"/>
  <c r="N333" i="21"/>
  <c r="Z333" i="21" s="1"/>
  <c r="CD333" i="4" s="1"/>
  <c r="S332" i="21"/>
  <c r="AE332" i="21" s="1"/>
  <c r="CI332" i="4" s="1"/>
  <c r="O332" i="21"/>
  <c r="AA332" i="21" s="1"/>
  <c r="CE332" i="4" s="1"/>
  <c r="T331" i="21"/>
  <c r="AF331" i="21" s="1"/>
  <c r="CJ331" i="4" s="1"/>
  <c r="P331" i="21"/>
  <c r="AB331" i="21" s="1"/>
  <c r="CF331" i="4" s="1"/>
  <c r="U330" i="21"/>
  <c r="AG330" i="21" s="1"/>
  <c r="CK330" i="4" s="1"/>
  <c r="Q330" i="21"/>
  <c r="AC330" i="21" s="1"/>
  <c r="CG330" i="4" s="1"/>
  <c r="M330" i="21"/>
  <c r="Y330" i="21" s="1"/>
  <c r="CC330" i="4" s="1"/>
  <c r="R329" i="21"/>
  <c r="AD329" i="21" s="1"/>
  <c r="CH329" i="4" s="1"/>
  <c r="N329" i="21"/>
  <c r="Z329" i="21" s="1"/>
  <c r="CD329" i="4" s="1"/>
  <c r="S328" i="21"/>
  <c r="AE328" i="21" s="1"/>
  <c r="CI328" i="4" s="1"/>
  <c r="O328" i="21"/>
  <c r="AA328" i="21" s="1"/>
  <c r="CE328" i="4" s="1"/>
  <c r="T327" i="21"/>
  <c r="AF327" i="21" s="1"/>
  <c r="CJ327" i="4" s="1"/>
  <c r="P327" i="21"/>
  <c r="AB327" i="21" s="1"/>
  <c r="CF327" i="4" s="1"/>
  <c r="U326" i="21"/>
  <c r="AG326" i="21" s="1"/>
  <c r="CK326" i="4" s="1"/>
  <c r="Q326" i="21"/>
  <c r="AC326" i="21" s="1"/>
  <c r="CG326" i="4" s="1"/>
  <c r="M326" i="21"/>
  <c r="Y326" i="21" s="1"/>
  <c r="CC326" i="4" s="1"/>
  <c r="R325" i="21"/>
  <c r="AD325" i="21" s="1"/>
  <c r="CH325" i="4" s="1"/>
  <c r="N325" i="21"/>
  <c r="S324" i="21"/>
  <c r="AE324" i="21" s="1"/>
  <c r="CI324" i="4" s="1"/>
  <c r="O324" i="21"/>
  <c r="AA324" i="21" s="1"/>
  <c r="CE324" i="4" s="1"/>
  <c r="T323" i="21"/>
  <c r="AF323" i="21" s="1"/>
  <c r="CJ323" i="4" s="1"/>
  <c r="P323" i="21"/>
  <c r="AB323" i="21" s="1"/>
  <c r="CF323" i="4" s="1"/>
  <c r="U322" i="21"/>
  <c r="AG322" i="21" s="1"/>
  <c r="CK322" i="4" s="1"/>
  <c r="Q322" i="21"/>
  <c r="AC322" i="21" s="1"/>
  <c r="CG322" i="4" s="1"/>
  <c r="M322" i="21"/>
  <c r="Y322" i="21" s="1"/>
  <c r="CC322" i="4" s="1"/>
  <c r="R321" i="21"/>
  <c r="AD321" i="21" s="1"/>
  <c r="CH321" i="4" s="1"/>
  <c r="N321" i="21"/>
  <c r="Z321" i="21" s="1"/>
  <c r="CD321" i="4" s="1"/>
  <c r="S320" i="21"/>
  <c r="AE320" i="21" s="1"/>
  <c r="CI320" i="4" s="1"/>
  <c r="O320" i="21"/>
  <c r="AA320" i="21" s="1"/>
  <c r="CE320" i="4" s="1"/>
  <c r="T319" i="21"/>
  <c r="AF319" i="21" s="1"/>
  <c r="CJ319" i="4" s="1"/>
  <c r="P319" i="21"/>
  <c r="AB319" i="21" s="1"/>
  <c r="CF319" i="4" s="1"/>
  <c r="U318" i="21"/>
  <c r="AG318" i="21" s="1"/>
  <c r="CK318" i="4" s="1"/>
  <c r="Q318" i="21"/>
  <c r="AC318" i="21" s="1"/>
  <c r="CG318" i="4" s="1"/>
  <c r="M318" i="21"/>
  <c r="Y318" i="21" s="1"/>
  <c r="CC318" i="4" s="1"/>
  <c r="R317" i="21"/>
  <c r="AD317" i="21" s="1"/>
  <c r="CH317" i="4" s="1"/>
  <c r="N317" i="21"/>
  <c r="Z317" i="21" s="1"/>
  <c r="CD317" i="4" s="1"/>
  <c r="S316" i="21"/>
  <c r="AE316" i="21" s="1"/>
  <c r="CI316" i="4" s="1"/>
  <c r="O316" i="21"/>
  <c r="AA316" i="21" s="1"/>
  <c r="CE316" i="4" s="1"/>
  <c r="T315" i="21"/>
  <c r="AF315" i="21" s="1"/>
  <c r="CJ315" i="4" s="1"/>
  <c r="P315" i="21"/>
  <c r="AB315" i="21" s="1"/>
  <c r="CF315" i="4" s="1"/>
  <c r="U314" i="21"/>
  <c r="AG314" i="21" s="1"/>
  <c r="CK314" i="4" s="1"/>
  <c r="Q314" i="21"/>
  <c r="AC314" i="21" s="1"/>
  <c r="CG314" i="4" s="1"/>
  <c r="M314" i="21"/>
  <c r="Y314" i="21" s="1"/>
  <c r="CC314" i="4" s="1"/>
  <c r="R313" i="21"/>
  <c r="AD313" i="21" s="1"/>
  <c r="CH313" i="4" s="1"/>
  <c r="N313" i="21"/>
  <c r="Z313" i="21" s="1"/>
  <c r="CD313" i="4" s="1"/>
  <c r="S312" i="21"/>
  <c r="AE312" i="21" s="1"/>
  <c r="CI312" i="4" s="1"/>
  <c r="O312" i="21"/>
  <c r="AA312" i="21" s="1"/>
  <c r="CE312" i="4" s="1"/>
  <c r="T311" i="21"/>
  <c r="AF311" i="21" s="1"/>
  <c r="CJ311" i="4" s="1"/>
  <c r="P311" i="21"/>
  <c r="AB311" i="21" s="1"/>
  <c r="CF311" i="4" s="1"/>
  <c r="U310" i="21"/>
  <c r="AG310" i="21" s="1"/>
  <c r="CK310" i="4" s="1"/>
  <c r="Q310" i="21"/>
  <c r="AC310" i="21" s="1"/>
  <c r="CG310" i="4" s="1"/>
  <c r="M310" i="21"/>
  <c r="Y310" i="21" s="1"/>
  <c r="CC310" i="4" s="1"/>
  <c r="R309" i="21"/>
  <c r="AD309" i="21" s="1"/>
  <c r="CH309" i="4" s="1"/>
  <c r="N309" i="21"/>
  <c r="Z309" i="21" s="1"/>
  <c r="CD309" i="4" s="1"/>
  <c r="S308" i="21"/>
  <c r="AE308" i="21" s="1"/>
  <c r="CI308" i="4" s="1"/>
  <c r="O308" i="21"/>
  <c r="AA308" i="21" s="1"/>
  <c r="CE308" i="4" s="1"/>
  <c r="T307" i="21"/>
  <c r="AF307" i="21" s="1"/>
  <c r="CJ307" i="4" s="1"/>
  <c r="P307" i="21"/>
  <c r="AB307" i="21" s="1"/>
  <c r="CF307" i="4" s="1"/>
  <c r="U306" i="21"/>
  <c r="AG306" i="21" s="1"/>
  <c r="CK306" i="4" s="1"/>
  <c r="Q306" i="21"/>
  <c r="AC306" i="21" s="1"/>
  <c r="CG306" i="4" s="1"/>
  <c r="M306" i="21"/>
  <c r="Y306" i="21" s="1"/>
  <c r="CC306" i="4" s="1"/>
  <c r="R305" i="21"/>
  <c r="AD305" i="21" s="1"/>
  <c r="CH305" i="4" s="1"/>
  <c r="N305" i="21"/>
  <c r="Z305" i="21" s="1"/>
  <c r="CD305" i="4" s="1"/>
  <c r="S304" i="21"/>
  <c r="AE304" i="21" s="1"/>
  <c r="CI304" i="4" s="1"/>
  <c r="O304" i="21"/>
  <c r="AA304" i="21" s="1"/>
  <c r="CE304" i="4" s="1"/>
  <c r="T303" i="21"/>
  <c r="AF303" i="21" s="1"/>
  <c r="CJ303" i="4" s="1"/>
  <c r="P303" i="21"/>
  <c r="AB303" i="21" s="1"/>
  <c r="CF303" i="4" s="1"/>
  <c r="U302" i="21"/>
  <c r="AG302" i="21" s="1"/>
  <c r="CK302" i="4" s="1"/>
  <c r="Q302" i="21"/>
  <c r="AC302" i="21" s="1"/>
  <c r="CG302" i="4" s="1"/>
  <c r="M302" i="21"/>
  <c r="Y302" i="21" s="1"/>
  <c r="CC302" i="4" s="1"/>
  <c r="R301" i="21"/>
  <c r="AD301" i="21" s="1"/>
  <c r="CH301" i="4" s="1"/>
  <c r="N301" i="21"/>
  <c r="Z301" i="21" s="1"/>
  <c r="CD301" i="4" s="1"/>
  <c r="S300" i="21"/>
  <c r="AE300" i="21" s="1"/>
  <c r="CI300" i="4" s="1"/>
  <c r="O300" i="21"/>
  <c r="AA300" i="21" s="1"/>
  <c r="CE300" i="4" s="1"/>
  <c r="T299" i="21"/>
  <c r="AF299" i="21" s="1"/>
  <c r="CJ299" i="4" s="1"/>
  <c r="P299" i="21"/>
  <c r="AB299" i="21" s="1"/>
  <c r="CF299" i="4" s="1"/>
  <c r="U298" i="21"/>
  <c r="AG298" i="21" s="1"/>
  <c r="CK298" i="4" s="1"/>
  <c r="Q298" i="21"/>
  <c r="AC298" i="21" s="1"/>
  <c r="CG298" i="4" s="1"/>
  <c r="M298" i="21"/>
  <c r="Y298" i="21" s="1"/>
  <c r="CC298" i="4" s="1"/>
  <c r="R297" i="21"/>
  <c r="AD297" i="21" s="1"/>
  <c r="CH297" i="4" s="1"/>
  <c r="N297" i="21"/>
  <c r="Z297" i="21" s="1"/>
  <c r="CD297" i="4" s="1"/>
  <c r="S296" i="21"/>
  <c r="AE296" i="21" s="1"/>
  <c r="CI296" i="4" s="1"/>
  <c r="O296" i="21"/>
  <c r="T295" i="21"/>
  <c r="AF295" i="21" s="1"/>
  <c r="CJ295" i="4" s="1"/>
  <c r="P295" i="21"/>
  <c r="AB295" i="21" s="1"/>
  <c r="CF295" i="4" s="1"/>
  <c r="U294" i="21"/>
  <c r="AG294" i="21" s="1"/>
  <c r="CK294" i="4" s="1"/>
  <c r="Q294" i="21"/>
  <c r="AC294" i="21" s="1"/>
  <c r="CG294" i="4" s="1"/>
  <c r="M294" i="21"/>
  <c r="Y294" i="21" s="1"/>
  <c r="CC294" i="4" s="1"/>
  <c r="R293" i="21"/>
  <c r="AD293" i="21" s="1"/>
  <c r="CH293" i="4" s="1"/>
  <c r="N293" i="21"/>
  <c r="Z293" i="21" s="1"/>
  <c r="CD293" i="4" s="1"/>
  <c r="S292" i="21"/>
  <c r="AE292" i="21" s="1"/>
  <c r="CI292" i="4" s="1"/>
  <c r="O292" i="21"/>
  <c r="AA292" i="21" s="1"/>
  <c r="CE292" i="4" s="1"/>
  <c r="T291" i="21"/>
  <c r="AF291" i="21" s="1"/>
  <c r="CJ291" i="4" s="1"/>
  <c r="P291" i="21"/>
  <c r="AB291" i="21" s="1"/>
  <c r="CF291" i="4" s="1"/>
  <c r="U290" i="21"/>
  <c r="AG290" i="21" s="1"/>
  <c r="CK290" i="4" s="1"/>
  <c r="Q290" i="21"/>
  <c r="AC290" i="21" s="1"/>
  <c r="CG290" i="4" s="1"/>
  <c r="M290" i="21"/>
  <c r="Y290" i="21" s="1"/>
  <c r="CC290" i="4" s="1"/>
  <c r="R289" i="21"/>
  <c r="AD289" i="21" s="1"/>
  <c r="CH289" i="4" s="1"/>
  <c r="N289" i="21"/>
  <c r="S288" i="21"/>
  <c r="AE288" i="21" s="1"/>
  <c r="CI288" i="4" s="1"/>
  <c r="O288" i="21"/>
  <c r="AA288" i="21" s="1"/>
  <c r="CE288" i="4" s="1"/>
  <c r="T287" i="21"/>
  <c r="AF287" i="21" s="1"/>
  <c r="CJ287" i="4" s="1"/>
  <c r="P287" i="21"/>
  <c r="AB287" i="21" s="1"/>
  <c r="CF287" i="4" s="1"/>
  <c r="U286" i="21"/>
  <c r="AG286" i="21" s="1"/>
  <c r="CK286" i="4" s="1"/>
  <c r="Q286" i="21"/>
  <c r="AC286" i="21" s="1"/>
  <c r="CG286" i="4" s="1"/>
  <c r="M286" i="21"/>
  <c r="Y286" i="21" s="1"/>
  <c r="CC286" i="4" s="1"/>
  <c r="R285" i="21"/>
  <c r="AD285" i="21" s="1"/>
  <c r="CH285" i="4" s="1"/>
  <c r="N285" i="21"/>
  <c r="Z285" i="21" s="1"/>
  <c r="CD285" i="4" s="1"/>
  <c r="S284" i="21"/>
  <c r="AE284" i="21" s="1"/>
  <c r="CI284" i="4" s="1"/>
  <c r="O284" i="21"/>
  <c r="AA284" i="21" s="1"/>
  <c r="CE284" i="4" s="1"/>
  <c r="T283" i="21"/>
  <c r="AF283" i="21" s="1"/>
  <c r="CJ283" i="4" s="1"/>
  <c r="P283" i="21"/>
  <c r="AB283" i="21" s="1"/>
  <c r="CF283" i="4" s="1"/>
  <c r="U282" i="21"/>
  <c r="AG282" i="21" s="1"/>
  <c r="CK282" i="4" s="1"/>
  <c r="Q282" i="21"/>
  <c r="AC282" i="21" s="1"/>
  <c r="CG282" i="4" s="1"/>
  <c r="M282" i="21"/>
  <c r="Y282" i="21" s="1"/>
  <c r="CC282" i="4" s="1"/>
  <c r="R281" i="21"/>
  <c r="AD281" i="21" s="1"/>
  <c r="CH281" i="4" s="1"/>
  <c r="N281" i="21"/>
  <c r="Z281" i="21" s="1"/>
  <c r="CD281" i="4" s="1"/>
  <c r="S280" i="21"/>
  <c r="AE280" i="21" s="1"/>
  <c r="CI280" i="4" s="1"/>
  <c r="O280" i="21"/>
  <c r="AA280" i="21" s="1"/>
  <c r="CE280" i="4" s="1"/>
  <c r="T279" i="21"/>
  <c r="AF279" i="21" s="1"/>
  <c r="CJ279" i="4" s="1"/>
  <c r="P279" i="21"/>
  <c r="AB279" i="21" s="1"/>
  <c r="CF279" i="4" s="1"/>
  <c r="U278" i="21"/>
  <c r="AG278" i="21" s="1"/>
  <c r="CK278" i="4" s="1"/>
  <c r="Q278" i="21"/>
  <c r="AC278" i="21" s="1"/>
  <c r="CG278" i="4" s="1"/>
  <c r="M278" i="21"/>
  <c r="Y278" i="21" s="1"/>
  <c r="CC278" i="4" s="1"/>
  <c r="R277" i="21"/>
  <c r="AD277" i="21" s="1"/>
  <c r="CH277" i="4" s="1"/>
  <c r="N277" i="21"/>
  <c r="Z277" i="21" s="1"/>
  <c r="CD277" i="4" s="1"/>
  <c r="S276" i="21"/>
  <c r="AE276" i="21" s="1"/>
  <c r="CI276" i="4" s="1"/>
  <c r="O276" i="21"/>
  <c r="AA276" i="21" s="1"/>
  <c r="CE276" i="4" s="1"/>
  <c r="T275" i="21"/>
  <c r="AF275" i="21" s="1"/>
  <c r="CJ275" i="4" s="1"/>
  <c r="P275" i="21"/>
  <c r="AB275" i="21" s="1"/>
  <c r="CF275" i="4" s="1"/>
  <c r="U274" i="21"/>
  <c r="AG274" i="21" s="1"/>
  <c r="CK274" i="4" s="1"/>
  <c r="Q274" i="21"/>
  <c r="AC274" i="21" s="1"/>
  <c r="CG274" i="4" s="1"/>
  <c r="M274" i="21"/>
  <c r="Y274" i="21" s="1"/>
  <c r="CC274" i="4" s="1"/>
  <c r="R273" i="21"/>
  <c r="AD273" i="21" s="1"/>
  <c r="CH273" i="4" s="1"/>
  <c r="N273" i="21"/>
  <c r="Z273" i="21" s="1"/>
  <c r="CD273" i="4" s="1"/>
  <c r="S272" i="21"/>
  <c r="AE272" i="21" s="1"/>
  <c r="CI272" i="4" s="1"/>
  <c r="O272" i="21"/>
  <c r="AA272" i="21" s="1"/>
  <c r="CE272" i="4" s="1"/>
  <c r="T271" i="21"/>
  <c r="AF271" i="21" s="1"/>
  <c r="CJ271" i="4" s="1"/>
  <c r="P271" i="21"/>
  <c r="AB271" i="21" s="1"/>
  <c r="CF271" i="4" s="1"/>
  <c r="U270" i="21"/>
  <c r="AG270" i="21" s="1"/>
  <c r="CK270" i="4" s="1"/>
  <c r="Q270" i="21"/>
  <c r="AC270" i="21" s="1"/>
  <c r="CG270" i="4" s="1"/>
  <c r="M270" i="21"/>
  <c r="Y270" i="21" s="1"/>
  <c r="CC270" i="4" s="1"/>
  <c r="R269" i="21"/>
  <c r="AD269" i="21" s="1"/>
  <c r="CH269" i="4" s="1"/>
  <c r="N269" i="21"/>
  <c r="Z269" i="21" s="1"/>
  <c r="CD269" i="4" s="1"/>
  <c r="S268" i="21"/>
  <c r="AE268" i="21" s="1"/>
  <c r="CI268" i="4" s="1"/>
  <c r="O268" i="21"/>
  <c r="AA268" i="21" s="1"/>
  <c r="CE268" i="4" s="1"/>
  <c r="T267" i="21"/>
  <c r="AF267" i="21" s="1"/>
  <c r="CJ267" i="4" s="1"/>
  <c r="P267" i="21"/>
  <c r="AB267" i="21" s="1"/>
  <c r="CF267" i="4" s="1"/>
  <c r="U266" i="21"/>
  <c r="AG266" i="21" s="1"/>
  <c r="CK266" i="4" s="1"/>
  <c r="Q266" i="21"/>
  <c r="AC266" i="21" s="1"/>
  <c r="CG266" i="4" s="1"/>
  <c r="M266" i="21"/>
  <c r="Y266" i="21" s="1"/>
  <c r="CC266" i="4" s="1"/>
  <c r="R265" i="21"/>
  <c r="AD265" i="21" s="1"/>
  <c r="CH265" i="4" s="1"/>
  <c r="N265" i="21"/>
  <c r="Z265" i="21" s="1"/>
  <c r="CD265" i="4" s="1"/>
  <c r="S264" i="21"/>
  <c r="AE264" i="21" s="1"/>
  <c r="CI264" i="4" s="1"/>
  <c r="O264" i="21"/>
  <c r="AA264" i="21" s="1"/>
  <c r="CE264" i="4" s="1"/>
  <c r="T263" i="21"/>
  <c r="AF263" i="21" s="1"/>
  <c r="CJ263" i="4" s="1"/>
  <c r="P263" i="21"/>
  <c r="AB263" i="21" s="1"/>
  <c r="CF263" i="4" s="1"/>
  <c r="U262" i="21"/>
  <c r="AG262" i="21" s="1"/>
  <c r="CK262" i="4" s="1"/>
  <c r="Q262" i="21"/>
  <c r="AC262" i="21" s="1"/>
  <c r="CG262" i="4" s="1"/>
  <c r="M262" i="21"/>
  <c r="R261" i="21"/>
  <c r="AD261" i="21" s="1"/>
  <c r="CH261" i="4" s="1"/>
  <c r="N261" i="21"/>
  <c r="Z261" i="21" s="1"/>
  <c r="CD261" i="4" s="1"/>
  <c r="S260" i="21"/>
  <c r="AE260" i="21" s="1"/>
  <c r="CI260" i="4" s="1"/>
  <c r="O260" i="21"/>
  <c r="AA260" i="21" s="1"/>
  <c r="CE260" i="4" s="1"/>
  <c r="T259" i="21"/>
  <c r="AF259" i="21" s="1"/>
  <c r="CJ259" i="4" s="1"/>
  <c r="P259" i="21"/>
  <c r="AB259" i="21" s="1"/>
  <c r="CF259" i="4" s="1"/>
  <c r="U258" i="21"/>
  <c r="AG258" i="21" s="1"/>
  <c r="CK258" i="4" s="1"/>
  <c r="Q258" i="21"/>
  <c r="AC258" i="21" s="1"/>
  <c r="CG258" i="4" s="1"/>
  <c r="M258" i="21"/>
  <c r="Y258" i="21" s="1"/>
  <c r="CC258" i="4" s="1"/>
  <c r="R257" i="21"/>
  <c r="AD257" i="21" s="1"/>
  <c r="CH257" i="4" s="1"/>
  <c r="N257" i="21"/>
  <c r="Z257" i="21" s="1"/>
  <c r="CD257" i="4" s="1"/>
  <c r="S256" i="21"/>
  <c r="AE256" i="21" s="1"/>
  <c r="CI256" i="4" s="1"/>
  <c r="O256" i="21"/>
  <c r="T255" i="21"/>
  <c r="AF255" i="21" s="1"/>
  <c r="CJ255" i="4" s="1"/>
  <c r="P255" i="21"/>
  <c r="AB255" i="21" s="1"/>
  <c r="CF255" i="4" s="1"/>
  <c r="U254" i="21"/>
  <c r="AG254" i="21" s="1"/>
  <c r="CK254" i="4" s="1"/>
  <c r="Q254" i="21"/>
  <c r="AC254" i="21" s="1"/>
  <c r="CG254" i="4" s="1"/>
  <c r="M254" i="21"/>
  <c r="Y254" i="21" s="1"/>
  <c r="CC254" i="4" s="1"/>
  <c r="R253" i="21"/>
  <c r="AD253" i="21" s="1"/>
  <c r="CH253" i="4" s="1"/>
  <c r="N253" i="21"/>
  <c r="Z253" i="21" s="1"/>
  <c r="CD253" i="4" s="1"/>
  <c r="S252" i="21"/>
  <c r="AE252" i="21" s="1"/>
  <c r="CI252" i="4" s="1"/>
  <c r="O252" i="21"/>
  <c r="AA252" i="21" s="1"/>
  <c r="CE252" i="4" s="1"/>
  <c r="T251" i="21"/>
  <c r="AF251" i="21" s="1"/>
  <c r="CJ251" i="4" s="1"/>
  <c r="P251" i="21"/>
  <c r="AB251" i="21" s="1"/>
  <c r="CF251" i="4" s="1"/>
  <c r="U250" i="21"/>
  <c r="AG250" i="21" s="1"/>
  <c r="CK250" i="4" s="1"/>
  <c r="Q250" i="21"/>
  <c r="AC250" i="21" s="1"/>
  <c r="CG250" i="4" s="1"/>
  <c r="M250" i="21"/>
  <c r="Y250" i="21" s="1"/>
  <c r="CC250" i="4" s="1"/>
  <c r="R249" i="21"/>
  <c r="AD249" i="21" s="1"/>
  <c r="CH249" i="4" s="1"/>
  <c r="N249" i="21"/>
  <c r="Z249" i="21" s="1"/>
  <c r="CD249" i="4" s="1"/>
  <c r="S248" i="21"/>
  <c r="AE248" i="21" s="1"/>
  <c r="CI248" i="4" s="1"/>
  <c r="O248" i="21"/>
  <c r="AA248" i="21" s="1"/>
  <c r="CE248" i="4" s="1"/>
  <c r="T247" i="21"/>
  <c r="AF247" i="21" s="1"/>
  <c r="CJ247" i="4" s="1"/>
  <c r="P247" i="21"/>
  <c r="AB247" i="21" s="1"/>
  <c r="CF247" i="4" s="1"/>
  <c r="U246" i="21"/>
  <c r="AG246" i="21" s="1"/>
  <c r="CK246" i="4" s="1"/>
  <c r="Q246" i="21"/>
  <c r="AC246" i="21" s="1"/>
  <c r="CG246" i="4" s="1"/>
  <c r="M246" i="21"/>
  <c r="Y246" i="21" s="1"/>
  <c r="CC246" i="4" s="1"/>
  <c r="R245" i="21"/>
  <c r="AD245" i="21" s="1"/>
  <c r="CH245" i="4" s="1"/>
  <c r="N245" i="21"/>
  <c r="Z245" i="21" s="1"/>
  <c r="CD245" i="4" s="1"/>
  <c r="S244" i="21"/>
  <c r="AE244" i="21" s="1"/>
  <c r="CI244" i="4" s="1"/>
  <c r="O244" i="21"/>
  <c r="AA244" i="21" s="1"/>
  <c r="CE244" i="4" s="1"/>
  <c r="T243" i="21"/>
  <c r="AF243" i="21" s="1"/>
  <c r="CJ243" i="4" s="1"/>
  <c r="P243" i="21"/>
  <c r="AB243" i="21" s="1"/>
  <c r="CF243" i="4" s="1"/>
  <c r="U242" i="21"/>
  <c r="AG242" i="21" s="1"/>
  <c r="CK242" i="4" s="1"/>
  <c r="Q242" i="21"/>
  <c r="AC242" i="21" s="1"/>
  <c r="CG242" i="4" s="1"/>
  <c r="M242" i="21"/>
  <c r="Y242" i="21" s="1"/>
  <c r="CC242" i="4" s="1"/>
  <c r="R241" i="21"/>
  <c r="AD241" i="21" s="1"/>
  <c r="CH241" i="4" s="1"/>
  <c r="N241" i="21"/>
  <c r="Z241" i="21" s="1"/>
  <c r="CD241" i="4" s="1"/>
  <c r="S240" i="21"/>
  <c r="AE240" i="21" s="1"/>
  <c r="CI240" i="4" s="1"/>
  <c r="O240" i="21"/>
  <c r="AA240" i="21" s="1"/>
  <c r="CE240" i="4" s="1"/>
  <c r="T239" i="21"/>
  <c r="AF239" i="21" s="1"/>
  <c r="CJ239" i="4" s="1"/>
  <c r="P239" i="21"/>
  <c r="AB239" i="21" s="1"/>
  <c r="CF239" i="4" s="1"/>
  <c r="U238" i="21"/>
  <c r="AG238" i="21" s="1"/>
  <c r="CK238" i="4" s="1"/>
  <c r="Q238" i="21"/>
  <c r="AC238" i="21" s="1"/>
  <c r="CG238" i="4" s="1"/>
  <c r="M238" i="21"/>
  <c r="Y238" i="21" s="1"/>
  <c r="CC238" i="4" s="1"/>
  <c r="R237" i="21"/>
  <c r="AD237" i="21" s="1"/>
  <c r="CH237" i="4" s="1"/>
  <c r="N237" i="21"/>
  <c r="S236" i="21"/>
  <c r="AE236" i="21" s="1"/>
  <c r="CI236" i="4" s="1"/>
  <c r="O236" i="21"/>
  <c r="AA236" i="21" s="1"/>
  <c r="CE236" i="4" s="1"/>
  <c r="T235" i="21"/>
  <c r="AF235" i="21" s="1"/>
  <c r="CJ235" i="4" s="1"/>
  <c r="P235" i="21"/>
  <c r="AB235" i="21" s="1"/>
  <c r="CF235" i="4" s="1"/>
  <c r="U234" i="21"/>
  <c r="AG234" i="21" s="1"/>
  <c r="CK234" i="4" s="1"/>
  <c r="Q234" i="21"/>
  <c r="AC234" i="21" s="1"/>
  <c r="CG234" i="4" s="1"/>
  <c r="M234" i="21"/>
  <c r="Y234" i="21" s="1"/>
  <c r="CC234" i="4" s="1"/>
  <c r="R233" i="21"/>
  <c r="AD233" i="21" s="1"/>
  <c r="CH233" i="4" s="1"/>
  <c r="N233" i="21"/>
  <c r="Z233" i="21" s="1"/>
  <c r="CD233" i="4" s="1"/>
  <c r="S232" i="21"/>
  <c r="AE232" i="21" s="1"/>
  <c r="CI232" i="4" s="1"/>
  <c r="O232" i="21"/>
  <c r="AA232" i="21" s="1"/>
  <c r="CE232" i="4" s="1"/>
  <c r="T231" i="21"/>
  <c r="AF231" i="21" s="1"/>
  <c r="CJ231" i="4" s="1"/>
  <c r="P231" i="21"/>
  <c r="AB231" i="21" s="1"/>
  <c r="CF231" i="4" s="1"/>
  <c r="U230" i="21"/>
  <c r="AG230" i="21" s="1"/>
  <c r="CK230" i="4" s="1"/>
  <c r="Q230" i="21"/>
  <c r="AC230" i="21" s="1"/>
  <c r="CG230" i="4" s="1"/>
  <c r="M230" i="21"/>
  <c r="R229" i="21"/>
  <c r="AD229" i="21" s="1"/>
  <c r="CH229" i="4" s="1"/>
  <c r="N229" i="21"/>
  <c r="Z229" i="21" s="1"/>
  <c r="CD229" i="4" s="1"/>
  <c r="S228" i="21"/>
  <c r="AE228" i="21" s="1"/>
  <c r="CI228" i="4" s="1"/>
  <c r="O228" i="21"/>
  <c r="AA228" i="21" s="1"/>
  <c r="CE228" i="4" s="1"/>
  <c r="T227" i="21"/>
  <c r="AF227" i="21" s="1"/>
  <c r="CJ227" i="4" s="1"/>
  <c r="P227" i="21"/>
  <c r="AB227" i="21" s="1"/>
  <c r="CF227" i="4" s="1"/>
  <c r="U226" i="21"/>
  <c r="AG226" i="21" s="1"/>
  <c r="CK226" i="4" s="1"/>
  <c r="Q226" i="21"/>
  <c r="AC226" i="21" s="1"/>
  <c r="CG226" i="4" s="1"/>
  <c r="M226" i="21"/>
  <c r="Y226" i="21" s="1"/>
  <c r="CC226" i="4" s="1"/>
  <c r="R225" i="21"/>
  <c r="AD225" i="21" s="1"/>
  <c r="CH225" i="4" s="1"/>
  <c r="N225" i="21"/>
  <c r="Z225" i="21" s="1"/>
  <c r="CD225" i="4" s="1"/>
  <c r="S224" i="21"/>
  <c r="AE224" i="21" s="1"/>
  <c r="CI224" i="4" s="1"/>
  <c r="O224" i="21"/>
  <c r="T223" i="21"/>
  <c r="AF223" i="21" s="1"/>
  <c r="CJ223" i="4" s="1"/>
  <c r="P223" i="21"/>
  <c r="AB223" i="21" s="1"/>
  <c r="CF223" i="4" s="1"/>
  <c r="U222" i="21"/>
  <c r="AG222" i="21" s="1"/>
  <c r="CK222" i="4" s="1"/>
  <c r="Q222" i="21"/>
  <c r="AC222" i="21" s="1"/>
  <c r="CG222" i="4" s="1"/>
  <c r="M222" i="21"/>
  <c r="Y222" i="21" s="1"/>
  <c r="CC222" i="4" s="1"/>
  <c r="R221" i="21"/>
  <c r="AD221" i="21" s="1"/>
  <c r="CH221" i="4" s="1"/>
  <c r="N221" i="21"/>
  <c r="Z221" i="21" s="1"/>
  <c r="CD221" i="4" s="1"/>
  <c r="S220" i="21"/>
  <c r="AE220" i="21" s="1"/>
  <c r="CI220" i="4" s="1"/>
  <c r="O220" i="21"/>
  <c r="AA220" i="21" s="1"/>
  <c r="CE220" i="4" s="1"/>
  <c r="T219" i="21"/>
  <c r="AF219" i="21" s="1"/>
  <c r="CJ219" i="4" s="1"/>
  <c r="P219" i="21"/>
  <c r="AB219" i="21" s="1"/>
  <c r="CF219" i="4" s="1"/>
  <c r="U218" i="21"/>
  <c r="AG218" i="21" s="1"/>
  <c r="CK218" i="4" s="1"/>
  <c r="Q218" i="21"/>
  <c r="AC218" i="21" s="1"/>
  <c r="CG218" i="4" s="1"/>
  <c r="M218" i="21"/>
  <c r="Y218" i="21" s="1"/>
  <c r="CC218" i="4" s="1"/>
  <c r="R217" i="21"/>
  <c r="AD217" i="21" s="1"/>
  <c r="CH217" i="4" s="1"/>
  <c r="N217" i="21"/>
  <c r="Z217" i="21" s="1"/>
  <c r="CD217" i="4" s="1"/>
  <c r="S216" i="21"/>
  <c r="AE216" i="21" s="1"/>
  <c r="CI216" i="4" s="1"/>
  <c r="O216" i="21"/>
  <c r="T215" i="21"/>
  <c r="AF215" i="21" s="1"/>
  <c r="CJ215" i="4" s="1"/>
  <c r="P215" i="21"/>
  <c r="AB215" i="21" s="1"/>
  <c r="CF215" i="4" s="1"/>
  <c r="U214" i="21"/>
  <c r="AG214" i="21" s="1"/>
  <c r="CK214" i="4" s="1"/>
  <c r="Q214" i="21"/>
  <c r="AC214" i="21" s="1"/>
  <c r="CG214" i="4" s="1"/>
  <c r="M214" i="21"/>
  <c r="Y214" i="21" s="1"/>
  <c r="CC214" i="4" s="1"/>
  <c r="R213" i="21"/>
  <c r="AD213" i="21" s="1"/>
  <c r="CH213" i="4" s="1"/>
  <c r="N213" i="21"/>
  <c r="Z213" i="21" s="1"/>
  <c r="CD213" i="4" s="1"/>
  <c r="S212" i="21"/>
  <c r="AE212" i="21" s="1"/>
  <c r="CI212" i="4" s="1"/>
  <c r="O212" i="21"/>
  <c r="AA212" i="21" s="1"/>
  <c r="CE212" i="4" s="1"/>
  <c r="T211" i="21"/>
  <c r="AF211" i="21" s="1"/>
  <c r="CJ211" i="4" s="1"/>
  <c r="P211" i="21"/>
  <c r="AB211" i="21" s="1"/>
  <c r="CF211" i="4" s="1"/>
  <c r="U210" i="21"/>
  <c r="AG210" i="21" s="1"/>
  <c r="CK210" i="4" s="1"/>
  <c r="Q210" i="21"/>
  <c r="AC210" i="21" s="1"/>
  <c r="CG210" i="4" s="1"/>
  <c r="M210" i="21"/>
  <c r="Y210" i="21" s="1"/>
  <c r="CC210" i="4" s="1"/>
  <c r="R209" i="21"/>
  <c r="AD209" i="21" s="1"/>
  <c r="CH209" i="4" s="1"/>
  <c r="N209" i="21"/>
  <c r="Z209" i="21" s="1"/>
  <c r="CD209" i="4" s="1"/>
  <c r="S208" i="21"/>
  <c r="AE208" i="21" s="1"/>
  <c r="CI208" i="4" s="1"/>
  <c r="O208" i="21"/>
  <c r="AA208" i="21" s="1"/>
  <c r="CE208" i="4" s="1"/>
  <c r="T207" i="21"/>
  <c r="AF207" i="21" s="1"/>
  <c r="CJ207" i="4" s="1"/>
  <c r="P207" i="21"/>
  <c r="AB207" i="21" s="1"/>
  <c r="CF207" i="4" s="1"/>
  <c r="U206" i="21"/>
  <c r="AG206" i="21" s="1"/>
  <c r="CK206" i="4" s="1"/>
  <c r="Q206" i="21"/>
  <c r="AC206" i="21" s="1"/>
  <c r="CG206" i="4" s="1"/>
  <c r="M206" i="21"/>
  <c r="Y206" i="21" s="1"/>
  <c r="CC206" i="4" s="1"/>
  <c r="R205" i="21"/>
  <c r="AD205" i="21" s="1"/>
  <c r="CH205" i="4" s="1"/>
  <c r="N205" i="21"/>
  <c r="Z205" i="21" s="1"/>
  <c r="CD205" i="4" s="1"/>
  <c r="S204" i="21"/>
  <c r="AE204" i="21" s="1"/>
  <c r="CI204" i="4" s="1"/>
  <c r="O204" i="21"/>
  <c r="AA204" i="21" s="1"/>
  <c r="CE204" i="4" s="1"/>
  <c r="T203" i="21"/>
  <c r="AF203" i="21" s="1"/>
  <c r="CJ203" i="4" s="1"/>
  <c r="P203" i="21"/>
  <c r="AB203" i="21" s="1"/>
  <c r="CF203" i="4" s="1"/>
  <c r="U202" i="21"/>
  <c r="AG202" i="21" s="1"/>
  <c r="CK202" i="4" s="1"/>
  <c r="Q202" i="21"/>
  <c r="AC202" i="21" s="1"/>
  <c r="CG202" i="4" s="1"/>
  <c r="M202" i="21"/>
  <c r="Y202" i="21" s="1"/>
  <c r="CC202" i="4" s="1"/>
  <c r="R201" i="21"/>
  <c r="AD201" i="21" s="1"/>
  <c r="CH201" i="4" s="1"/>
  <c r="N201" i="21"/>
  <c r="Z201" i="21" s="1"/>
  <c r="CD201" i="4" s="1"/>
  <c r="S200" i="21"/>
  <c r="AE200" i="21" s="1"/>
  <c r="CI200" i="4" s="1"/>
  <c r="O200" i="21"/>
  <c r="T199" i="21"/>
  <c r="AF199" i="21" s="1"/>
  <c r="CJ199" i="4" s="1"/>
  <c r="P199" i="21"/>
  <c r="AB199" i="21" s="1"/>
  <c r="CF199" i="4" s="1"/>
  <c r="U198" i="21"/>
  <c r="AG198" i="21" s="1"/>
  <c r="CK198" i="4" s="1"/>
  <c r="Q198" i="21"/>
  <c r="AC198" i="21" s="1"/>
  <c r="CG198" i="4" s="1"/>
  <c r="M198" i="21"/>
  <c r="R197" i="21"/>
  <c r="AD197" i="21" s="1"/>
  <c r="CH197" i="4" s="1"/>
  <c r="N197" i="21"/>
  <c r="Z197" i="21" s="1"/>
  <c r="CD197" i="4" s="1"/>
  <c r="S196" i="21"/>
  <c r="AE196" i="21" s="1"/>
  <c r="CI196" i="4" s="1"/>
  <c r="O196" i="21"/>
  <c r="AA196" i="21" s="1"/>
  <c r="CE196" i="4" s="1"/>
  <c r="T195" i="21"/>
  <c r="AF195" i="21" s="1"/>
  <c r="CJ195" i="4" s="1"/>
  <c r="P195" i="21"/>
  <c r="AB195" i="21" s="1"/>
  <c r="CF195" i="4" s="1"/>
  <c r="U194" i="21"/>
  <c r="AG194" i="21" s="1"/>
  <c r="CK194" i="4" s="1"/>
  <c r="Q194" i="21"/>
  <c r="AC194" i="21" s="1"/>
  <c r="CG194" i="4" s="1"/>
  <c r="M194" i="21"/>
  <c r="Y194" i="21" s="1"/>
  <c r="CC194" i="4" s="1"/>
  <c r="R193" i="21"/>
  <c r="AD193" i="21" s="1"/>
  <c r="CH193" i="4" s="1"/>
  <c r="N193" i="21"/>
  <c r="Z193" i="21" s="1"/>
  <c r="CD193" i="4" s="1"/>
  <c r="S192" i="21"/>
  <c r="AE192" i="21" s="1"/>
  <c r="CI192" i="4" s="1"/>
  <c r="O192" i="21"/>
  <c r="AA192" i="21" s="1"/>
  <c r="CE192" i="4" s="1"/>
  <c r="T191" i="21"/>
  <c r="AF191" i="21" s="1"/>
  <c r="CJ191" i="4" s="1"/>
  <c r="P191" i="21"/>
  <c r="AB191" i="21" s="1"/>
  <c r="CF191" i="4" s="1"/>
  <c r="U190" i="21"/>
  <c r="AG190" i="21" s="1"/>
  <c r="CK190" i="4" s="1"/>
  <c r="Q190" i="21"/>
  <c r="AC190" i="21" s="1"/>
  <c r="CG190" i="4" s="1"/>
  <c r="M190" i="21"/>
  <c r="Y190" i="21" s="1"/>
  <c r="CC190" i="4" s="1"/>
  <c r="R189" i="21"/>
  <c r="AD189" i="21" s="1"/>
  <c r="CH189" i="4" s="1"/>
  <c r="N189" i="21"/>
  <c r="Z189" i="21" s="1"/>
  <c r="CD189" i="4" s="1"/>
  <c r="S188" i="21"/>
  <c r="AE188" i="21" s="1"/>
  <c r="CI188" i="4" s="1"/>
  <c r="O188" i="21"/>
  <c r="AA188" i="21" s="1"/>
  <c r="CE188" i="4" s="1"/>
  <c r="T187" i="21"/>
  <c r="AF187" i="21" s="1"/>
  <c r="CJ187" i="4" s="1"/>
  <c r="P187" i="21"/>
  <c r="AB187" i="21" s="1"/>
  <c r="CF187" i="4" s="1"/>
  <c r="U186" i="21"/>
  <c r="AG186" i="21" s="1"/>
  <c r="CK186" i="4" s="1"/>
  <c r="Q186" i="21"/>
  <c r="AC186" i="21" s="1"/>
  <c r="CG186" i="4" s="1"/>
  <c r="M186" i="21"/>
  <c r="Y186" i="21" s="1"/>
  <c r="CC186" i="4" s="1"/>
  <c r="R185" i="21"/>
  <c r="AD185" i="21" s="1"/>
  <c r="CH185" i="4" s="1"/>
  <c r="N185" i="21"/>
  <c r="Z185" i="21" s="1"/>
  <c r="CD185" i="4" s="1"/>
  <c r="S184" i="21"/>
  <c r="AE184" i="21" s="1"/>
  <c r="CI184" i="4" s="1"/>
  <c r="O184" i="21"/>
  <c r="AA184" i="21" s="1"/>
  <c r="CE184" i="4" s="1"/>
  <c r="T183" i="21"/>
  <c r="AF183" i="21" s="1"/>
  <c r="CJ183" i="4" s="1"/>
  <c r="P183" i="21"/>
  <c r="AB183" i="21" s="1"/>
  <c r="CF183" i="4" s="1"/>
  <c r="U182" i="21"/>
  <c r="AG182" i="21" s="1"/>
  <c r="CK182" i="4" s="1"/>
  <c r="Q182" i="21"/>
  <c r="AC182" i="21" s="1"/>
  <c r="CG182" i="4" s="1"/>
  <c r="M182" i="21"/>
  <c r="Y182" i="21" s="1"/>
  <c r="CC182" i="4" s="1"/>
  <c r="R181" i="21"/>
  <c r="AD181" i="21" s="1"/>
  <c r="CH181" i="4" s="1"/>
  <c r="N181" i="21"/>
  <c r="Z181" i="21" s="1"/>
  <c r="CD181" i="4" s="1"/>
  <c r="S180" i="21"/>
  <c r="AE180" i="21" s="1"/>
  <c r="CI180" i="4" s="1"/>
  <c r="O180" i="21"/>
  <c r="AA180" i="21" s="1"/>
  <c r="CE180" i="4" s="1"/>
  <c r="T179" i="21"/>
  <c r="AF179" i="21" s="1"/>
  <c r="CJ179" i="4" s="1"/>
  <c r="P179" i="21"/>
  <c r="AB179" i="21" s="1"/>
  <c r="CF179" i="4" s="1"/>
  <c r="U178" i="21"/>
  <c r="AG178" i="21" s="1"/>
  <c r="CK178" i="4" s="1"/>
  <c r="Q178" i="21"/>
  <c r="AC178" i="21" s="1"/>
  <c r="CG178" i="4" s="1"/>
  <c r="M178" i="21"/>
  <c r="Y178" i="21" s="1"/>
  <c r="CC178" i="4" s="1"/>
  <c r="R177" i="21"/>
  <c r="AD177" i="21" s="1"/>
  <c r="CH177" i="4" s="1"/>
  <c r="N177" i="21"/>
  <c r="Z177" i="21" s="1"/>
  <c r="CD177" i="4" s="1"/>
  <c r="S176" i="21"/>
  <c r="AE176" i="21" s="1"/>
  <c r="CI176" i="4" s="1"/>
  <c r="O176" i="21"/>
  <c r="AA176" i="21" s="1"/>
  <c r="CE176" i="4" s="1"/>
  <c r="T175" i="21"/>
  <c r="AF175" i="21" s="1"/>
  <c r="CJ175" i="4" s="1"/>
  <c r="P175" i="21"/>
  <c r="AB175" i="21" s="1"/>
  <c r="CF175" i="4" s="1"/>
  <c r="U174" i="21"/>
  <c r="AG174" i="21" s="1"/>
  <c r="CK174" i="4" s="1"/>
  <c r="Q174" i="21"/>
  <c r="AC174" i="21" s="1"/>
  <c r="CG174" i="4" s="1"/>
  <c r="M174" i="21"/>
  <c r="Y174" i="21" s="1"/>
  <c r="CC174" i="4" s="1"/>
  <c r="R173" i="21"/>
  <c r="AD173" i="21" s="1"/>
  <c r="CH173" i="4" s="1"/>
  <c r="N173" i="21"/>
  <c r="S172" i="21"/>
  <c r="AE172" i="21" s="1"/>
  <c r="CI172" i="4" s="1"/>
  <c r="O172" i="21"/>
  <c r="AA172" i="21" s="1"/>
  <c r="CE172" i="4" s="1"/>
  <c r="T171" i="21"/>
  <c r="AF171" i="21" s="1"/>
  <c r="CJ171" i="4" s="1"/>
  <c r="P171" i="21"/>
  <c r="AB171" i="21" s="1"/>
  <c r="CF171" i="4" s="1"/>
  <c r="U170" i="21"/>
  <c r="AG170" i="21" s="1"/>
  <c r="CK170" i="4" s="1"/>
  <c r="Q170" i="21"/>
  <c r="AC170" i="21" s="1"/>
  <c r="CG170" i="4" s="1"/>
  <c r="M170" i="21"/>
  <c r="Y170" i="21" s="1"/>
  <c r="CC170" i="4" s="1"/>
  <c r="R169" i="21"/>
  <c r="AD169" i="21" s="1"/>
  <c r="CH169" i="4" s="1"/>
  <c r="N169" i="21"/>
  <c r="S168" i="21"/>
  <c r="AE168" i="21" s="1"/>
  <c r="CI168" i="4" s="1"/>
  <c r="O168" i="21"/>
  <c r="T167" i="21"/>
  <c r="AF167" i="21" s="1"/>
  <c r="CJ167" i="4" s="1"/>
  <c r="P167" i="21"/>
  <c r="AB167" i="21" s="1"/>
  <c r="CF167" i="4" s="1"/>
  <c r="U166" i="21"/>
  <c r="AG166" i="21" s="1"/>
  <c r="CK166" i="4" s="1"/>
  <c r="Q166" i="21"/>
  <c r="AC166" i="21" s="1"/>
  <c r="CG166" i="4" s="1"/>
  <c r="M166" i="21"/>
  <c r="Y166" i="21" s="1"/>
  <c r="CC166" i="4" s="1"/>
  <c r="R165" i="21"/>
  <c r="AD165" i="21" s="1"/>
  <c r="CH165" i="4" s="1"/>
  <c r="N165" i="21"/>
  <c r="Z165" i="21" s="1"/>
  <c r="CD165" i="4" s="1"/>
  <c r="S164" i="21"/>
  <c r="AE164" i="21" s="1"/>
  <c r="CI164" i="4" s="1"/>
  <c r="O164" i="21"/>
  <c r="AA164" i="21" s="1"/>
  <c r="CE164" i="4" s="1"/>
  <c r="T163" i="21"/>
  <c r="AF163" i="21" s="1"/>
  <c r="CJ163" i="4" s="1"/>
  <c r="P163" i="21"/>
  <c r="AB163" i="21" s="1"/>
  <c r="CF163" i="4" s="1"/>
  <c r="U162" i="21"/>
  <c r="AG162" i="21" s="1"/>
  <c r="CK162" i="4" s="1"/>
  <c r="Q162" i="21"/>
  <c r="AC162" i="21" s="1"/>
  <c r="CG162" i="4" s="1"/>
  <c r="M162" i="21"/>
  <c r="Y162" i="21" s="1"/>
  <c r="CC162" i="4" s="1"/>
  <c r="R161" i="21"/>
  <c r="AD161" i="21" s="1"/>
  <c r="CH161" i="4" s="1"/>
  <c r="N161" i="21"/>
  <c r="Z161" i="21" s="1"/>
  <c r="CD161" i="4" s="1"/>
  <c r="S160" i="21"/>
  <c r="AE160" i="21" s="1"/>
  <c r="CI160" i="4" s="1"/>
  <c r="O160" i="21"/>
  <c r="AA160" i="21" s="1"/>
  <c r="CE160" i="4" s="1"/>
  <c r="T159" i="21"/>
  <c r="AF159" i="21" s="1"/>
  <c r="CJ159" i="4" s="1"/>
  <c r="P159" i="21"/>
  <c r="AB159" i="21" s="1"/>
  <c r="CF159" i="4" s="1"/>
  <c r="U158" i="21"/>
  <c r="AG158" i="21" s="1"/>
  <c r="CK158" i="4" s="1"/>
  <c r="Q158" i="21"/>
  <c r="AC158" i="21" s="1"/>
  <c r="CG158" i="4" s="1"/>
  <c r="M158" i="21"/>
  <c r="Y158" i="21" s="1"/>
  <c r="CC158" i="4" s="1"/>
  <c r="R157" i="21"/>
  <c r="AD157" i="21" s="1"/>
  <c r="CH157" i="4" s="1"/>
  <c r="N157" i="21"/>
  <c r="Z157" i="21" s="1"/>
  <c r="CD157" i="4" s="1"/>
  <c r="S156" i="21"/>
  <c r="AE156" i="21" s="1"/>
  <c r="CI156" i="4" s="1"/>
  <c r="O156" i="21"/>
  <c r="AA156" i="21" s="1"/>
  <c r="CE156" i="4" s="1"/>
  <c r="T155" i="21"/>
  <c r="AF155" i="21" s="1"/>
  <c r="CJ155" i="4" s="1"/>
  <c r="P155" i="21"/>
  <c r="AB155" i="21" s="1"/>
  <c r="CF155" i="4" s="1"/>
  <c r="U154" i="21"/>
  <c r="AG154" i="21" s="1"/>
  <c r="CK154" i="4" s="1"/>
  <c r="Q154" i="21"/>
  <c r="AC154" i="21" s="1"/>
  <c r="CG154" i="4" s="1"/>
  <c r="M154" i="21"/>
  <c r="Y154" i="21" s="1"/>
  <c r="CC154" i="4" s="1"/>
  <c r="R153" i="21"/>
  <c r="AD153" i="21" s="1"/>
  <c r="CH153" i="4" s="1"/>
  <c r="N153" i="21"/>
  <c r="Z153" i="21" s="1"/>
  <c r="CD153" i="4" s="1"/>
  <c r="S152" i="21"/>
  <c r="AE152" i="21" s="1"/>
  <c r="CI152" i="4" s="1"/>
  <c r="O152" i="21"/>
  <c r="AA152" i="21" s="1"/>
  <c r="CE152" i="4" s="1"/>
  <c r="T151" i="21"/>
  <c r="AF151" i="21" s="1"/>
  <c r="CJ151" i="4" s="1"/>
  <c r="P151" i="21"/>
  <c r="AB151" i="21" s="1"/>
  <c r="CF151" i="4" s="1"/>
  <c r="U150" i="21"/>
  <c r="AG150" i="21" s="1"/>
  <c r="CK150" i="4" s="1"/>
  <c r="Q150" i="21"/>
  <c r="AC150" i="21" s="1"/>
  <c r="CG150" i="4" s="1"/>
  <c r="M150" i="21"/>
  <c r="Y150" i="21" s="1"/>
  <c r="CC150" i="4" s="1"/>
  <c r="R149" i="21"/>
  <c r="AD149" i="21" s="1"/>
  <c r="CH149" i="4" s="1"/>
  <c r="N149" i="21"/>
  <c r="Z149" i="21" s="1"/>
  <c r="CD149" i="4" s="1"/>
  <c r="S148" i="21"/>
  <c r="AE148" i="21" s="1"/>
  <c r="CI148" i="4" s="1"/>
  <c r="O148" i="21"/>
  <c r="AA148" i="21" s="1"/>
  <c r="CE148" i="4" s="1"/>
  <c r="T147" i="21"/>
  <c r="AF147" i="21" s="1"/>
  <c r="CJ147" i="4" s="1"/>
  <c r="P147" i="21"/>
  <c r="AB147" i="21" s="1"/>
  <c r="CF147" i="4" s="1"/>
  <c r="U146" i="21"/>
  <c r="AG146" i="21" s="1"/>
  <c r="CK146" i="4" s="1"/>
  <c r="Q146" i="21"/>
  <c r="AC146" i="21" s="1"/>
  <c r="CG146" i="4" s="1"/>
  <c r="M146" i="21"/>
  <c r="Y146" i="21" s="1"/>
  <c r="CC146" i="4" s="1"/>
  <c r="R145" i="21"/>
  <c r="AD145" i="21" s="1"/>
  <c r="CH145" i="4" s="1"/>
  <c r="N145" i="21"/>
  <c r="Z145" i="21" s="1"/>
  <c r="CD145" i="4" s="1"/>
  <c r="S144" i="21"/>
  <c r="AE144" i="21" s="1"/>
  <c r="CI144" i="4" s="1"/>
  <c r="O144" i="21"/>
  <c r="AA144" i="21" s="1"/>
  <c r="CE144" i="4" s="1"/>
  <c r="T143" i="21"/>
  <c r="AF143" i="21" s="1"/>
  <c r="CJ143" i="4" s="1"/>
  <c r="P143" i="21"/>
  <c r="AB143" i="21" s="1"/>
  <c r="CF143" i="4" s="1"/>
  <c r="U142" i="21"/>
  <c r="AG142" i="21" s="1"/>
  <c r="CK142" i="4" s="1"/>
  <c r="Q142" i="21"/>
  <c r="AC142" i="21" s="1"/>
  <c r="CG142" i="4" s="1"/>
  <c r="M142" i="21"/>
  <c r="Y142" i="21" s="1"/>
  <c r="CC142" i="4" s="1"/>
  <c r="R141" i="21"/>
  <c r="AD141" i="21" s="1"/>
  <c r="CH141" i="4" s="1"/>
  <c r="N141" i="21"/>
  <c r="Z141" i="21" s="1"/>
  <c r="CD141" i="4" s="1"/>
  <c r="S140" i="21"/>
  <c r="AE140" i="21" s="1"/>
  <c r="CI140" i="4" s="1"/>
  <c r="O140" i="21"/>
  <c r="AA140" i="21" s="1"/>
  <c r="CE140" i="4" s="1"/>
  <c r="T139" i="21"/>
  <c r="AF139" i="21" s="1"/>
  <c r="CJ139" i="4" s="1"/>
  <c r="P139" i="21"/>
  <c r="AB139" i="21" s="1"/>
  <c r="CF139" i="4" s="1"/>
  <c r="U138" i="21"/>
  <c r="AG138" i="21" s="1"/>
  <c r="CK138" i="4" s="1"/>
  <c r="Q138" i="21"/>
  <c r="AC138" i="21" s="1"/>
  <c r="CG138" i="4" s="1"/>
  <c r="M138" i="21"/>
  <c r="Y138" i="21" s="1"/>
  <c r="CC138" i="4" s="1"/>
  <c r="R137" i="21"/>
  <c r="AD137" i="21" s="1"/>
  <c r="CH137" i="4" s="1"/>
  <c r="N137" i="21"/>
  <c r="Z137" i="21" s="1"/>
  <c r="CD137" i="4" s="1"/>
  <c r="S136" i="21"/>
  <c r="AE136" i="21" s="1"/>
  <c r="CI136" i="4" s="1"/>
  <c r="O136" i="21"/>
  <c r="AA136" i="21" s="1"/>
  <c r="CE136" i="4" s="1"/>
  <c r="T135" i="21"/>
  <c r="AF135" i="21" s="1"/>
  <c r="CJ135" i="4" s="1"/>
  <c r="P135" i="21"/>
  <c r="AB135" i="21" s="1"/>
  <c r="CF135" i="4" s="1"/>
  <c r="U134" i="21"/>
  <c r="AG134" i="21" s="1"/>
  <c r="CK134" i="4" s="1"/>
  <c r="Q134" i="21"/>
  <c r="AC134" i="21" s="1"/>
  <c r="CG134" i="4" s="1"/>
  <c r="M134" i="21"/>
  <c r="Y134" i="21" s="1"/>
  <c r="CC134" i="4" s="1"/>
  <c r="R133" i="21"/>
  <c r="AD133" i="21" s="1"/>
  <c r="CH133" i="4" s="1"/>
  <c r="N133" i="21"/>
  <c r="Z133" i="21" s="1"/>
  <c r="CD133" i="4" s="1"/>
  <c r="S132" i="21"/>
  <c r="AE132" i="21" s="1"/>
  <c r="CI132" i="4" s="1"/>
  <c r="O132" i="21"/>
  <c r="T131" i="21"/>
  <c r="AF131" i="21" s="1"/>
  <c r="CJ131" i="4" s="1"/>
  <c r="P131" i="21"/>
  <c r="AB131" i="21" s="1"/>
  <c r="CF131" i="4" s="1"/>
  <c r="U130" i="21"/>
  <c r="AG130" i="21" s="1"/>
  <c r="CK130" i="4" s="1"/>
  <c r="Q130" i="21"/>
  <c r="AC130" i="21" s="1"/>
  <c r="CG130" i="4" s="1"/>
  <c r="M130" i="21"/>
  <c r="Y130" i="21" s="1"/>
  <c r="CC130" i="4" s="1"/>
  <c r="R129" i="21"/>
  <c r="AD129" i="21" s="1"/>
  <c r="CH129" i="4" s="1"/>
  <c r="N129" i="21"/>
  <c r="Z129" i="21" s="1"/>
  <c r="CD129" i="4" s="1"/>
  <c r="S128" i="21"/>
  <c r="AE128" i="21" s="1"/>
  <c r="CI128" i="4" s="1"/>
  <c r="O128" i="21"/>
  <c r="T127" i="21"/>
  <c r="AF127" i="21" s="1"/>
  <c r="CJ127" i="4" s="1"/>
  <c r="Q124" i="21"/>
  <c r="AC124" i="21" s="1"/>
  <c r="CG124" i="4" s="1"/>
  <c r="S122" i="21"/>
  <c r="AE122" i="21" s="1"/>
  <c r="CI122" i="4" s="1"/>
  <c r="U120" i="21"/>
  <c r="AG120" i="21" s="1"/>
  <c r="CK120" i="4" s="1"/>
  <c r="N119" i="21"/>
  <c r="Z119" i="21" s="1"/>
  <c r="CD119" i="4" s="1"/>
  <c r="P117" i="21"/>
  <c r="AB117" i="21" s="1"/>
  <c r="CF117" i="4" s="1"/>
  <c r="R115" i="21"/>
  <c r="AD115" i="21" s="1"/>
  <c r="CH115" i="4" s="1"/>
  <c r="T113" i="21"/>
  <c r="AF113" i="21" s="1"/>
  <c r="CJ113" i="4" s="1"/>
  <c r="Q108" i="21"/>
  <c r="AC108" i="21" s="1"/>
  <c r="CG108" i="4" s="1"/>
  <c r="S106" i="21"/>
  <c r="AE106" i="21" s="1"/>
  <c r="CI106" i="4" s="1"/>
  <c r="U104" i="21"/>
  <c r="AG104" i="21" s="1"/>
  <c r="CK104" i="4" s="1"/>
  <c r="N103" i="21"/>
  <c r="Z103" i="21" s="1"/>
  <c r="CD103" i="4" s="1"/>
  <c r="P101" i="21"/>
  <c r="AB101" i="21" s="1"/>
  <c r="CF101" i="4" s="1"/>
  <c r="R99" i="21"/>
  <c r="AD99" i="21" s="1"/>
  <c r="CH99" i="4" s="1"/>
  <c r="T97" i="21"/>
  <c r="AF97" i="21" s="1"/>
  <c r="CJ97" i="4" s="1"/>
  <c r="Q92" i="21"/>
  <c r="AC92" i="21" s="1"/>
  <c r="CG92" i="4" s="1"/>
  <c r="S90" i="21"/>
  <c r="AE90" i="21" s="1"/>
  <c r="CI90" i="4" s="1"/>
  <c r="U88" i="21"/>
  <c r="AG88" i="21" s="1"/>
  <c r="CK88" i="4" s="1"/>
  <c r="N87" i="21"/>
  <c r="Z87" i="21" s="1"/>
  <c r="CD87" i="4" s="1"/>
  <c r="P85" i="21"/>
  <c r="AB85" i="21" s="1"/>
  <c r="CF85" i="4" s="1"/>
  <c r="R83" i="21"/>
  <c r="AD83" i="21" s="1"/>
  <c r="CH83" i="4" s="1"/>
  <c r="T81" i="21"/>
  <c r="AF81" i="21" s="1"/>
  <c r="CJ81" i="4" s="1"/>
  <c r="Q76" i="21"/>
  <c r="AC76" i="21" s="1"/>
  <c r="CG76" i="4" s="1"/>
  <c r="S74" i="21"/>
  <c r="AE74" i="21" s="1"/>
  <c r="CI74" i="4" s="1"/>
  <c r="U72" i="21"/>
  <c r="AG72" i="21" s="1"/>
  <c r="CK72" i="4" s="1"/>
  <c r="N71" i="21"/>
  <c r="Z71" i="21" s="1"/>
  <c r="CD71" i="4" s="1"/>
  <c r="P69" i="21"/>
  <c r="AB69" i="21" s="1"/>
  <c r="CF69" i="4" s="1"/>
  <c r="R67" i="21"/>
  <c r="AD67" i="21" s="1"/>
  <c r="CH67" i="4" s="1"/>
  <c r="T65" i="21"/>
  <c r="AF65" i="21" s="1"/>
  <c r="CJ65" i="4" s="1"/>
  <c r="Q60" i="21"/>
  <c r="AC60" i="21" s="1"/>
  <c r="CG60" i="4" s="1"/>
  <c r="S58" i="21"/>
  <c r="AE58" i="21" s="1"/>
  <c r="CI58" i="4" s="1"/>
  <c r="U56" i="21"/>
  <c r="AG56" i="21" s="1"/>
  <c r="CK56" i="4" s="1"/>
  <c r="N55" i="21"/>
  <c r="Z55" i="21" s="1"/>
  <c r="CD55" i="4" s="1"/>
  <c r="P53" i="21"/>
  <c r="AB53" i="21" s="1"/>
  <c r="CF53" i="4" s="1"/>
  <c r="R51" i="21"/>
  <c r="AD51" i="21" s="1"/>
  <c r="CH51" i="4" s="1"/>
  <c r="T49" i="21"/>
  <c r="AF49" i="21" s="1"/>
  <c r="CJ49" i="4" s="1"/>
  <c r="Q44" i="21"/>
  <c r="AC44" i="21" s="1"/>
  <c r="CG44" i="4" s="1"/>
  <c r="S42" i="21"/>
  <c r="AE42" i="21" s="1"/>
  <c r="CI42" i="4" s="1"/>
  <c r="U40" i="21"/>
  <c r="AG40" i="21" s="1"/>
  <c r="CK40" i="4" s="1"/>
  <c r="N39" i="21"/>
  <c r="Z39" i="21" s="1"/>
  <c r="CD39" i="4" s="1"/>
  <c r="P37" i="21"/>
  <c r="AB37" i="21" s="1"/>
  <c r="CF37" i="4" s="1"/>
  <c r="R35" i="21"/>
  <c r="AD35" i="21" s="1"/>
  <c r="CH35" i="4" s="1"/>
  <c r="T33" i="21"/>
  <c r="AF33" i="21" s="1"/>
  <c r="CJ33" i="4" s="1"/>
  <c r="Q28" i="21"/>
  <c r="AC28" i="21" s="1"/>
  <c r="CG28" i="4" s="1"/>
  <c r="S26" i="21"/>
  <c r="AE26" i="21" s="1"/>
  <c r="CI26" i="4" s="1"/>
  <c r="U24" i="21"/>
  <c r="AG24" i="21" s="1"/>
  <c r="CK24" i="4" s="1"/>
  <c r="N23" i="21"/>
  <c r="Z23" i="21" s="1"/>
  <c r="CD23" i="4" s="1"/>
  <c r="P21" i="21"/>
  <c r="AB21" i="21" s="1"/>
  <c r="CF21" i="4" s="1"/>
  <c r="R19" i="21"/>
  <c r="AD19" i="21" s="1"/>
  <c r="CH19" i="4" s="1"/>
  <c r="T17" i="21"/>
  <c r="AF17" i="21" s="1"/>
  <c r="CJ17" i="4" s="1"/>
  <c r="Q12" i="21"/>
  <c r="AC12" i="21" s="1"/>
  <c r="CG12" i="4" s="1"/>
  <c r="S10" i="21"/>
  <c r="AE10" i="21" s="1"/>
  <c r="CI10" i="4" s="1"/>
  <c r="U8" i="21"/>
  <c r="AG8" i="21" s="1"/>
  <c r="CK8" i="4" s="1"/>
  <c r="N7" i="21"/>
  <c r="Z7" i="21" s="1"/>
  <c r="CD7" i="4" s="1"/>
  <c r="P5" i="21"/>
  <c r="AB5" i="21" s="1"/>
  <c r="CF5" i="4" s="1"/>
  <c r="O3" i="21"/>
  <c r="AA3" i="21" s="1"/>
  <c r="CE3" i="4" s="1"/>
  <c r="CC7" i="4"/>
  <c r="CG7" i="4"/>
  <c r="CK7" i="4"/>
  <c r="CJ5" i="4"/>
  <c r="CI6" i="4"/>
  <c r="CH7" i="4"/>
  <c r="CG8" i="4"/>
  <c r="CF9" i="4"/>
  <c r="CE10" i="4"/>
  <c r="CD11" i="4"/>
  <c r="CG24" i="4"/>
  <c r="CG40" i="4"/>
  <c r="CE42" i="4"/>
  <c r="CG56" i="4"/>
  <c r="CG72" i="4"/>
  <c r="CG88" i="4"/>
  <c r="CG104" i="4"/>
  <c r="CG120" i="4"/>
  <c r="CE2" i="4"/>
  <c r="BZ34" i="4"/>
  <c r="CC462" i="8" s="1"/>
  <c r="BZ66" i="4"/>
  <c r="CC451" i="8" s="1"/>
  <c r="BZ114" i="4"/>
  <c r="BZ130" i="4"/>
  <c r="BZ138" i="4"/>
  <c r="BZ154" i="4"/>
  <c r="BZ174" i="4"/>
  <c r="BZ190" i="4"/>
  <c r="BZ242" i="4"/>
  <c r="BZ270" i="4"/>
  <c r="BZ274" i="4"/>
  <c r="BZ278" i="4"/>
  <c r="BZ310" i="4"/>
  <c r="BZ314" i="4"/>
  <c r="BZ330" i="4"/>
  <c r="BZ334" i="4"/>
  <c r="L2" i="21"/>
  <c r="X2" i="21" s="1"/>
  <c r="CB2" i="4" s="1"/>
  <c r="BZ4" i="4"/>
  <c r="CC515" i="8" s="1"/>
  <c r="BZ60" i="4"/>
  <c r="CC491" i="8" s="1"/>
  <c r="BZ64" i="4"/>
  <c r="CC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s="1"/>
  <c r="CA509" i="4" s="1"/>
  <c r="K505" i="21"/>
  <c r="W505" i="21" s="1"/>
  <c r="CA505" i="4" s="1"/>
  <c r="K501" i="21"/>
  <c r="W501" i="21" s="1"/>
  <c r="CA501" i="4" s="1"/>
  <c r="K497" i="21"/>
  <c r="W497" i="21" s="1"/>
  <c r="CA497" i="4" s="1"/>
  <c r="K493" i="21"/>
  <c r="W493" i="21" s="1"/>
  <c r="CA493" i="4" s="1"/>
  <c r="K489" i="21"/>
  <c r="W489" i="21" s="1"/>
  <c r="CA489" i="4" s="1"/>
  <c r="K485" i="21"/>
  <c r="W485" i="21" s="1"/>
  <c r="CA485" i="4" s="1"/>
  <c r="K481" i="21"/>
  <c r="K477" i="21"/>
  <c r="W477" i="21" s="1"/>
  <c r="CA477" i="4" s="1"/>
  <c r="K473" i="21"/>
  <c r="W473" i="21" s="1"/>
  <c r="CA473" i="4" s="1"/>
  <c r="K469" i="21"/>
  <c r="W469" i="21" s="1"/>
  <c r="CA469" i="4" s="1"/>
  <c r="K465" i="21"/>
  <c r="K461" i="21"/>
  <c r="W461" i="21" s="1"/>
  <c r="CA461" i="4" s="1"/>
  <c r="K457" i="21"/>
  <c r="K453" i="21"/>
  <c r="K449" i="21"/>
  <c r="W449" i="21" s="1"/>
  <c r="CA449" i="4" s="1"/>
  <c r="K445" i="21"/>
  <c r="W445" i="21" s="1"/>
  <c r="CA445" i="4" s="1"/>
  <c r="K441" i="21"/>
  <c r="W441" i="21" s="1"/>
  <c r="CA441" i="4" s="1"/>
  <c r="K437" i="21"/>
  <c r="K433" i="21"/>
  <c r="K429" i="21"/>
  <c r="W429" i="21" s="1"/>
  <c r="CA429" i="4" s="1"/>
  <c r="K425" i="21"/>
  <c r="W425" i="21" s="1"/>
  <c r="CA425" i="4" s="1"/>
  <c r="K421" i="21"/>
  <c r="W421" i="21" s="1"/>
  <c r="CA421" i="4" s="1"/>
  <c r="K417" i="21"/>
  <c r="K413" i="21"/>
  <c r="W413" i="21" s="1"/>
  <c r="CA413" i="4" s="1"/>
  <c r="K409" i="21"/>
  <c r="W409" i="21" s="1"/>
  <c r="CA409" i="4" s="1"/>
  <c r="K405" i="21"/>
  <c r="W405" i="21" s="1"/>
  <c r="CA405" i="4" s="1"/>
  <c r="K401" i="21"/>
  <c r="W401" i="21" s="1"/>
  <c r="CA401" i="4" s="1"/>
  <c r="K397" i="21"/>
  <c r="W397" i="21" s="1"/>
  <c r="CA397" i="4" s="1"/>
  <c r="K393" i="21"/>
  <c r="W393" i="21" s="1"/>
  <c r="CA393" i="4" s="1"/>
  <c r="K389" i="21"/>
  <c r="W389" i="21" s="1"/>
  <c r="CA389" i="4" s="1"/>
  <c r="K385" i="21"/>
  <c r="W385" i="21" s="1"/>
  <c r="CA385" i="4" s="1"/>
  <c r="K381" i="21"/>
  <c r="W381" i="21" s="1"/>
  <c r="CA381" i="4" s="1"/>
  <c r="K377" i="21"/>
  <c r="W377" i="21" s="1"/>
  <c r="CA377" i="4" s="1"/>
  <c r="K373" i="21"/>
  <c r="K369" i="21"/>
  <c r="K365" i="21"/>
  <c r="W365" i="21" s="1"/>
  <c r="CA365" i="4" s="1"/>
  <c r="K361" i="21"/>
  <c r="W361" i="21" s="1"/>
  <c r="CA361" i="4" s="1"/>
  <c r="K357" i="21"/>
  <c r="K353" i="21"/>
  <c r="W353" i="21" s="1"/>
  <c r="CA353" i="4" s="1"/>
  <c r="K349" i="21"/>
  <c r="W349" i="21" s="1"/>
  <c r="CA349" i="4" s="1"/>
  <c r="K345" i="21"/>
  <c r="W345" i="21" s="1"/>
  <c r="CA345" i="4" s="1"/>
  <c r="K341" i="21"/>
  <c r="W341" i="21" s="1"/>
  <c r="CA341" i="4" s="1"/>
  <c r="K337" i="21"/>
  <c r="K333" i="21"/>
  <c r="W333" i="21" s="1"/>
  <c r="CA333" i="4" s="1"/>
  <c r="K329" i="21"/>
  <c r="W329" i="21" s="1"/>
  <c r="CA329" i="4" s="1"/>
  <c r="K325" i="21"/>
  <c r="W325" i="21" s="1"/>
  <c r="CA325" i="4" s="1"/>
  <c r="K321" i="21"/>
  <c r="W321" i="21" s="1"/>
  <c r="CA321" i="4" s="1"/>
  <c r="K317" i="21"/>
  <c r="W317" i="21" s="1"/>
  <c r="CA317" i="4" s="1"/>
  <c r="K313" i="21"/>
  <c r="W313" i="21" s="1"/>
  <c r="CA313" i="4" s="1"/>
  <c r="K309" i="21"/>
  <c r="W309" i="21" s="1"/>
  <c r="CA309" i="4" s="1"/>
  <c r="K305" i="21"/>
  <c r="K301" i="21"/>
  <c r="W301" i="21" s="1"/>
  <c r="CA301" i="4" s="1"/>
  <c r="K297" i="21"/>
  <c r="W297" i="21" s="1"/>
  <c r="CA297" i="4" s="1"/>
  <c r="K293" i="21"/>
  <c r="W293" i="21" s="1"/>
  <c r="CA293" i="4" s="1"/>
  <c r="K289" i="21"/>
  <c r="W289" i="21" s="1"/>
  <c r="CA289" i="4" s="1"/>
  <c r="K285" i="21"/>
  <c r="W285" i="21" s="1"/>
  <c r="CA285" i="4" s="1"/>
  <c r="K281" i="21"/>
  <c r="W281" i="21" s="1"/>
  <c r="CA281" i="4" s="1"/>
  <c r="K2" i="21"/>
  <c r="W2" i="21" s="1"/>
  <c r="CA2" i="4" s="1"/>
  <c r="R2" i="21"/>
  <c r="AD2" i="21" s="1"/>
  <c r="CH2" i="4" s="1"/>
  <c r="N2" i="21"/>
  <c r="Z2" i="21" s="1"/>
  <c r="CD2" i="4" s="1"/>
  <c r="S515" i="21"/>
  <c r="AE515" i="21" s="1"/>
  <c r="CI515" i="4" s="1"/>
  <c r="O515" i="21"/>
  <c r="AA515" i="21" s="1"/>
  <c r="CE515" i="4" s="1"/>
  <c r="T514" i="21"/>
  <c r="AF514" i="21" s="1"/>
  <c r="CJ514" i="4" s="1"/>
  <c r="P514" i="21"/>
  <c r="AB514" i="21" s="1"/>
  <c r="CF514" i="4" s="1"/>
  <c r="U513" i="21"/>
  <c r="AG513" i="21" s="1"/>
  <c r="CK513" i="4" s="1"/>
  <c r="Q513" i="21"/>
  <c r="AC513" i="21" s="1"/>
  <c r="CG513" i="4" s="1"/>
  <c r="M513" i="21"/>
  <c r="Y513" i="21" s="1"/>
  <c r="CC513" i="4" s="1"/>
  <c r="R512" i="21"/>
  <c r="AD512" i="21" s="1"/>
  <c r="CH512" i="4" s="1"/>
  <c r="N512" i="21"/>
  <c r="Z512" i="21" s="1"/>
  <c r="CD512" i="4" s="1"/>
  <c r="S511" i="21"/>
  <c r="AE511" i="21" s="1"/>
  <c r="CI511" i="4" s="1"/>
  <c r="O511" i="21"/>
  <c r="AA511" i="21" s="1"/>
  <c r="CE511" i="4" s="1"/>
  <c r="T510" i="21"/>
  <c r="AF510" i="21" s="1"/>
  <c r="CJ510" i="4" s="1"/>
  <c r="P510" i="21"/>
  <c r="AB510" i="21" s="1"/>
  <c r="CF510" i="4" s="1"/>
  <c r="U509" i="21"/>
  <c r="AG509" i="21" s="1"/>
  <c r="CK509" i="4" s="1"/>
  <c r="Q509" i="21"/>
  <c r="AC509" i="21" s="1"/>
  <c r="CG509" i="4" s="1"/>
  <c r="M509" i="21"/>
  <c r="Y509" i="21" s="1"/>
  <c r="CC509" i="4" s="1"/>
  <c r="R508" i="21"/>
  <c r="AD508" i="21" s="1"/>
  <c r="CH508" i="4" s="1"/>
  <c r="N508" i="21"/>
  <c r="Z508" i="21" s="1"/>
  <c r="CD508" i="4" s="1"/>
  <c r="S507" i="21"/>
  <c r="AE507" i="21" s="1"/>
  <c r="CI507" i="4" s="1"/>
  <c r="O507" i="21"/>
  <c r="AA507" i="21" s="1"/>
  <c r="CE507" i="4" s="1"/>
  <c r="T506" i="21"/>
  <c r="AF506" i="21" s="1"/>
  <c r="CJ506" i="4" s="1"/>
  <c r="P506" i="21"/>
  <c r="AB506" i="21" s="1"/>
  <c r="CF506" i="4" s="1"/>
  <c r="U505" i="21"/>
  <c r="AG505" i="21" s="1"/>
  <c r="CK505" i="4" s="1"/>
  <c r="Q505" i="21"/>
  <c r="AC505" i="21" s="1"/>
  <c r="CG505" i="4" s="1"/>
  <c r="M505" i="21"/>
  <c r="Y505" i="21" s="1"/>
  <c r="CC505" i="4" s="1"/>
  <c r="R504" i="21"/>
  <c r="AD504" i="21" s="1"/>
  <c r="CH504" i="4" s="1"/>
  <c r="N504" i="21"/>
  <c r="S503" i="21"/>
  <c r="AE503" i="21" s="1"/>
  <c r="CI503" i="4" s="1"/>
  <c r="O503" i="21"/>
  <c r="AA503" i="21" s="1"/>
  <c r="CE503" i="4" s="1"/>
  <c r="T502" i="21"/>
  <c r="AF502" i="21" s="1"/>
  <c r="CJ502" i="4" s="1"/>
  <c r="P502" i="21"/>
  <c r="AB502" i="21" s="1"/>
  <c r="CF502" i="4" s="1"/>
  <c r="U501" i="21"/>
  <c r="AG501" i="21" s="1"/>
  <c r="CK501" i="4" s="1"/>
  <c r="Q501" i="21"/>
  <c r="AC501" i="21" s="1"/>
  <c r="CG501" i="4" s="1"/>
  <c r="M501" i="21"/>
  <c r="Y501" i="21" s="1"/>
  <c r="CC501" i="4" s="1"/>
  <c r="R500" i="21"/>
  <c r="AD500" i="21" s="1"/>
  <c r="CH500" i="4" s="1"/>
  <c r="N500" i="21"/>
  <c r="Z500" i="21" s="1"/>
  <c r="CD500" i="4" s="1"/>
  <c r="S499" i="21"/>
  <c r="AE499" i="21" s="1"/>
  <c r="CI499" i="4" s="1"/>
  <c r="O499" i="21"/>
  <c r="T498" i="21"/>
  <c r="AF498" i="21" s="1"/>
  <c r="CJ498" i="4" s="1"/>
  <c r="P498" i="21"/>
  <c r="AB498" i="21" s="1"/>
  <c r="CF498" i="4" s="1"/>
  <c r="U497" i="21"/>
  <c r="AG497" i="21" s="1"/>
  <c r="CK497" i="4" s="1"/>
  <c r="Q497" i="21"/>
  <c r="AC497" i="21" s="1"/>
  <c r="CG497" i="4" s="1"/>
  <c r="M497" i="21"/>
  <c r="Y497" i="21" s="1"/>
  <c r="CC497" i="4" s="1"/>
  <c r="R496" i="21"/>
  <c r="AD496" i="21" s="1"/>
  <c r="CH496" i="4" s="1"/>
  <c r="N496" i="21"/>
  <c r="Z496" i="21" s="1"/>
  <c r="CD496" i="4" s="1"/>
  <c r="S495" i="21"/>
  <c r="AE495" i="21" s="1"/>
  <c r="CI495" i="4" s="1"/>
  <c r="O495" i="21"/>
  <c r="T494" i="21"/>
  <c r="AF494" i="21" s="1"/>
  <c r="CJ494" i="4" s="1"/>
  <c r="P494" i="21"/>
  <c r="AB494" i="21" s="1"/>
  <c r="CF494" i="4" s="1"/>
  <c r="U493" i="21"/>
  <c r="AG493" i="21" s="1"/>
  <c r="CK493" i="4" s="1"/>
  <c r="Q493" i="21"/>
  <c r="AC493" i="21" s="1"/>
  <c r="CG493" i="4" s="1"/>
  <c r="M493" i="21"/>
  <c r="Y493" i="21" s="1"/>
  <c r="CC493" i="4" s="1"/>
  <c r="R492" i="21"/>
  <c r="AD492" i="21" s="1"/>
  <c r="CH492" i="4" s="1"/>
  <c r="N492" i="21"/>
  <c r="Z492" i="21" s="1"/>
  <c r="CD492" i="4" s="1"/>
  <c r="S491" i="21"/>
  <c r="AE491" i="21" s="1"/>
  <c r="CI491" i="4" s="1"/>
  <c r="O491" i="21"/>
  <c r="AA491" i="21" s="1"/>
  <c r="CE491" i="4" s="1"/>
  <c r="T490" i="21"/>
  <c r="AF490" i="21" s="1"/>
  <c r="CJ490" i="4" s="1"/>
  <c r="P490" i="21"/>
  <c r="AB490" i="21" s="1"/>
  <c r="CF490" i="4" s="1"/>
  <c r="U489" i="21"/>
  <c r="AG489" i="21" s="1"/>
  <c r="CK489" i="4" s="1"/>
  <c r="Q489" i="21"/>
  <c r="AC489" i="21" s="1"/>
  <c r="CG489" i="4" s="1"/>
  <c r="M489" i="21"/>
  <c r="Y489" i="21" s="1"/>
  <c r="CC489" i="4" s="1"/>
  <c r="R488" i="21"/>
  <c r="AD488" i="21" s="1"/>
  <c r="CH488" i="4" s="1"/>
  <c r="N488" i="21"/>
  <c r="Z488" i="21" s="1"/>
  <c r="CD488" i="4" s="1"/>
  <c r="S487" i="21"/>
  <c r="AE487" i="21" s="1"/>
  <c r="CI487" i="4" s="1"/>
  <c r="O487" i="21"/>
  <c r="AA487" i="21" s="1"/>
  <c r="CE487" i="4" s="1"/>
  <c r="T486" i="21"/>
  <c r="AF486" i="21" s="1"/>
  <c r="CJ486" i="4" s="1"/>
  <c r="P486" i="21"/>
  <c r="AB486" i="21" s="1"/>
  <c r="CF486" i="4" s="1"/>
  <c r="U485" i="21"/>
  <c r="AG485" i="21" s="1"/>
  <c r="CK485" i="4" s="1"/>
  <c r="Q485" i="21"/>
  <c r="AC485" i="21" s="1"/>
  <c r="CG485" i="4" s="1"/>
  <c r="M485" i="21"/>
  <c r="Y485" i="21" s="1"/>
  <c r="CC485" i="4" s="1"/>
  <c r="R484" i="21"/>
  <c r="AD484" i="21" s="1"/>
  <c r="CH484" i="4" s="1"/>
  <c r="N484" i="21"/>
  <c r="Z484" i="21" s="1"/>
  <c r="CD484" i="4" s="1"/>
  <c r="S483" i="21"/>
  <c r="AE483" i="21" s="1"/>
  <c r="CI483" i="4" s="1"/>
  <c r="O483" i="21"/>
  <c r="T482" i="21"/>
  <c r="AF482" i="21" s="1"/>
  <c r="CJ482" i="4" s="1"/>
  <c r="P482" i="21"/>
  <c r="AB482" i="21" s="1"/>
  <c r="CF482" i="4" s="1"/>
  <c r="U481" i="21"/>
  <c r="AG481" i="21" s="1"/>
  <c r="CK481" i="4" s="1"/>
  <c r="Q481" i="21"/>
  <c r="AC481" i="21" s="1"/>
  <c r="CG481" i="4" s="1"/>
  <c r="M481" i="21"/>
  <c r="Y481" i="21" s="1"/>
  <c r="CC481" i="4" s="1"/>
  <c r="R480" i="21"/>
  <c r="AD480" i="21" s="1"/>
  <c r="CH480" i="4" s="1"/>
  <c r="N480" i="21"/>
  <c r="Z480" i="21" s="1"/>
  <c r="CD480" i="4" s="1"/>
  <c r="S479" i="21"/>
  <c r="AE479" i="21" s="1"/>
  <c r="CI479" i="4" s="1"/>
  <c r="O479" i="21"/>
  <c r="T478" i="21"/>
  <c r="AF478" i="21" s="1"/>
  <c r="CJ478" i="4" s="1"/>
  <c r="P478" i="21"/>
  <c r="AB478" i="21" s="1"/>
  <c r="CF478" i="4" s="1"/>
  <c r="U477" i="21"/>
  <c r="AG477" i="21" s="1"/>
  <c r="CK477" i="4" s="1"/>
  <c r="Q477" i="21"/>
  <c r="AC477" i="21" s="1"/>
  <c r="CG477" i="4" s="1"/>
  <c r="M477" i="21"/>
  <c r="Y477" i="21" s="1"/>
  <c r="CC477" i="4" s="1"/>
  <c r="R476" i="21"/>
  <c r="AD476" i="21" s="1"/>
  <c r="CH476" i="4" s="1"/>
  <c r="N476" i="21"/>
  <c r="Z476" i="21" s="1"/>
  <c r="CD476" i="4" s="1"/>
  <c r="S475" i="21"/>
  <c r="AE475" i="21" s="1"/>
  <c r="CI475" i="4" s="1"/>
  <c r="O475" i="21"/>
  <c r="AA475" i="21" s="1"/>
  <c r="CE475" i="4" s="1"/>
  <c r="T474" i="21"/>
  <c r="AF474" i="21" s="1"/>
  <c r="CJ474" i="4" s="1"/>
  <c r="P474" i="21"/>
  <c r="AB474" i="21" s="1"/>
  <c r="CF474" i="4" s="1"/>
  <c r="U473" i="21"/>
  <c r="AG473" i="21" s="1"/>
  <c r="CK473" i="4" s="1"/>
  <c r="Q473" i="21"/>
  <c r="AC473" i="21" s="1"/>
  <c r="CG473" i="4" s="1"/>
  <c r="M473" i="21"/>
  <c r="R472" i="21"/>
  <c r="AD472" i="21" s="1"/>
  <c r="CH472" i="4" s="1"/>
  <c r="N472" i="21"/>
  <c r="S471" i="21"/>
  <c r="AE471" i="21" s="1"/>
  <c r="CI471" i="4" s="1"/>
  <c r="O471" i="21"/>
  <c r="AA471" i="21" s="1"/>
  <c r="CE471" i="4" s="1"/>
  <c r="T470" i="21"/>
  <c r="AF470" i="21" s="1"/>
  <c r="CJ470" i="4" s="1"/>
  <c r="P470" i="21"/>
  <c r="AB470" i="21" s="1"/>
  <c r="CF470" i="4" s="1"/>
  <c r="U469" i="21"/>
  <c r="AG469" i="21" s="1"/>
  <c r="CK469" i="4" s="1"/>
  <c r="Q469" i="21"/>
  <c r="AC469" i="21" s="1"/>
  <c r="CG469" i="4" s="1"/>
  <c r="M469" i="21"/>
  <c r="Y469" i="21" s="1"/>
  <c r="CC469" i="4" s="1"/>
  <c r="R468" i="21"/>
  <c r="AD468" i="21" s="1"/>
  <c r="CH468" i="4" s="1"/>
  <c r="N468" i="21"/>
  <c r="Z468" i="21" s="1"/>
  <c r="CD468" i="4" s="1"/>
  <c r="S467" i="21"/>
  <c r="AE467" i="21" s="1"/>
  <c r="CI467" i="4" s="1"/>
  <c r="O467" i="21"/>
  <c r="T466" i="21"/>
  <c r="AF466" i="21" s="1"/>
  <c r="CJ466" i="4" s="1"/>
  <c r="P466" i="21"/>
  <c r="AB466" i="21" s="1"/>
  <c r="CF466" i="4" s="1"/>
  <c r="U465" i="21"/>
  <c r="AG465" i="21" s="1"/>
  <c r="CK465" i="4" s="1"/>
  <c r="Q465" i="21"/>
  <c r="AC465" i="21" s="1"/>
  <c r="CG465" i="4" s="1"/>
  <c r="M465" i="21"/>
  <c r="R464" i="21"/>
  <c r="AD464" i="21" s="1"/>
  <c r="CH464" i="4" s="1"/>
  <c r="N464" i="21"/>
  <c r="Z464" i="21" s="1"/>
  <c r="CD464" i="4" s="1"/>
  <c r="S463" i="21"/>
  <c r="AE463" i="21" s="1"/>
  <c r="CI463" i="4" s="1"/>
  <c r="O463" i="21"/>
  <c r="AA463" i="21" s="1"/>
  <c r="CE463" i="4" s="1"/>
  <c r="T462" i="21"/>
  <c r="AF462" i="21" s="1"/>
  <c r="CJ462" i="4" s="1"/>
  <c r="P462" i="21"/>
  <c r="AB462" i="21" s="1"/>
  <c r="CF462" i="4" s="1"/>
  <c r="U461" i="21"/>
  <c r="AG461" i="21" s="1"/>
  <c r="CK461" i="4" s="1"/>
  <c r="Q461" i="21"/>
  <c r="AC461" i="21" s="1"/>
  <c r="CG461" i="4" s="1"/>
  <c r="M461" i="21"/>
  <c r="Y461" i="21" s="1"/>
  <c r="CC461" i="4" s="1"/>
  <c r="R460" i="21"/>
  <c r="AD460" i="21" s="1"/>
  <c r="CH460" i="4" s="1"/>
  <c r="N460" i="21"/>
  <c r="Z460" i="21" s="1"/>
  <c r="CD460" i="4" s="1"/>
  <c r="S459" i="21"/>
  <c r="AE459" i="21" s="1"/>
  <c r="CI459" i="4" s="1"/>
  <c r="O459" i="21"/>
  <c r="AA459" i="21" s="1"/>
  <c r="CE459" i="4" s="1"/>
  <c r="T458" i="21"/>
  <c r="AF458" i="21" s="1"/>
  <c r="CJ458" i="4" s="1"/>
  <c r="P458" i="21"/>
  <c r="AB458" i="21" s="1"/>
  <c r="CF458" i="4" s="1"/>
  <c r="U457" i="21"/>
  <c r="AG457" i="21" s="1"/>
  <c r="CK457" i="4" s="1"/>
  <c r="Q457" i="21"/>
  <c r="AC457" i="21" s="1"/>
  <c r="CG457" i="4" s="1"/>
  <c r="M457" i="21"/>
  <c r="Y457" i="21" s="1"/>
  <c r="CC457" i="4" s="1"/>
  <c r="R456" i="21"/>
  <c r="AD456" i="21" s="1"/>
  <c r="CH456" i="4" s="1"/>
  <c r="N456" i="21"/>
  <c r="Z456" i="21" s="1"/>
  <c r="CD456" i="4" s="1"/>
  <c r="S455" i="21"/>
  <c r="AE455" i="21" s="1"/>
  <c r="CI455" i="4" s="1"/>
  <c r="O455" i="21"/>
  <c r="AA455" i="21" s="1"/>
  <c r="CE455" i="4" s="1"/>
  <c r="T454" i="21"/>
  <c r="AF454" i="21" s="1"/>
  <c r="CJ454" i="4" s="1"/>
  <c r="P454" i="21"/>
  <c r="AB454" i="21" s="1"/>
  <c r="CF454" i="4" s="1"/>
  <c r="U453" i="21"/>
  <c r="AG453" i="21" s="1"/>
  <c r="CK453" i="4" s="1"/>
  <c r="Q453" i="21"/>
  <c r="AC453" i="21" s="1"/>
  <c r="CG453" i="4" s="1"/>
  <c r="M453" i="21"/>
  <c r="Y453" i="21" s="1"/>
  <c r="CC453" i="4" s="1"/>
  <c r="R452" i="21"/>
  <c r="AD452" i="21" s="1"/>
  <c r="CH452" i="4" s="1"/>
  <c r="N452" i="21"/>
  <c r="Z452" i="21" s="1"/>
  <c r="CD452" i="4" s="1"/>
  <c r="S451" i="21"/>
  <c r="AE451" i="21" s="1"/>
  <c r="CI451" i="4" s="1"/>
  <c r="O451" i="21"/>
  <c r="AA451" i="21" s="1"/>
  <c r="CE451" i="4" s="1"/>
  <c r="T450" i="21"/>
  <c r="AF450" i="21" s="1"/>
  <c r="CJ450" i="4" s="1"/>
  <c r="P450" i="21"/>
  <c r="AB450" i="21" s="1"/>
  <c r="CF450" i="4" s="1"/>
  <c r="U449" i="21"/>
  <c r="AG449" i="21" s="1"/>
  <c r="CK449" i="4" s="1"/>
  <c r="Q449" i="21"/>
  <c r="AC449" i="21" s="1"/>
  <c r="CG449" i="4" s="1"/>
  <c r="M449" i="21"/>
  <c r="Y449" i="21" s="1"/>
  <c r="CC449" i="4" s="1"/>
  <c r="R448" i="21"/>
  <c r="AD448" i="21" s="1"/>
  <c r="CH448" i="4" s="1"/>
  <c r="N448" i="21"/>
  <c r="Z448" i="21" s="1"/>
  <c r="CD448" i="4" s="1"/>
  <c r="S447" i="21"/>
  <c r="AE447" i="21" s="1"/>
  <c r="CI447" i="4" s="1"/>
  <c r="O447" i="21"/>
  <c r="AA447" i="21" s="1"/>
  <c r="CE447" i="4" s="1"/>
  <c r="T446" i="21"/>
  <c r="AF446" i="21" s="1"/>
  <c r="CJ446" i="4" s="1"/>
  <c r="P446" i="21"/>
  <c r="AB446" i="21" s="1"/>
  <c r="CF446" i="4" s="1"/>
  <c r="U445" i="21"/>
  <c r="AG445" i="21" s="1"/>
  <c r="CK445" i="4" s="1"/>
  <c r="Q445" i="21"/>
  <c r="AC445" i="21" s="1"/>
  <c r="CG445" i="4" s="1"/>
  <c r="M445" i="21"/>
  <c r="Y445" i="21" s="1"/>
  <c r="CC445" i="4" s="1"/>
  <c r="R444" i="21"/>
  <c r="AD444" i="21" s="1"/>
  <c r="CH444" i="4" s="1"/>
  <c r="N444" i="21"/>
  <c r="Z444" i="21" s="1"/>
  <c r="CD444" i="4" s="1"/>
  <c r="S443" i="21"/>
  <c r="AE443" i="21" s="1"/>
  <c r="CI443" i="4" s="1"/>
  <c r="O443" i="21"/>
  <c r="AA443" i="21" s="1"/>
  <c r="CE443" i="4" s="1"/>
  <c r="T442" i="21"/>
  <c r="AF442" i="21" s="1"/>
  <c r="CJ442" i="4" s="1"/>
  <c r="P442" i="21"/>
  <c r="AB442" i="21" s="1"/>
  <c r="CF442" i="4" s="1"/>
  <c r="U441" i="21"/>
  <c r="AG441" i="21" s="1"/>
  <c r="CK441" i="4" s="1"/>
  <c r="Q441" i="21"/>
  <c r="AC441" i="21" s="1"/>
  <c r="CG441" i="4" s="1"/>
  <c r="M441" i="21"/>
  <c r="Y441" i="21" s="1"/>
  <c r="CC441" i="4" s="1"/>
  <c r="R440" i="21"/>
  <c r="AD440" i="21" s="1"/>
  <c r="CH440" i="4" s="1"/>
  <c r="N440" i="21"/>
  <c r="Z440" i="21" s="1"/>
  <c r="CD440" i="4" s="1"/>
  <c r="S439" i="21"/>
  <c r="AE439" i="21" s="1"/>
  <c r="CI439" i="4" s="1"/>
  <c r="O439" i="21"/>
  <c r="AA439" i="21" s="1"/>
  <c r="CE439" i="4" s="1"/>
  <c r="T438" i="21"/>
  <c r="AF438" i="21" s="1"/>
  <c r="CJ438" i="4" s="1"/>
  <c r="P438" i="21"/>
  <c r="AB438" i="21" s="1"/>
  <c r="CF438" i="4" s="1"/>
  <c r="U437" i="21"/>
  <c r="AG437" i="21" s="1"/>
  <c r="CK437" i="4" s="1"/>
  <c r="Q437" i="21"/>
  <c r="AC437" i="21" s="1"/>
  <c r="CG437" i="4" s="1"/>
  <c r="M437" i="21"/>
  <c r="Y437" i="21" s="1"/>
  <c r="CC437" i="4" s="1"/>
  <c r="R436" i="21"/>
  <c r="AD436" i="21" s="1"/>
  <c r="CH436" i="4" s="1"/>
  <c r="N436" i="21"/>
  <c r="Z436" i="21" s="1"/>
  <c r="CD436" i="4" s="1"/>
  <c r="S435" i="21"/>
  <c r="AE435" i="21" s="1"/>
  <c r="CI435" i="4" s="1"/>
  <c r="O435" i="21"/>
  <c r="AA435" i="21" s="1"/>
  <c r="CE435" i="4" s="1"/>
  <c r="T434" i="21"/>
  <c r="AF434" i="21" s="1"/>
  <c r="CJ434" i="4" s="1"/>
  <c r="P434" i="21"/>
  <c r="AB434" i="21" s="1"/>
  <c r="CF434" i="4" s="1"/>
  <c r="U433" i="21"/>
  <c r="AG433" i="21" s="1"/>
  <c r="CK433" i="4" s="1"/>
  <c r="Q433" i="21"/>
  <c r="AC433" i="21" s="1"/>
  <c r="CG433" i="4" s="1"/>
  <c r="M433" i="21"/>
  <c r="R432" i="21"/>
  <c r="AD432" i="21" s="1"/>
  <c r="CH432" i="4" s="1"/>
  <c r="N432" i="21"/>
  <c r="S431" i="21"/>
  <c r="AE431" i="21" s="1"/>
  <c r="CI431" i="4" s="1"/>
  <c r="O431" i="21"/>
  <c r="AA431" i="21" s="1"/>
  <c r="CE431" i="4" s="1"/>
  <c r="T430" i="21"/>
  <c r="AF430" i="21" s="1"/>
  <c r="CJ430" i="4" s="1"/>
  <c r="P430" i="21"/>
  <c r="AB430" i="21" s="1"/>
  <c r="CF430" i="4" s="1"/>
  <c r="U429" i="21"/>
  <c r="AG429" i="21" s="1"/>
  <c r="CK429" i="4" s="1"/>
  <c r="Q429" i="21"/>
  <c r="AC429" i="21" s="1"/>
  <c r="CG429" i="4" s="1"/>
  <c r="M429" i="21"/>
  <c r="Y429" i="21" s="1"/>
  <c r="CC429" i="4" s="1"/>
  <c r="R428" i="21"/>
  <c r="AD428" i="21" s="1"/>
  <c r="CH428" i="4" s="1"/>
  <c r="N428" i="21"/>
  <c r="Z428" i="21" s="1"/>
  <c r="CD428" i="4" s="1"/>
  <c r="S427" i="21"/>
  <c r="AE427" i="21" s="1"/>
  <c r="CI427" i="4" s="1"/>
  <c r="O427" i="21"/>
  <c r="AA427" i="21" s="1"/>
  <c r="CE427" i="4" s="1"/>
  <c r="T426" i="21"/>
  <c r="AF426" i="21" s="1"/>
  <c r="CJ426" i="4" s="1"/>
  <c r="P426" i="21"/>
  <c r="AB426" i="21" s="1"/>
  <c r="CF426" i="4" s="1"/>
  <c r="U425" i="21"/>
  <c r="AG425" i="21" s="1"/>
  <c r="CK425" i="4" s="1"/>
  <c r="Q425" i="21"/>
  <c r="AC425" i="21" s="1"/>
  <c r="CG425" i="4" s="1"/>
  <c r="M425" i="21"/>
  <c r="Y425" i="21" s="1"/>
  <c r="CC425" i="4" s="1"/>
  <c r="R424" i="21"/>
  <c r="AD424" i="21" s="1"/>
  <c r="CH424" i="4" s="1"/>
  <c r="N424" i="21"/>
  <c r="Z424" i="21" s="1"/>
  <c r="CD424" i="4" s="1"/>
  <c r="S423" i="21"/>
  <c r="AE423" i="21" s="1"/>
  <c r="CI423" i="4" s="1"/>
  <c r="O423" i="21"/>
  <c r="AA423" i="21" s="1"/>
  <c r="CE423" i="4" s="1"/>
  <c r="T422" i="21"/>
  <c r="AF422" i="21" s="1"/>
  <c r="CJ422" i="4" s="1"/>
  <c r="P422" i="21"/>
  <c r="AB422" i="21" s="1"/>
  <c r="CF422" i="4" s="1"/>
  <c r="U421" i="21"/>
  <c r="AG421" i="21" s="1"/>
  <c r="CK421" i="4" s="1"/>
  <c r="Q421" i="21"/>
  <c r="AC421" i="21" s="1"/>
  <c r="CG421" i="4" s="1"/>
  <c r="M421" i="21"/>
  <c r="Y421" i="21" s="1"/>
  <c r="CC421" i="4" s="1"/>
  <c r="R420" i="21"/>
  <c r="AD420" i="21" s="1"/>
  <c r="CH420" i="4" s="1"/>
  <c r="N420" i="21"/>
  <c r="Z420" i="21" s="1"/>
  <c r="CD420" i="4" s="1"/>
  <c r="S419" i="21"/>
  <c r="AE419" i="21" s="1"/>
  <c r="CI419" i="4" s="1"/>
  <c r="O419" i="21"/>
  <c r="AA419" i="21" s="1"/>
  <c r="CE419" i="4" s="1"/>
  <c r="T418" i="21"/>
  <c r="AF418" i="21" s="1"/>
  <c r="CJ418" i="4" s="1"/>
  <c r="P418" i="21"/>
  <c r="AB418" i="21" s="1"/>
  <c r="CF418" i="4" s="1"/>
  <c r="U417" i="21"/>
  <c r="AG417" i="21" s="1"/>
  <c r="CK417" i="4" s="1"/>
  <c r="Q417" i="21"/>
  <c r="AC417" i="21" s="1"/>
  <c r="CG417" i="4" s="1"/>
  <c r="M417" i="21"/>
  <c r="Y417" i="21" s="1"/>
  <c r="CC417" i="4" s="1"/>
  <c r="R416" i="21"/>
  <c r="AD416" i="21" s="1"/>
  <c r="CH416" i="4" s="1"/>
  <c r="N416" i="21"/>
  <c r="Z416" i="21" s="1"/>
  <c r="CD416" i="4" s="1"/>
  <c r="S415" i="21"/>
  <c r="AE415" i="21" s="1"/>
  <c r="CI415" i="4" s="1"/>
  <c r="O415" i="21"/>
  <c r="AA415" i="21" s="1"/>
  <c r="CE415" i="4" s="1"/>
  <c r="T414" i="21"/>
  <c r="AF414" i="21" s="1"/>
  <c r="CJ414" i="4" s="1"/>
  <c r="P414" i="21"/>
  <c r="AB414" i="21" s="1"/>
  <c r="CF414" i="4" s="1"/>
  <c r="U413" i="21"/>
  <c r="AG413" i="21" s="1"/>
  <c r="CK413" i="4" s="1"/>
  <c r="Q413" i="21"/>
  <c r="AC413" i="21" s="1"/>
  <c r="CG413" i="4" s="1"/>
  <c r="M413" i="21"/>
  <c r="Y413" i="21" s="1"/>
  <c r="CC413" i="4" s="1"/>
  <c r="R412" i="21"/>
  <c r="AD412" i="21" s="1"/>
  <c r="CH412" i="4" s="1"/>
  <c r="N412" i="21"/>
  <c r="Z412" i="21" s="1"/>
  <c r="CD412" i="4" s="1"/>
  <c r="S411" i="21"/>
  <c r="AE411" i="21" s="1"/>
  <c r="CI411" i="4" s="1"/>
  <c r="O411" i="21"/>
  <c r="AA411" i="21" s="1"/>
  <c r="CE411" i="4" s="1"/>
  <c r="T410" i="21"/>
  <c r="AF410" i="21" s="1"/>
  <c r="CJ410" i="4" s="1"/>
  <c r="P410" i="21"/>
  <c r="AB410" i="21" s="1"/>
  <c r="CF410" i="4" s="1"/>
  <c r="U409" i="21"/>
  <c r="AG409" i="21" s="1"/>
  <c r="CK409" i="4" s="1"/>
  <c r="Q409" i="21"/>
  <c r="AC409" i="21" s="1"/>
  <c r="CG409" i="4" s="1"/>
  <c r="M409" i="21"/>
  <c r="Y409" i="21" s="1"/>
  <c r="CC409" i="4" s="1"/>
  <c r="R408" i="21"/>
  <c r="AD408" i="21" s="1"/>
  <c r="CH408" i="4" s="1"/>
  <c r="N408" i="21"/>
  <c r="S407" i="21"/>
  <c r="AE407" i="21" s="1"/>
  <c r="CI407" i="4" s="1"/>
  <c r="O407" i="21"/>
  <c r="T406" i="21"/>
  <c r="AF406" i="21" s="1"/>
  <c r="CJ406" i="4" s="1"/>
  <c r="P406" i="21"/>
  <c r="AB406" i="21" s="1"/>
  <c r="CF406" i="4" s="1"/>
  <c r="U405" i="21"/>
  <c r="AG405" i="21" s="1"/>
  <c r="CK405" i="4" s="1"/>
  <c r="Q405" i="21"/>
  <c r="AC405" i="21" s="1"/>
  <c r="CG405" i="4" s="1"/>
  <c r="M405" i="21"/>
  <c r="Y405" i="21" s="1"/>
  <c r="CC405" i="4" s="1"/>
  <c r="R404" i="21"/>
  <c r="AD404" i="21" s="1"/>
  <c r="CH404" i="4" s="1"/>
  <c r="N404" i="21"/>
  <c r="Z404" i="21" s="1"/>
  <c r="CD404" i="4" s="1"/>
  <c r="S403" i="21"/>
  <c r="AE403" i="21" s="1"/>
  <c r="CI403" i="4" s="1"/>
  <c r="O403" i="21"/>
  <c r="AA403" i="21" s="1"/>
  <c r="CE403" i="4" s="1"/>
  <c r="T402" i="21"/>
  <c r="AF402" i="21" s="1"/>
  <c r="CJ402" i="4" s="1"/>
  <c r="P402" i="21"/>
  <c r="AB402" i="21" s="1"/>
  <c r="CF402" i="4" s="1"/>
  <c r="U401" i="21"/>
  <c r="AG401" i="21" s="1"/>
  <c r="CK401" i="4" s="1"/>
  <c r="Q401" i="21"/>
  <c r="AC401" i="21" s="1"/>
  <c r="CG401" i="4" s="1"/>
  <c r="M401" i="21"/>
  <c r="Y401" i="21" s="1"/>
  <c r="CC401" i="4" s="1"/>
  <c r="R400" i="21"/>
  <c r="AD400" i="21" s="1"/>
  <c r="CH400" i="4" s="1"/>
  <c r="N400" i="21"/>
  <c r="Z400" i="21" s="1"/>
  <c r="CD400" i="4" s="1"/>
  <c r="S399" i="21"/>
  <c r="AE399" i="21" s="1"/>
  <c r="CI399" i="4" s="1"/>
  <c r="O399" i="21"/>
  <c r="AA399" i="21" s="1"/>
  <c r="CE399" i="4" s="1"/>
  <c r="T398" i="21"/>
  <c r="AF398" i="21" s="1"/>
  <c r="CJ398" i="4" s="1"/>
  <c r="P398" i="21"/>
  <c r="AB398" i="21" s="1"/>
  <c r="CF398" i="4" s="1"/>
  <c r="U397" i="21"/>
  <c r="AG397" i="21" s="1"/>
  <c r="CK397" i="4" s="1"/>
  <c r="Q397" i="21"/>
  <c r="AC397" i="21" s="1"/>
  <c r="CG397" i="4" s="1"/>
  <c r="M397" i="21"/>
  <c r="Y397" i="21" s="1"/>
  <c r="CC397" i="4" s="1"/>
  <c r="R396" i="21"/>
  <c r="AD396" i="21" s="1"/>
  <c r="CH396" i="4" s="1"/>
  <c r="N396" i="21"/>
  <c r="Z396" i="21" s="1"/>
  <c r="CD396" i="4" s="1"/>
  <c r="S395" i="21"/>
  <c r="AE395" i="21" s="1"/>
  <c r="CI395" i="4" s="1"/>
  <c r="O395" i="21"/>
  <c r="AA395" i="21" s="1"/>
  <c r="CE395" i="4" s="1"/>
  <c r="T394" i="21"/>
  <c r="AF394" i="21" s="1"/>
  <c r="CJ394" i="4" s="1"/>
  <c r="P394" i="21"/>
  <c r="AB394" i="21" s="1"/>
  <c r="CF394" i="4" s="1"/>
  <c r="U393" i="21"/>
  <c r="AG393" i="21" s="1"/>
  <c r="CK393" i="4" s="1"/>
  <c r="Q393" i="21"/>
  <c r="AC393" i="21" s="1"/>
  <c r="CG393" i="4" s="1"/>
  <c r="M393" i="21"/>
  <c r="Y393" i="21" s="1"/>
  <c r="CC393" i="4" s="1"/>
  <c r="R392" i="21"/>
  <c r="AD392" i="21" s="1"/>
  <c r="CH392" i="4" s="1"/>
  <c r="N392" i="21"/>
  <c r="Z392" i="21" s="1"/>
  <c r="CD392" i="4" s="1"/>
  <c r="S391" i="21"/>
  <c r="AE391" i="21" s="1"/>
  <c r="CI391" i="4" s="1"/>
  <c r="O391" i="21"/>
  <c r="AA391" i="21" s="1"/>
  <c r="CE391" i="4" s="1"/>
  <c r="T390" i="21"/>
  <c r="AF390" i="21" s="1"/>
  <c r="CJ390" i="4" s="1"/>
  <c r="P390" i="21"/>
  <c r="AB390" i="21" s="1"/>
  <c r="CF390" i="4" s="1"/>
  <c r="U389" i="21"/>
  <c r="AG389" i="21" s="1"/>
  <c r="CK389" i="4" s="1"/>
  <c r="Q389" i="21"/>
  <c r="AC389" i="21" s="1"/>
  <c r="CG389" i="4" s="1"/>
  <c r="M389" i="21"/>
  <c r="Y389" i="21" s="1"/>
  <c r="CC389" i="4" s="1"/>
  <c r="R388" i="21"/>
  <c r="AD388" i="21" s="1"/>
  <c r="CH388" i="4" s="1"/>
  <c r="N388" i="21"/>
  <c r="Z388" i="21" s="1"/>
  <c r="CD388" i="4" s="1"/>
  <c r="S387" i="21"/>
  <c r="AE387" i="21" s="1"/>
  <c r="CI387" i="4" s="1"/>
  <c r="O387" i="21"/>
  <c r="AA387" i="21" s="1"/>
  <c r="CE387" i="4" s="1"/>
  <c r="T386" i="21"/>
  <c r="AF386" i="21" s="1"/>
  <c r="CJ386" i="4" s="1"/>
  <c r="P386" i="21"/>
  <c r="AB386" i="21" s="1"/>
  <c r="CF386" i="4" s="1"/>
  <c r="U385" i="21"/>
  <c r="AG385" i="21" s="1"/>
  <c r="CK385" i="4" s="1"/>
  <c r="Q385" i="21"/>
  <c r="AC385" i="21" s="1"/>
  <c r="CG385" i="4" s="1"/>
  <c r="M385" i="21"/>
  <c r="Y385" i="21" s="1"/>
  <c r="CC385" i="4" s="1"/>
  <c r="R384" i="21"/>
  <c r="AD384" i="21" s="1"/>
  <c r="CH384" i="4" s="1"/>
  <c r="N384" i="21"/>
  <c r="Z384" i="21" s="1"/>
  <c r="CD384" i="4" s="1"/>
  <c r="S383" i="21"/>
  <c r="AE383" i="21" s="1"/>
  <c r="CI383" i="4" s="1"/>
  <c r="O383" i="21"/>
  <c r="AA383" i="21" s="1"/>
  <c r="CE383" i="4" s="1"/>
  <c r="T382" i="21"/>
  <c r="AF382" i="21" s="1"/>
  <c r="CJ382" i="4" s="1"/>
  <c r="P382" i="21"/>
  <c r="AB382" i="21" s="1"/>
  <c r="CF382" i="4" s="1"/>
  <c r="U381" i="21"/>
  <c r="AG381" i="21" s="1"/>
  <c r="CK381" i="4" s="1"/>
  <c r="Q381" i="21"/>
  <c r="AC381" i="21" s="1"/>
  <c r="CG381" i="4" s="1"/>
  <c r="M381" i="21"/>
  <c r="Y381" i="21" s="1"/>
  <c r="CC381" i="4" s="1"/>
  <c r="R380" i="21"/>
  <c r="AD380" i="21" s="1"/>
  <c r="CH380" i="4" s="1"/>
  <c r="N380" i="21"/>
  <c r="Z380" i="21" s="1"/>
  <c r="CD380" i="4" s="1"/>
  <c r="S379" i="21"/>
  <c r="AE379" i="21" s="1"/>
  <c r="CI379" i="4" s="1"/>
  <c r="O379" i="21"/>
  <c r="AA379" i="21" s="1"/>
  <c r="CE379" i="4" s="1"/>
  <c r="T378" i="21"/>
  <c r="AF378" i="21" s="1"/>
  <c r="CJ378" i="4" s="1"/>
  <c r="P378" i="21"/>
  <c r="AB378" i="21" s="1"/>
  <c r="CF378" i="4" s="1"/>
  <c r="U377" i="21"/>
  <c r="AG377" i="21" s="1"/>
  <c r="CK377" i="4" s="1"/>
  <c r="Q377" i="21"/>
  <c r="AC377" i="21" s="1"/>
  <c r="CG377" i="4" s="1"/>
  <c r="M377" i="21"/>
  <c r="Y377" i="21" s="1"/>
  <c r="CC377" i="4" s="1"/>
  <c r="R376" i="21"/>
  <c r="AD376" i="21" s="1"/>
  <c r="CH376" i="4" s="1"/>
  <c r="N376" i="21"/>
  <c r="Z376" i="21" s="1"/>
  <c r="CD376" i="4" s="1"/>
  <c r="S375" i="21"/>
  <c r="AE375" i="21" s="1"/>
  <c r="CI375" i="4" s="1"/>
  <c r="O375" i="21"/>
  <c r="AA375" i="21" s="1"/>
  <c r="CE375" i="4" s="1"/>
  <c r="T374" i="21"/>
  <c r="AF374" i="21" s="1"/>
  <c r="CJ374" i="4" s="1"/>
  <c r="P374" i="21"/>
  <c r="AB374" i="21" s="1"/>
  <c r="CF374" i="4" s="1"/>
  <c r="U373" i="21"/>
  <c r="AG373" i="21" s="1"/>
  <c r="CK373" i="4" s="1"/>
  <c r="Q373" i="21"/>
  <c r="AC373" i="21" s="1"/>
  <c r="CG373" i="4" s="1"/>
  <c r="M373" i="21"/>
  <c r="Y373" i="21" s="1"/>
  <c r="CC373" i="4" s="1"/>
  <c r="R372" i="21"/>
  <c r="AD372" i="21" s="1"/>
  <c r="CH372" i="4" s="1"/>
  <c r="N372" i="21"/>
  <c r="Z372" i="21" s="1"/>
  <c r="CD372" i="4" s="1"/>
  <c r="S371" i="21"/>
  <c r="AE371" i="21" s="1"/>
  <c r="CI371" i="4" s="1"/>
  <c r="O371" i="21"/>
  <c r="AA371" i="21" s="1"/>
  <c r="CE371" i="4" s="1"/>
  <c r="T370" i="21"/>
  <c r="AF370" i="21" s="1"/>
  <c r="CJ370" i="4" s="1"/>
  <c r="P370" i="21"/>
  <c r="AB370" i="21" s="1"/>
  <c r="CF370" i="4" s="1"/>
  <c r="U369" i="21"/>
  <c r="AG369" i="21" s="1"/>
  <c r="CK369" i="4" s="1"/>
  <c r="Q369" i="21"/>
  <c r="AC369" i="21" s="1"/>
  <c r="CG369" i="4" s="1"/>
  <c r="M369" i="21"/>
  <c r="Y369" i="21" s="1"/>
  <c r="CC369" i="4" s="1"/>
  <c r="R368" i="21"/>
  <c r="AD368" i="21" s="1"/>
  <c r="CH368" i="4" s="1"/>
  <c r="N368" i="21"/>
  <c r="Z368" i="21" s="1"/>
  <c r="CD368" i="4" s="1"/>
  <c r="S367" i="21"/>
  <c r="AE367" i="21" s="1"/>
  <c r="CI367" i="4" s="1"/>
  <c r="O367" i="21"/>
  <c r="AA367" i="21" s="1"/>
  <c r="CE367" i="4" s="1"/>
  <c r="T366" i="21"/>
  <c r="AF366" i="21" s="1"/>
  <c r="CJ366" i="4" s="1"/>
  <c r="P366" i="21"/>
  <c r="AB366" i="21" s="1"/>
  <c r="CF366" i="4" s="1"/>
  <c r="U365" i="21"/>
  <c r="AG365" i="21" s="1"/>
  <c r="CK365" i="4" s="1"/>
  <c r="Q365" i="21"/>
  <c r="AC365" i="21" s="1"/>
  <c r="CG365" i="4" s="1"/>
  <c r="M365" i="21"/>
  <c r="Y365" i="21" s="1"/>
  <c r="CC365" i="4" s="1"/>
  <c r="R364" i="21"/>
  <c r="AD364" i="21" s="1"/>
  <c r="CH364" i="4" s="1"/>
  <c r="N364" i="21"/>
  <c r="Z364" i="21" s="1"/>
  <c r="CD364" i="4" s="1"/>
  <c r="S363" i="21"/>
  <c r="AE363" i="21" s="1"/>
  <c r="CI363" i="4" s="1"/>
  <c r="O363" i="21"/>
  <c r="AA363" i="21" s="1"/>
  <c r="CE363" i="4" s="1"/>
  <c r="T362" i="21"/>
  <c r="AF362" i="21" s="1"/>
  <c r="CJ362" i="4" s="1"/>
  <c r="P362" i="21"/>
  <c r="AB362" i="21" s="1"/>
  <c r="CF362" i="4" s="1"/>
  <c r="U361" i="21"/>
  <c r="AG361" i="21" s="1"/>
  <c r="CK361" i="4" s="1"/>
  <c r="Q361" i="21"/>
  <c r="AC361" i="21" s="1"/>
  <c r="CG361" i="4" s="1"/>
  <c r="M361" i="21"/>
  <c r="R360" i="21"/>
  <c r="AD360" i="21" s="1"/>
  <c r="CH360" i="4" s="1"/>
  <c r="N360" i="21"/>
  <c r="Z360" i="21" s="1"/>
  <c r="CD360" i="4" s="1"/>
  <c r="S359" i="21"/>
  <c r="AE359" i="21" s="1"/>
  <c r="CI359" i="4" s="1"/>
  <c r="O359" i="21"/>
  <c r="AA359" i="21" s="1"/>
  <c r="CE359" i="4" s="1"/>
  <c r="T358" i="21"/>
  <c r="AF358" i="21" s="1"/>
  <c r="CJ358" i="4" s="1"/>
  <c r="P358" i="21"/>
  <c r="AB358" i="21" s="1"/>
  <c r="CF358" i="4" s="1"/>
  <c r="U357" i="21"/>
  <c r="AG357" i="21" s="1"/>
  <c r="CK357" i="4" s="1"/>
  <c r="Q357" i="21"/>
  <c r="AC357" i="21" s="1"/>
  <c r="CG357" i="4" s="1"/>
  <c r="M357" i="21"/>
  <c r="R356" i="21"/>
  <c r="AD356" i="21" s="1"/>
  <c r="CH356" i="4" s="1"/>
  <c r="N356" i="21"/>
  <c r="Z356" i="21" s="1"/>
  <c r="CD356" i="4" s="1"/>
  <c r="S355" i="21"/>
  <c r="AE355" i="21" s="1"/>
  <c r="CI355" i="4" s="1"/>
  <c r="O355" i="21"/>
  <c r="AA355" i="21" s="1"/>
  <c r="CE355" i="4" s="1"/>
  <c r="T354" i="21"/>
  <c r="AF354" i="21" s="1"/>
  <c r="CJ354" i="4" s="1"/>
  <c r="P354" i="21"/>
  <c r="AB354" i="21" s="1"/>
  <c r="CF354" i="4" s="1"/>
  <c r="U353" i="21"/>
  <c r="AG353" i="21" s="1"/>
  <c r="CK353" i="4" s="1"/>
  <c r="Q353" i="21"/>
  <c r="AC353" i="21" s="1"/>
  <c r="CG353" i="4" s="1"/>
  <c r="M353" i="21"/>
  <c r="Y353" i="21" s="1"/>
  <c r="CC353" i="4" s="1"/>
  <c r="R352" i="21"/>
  <c r="AD352" i="21" s="1"/>
  <c r="CH352" i="4" s="1"/>
  <c r="N352" i="21"/>
  <c r="Z352" i="21" s="1"/>
  <c r="CD352" i="4" s="1"/>
  <c r="S351" i="21"/>
  <c r="AE351" i="21" s="1"/>
  <c r="CI351" i="4" s="1"/>
  <c r="O351" i="21"/>
  <c r="AA351" i="21" s="1"/>
  <c r="CE351" i="4" s="1"/>
  <c r="T350" i="21"/>
  <c r="AF350" i="21" s="1"/>
  <c r="CJ350" i="4" s="1"/>
  <c r="P350" i="21"/>
  <c r="AB350" i="21" s="1"/>
  <c r="CF350" i="4" s="1"/>
  <c r="U349" i="21"/>
  <c r="AG349" i="21" s="1"/>
  <c r="CK349" i="4" s="1"/>
  <c r="Q349" i="21"/>
  <c r="AC349" i="21" s="1"/>
  <c r="CG349" i="4" s="1"/>
  <c r="M349" i="21"/>
  <c r="Y349" i="21" s="1"/>
  <c r="CC349" i="4" s="1"/>
  <c r="R348" i="21"/>
  <c r="AD348" i="21" s="1"/>
  <c r="CH348" i="4" s="1"/>
  <c r="N348" i="21"/>
  <c r="Z348" i="21" s="1"/>
  <c r="CD348" i="4" s="1"/>
  <c r="S347" i="21"/>
  <c r="AE347" i="21" s="1"/>
  <c r="CI347" i="4" s="1"/>
  <c r="O347" i="21"/>
  <c r="AA347" i="21" s="1"/>
  <c r="CE347" i="4" s="1"/>
  <c r="T346" i="21"/>
  <c r="AF346" i="21" s="1"/>
  <c r="CJ346" i="4" s="1"/>
  <c r="P346" i="21"/>
  <c r="AB346" i="21" s="1"/>
  <c r="CF346" i="4" s="1"/>
  <c r="U345" i="21"/>
  <c r="AG345" i="21" s="1"/>
  <c r="CK345" i="4" s="1"/>
  <c r="Q345" i="21"/>
  <c r="AC345" i="21" s="1"/>
  <c r="CG345" i="4" s="1"/>
  <c r="M345" i="21"/>
  <c r="Y345" i="21" s="1"/>
  <c r="CC345" i="4" s="1"/>
  <c r="R344" i="21"/>
  <c r="AD344" i="21" s="1"/>
  <c r="CH344" i="4" s="1"/>
  <c r="N344" i="21"/>
  <c r="Z344" i="21" s="1"/>
  <c r="CD344" i="4" s="1"/>
  <c r="S343" i="21"/>
  <c r="AE343" i="21" s="1"/>
  <c r="CI343" i="4" s="1"/>
  <c r="O343" i="21"/>
  <c r="AA343" i="21" s="1"/>
  <c r="CE343" i="4" s="1"/>
  <c r="T342" i="21"/>
  <c r="AF342" i="21" s="1"/>
  <c r="CJ342" i="4" s="1"/>
  <c r="P342" i="21"/>
  <c r="AB342" i="21" s="1"/>
  <c r="CF342" i="4" s="1"/>
  <c r="U341" i="21"/>
  <c r="AG341" i="21" s="1"/>
  <c r="CK341" i="4" s="1"/>
  <c r="Q341" i="21"/>
  <c r="AC341" i="21" s="1"/>
  <c r="CG341" i="4" s="1"/>
  <c r="M341" i="21"/>
  <c r="Y341" i="21" s="1"/>
  <c r="CC341" i="4" s="1"/>
  <c r="R340" i="21"/>
  <c r="AD340" i="21" s="1"/>
  <c r="CH340" i="4" s="1"/>
  <c r="N340" i="21"/>
  <c r="Z340" i="21" s="1"/>
  <c r="CD340" i="4" s="1"/>
  <c r="S339" i="21"/>
  <c r="AE339" i="21" s="1"/>
  <c r="CI339" i="4" s="1"/>
  <c r="O339" i="21"/>
  <c r="AA339" i="21" s="1"/>
  <c r="CE339" i="4" s="1"/>
  <c r="T338" i="21"/>
  <c r="AF338" i="21" s="1"/>
  <c r="CJ338" i="4" s="1"/>
  <c r="P338" i="21"/>
  <c r="AB338" i="21" s="1"/>
  <c r="CF338" i="4" s="1"/>
  <c r="U337" i="21"/>
  <c r="AG337" i="21" s="1"/>
  <c r="CK337" i="4" s="1"/>
  <c r="Q337" i="21"/>
  <c r="AC337" i="21" s="1"/>
  <c r="CG337" i="4" s="1"/>
  <c r="M337" i="21"/>
  <c r="Y337" i="21" s="1"/>
  <c r="CC337" i="4" s="1"/>
  <c r="R336" i="21"/>
  <c r="AD336" i="21" s="1"/>
  <c r="CH336" i="4" s="1"/>
  <c r="N336" i="21"/>
  <c r="Z336" i="21" s="1"/>
  <c r="CD336" i="4" s="1"/>
  <c r="S335" i="21"/>
  <c r="AE335" i="21" s="1"/>
  <c r="CI335" i="4" s="1"/>
  <c r="O335" i="21"/>
  <c r="AA335" i="21" s="1"/>
  <c r="CE335" i="4" s="1"/>
  <c r="T334" i="21"/>
  <c r="AF334" i="21" s="1"/>
  <c r="CJ334" i="4" s="1"/>
  <c r="P334" i="21"/>
  <c r="AB334" i="21" s="1"/>
  <c r="CF334" i="4" s="1"/>
  <c r="U333" i="21"/>
  <c r="AG333" i="21" s="1"/>
  <c r="CK333" i="4" s="1"/>
  <c r="Q333" i="21"/>
  <c r="AC333" i="21" s="1"/>
  <c r="CG333" i="4" s="1"/>
  <c r="M333" i="21"/>
  <c r="Y333" i="21" s="1"/>
  <c r="CC333" i="4" s="1"/>
  <c r="R332" i="21"/>
  <c r="AD332" i="21" s="1"/>
  <c r="CH332" i="4" s="1"/>
  <c r="N332" i="21"/>
  <c r="Z332" i="21" s="1"/>
  <c r="CD332" i="4" s="1"/>
  <c r="S331" i="21"/>
  <c r="AE331" i="21" s="1"/>
  <c r="CI331" i="4" s="1"/>
  <c r="O331" i="21"/>
  <c r="AA331" i="21" s="1"/>
  <c r="CE331" i="4" s="1"/>
  <c r="T330" i="21"/>
  <c r="AF330" i="21" s="1"/>
  <c r="CJ330" i="4" s="1"/>
  <c r="P330" i="21"/>
  <c r="AB330" i="21" s="1"/>
  <c r="CF330" i="4" s="1"/>
  <c r="U329" i="21"/>
  <c r="AG329" i="21" s="1"/>
  <c r="CK329" i="4" s="1"/>
  <c r="Q329" i="21"/>
  <c r="AC329" i="21" s="1"/>
  <c r="CG329" i="4" s="1"/>
  <c r="M329" i="21"/>
  <c r="Y329" i="21" s="1"/>
  <c r="CC329" i="4" s="1"/>
  <c r="R328" i="21"/>
  <c r="AD328" i="21" s="1"/>
  <c r="CH328" i="4" s="1"/>
  <c r="N328" i="21"/>
  <c r="Z328" i="21" s="1"/>
  <c r="CD328" i="4" s="1"/>
  <c r="S327" i="21"/>
  <c r="AE327" i="21" s="1"/>
  <c r="CI327" i="4" s="1"/>
  <c r="O327" i="21"/>
  <c r="AA327" i="21" s="1"/>
  <c r="CE327" i="4" s="1"/>
  <c r="T326" i="21"/>
  <c r="AF326" i="21" s="1"/>
  <c r="CJ326" i="4" s="1"/>
  <c r="P326" i="21"/>
  <c r="AB326" i="21" s="1"/>
  <c r="CF326" i="4" s="1"/>
  <c r="U325" i="21"/>
  <c r="AG325" i="21" s="1"/>
  <c r="CK325" i="4" s="1"/>
  <c r="Q325" i="21"/>
  <c r="AC325" i="21" s="1"/>
  <c r="CG325" i="4" s="1"/>
  <c r="M325" i="21"/>
  <c r="R324" i="21"/>
  <c r="AD324" i="21" s="1"/>
  <c r="CH324" i="4" s="1"/>
  <c r="N324" i="21"/>
  <c r="Z324" i="21" s="1"/>
  <c r="CD324" i="4" s="1"/>
  <c r="S323" i="21"/>
  <c r="AE323" i="21" s="1"/>
  <c r="CI323" i="4" s="1"/>
  <c r="O323" i="21"/>
  <c r="T322" i="21"/>
  <c r="AF322" i="21" s="1"/>
  <c r="CJ322" i="4" s="1"/>
  <c r="P322" i="21"/>
  <c r="AB322" i="21" s="1"/>
  <c r="CF322" i="4" s="1"/>
  <c r="U321" i="21"/>
  <c r="AG321" i="21" s="1"/>
  <c r="CK321" i="4" s="1"/>
  <c r="Q321" i="21"/>
  <c r="AC321" i="21" s="1"/>
  <c r="CG321" i="4" s="1"/>
  <c r="M321" i="21"/>
  <c r="Y321" i="21" s="1"/>
  <c r="CC321" i="4" s="1"/>
  <c r="R320" i="21"/>
  <c r="AD320" i="21" s="1"/>
  <c r="CH320" i="4" s="1"/>
  <c r="N320" i="21"/>
  <c r="Z320" i="21" s="1"/>
  <c r="CD320" i="4" s="1"/>
  <c r="S319" i="21"/>
  <c r="AE319" i="21" s="1"/>
  <c r="CI319" i="4" s="1"/>
  <c r="O319" i="21"/>
  <c r="AA319" i="21" s="1"/>
  <c r="CE319" i="4" s="1"/>
  <c r="T318" i="21"/>
  <c r="AF318" i="21" s="1"/>
  <c r="CJ318" i="4" s="1"/>
  <c r="P318" i="21"/>
  <c r="AB318" i="21" s="1"/>
  <c r="CF318" i="4" s="1"/>
  <c r="U317" i="21"/>
  <c r="AG317" i="21" s="1"/>
  <c r="CK317" i="4" s="1"/>
  <c r="Q317" i="21"/>
  <c r="AC317" i="21" s="1"/>
  <c r="CG317" i="4" s="1"/>
  <c r="M317" i="21"/>
  <c r="Y317" i="21" s="1"/>
  <c r="CC317" i="4" s="1"/>
  <c r="R316" i="21"/>
  <c r="AD316" i="21" s="1"/>
  <c r="CH316" i="4" s="1"/>
  <c r="N316" i="21"/>
  <c r="Z316" i="21" s="1"/>
  <c r="CD316" i="4" s="1"/>
  <c r="S315" i="21"/>
  <c r="AE315" i="21" s="1"/>
  <c r="CI315" i="4" s="1"/>
  <c r="O315" i="21"/>
  <c r="AA315" i="21" s="1"/>
  <c r="CE315" i="4" s="1"/>
  <c r="T314" i="21"/>
  <c r="AF314" i="21" s="1"/>
  <c r="CJ314" i="4" s="1"/>
  <c r="P314" i="21"/>
  <c r="AB314" i="21" s="1"/>
  <c r="CF314" i="4" s="1"/>
  <c r="U313" i="21"/>
  <c r="AG313" i="21" s="1"/>
  <c r="CK313" i="4" s="1"/>
  <c r="Q313" i="21"/>
  <c r="AC313" i="21" s="1"/>
  <c r="CG313" i="4" s="1"/>
  <c r="M313" i="21"/>
  <c r="Y313" i="21" s="1"/>
  <c r="CC313" i="4" s="1"/>
  <c r="R312" i="21"/>
  <c r="AD312" i="21" s="1"/>
  <c r="CH312" i="4" s="1"/>
  <c r="N312" i="21"/>
  <c r="Z312" i="21" s="1"/>
  <c r="CD312" i="4" s="1"/>
  <c r="S311" i="21"/>
  <c r="AE311" i="21" s="1"/>
  <c r="CI311" i="4" s="1"/>
  <c r="O311" i="21"/>
  <c r="AA311" i="21" s="1"/>
  <c r="CE311" i="4" s="1"/>
  <c r="T310" i="21"/>
  <c r="AF310" i="21" s="1"/>
  <c r="CJ310" i="4" s="1"/>
  <c r="P310" i="21"/>
  <c r="AB310" i="21" s="1"/>
  <c r="CF310" i="4" s="1"/>
  <c r="U309" i="21"/>
  <c r="AG309" i="21" s="1"/>
  <c r="CK309" i="4" s="1"/>
  <c r="Q309" i="21"/>
  <c r="AC309" i="21" s="1"/>
  <c r="CG309" i="4" s="1"/>
  <c r="M309" i="21"/>
  <c r="Y309" i="21" s="1"/>
  <c r="CC309" i="4" s="1"/>
  <c r="R308" i="21"/>
  <c r="AD308" i="21" s="1"/>
  <c r="CH308" i="4" s="1"/>
  <c r="N308" i="21"/>
  <c r="Z308" i="21" s="1"/>
  <c r="CD308" i="4" s="1"/>
  <c r="S307" i="21"/>
  <c r="AE307" i="21" s="1"/>
  <c r="CI307" i="4" s="1"/>
  <c r="O307" i="21"/>
  <c r="AA307" i="21" s="1"/>
  <c r="CE307" i="4" s="1"/>
  <c r="T306" i="21"/>
  <c r="AF306" i="21" s="1"/>
  <c r="CJ306" i="4" s="1"/>
  <c r="P306" i="21"/>
  <c r="AB306" i="21" s="1"/>
  <c r="CF306" i="4" s="1"/>
  <c r="U305" i="21"/>
  <c r="AG305" i="21" s="1"/>
  <c r="CK305" i="4" s="1"/>
  <c r="Q305" i="21"/>
  <c r="AC305" i="21" s="1"/>
  <c r="CG305" i="4" s="1"/>
  <c r="M305" i="21"/>
  <c r="Y305" i="21" s="1"/>
  <c r="CC305" i="4" s="1"/>
  <c r="R304" i="21"/>
  <c r="AD304" i="21" s="1"/>
  <c r="CH304" i="4" s="1"/>
  <c r="N304" i="21"/>
  <c r="Z304" i="21" s="1"/>
  <c r="CD304" i="4" s="1"/>
  <c r="S303" i="21"/>
  <c r="AE303" i="21" s="1"/>
  <c r="CI303" i="4" s="1"/>
  <c r="O303" i="21"/>
  <c r="AA303" i="21" s="1"/>
  <c r="CE303" i="4" s="1"/>
  <c r="T302" i="21"/>
  <c r="AF302" i="21" s="1"/>
  <c r="CJ302" i="4" s="1"/>
  <c r="P302" i="21"/>
  <c r="AB302" i="21" s="1"/>
  <c r="CF302" i="4" s="1"/>
  <c r="U301" i="21"/>
  <c r="AG301" i="21" s="1"/>
  <c r="CK301" i="4" s="1"/>
  <c r="Q301" i="21"/>
  <c r="AC301" i="21" s="1"/>
  <c r="CG301" i="4" s="1"/>
  <c r="M301" i="21"/>
  <c r="Y301" i="21" s="1"/>
  <c r="CC301" i="4" s="1"/>
  <c r="R300" i="21"/>
  <c r="AD300" i="21" s="1"/>
  <c r="CH300" i="4" s="1"/>
  <c r="N300" i="21"/>
  <c r="Z300" i="21" s="1"/>
  <c r="CD300" i="4" s="1"/>
  <c r="S299" i="21"/>
  <c r="AE299" i="21" s="1"/>
  <c r="CI299" i="4" s="1"/>
  <c r="O299" i="21"/>
  <c r="AA299" i="21" s="1"/>
  <c r="CE299" i="4" s="1"/>
  <c r="T298" i="21"/>
  <c r="AF298" i="21" s="1"/>
  <c r="CJ298" i="4" s="1"/>
  <c r="P298" i="21"/>
  <c r="AB298" i="21" s="1"/>
  <c r="CF298" i="4" s="1"/>
  <c r="U297" i="21"/>
  <c r="AG297" i="21" s="1"/>
  <c r="CK297" i="4" s="1"/>
  <c r="Q297" i="21"/>
  <c r="AC297" i="21" s="1"/>
  <c r="CG297" i="4" s="1"/>
  <c r="M297" i="21"/>
  <c r="Y297" i="21" s="1"/>
  <c r="CC297" i="4" s="1"/>
  <c r="R296" i="21"/>
  <c r="AD296" i="21" s="1"/>
  <c r="CH296" i="4" s="1"/>
  <c r="N296" i="21"/>
  <c r="S295" i="21"/>
  <c r="AE295" i="21" s="1"/>
  <c r="CI295" i="4" s="1"/>
  <c r="O295" i="21"/>
  <c r="T294" i="21"/>
  <c r="AF294" i="21" s="1"/>
  <c r="CJ294" i="4" s="1"/>
  <c r="P294" i="21"/>
  <c r="AB294" i="21" s="1"/>
  <c r="CF294" i="4" s="1"/>
  <c r="U293" i="21"/>
  <c r="AG293" i="21" s="1"/>
  <c r="CK293" i="4" s="1"/>
  <c r="Q293" i="21"/>
  <c r="AC293" i="21" s="1"/>
  <c r="CG293" i="4" s="1"/>
  <c r="M293" i="21"/>
  <c r="Y293" i="21" s="1"/>
  <c r="CC293" i="4" s="1"/>
  <c r="R292" i="21"/>
  <c r="AD292" i="21" s="1"/>
  <c r="CH292" i="4" s="1"/>
  <c r="N292" i="21"/>
  <c r="Z292" i="21" s="1"/>
  <c r="CD292" i="4" s="1"/>
  <c r="S291" i="21"/>
  <c r="AE291" i="21" s="1"/>
  <c r="CI291" i="4" s="1"/>
  <c r="O291" i="21"/>
  <c r="AA291" i="21" s="1"/>
  <c r="CE291" i="4" s="1"/>
  <c r="T290" i="21"/>
  <c r="AF290" i="21" s="1"/>
  <c r="CJ290" i="4" s="1"/>
  <c r="P290" i="21"/>
  <c r="AB290" i="21" s="1"/>
  <c r="CF290" i="4" s="1"/>
  <c r="U289" i="21"/>
  <c r="AG289" i="21" s="1"/>
  <c r="CK289" i="4" s="1"/>
  <c r="Q289" i="21"/>
  <c r="AC289" i="21" s="1"/>
  <c r="CG289" i="4" s="1"/>
  <c r="M289" i="21"/>
  <c r="R288" i="21"/>
  <c r="AD288" i="21" s="1"/>
  <c r="CH288" i="4" s="1"/>
  <c r="N288" i="21"/>
  <c r="Z288" i="21" s="1"/>
  <c r="CD288" i="4" s="1"/>
  <c r="S287" i="21"/>
  <c r="AE287" i="21" s="1"/>
  <c r="CI287" i="4" s="1"/>
  <c r="O287" i="21"/>
  <c r="AA287" i="21" s="1"/>
  <c r="CE287" i="4" s="1"/>
  <c r="T286" i="21"/>
  <c r="AF286" i="21" s="1"/>
  <c r="CJ286" i="4" s="1"/>
  <c r="P286" i="21"/>
  <c r="AB286" i="21" s="1"/>
  <c r="CF286" i="4" s="1"/>
  <c r="U285" i="21"/>
  <c r="AG285" i="21" s="1"/>
  <c r="CK285" i="4" s="1"/>
  <c r="Q285" i="21"/>
  <c r="AC285" i="21" s="1"/>
  <c r="CG285" i="4" s="1"/>
  <c r="M285" i="21"/>
  <c r="Y285" i="21" s="1"/>
  <c r="CC285" i="4" s="1"/>
  <c r="R284" i="21"/>
  <c r="AD284" i="21" s="1"/>
  <c r="CH284" i="4" s="1"/>
  <c r="N284" i="21"/>
  <c r="Z284" i="21" s="1"/>
  <c r="CD284" i="4" s="1"/>
  <c r="S283" i="21"/>
  <c r="AE283" i="21" s="1"/>
  <c r="CI283" i="4" s="1"/>
  <c r="O283" i="21"/>
  <c r="AA283" i="21" s="1"/>
  <c r="CE283" i="4" s="1"/>
  <c r="T282" i="21"/>
  <c r="AF282" i="21" s="1"/>
  <c r="CJ282" i="4" s="1"/>
  <c r="P282" i="21"/>
  <c r="AB282" i="21" s="1"/>
  <c r="CF282" i="4" s="1"/>
  <c r="U281" i="21"/>
  <c r="AG281" i="21" s="1"/>
  <c r="CK281" i="4" s="1"/>
  <c r="Q281" i="21"/>
  <c r="AC281" i="21" s="1"/>
  <c r="CG281" i="4" s="1"/>
  <c r="M281" i="21"/>
  <c r="Y281" i="21" s="1"/>
  <c r="CC281" i="4" s="1"/>
  <c r="R280" i="21"/>
  <c r="AD280" i="21" s="1"/>
  <c r="CH280" i="4" s="1"/>
  <c r="N280" i="21"/>
  <c r="Z280" i="21" s="1"/>
  <c r="CD280" i="4" s="1"/>
  <c r="S279" i="21"/>
  <c r="AE279" i="21" s="1"/>
  <c r="CI279" i="4" s="1"/>
  <c r="O279" i="21"/>
  <c r="AA279" i="21" s="1"/>
  <c r="CE279" i="4" s="1"/>
  <c r="T278" i="21"/>
  <c r="AF278" i="21" s="1"/>
  <c r="CJ278" i="4" s="1"/>
  <c r="P278" i="21"/>
  <c r="AB278" i="21" s="1"/>
  <c r="CF278" i="4" s="1"/>
  <c r="U277" i="21"/>
  <c r="AG277" i="21" s="1"/>
  <c r="CK277" i="4" s="1"/>
  <c r="Q277" i="21"/>
  <c r="AC277" i="21" s="1"/>
  <c r="CG277" i="4" s="1"/>
  <c r="M277" i="21"/>
  <c r="R276" i="21"/>
  <c r="AD276" i="21" s="1"/>
  <c r="CH276" i="4" s="1"/>
  <c r="N276" i="21"/>
  <c r="Z276" i="21" s="1"/>
  <c r="CD276" i="4" s="1"/>
  <c r="S275" i="21"/>
  <c r="AE275" i="21" s="1"/>
  <c r="CI275" i="4" s="1"/>
  <c r="O275" i="21"/>
  <c r="AA275" i="21" s="1"/>
  <c r="CE275" i="4" s="1"/>
  <c r="T274" i="21"/>
  <c r="AF274" i="21" s="1"/>
  <c r="CJ274" i="4" s="1"/>
  <c r="P274" i="21"/>
  <c r="AB274" i="21" s="1"/>
  <c r="CF274" i="4" s="1"/>
  <c r="U273" i="21"/>
  <c r="AG273" i="21" s="1"/>
  <c r="CK273" i="4" s="1"/>
  <c r="Q273" i="21"/>
  <c r="AC273" i="21" s="1"/>
  <c r="CG273" i="4" s="1"/>
  <c r="M273" i="21"/>
  <c r="Y273" i="21" s="1"/>
  <c r="CC273" i="4" s="1"/>
  <c r="R272" i="21"/>
  <c r="AD272" i="21" s="1"/>
  <c r="CH272" i="4" s="1"/>
  <c r="N272" i="21"/>
  <c r="Z272" i="21" s="1"/>
  <c r="CD272" i="4" s="1"/>
  <c r="S271" i="21"/>
  <c r="AE271" i="21" s="1"/>
  <c r="CI271" i="4" s="1"/>
  <c r="O271" i="21"/>
  <c r="AA271" i="21" s="1"/>
  <c r="CE271" i="4" s="1"/>
  <c r="T270" i="21"/>
  <c r="AF270" i="21" s="1"/>
  <c r="CJ270" i="4" s="1"/>
  <c r="P270" i="21"/>
  <c r="AB270" i="21" s="1"/>
  <c r="CF270" i="4" s="1"/>
  <c r="U269" i="21"/>
  <c r="AG269" i="21" s="1"/>
  <c r="CK269" i="4" s="1"/>
  <c r="Q269" i="21"/>
  <c r="AC269" i="21" s="1"/>
  <c r="CG269" i="4" s="1"/>
  <c r="M269" i="21"/>
  <c r="Y269" i="21" s="1"/>
  <c r="CC269" i="4" s="1"/>
  <c r="R268" i="21"/>
  <c r="AD268" i="21" s="1"/>
  <c r="CH268" i="4" s="1"/>
  <c r="N268" i="21"/>
  <c r="Z268" i="21" s="1"/>
  <c r="CD268" i="4" s="1"/>
  <c r="S267" i="21"/>
  <c r="AE267" i="21" s="1"/>
  <c r="CI267" i="4" s="1"/>
  <c r="O267" i="21"/>
  <c r="AA267" i="21" s="1"/>
  <c r="CE267" i="4" s="1"/>
  <c r="T266" i="21"/>
  <c r="AF266" i="21" s="1"/>
  <c r="CJ266" i="4" s="1"/>
  <c r="P266" i="21"/>
  <c r="AB266" i="21" s="1"/>
  <c r="CF266" i="4" s="1"/>
  <c r="U265" i="21"/>
  <c r="AG265" i="21" s="1"/>
  <c r="CK265" i="4" s="1"/>
  <c r="Q265" i="21"/>
  <c r="AC265" i="21" s="1"/>
  <c r="CG265" i="4" s="1"/>
  <c r="M265" i="21"/>
  <c r="Y265" i="21" s="1"/>
  <c r="CC265" i="4" s="1"/>
  <c r="R264" i="21"/>
  <c r="AD264" i="21" s="1"/>
  <c r="CH264" i="4" s="1"/>
  <c r="N264" i="21"/>
  <c r="Z264" i="21" s="1"/>
  <c r="CD264" i="4" s="1"/>
  <c r="S263" i="21"/>
  <c r="AE263" i="21" s="1"/>
  <c r="CI263" i="4" s="1"/>
  <c r="O263" i="21"/>
  <c r="AA263" i="21" s="1"/>
  <c r="CE263" i="4" s="1"/>
  <c r="T262" i="21"/>
  <c r="AF262" i="21" s="1"/>
  <c r="CJ262" i="4" s="1"/>
  <c r="P262" i="21"/>
  <c r="AB262" i="21" s="1"/>
  <c r="CF262" i="4" s="1"/>
  <c r="U261" i="21"/>
  <c r="AG261" i="21" s="1"/>
  <c r="CK261" i="4" s="1"/>
  <c r="Q261" i="21"/>
  <c r="AC261" i="21" s="1"/>
  <c r="CG261" i="4" s="1"/>
  <c r="M261" i="21"/>
  <c r="Y261" i="21" s="1"/>
  <c r="CC261" i="4" s="1"/>
  <c r="R260" i="21"/>
  <c r="AD260" i="21" s="1"/>
  <c r="CH260" i="4" s="1"/>
  <c r="N260" i="21"/>
  <c r="Z260" i="21" s="1"/>
  <c r="CD260" i="4" s="1"/>
  <c r="S259" i="21"/>
  <c r="AE259" i="21" s="1"/>
  <c r="CI259" i="4" s="1"/>
  <c r="O259" i="21"/>
  <c r="AA259" i="21" s="1"/>
  <c r="CE259" i="4" s="1"/>
  <c r="T258" i="21"/>
  <c r="AF258" i="21" s="1"/>
  <c r="CJ258" i="4" s="1"/>
  <c r="P258" i="21"/>
  <c r="AB258" i="21" s="1"/>
  <c r="CF258" i="4" s="1"/>
  <c r="U257" i="21"/>
  <c r="AG257" i="21" s="1"/>
  <c r="CK257" i="4" s="1"/>
  <c r="Q257" i="21"/>
  <c r="AC257" i="21" s="1"/>
  <c r="CG257" i="4" s="1"/>
  <c r="M257" i="21"/>
  <c r="Y257" i="21" s="1"/>
  <c r="CC257" i="4" s="1"/>
  <c r="R256" i="21"/>
  <c r="AD256" i="21" s="1"/>
  <c r="CH256" i="4" s="1"/>
  <c r="N256" i="21"/>
  <c r="S255" i="21"/>
  <c r="AE255" i="21" s="1"/>
  <c r="CI255" i="4" s="1"/>
  <c r="O255" i="21"/>
  <c r="T254" i="21"/>
  <c r="AF254" i="21" s="1"/>
  <c r="CJ254" i="4" s="1"/>
  <c r="P254" i="21"/>
  <c r="AB254" i="21" s="1"/>
  <c r="CF254" i="4" s="1"/>
  <c r="U253" i="21"/>
  <c r="AG253" i="21" s="1"/>
  <c r="CK253" i="4" s="1"/>
  <c r="Q253" i="21"/>
  <c r="AC253" i="21" s="1"/>
  <c r="CG253" i="4" s="1"/>
  <c r="M253" i="21"/>
  <c r="Y253" i="21" s="1"/>
  <c r="CC253" i="4" s="1"/>
  <c r="R252" i="21"/>
  <c r="AD252" i="21" s="1"/>
  <c r="CH252" i="4" s="1"/>
  <c r="N252" i="21"/>
  <c r="Z252" i="21" s="1"/>
  <c r="CD252" i="4" s="1"/>
  <c r="S251" i="21"/>
  <c r="AE251" i="21" s="1"/>
  <c r="CI251" i="4" s="1"/>
  <c r="O251" i="21"/>
  <c r="AA251" i="21" s="1"/>
  <c r="CE251" i="4" s="1"/>
  <c r="T250" i="21"/>
  <c r="AF250" i="21" s="1"/>
  <c r="CJ250" i="4" s="1"/>
  <c r="P250" i="21"/>
  <c r="AB250" i="21" s="1"/>
  <c r="CF250" i="4" s="1"/>
  <c r="U249" i="21"/>
  <c r="AG249" i="21" s="1"/>
  <c r="CK249" i="4" s="1"/>
  <c r="Q249" i="21"/>
  <c r="AC249" i="21" s="1"/>
  <c r="CG249" i="4" s="1"/>
  <c r="M249" i="21"/>
  <c r="Y249" i="21" s="1"/>
  <c r="CC249" i="4" s="1"/>
  <c r="R248" i="21"/>
  <c r="AD248" i="21" s="1"/>
  <c r="CH248" i="4" s="1"/>
  <c r="N248" i="21"/>
  <c r="Z248" i="21" s="1"/>
  <c r="CD248" i="4" s="1"/>
  <c r="S247" i="21"/>
  <c r="AE247" i="21" s="1"/>
  <c r="CI247" i="4" s="1"/>
  <c r="O247" i="21"/>
  <c r="AA247" i="21" s="1"/>
  <c r="CE247" i="4" s="1"/>
  <c r="T246" i="21"/>
  <c r="AF246" i="21" s="1"/>
  <c r="CJ246" i="4" s="1"/>
  <c r="P246" i="21"/>
  <c r="AB246" i="21" s="1"/>
  <c r="CF246" i="4" s="1"/>
  <c r="U245" i="21"/>
  <c r="AG245" i="21" s="1"/>
  <c r="CK245" i="4" s="1"/>
  <c r="Q245" i="21"/>
  <c r="AC245" i="21" s="1"/>
  <c r="CG245" i="4" s="1"/>
  <c r="M245" i="21"/>
  <c r="Y245" i="21" s="1"/>
  <c r="CC245" i="4" s="1"/>
  <c r="R244" i="21"/>
  <c r="AD244" i="21" s="1"/>
  <c r="CH244" i="4" s="1"/>
  <c r="N244" i="21"/>
  <c r="Z244" i="21" s="1"/>
  <c r="CD244" i="4" s="1"/>
  <c r="S243" i="21"/>
  <c r="AE243" i="21" s="1"/>
  <c r="CI243" i="4" s="1"/>
  <c r="O243" i="21"/>
  <c r="AA243" i="21" s="1"/>
  <c r="CE243" i="4" s="1"/>
  <c r="T242" i="21"/>
  <c r="AF242" i="21" s="1"/>
  <c r="CJ242" i="4" s="1"/>
  <c r="P242" i="21"/>
  <c r="AB242" i="21" s="1"/>
  <c r="CF242" i="4" s="1"/>
  <c r="U241" i="21"/>
  <c r="AG241" i="21" s="1"/>
  <c r="CK241" i="4" s="1"/>
  <c r="Q241" i="21"/>
  <c r="AC241" i="21" s="1"/>
  <c r="CG241" i="4" s="1"/>
  <c r="M241" i="21"/>
  <c r="Y241" i="21" s="1"/>
  <c r="CC241" i="4" s="1"/>
  <c r="R240" i="21"/>
  <c r="AD240" i="21" s="1"/>
  <c r="CH240" i="4" s="1"/>
  <c r="N240" i="21"/>
  <c r="Z240" i="21" s="1"/>
  <c r="CD240" i="4" s="1"/>
  <c r="S239" i="21"/>
  <c r="AE239" i="21" s="1"/>
  <c r="CI239" i="4" s="1"/>
  <c r="O239" i="21"/>
  <c r="AA239" i="21" s="1"/>
  <c r="CE239" i="4" s="1"/>
  <c r="T238" i="21"/>
  <c r="AF238" i="21" s="1"/>
  <c r="CJ238" i="4" s="1"/>
  <c r="P238" i="21"/>
  <c r="AB238" i="21" s="1"/>
  <c r="CF238" i="4" s="1"/>
  <c r="U237" i="21"/>
  <c r="AG237" i="21" s="1"/>
  <c r="CK237" i="4" s="1"/>
  <c r="Q237" i="21"/>
  <c r="AC237" i="21" s="1"/>
  <c r="CG237" i="4" s="1"/>
  <c r="M237" i="21"/>
  <c r="Y237" i="21" s="1"/>
  <c r="CC237" i="4" s="1"/>
  <c r="R236" i="21"/>
  <c r="AD236" i="21" s="1"/>
  <c r="CH236" i="4" s="1"/>
  <c r="N236" i="21"/>
  <c r="Z236" i="21" s="1"/>
  <c r="CD236" i="4" s="1"/>
  <c r="S235" i="21"/>
  <c r="AE235" i="21" s="1"/>
  <c r="CI235" i="4" s="1"/>
  <c r="O235" i="21"/>
  <c r="AA235" i="21" s="1"/>
  <c r="CE235" i="4" s="1"/>
  <c r="T234" i="21"/>
  <c r="AF234" i="21" s="1"/>
  <c r="CJ234" i="4" s="1"/>
  <c r="P234" i="21"/>
  <c r="AB234" i="21" s="1"/>
  <c r="CF234" i="4" s="1"/>
  <c r="U233" i="21"/>
  <c r="AG233" i="21" s="1"/>
  <c r="CK233" i="4" s="1"/>
  <c r="Q233" i="21"/>
  <c r="AC233" i="21" s="1"/>
  <c r="CG233" i="4" s="1"/>
  <c r="M233" i="21"/>
  <c r="Y233" i="21" s="1"/>
  <c r="CC233" i="4" s="1"/>
  <c r="R232" i="21"/>
  <c r="AD232" i="21" s="1"/>
  <c r="CH232" i="4" s="1"/>
  <c r="N232" i="21"/>
  <c r="Z232" i="21" s="1"/>
  <c r="CD232" i="4" s="1"/>
  <c r="S231" i="21"/>
  <c r="AE231" i="21" s="1"/>
  <c r="CI231" i="4" s="1"/>
  <c r="O231" i="21"/>
  <c r="T230" i="21"/>
  <c r="AF230" i="21" s="1"/>
  <c r="CJ230" i="4" s="1"/>
  <c r="P230" i="21"/>
  <c r="AB230" i="21" s="1"/>
  <c r="CF230" i="4" s="1"/>
  <c r="U229" i="21"/>
  <c r="AG229" i="21" s="1"/>
  <c r="CK229" i="4" s="1"/>
  <c r="Q229" i="21"/>
  <c r="AC229" i="21" s="1"/>
  <c r="CG229" i="4" s="1"/>
  <c r="M229" i="21"/>
  <c r="R228" i="21"/>
  <c r="AD228" i="21" s="1"/>
  <c r="CH228" i="4" s="1"/>
  <c r="N228" i="21"/>
  <c r="Z228" i="21" s="1"/>
  <c r="CD228" i="4" s="1"/>
  <c r="S227" i="21"/>
  <c r="AE227" i="21" s="1"/>
  <c r="CI227" i="4" s="1"/>
  <c r="O227" i="21"/>
  <c r="AA227" i="21" s="1"/>
  <c r="CE227" i="4" s="1"/>
  <c r="T226" i="21"/>
  <c r="AF226" i="21" s="1"/>
  <c r="CJ226" i="4" s="1"/>
  <c r="P226" i="21"/>
  <c r="AB226" i="21" s="1"/>
  <c r="CF226" i="4" s="1"/>
  <c r="U225" i="21"/>
  <c r="AG225" i="21" s="1"/>
  <c r="CK225" i="4" s="1"/>
  <c r="Q225" i="21"/>
  <c r="AC225" i="21" s="1"/>
  <c r="CG225" i="4" s="1"/>
  <c r="M225" i="21"/>
  <c r="Y225" i="21" s="1"/>
  <c r="CC225" i="4" s="1"/>
  <c r="R224" i="21"/>
  <c r="AD224" i="21" s="1"/>
  <c r="CH224" i="4" s="1"/>
  <c r="N224" i="21"/>
  <c r="Z224" i="21" s="1"/>
  <c r="CD224" i="4" s="1"/>
  <c r="S223" i="21"/>
  <c r="AE223" i="21" s="1"/>
  <c r="CI223" i="4" s="1"/>
  <c r="O223" i="21"/>
  <c r="AA223" i="21" s="1"/>
  <c r="CE223" i="4" s="1"/>
  <c r="T222" i="21"/>
  <c r="AF222" i="21" s="1"/>
  <c r="CJ222" i="4" s="1"/>
  <c r="P222" i="21"/>
  <c r="AB222" i="21" s="1"/>
  <c r="CF222" i="4" s="1"/>
  <c r="U221" i="21"/>
  <c r="AG221" i="21" s="1"/>
  <c r="CK221" i="4" s="1"/>
  <c r="Q221" i="21"/>
  <c r="AC221" i="21" s="1"/>
  <c r="CG221" i="4" s="1"/>
  <c r="M221" i="21"/>
  <c r="Y221" i="21" s="1"/>
  <c r="CC221" i="4" s="1"/>
  <c r="R220" i="21"/>
  <c r="AD220" i="21" s="1"/>
  <c r="CH220" i="4" s="1"/>
  <c r="N220" i="21"/>
  <c r="Z220" i="21" s="1"/>
  <c r="CD220" i="4" s="1"/>
  <c r="S219" i="21"/>
  <c r="AE219" i="21" s="1"/>
  <c r="CI219" i="4" s="1"/>
  <c r="O219" i="21"/>
  <c r="AA219" i="21" s="1"/>
  <c r="CE219" i="4" s="1"/>
  <c r="T218" i="21"/>
  <c r="AF218" i="21" s="1"/>
  <c r="CJ218" i="4" s="1"/>
  <c r="P218" i="21"/>
  <c r="AB218" i="21" s="1"/>
  <c r="CF218" i="4" s="1"/>
  <c r="U217" i="21"/>
  <c r="AG217" i="21" s="1"/>
  <c r="CK217" i="4" s="1"/>
  <c r="Q217" i="21"/>
  <c r="AC217" i="21" s="1"/>
  <c r="CG217" i="4" s="1"/>
  <c r="M217" i="21"/>
  <c r="Y217" i="21" s="1"/>
  <c r="CC217" i="4" s="1"/>
  <c r="R216" i="21"/>
  <c r="AD216" i="21" s="1"/>
  <c r="CH216" i="4" s="1"/>
  <c r="N216" i="21"/>
  <c r="S215" i="21"/>
  <c r="AE215" i="21" s="1"/>
  <c r="CI215" i="4" s="1"/>
  <c r="O215" i="21"/>
  <c r="AA215" i="21" s="1"/>
  <c r="CE215" i="4" s="1"/>
  <c r="T214" i="21"/>
  <c r="AF214" i="21" s="1"/>
  <c r="CJ214" i="4" s="1"/>
  <c r="P214" i="21"/>
  <c r="AB214" i="21" s="1"/>
  <c r="CF214" i="4" s="1"/>
  <c r="U213" i="21"/>
  <c r="AG213" i="21" s="1"/>
  <c r="CK213" i="4" s="1"/>
  <c r="Q213" i="21"/>
  <c r="AC213" i="21" s="1"/>
  <c r="CG213" i="4" s="1"/>
  <c r="M213" i="21"/>
  <c r="Y213" i="21" s="1"/>
  <c r="CC213" i="4" s="1"/>
  <c r="R212" i="21"/>
  <c r="AD212" i="21" s="1"/>
  <c r="CH212" i="4" s="1"/>
  <c r="N212" i="21"/>
  <c r="Z212" i="21" s="1"/>
  <c r="CD212" i="4" s="1"/>
  <c r="S211" i="21"/>
  <c r="AE211" i="21" s="1"/>
  <c r="CI211" i="4" s="1"/>
  <c r="O211" i="21"/>
  <c r="AA211" i="21" s="1"/>
  <c r="CE211" i="4" s="1"/>
  <c r="T210" i="21"/>
  <c r="AF210" i="21" s="1"/>
  <c r="CJ210" i="4" s="1"/>
  <c r="P210" i="21"/>
  <c r="AB210" i="21" s="1"/>
  <c r="CF210" i="4" s="1"/>
  <c r="U209" i="21"/>
  <c r="AG209" i="21" s="1"/>
  <c r="CK209" i="4" s="1"/>
  <c r="Q209" i="21"/>
  <c r="AC209" i="21" s="1"/>
  <c r="CG209" i="4" s="1"/>
  <c r="M209" i="21"/>
  <c r="Y209" i="21" s="1"/>
  <c r="CC209" i="4" s="1"/>
  <c r="R208" i="21"/>
  <c r="AD208" i="21" s="1"/>
  <c r="CH208" i="4" s="1"/>
  <c r="N208" i="21"/>
  <c r="Z208" i="21" s="1"/>
  <c r="CD208" i="4" s="1"/>
  <c r="S207" i="21"/>
  <c r="AE207" i="21" s="1"/>
  <c r="CI207" i="4" s="1"/>
  <c r="O207" i="21"/>
  <c r="T206" i="21"/>
  <c r="AF206" i="21" s="1"/>
  <c r="CJ206" i="4" s="1"/>
  <c r="P206" i="21"/>
  <c r="AB206" i="21" s="1"/>
  <c r="CF206" i="4" s="1"/>
  <c r="U205" i="21"/>
  <c r="AG205" i="21" s="1"/>
  <c r="CK205" i="4" s="1"/>
  <c r="Q205" i="21"/>
  <c r="AC205" i="21" s="1"/>
  <c r="CG205" i="4" s="1"/>
  <c r="M205" i="21"/>
  <c r="Y205" i="21" s="1"/>
  <c r="CC205" i="4" s="1"/>
  <c r="R204" i="21"/>
  <c r="AD204" i="21" s="1"/>
  <c r="CH204" i="4" s="1"/>
  <c r="N204" i="21"/>
  <c r="Z204" i="21" s="1"/>
  <c r="CD204" i="4" s="1"/>
  <c r="S203" i="21"/>
  <c r="AE203" i="21" s="1"/>
  <c r="CI203" i="4" s="1"/>
  <c r="O203" i="21"/>
  <c r="AA203" i="21" s="1"/>
  <c r="CE203" i="4" s="1"/>
  <c r="T202" i="21"/>
  <c r="AF202" i="21" s="1"/>
  <c r="CJ202" i="4" s="1"/>
  <c r="P202" i="21"/>
  <c r="AB202" i="21" s="1"/>
  <c r="CF202" i="4" s="1"/>
  <c r="U201" i="21"/>
  <c r="AG201" i="21" s="1"/>
  <c r="CK201" i="4" s="1"/>
  <c r="Q201" i="21"/>
  <c r="AC201" i="21" s="1"/>
  <c r="CG201" i="4" s="1"/>
  <c r="M201" i="21"/>
  <c r="Y201" i="21" s="1"/>
  <c r="CC201" i="4" s="1"/>
  <c r="R200" i="21"/>
  <c r="AD200" i="21" s="1"/>
  <c r="CH200" i="4" s="1"/>
  <c r="N200" i="21"/>
  <c r="S199" i="21"/>
  <c r="AE199" i="21" s="1"/>
  <c r="CI199" i="4" s="1"/>
  <c r="O199" i="21"/>
  <c r="AA199" i="21" s="1"/>
  <c r="CE199" i="4" s="1"/>
  <c r="T198" i="21"/>
  <c r="AF198" i="21" s="1"/>
  <c r="CJ198" i="4" s="1"/>
  <c r="P198" i="21"/>
  <c r="AB198" i="21" s="1"/>
  <c r="CF198" i="4" s="1"/>
  <c r="U197" i="21"/>
  <c r="AG197" i="21" s="1"/>
  <c r="CK197" i="4" s="1"/>
  <c r="Q197" i="21"/>
  <c r="AC197" i="21" s="1"/>
  <c r="CG197" i="4" s="1"/>
  <c r="M197" i="21"/>
  <c r="Y197" i="21" s="1"/>
  <c r="CC197" i="4" s="1"/>
  <c r="R196" i="21"/>
  <c r="AD196" i="21" s="1"/>
  <c r="CH196" i="4" s="1"/>
  <c r="N196" i="21"/>
  <c r="Z196" i="21" s="1"/>
  <c r="CD196" i="4" s="1"/>
  <c r="S195" i="21"/>
  <c r="AE195" i="21" s="1"/>
  <c r="CI195" i="4" s="1"/>
  <c r="O195" i="21"/>
  <c r="AA195" i="21" s="1"/>
  <c r="CE195" i="4" s="1"/>
  <c r="T194" i="21"/>
  <c r="AF194" i="21" s="1"/>
  <c r="CJ194" i="4" s="1"/>
  <c r="P194" i="21"/>
  <c r="AB194" i="21" s="1"/>
  <c r="CF194" i="4" s="1"/>
  <c r="U193" i="21"/>
  <c r="AG193" i="21" s="1"/>
  <c r="CK193" i="4" s="1"/>
  <c r="Q193" i="21"/>
  <c r="AC193" i="21" s="1"/>
  <c r="CG193" i="4" s="1"/>
  <c r="M193" i="21"/>
  <c r="Y193" i="21" s="1"/>
  <c r="CC193" i="4" s="1"/>
  <c r="R192" i="21"/>
  <c r="AD192" i="21" s="1"/>
  <c r="CH192" i="4" s="1"/>
  <c r="N192" i="21"/>
  <c r="Z192" i="21" s="1"/>
  <c r="CD192" i="4" s="1"/>
  <c r="S191" i="21"/>
  <c r="AE191" i="21" s="1"/>
  <c r="CI191" i="4" s="1"/>
  <c r="O191" i="21"/>
  <c r="AA191" i="21" s="1"/>
  <c r="CE191" i="4" s="1"/>
  <c r="T190" i="21"/>
  <c r="AF190" i="21" s="1"/>
  <c r="CJ190" i="4" s="1"/>
  <c r="P190" i="21"/>
  <c r="AB190" i="21" s="1"/>
  <c r="CF190" i="4" s="1"/>
  <c r="U189" i="21"/>
  <c r="AG189" i="21" s="1"/>
  <c r="CK189" i="4" s="1"/>
  <c r="Q189" i="21"/>
  <c r="AC189" i="21" s="1"/>
  <c r="CG189" i="4" s="1"/>
  <c r="M189" i="21"/>
  <c r="Y189" i="21" s="1"/>
  <c r="CC189" i="4" s="1"/>
  <c r="R188" i="21"/>
  <c r="AD188" i="21" s="1"/>
  <c r="CH188" i="4" s="1"/>
  <c r="N188" i="21"/>
  <c r="Z188" i="21" s="1"/>
  <c r="CD188" i="4" s="1"/>
  <c r="S187" i="21"/>
  <c r="AE187" i="21" s="1"/>
  <c r="CI187" i="4" s="1"/>
  <c r="O187" i="21"/>
  <c r="AA187" i="21" s="1"/>
  <c r="CE187" i="4" s="1"/>
  <c r="T186" i="21"/>
  <c r="AF186" i="21" s="1"/>
  <c r="CJ186" i="4" s="1"/>
  <c r="P186" i="21"/>
  <c r="AB186" i="21" s="1"/>
  <c r="CF186" i="4" s="1"/>
  <c r="U185" i="21"/>
  <c r="AG185" i="21" s="1"/>
  <c r="CK185" i="4" s="1"/>
  <c r="Q185" i="21"/>
  <c r="AC185" i="21" s="1"/>
  <c r="CG185" i="4" s="1"/>
  <c r="M185" i="21"/>
  <c r="Y185" i="21" s="1"/>
  <c r="CC185" i="4" s="1"/>
  <c r="R184" i="21"/>
  <c r="AD184" i="21" s="1"/>
  <c r="CH184" i="4" s="1"/>
  <c r="N184" i="21"/>
  <c r="Z184" i="21" s="1"/>
  <c r="CD184" i="4" s="1"/>
  <c r="S183" i="21"/>
  <c r="AE183" i="21" s="1"/>
  <c r="CI183" i="4" s="1"/>
  <c r="O183" i="21"/>
  <c r="AA183" i="21" s="1"/>
  <c r="CE183" i="4" s="1"/>
  <c r="T182" i="21"/>
  <c r="AF182" i="21" s="1"/>
  <c r="CJ182" i="4" s="1"/>
  <c r="P182" i="21"/>
  <c r="AB182" i="21" s="1"/>
  <c r="CF182" i="4" s="1"/>
  <c r="U181" i="21"/>
  <c r="AG181" i="21" s="1"/>
  <c r="CK181" i="4" s="1"/>
  <c r="Q181" i="21"/>
  <c r="AC181" i="21" s="1"/>
  <c r="CG181" i="4" s="1"/>
  <c r="M181" i="21"/>
  <c r="Y181" i="21" s="1"/>
  <c r="CC181" i="4" s="1"/>
  <c r="R180" i="21"/>
  <c r="AD180" i="21" s="1"/>
  <c r="CH180" i="4" s="1"/>
  <c r="N180" i="21"/>
  <c r="Z180" i="21" s="1"/>
  <c r="CD180" i="4" s="1"/>
  <c r="S179" i="21"/>
  <c r="AE179" i="21" s="1"/>
  <c r="CI179" i="4" s="1"/>
  <c r="O179" i="21"/>
  <c r="AA179" i="21" s="1"/>
  <c r="CE179" i="4" s="1"/>
  <c r="T178" i="21"/>
  <c r="AF178" i="21" s="1"/>
  <c r="CJ178" i="4" s="1"/>
  <c r="P178" i="21"/>
  <c r="AB178" i="21" s="1"/>
  <c r="CF178" i="4" s="1"/>
  <c r="U177" i="21"/>
  <c r="AG177" i="21" s="1"/>
  <c r="CK177" i="4" s="1"/>
  <c r="Q177" i="21"/>
  <c r="AC177" i="21" s="1"/>
  <c r="CG177" i="4" s="1"/>
  <c r="M177" i="21"/>
  <c r="Y177" i="21" s="1"/>
  <c r="CC177" i="4" s="1"/>
  <c r="R176" i="21"/>
  <c r="AD176" i="21" s="1"/>
  <c r="CH176" i="4" s="1"/>
  <c r="N176" i="21"/>
  <c r="Z176" i="21" s="1"/>
  <c r="CD176" i="4" s="1"/>
  <c r="S175" i="21"/>
  <c r="AE175" i="21" s="1"/>
  <c r="CI175" i="4" s="1"/>
  <c r="O175" i="21"/>
  <c r="AA175" i="21" s="1"/>
  <c r="CE175" i="4" s="1"/>
  <c r="T174" i="21"/>
  <c r="AF174" i="21" s="1"/>
  <c r="CJ174" i="4" s="1"/>
  <c r="P174" i="21"/>
  <c r="AB174" i="21" s="1"/>
  <c r="CF174" i="4" s="1"/>
  <c r="U173" i="21"/>
  <c r="AG173" i="21" s="1"/>
  <c r="CK173" i="4" s="1"/>
  <c r="Q173" i="21"/>
  <c r="AC173" i="21" s="1"/>
  <c r="CG173" i="4" s="1"/>
  <c r="M173" i="21"/>
  <c r="Y173" i="21" s="1"/>
  <c r="CC173" i="4" s="1"/>
  <c r="R172" i="21"/>
  <c r="AD172" i="21" s="1"/>
  <c r="CH172" i="4" s="1"/>
  <c r="N172" i="21"/>
  <c r="Z172" i="21" s="1"/>
  <c r="CD172" i="4" s="1"/>
  <c r="S171" i="21"/>
  <c r="AE171" i="21" s="1"/>
  <c r="CI171" i="4" s="1"/>
  <c r="O171" i="21"/>
  <c r="AA171" i="21" s="1"/>
  <c r="CE171" i="4" s="1"/>
  <c r="T170" i="21"/>
  <c r="AF170" i="21" s="1"/>
  <c r="CJ170" i="4" s="1"/>
  <c r="P170" i="21"/>
  <c r="AB170" i="21" s="1"/>
  <c r="CF170" i="4" s="1"/>
  <c r="U169" i="21"/>
  <c r="AG169" i="21" s="1"/>
  <c r="CK169" i="4" s="1"/>
  <c r="Q169" i="21"/>
  <c r="AC169" i="21" s="1"/>
  <c r="CG169" i="4" s="1"/>
  <c r="M169" i="21"/>
  <c r="R168" i="21"/>
  <c r="AD168" i="21" s="1"/>
  <c r="CH168" i="4" s="1"/>
  <c r="N168" i="21"/>
  <c r="S167" i="21"/>
  <c r="AE167" i="21" s="1"/>
  <c r="CI167" i="4" s="1"/>
  <c r="O167" i="21"/>
  <c r="AA167" i="21" s="1"/>
  <c r="CE167" i="4" s="1"/>
  <c r="T166" i="21"/>
  <c r="AF166" i="21" s="1"/>
  <c r="CJ166" i="4" s="1"/>
  <c r="P166" i="21"/>
  <c r="AB166" i="21" s="1"/>
  <c r="CF166" i="4" s="1"/>
  <c r="U165" i="21"/>
  <c r="AG165" i="21" s="1"/>
  <c r="CK165" i="4" s="1"/>
  <c r="Q165" i="21"/>
  <c r="AC165" i="21" s="1"/>
  <c r="CG165" i="4" s="1"/>
  <c r="M165" i="21"/>
  <c r="Y165" i="21" s="1"/>
  <c r="CC165" i="4" s="1"/>
  <c r="R164" i="21"/>
  <c r="AD164" i="21" s="1"/>
  <c r="CH164" i="4" s="1"/>
  <c r="N164" i="21"/>
  <c r="Z164" i="21" s="1"/>
  <c r="CD164" i="4" s="1"/>
  <c r="S163" i="21"/>
  <c r="AE163" i="21" s="1"/>
  <c r="CI163" i="4" s="1"/>
  <c r="O163" i="21"/>
  <c r="AA163" i="21" s="1"/>
  <c r="CE163" i="4" s="1"/>
  <c r="T162" i="21"/>
  <c r="AF162" i="21" s="1"/>
  <c r="CJ162" i="4" s="1"/>
  <c r="P162" i="21"/>
  <c r="AB162" i="21" s="1"/>
  <c r="CF162" i="4" s="1"/>
  <c r="U161" i="21"/>
  <c r="AG161" i="21" s="1"/>
  <c r="CK161" i="4" s="1"/>
  <c r="Q161" i="21"/>
  <c r="AC161" i="21" s="1"/>
  <c r="CG161" i="4" s="1"/>
  <c r="M161" i="21"/>
  <c r="Y161" i="21" s="1"/>
  <c r="CC161" i="4" s="1"/>
  <c r="R160" i="21"/>
  <c r="AD160" i="21" s="1"/>
  <c r="CH160" i="4" s="1"/>
  <c r="N160" i="21"/>
  <c r="Z160" i="21" s="1"/>
  <c r="CD160" i="4" s="1"/>
  <c r="S159" i="21"/>
  <c r="AE159" i="21" s="1"/>
  <c r="CI159" i="4" s="1"/>
  <c r="O159" i="21"/>
  <c r="AA159" i="21" s="1"/>
  <c r="CE159" i="4" s="1"/>
  <c r="T158" i="21"/>
  <c r="AF158" i="21" s="1"/>
  <c r="CJ158" i="4" s="1"/>
  <c r="P158" i="21"/>
  <c r="AB158" i="21" s="1"/>
  <c r="CF158" i="4" s="1"/>
  <c r="U157" i="21"/>
  <c r="AG157" i="21" s="1"/>
  <c r="CK157" i="4" s="1"/>
  <c r="Q157" i="21"/>
  <c r="AC157" i="21" s="1"/>
  <c r="CG157" i="4" s="1"/>
  <c r="M157" i="21"/>
  <c r="Y157" i="21" s="1"/>
  <c r="CC157" i="4" s="1"/>
  <c r="R156" i="21"/>
  <c r="AD156" i="21" s="1"/>
  <c r="CH156" i="4" s="1"/>
  <c r="N156" i="21"/>
  <c r="Z156" i="21" s="1"/>
  <c r="CD156" i="4" s="1"/>
  <c r="S155" i="21"/>
  <c r="AE155" i="21" s="1"/>
  <c r="CI155" i="4" s="1"/>
  <c r="O155" i="21"/>
  <c r="AA155" i="21" s="1"/>
  <c r="CE155" i="4" s="1"/>
  <c r="T154" i="21"/>
  <c r="AF154" i="21" s="1"/>
  <c r="CJ154" i="4" s="1"/>
  <c r="P154" i="21"/>
  <c r="AB154" i="21" s="1"/>
  <c r="CF154" i="4" s="1"/>
  <c r="U153" i="21"/>
  <c r="AG153" i="21" s="1"/>
  <c r="CK153" i="4" s="1"/>
  <c r="Q153" i="21"/>
  <c r="AC153" i="21" s="1"/>
  <c r="CG153" i="4" s="1"/>
  <c r="M153" i="21"/>
  <c r="Y153" i="21" s="1"/>
  <c r="CC153" i="4" s="1"/>
  <c r="R152" i="21"/>
  <c r="AD152" i="21" s="1"/>
  <c r="CH152" i="4" s="1"/>
  <c r="N152" i="21"/>
  <c r="Z152" i="21" s="1"/>
  <c r="CD152" i="4" s="1"/>
  <c r="S151" i="21"/>
  <c r="AE151" i="21" s="1"/>
  <c r="CI151" i="4" s="1"/>
  <c r="O151" i="21"/>
  <c r="AA151" i="21" s="1"/>
  <c r="CE151" i="4" s="1"/>
  <c r="T150" i="21"/>
  <c r="AF150" i="21" s="1"/>
  <c r="CJ150" i="4" s="1"/>
  <c r="P150" i="21"/>
  <c r="AB150" i="21" s="1"/>
  <c r="CF150" i="4" s="1"/>
  <c r="U149" i="21"/>
  <c r="AG149" i="21" s="1"/>
  <c r="CK149" i="4" s="1"/>
  <c r="Q149" i="21"/>
  <c r="AC149" i="21" s="1"/>
  <c r="CG149" i="4" s="1"/>
  <c r="M149" i="21"/>
  <c r="R148" i="21"/>
  <c r="AD148" i="21" s="1"/>
  <c r="CH148" i="4" s="1"/>
  <c r="N148" i="21"/>
  <c r="Z148" i="21" s="1"/>
  <c r="CD148" i="4" s="1"/>
  <c r="S147" i="21"/>
  <c r="AE147" i="21" s="1"/>
  <c r="CI147" i="4" s="1"/>
  <c r="O147" i="21"/>
  <c r="AA147" i="21" s="1"/>
  <c r="CE147" i="4" s="1"/>
  <c r="T146" i="21"/>
  <c r="AF146" i="21" s="1"/>
  <c r="CJ146" i="4" s="1"/>
  <c r="P146" i="21"/>
  <c r="AB146" i="21" s="1"/>
  <c r="CF146" i="4" s="1"/>
  <c r="U145" i="21"/>
  <c r="AG145" i="21" s="1"/>
  <c r="CK145" i="4" s="1"/>
  <c r="Q145" i="21"/>
  <c r="AC145" i="21" s="1"/>
  <c r="CG145" i="4" s="1"/>
  <c r="M145" i="21"/>
  <c r="Y145" i="21" s="1"/>
  <c r="CC145" i="4" s="1"/>
  <c r="R144" i="21"/>
  <c r="AD144" i="21" s="1"/>
  <c r="CH144" i="4" s="1"/>
  <c r="N144" i="21"/>
  <c r="Z144" i="21" s="1"/>
  <c r="CD144" i="4" s="1"/>
  <c r="S143" i="21"/>
  <c r="AE143" i="21" s="1"/>
  <c r="CI143" i="4" s="1"/>
  <c r="O143" i="21"/>
  <c r="AA143" i="21" s="1"/>
  <c r="CE143" i="4" s="1"/>
  <c r="T142" i="21"/>
  <c r="AF142" i="21" s="1"/>
  <c r="CJ142" i="4" s="1"/>
  <c r="P142" i="21"/>
  <c r="AB142" i="21" s="1"/>
  <c r="CF142" i="4" s="1"/>
  <c r="U141" i="21"/>
  <c r="AG141" i="21" s="1"/>
  <c r="CK141" i="4" s="1"/>
  <c r="Q141" i="21"/>
  <c r="AC141" i="21" s="1"/>
  <c r="CG141" i="4" s="1"/>
  <c r="M141" i="21"/>
  <c r="Y141" i="21" s="1"/>
  <c r="CC141" i="4" s="1"/>
  <c r="R140" i="21"/>
  <c r="AD140" i="21" s="1"/>
  <c r="CH140" i="4" s="1"/>
  <c r="N140" i="21"/>
  <c r="Z140" i="21" s="1"/>
  <c r="CD140" i="4" s="1"/>
  <c r="S139" i="21"/>
  <c r="AE139" i="21" s="1"/>
  <c r="CI139" i="4" s="1"/>
  <c r="O139" i="21"/>
  <c r="AA139" i="21" s="1"/>
  <c r="CE139" i="4" s="1"/>
  <c r="T138" i="21"/>
  <c r="AF138" i="21" s="1"/>
  <c r="CJ138" i="4" s="1"/>
  <c r="P138" i="21"/>
  <c r="AB138" i="21" s="1"/>
  <c r="CF138" i="4" s="1"/>
  <c r="U137" i="21"/>
  <c r="AG137" i="21" s="1"/>
  <c r="CK137" i="4" s="1"/>
  <c r="Q137" i="21"/>
  <c r="AC137" i="21" s="1"/>
  <c r="CG137" i="4" s="1"/>
  <c r="M137" i="21"/>
  <c r="Y137" i="21" s="1"/>
  <c r="CC137" i="4" s="1"/>
  <c r="R136" i="21"/>
  <c r="AD136" i="21" s="1"/>
  <c r="CH136" i="4" s="1"/>
  <c r="N136" i="21"/>
  <c r="Z136" i="21" s="1"/>
  <c r="CD136" i="4" s="1"/>
  <c r="S135" i="21"/>
  <c r="AE135" i="21" s="1"/>
  <c r="CI135" i="4" s="1"/>
  <c r="O135" i="21"/>
  <c r="AA135" i="21" s="1"/>
  <c r="CE135" i="4" s="1"/>
  <c r="T134" i="21"/>
  <c r="AF134" i="21" s="1"/>
  <c r="CJ134" i="4" s="1"/>
  <c r="P134" i="21"/>
  <c r="AB134" i="21" s="1"/>
  <c r="CF134" i="4" s="1"/>
  <c r="U133" i="21"/>
  <c r="AG133" i="21" s="1"/>
  <c r="CK133" i="4" s="1"/>
  <c r="Q133" i="21"/>
  <c r="AC133" i="21" s="1"/>
  <c r="CG133" i="4" s="1"/>
  <c r="M133" i="21"/>
  <c r="Y133" i="21" s="1"/>
  <c r="CC133" i="4" s="1"/>
  <c r="R132" i="21"/>
  <c r="AD132" i="21" s="1"/>
  <c r="CH132" i="4" s="1"/>
  <c r="N132" i="21"/>
  <c r="Z132" i="21" s="1"/>
  <c r="CD132" i="4" s="1"/>
  <c r="S131" i="21"/>
  <c r="AE131" i="21" s="1"/>
  <c r="CI131" i="4" s="1"/>
  <c r="O131" i="21"/>
  <c r="AA131" i="21" s="1"/>
  <c r="CE131" i="4" s="1"/>
  <c r="T130" i="21"/>
  <c r="AF130" i="21" s="1"/>
  <c r="CJ130" i="4" s="1"/>
  <c r="P130" i="21"/>
  <c r="AB130" i="21" s="1"/>
  <c r="CF130" i="4" s="1"/>
  <c r="U129" i="21"/>
  <c r="AG129" i="21" s="1"/>
  <c r="CK129" i="4" s="1"/>
  <c r="Q129" i="21"/>
  <c r="AC129" i="21" s="1"/>
  <c r="CG129" i="4" s="1"/>
  <c r="M129" i="21"/>
  <c r="Y129" i="21" s="1"/>
  <c r="CC129" i="4" s="1"/>
  <c r="R128" i="21"/>
  <c r="AD128" i="21" s="1"/>
  <c r="CH128" i="4" s="1"/>
  <c r="N128" i="21"/>
  <c r="R127" i="21"/>
  <c r="AD127" i="21" s="1"/>
  <c r="CH127" i="4" s="1"/>
  <c r="T125" i="21"/>
  <c r="AF125" i="21" s="1"/>
  <c r="CJ125" i="4" s="1"/>
  <c r="N115" i="21"/>
  <c r="Z115" i="21" s="1"/>
  <c r="CD115" i="4" s="1"/>
  <c r="P113" i="21"/>
  <c r="AB113" i="21" s="1"/>
  <c r="CF113" i="4" s="1"/>
  <c r="R111" i="21"/>
  <c r="AD111" i="21" s="1"/>
  <c r="CH111" i="4" s="1"/>
  <c r="T109" i="21"/>
  <c r="AF109" i="21" s="1"/>
  <c r="CJ109" i="4" s="1"/>
  <c r="N99" i="21"/>
  <c r="Z99" i="21" s="1"/>
  <c r="CD99" i="4" s="1"/>
  <c r="P97" i="21"/>
  <c r="AB97" i="21" s="1"/>
  <c r="CF97" i="4" s="1"/>
  <c r="R95" i="21"/>
  <c r="AD95" i="21" s="1"/>
  <c r="CH95" i="4" s="1"/>
  <c r="T93" i="21"/>
  <c r="AF93" i="21" s="1"/>
  <c r="CJ93" i="4" s="1"/>
  <c r="N83" i="21"/>
  <c r="Z83" i="21" s="1"/>
  <c r="CD83" i="4" s="1"/>
  <c r="P81" i="21"/>
  <c r="AB81" i="21" s="1"/>
  <c r="CF81" i="4" s="1"/>
  <c r="R79" i="21"/>
  <c r="AD79" i="21" s="1"/>
  <c r="CH79" i="4" s="1"/>
  <c r="T77" i="21"/>
  <c r="AF77" i="21" s="1"/>
  <c r="CJ77" i="4" s="1"/>
  <c r="N67" i="21"/>
  <c r="Z67" i="21" s="1"/>
  <c r="CD67" i="4" s="1"/>
  <c r="P65" i="21"/>
  <c r="AB65" i="21" s="1"/>
  <c r="CF65" i="4" s="1"/>
  <c r="R63" i="21"/>
  <c r="AD63" i="21" s="1"/>
  <c r="CH63" i="4" s="1"/>
  <c r="T61" i="21"/>
  <c r="AF61" i="21" s="1"/>
  <c r="CJ61" i="4" s="1"/>
  <c r="N51" i="21"/>
  <c r="Z51" i="21" s="1"/>
  <c r="CD51" i="4" s="1"/>
  <c r="P49" i="21"/>
  <c r="AB49" i="21" s="1"/>
  <c r="CF49" i="4" s="1"/>
  <c r="R47" i="21"/>
  <c r="AD47" i="21" s="1"/>
  <c r="CH47" i="4" s="1"/>
  <c r="T45" i="21"/>
  <c r="AF45" i="21" s="1"/>
  <c r="CJ45" i="4" s="1"/>
  <c r="N35" i="21"/>
  <c r="Z35" i="21" s="1"/>
  <c r="CD35" i="4" s="1"/>
  <c r="P33" i="21"/>
  <c r="AB33" i="21" s="1"/>
  <c r="CF33" i="4" s="1"/>
  <c r="R31" i="21"/>
  <c r="AD31" i="21" s="1"/>
  <c r="CH31" i="4" s="1"/>
  <c r="T29" i="21"/>
  <c r="AF29" i="21" s="1"/>
  <c r="CJ29" i="4" s="1"/>
  <c r="N19" i="21"/>
  <c r="Z19" i="21" s="1"/>
  <c r="CD19" i="4" s="1"/>
  <c r="P17" i="21"/>
  <c r="AB17" i="21" s="1"/>
  <c r="CF17" i="4" s="1"/>
  <c r="R15" i="21"/>
  <c r="AD15" i="21" s="1"/>
  <c r="CH15" i="4" s="1"/>
  <c r="T13" i="21"/>
  <c r="AF13" i="21" s="1"/>
  <c r="CJ13" i="4" s="1"/>
  <c r="L126" i="21"/>
  <c r="X126" i="21" s="1"/>
  <c r="CB126" i="4" s="1"/>
  <c r="P126" i="21"/>
  <c r="AB126" i="21" s="1"/>
  <c r="CF126" i="4" s="1"/>
  <c r="T126" i="21"/>
  <c r="AF126" i="21" s="1"/>
  <c r="CJ126" i="4" s="1"/>
  <c r="M126" i="21"/>
  <c r="Y126" i="21" s="1"/>
  <c r="CC126" i="4" s="1"/>
  <c r="Q126" i="21"/>
  <c r="AC126" i="21" s="1"/>
  <c r="CG126" i="4" s="1"/>
  <c r="U126" i="21"/>
  <c r="AG126" i="21" s="1"/>
  <c r="CK126" i="4" s="1"/>
  <c r="N126" i="21"/>
  <c r="Z126" i="21" s="1"/>
  <c r="CD126" i="4" s="1"/>
  <c r="R126" i="21"/>
  <c r="AD126" i="21" s="1"/>
  <c r="CH126" i="4" s="1"/>
  <c r="L124" i="21"/>
  <c r="X124" i="21" s="1"/>
  <c r="CB124" i="4" s="1"/>
  <c r="N124" i="21"/>
  <c r="Z124" i="21" s="1"/>
  <c r="CD124" i="4" s="1"/>
  <c r="R124" i="21"/>
  <c r="AD124" i="21" s="1"/>
  <c r="CH124" i="4" s="1"/>
  <c r="O124" i="21"/>
  <c r="AA124" i="21" s="1"/>
  <c r="CE124" i="4" s="1"/>
  <c r="S124" i="21"/>
  <c r="AE124" i="21" s="1"/>
  <c r="CI124" i="4" s="1"/>
  <c r="P124" i="21"/>
  <c r="AB124" i="21" s="1"/>
  <c r="CF124" i="4" s="1"/>
  <c r="T124" i="21"/>
  <c r="AF124" i="21" s="1"/>
  <c r="CJ124" i="4" s="1"/>
  <c r="L122" i="21"/>
  <c r="X122" i="21" s="1"/>
  <c r="CB122" i="4" s="1"/>
  <c r="P122" i="21"/>
  <c r="AB122" i="21" s="1"/>
  <c r="CF122" i="4" s="1"/>
  <c r="T122" i="21"/>
  <c r="AF122" i="21" s="1"/>
  <c r="CJ122" i="4" s="1"/>
  <c r="M122" i="21"/>
  <c r="Q122" i="21"/>
  <c r="AC122" i="21" s="1"/>
  <c r="CG122" i="4" s="1"/>
  <c r="U122" i="21"/>
  <c r="AG122" i="21" s="1"/>
  <c r="CK122" i="4" s="1"/>
  <c r="N122" i="21"/>
  <c r="R122" i="21"/>
  <c r="AD122" i="21" s="1"/>
  <c r="CH122" i="4" s="1"/>
  <c r="L120" i="21"/>
  <c r="X120" i="21" s="1"/>
  <c r="CB120" i="4" s="1"/>
  <c r="N120" i="21"/>
  <c r="Z120" i="21" s="1"/>
  <c r="CD120" i="4" s="1"/>
  <c r="R120" i="21"/>
  <c r="AD120" i="21" s="1"/>
  <c r="CH120" i="4" s="1"/>
  <c r="O120" i="21"/>
  <c r="AA120" i="21" s="1"/>
  <c r="CE120" i="4" s="1"/>
  <c r="S120" i="21"/>
  <c r="AE120" i="21" s="1"/>
  <c r="CI120" i="4" s="1"/>
  <c r="P120" i="21"/>
  <c r="AB120" i="21" s="1"/>
  <c r="CF120" i="4" s="1"/>
  <c r="T120" i="21"/>
  <c r="AF120" i="21" s="1"/>
  <c r="CJ120" i="4" s="1"/>
  <c r="L118" i="21"/>
  <c r="P118" i="21"/>
  <c r="AB118" i="21" s="1"/>
  <c r="CF118" i="4" s="1"/>
  <c r="T118" i="21"/>
  <c r="AF118" i="21" s="1"/>
  <c r="CJ118" i="4" s="1"/>
  <c r="M118" i="21"/>
  <c r="Y118" i="21" s="1"/>
  <c r="CC118" i="4" s="1"/>
  <c r="Q118" i="21"/>
  <c r="AC118" i="21" s="1"/>
  <c r="CG118" i="4" s="1"/>
  <c r="U118" i="21"/>
  <c r="AG118" i="21" s="1"/>
  <c r="CK118" i="4" s="1"/>
  <c r="N118" i="21"/>
  <c r="Z118" i="21" s="1"/>
  <c r="CD118" i="4" s="1"/>
  <c r="R118" i="21"/>
  <c r="AD118" i="21" s="1"/>
  <c r="CH118" i="4" s="1"/>
  <c r="L116" i="21"/>
  <c r="X116" i="21" s="1"/>
  <c r="CB116" i="4" s="1"/>
  <c r="N116" i="21"/>
  <c r="Z116" i="21" s="1"/>
  <c r="CD116" i="4" s="1"/>
  <c r="R116" i="21"/>
  <c r="AD116" i="21" s="1"/>
  <c r="CH116" i="4" s="1"/>
  <c r="O116" i="21"/>
  <c r="AA116" i="21" s="1"/>
  <c r="CE116" i="4" s="1"/>
  <c r="S116" i="21"/>
  <c r="AE116" i="21" s="1"/>
  <c r="CI116" i="4" s="1"/>
  <c r="P116" i="21"/>
  <c r="AB116" i="21" s="1"/>
  <c r="CF116" i="4" s="1"/>
  <c r="T116" i="21"/>
  <c r="AF116" i="21" s="1"/>
  <c r="CJ116" i="4" s="1"/>
  <c r="L114" i="21"/>
  <c r="X114" i="21" s="1"/>
  <c r="CB114" i="4" s="1"/>
  <c r="P114" i="21"/>
  <c r="AB114" i="21" s="1"/>
  <c r="CF114" i="4" s="1"/>
  <c r="T114" i="21"/>
  <c r="AF114" i="21" s="1"/>
  <c r="CJ114" i="4" s="1"/>
  <c r="M114" i="21"/>
  <c r="Y114" i="21" s="1"/>
  <c r="CC114" i="4" s="1"/>
  <c r="Q114" i="21"/>
  <c r="AC114" i="21" s="1"/>
  <c r="CG114" i="4" s="1"/>
  <c r="U114" i="21"/>
  <c r="AG114" i="21" s="1"/>
  <c r="CK114" i="4" s="1"/>
  <c r="N114" i="21"/>
  <c r="Z114" i="21" s="1"/>
  <c r="CD114" i="4" s="1"/>
  <c r="R114" i="21"/>
  <c r="AD114" i="21" s="1"/>
  <c r="CH114" i="4" s="1"/>
  <c r="L112" i="21"/>
  <c r="X112" i="21" s="1"/>
  <c r="CB112" i="4" s="1"/>
  <c r="N112" i="21"/>
  <c r="Z112" i="21" s="1"/>
  <c r="CD112" i="4" s="1"/>
  <c r="R112" i="21"/>
  <c r="AD112" i="21" s="1"/>
  <c r="CH112" i="4" s="1"/>
  <c r="O112" i="21"/>
  <c r="AA112" i="21" s="1"/>
  <c r="CE112" i="4" s="1"/>
  <c r="S112" i="21"/>
  <c r="AE112" i="21" s="1"/>
  <c r="CI112" i="4" s="1"/>
  <c r="P112" i="21"/>
  <c r="AB112" i="21" s="1"/>
  <c r="CF112" i="4" s="1"/>
  <c r="T112" i="21"/>
  <c r="AF112" i="21" s="1"/>
  <c r="CJ112" i="4" s="1"/>
  <c r="L110" i="21"/>
  <c r="X110" i="21" s="1"/>
  <c r="CB110" i="4" s="1"/>
  <c r="P110" i="21"/>
  <c r="AB110" i="21" s="1"/>
  <c r="CF110" i="4" s="1"/>
  <c r="T110" i="21"/>
  <c r="AF110" i="21" s="1"/>
  <c r="CJ110" i="4" s="1"/>
  <c r="M110" i="21"/>
  <c r="Y110" i="21" s="1"/>
  <c r="CC110" i="4" s="1"/>
  <c r="Q110" i="21"/>
  <c r="AC110" i="21" s="1"/>
  <c r="CG110" i="4" s="1"/>
  <c r="U110" i="21"/>
  <c r="AG110" i="21" s="1"/>
  <c r="CK110" i="4" s="1"/>
  <c r="N110" i="21"/>
  <c r="Z110" i="21" s="1"/>
  <c r="CD110" i="4" s="1"/>
  <c r="R110" i="21"/>
  <c r="AD110" i="21" s="1"/>
  <c r="CH110" i="4" s="1"/>
  <c r="L108" i="21"/>
  <c r="X108" i="21" s="1"/>
  <c r="CB108" i="4" s="1"/>
  <c r="N108" i="21"/>
  <c r="Z108" i="21" s="1"/>
  <c r="CD108" i="4" s="1"/>
  <c r="R108" i="21"/>
  <c r="AD108" i="21" s="1"/>
  <c r="CH108" i="4" s="1"/>
  <c r="O108" i="21"/>
  <c r="AA108" i="21" s="1"/>
  <c r="CE108" i="4" s="1"/>
  <c r="S108" i="21"/>
  <c r="AE108" i="21" s="1"/>
  <c r="CI108" i="4" s="1"/>
  <c r="P108" i="21"/>
  <c r="AB108" i="21" s="1"/>
  <c r="CF108" i="4" s="1"/>
  <c r="T108" i="21"/>
  <c r="AF108" i="21" s="1"/>
  <c r="CJ108" i="4" s="1"/>
  <c r="L106" i="21"/>
  <c r="X106" i="21" s="1"/>
  <c r="CB106" i="4" s="1"/>
  <c r="P106" i="21"/>
  <c r="AB106" i="21" s="1"/>
  <c r="CF106" i="4" s="1"/>
  <c r="T106" i="21"/>
  <c r="AF106" i="21" s="1"/>
  <c r="CJ106" i="4" s="1"/>
  <c r="M106" i="21"/>
  <c r="Q106" i="21"/>
  <c r="AC106" i="21" s="1"/>
  <c r="CG106" i="4" s="1"/>
  <c r="U106" i="21"/>
  <c r="AG106" i="21" s="1"/>
  <c r="CK106" i="4" s="1"/>
  <c r="N106" i="21"/>
  <c r="R106" i="21"/>
  <c r="AD106" i="21" s="1"/>
  <c r="CH106" i="4" s="1"/>
  <c r="L104" i="21"/>
  <c r="X104" i="21" s="1"/>
  <c r="CB104" i="4" s="1"/>
  <c r="N104" i="21"/>
  <c r="Z104" i="21" s="1"/>
  <c r="CD104" i="4" s="1"/>
  <c r="R104" i="21"/>
  <c r="AD104" i="21" s="1"/>
  <c r="CH104" i="4" s="1"/>
  <c r="O104" i="21"/>
  <c r="AA104" i="21" s="1"/>
  <c r="CE104" i="4" s="1"/>
  <c r="S104" i="21"/>
  <c r="AE104" i="21" s="1"/>
  <c r="CI104" i="4" s="1"/>
  <c r="P104" i="21"/>
  <c r="AB104" i="21" s="1"/>
  <c r="CF104" i="4" s="1"/>
  <c r="T104" i="21"/>
  <c r="AF104" i="21" s="1"/>
  <c r="CJ104" i="4" s="1"/>
  <c r="L102" i="21"/>
  <c r="X102" i="21" s="1"/>
  <c r="CB102" i="4" s="1"/>
  <c r="P102" i="21"/>
  <c r="AB102" i="21" s="1"/>
  <c r="CF102" i="4" s="1"/>
  <c r="T102" i="21"/>
  <c r="AF102" i="21" s="1"/>
  <c r="CJ102" i="4" s="1"/>
  <c r="M102" i="21"/>
  <c r="Y102" i="21" s="1"/>
  <c r="CC102" i="4" s="1"/>
  <c r="Q102" i="21"/>
  <c r="AC102" i="21" s="1"/>
  <c r="CG102" i="4" s="1"/>
  <c r="U102" i="21"/>
  <c r="AG102" i="21" s="1"/>
  <c r="CK102" i="4" s="1"/>
  <c r="N102" i="21"/>
  <c r="Z102" i="21" s="1"/>
  <c r="CD102" i="4" s="1"/>
  <c r="R102" i="21"/>
  <c r="AD102" i="21" s="1"/>
  <c r="CH102" i="4" s="1"/>
  <c r="L100" i="21"/>
  <c r="X100" i="21" s="1"/>
  <c r="CB100" i="4" s="1"/>
  <c r="N100" i="21"/>
  <c r="Z100" i="21" s="1"/>
  <c r="CD100" i="4" s="1"/>
  <c r="R100" i="21"/>
  <c r="AD100" i="21" s="1"/>
  <c r="CH100" i="4" s="1"/>
  <c r="O100" i="21"/>
  <c r="AA100" i="21" s="1"/>
  <c r="CE100" i="4" s="1"/>
  <c r="S100" i="21"/>
  <c r="AE100" i="21" s="1"/>
  <c r="CI100" i="4" s="1"/>
  <c r="P100" i="21"/>
  <c r="AB100" i="21" s="1"/>
  <c r="CF100" i="4" s="1"/>
  <c r="T100" i="21"/>
  <c r="AF100" i="21" s="1"/>
  <c r="CJ100" i="4" s="1"/>
  <c r="L98" i="21"/>
  <c r="X98" i="21" s="1"/>
  <c r="CB98" i="4" s="1"/>
  <c r="P98" i="21"/>
  <c r="AB98" i="21" s="1"/>
  <c r="CF98" i="4" s="1"/>
  <c r="T98" i="21"/>
  <c r="AF98" i="21" s="1"/>
  <c r="CJ98" i="4" s="1"/>
  <c r="M98" i="21"/>
  <c r="Y98" i="21" s="1"/>
  <c r="CC98" i="4" s="1"/>
  <c r="Q98" i="21"/>
  <c r="AC98" i="21" s="1"/>
  <c r="CG98" i="4" s="1"/>
  <c r="U98" i="21"/>
  <c r="AG98" i="21" s="1"/>
  <c r="CK98" i="4" s="1"/>
  <c r="N98" i="21"/>
  <c r="R98" i="21"/>
  <c r="AD98" i="21" s="1"/>
  <c r="CH98" i="4" s="1"/>
  <c r="L96" i="21"/>
  <c r="X96" i="21" s="1"/>
  <c r="CB96" i="4" s="1"/>
  <c r="N96" i="21"/>
  <c r="Z96" i="21" s="1"/>
  <c r="CD96" i="4" s="1"/>
  <c r="R96" i="21"/>
  <c r="AD96" i="21" s="1"/>
  <c r="CH96" i="4" s="1"/>
  <c r="O96" i="21"/>
  <c r="AA96" i="21" s="1"/>
  <c r="CE96" i="4" s="1"/>
  <c r="S96" i="21"/>
  <c r="AE96" i="21" s="1"/>
  <c r="CI96" i="4" s="1"/>
  <c r="P96" i="21"/>
  <c r="AB96" i="21" s="1"/>
  <c r="CF96" i="4" s="1"/>
  <c r="T96" i="21"/>
  <c r="AF96" i="21" s="1"/>
  <c r="CJ96" i="4" s="1"/>
  <c r="L94" i="21"/>
  <c r="X94" i="21" s="1"/>
  <c r="CB94" i="4" s="1"/>
  <c r="P94" i="21"/>
  <c r="AB94" i="21" s="1"/>
  <c r="CF94" i="4" s="1"/>
  <c r="T94" i="21"/>
  <c r="AF94" i="21" s="1"/>
  <c r="CJ94" i="4" s="1"/>
  <c r="M94" i="21"/>
  <c r="Y94" i="21" s="1"/>
  <c r="CC94" i="4" s="1"/>
  <c r="Q94" i="21"/>
  <c r="AC94" i="21" s="1"/>
  <c r="CG94" i="4" s="1"/>
  <c r="U94" i="21"/>
  <c r="AG94" i="21" s="1"/>
  <c r="CK94" i="4" s="1"/>
  <c r="N94" i="21"/>
  <c r="Z94" i="21" s="1"/>
  <c r="CD94" i="4" s="1"/>
  <c r="R94" i="21"/>
  <c r="AD94" i="21" s="1"/>
  <c r="CH94" i="4" s="1"/>
  <c r="L92" i="21"/>
  <c r="X92" i="21" s="1"/>
  <c r="CB92" i="4" s="1"/>
  <c r="N92" i="21"/>
  <c r="R92" i="21"/>
  <c r="AD92" i="21" s="1"/>
  <c r="CH92" i="4" s="1"/>
  <c r="O92" i="21"/>
  <c r="S92" i="21"/>
  <c r="AE92" i="21" s="1"/>
  <c r="CI92" i="4" s="1"/>
  <c r="P92" i="21"/>
  <c r="AB92" i="21" s="1"/>
  <c r="CF92" i="4" s="1"/>
  <c r="T92" i="21"/>
  <c r="AF92" i="21" s="1"/>
  <c r="CJ92" i="4" s="1"/>
  <c r="L90" i="21"/>
  <c r="X90" i="21" s="1"/>
  <c r="CB90" i="4" s="1"/>
  <c r="P90" i="21"/>
  <c r="AB90" i="21" s="1"/>
  <c r="CF90" i="4" s="1"/>
  <c r="T90" i="21"/>
  <c r="AF90" i="21" s="1"/>
  <c r="CJ90" i="4" s="1"/>
  <c r="M90" i="21"/>
  <c r="Y90" i="21" s="1"/>
  <c r="CC90" i="4" s="1"/>
  <c r="Q90" i="21"/>
  <c r="AC90" i="21" s="1"/>
  <c r="CG90" i="4" s="1"/>
  <c r="U90" i="21"/>
  <c r="AG90" i="21" s="1"/>
  <c r="CK90" i="4" s="1"/>
  <c r="N90" i="21"/>
  <c r="Z90" i="21" s="1"/>
  <c r="CD90" i="4" s="1"/>
  <c r="R90" i="21"/>
  <c r="AD90" i="21" s="1"/>
  <c r="CH90" i="4" s="1"/>
  <c r="L88" i="21"/>
  <c r="X88" i="21" s="1"/>
  <c r="CB88" i="4" s="1"/>
  <c r="N88" i="21"/>
  <c r="Z88" i="21" s="1"/>
  <c r="CD88" i="4" s="1"/>
  <c r="R88" i="21"/>
  <c r="AD88" i="21" s="1"/>
  <c r="CH88" i="4" s="1"/>
  <c r="O88" i="21"/>
  <c r="AA88" i="21" s="1"/>
  <c r="CE88" i="4" s="1"/>
  <c r="S88" i="21"/>
  <c r="AE88" i="21" s="1"/>
  <c r="CI88" i="4" s="1"/>
  <c r="P88" i="21"/>
  <c r="AB88" i="21" s="1"/>
  <c r="CF88" i="4" s="1"/>
  <c r="T88" i="21"/>
  <c r="AF88" i="21" s="1"/>
  <c r="CJ88" i="4" s="1"/>
  <c r="L86" i="21"/>
  <c r="P86" i="21"/>
  <c r="AB86" i="21" s="1"/>
  <c r="CF86" i="4" s="1"/>
  <c r="T86" i="21"/>
  <c r="AF86" i="21" s="1"/>
  <c r="CJ86" i="4" s="1"/>
  <c r="M86" i="21"/>
  <c r="Y86" i="21" s="1"/>
  <c r="CC86" i="4" s="1"/>
  <c r="Q86" i="21"/>
  <c r="AC86" i="21" s="1"/>
  <c r="CG86" i="4" s="1"/>
  <c r="U86" i="21"/>
  <c r="AG86" i="21" s="1"/>
  <c r="CK86" i="4" s="1"/>
  <c r="N86" i="21"/>
  <c r="Z86" i="21" s="1"/>
  <c r="CD86" i="4" s="1"/>
  <c r="R86" i="21"/>
  <c r="AD86" i="21" s="1"/>
  <c r="CH86" i="4" s="1"/>
  <c r="L84" i="21"/>
  <c r="X84" i="21" s="1"/>
  <c r="CB84" i="4" s="1"/>
  <c r="N84" i="21"/>
  <c r="Z84" i="21" s="1"/>
  <c r="CD84" i="4" s="1"/>
  <c r="R84" i="21"/>
  <c r="AD84" i="21" s="1"/>
  <c r="CH84" i="4" s="1"/>
  <c r="O84" i="21"/>
  <c r="AA84" i="21" s="1"/>
  <c r="CE84" i="4" s="1"/>
  <c r="S84" i="21"/>
  <c r="AE84" i="21" s="1"/>
  <c r="CI84" i="4" s="1"/>
  <c r="P84" i="21"/>
  <c r="AB84" i="21" s="1"/>
  <c r="CF84" i="4" s="1"/>
  <c r="T84" i="21"/>
  <c r="AF84" i="21" s="1"/>
  <c r="CJ84" i="4" s="1"/>
  <c r="L82" i="21"/>
  <c r="X82" i="21" s="1"/>
  <c r="CB82" i="4" s="1"/>
  <c r="P82" i="21"/>
  <c r="AB82" i="21" s="1"/>
  <c r="CF82" i="4" s="1"/>
  <c r="T82" i="21"/>
  <c r="AF82" i="21" s="1"/>
  <c r="CJ82" i="4" s="1"/>
  <c r="M82" i="21"/>
  <c r="Y82" i="21" s="1"/>
  <c r="CC82" i="4" s="1"/>
  <c r="Q82" i="21"/>
  <c r="AC82" i="21" s="1"/>
  <c r="CG82" i="4" s="1"/>
  <c r="U82" i="21"/>
  <c r="AG82" i="21" s="1"/>
  <c r="CK82" i="4" s="1"/>
  <c r="N82" i="21"/>
  <c r="R82" i="21"/>
  <c r="AD82" i="21" s="1"/>
  <c r="CH82" i="4" s="1"/>
  <c r="L80" i="21"/>
  <c r="X80" i="21" s="1"/>
  <c r="CB80" i="4" s="1"/>
  <c r="N80" i="21"/>
  <c r="Z80" i="21" s="1"/>
  <c r="CD80" i="4" s="1"/>
  <c r="R80" i="21"/>
  <c r="AD80" i="21" s="1"/>
  <c r="CH80" i="4" s="1"/>
  <c r="O80" i="21"/>
  <c r="AA80" i="21" s="1"/>
  <c r="CE80" i="4" s="1"/>
  <c r="S80" i="21"/>
  <c r="AE80" i="21" s="1"/>
  <c r="CI80" i="4" s="1"/>
  <c r="P80" i="21"/>
  <c r="AB80" i="21" s="1"/>
  <c r="CF80" i="4" s="1"/>
  <c r="T80" i="21"/>
  <c r="AF80" i="21" s="1"/>
  <c r="CJ80" i="4" s="1"/>
  <c r="L78" i="21"/>
  <c r="P78" i="21"/>
  <c r="AB78" i="21" s="1"/>
  <c r="CF78" i="4" s="1"/>
  <c r="T78" i="21"/>
  <c r="AF78" i="21" s="1"/>
  <c r="CJ78" i="4" s="1"/>
  <c r="M78" i="21"/>
  <c r="Y78" i="21" s="1"/>
  <c r="CC78" i="4" s="1"/>
  <c r="Q78" i="21"/>
  <c r="AC78" i="21" s="1"/>
  <c r="CG78" i="4" s="1"/>
  <c r="U78" i="21"/>
  <c r="AG78" i="21" s="1"/>
  <c r="CK78" i="4" s="1"/>
  <c r="N78" i="21"/>
  <c r="Z78" i="21" s="1"/>
  <c r="CD78" i="4" s="1"/>
  <c r="R78" i="21"/>
  <c r="AD78" i="21" s="1"/>
  <c r="CH78" i="4" s="1"/>
  <c r="L76" i="21"/>
  <c r="X76" i="21" s="1"/>
  <c r="CB76" i="4" s="1"/>
  <c r="N76" i="21"/>
  <c r="Z76" i="21" s="1"/>
  <c r="CD76" i="4" s="1"/>
  <c r="R76" i="21"/>
  <c r="AD76" i="21" s="1"/>
  <c r="CH76" i="4" s="1"/>
  <c r="O76" i="21"/>
  <c r="AA76" i="21" s="1"/>
  <c r="CE76" i="4" s="1"/>
  <c r="S76" i="21"/>
  <c r="AE76" i="21" s="1"/>
  <c r="CI76" i="4" s="1"/>
  <c r="P76" i="21"/>
  <c r="AB76" i="21" s="1"/>
  <c r="CF76" i="4" s="1"/>
  <c r="T76" i="21"/>
  <c r="AF76" i="21" s="1"/>
  <c r="CJ76" i="4" s="1"/>
  <c r="L74" i="21"/>
  <c r="X74" i="21" s="1"/>
  <c r="CB74" i="4" s="1"/>
  <c r="P74" i="21"/>
  <c r="AB74" i="21" s="1"/>
  <c r="CF74" i="4" s="1"/>
  <c r="T74" i="21"/>
  <c r="AF74" i="21" s="1"/>
  <c r="CJ74" i="4" s="1"/>
  <c r="M74" i="21"/>
  <c r="Q74" i="21"/>
  <c r="AC74" i="21" s="1"/>
  <c r="CG74" i="4" s="1"/>
  <c r="U74" i="21"/>
  <c r="AG74" i="21" s="1"/>
  <c r="CK74" i="4" s="1"/>
  <c r="N74" i="21"/>
  <c r="R74" i="21"/>
  <c r="AD74" i="21" s="1"/>
  <c r="CH74" i="4" s="1"/>
  <c r="L72" i="21"/>
  <c r="X72" i="21" s="1"/>
  <c r="CB72" i="4" s="1"/>
  <c r="N72" i="21"/>
  <c r="Z72" i="21" s="1"/>
  <c r="CD72" i="4" s="1"/>
  <c r="R72" i="21"/>
  <c r="AD72" i="21" s="1"/>
  <c r="CH72" i="4" s="1"/>
  <c r="O72" i="21"/>
  <c r="AA72" i="21" s="1"/>
  <c r="CE72" i="4" s="1"/>
  <c r="S72" i="21"/>
  <c r="AE72" i="21" s="1"/>
  <c r="CI72" i="4" s="1"/>
  <c r="P72" i="21"/>
  <c r="AB72" i="21" s="1"/>
  <c r="CF72" i="4" s="1"/>
  <c r="T72" i="21"/>
  <c r="AF72" i="21" s="1"/>
  <c r="CJ72" i="4" s="1"/>
  <c r="L70" i="21"/>
  <c r="X70" i="21" s="1"/>
  <c r="CB70" i="4" s="1"/>
  <c r="P70" i="21"/>
  <c r="AB70" i="21" s="1"/>
  <c r="CF70" i="4" s="1"/>
  <c r="T70" i="21"/>
  <c r="AF70" i="21" s="1"/>
  <c r="CJ70" i="4" s="1"/>
  <c r="M70" i="21"/>
  <c r="Y70" i="21" s="1"/>
  <c r="CC70" i="4" s="1"/>
  <c r="Q70" i="21"/>
  <c r="AC70" i="21" s="1"/>
  <c r="CG70" i="4" s="1"/>
  <c r="U70" i="21"/>
  <c r="AG70" i="21" s="1"/>
  <c r="CK70" i="4" s="1"/>
  <c r="N70" i="21"/>
  <c r="Z70" i="21" s="1"/>
  <c r="CD70" i="4" s="1"/>
  <c r="R70" i="21"/>
  <c r="AD70" i="21" s="1"/>
  <c r="CH70" i="4" s="1"/>
  <c r="L68" i="21"/>
  <c r="X68" i="21" s="1"/>
  <c r="CB68" i="4" s="1"/>
  <c r="N68" i="21"/>
  <c r="Z68" i="21" s="1"/>
  <c r="CD68" i="4" s="1"/>
  <c r="R68" i="21"/>
  <c r="AD68" i="21" s="1"/>
  <c r="CH68" i="4" s="1"/>
  <c r="O68" i="21"/>
  <c r="AA68" i="21" s="1"/>
  <c r="CE68" i="4" s="1"/>
  <c r="S68" i="21"/>
  <c r="AE68" i="21" s="1"/>
  <c r="CI68" i="4" s="1"/>
  <c r="P68" i="21"/>
  <c r="AB68" i="21" s="1"/>
  <c r="CF68" i="4" s="1"/>
  <c r="T68" i="21"/>
  <c r="AF68" i="21" s="1"/>
  <c r="CJ68" i="4" s="1"/>
  <c r="L66" i="21"/>
  <c r="X66" i="21" s="1"/>
  <c r="CB66" i="4" s="1"/>
  <c r="P66" i="21"/>
  <c r="AB66" i="21" s="1"/>
  <c r="CF66" i="4" s="1"/>
  <c r="T66" i="21"/>
  <c r="AF66" i="21" s="1"/>
  <c r="CJ66" i="4" s="1"/>
  <c r="M66" i="21"/>
  <c r="Y66" i="21" s="1"/>
  <c r="CC66" i="4" s="1"/>
  <c r="Q66" i="21"/>
  <c r="AC66" i="21" s="1"/>
  <c r="CG66" i="4" s="1"/>
  <c r="U66" i="21"/>
  <c r="AG66" i="21" s="1"/>
  <c r="CK66" i="4" s="1"/>
  <c r="N66" i="21"/>
  <c r="Z66" i="21" s="1"/>
  <c r="CD66" i="4" s="1"/>
  <c r="R66" i="21"/>
  <c r="AD66" i="21" s="1"/>
  <c r="CH66" i="4" s="1"/>
  <c r="L64" i="21"/>
  <c r="X64" i="21" s="1"/>
  <c r="CB64" i="4" s="1"/>
  <c r="N64" i="21"/>
  <c r="Z64" i="21" s="1"/>
  <c r="CD64" i="4" s="1"/>
  <c r="R64" i="21"/>
  <c r="AD64" i="21" s="1"/>
  <c r="CH64" i="4" s="1"/>
  <c r="O64" i="21"/>
  <c r="AA64" i="21" s="1"/>
  <c r="CE64" i="4" s="1"/>
  <c r="S64" i="21"/>
  <c r="AE64" i="21" s="1"/>
  <c r="CI64" i="4" s="1"/>
  <c r="P64" i="21"/>
  <c r="AB64" i="21" s="1"/>
  <c r="CF64" i="4" s="1"/>
  <c r="T64" i="21"/>
  <c r="AF64" i="21" s="1"/>
  <c r="CJ64" i="4" s="1"/>
  <c r="L62" i="21"/>
  <c r="X62" i="21" s="1"/>
  <c r="CB62" i="4" s="1"/>
  <c r="P62" i="21"/>
  <c r="AB62" i="21" s="1"/>
  <c r="CF62" i="4" s="1"/>
  <c r="T62" i="21"/>
  <c r="AF62" i="21" s="1"/>
  <c r="CJ62" i="4" s="1"/>
  <c r="M62" i="21"/>
  <c r="Y62" i="21" s="1"/>
  <c r="CC62" i="4" s="1"/>
  <c r="Q62" i="21"/>
  <c r="AC62" i="21" s="1"/>
  <c r="CG62" i="4" s="1"/>
  <c r="U62" i="21"/>
  <c r="AG62" i="21" s="1"/>
  <c r="CK62" i="4" s="1"/>
  <c r="N62" i="21"/>
  <c r="Z62" i="21" s="1"/>
  <c r="CD62" i="4" s="1"/>
  <c r="R62" i="21"/>
  <c r="AD62" i="21" s="1"/>
  <c r="CH62" i="4" s="1"/>
  <c r="L60" i="21"/>
  <c r="X60" i="21" s="1"/>
  <c r="CB60" i="4" s="1"/>
  <c r="N60" i="21"/>
  <c r="Z60" i="21" s="1"/>
  <c r="CD60" i="4" s="1"/>
  <c r="R60" i="21"/>
  <c r="AD60" i="21" s="1"/>
  <c r="CH60" i="4" s="1"/>
  <c r="O60" i="21"/>
  <c r="AA60" i="21" s="1"/>
  <c r="CE60" i="4" s="1"/>
  <c r="S60" i="21"/>
  <c r="AE60" i="21" s="1"/>
  <c r="CI60" i="4" s="1"/>
  <c r="P60" i="21"/>
  <c r="AB60" i="21" s="1"/>
  <c r="CF60" i="4" s="1"/>
  <c r="T60" i="21"/>
  <c r="AF60" i="21" s="1"/>
  <c r="CJ60" i="4" s="1"/>
  <c r="L58" i="21"/>
  <c r="X58" i="21" s="1"/>
  <c r="CB58" i="4" s="1"/>
  <c r="P58" i="21"/>
  <c r="AB58" i="21" s="1"/>
  <c r="CF58" i="4" s="1"/>
  <c r="T58" i="21"/>
  <c r="AF58" i="21" s="1"/>
  <c r="CJ58" i="4" s="1"/>
  <c r="M58" i="21"/>
  <c r="Y58" i="21" s="1"/>
  <c r="CC58" i="4" s="1"/>
  <c r="Q58" i="21"/>
  <c r="AC58" i="21" s="1"/>
  <c r="CG58" i="4" s="1"/>
  <c r="U58" i="21"/>
  <c r="AG58" i="21" s="1"/>
  <c r="CK58" i="4" s="1"/>
  <c r="N58" i="21"/>
  <c r="Z58" i="21" s="1"/>
  <c r="CD58" i="4" s="1"/>
  <c r="R58" i="21"/>
  <c r="AD58" i="21" s="1"/>
  <c r="CH58" i="4" s="1"/>
  <c r="L56" i="21"/>
  <c r="X56" i="21" s="1"/>
  <c r="CB56" i="4" s="1"/>
  <c r="N56" i="21"/>
  <c r="Z56" i="21" s="1"/>
  <c r="CD56" i="4" s="1"/>
  <c r="R56" i="21"/>
  <c r="AD56" i="21" s="1"/>
  <c r="CH56" i="4" s="1"/>
  <c r="O56" i="21"/>
  <c r="AA56" i="21" s="1"/>
  <c r="CE56" i="4" s="1"/>
  <c r="S56" i="21"/>
  <c r="AE56" i="21" s="1"/>
  <c r="CI56" i="4" s="1"/>
  <c r="P56" i="21"/>
  <c r="AB56" i="21" s="1"/>
  <c r="CF56" i="4" s="1"/>
  <c r="T56" i="21"/>
  <c r="AF56" i="21" s="1"/>
  <c r="CJ56" i="4" s="1"/>
  <c r="L54" i="21"/>
  <c r="X54" i="21" s="1"/>
  <c r="CB54" i="4" s="1"/>
  <c r="P54" i="21"/>
  <c r="AB54" i="21" s="1"/>
  <c r="CF54" i="4" s="1"/>
  <c r="T54" i="21"/>
  <c r="AF54" i="21" s="1"/>
  <c r="CJ54" i="4" s="1"/>
  <c r="M54" i="21"/>
  <c r="Q54" i="21"/>
  <c r="AC54" i="21" s="1"/>
  <c r="CG54" i="4" s="1"/>
  <c r="U54" i="21"/>
  <c r="AG54" i="21" s="1"/>
  <c r="CK54" i="4" s="1"/>
  <c r="N54" i="21"/>
  <c r="Z54" i="21" s="1"/>
  <c r="CD54" i="4" s="1"/>
  <c r="R54" i="21"/>
  <c r="AD54" i="21" s="1"/>
  <c r="CH54" i="4" s="1"/>
  <c r="L52" i="21"/>
  <c r="X52" i="21" s="1"/>
  <c r="CB52" i="4" s="1"/>
  <c r="N52" i="21"/>
  <c r="Z52" i="21" s="1"/>
  <c r="CD52" i="4" s="1"/>
  <c r="R52" i="21"/>
  <c r="AD52" i="21" s="1"/>
  <c r="CH52" i="4" s="1"/>
  <c r="O52" i="21"/>
  <c r="AA52" i="21" s="1"/>
  <c r="CE52" i="4" s="1"/>
  <c r="S52" i="21"/>
  <c r="AE52" i="21" s="1"/>
  <c r="CI52" i="4" s="1"/>
  <c r="P52" i="21"/>
  <c r="AB52" i="21" s="1"/>
  <c r="CF52" i="4" s="1"/>
  <c r="T52" i="21"/>
  <c r="AF52" i="21" s="1"/>
  <c r="CJ52" i="4" s="1"/>
  <c r="L50" i="21"/>
  <c r="X50" i="21" s="1"/>
  <c r="CB50" i="4" s="1"/>
  <c r="P50" i="21"/>
  <c r="AB50" i="21" s="1"/>
  <c r="CF50" i="4" s="1"/>
  <c r="T50" i="21"/>
  <c r="AF50" i="21" s="1"/>
  <c r="CJ50" i="4" s="1"/>
  <c r="M50" i="21"/>
  <c r="Y50" i="21" s="1"/>
  <c r="CC50" i="4" s="1"/>
  <c r="Q50" i="21"/>
  <c r="AC50" i="21" s="1"/>
  <c r="CG50" i="4" s="1"/>
  <c r="U50" i="21"/>
  <c r="AG50" i="21" s="1"/>
  <c r="CK50" i="4" s="1"/>
  <c r="N50" i="21"/>
  <c r="R50" i="21"/>
  <c r="AD50" i="21" s="1"/>
  <c r="CH50" i="4" s="1"/>
  <c r="L48" i="21"/>
  <c r="X48" i="21" s="1"/>
  <c r="CB48" i="4" s="1"/>
  <c r="N48" i="21"/>
  <c r="Z48" i="21" s="1"/>
  <c r="CD48" i="4" s="1"/>
  <c r="R48" i="21"/>
  <c r="AD48" i="21" s="1"/>
  <c r="CH48" i="4" s="1"/>
  <c r="O48" i="21"/>
  <c r="AA48" i="21" s="1"/>
  <c r="CE48" i="4" s="1"/>
  <c r="S48" i="21"/>
  <c r="AE48" i="21" s="1"/>
  <c r="CI48" i="4" s="1"/>
  <c r="P48" i="21"/>
  <c r="AB48" i="21" s="1"/>
  <c r="CF48" i="4" s="1"/>
  <c r="T48" i="21"/>
  <c r="AF48" i="21" s="1"/>
  <c r="CJ48" i="4" s="1"/>
  <c r="L46" i="21"/>
  <c r="P46" i="21"/>
  <c r="AB46" i="21" s="1"/>
  <c r="CF46" i="4" s="1"/>
  <c r="T46" i="21"/>
  <c r="AF46" i="21" s="1"/>
  <c r="CJ46" i="4" s="1"/>
  <c r="M46" i="21"/>
  <c r="Y46" i="21" s="1"/>
  <c r="CC46" i="4" s="1"/>
  <c r="Q46" i="21"/>
  <c r="AC46" i="21" s="1"/>
  <c r="CG46" i="4" s="1"/>
  <c r="U46" i="21"/>
  <c r="AG46" i="21" s="1"/>
  <c r="CK46" i="4" s="1"/>
  <c r="N46" i="21"/>
  <c r="Z46" i="21" s="1"/>
  <c r="CD46" i="4" s="1"/>
  <c r="R46" i="21"/>
  <c r="AD46" i="21" s="1"/>
  <c r="CH46" i="4" s="1"/>
  <c r="L44" i="21"/>
  <c r="X44" i="21" s="1"/>
  <c r="CB44" i="4" s="1"/>
  <c r="N44" i="21"/>
  <c r="Z44" i="21" s="1"/>
  <c r="CD44" i="4" s="1"/>
  <c r="R44" i="21"/>
  <c r="AD44" i="21" s="1"/>
  <c r="CH44" i="4" s="1"/>
  <c r="O44" i="21"/>
  <c r="AA44" i="21" s="1"/>
  <c r="CE44" i="4" s="1"/>
  <c r="S44" i="21"/>
  <c r="AE44" i="21" s="1"/>
  <c r="CI44" i="4" s="1"/>
  <c r="P44" i="21"/>
  <c r="AB44" i="21" s="1"/>
  <c r="CF44" i="4" s="1"/>
  <c r="T44" i="21"/>
  <c r="AF44" i="21" s="1"/>
  <c r="CJ44" i="4" s="1"/>
  <c r="L42" i="21"/>
  <c r="X42" i="21" s="1"/>
  <c r="CB42" i="4" s="1"/>
  <c r="P42" i="21"/>
  <c r="AB42" i="21" s="1"/>
  <c r="CF42" i="4" s="1"/>
  <c r="T42" i="21"/>
  <c r="AF42" i="21" s="1"/>
  <c r="CJ42" i="4" s="1"/>
  <c r="M42" i="21"/>
  <c r="Y42" i="21" s="1"/>
  <c r="CC42" i="4" s="1"/>
  <c r="Q42" i="21"/>
  <c r="AC42" i="21" s="1"/>
  <c r="CG42" i="4" s="1"/>
  <c r="U42" i="21"/>
  <c r="AG42" i="21" s="1"/>
  <c r="CK42" i="4" s="1"/>
  <c r="N42" i="21"/>
  <c r="Z42" i="21" s="1"/>
  <c r="CD42" i="4" s="1"/>
  <c r="R42" i="21"/>
  <c r="AD42" i="21" s="1"/>
  <c r="CH42" i="4" s="1"/>
  <c r="L40" i="21"/>
  <c r="X40" i="21" s="1"/>
  <c r="CB40" i="4" s="1"/>
  <c r="N40" i="21"/>
  <c r="Z40" i="21" s="1"/>
  <c r="CD40" i="4" s="1"/>
  <c r="R40" i="21"/>
  <c r="AD40" i="21" s="1"/>
  <c r="CH40" i="4" s="1"/>
  <c r="O40" i="21"/>
  <c r="AA40" i="21" s="1"/>
  <c r="CE40" i="4" s="1"/>
  <c r="S40" i="21"/>
  <c r="AE40" i="21" s="1"/>
  <c r="CI40" i="4" s="1"/>
  <c r="P40" i="21"/>
  <c r="AB40" i="21" s="1"/>
  <c r="CF40" i="4" s="1"/>
  <c r="T40" i="21"/>
  <c r="AF40" i="21" s="1"/>
  <c r="CJ40" i="4" s="1"/>
  <c r="L38" i="21"/>
  <c r="X38" i="21" s="1"/>
  <c r="CB38" i="4" s="1"/>
  <c r="P38" i="21"/>
  <c r="AB38" i="21" s="1"/>
  <c r="CF38" i="4" s="1"/>
  <c r="T38" i="21"/>
  <c r="AF38" i="21" s="1"/>
  <c r="CJ38" i="4" s="1"/>
  <c r="M38" i="21"/>
  <c r="Q38" i="21"/>
  <c r="AC38" i="21" s="1"/>
  <c r="CG38" i="4" s="1"/>
  <c r="U38" i="21"/>
  <c r="AG38" i="21" s="1"/>
  <c r="CK38" i="4" s="1"/>
  <c r="N38" i="21"/>
  <c r="Z38" i="21" s="1"/>
  <c r="CD38" i="4" s="1"/>
  <c r="R38" i="21"/>
  <c r="AD38" i="21" s="1"/>
  <c r="CH38" i="4" s="1"/>
  <c r="L36" i="21"/>
  <c r="X36" i="21" s="1"/>
  <c r="CB36" i="4" s="1"/>
  <c r="N36" i="21"/>
  <c r="Z36" i="21" s="1"/>
  <c r="CD36" i="4" s="1"/>
  <c r="R36" i="21"/>
  <c r="AD36" i="21" s="1"/>
  <c r="CH36" i="4" s="1"/>
  <c r="O36" i="21"/>
  <c r="AA36" i="21" s="1"/>
  <c r="CE36" i="4" s="1"/>
  <c r="S36" i="21"/>
  <c r="AE36" i="21" s="1"/>
  <c r="CI36" i="4" s="1"/>
  <c r="P36" i="21"/>
  <c r="AB36" i="21" s="1"/>
  <c r="CF36" i="4" s="1"/>
  <c r="T36" i="21"/>
  <c r="AF36" i="21" s="1"/>
  <c r="CJ36" i="4" s="1"/>
  <c r="L34" i="21"/>
  <c r="X34" i="21" s="1"/>
  <c r="CB34" i="4" s="1"/>
  <c r="P34" i="21"/>
  <c r="AB34" i="21" s="1"/>
  <c r="CF34" i="4" s="1"/>
  <c r="T34" i="21"/>
  <c r="AF34" i="21" s="1"/>
  <c r="CJ34" i="4" s="1"/>
  <c r="M34" i="21"/>
  <c r="Y34" i="21" s="1"/>
  <c r="CC34" i="4" s="1"/>
  <c r="Q34" i="21"/>
  <c r="AC34" i="21" s="1"/>
  <c r="CG34" i="4" s="1"/>
  <c r="U34" i="21"/>
  <c r="AG34" i="21" s="1"/>
  <c r="CK34" i="4" s="1"/>
  <c r="N34" i="21"/>
  <c r="Z34" i="21" s="1"/>
  <c r="CD34" i="4" s="1"/>
  <c r="R34" i="21"/>
  <c r="AD34" i="21" s="1"/>
  <c r="CH34" i="4" s="1"/>
  <c r="L32" i="21"/>
  <c r="X32" i="21" s="1"/>
  <c r="CB32" i="4" s="1"/>
  <c r="N32" i="21"/>
  <c r="Z32" i="21" s="1"/>
  <c r="CD32" i="4" s="1"/>
  <c r="R32" i="21"/>
  <c r="AD32" i="21" s="1"/>
  <c r="CH32" i="4" s="1"/>
  <c r="O32" i="21"/>
  <c r="AA32" i="21" s="1"/>
  <c r="CE32" i="4" s="1"/>
  <c r="S32" i="21"/>
  <c r="AE32" i="21" s="1"/>
  <c r="CI32" i="4" s="1"/>
  <c r="P32" i="21"/>
  <c r="AB32" i="21" s="1"/>
  <c r="CF32" i="4" s="1"/>
  <c r="T32" i="21"/>
  <c r="AF32" i="21" s="1"/>
  <c r="CJ32" i="4" s="1"/>
  <c r="L30" i="21"/>
  <c r="P30" i="21"/>
  <c r="AB30" i="21" s="1"/>
  <c r="CF30" i="4" s="1"/>
  <c r="T30" i="21"/>
  <c r="AF30" i="21" s="1"/>
  <c r="CJ30" i="4" s="1"/>
  <c r="M30" i="21"/>
  <c r="Y30" i="21" s="1"/>
  <c r="CC30" i="4" s="1"/>
  <c r="Q30" i="21"/>
  <c r="AC30" i="21" s="1"/>
  <c r="CG30" i="4" s="1"/>
  <c r="U30" i="21"/>
  <c r="AG30" i="21" s="1"/>
  <c r="CK30" i="4" s="1"/>
  <c r="N30" i="21"/>
  <c r="Z30" i="21" s="1"/>
  <c r="CD30" i="4" s="1"/>
  <c r="R30" i="21"/>
  <c r="AD30" i="21" s="1"/>
  <c r="CH30" i="4" s="1"/>
  <c r="L28" i="21"/>
  <c r="X28" i="21" s="1"/>
  <c r="CB28" i="4" s="1"/>
  <c r="N28" i="21"/>
  <c r="Z28" i="21" s="1"/>
  <c r="CD28" i="4" s="1"/>
  <c r="R28" i="21"/>
  <c r="AD28" i="21" s="1"/>
  <c r="CH28" i="4" s="1"/>
  <c r="O28" i="21"/>
  <c r="AA28" i="21" s="1"/>
  <c r="CE28" i="4" s="1"/>
  <c r="S28" i="21"/>
  <c r="AE28" i="21" s="1"/>
  <c r="CI28" i="4" s="1"/>
  <c r="P28" i="21"/>
  <c r="AB28" i="21" s="1"/>
  <c r="CF28" i="4" s="1"/>
  <c r="T28" i="21"/>
  <c r="AF28" i="21" s="1"/>
  <c r="CJ28" i="4" s="1"/>
  <c r="L26" i="21"/>
  <c r="X26" i="21" s="1"/>
  <c r="CB26" i="4" s="1"/>
  <c r="P26" i="21"/>
  <c r="AB26" i="21" s="1"/>
  <c r="CF26" i="4" s="1"/>
  <c r="T26" i="21"/>
  <c r="AF26" i="21" s="1"/>
  <c r="CJ26" i="4" s="1"/>
  <c r="M26" i="21"/>
  <c r="Y26" i="21" s="1"/>
  <c r="CC26" i="4" s="1"/>
  <c r="Q26" i="21"/>
  <c r="AC26" i="21" s="1"/>
  <c r="CG26" i="4" s="1"/>
  <c r="U26" i="21"/>
  <c r="AG26" i="21" s="1"/>
  <c r="CK26" i="4" s="1"/>
  <c r="N26" i="21"/>
  <c r="Z26" i="21" s="1"/>
  <c r="CD26" i="4" s="1"/>
  <c r="R26" i="21"/>
  <c r="AD26" i="21" s="1"/>
  <c r="CH26" i="4" s="1"/>
  <c r="L24" i="21"/>
  <c r="X24" i="21" s="1"/>
  <c r="CB24" i="4" s="1"/>
  <c r="N24" i="21"/>
  <c r="Z24" i="21" s="1"/>
  <c r="CD24" i="4" s="1"/>
  <c r="R24" i="21"/>
  <c r="AD24" i="21" s="1"/>
  <c r="CH24" i="4" s="1"/>
  <c r="O24" i="21"/>
  <c r="AA24" i="21" s="1"/>
  <c r="CE24" i="4" s="1"/>
  <c r="S24" i="21"/>
  <c r="AE24" i="21" s="1"/>
  <c r="CI24" i="4" s="1"/>
  <c r="P24" i="21"/>
  <c r="AB24" i="21" s="1"/>
  <c r="CF24" i="4" s="1"/>
  <c r="T24" i="21"/>
  <c r="AF24" i="21" s="1"/>
  <c r="CJ24" i="4" s="1"/>
  <c r="L22" i="21"/>
  <c r="X22" i="21" s="1"/>
  <c r="CB22" i="4" s="1"/>
  <c r="P22" i="21"/>
  <c r="AB22" i="21" s="1"/>
  <c r="CF22" i="4" s="1"/>
  <c r="T22" i="21"/>
  <c r="AF22" i="21" s="1"/>
  <c r="CJ22" i="4" s="1"/>
  <c r="M22" i="21"/>
  <c r="Q22" i="21"/>
  <c r="AC22" i="21" s="1"/>
  <c r="CG22" i="4" s="1"/>
  <c r="U22" i="21"/>
  <c r="AG22" i="21" s="1"/>
  <c r="CK22" i="4" s="1"/>
  <c r="N22" i="21"/>
  <c r="Z22" i="21" s="1"/>
  <c r="CD22" i="4" s="1"/>
  <c r="R22" i="21"/>
  <c r="AD22" i="21" s="1"/>
  <c r="CH22" i="4" s="1"/>
  <c r="L20" i="21"/>
  <c r="X20" i="21" s="1"/>
  <c r="CB20" i="4" s="1"/>
  <c r="N20" i="21"/>
  <c r="Z20" i="21" s="1"/>
  <c r="CD20" i="4" s="1"/>
  <c r="R20" i="21"/>
  <c r="AD20" i="21" s="1"/>
  <c r="CH20" i="4" s="1"/>
  <c r="O20" i="21"/>
  <c r="AA20" i="21" s="1"/>
  <c r="CE20" i="4" s="1"/>
  <c r="S20" i="21"/>
  <c r="AE20" i="21" s="1"/>
  <c r="CI20" i="4" s="1"/>
  <c r="P20" i="21"/>
  <c r="AB20" i="21" s="1"/>
  <c r="CF20" i="4" s="1"/>
  <c r="T20" i="21"/>
  <c r="AF20" i="21" s="1"/>
  <c r="CJ20" i="4" s="1"/>
  <c r="L18" i="21"/>
  <c r="X18" i="21" s="1"/>
  <c r="CB18" i="4" s="1"/>
  <c r="P18" i="21"/>
  <c r="AB18" i="21" s="1"/>
  <c r="CF18" i="4" s="1"/>
  <c r="T18" i="21"/>
  <c r="AF18" i="21" s="1"/>
  <c r="CJ18" i="4" s="1"/>
  <c r="M18" i="21"/>
  <c r="Y18" i="21" s="1"/>
  <c r="CC18" i="4" s="1"/>
  <c r="Q18" i="21"/>
  <c r="AC18" i="21" s="1"/>
  <c r="CG18" i="4" s="1"/>
  <c r="U18" i="21"/>
  <c r="AG18" i="21" s="1"/>
  <c r="CK18" i="4" s="1"/>
  <c r="N18" i="21"/>
  <c r="Z18" i="21" s="1"/>
  <c r="CD18" i="4" s="1"/>
  <c r="R18" i="21"/>
  <c r="AD18" i="21" s="1"/>
  <c r="CH18" i="4" s="1"/>
  <c r="L16" i="21"/>
  <c r="X16" i="21" s="1"/>
  <c r="CB16" i="4" s="1"/>
  <c r="N16" i="21"/>
  <c r="Z16" i="21" s="1"/>
  <c r="CD16" i="4" s="1"/>
  <c r="R16" i="21"/>
  <c r="AD16" i="21" s="1"/>
  <c r="CH16" i="4" s="1"/>
  <c r="O16" i="21"/>
  <c r="AA16" i="21" s="1"/>
  <c r="CE16" i="4" s="1"/>
  <c r="S16" i="21"/>
  <c r="AE16" i="21" s="1"/>
  <c r="CI16" i="4" s="1"/>
  <c r="P16" i="21"/>
  <c r="AB16" i="21" s="1"/>
  <c r="CF16" i="4" s="1"/>
  <c r="T16" i="21"/>
  <c r="AF16" i="21" s="1"/>
  <c r="CJ16" i="4" s="1"/>
  <c r="L14" i="21"/>
  <c r="X14" i="21" s="1"/>
  <c r="CB14" i="4" s="1"/>
  <c r="P14" i="21"/>
  <c r="AB14" i="21" s="1"/>
  <c r="CF14" i="4" s="1"/>
  <c r="T14" i="21"/>
  <c r="AF14" i="21" s="1"/>
  <c r="CJ14" i="4" s="1"/>
  <c r="M14" i="21"/>
  <c r="Y14" i="21" s="1"/>
  <c r="CC14" i="4" s="1"/>
  <c r="Q14" i="21"/>
  <c r="AC14" i="21" s="1"/>
  <c r="CG14" i="4" s="1"/>
  <c r="U14" i="21"/>
  <c r="AG14" i="21" s="1"/>
  <c r="CK14" i="4" s="1"/>
  <c r="N14" i="21"/>
  <c r="Z14" i="21" s="1"/>
  <c r="CD14" i="4" s="1"/>
  <c r="R14" i="21"/>
  <c r="AD14" i="21" s="1"/>
  <c r="CH14" i="4" s="1"/>
  <c r="L12" i="21"/>
  <c r="X12" i="21" s="1"/>
  <c r="CB12" i="4" s="1"/>
  <c r="N12" i="21"/>
  <c r="Z12" i="21" s="1"/>
  <c r="CD12" i="4" s="1"/>
  <c r="R12" i="21"/>
  <c r="AD12" i="21" s="1"/>
  <c r="CH12" i="4" s="1"/>
  <c r="O12" i="21"/>
  <c r="AA12" i="21" s="1"/>
  <c r="CE12" i="4" s="1"/>
  <c r="S12" i="21"/>
  <c r="AE12" i="21" s="1"/>
  <c r="CI12" i="4" s="1"/>
  <c r="P12" i="21"/>
  <c r="AB12" i="21" s="1"/>
  <c r="CF12" i="4" s="1"/>
  <c r="T12" i="21"/>
  <c r="AF12" i="21" s="1"/>
  <c r="CJ12" i="4" s="1"/>
  <c r="L10" i="21"/>
  <c r="X10" i="21" s="1"/>
  <c r="CB10" i="4" s="1"/>
  <c r="P10" i="21"/>
  <c r="AB10" i="21" s="1"/>
  <c r="CF10" i="4" s="1"/>
  <c r="T10" i="21"/>
  <c r="AF10" i="21" s="1"/>
  <c r="CJ10" i="4" s="1"/>
  <c r="M10" i="21"/>
  <c r="Y10" i="21" s="1"/>
  <c r="CC10" i="4" s="1"/>
  <c r="Q10" i="21"/>
  <c r="AC10" i="21" s="1"/>
  <c r="CG10" i="4" s="1"/>
  <c r="U10" i="21"/>
  <c r="AG10" i="21" s="1"/>
  <c r="CK10" i="4" s="1"/>
  <c r="N10" i="21"/>
  <c r="Z10" i="21" s="1"/>
  <c r="CD10" i="4" s="1"/>
  <c r="R10" i="21"/>
  <c r="AD10" i="21" s="1"/>
  <c r="CH10" i="4" s="1"/>
  <c r="L8" i="21"/>
  <c r="X8" i="21" s="1"/>
  <c r="CB8" i="4" s="1"/>
  <c r="N8" i="21"/>
  <c r="Z8" i="21" s="1"/>
  <c r="CD8" i="4" s="1"/>
  <c r="R8" i="21"/>
  <c r="AD8" i="21" s="1"/>
  <c r="CH8" i="4" s="1"/>
  <c r="O8" i="21"/>
  <c r="AA8" i="21" s="1"/>
  <c r="CE8" i="4" s="1"/>
  <c r="S8" i="21"/>
  <c r="AE8" i="21" s="1"/>
  <c r="CI8" i="4" s="1"/>
  <c r="P8" i="21"/>
  <c r="AB8" i="21" s="1"/>
  <c r="CF8" i="4" s="1"/>
  <c r="T8" i="21"/>
  <c r="AF8" i="21" s="1"/>
  <c r="CJ8" i="4" s="1"/>
  <c r="L6" i="21"/>
  <c r="P6" i="21"/>
  <c r="AB6" i="21" s="1"/>
  <c r="CF6" i="4" s="1"/>
  <c r="T6" i="21"/>
  <c r="AF6" i="21" s="1"/>
  <c r="CJ6" i="4" s="1"/>
  <c r="M6" i="21"/>
  <c r="Y6" i="21" s="1"/>
  <c r="CC6" i="4" s="1"/>
  <c r="Q6" i="21"/>
  <c r="AC6" i="21" s="1"/>
  <c r="CG6" i="4" s="1"/>
  <c r="U6" i="21"/>
  <c r="AG6" i="21" s="1"/>
  <c r="CK6" i="4" s="1"/>
  <c r="N6" i="21"/>
  <c r="Z6" i="21" s="1"/>
  <c r="CD6" i="4" s="1"/>
  <c r="R6" i="21"/>
  <c r="AD6" i="21" s="1"/>
  <c r="CH6" i="4" s="1"/>
  <c r="L4" i="21"/>
  <c r="X4" i="21" s="1"/>
  <c r="CB4" i="4" s="1"/>
  <c r="N4" i="21"/>
  <c r="Z4" i="21" s="1"/>
  <c r="CD4" i="4" s="1"/>
  <c r="R4" i="21"/>
  <c r="AD4" i="21" s="1"/>
  <c r="CH4" i="4" s="1"/>
  <c r="O4" i="21"/>
  <c r="AA4" i="21" s="1"/>
  <c r="CE4" i="4" s="1"/>
  <c r="S4" i="21"/>
  <c r="AE4" i="21" s="1"/>
  <c r="CI4" i="4" s="1"/>
  <c r="P4" i="21"/>
  <c r="AB4" i="21" s="1"/>
  <c r="CF4" i="4" s="1"/>
  <c r="T4" i="21"/>
  <c r="AF4" i="21" s="1"/>
  <c r="CJ4" i="4" s="1"/>
  <c r="K512" i="21"/>
  <c r="W512" i="21" s="1"/>
  <c r="CA512" i="4" s="1"/>
  <c r="K508" i="21"/>
  <c r="W508" i="21" s="1"/>
  <c r="CA508" i="4" s="1"/>
  <c r="K504" i="21"/>
  <c r="W504" i="21" s="1"/>
  <c r="CA504" i="4" s="1"/>
  <c r="K500" i="21"/>
  <c r="W500" i="21" s="1"/>
  <c r="CA500" i="4" s="1"/>
  <c r="K496" i="21"/>
  <c r="W496" i="21" s="1"/>
  <c r="CA496" i="4" s="1"/>
  <c r="K492" i="21"/>
  <c r="W492" i="21" s="1"/>
  <c r="CA492" i="4" s="1"/>
  <c r="K488" i="21"/>
  <c r="W488" i="21" s="1"/>
  <c r="CA488" i="4" s="1"/>
  <c r="K484" i="21"/>
  <c r="W484" i="21" s="1"/>
  <c r="CA484" i="4" s="1"/>
  <c r="K480" i="21"/>
  <c r="W480" i="21" s="1"/>
  <c r="CA480" i="4" s="1"/>
  <c r="K476" i="21"/>
  <c r="W476" i="21" s="1"/>
  <c r="CA476" i="4" s="1"/>
  <c r="K472" i="21"/>
  <c r="W472" i="21" s="1"/>
  <c r="CA472" i="4" s="1"/>
  <c r="K468" i="21"/>
  <c r="W468" i="21" s="1"/>
  <c r="CA468" i="4" s="1"/>
  <c r="K464" i="21"/>
  <c r="W464" i="21" s="1"/>
  <c r="CA464" i="4" s="1"/>
  <c r="K460" i="21"/>
  <c r="W460" i="21" s="1"/>
  <c r="CA460" i="4" s="1"/>
  <c r="K456" i="21"/>
  <c r="W456" i="21" s="1"/>
  <c r="CA456" i="4" s="1"/>
  <c r="K452" i="21"/>
  <c r="W452" i="21" s="1"/>
  <c r="CA452" i="4" s="1"/>
  <c r="K448" i="21"/>
  <c r="W448" i="21" s="1"/>
  <c r="CA448" i="4" s="1"/>
  <c r="K444" i="21"/>
  <c r="W444" i="21" s="1"/>
  <c r="CA444" i="4" s="1"/>
  <c r="K440" i="21"/>
  <c r="W440" i="21" s="1"/>
  <c r="CA440" i="4" s="1"/>
  <c r="K436" i="21"/>
  <c r="W436" i="21" s="1"/>
  <c r="CA436" i="4" s="1"/>
  <c r="K432" i="21"/>
  <c r="W432" i="21" s="1"/>
  <c r="CA432" i="4" s="1"/>
  <c r="K428" i="21"/>
  <c r="W428" i="21" s="1"/>
  <c r="CA428" i="4" s="1"/>
  <c r="K424" i="21"/>
  <c r="W424" i="21" s="1"/>
  <c r="CA424" i="4" s="1"/>
  <c r="K420" i="21"/>
  <c r="W420" i="21" s="1"/>
  <c r="CA420" i="4" s="1"/>
  <c r="K416" i="21"/>
  <c r="W416" i="21" s="1"/>
  <c r="CA416" i="4" s="1"/>
  <c r="K412" i="21"/>
  <c r="W412" i="21" s="1"/>
  <c r="CA412" i="4" s="1"/>
  <c r="K408" i="21"/>
  <c r="W408" i="21" s="1"/>
  <c r="CA408" i="4" s="1"/>
  <c r="K404" i="21"/>
  <c r="W404" i="21" s="1"/>
  <c r="CA404" i="4" s="1"/>
  <c r="K400" i="21"/>
  <c r="W400" i="21" s="1"/>
  <c r="CA400" i="4" s="1"/>
  <c r="K396" i="21"/>
  <c r="W396" i="21" s="1"/>
  <c r="CA396" i="4" s="1"/>
  <c r="K392" i="21"/>
  <c r="W392" i="21" s="1"/>
  <c r="CA392" i="4" s="1"/>
  <c r="K388" i="21"/>
  <c r="W388" i="21" s="1"/>
  <c r="CA388" i="4" s="1"/>
  <c r="K384" i="21"/>
  <c r="W384" i="21" s="1"/>
  <c r="CA384" i="4" s="1"/>
  <c r="K380" i="21"/>
  <c r="W380" i="21" s="1"/>
  <c r="CA380" i="4" s="1"/>
  <c r="K376" i="21"/>
  <c r="W376" i="21" s="1"/>
  <c r="CA376" i="4" s="1"/>
  <c r="K372" i="21"/>
  <c r="W372" i="21" s="1"/>
  <c r="CA372" i="4" s="1"/>
  <c r="K368" i="21"/>
  <c r="W368" i="21" s="1"/>
  <c r="CA368" i="4" s="1"/>
  <c r="K364" i="21"/>
  <c r="W364" i="21" s="1"/>
  <c r="CA364" i="4" s="1"/>
  <c r="K360" i="21"/>
  <c r="W360" i="21" s="1"/>
  <c r="CA360" i="4" s="1"/>
  <c r="K356" i="21"/>
  <c r="W356" i="21" s="1"/>
  <c r="CA356" i="4" s="1"/>
  <c r="K352" i="21"/>
  <c r="W352" i="21" s="1"/>
  <c r="CA352" i="4" s="1"/>
  <c r="K348" i="21"/>
  <c r="W348" i="21" s="1"/>
  <c r="CA348" i="4" s="1"/>
  <c r="K344" i="21"/>
  <c r="W344" i="21" s="1"/>
  <c r="CA344" i="4" s="1"/>
  <c r="K340" i="21"/>
  <c r="W340" i="21" s="1"/>
  <c r="CA340" i="4" s="1"/>
  <c r="K336" i="21"/>
  <c r="W336" i="21" s="1"/>
  <c r="CA336" i="4" s="1"/>
  <c r="K332" i="21"/>
  <c r="W332" i="21" s="1"/>
  <c r="CA332" i="4" s="1"/>
  <c r="K328" i="21"/>
  <c r="W328" i="21" s="1"/>
  <c r="CA328" i="4" s="1"/>
  <c r="K324" i="21"/>
  <c r="W324" i="21" s="1"/>
  <c r="CA324" i="4" s="1"/>
  <c r="K320" i="21"/>
  <c r="W320" i="21" s="1"/>
  <c r="CA320" i="4" s="1"/>
  <c r="K316" i="21"/>
  <c r="W316" i="21" s="1"/>
  <c r="CA316" i="4" s="1"/>
  <c r="K312" i="21"/>
  <c r="W312" i="21" s="1"/>
  <c r="CA312" i="4" s="1"/>
  <c r="K308" i="21"/>
  <c r="W308" i="21" s="1"/>
  <c r="CA308" i="4" s="1"/>
  <c r="K304" i="21"/>
  <c r="W304" i="21" s="1"/>
  <c r="CA304" i="4" s="1"/>
  <c r="K300" i="21"/>
  <c r="W300" i="21" s="1"/>
  <c r="CA300" i="4" s="1"/>
  <c r="K296" i="21"/>
  <c r="W296" i="21" s="1"/>
  <c r="CA296" i="4" s="1"/>
  <c r="K292" i="21"/>
  <c r="W292" i="21" s="1"/>
  <c r="CA292" i="4" s="1"/>
  <c r="K288" i="21"/>
  <c r="W288" i="21" s="1"/>
  <c r="CA288" i="4" s="1"/>
  <c r="K284" i="21"/>
  <c r="W284" i="21" s="1"/>
  <c r="CA284" i="4" s="1"/>
  <c r="K280" i="21"/>
  <c r="W280" i="21" s="1"/>
  <c r="CA280" i="4" s="1"/>
  <c r="K276" i="21"/>
  <c r="W276" i="21" s="1"/>
  <c r="CA276" i="4" s="1"/>
  <c r="K272" i="21"/>
  <c r="W272" i="21" s="1"/>
  <c r="CA272" i="4" s="1"/>
  <c r="K268" i="21"/>
  <c r="W268" i="21" s="1"/>
  <c r="CA268" i="4" s="1"/>
  <c r="K264" i="21"/>
  <c r="W264" i="21" s="1"/>
  <c r="CA264" i="4" s="1"/>
  <c r="K260" i="21"/>
  <c r="W260" i="21" s="1"/>
  <c r="CA260" i="4" s="1"/>
  <c r="K256" i="21"/>
  <c r="W256" i="21" s="1"/>
  <c r="CA256" i="4" s="1"/>
  <c r="K252" i="21"/>
  <c r="W252" i="21" s="1"/>
  <c r="CA252" i="4" s="1"/>
  <c r="K248" i="21"/>
  <c r="W248" i="21" s="1"/>
  <c r="CA248" i="4" s="1"/>
  <c r="K244" i="21"/>
  <c r="W244" i="21" s="1"/>
  <c r="CA244" i="4" s="1"/>
  <c r="K240" i="21"/>
  <c r="W240" i="21" s="1"/>
  <c r="CA240" i="4" s="1"/>
  <c r="K236" i="21"/>
  <c r="W236" i="21" s="1"/>
  <c r="CA236" i="4" s="1"/>
  <c r="K232" i="21"/>
  <c r="W232" i="21" s="1"/>
  <c r="CA232" i="4" s="1"/>
  <c r="K228" i="21"/>
  <c r="W228" i="21" s="1"/>
  <c r="CA228" i="4" s="1"/>
  <c r="K224" i="21"/>
  <c r="W224" i="21" s="1"/>
  <c r="CA224" i="4" s="1"/>
  <c r="K220" i="21"/>
  <c r="W220" i="21" s="1"/>
  <c r="CA220" i="4" s="1"/>
  <c r="K216" i="21"/>
  <c r="W216" i="21" s="1"/>
  <c r="CA216" i="4" s="1"/>
  <c r="K212" i="21"/>
  <c r="W212" i="21" s="1"/>
  <c r="CA212" i="4" s="1"/>
  <c r="K208" i="21"/>
  <c r="W208" i="21" s="1"/>
  <c r="CA208" i="4" s="1"/>
  <c r="K204" i="21"/>
  <c r="W204" i="21" s="1"/>
  <c r="CA204" i="4" s="1"/>
  <c r="K200" i="21"/>
  <c r="W200" i="21" s="1"/>
  <c r="CA200" i="4" s="1"/>
  <c r="K196" i="21"/>
  <c r="W196" i="21" s="1"/>
  <c r="CA196" i="4" s="1"/>
  <c r="K192" i="21"/>
  <c r="W192" i="21" s="1"/>
  <c r="CA192" i="4" s="1"/>
  <c r="K188" i="21"/>
  <c r="W188" i="21" s="1"/>
  <c r="CA188" i="4" s="1"/>
  <c r="K184" i="21"/>
  <c r="W184" i="21" s="1"/>
  <c r="CA184" i="4" s="1"/>
  <c r="K180" i="21"/>
  <c r="W180" i="21" s="1"/>
  <c r="CA180" i="4" s="1"/>
  <c r="K176" i="21"/>
  <c r="W176" i="21" s="1"/>
  <c r="CA176" i="4" s="1"/>
  <c r="K172" i="21"/>
  <c r="W172" i="21" s="1"/>
  <c r="CA172" i="4" s="1"/>
  <c r="K168" i="21"/>
  <c r="W168" i="21" s="1"/>
  <c r="CA168" i="4" s="1"/>
  <c r="K164" i="21"/>
  <c r="W164" i="21" s="1"/>
  <c r="CA164" i="4" s="1"/>
  <c r="K160" i="21"/>
  <c r="W160" i="21" s="1"/>
  <c r="CA160" i="4" s="1"/>
  <c r="K156" i="21"/>
  <c r="W156" i="21" s="1"/>
  <c r="CA156" i="4" s="1"/>
  <c r="K152" i="21"/>
  <c r="W152" i="21" s="1"/>
  <c r="CA152" i="4" s="1"/>
  <c r="K148" i="21"/>
  <c r="W148" i="21" s="1"/>
  <c r="CA148" i="4" s="1"/>
  <c r="K144" i="21"/>
  <c r="W144" i="21" s="1"/>
  <c r="CA144" i="4" s="1"/>
  <c r="K140" i="21"/>
  <c r="W140" i="21" s="1"/>
  <c r="CA140" i="4" s="1"/>
  <c r="K136" i="21"/>
  <c r="W136" i="21" s="1"/>
  <c r="CA136" i="4" s="1"/>
  <c r="K132" i="21"/>
  <c r="W132" i="21" s="1"/>
  <c r="CA132" i="4" s="1"/>
  <c r="K128" i="21"/>
  <c r="W128" i="21" s="1"/>
  <c r="CA128" i="4" s="1"/>
  <c r="K124" i="21"/>
  <c r="W124" i="21" s="1"/>
  <c r="CA124" i="4" s="1"/>
  <c r="K120" i="21"/>
  <c r="W120" i="21" s="1"/>
  <c r="CA120" i="4" s="1"/>
  <c r="K116" i="21"/>
  <c r="W116" i="21" s="1"/>
  <c r="CA116" i="4" s="1"/>
  <c r="K112" i="21"/>
  <c r="W112" i="21" s="1"/>
  <c r="CA112" i="4" s="1"/>
  <c r="K108" i="21"/>
  <c r="W108" i="21" s="1"/>
  <c r="CA108" i="4" s="1"/>
  <c r="K104" i="21"/>
  <c r="W104" i="21" s="1"/>
  <c r="CA104" i="4" s="1"/>
  <c r="K100" i="21"/>
  <c r="W100" i="21" s="1"/>
  <c r="CA100" i="4" s="1"/>
  <c r="K96" i="21"/>
  <c r="W96" i="21" s="1"/>
  <c r="CA96" i="4" s="1"/>
  <c r="K92" i="21"/>
  <c r="W92" i="21" s="1"/>
  <c r="CA92" i="4" s="1"/>
  <c r="K88" i="21"/>
  <c r="W88" i="21" s="1"/>
  <c r="CA88" i="4" s="1"/>
  <c r="K84" i="21"/>
  <c r="W84" i="21" s="1"/>
  <c r="CA84" i="4" s="1"/>
  <c r="K80" i="21"/>
  <c r="W80" i="21" s="1"/>
  <c r="CA80" i="4" s="1"/>
  <c r="K76" i="21"/>
  <c r="W76" i="21" s="1"/>
  <c r="CA76" i="4" s="1"/>
  <c r="K72" i="21"/>
  <c r="W72" i="21" s="1"/>
  <c r="CA72" i="4" s="1"/>
  <c r="K68" i="21"/>
  <c r="W68" i="21" s="1"/>
  <c r="CA68" i="4" s="1"/>
  <c r="K64" i="21"/>
  <c r="W64" i="21" s="1"/>
  <c r="CA64" i="4" s="1"/>
  <c r="K60" i="21"/>
  <c r="W60" i="21" s="1"/>
  <c r="CA60" i="4" s="1"/>
  <c r="K56" i="21"/>
  <c r="W56" i="21" s="1"/>
  <c r="CA56" i="4" s="1"/>
  <c r="K52" i="21"/>
  <c r="W52" i="21" s="1"/>
  <c r="CA52" i="4" s="1"/>
  <c r="K48" i="21"/>
  <c r="W48" i="21" s="1"/>
  <c r="CA48" i="4" s="1"/>
  <c r="K44" i="21"/>
  <c r="W44" i="21" s="1"/>
  <c r="CA44" i="4" s="1"/>
  <c r="K40" i="21"/>
  <c r="W40" i="21" s="1"/>
  <c r="CA40" i="4" s="1"/>
  <c r="K36" i="21"/>
  <c r="W36" i="21" s="1"/>
  <c r="CA36" i="4" s="1"/>
  <c r="K32" i="21"/>
  <c r="W32" i="21" s="1"/>
  <c r="CA32" i="4" s="1"/>
  <c r="K28" i="21"/>
  <c r="W28" i="21" s="1"/>
  <c r="CA28" i="4" s="1"/>
  <c r="K24" i="21"/>
  <c r="W24" i="21" s="1"/>
  <c r="CA24" i="4" s="1"/>
  <c r="K20" i="21"/>
  <c r="W20" i="21" s="1"/>
  <c r="CA20" i="4" s="1"/>
  <c r="K16" i="21"/>
  <c r="W16" i="21" s="1"/>
  <c r="CA16" i="4" s="1"/>
  <c r="K12" i="21"/>
  <c r="W12" i="21" s="1"/>
  <c r="CA12" i="4" s="1"/>
  <c r="K8" i="21"/>
  <c r="W8" i="21" s="1"/>
  <c r="CA8" i="4" s="1"/>
  <c r="K4" i="21"/>
  <c r="W4" i="21" s="1"/>
  <c r="CA4" i="4" s="1"/>
  <c r="U2" i="21"/>
  <c r="AG2" i="21" s="1"/>
  <c r="CK2" i="4" s="1"/>
  <c r="Q2" i="21"/>
  <c r="AC2" i="21" s="1"/>
  <c r="CG2" i="4" s="1"/>
  <c r="M2" i="21"/>
  <c r="Y2" i="21" s="1"/>
  <c r="CC2" i="4" s="1"/>
  <c r="R515" i="21"/>
  <c r="AD515" i="21" s="1"/>
  <c r="CH515" i="4" s="1"/>
  <c r="N515" i="21"/>
  <c r="Z515" i="21" s="1"/>
  <c r="CD515" i="4" s="1"/>
  <c r="S514" i="21"/>
  <c r="AE514" i="21" s="1"/>
  <c r="CI514" i="4" s="1"/>
  <c r="O514" i="21"/>
  <c r="AA514" i="21" s="1"/>
  <c r="CE514" i="4" s="1"/>
  <c r="T513" i="21"/>
  <c r="AF513" i="21" s="1"/>
  <c r="CJ513" i="4" s="1"/>
  <c r="P513" i="21"/>
  <c r="AB513" i="21" s="1"/>
  <c r="CF513" i="4" s="1"/>
  <c r="U512" i="21"/>
  <c r="AG512" i="21" s="1"/>
  <c r="CK512" i="4" s="1"/>
  <c r="Q512" i="21"/>
  <c r="AC512" i="21" s="1"/>
  <c r="CG512" i="4" s="1"/>
  <c r="M512" i="21"/>
  <c r="Y512" i="21" s="1"/>
  <c r="CC512" i="4" s="1"/>
  <c r="R511" i="21"/>
  <c r="AD511" i="21" s="1"/>
  <c r="CH511" i="4" s="1"/>
  <c r="N511" i="21"/>
  <c r="Z511" i="21" s="1"/>
  <c r="CD511" i="4" s="1"/>
  <c r="S510" i="21"/>
  <c r="AE510" i="21" s="1"/>
  <c r="CI510" i="4" s="1"/>
  <c r="O510" i="21"/>
  <c r="AA510" i="21" s="1"/>
  <c r="CE510" i="4" s="1"/>
  <c r="T509" i="21"/>
  <c r="AF509" i="21" s="1"/>
  <c r="CJ509" i="4" s="1"/>
  <c r="P509" i="21"/>
  <c r="AB509" i="21" s="1"/>
  <c r="CF509" i="4" s="1"/>
  <c r="U508" i="21"/>
  <c r="AG508" i="21" s="1"/>
  <c r="CK508" i="4" s="1"/>
  <c r="Q508" i="21"/>
  <c r="AC508" i="21" s="1"/>
  <c r="CG508" i="4" s="1"/>
  <c r="M508" i="21"/>
  <c r="Y508" i="21" s="1"/>
  <c r="CC508" i="4" s="1"/>
  <c r="R507" i="21"/>
  <c r="AD507" i="21" s="1"/>
  <c r="CH507" i="4" s="1"/>
  <c r="N507" i="21"/>
  <c r="Z507" i="21" s="1"/>
  <c r="CD507" i="4" s="1"/>
  <c r="S506" i="21"/>
  <c r="AE506" i="21" s="1"/>
  <c r="CI506" i="4" s="1"/>
  <c r="O506" i="21"/>
  <c r="AA506" i="21" s="1"/>
  <c r="CE506" i="4" s="1"/>
  <c r="T505" i="21"/>
  <c r="AF505" i="21" s="1"/>
  <c r="CJ505" i="4" s="1"/>
  <c r="P505" i="21"/>
  <c r="AB505" i="21" s="1"/>
  <c r="CF505" i="4" s="1"/>
  <c r="U504" i="21"/>
  <c r="AG504" i="21" s="1"/>
  <c r="CK504" i="4" s="1"/>
  <c r="Q504" i="21"/>
  <c r="AC504" i="21" s="1"/>
  <c r="CG504" i="4" s="1"/>
  <c r="M504" i="21"/>
  <c r="Y504" i="21" s="1"/>
  <c r="CC504" i="4" s="1"/>
  <c r="R503" i="21"/>
  <c r="AD503" i="21" s="1"/>
  <c r="CH503" i="4" s="1"/>
  <c r="N503" i="21"/>
  <c r="Z503" i="21" s="1"/>
  <c r="CD503" i="4" s="1"/>
  <c r="S502" i="21"/>
  <c r="AE502" i="21" s="1"/>
  <c r="CI502" i="4" s="1"/>
  <c r="O502" i="21"/>
  <c r="AA502" i="21" s="1"/>
  <c r="CE502" i="4" s="1"/>
  <c r="T501" i="21"/>
  <c r="AF501" i="21" s="1"/>
  <c r="CJ501" i="4" s="1"/>
  <c r="P501" i="21"/>
  <c r="AB501" i="21" s="1"/>
  <c r="CF501" i="4" s="1"/>
  <c r="U500" i="21"/>
  <c r="AG500" i="21" s="1"/>
  <c r="CK500" i="4" s="1"/>
  <c r="Q500" i="21"/>
  <c r="AC500" i="21" s="1"/>
  <c r="CG500" i="4" s="1"/>
  <c r="M500" i="21"/>
  <c r="Y500" i="21" s="1"/>
  <c r="CC500" i="4" s="1"/>
  <c r="R499" i="21"/>
  <c r="AD499" i="21" s="1"/>
  <c r="CH499" i="4" s="1"/>
  <c r="N499" i="21"/>
  <c r="S498" i="21"/>
  <c r="AE498" i="21" s="1"/>
  <c r="CI498" i="4" s="1"/>
  <c r="O498" i="21"/>
  <c r="AA498" i="21" s="1"/>
  <c r="CE498" i="4" s="1"/>
  <c r="T497" i="21"/>
  <c r="AF497" i="21" s="1"/>
  <c r="CJ497" i="4" s="1"/>
  <c r="P497" i="21"/>
  <c r="AB497" i="21" s="1"/>
  <c r="CF497" i="4" s="1"/>
  <c r="U496" i="21"/>
  <c r="AG496" i="21" s="1"/>
  <c r="CK496" i="4" s="1"/>
  <c r="Q496" i="21"/>
  <c r="AC496" i="21" s="1"/>
  <c r="CG496" i="4" s="1"/>
  <c r="M496" i="21"/>
  <c r="Y496" i="21" s="1"/>
  <c r="CC496" i="4" s="1"/>
  <c r="R495" i="21"/>
  <c r="AD495" i="21" s="1"/>
  <c r="CH495" i="4" s="1"/>
  <c r="N495" i="21"/>
  <c r="S494" i="21"/>
  <c r="AE494" i="21" s="1"/>
  <c r="CI494" i="4" s="1"/>
  <c r="O494" i="21"/>
  <c r="AA494" i="21" s="1"/>
  <c r="CE494" i="4" s="1"/>
  <c r="T493" i="21"/>
  <c r="AF493" i="21" s="1"/>
  <c r="CJ493" i="4" s="1"/>
  <c r="P493" i="21"/>
  <c r="AB493" i="21" s="1"/>
  <c r="CF493" i="4" s="1"/>
  <c r="U492" i="21"/>
  <c r="AG492" i="21" s="1"/>
  <c r="CK492" i="4" s="1"/>
  <c r="Q492" i="21"/>
  <c r="AC492" i="21" s="1"/>
  <c r="CG492" i="4" s="1"/>
  <c r="M492" i="21"/>
  <c r="Y492" i="21" s="1"/>
  <c r="CC492" i="4" s="1"/>
  <c r="R491" i="21"/>
  <c r="AD491" i="21" s="1"/>
  <c r="CH491" i="4" s="1"/>
  <c r="N491" i="21"/>
  <c r="Z491" i="21" s="1"/>
  <c r="CD491" i="4" s="1"/>
  <c r="S490" i="21"/>
  <c r="AE490" i="21" s="1"/>
  <c r="CI490" i="4" s="1"/>
  <c r="O490" i="21"/>
  <c r="AA490" i="21" s="1"/>
  <c r="CE490" i="4" s="1"/>
  <c r="T489" i="21"/>
  <c r="AF489" i="21" s="1"/>
  <c r="CJ489" i="4" s="1"/>
  <c r="P489" i="21"/>
  <c r="AB489" i="21" s="1"/>
  <c r="CF489" i="4" s="1"/>
  <c r="U488" i="21"/>
  <c r="AG488" i="21" s="1"/>
  <c r="CK488" i="4" s="1"/>
  <c r="Q488" i="21"/>
  <c r="AC488" i="21" s="1"/>
  <c r="CG488" i="4" s="1"/>
  <c r="M488" i="21"/>
  <c r="Y488" i="21" s="1"/>
  <c r="CC488" i="4" s="1"/>
  <c r="R487" i="21"/>
  <c r="AD487" i="21" s="1"/>
  <c r="CH487" i="4" s="1"/>
  <c r="N487" i="21"/>
  <c r="Z487" i="21" s="1"/>
  <c r="CD487" i="4" s="1"/>
  <c r="S486" i="21"/>
  <c r="AE486" i="21" s="1"/>
  <c r="CI486" i="4" s="1"/>
  <c r="O486" i="21"/>
  <c r="AA486" i="21" s="1"/>
  <c r="CE486" i="4" s="1"/>
  <c r="T485" i="21"/>
  <c r="AF485" i="21" s="1"/>
  <c r="CJ485" i="4" s="1"/>
  <c r="P485" i="21"/>
  <c r="AB485" i="21" s="1"/>
  <c r="CF485" i="4" s="1"/>
  <c r="U484" i="21"/>
  <c r="AG484" i="21" s="1"/>
  <c r="CK484" i="4" s="1"/>
  <c r="Q484" i="21"/>
  <c r="AC484" i="21" s="1"/>
  <c r="CG484" i="4" s="1"/>
  <c r="M484" i="21"/>
  <c r="Y484" i="21" s="1"/>
  <c r="CC484" i="4" s="1"/>
  <c r="R483" i="21"/>
  <c r="AD483" i="21" s="1"/>
  <c r="CH483" i="4" s="1"/>
  <c r="N483" i="21"/>
  <c r="Z483" i="21" s="1"/>
  <c r="CD483" i="4" s="1"/>
  <c r="S482" i="21"/>
  <c r="AE482" i="21" s="1"/>
  <c r="CI482" i="4" s="1"/>
  <c r="O482" i="21"/>
  <c r="AA482" i="21" s="1"/>
  <c r="CE482" i="4" s="1"/>
  <c r="T481" i="21"/>
  <c r="AF481" i="21" s="1"/>
  <c r="CJ481" i="4" s="1"/>
  <c r="P481" i="21"/>
  <c r="AB481" i="21" s="1"/>
  <c r="CF481" i="4" s="1"/>
  <c r="U480" i="21"/>
  <c r="AG480" i="21" s="1"/>
  <c r="CK480" i="4" s="1"/>
  <c r="Q480" i="21"/>
  <c r="AC480" i="21" s="1"/>
  <c r="CG480" i="4" s="1"/>
  <c r="M480" i="21"/>
  <c r="Y480" i="21" s="1"/>
  <c r="CC480" i="4" s="1"/>
  <c r="R479" i="21"/>
  <c r="AD479" i="21" s="1"/>
  <c r="CH479" i="4" s="1"/>
  <c r="N479" i="21"/>
  <c r="S478" i="21"/>
  <c r="AE478" i="21" s="1"/>
  <c r="CI478" i="4" s="1"/>
  <c r="O478" i="21"/>
  <c r="AA478" i="21" s="1"/>
  <c r="CE478" i="4" s="1"/>
  <c r="T477" i="21"/>
  <c r="AF477" i="21" s="1"/>
  <c r="CJ477" i="4" s="1"/>
  <c r="P477" i="21"/>
  <c r="AB477" i="21" s="1"/>
  <c r="CF477" i="4" s="1"/>
  <c r="U476" i="21"/>
  <c r="AG476" i="21" s="1"/>
  <c r="CK476" i="4" s="1"/>
  <c r="Q476" i="21"/>
  <c r="AC476" i="21" s="1"/>
  <c r="CG476" i="4" s="1"/>
  <c r="M476" i="21"/>
  <c r="Y476" i="21" s="1"/>
  <c r="CC476" i="4" s="1"/>
  <c r="R475" i="21"/>
  <c r="AD475" i="21" s="1"/>
  <c r="CH475" i="4" s="1"/>
  <c r="N475" i="21"/>
  <c r="Z475" i="21" s="1"/>
  <c r="CD475" i="4" s="1"/>
  <c r="S474" i="21"/>
  <c r="AE474" i="21" s="1"/>
  <c r="CI474" i="4" s="1"/>
  <c r="O474" i="21"/>
  <c r="AA474" i="21" s="1"/>
  <c r="CE474" i="4" s="1"/>
  <c r="T473" i="21"/>
  <c r="AF473" i="21" s="1"/>
  <c r="CJ473" i="4" s="1"/>
  <c r="P473" i="21"/>
  <c r="AB473" i="21" s="1"/>
  <c r="CF473" i="4" s="1"/>
  <c r="U472" i="21"/>
  <c r="AG472" i="21" s="1"/>
  <c r="CK472" i="4" s="1"/>
  <c r="Q472" i="21"/>
  <c r="AC472" i="21" s="1"/>
  <c r="CG472" i="4" s="1"/>
  <c r="M472" i="21"/>
  <c r="Y472" i="21" s="1"/>
  <c r="CC472" i="4" s="1"/>
  <c r="R471" i="21"/>
  <c r="AD471" i="21" s="1"/>
  <c r="CH471" i="4" s="1"/>
  <c r="N471" i="21"/>
  <c r="Z471" i="21" s="1"/>
  <c r="CD471" i="4" s="1"/>
  <c r="S470" i="21"/>
  <c r="AE470" i="21" s="1"/>
  <c r="CI470" i="4" s="1"/>
  <c r="O470" i="21"/>
  <c r="AA470" i="21" s="1"/>
  <c r="CE470" i="4" s="1"/>
  <c r="T469" i="21"/>
  <c r="AF469" i="21" s="1"/>
  <c r="CJ469" i="4" s="1"/>
  <c r="P469" i="21"/>
  <c r="AB469" i="21" s="1"/>
  <c r="CF469" i="4" s="1"/>
  <c r="U468" i="21"/>
  <c r="AG468" i="21" s="1"/>
  <c r="CK468" i="4" s="1"/>
  <c r="Q468" i="21"/>
  <c r="AC468" i="21" s="1"/>
  <c r="CG468" i="4" s="1"/>
  <c r="M468" i="21"/>
  <c r="Y468" i="21" s="1"/>
  <c r="CC468" i="4" s="1"/>
  <c r="R467" i="21"/>
  <c r="AD467" i="21" s="1"/>
  <c r="CH467" i="4" s="1"/>
  <c r="N467" i="21"/>
  <c r="Z467" i="21" s="1"/>
  <c r="CD467" i="4" s="1"/>
  <c r="S466" i="21"/>
  <c r="AE466" i="21" s="1"/>
  <c r="CI466" i="4" s="1"/>
  <c r="O466" i="21"/>
  <c r="AA466" i="21" s="1"/>
  <c r="CE466" i="4" s="1"/>
  <c r="T465" i="21"/>
  <c r="AF465" i="21" s="1"/>
  <c r="CJ465" i="4" s="1"/>
  <c r="P465" i="21"/>
  <c r="AB465" i="21" s="1"/>
  <c r="CF465" i="4" s="1"/>
  <c r="U464" i="21"/>
  <c r="AG464" i="21" s="1"/>
  <c r="CK464" i="4" s="1"/>
  <c r="Q464" i="21"/>
  <c r="AC464" i="21" s="1"/>
  <c r="CG464" i="4" s="1"/>
  <c r="M464" i="21"/>
  <c r="Y464" i="21" s="1"/>
  <c r="CC464" i="4" s="1"/>
  <c r="R463" i="21"/>
  <c r="AD463" i="21" s="1"/>
  <c r="CH463" i="4" s="1"/>
  <c r="N463" i="21"/>
  <c r="Z463" i="21" s="1"/>
  <c r="CD463" i="4" s="1"/>
  <c r="S462" i="21"/>
  <c r="AE462" i="21" s="1"/>
  <c r="CI462" i="4" s="1"/>
  <c r="O462" i="21"/>
  <c r="AA462" i="21" s="1"/>
  <c r="CE462" i="4" s="1"/>
  <c r="T461" i="21"/>
  <c r="AF461" i="21" s="1"/>
  <c r="CJ461" i="4" s="1"/>
  <c r="P461" i="21"/>
  <c r="AB461" i="21" s="1"/>
  <c r="CF461" i="4" s="1"/>
  <c r="U460" i="21"/>
  <c r="AG460" i="21" s="1"/>
  <c r="CK460" i="4" s="1"/>
  <c r="Q460" i="21"/>
  <c r="AC460" i="21" s="1"/>
  <c r="CG460" i="4" s="1"/>
  <c r="M460" i="21"/>
  <c r="Y460" i="21" s="1"/>
  <c r="CC460" i="4" s="1"/>
  <c r="R459" i="21"/>
  <c r="AD459" i="21" s="1"/>
  <c r="CH459" i="4" s="1"/>
  <c r="N459" i="21"/>
  <c r="Z459" i="21" s="1"/>
  <c r="CD459" i="4" s="1"/>
  <c r="S458" i="21"/>
  <c r="AE458" i="21" s="1"/>
  <c r="CI458" i="4" s="1"/>
  <c r="O458" i="21"/>
  <c r="AA458" i="21" s="1"/>
  <c r="CE458" i="4" s="1"/>
  <c r="T457" i="21"/>
  <c r="AF457" i="21" s="1"/>
  <c r="CJ457" i="4" s="1"/>
  <c r="P457" i="21"/>
  <c r="AB457" i="21" s="1"/>
  <c r="CF457" i="4" s="1"/>
  <c r="U456" i="21"/>
  <c r="AG456" i="21" s="1"/>
  <c r="CK456" i="4" s="1"/>
  <c r="Q456" i="21"/>
  <c r="AC456" i="21" s="1"/>
  <c r="CG456" i="4" s="1"/>
  <c r="M456" i="21"/>
  <c r="Y456" i="21" s="1"/>
  <c r="CC456" i="4" s="1"/>
  <c r="R455" i="21"/>
  <c r="AD455" i="21" s="1"/>
  <c r="CH455" i="4" s="1"/>
  <c r="N455" i="21"/>
  <c r="Z455" i="21" s="1"/>
  <c r="CD455" i="4" s="1"/>
  <c r="S454" i="21"/>
  <c r="AE454" i="21" s="1"/>
  <c r="CI454" i="4" s="1"/>
  <c r="O454" i="21"/>
  <c r="T453" i="21"/>
  <c r="AF453" i="21" s="1"/>
  <c r="CJ453" i="4" s="1"/>
  <c r="P453" i="21"/>
  <c r="AB453" i="21" s="1"/>
  <c r="CF453" i="4" s="1"/>
  <c r="U452" i="21"/>
  <c r="AG452" i="21" s="1"/>
  <c r="CK452" i="4" s="1"/>
  <c r="Q452" i="21"/>
  <c r="AC452" i="21" s="1"/>
  <c r="CG452" i="4" s="1"/>
  <c r="M452" i="21"/>
  <c r="Y452" i="21" s="1"/>
  <c r="CC452" i="4" s="1"/>
  <c r="R451" i="21"/>
  <c r="AD451" i="21" s="1"/>
  <c r="CH451" i="4" s="1"/>
  <c r="N451" i="21"/>
  <c r="Z451" i="21" s="1"/>
  <c r="CD451" i="4" s="1"/>
  <c r="S450" i="21"/>
  <c r="AE450" i="21" s="1"/>
  <c r="CI450" i="4" s="1"/>
  <c r="O450" i="21"/>
  <c r="T449" i="21"/>
  <c r="AF449" i="21" s="1"/>
  <c r="CJ449" i="4" s="1"/>
  <c r="P449" i="21"/>
  <c r="AB449" i="21" s="1"/>
  <c r="CF449" i="4" s="1"/>
  <c r="U448" i="21"/>
  <c r="AG448" i="21" s="1"/>
  <c r="CK448" i="4" s="1"/>
  <c r="Q448" i="21"/>
  <c r="AC448" i="21" s="1"/>
  <c r="CG448" i="4" s="1"/>
  <c r="M448" i="21"/>
  <c r="Y448" i="21" s="1"/>
  <c r="CC448" i="4" s="1"/>
  <c r="R447" i="21"/>
  <c r="AD447" i="21" s="1"/>
  <c r="CH447" i="4" s="1"/>
  <c r="N447" i="21"/>
  <c r="Z447" i="21" s="1"/>
  <c r="CD447" i="4" s="1"/>
  <c r="S446" i="21"/>
  <c r="AE446" i="21" s="1"/>
  <c r="CI446" i="4" s="1"/>
  <c r="O446" i="21"/>
  <c r="AA446" i="21" s="1"/>
  <c r="CE446" i="4" s="1"/>
  <c r="T445" i="21"/>
  <c r="AF445" i="21" s="1"/>
  <c r="CJ445" i="4" s="1"/>
  <c r="P445" i="21"/>
  <c r="AB445" i="21" s="1"/>
  <c r="CF445" i="4" s="1"/>
  <c r="U444" i="21"/>
  <c r="AG444" i="21" s="1"/>
  <c r="CK444" i="4" s="1"/>
  <c r="Q444" i="21"/>
  <c r="AC444" i="21" s="1"/>
  <c r="CG444" i="4" s="1"/>
  <c r="M444" i="21"/>
  <c r="Y444" i="21" s="1"/>
  <c r="CC444" i="4" s="1"/>
  <c r="R443" i="21"/>
  <c r="AD443" i="21" s="1"/>
  <c r="CH443" i="4" s="1"/>
  <c r="N443" i="21"/>
  <c r="Z443" i="21" s="1"/>
  <c r="CD443" i="4" s="1"/>
  <c r="S442" i="21"/>
  <c r="AE442" i="21" s="1"/>
  <c r="CI442" i="4" s="1"/>
  <c r="O442" i="21"/>
  <c r="AA442" i="21" s="1"/>
  <c r="CE442" i="4" s="1"/>
  <c r="T441" i="21"/>
  <c r="AF441" i="21" s="1"/>
  <c r="CJ441" i="4" s="1"/>
  <c r="P441" i="21"/>
  <c r="AB441" i="21" s="1"/>
  <c r="CF441" i="4" s="1"/>
  <c r="U440" i="21"/>
  <c r="AG440" i="21" s="1"/>
  <c r="CK440" i="4" s="1"/>
  <c r="Q440" i="21"/>
  <c r="AC440" i="21" s="1"/>
  <c r="CG440" i="4" s="1"/>
  <c r="M440" i="21"/>
  <c r="Y440" i="21" s="1"/>
  <c r="CC440" i="4" s="1"/>
  <c r="R439" i="21"/>
  <c r="AD439" i="21" s="1"/>
  <c r="CH439" i="4" s="1"/>
  <c r="N439" i="21"/>
  <c r="Z439" i="21" s="1"/>
  <c r="CD439" i="4" s="1"/>
  <c r="S438" i="21"/>
  <c r="AE438" i="21" s="1"/>
  <c r="CI438" i="4" s="1"/>
  <c r="O438" i="21"/>
  <c r="T437" i="21"/>
  <c r="AF437" i="21" s="1"/>
  <c r="CJ437" i="4" s="1"/>
  <c r="P437" i="21"/>
  <c r="AB437" i="21" s="1"/>
  <c r="CF437" i="4" s="1"/>
  <c r="U436" i="21"/>
  <c r="AG436" i="21" s="1"/>
  <c r="CK436" i="4" s="1"/>
  <c r="Q436" i="21"/>
  <c r="AC436" i="21" s="1"/>
  <c r="CG436" i="4" s="1"/>
  <c r="M436" i="21"/>
  <c r="Y436" i="21" s="1"/>
  <c r="CC436" i="4" s="1"/>
  <c r="R435" i="21"/>
  <c r="AD435" i="21" s="1"/>
  <c r="CH435" i="4" s="1"/>
  <c r="N435" i="21"/>
  <c r="Z435" i="21" s="1"/>
  <c r="CD435" i="4" s="1"/>
  <c r="S434" i="21"/>
  <c r="AE434" i="21" s="1"/>
  <c r="CI434" i="4" s="1"/>
  <c r="O434" i="21"/>
  <c r="AA434" i="21" s="1"/>
  <c r="CE434" i="4" s="1"/>
  <c r="T433" i="21"/>
  <c r="AF433" i="21" s="1"/>
  <c r="CJ433" i="4" s="1"/>
  <c r="P433" i="21"/>
  <c r="AB433" i="21" s="1"/>
  <c r="CF433" i="4" s="1"/>
  <c r="U432" i="21"/>
  <c r="AG432" i="21" s="1"/>
  <c r="CK432" i="4" s="1"/>
  <c r="Q432" i="21"/>
  <c r="AC432" i="21" s="1"/>
  <c r="CG432" i="4" s="1"/>
  <c r="M432" i="21"/>
  <c r="R431" i="21"/>
  <c r="AD431" i="21" s="1"/>
  <c r="CH431" i="4" s="1"/>
  <c r="N431" i="21"/>
  <c r="Z431" i="21" s="1"/>
  <c r="CD431" i="4" s="1"/>
  <c r="S430" i="21"/>
  <c r="AE430" i="21" s="1"/>
  <c r="CI430" i="4" s="1"/>
  <c r="O430" i="21"/>
  <c r="AA430" i="21" s="1"/>
  <c r="CE430" i="4" s="1"/>
  <c r="T429" i="21"/>
  <c r="AF429" i="21" s="1"/>
  <c r="CJ429" i="4" s="1"/>
  <c r="P429" i="21"/>
  <c r="AB429" i="21" s="1"/>
  <c r="CF429" i="4" s="1"/>
  <c r="U428" i="21"/>
  <c r="AG428" i="21" s="1"/>
  <c r="CK428" i="4" s="1"/>
  <c r="Q428" i="21"/>
  <c r="AC428" i="21" s="1"/>
  <c r="CG428" i="4" s="1"/>
  <c r="M428" i="21"/>
  <c r="Y428" i="21" s="1"/>
  <c r="CC428" i="4" s="1"/>
  <c r="R427" i="21"/>
  <c r="AD427" i="21" s="1"/>
  <c r="CH427" i="4" s="1"/>
  <c r="N427" i="21"/>
  <c r="Z427" i="21" s="1"/>
  <c r="CD427" i="4" s="1"/>
  <c r="S426" i="21"/>
  <c r="AE426" i="21" s="1"/>
  <c r="CI426" i="4" s="1"/>
  <c r="O426" i="21"/>
  <c r="AA426" i="21" s="1"/>
  <c r="CE426" i="4" s="1"/>
  <c r="T425" i="21"/>
  <c r="AF425" i="21" s="1"/>
  <c r="CJ425" i="4" s="1"/>
  <c r="P425" i="21"/>
  <c r="AB425" i="21" s="1"/>
  <c r="CF425" i="4" s="1"/>
  <c r="U424" i="21"/>
  <c r="AG424" i="21" s="1"/>
  <c r="CK424" i="4" s="1"/>
  <c r="Q424" i="21"/>
  <c r="AC424" i="21" s="1"/>
  <c r="CG424" i="4" s="1"/>
  <c r="M424" i="21"/>
  <c r="Y424" i="21" s="1"/>
  <c r="CC424" i="4" s="1"/>
  <c r="R423" i="21"/>
  <c r="AD423" i="21" s="1"/>
  <c r="CH423" i="4" s="1"/>
  <c r="N423" i="21"/>
  <c r="Z423" i="21" s="1"/>
  <c r="CD423" i="4" s="1"/>
  <c r="S422" i="21"/>
  <c r="AE422" i="21" s="1"/>
  <c r="CI422" i="4" s="1"/>
  <c r="O422" i="21"/>
  <c r="AA422" i="21" s="1"/>
  <c r="CE422" i="4" s="1"/>
  <c r="T421" i="21"/>
  <c r="AF421" i="21" s="1"/>
  <c r="CJ421" i="4" s="1"/>
  <c r="P421" i="21"/>
  <c r="AB421" i="21" s="1"/>
  <c r="CF421" i="4" s="1"/>
  <c r="U420" i="21"/>
  <c r="AG420" i="21" s="1"/>
  <c r="CK420" i="4" s="1"/>
  <c r="Q420" i="21"/>
  <c r="AC420" i="21" s="1"/>
  <c r="CG420" i="4" s="1"/>
  <c r="M420" i="21"/>
  <c r="Y420" i="21" s="1"/>
  <c r="CC420" i="4" s="1"/>
  <c r="R419" i="21"/>
  <c r="AD419" i="21" s="1"/>
  <c r="CH419" i="4" s="1"/>
  <c r="N419" i="21"/>
  <c r="Z419" i="21" s="1"/>
  <c r="CD419" i="4" s="1"/>
  <c r="S418" i="21"/>
  <c r="AE418" i="21" s="1"/>
  <c r="CI418" i="4" s="1"/>
  <c r="O418" i="21"/>
  <c r="AA418" i="21" s="1"/>
  <c r="CE418" i="4" s="1"/>
  <c r="T417" i="21"/>
  <c r="AF417" i="21" s="1"/>
  <c r="CJ417" i="4" s="1"/>
  <c r="P417" i="21"/>
  <c r="AB417" i="21" s="1"/>
  <c r="CF417" i="4" s="1"/>
  <c r="U416" i="21"/>
  <c r="AG416" i="21" s="1"/>
  <c r="CK416" i="4" s="1"/>
  <c r="Q416" i="21"/>
  <c r="AC416" i="21" s="1"/>
  <c r="CG416" i="4" s="1"/>
  <c r="M416" i="21"/>
  <c r="Y416" i="21" s="1"/>
  <c r="CC416" i="4" s="1"/>
  <c r="R415" i="21"/>
  <c r="AD415" i="21" s="1"/>
  <c r="CH415" i="4" s="1"/>
  <c r="N415" i="21"/>
  <c r="Z415" i="21" s="1"/>
  <c r="CD415" i="4" s="1"/>
  <c r="S414" i="21"/>
  <c r="AE414" i="21" s="1"/>
  <c r="CI414" i="4" s="1"/>
  <c r="O414" i="21"/>
  <c r="AA414" i="21" s="1"/>
  <c r="CE414" i="4" s="1"/>
  <c r="T413" i="21"/>
  <c r="AF413" i="21" s="1"/>
  <c r="CJ413" i="4" s="1"/>
  <c r="P413" i="21"/>
  <c r="AB413" i="21" s="1"/>
  <c r="CF413" i="4" s="1"/>
  <c r="U412" i="21"/>
  <c r="AG412" i="21" s="1"/>
  <c r="CK412" i="4" s="1"/>
  <c r="Q412" i="21"/>
  <c r="AC412" i="21" s="1"/>
  <c r="CG412" i="4" s="1"/>
  <c r="M412" i="21"/>
  <c r="Y412" i="21" s="1"/>
  <c r="CC412" i="4" s="1"/>
  <c r="R411" i="21"/>
  <c r="AD411" i="21" s="1"/>
  <c r="CH411" i="4" s="1"/>
  <c r="N411" i="21"/>
  <c r="Z411" i="21" s="1"/>
  <c r="CD411" i="4" s="1"/>
  <c r="S410" i="21"/>
  <c r="AE410" i="21" s="1"/>
  <c r="CI410" i="4" s="1"/>
  <c r="O410" i="21"/>
  <c r="AA410" i="21" s="1"/>
  <c r="CE410" i="4" s="1"/>
  <c r="T409" i="21"/>
  <c r="AF409" i="21" s="1"/>
  <c r="CJ409" i="4" s="1"/>
  <c r="P409" i="21"/>
  <c r="AB409" i="21" s="1"/>
  <c r="CF409" i="4" s="1"/>
  <c r="U408" i="21"/>
  <c r="AG408" i="21" s="1"/>
  <c r="CK408" i="4" s="1"/>
  <c r="Q408" i="21"/>
  <c r="AC408" i="21" s="1"/>
  <c r="CG408" i="4" s="1"/>
  <c r="M408" i="21"/>
  <c r="Y408" i="21" s="1"/>
  <c r="CC408" i="4" s="1"/>
  <c r="R407" i="21"/>
  <c r="AD407" i="21" s="1"/>
  <c r="CH407" i="4" s="1"/>
  <c r="N407" i="21"/>
  <c r="Z407" i="21" s="1"/>
  <c r="CD407" i="4" s="1"/>
  <c r="S406" i="21"/>
  <c r="AE406" i="21" s="1"/>
  <c r="CI406" i="4" s="1"/>
  <c r="O406" i="21"/>
  <c r="AA406" i="21" s="1"/>
  <c r="CE406" i="4" s="1"/>
  <c r="T405" i="21"/>
  <c r="AF405" i="21" s="1"/>
  <c r="CJ405" i="4" s="1"/>
  <c r="P405" i="21"/>
  <c r="AB405" i="21" s="1"/>
  <c r="CF405" i="4" s="1"/>
  <c r="U404" i="21"/>
  <c r="AG404" i="21" s="1"/>
  <c r="CK404" i="4" s="1"/>
  <c r="Q404" i="21"/>
  <c r="AC404" i="21" s="1"/>
  <c r="CG404" i="4" s="1"/>
  <c r="M404" i="21"/>
  <c r="Y404" i="21" s="1"/>
  <c r="CC404" i="4" s="1"/>
  <c r="R403" i="21"/>
  <c r="AD403" i="21" s="1"/>
  <c r="CH403" i="4" s="1"/>
  <c r="N403" i="21"/>
  <c r="Z403" i="21" s="1"/>
  <c r="CD403" i="4" s="1"/>
  <c r="S402" i="21"/>
  <c r="AE402" i="21" s="1"/>
  <c r="CI402" i="4" s="1"/>
  <c r="O402" i="21"/>
  <c r="AA402" i="21" s="1"/>
  <c r="CE402" i="4" s="1"/>
  <c r="T401" i="21"/>
  <c r="AF401" i="21" s="1"/>
  <c r="CJ401" i="4" s="1"/>
  <c r="P401" i="21"/>
  <c r="AB401" i="21" s="1"/>
  <c r="CF401" i="4" s="1"/>
  <c r="U400" i="21"/>
  <c r="AG400" i="21" s="1"/>
  <c r="CK400" i="4" s="1"/>
  <c r="Q400" i="21"/>
  <c r="AC400" i="21" s="1"/>
  <c r="CG400" i="4" s="1"/>
  <c r="M400" i="21"/>
  <c r="Y400" i="21" s="1"/>
  <c r="CC400" i="4" s="1"/>
  <c r="R399" i="21"/>
  <c r="AD399" i="21" s="1"/>
  <c r="CH399" i="4" s="1"/>
  <c r="N399" i="21"/>
  <c r="Z399" i="21" s="1"/>
  <c r="CD399" i="4" s="1"/>
  <c r="S398" i="21"/>
  <c r="AE398" i="21" s="1"/>
  <c r="CI398" i="4" s="1"/>
  <c r="O398" i="21"/>
  <c r="AA398" i="21" s="1"/>
  <c r="CE398" i="4" s="1"/>
  <c r="T397" i="21"/>
  <c r="AF397" i="21" s="1"/>
  <c r="CJ397" i="4" s="1"/>
  <c r="P397" i="21"/>
  <c r="AB397" i="21" s="1"/>
  <c r="CF397" i="4" s="1"/>
  <c r="U396" i="21"/>
  <c r="AG396" i="21" s="1"/>
  <c r="CK396" i="4" s="1"/>
  <c r="Q396" i="21"/>
  <c r="AC396" i="21" s="1"/>
  <c r="CG396" i="4" s="1"/>
  <c r="M396" i="21"/>
  <c r="Y396" i="21" s="1"/>
  <c r="CC396" i="4" s="1"/>
  <c r="R395" i="21"/>
  <c r="AD395" i="21" s="1"/>
  <c r="CH395" i="4" s="1"/>
  <c r="N395" i="21"/>
  <c r="S394" i="21"/>
  <c r="AE394" i="21" s="1"/>
  <c r="CI394" i="4" s="1"/>
  <c r="O394" i="21"/>
  <c r="AA394" i="21" s="1"/>
  <c r="CE394" i="4" s="1"/>
  <c r="T393" i="21"/>
  <c r="AF393" i="21" s="1"/>
  <c r="CJ393" i="4" s="1"/>
  <c r="P393" i="21"/>
  <c r="AB393" i="21" s="1"/>
  <c r="CF393" i="4" s="1"/>
  <c r="U392" i="21"/>
  <c r="AG392" i="21" s="1"/>
  <c r="CK392" i="4" s="1"/>
  <c r="Q392" i="21"/>
  <c r="AC392" i="21" s="1"/>
  <c r="CG392" i="4" s="1"/>
  <c r="M392" i="21"/>
  <c r="Y392" i="21" s="1"/>
  <c r="CC392" i="4" s="1"/>
  <c r="R391" i="21"/>
  <c r="AD391" i="21" s="1"/>
  <c r="CH391" i="4" s="1"/>
  <c r="N391" i="21"/>
  <c r="Z391" i="21" s="1"/>
  <c r="CD391" i="4" s="1"/>
  <c r="S390" i="21"/>
  <c r="AE390" i="21" s="1"/>
  <c r="CI390" i="4" s="1"/>
  <c r="O390" i="21"/>
  <c r="AA390" i="21" s="1"/>
  <c r="CE390" i="4" s="1"/>
  <c r="T389" i="21"/>
  <c r="AF389" i="21" s="1"/>
  <c r="CJ389" i="4" s="1"/>
  <c r="P389" i="21"/>
  <c r="AB389" i="21" s="1"/>
  <c r="CF389" i="4" s="1"/>
  <c r="U388" i="21"/>
  <c r="AG388" i="21" s="1"/>
  <c r="CK388" i="4" s="1"/>
  <c r="Q388" i="21"/>
  <c r="AC388" i="21" s="1"/>
  <c r="CG388" i="4" s="1"/>
  <c r="M388" i="21"/>
  <c r="Y388" i="21" s="1"/>
  <c r="CC388" i="4" s="1"/>
  <c r="R387" i="21"/>
  <c r="AD387" i="21" s="1"/>
  <c r="CH387" i="4" s="1"/>
  <c r="N387" i="21"/>
  <c r="Z387" i="21" s="1"/>
  <c r="CD387" i="4" s="1"/>
  <c r="S386" i="21"/>
  <c r="AE386" i="21" s="1"/>
  <c r="CI386" i="4" s="1"/>
  <c r="O386" i="21"/>
  <c r="AA386" i="21" s="1"/>
  <c r="CE386" i="4" s="1"/>
  <c r="T385" i="21"/>
  <c r="AF385" i="21" s="1"/>
  <c r="CJ385" i="4" s="1"/>
  <c r="P385" i="21"/>
  <c r="AB385" i="21" s="1"/>
  <c r="CF385" i="4" s="1"/>
  <c r="U384" i="21"/>
  <c r="AG384" i="21" s="1"/>
  <c r="CK384" i="4" s="1"/>
  <c r="Q384" i="21"/>
  <c r="AC384" i="21" s="1"/>
  <c r="CG384" i="4" s="1"/>
  <c r="M384" i="21"/>
  <c r="Y384" i="21" s="1"/>
  <c r="CC384" i="4" s="1"/>
  <c r="R383" i="21"/>
  <c r="AD383" i="21" s="1"/>
  <c r="CH383" i="4" s="1"/>
  <c r="N383" i="21"/>
  <c r="Z383" i="21" s="1"/>
  <c r="CD383" i="4" s="1"/>
  <c r="S382" i="21"/>
  <c r="AE382" i="21" s="1"/>
  <c r="CI382" i="4" s="1"/>
  <c r="O382" i="21"/>
  <c r="AA382" i="21" s="1"/>
  <c r="CE382" i="4" s="1"/>
  <c r="T381" i="21"/>
  <c r="AF381" i="21" s="1"/>
  <c r="CJ381" i="4" s="1"/>
  <c r="P381" i="21"/>
  <c r="AB381" i="21" s="1"/>
  <c r="CF381" i="4" s="1"/>
  <c r="U380" i="21"/>
  <c r="AG380" i="21" s="1"/>
  <c r="CK380" i="4" s="1"/>
  <c r="Q380" i="21"/>
  <c r="AC380" i="21" s="1"/>
  <c r="CG380" i="4" s="1"/>
  <c r="M380" i="21"/>
  <c r="Y380" i="21" s="1"/>
  <c r="CC380" i="4" s="1"/>
  <c r="R379" i="21"/>
  <c r="AD379" i="21" s="1"/>
  <c r="CH379" i="4" s="1"/>
  <c r="N379" i="21"/>
  <c r="Z379" i="21" s="1"/>
  <c r="CD379" i="4" s="1"/>
  <c r="S378" i="21"/>
  <c r="AE378" i="21" s="1"/>
  <c r="CI378" i="4" s="1"/>
  <c r="O378" i="21"/>
  <c r="AA378" i="21" s="1"/>
  <c r="CE378" i="4" s="1"/>
  <c r="T377" i="21"/>
  <c r="AF377" i="21" s="1"/>
  <c r="CJ377" i="4" s="1"/>
  <c r="P377" i="21"/>
  <c r="AB377" i="21" s="1"/>
  <c r="CF377" i="4" s="1"/>
  <c r="U376" i="21"/>
  <c r="AG376" i="21" s="1"/>
  <c r="CK376" i="4" s="1"/>
  <c r="Q376" i="21"/>
  <c r="AC376" i="21" s="1"/>
  <c r="CG376" i="4" s="1"/>
  <c r="M376" i="21"/>
  <c r="Y376" i="21" s="1"/>
  <c r="CC376" i="4" s="1"/>
  <c r="R375" i="21"/>
  <c r="AD375" i="21" s="1"/>
  <c r="CH375" i="4" s="1"/>
  <c r="N375" i="21"/>
  <c r="Z375" i="21" s="1"/>
  <c r="CD375" i="4" s="1"/>
  <c r="S374" i="21"/>
  <c r="AE374" i="21" s="1"/>
  <c r="CI374" i="4" s="1"/>
  <c r="O374" i="21"/>
  <c r="AA374" i="21" s="1"/>
  <c r="CE374" i="4" s="1"/>
  <c r="T373" i="21"/>
  <c r="AF373" i="21" s="1"/>
  <c r="CJ373" i="4" s="1"/>
  <c r="P373" i="21"/>
  <c r="AB373" i="21" s="1"/>
  <c r="CF373" i="4" s="1"/>
  <c r="U372" i="21"/>
  <c r="AG372" i="21" s="1"/>
  <c r="CK372" i="4" s="1"/>
  <c r="Q372" i="21"/>
  <c r="AC372" i="21" s="1"/>
  <c r="CG372" i="4" s="1"/>
  <c r="M372" i="21"/>
  <c r="R371" i="21"/>
  <c r="AD371" i="21" s="1"/>
  <c r="CH371" i="4" s="1"/>
  <c r="N371" i="21"/>
  <c r="Z371" i="21" s="1"/>
  <c r="CD371" i="4" s="1"/>
  <c r="S370" i="21"/>
  <c r="AE370" i="21" s="1"/>
  <c r="CI370" i="4" s="1"/>
  <c r="O370" i="21"/>
  <c r="AA370" i="21" s="1"/>
  <c r="CE370" i="4" s="1"/>
  <c r="T369" i="21"/>
  <c r="AF369" i="21" s="1"/>
  <c r="CJ369" i="4" s="1"/>
  <c r="P369" i="21"/>
  <c r="AB369" i="21" s="1"/>
  <c r="CF369" i="4" s="1"/>
  <c r="U368" i="21"/>
  <c r="AG368" i="21" s="1"/>
  <c r="CK368" i="4" s="1"/>
  <c r="Q368" i="21"/>
  <c r="AC368" i="21" s="1"/>
  <c r="CG368" i="4" s="1"/>
  <c r="M368" i="21"/>
  <c r="Y368" i="21" s="1"/>
  <c r="CC368" i="4" s="1"/>
  <c r="R367" i="21"/>
  <c r="AD367" i="21" s="1"/>
  <c r="CH367" i="4" s="1"/>
  <c r="N367" i="21"/>
  <c r="Z367" i="21" s="1"/>
  <c r="CD367" i="4" s="1"/>
  <c r="S366" i="21"/>
  <c r="AE366" i="21" s="1"/>
  <c r="CI366" i="4" s="1"/>
  <c r="O366" i="21"/>
  <c r="AA366" i="21" s="1"/>
  <c r="CE366" i="4" s="1"/>
  <c r="T365" i="21"/>
  <c r="AF365" i="21" s="1"/>
  <c r="CJ365" i="4" s="1"/>
  <c r="P365" i="21"/>
  <c r="AB365" i="21" s="1"/>
  <c r="CF365" i="4" s="1"/>
  <c r="U364" i="21"/>
  <c r="AG364" i="21" s="1"/>
  <c r="CK364" i="4" s="1"/>
  <c r="Q364" i="21"/>
  <c r="AC364" i="21" s="1"/>
  <c r="CG364" i="4" s="1"/>
  <c r="M364" i="21"/>
  <c r="Y364" i="21" s="1"/>
  <c r="CC364" i="4" s="1"/>
  <c r="R363" i="21"/>
  <c r="AD363" i="21" s="1"/>
  <c r="CH363" i="4" s="1"/>
  <c r="N363" i="21"/>
  <c r="Z363" i="21" s="1"/>
  <c r="CD363" i="4" s="1"/>
  <c r="S362" i="21"/>
  <c r="AE362" i="21" s="1"/>
  <c r="CI362" i="4" s="1"/>
  <c r="O362" i="21"/>
  <c r="AA362" i="21" s="1"/>
  <c r="CE362" i="4" s="1"/>
  <c r="T361" i="21"/>
  <c r="AF361" i="21" s="1"/>
  <c r="CJ361" i="4" s="1"/>
  <c r="P361" i="21"/>
  <c r="AB361" i="21" s="1"/>
  <c r="CF361" i="4" s="1"/>
  <c r="U360" i="21"/>
  <c r="AG360" i="21" s="1"/>
  <c r="CK360" i="4" s="1"/>
  <c r="Q360" i="21"/>
  <c r="AC360" i="21" s="1"/>
  <c r="CG360" i="4" s="1"/>
  <c r="M360" i="21"/>
  <c r="Y360" i="21" s="1"/>
  <c r="CC360" i="4" s="1"/>
  <c r="R359" i="21"/>
  <c r="AD359" i="21" s="1"/>
  <c r="CH359" i="4" s="1"/>
  <c r="N359" i="21"/>
  <c r="Z359" i="21" s="1"/>
  <c r="CD359" i="4" s="1"/>
  <c r="S358" i="21"/>
  <c r="AE358" i="21" s="1"/>
  <c r="CI358" i="4" s="1"/>
  <c r="O358" i="21"/>
  <c r="AA358" i="21" s="1"/>
  <c r="CE358" i="4" s="1"/>
  <c r="T357" i="21"/>
  <c r="AF357" i="21" s="1"/>
  <c r="CJ357" i="4" s="1"/>
  <c r="P357" i="21"/>
  <c r="AB357" i="21" s="1"/>
  <c r="CF357" i="4" s="1"/>
  <c r="U356" i="21"/>
  <c r="AG356" i="21" s="1"/>
  <c r="CK356" i="4" s="1"/>
  <c r="Q356" i="21"/>
  <c r="AC356" i="21" s="1"/>
  <c r="CG356" i="4" s="1"/>
  <c r="M356" i="21"/>
  <c r="Y356" i="21" s="1"/>
  <c r="CC356" i="4" s="1"/>
  <c r="R355" i="21"/>
  <c r="AD355" i="21" s="1"/>
  <c r="CH355" i="4" s="1"/>
  <c r="N355" i="21"/>
  <c r="Z355" i="21" s="1"/>
  <c r="CD355" i="4" s="1"/>
  <c r="S354" i="21"/>
  <c r="AE354" i="21" s="1"/>
  <c r="CI354" i="4" s="1"/>
  <c r="O354" i="21"/>
  <c r="AA354" i="21" s="1"/>
  <c r="CE354" i="4" s="1"/>
  <c r="T353" i="21"/>
  <c r="AF353" i="21" s="1"/>
  <c r="CJ353" i="4" s="1"/>
  <c r="P353" i="21"/>
  <c r="AB353" i="21" s="1"/>
  <c r="CF353" i="4" s="1"/>
  <c r="U352" i="21"/>
  <c r="AG352" i="21" s="1"/>
  <c r="CK352" i="4" s="1"/>
  <c r="Q352" i="21"/>
  <c r="AC352" i="21" s="1"/>
  <c r="CG352" i="4" s="1"/>
  <c r="M352" i="21"/>
  <c r="Y352" i="21" s="1"/>
  <c r="CC352" i="4" s="1"/>
  <c r="R351" i="21"/>
  <c r="AD351" i="21" s="1"/>
  <c r="CH351" i="4" s="1"/>
  <c r="N351" i="21"/>
  <c r="Z351" i="21" s="1"/>
  <c r="CD351" i="4" s="1"/>
  <c r="S350" i="21"/>
  <c r="AE350" i="21" s="1"/>
  <c r="CI350" i="4" s="1"/>
  <c r="O350" i="21"/>
  <c r="AA350" i="21" s="1"/>
  <c r="CE350" i="4" s="1"/>
  <c r="T349" i="21"/>
  <c r="AF349" i="21" s="1"/>
  <c r="CJ349" i="4" s="1"/>
  <c r="P349" i="21"/>
  <c r="AB349" i="21" s="1"/>
  <c r="CF349" i="4" s="1"/>
  <c r="U348" i="21"/>
  <c r="AG348" i="21" s="1"/>
  <c r="CK348" i="4" s="1"/>
  <c r="Q348" i="21"/>
  <c r="AC348" i="21" s="1"/>
  <c r="CG348" i="4" s="1"/>
  <c r="M348" i="21"/>
  <c r="Y348" i="21" s="1"/>
  <c r="CC348" i="4" s="1"/>
  <c r="R347" i="21"/>
  <c r="AD347" i="21" s="1"/>
  <c r="CH347" i="4" s="1"/>
  <c r="N347" i="21"/>
  <c r="Z347" i="21" s="1"/>
  <c r="CD347" i="4" s="1"/>
  <c r="S346" i="21"/>
  <c r="AE346" i="21" s="1"/>
  <c r="CI346" i="4" s="1"/>
  <c r="O346" i="21"/>
  <c r="AA346" i="21" s="1"/>
  <c r="CE346" i="4" s="1"/>
  <c r="T345" i="21"/>
  <c r="AF345" i="21" s="1"/>
  <c r="CJ345" i="4" s="1"/>
  <c r="P345" i="21"/>
  <c r="AB345" i="21" s="1"/>
  <c r="CF345" i="4" s="1"/>
  <c r="U344" i="21"/>
  <c r="AG344" i="21" s="1"/>
  <c r="CK344" i="4" s="1"/>
  <c r="Q344" i="21"/>
  <c r="AC344" i="21" s="1"/>
  <c r="CG344" i="4" s="1"/>
  <c r="M344" i="21"/>
  <c r="Y344" i="21" s="1"/>
  <c r="CC344" i="4" s="1"/>
  <c r="R343" i="21"/>
  <c r="AD343" i="21" s="1"/>
  <c r="CH343" i="4" s="1"/>
  <c r="N343" i="21"/>
  <c r="Z343" i="21" s="1"/>
  <c r="CD343" i="4" s="1"/>
  <c r="S342" i="21"/>
  <c r="AE342" i="21" s="1"/>
  <c r="CI342" i="4" s="1"/>
  <c r="O342" i="21"/>
  <c r="AA342" i="21" s="1"/>
  <c r="CE342" i="4" s="1"/>
  <c r="T341" i="21"/>
  <c r="AF341" i="21" s="1"/>
  <c r="CJ341" i="4" s="1"/>
  <c r="P341" i="21"/>
  <c r="AB341" i="21" s="1"/>
  <c r="CF341" i="4" s="1"/>
  <c r="U340" i="21"/>
  <c r="AG340" i="21" s="1"/>
  <c r="CK340" i="4" s="1"/>
  <c r="Q340" i="21"/>
  <c r="AC340" i="21" s="1"/>
  <c r="CG340" i="4" s="1"/>
  <c r="M340" i="21"/>
  <c r="Y340" i="21" s="1"/>
  <c r="CC340" i="4" s="1"/>
  <c r="R339" i="21"/>
  <c r="AD339" i="21" s="1"/>
  <c r="CH339" i="4" s="1"/>
  <c r="N339" i="21"/>
  <c r="Z339" i="21" s="1"/>
  <c r="CD339" i="4" s="1"/>
  <c r="S338" i="21"/>
  <c r="AE338" i="21" s="1"/>
  <c r="CI338" i="4" s="1"/>
  <c r="O338" i="21"/>
  <c r="AA338" i="21" s="1"/>
  <c r="CE338" i="4" s="1"/>
  <c r="T337" i="21"/>
  <c r="AF337" i="21" s="1"/>
  <c r="CJ337" i="4" s="1"/>
  <c r="P337" i="21"/>
  <c r="AB337" i="21" s="1"/>
  <c r="CF337" i="4" s="1"/>
  <c r="U336" i="21"/>
  <c r="AG336" i="21" s="1"/>
  <c r="CK336" i="4" s="1"/>
  <c r="Q336" i="21"/>
  <c r="AC336" i="21" s="1"/>
  <c r="CG336" i="4" s="1"/>
  <c r="M336" i="21"/>
  <c r="Y336" i="21" s="1"/>
  <c r="CC336" i="4" s="1"/>
  <c r="R335" i="21"/>
  <c r="AD335" i="21" s="1"/>
  <c r="CH335" i="4" s="1"/>
  <c r="N335" i="21"/>
  <c r="Z335" i="21" s="1"/>
  <c r="CD335" i="4" s="1"/>
  <c r="S334" i="21"/>
  <c r="AE334" i="21" s="1"/>
  <c r="CI334" i="4" s="1"/>
  <c r="O334" i="21"/>
  <c r="AA334" i="21" s="1"/>
  <c r="CE334" i="4" s="1"/>
  <c r="T333" i="21"/>
  <c r="AF333" i="21" s="1"/>
  <c r="CJ333" i="4" s="1"/>
  <c r="P333" i="21"/>
  <c r="AB333" i="21" s="1"/>
  <c r="CF333" i="4" s="1"/>
  <c r="U332" i="21"/>
  <c r="AG332" i="21" s="1"/>
  <c r="CK332" i="4" s="1"/>
  <c r="Q332" i="21"/>
  <c r="AC332" i="21" s="1"/>
  <c r="CG332" i="4" s="1"/>
  <c r="M332" i="21"/>
  <c r="Y332" i="21" s="1"/>
  <c r="CC332" i="4" s="1"/>
  <c r="R331" i="21"/>
  <c r="AD331" i="21" s="1"/>
  <c r="CH331" i="4" s="1"/>
  <c r="N331" i="21"/>
  <c r="Z331" i="21" s="1"/>
  <c r="CD331" i="4" s="1"/>
  <c r="S330" i="21"/>
  <c r="AE330" i="21" s="1"/>
  <c r="CI330" i="4" s="1"/>
  <c r="O330" i="21"/>
  <c r="AA330" i="21" s="1"/>
  <c r="CE330" i="4" s="1"/>
  <c r="T329" i="21"/>
  <c r="AF329" i="21" s="1"/>
  <c r="CJ329" i="4" s="1"/>
  <c r="P329" i="21"/>
  <c r="AB329" i="21" s="1"/>
  <c r="CF329" i="4" s="1"/>
  <c r="U328" i="21"/>
  <c r="AG328" i="21" s="1"/>
  <c r="CK328" i="4" s="1"/>
  <c r="Q328" i="21"/>
  <c r="AC328" i="21" s="1"/>
  <c r="CG328" i="4" s="1"/>
  <c r="M328" i="21"/>
  <c r="Y328" i="21" s="1"/>
  <c r="CC328" i="4" s="1"/>
  <c r="R327" i="21"/>
  <c r="AD327" i="21" s="1"/>
  <c r="CH327" i="4" s="1"/>
  <c r="N327" i="21"/>
  <c r="Z327" i="21" s="1"/>
  <c r="CD327" i="4" s="1"/>
  <c r="S326" i="21"/>
  <c r="AE326" i="21" s="1"/>
  <c r="CI326" i="4" s="1"/>
  <c r="O326" i="21"/>
  <c r="AA326" i="21" s="1"/>
  <c r="CE326" i="4" s="1"/>
  <c r="T325" i="21"/>
  <c r="AF325" i="21" s="1"/>
  <c r="CJ325" i="4" s="1"/>
  <c r="P325" i="21"/>
  <c r="AB325" i="21" s="1"/>
  <c r="CF325" i="4" s="1"/>
  <c r="U324" i="21"/>
  <c r="AG324" i="21" s="1"/>
  <c r="CK324" i="4" s="1"/>
  <c r="Q324" i="21"/>
  <c r="AC324" i="21" s="1"/>
  <c r="CG324" i="4" s="1"/>
  <c r="M324" i="21"/>
  <c r="Y324" i="21" s="1"/>
  <c r="CC324" i="4" s="1"/>
  <c r="R323" i="21"/>
  <c r="AD323" i="21" s="1"/>
  <c r="CH323" i="4" s="1"/>
  <c r="N323" i="21"/>
  <c r="S322" i="21"/>
  <c r="AE322" i="21" s="1"/>
  <c r="CI322" i="4" s="1"/>
  <c r="O322" i="21"/>
  <c r="AA322" i="21" s="1"/>
  <c r="CE322" i="4" s="1"/>
  <c r="T321" i="21"/>
  <c r="AF321" i="21" s="1"/>
  <c r="CJ321" i="4" s="1"/>
  <c r="P321" i="21"/>
  <c r="AB321" i="21" s="1"/>
  <c r="CF321" i="4" s="1"/>
  <c r="U320" i="21"/>
  <c r="AG320" i="21" s="1"/>
  <c r="CK320" i="4" s="1"/>
  <c r="Q320" i="21"/>
  <c r="AC320" i="21" s="1"/>
  <c r="CG320" i="4" s="1"/>
  <c r="M320" i="21"/>
  <c r="Y320" i="21" s="1"/>
  <c r="CC320" i="4" s="1"/>
  <c r="R319" i="21"/>
  <c r="AD319" i="21" s="1"/>
  <c r="CH319" i="4" s="1"/>
  <c r="N319" i="21"/>
  <c r="Z319" i="21" s="1"/>
  <c r="CD319" i="4" s="1"/>
  <c r="S318" i="21"/>
  <c r="AE318" i="21" s="1"/>
  <c r="CI318" i="4" s="1"/>
  <c r="O318" i="21"/>
  <c r="AA318" i="21" s="1"/>
  <c r="CE318" i="4" s="1"/>
  <c r="T317" i="21"/>
  <c r="AF317" i="21" s="1"/>
  <c r="CJ317" i="4" s="1"/>
  <c r="P317" i="21"/>
  <c r="AB317" i="21" s="1"/>
  <c r="CF317" i="4" s="1"/>
  <c r="U316" i="21"/>
  <c r="AG316" i="21" s="1"/>
  <c r="CK316" i="4" s="1"/>
  <c r="Q316" i="21"/>
  <c r="AC316" i="21" s="1"/>
  <c r="CG316" i="4" s="1"/>
  <c r="M316" i="21"/>
  <c r="Y316" i="21" s="1"/>
  <c r="CC316" i="4" s="1"/>
  <c r="R315" i="21"/>
  <c r="AD315" i="21" s="1"/>
  <c r="CH315" i="4" s="1"/>
  <c r="N315" i="21"/>
  <c r="Z315" i="21" s="1"/>
  <c r="CD315" i="4" s="1"/>
  <c r="S314" i="21"/>
  <c r="AE314" i="21" s="1"/>
  <c r="CI314" i="4" s="1"/>
  <c r="O314" i="21"/>
  <c r="AA314" i="21" s="1"/>
  <c r="CE314" i="4" s="1"/>
  <c r="T313" i="21"/>
  <c r="AF313" i="21" s="1"/>
  <c r="CJ313" i="4" s="1"/>
  <c r="P313" i="21"/>
  <c r="AB313" i="21" s="1"/>
  <c r="CF313" i="4" s="1"/>
  <c r="U312" i="21"/>
  <c r="AG312" i="21" s="1"/>
  <c r="CK312" i="4" s="1"/>
  <c r="Q312" i="21"/>
  <c r="AC312" i="21" s="1"/>
  <c r="CG312" i="4" s="1"/>
  <c r="M312" i="21"/>
  <c r="Y312" i="21" s="1"/>
  <c r="CC312" i="4" s="1"/>
  <c r="R311" i="21"/>
  <c r="AD311" i="21" s="1"/>
  <c r="CH311" i="4" s="1"/>
  <c r="N311" i="21"/>
  <c r="Z311" i="21" s="1"/>
  <c r="CD311" i="4" s="1"/>
  <c r="S310" i="21"/>
  <c r="AE310" i="21" s="1"/>
  <c r="CI310" i="4" s="1"/>
  <c r="O310" i="21"/>
  <c r="AA310" i="21" s="1"/>
  <c r="CE310" i="4" s="1"/>
  <c r="T309" i="21"/>
  <c r="AF309" i="21" s="1"/>
  <c r="CJ309" i="4" s="1"/>
  <c r="P309" i="21"/>
  <c r="AB309" i="21" s="1"/>
  <c r="CF309" i="4" s="1"/>
  <c r="U308" i="21"/>
  <c r="AG308" i="21" s="1"/>
  <c r="CK308" i="4" s="1"/>
  <c r="Q308" i="21"/>
  <c r="AC308" i="21" s="1"/>
  <c r="CG308" i="4" s="1"/>
  <c r="M308" i="21"/>
  <c r="Y308" i="21" s="1"/>
  <c r="CC308" i="4" s="1"/>
  <c r="R307" i="21"/>
  <c r="AD307" i="21" s="1"/>
  <c r="CH307" i="4" s="1"/>
  <c r="N307" i="21"/>
  <c r="Z307" i="21" s="1"/>
  <c r="CD307" i="4" s="1"/>
  <c r="S306" i="21"/>
  <c r="AE306" i="21" s="1"/>
  <c r="CI306" i="4" s="1"/>
  <c r="O306" i="21"/>
  <c r="AA306" i="21" s="1"/>
  <c r="CE306" i="4" s="1"/>
  <c r="T305" i="21"/>
  <c r="AF305" i="21" s="1"/>
  <c r="CJ305" i="4" s="1"/>
  <c r="P305" i="21"/>
  <c r="AB305" i="21" s="1"/>
  <c r="CF305" i="4" s="1"/>
  <c r="U304" i="21"/>
  <c r="AG304" i="21" s="1"/>
  <c r="CK304" i="4" s="1"/>
  <c r="Q304" i="21"/>
  <c r="AC304" i="21" s="1"/>
  <c r="CG304" i="4" s="1"/>
  <c r="M304" i="21"/>
  <c r="Y304" i="21" s="1"/>
  <c r="CC304" i="4" s="1"/>
  <c r="R303" i="21"/>
  <c r="AD303" i="21" s="1"/>
  <c r="CH303" i="4" s="1"/>
  <c r="N303" i="21"/>
  <c r="Z303" i="21" s="1"/>
  <c r="CD303" i="4" s="1"/>
  <c r="S302" i="21"/>
  <c r="AE302" i="21" s="1"/>
  <c r="CI302" i="4" s="1"/>
  <c r="O302" i="21"/>
  <c r="AA302" i="21" s="1"/>
  <c r="CE302" i="4" s="1"/>
  <c r="T301" i="21"/>
  <c r="AF301" i="21" s="1"/>
  <c r="CJ301" i="4" s="1"/>
  <c r="P301" i="21"/>
  <c r="AB301" i="21" s="1"/>
  <c r="CF301" i="4" s="1"/>
  <c r="U300" i="21"/>
  <c r="AG300" i="21" s="1"/>
  <c r="CK300" i="4" s="1"/>
  <c r="Q300" i="21"/>
  <c r="AC300" i="21" s="1"/>
  <c r="CG300" i="4" s="1"/>
  <c r="M300" i="21"/>
  <c r="Y300" i="21" s="1"/>
  <c r="CC300" i="4" s="1"/>
  <c r="R299" i="21"/>
  <c r="AD299" i="21" s="1"/>
  <c r="CH299" i="4" s="1"/>
  <c r="N299" i="21"/>
  <c r="Z299" i="21" s="1"/>
  <c r="CD299" i="4" s="1"/>
  <c r="S298" i="21"/>
  <c r="AE298" i="21" s="1"/>
  <c r="CI298" i="4" s="1"/>
  <c r="O298" i="21"/>
  <c r="AA298" i="21" s="1"/>
  <c r="CE298" i="4" s="1"/>
  <c r="T297" i="21"/>
  <c r="AF297" i="21" s="1"/>
  <c r="CJ297" i="4" s="1"/>
  <c r="P297" i="21"/>
  <c r="AB297" i="21" s="1"/>
  <c r="CF297" i="4" s="1"/>
  <c r="U296" i="21"/>
  <c r="AG296" i="21" s="1"/>
  <c r="CK296" i="4" s="1"/>
  <c r="Q296" i="21"/>
  <c r="AC296" i="21" s="1"/>
  <c r="CG296" i="4" s="1"/>
  <c r="M296" i="21"/>
  <c r="Y296" i="21" s="1"/>
  <c r="CC296" i="4" s="1"/>
  <c r="R295" i="21"/>
  <c r="AD295" i="21" s="1"/>
  <c r="CH295" i="4" s="1"/>
  <c r="N295" i="21"/>
  <c r="Z295" i="21" s="1"/>
  <c r="CD295" i="4" s="1"/>
  <c r="S294" i="21"/>
  <c r="AE294" i="21" s="1"/>
  <c r="CI294" i="4" s="1"/>
  <c r="O294" i="21"/>
  <c r="AA294" i="21" s="1"/>
  <c r="CE294" i="4" s="1"/>
  <c r="T293" i="21"/>
  <c r="AF293" i="21" s="1"/>
  <c r="CJ293" i="4" s="1"/>
  <c r="P293" i="21"/>
  <c r="AB293" i="21" s="1"/>
  <c r="CF293" i="4" s="1"/>
  <c r="U292" i="21"/>
  <c r="AG292" i="21" s="1"/>
  <c r="CK292" i="4" s="1"/>
  <c r="Q292" i="21"/>
  <c r="AC292" i="21" s="1"/>
  <c r="CG292" i="4" s="1"/>
  <c r="M292" i="21"/>
  <c r="Y292" i="21" s="1"/>
  <c r="CC292" i="4" s="1"/>
  <c r="R291" i="21"/>
  <c r="AD291" i="21" s="1"/>
  <c r="CH291" i="4" s="1"/>
  <c r="N291" i="21"/>
  <c r="Z291" i="21" s="1"/>
  <c r="CD291" i="4" s="1"/>
  <c r="S290" i="21"/>
  <c r="AE290" i="21" s="1"/>
  <c r="CI290" i="4" s="1"/>
  <c r="O290" i="21"/>
  <c r="AA290" i="21" s="1"/>
  <c r="CE290" i="4" s="1"/>
  <c r="T289" i="21"/>
  <c r="AF289" i="21" s="1"/>
  <c r="CJ289" i="4" s="1"/>
  <c r="P289" i="21"/>
  <c r="AB289" i="21" s="1"/>
  <c r="CF289" i="4" s="1"/>
  <c r="U288" i="21"/>
  <c r="AG288" i="21" s="1"/>
  <c r="CK288" i="4" s="1"/>
  <c r="Q288" i="21"/>
  <c r="AC288" i="21" s="1"/>
  <c r="CG288" i="4" s="1"/>
  <c r="M288" i="21"/>
  <c r="Y288" i="21" s="1"/>
  <c r="CC288" i="4" s="1"/>
  <c r="R287" i="21"/>
  <c r="AD287" i="21" s="1"/>
  <c r="CH287" i="4" s="1"/>
  <c r="N287" i="21"/>
  <c r="Z287" i="21" s="1"/>
  <c r="CD287" i="4" s="1"/>
  <c r="S286" i="21"/>
  <c r="AE286" i="21" s="1"/>
  <c r="CI286" i="4" s="1"/>
  <c r="O286" i="21"/>
  <c r="AA286" i="21" s="1"/>
  <c r="CE286" i="4" s="1"/>
  <c r="T285" i="21"/>
  <c r="AF285" i="21" s="1"/>
  <c r="CJ285" i="4" s="1"/>
  <c r="P285" i="21"/>
  <c r="AB285" i="21" s="1"/>
  <c r="CF285" i="4" s="1"/>
  <c r="U284" i="21"/>
  <c r="AG284" i="21" s="1"/>
  <c r="CK284" i="4" s="1"/>
  <c r="Q284" i="21"/>
  <c r="AC284" i="21" s="1"/>
  <c r="CG284" i="4" s="1"/>
  <c r="M284" i="21"/>
  <c r="Y284" i="21" s="1"/>
  <c r="CC284" i="4" s="1"/>
  <c r="R283" i="21"/>
  <c r="AD283" i="21" s="1"/>
  <c r="CH283" i="4" s="1"/>
  <c r="N283" i="21"/>
  <c r="Z283" i="21" s="1"/>
  <c r="CD283" i="4" s="1"/>
  <c r="S282" i="21"/>
  <c r="AE282" i="21" s="1"/>
  <c r="CI282" i="4" s="1"/>
  <c r="O282" i="21"/>
  <c r="AA282" i="21" s="1"/>
  <c r="CE282" i="4" s="1"/>
  <c r="T281" i="21"/>
  <c r="AF281" i="21" s="1"/>
  <c r="CJ281" i="4" s="1"/>
  <c r="P281" i="21"/>
  <c r="AB281" i="21" s="1"/>
  <c r="CF281" i="4" s="1"/>
  <c r="U280" i="21"/>
  <c r="AG280" i="21" s="1"/>
  <c r="CK280" i="4" s="1"/>
  <c r="Q280" i="21"/>
  <c r="AC280" i="21" s="1"/>
  <c r="CG280" i="4" s="1"/>
  <c r="M280" i="21"/>
  <c r="Y280" i="21" s="1"/>
  <c r="CC280" i="4" s="1"/>
  <c r="R279" i="21"/>
  <c r="AD279" i="21" s="1"/>
  <c r="CH279" i="4" s="1"/>
  <c r="N279" i="21"/>
  <c r="Z279" i="21" s="1"/>
  <c r="CD279" i="4" s="1"/>
  <c r="S278" i="21"/>
  <c r="AE278" i="21" s="1"/>
  <c r="CI278" i="4" s="1"/>
  <c r="O278" i="21"/>
  <c r="AA278" i="21" s="1"/>
  <c r="CE278" i="4" s="1"/>
  <c r="T277" i="21"/>
  <c r="AF277" i="21" s="1"/>
  <c r="CJ277" i="4" s="1"/>
  <c r="P277" i="21"/>
  <c r="AB277" i="21" s="1"/>
  <c r="CF277" i="4" s="1"/>
  <c r="U276" i="21"/>
  <c r="AG276" i="21" s="1"/>
  <c r="CK276" i="4" s="1"/>
  <c r="Q276" i="21"/>
  <c r="AC276" i="21" s="1"/>
  <c r="CG276" i="4" s="1"/>
  <c r="M276" i="21"/>
  <c r="Y276" i="21" s="1"/>
  <c r="CC276" i="4" s="1"/>
  <c r="R275" i="21"/>
  <c r="AD275" i="21" s="1"/>
  <c r="CH275" i="4" s="1"/>
  <c r="N275" i="21"/>
  <c r="Z275" i="21" s="1"/>
  <c r="CD275" i="4" s="1"/>
  <c r="S274" i="21"/>
  <c r="AE274" i="21" s="1"/>
  <c r="CI274" i="4" s="1"/>
  <c r="O274" i="21"/>
  <c r="AA274" i="21" s="1"/>
  <c r="CE274" i="4" s="1"/>
  <c r="T273" i="21"/>
  <c r="AF273" i="21" s="1"/>
  <c r="CJ273" i="4" s="1"/>
  <c r="P273" i="21"/>
  <c r="AB273" i="21" s="1"/>
  <c r="CF273" i="4" s="1"/>
  <c r="U272" i="21"/>
  <c r="AG272" i="21" s="1"/>
  <c r="CK272" i="4" s="1"/>
  <c r="Q272" i="21"/>
  <c r="AC272" i="21" s="1"/>
  <c r="CG272" i="4" s="1"/>
  <c r="M272" i="21"/>
  <c r="Y272" i="21" s="1"/>
  <c r="CC272" i="4" s="1"/>
  <c r="R271" i="21"/>
  <c r="AD271" i="21" s="1"/>
  <c r="CH271" i="4" s="1"/>
  <c r="N271" i="21"/>
  <c r="Z271" i="21" s="1"/>
  <c r="CD271" i="4" s="1"/>
  <c r="S270" i="21"/>
  <c r="AE270" i="21" s="1"/>
  <c r="CI270" i="4" s="1"/>
  <c r="O270" i="21"/>
  <c r="AA270" i="21" s="1"/>
  <c r="CE270" i="4" s="1"/>
  <c r="T269" i="21"/>
  <c r="AF269" i="21" s="1"/>
  <c r="CJ269" i="4" s="1"/>
  <c r="P269" i="21"/>
  <c r="AB269" i="21" s="1"/>
  <c r="CF269" i="4" s="1"/>
  <c r="U268" i="21"/>
  <c r="AG268" i="21" s="1"/>
  <c r="CK268" i="4" s="1"/>
  <c r="Q268" i="21"/>
  <c r="AC268" i="21" s="1"/>
  <c r="CG268" i="4" s="1"/>
  <c r="M268" i="21"/>
  <c r="Y268" i="21" s="1"/>
  <c r="CC268" i="4" s="1"/>
  <c r="R267" i="21"/>
  <c r="AD267" i="21" s="1"/>
  <c r="CH267" i="4" s="1"/>
  <c r="N267" i="21"/>
  <c r="Z267" i="21" s="1"/>
  <c r="CD267" i="4" s="1"/>
  <c r="S266" i="21"/>
  <c r="AE266" i="21" s="1"/>
  <c r="CI266" i="4" s="1"/>
  <c r="O266" i="21"/>
  <c r="AA266" i="21" s="1"/>
  <c r="CE266" i="4" s="1"/>
  <c r="T265" i="21"/>
  <c r="AF265" i="21" s="1"/>
  <c r="CJ265" i="4" s="1"/>
  <c r="P265" i="21"/>
  <c r="AB265" i="21" s="1"/>
  <c r="CF265" i="4" s="1"/>
  <c r="U264" i="21"/>
  <c r="AG264" i="21" s="1"/>
  <c r="CK264" i="4" s="1"/>
  <c r="Q264" i="21"/>
  <c r="AC264" i="21" s="1"/>
  <c r="CG264" i="4" s="1"/>
  <c r="M264" i="21"/>
  <c r="Y264" i="21" s="1"/>
  <c r="CC264" i="4" s="1"/>
  <c r="R263" i="21"/>
  <c r="AD263" i="21" s="1"/>
  <c r="CH263" i="4" s="1"/>
  <c r="N263" i="21"/>
  <c r="Z263" i="21" s="1"/>
  <c r="CD263" i="4" s="1"/>
  <c r="S262" i="21"/>
  <c r="AE262" i="21" s="1"/>
  <c r="CI262" i="4" s="1"/>
  <c r="O262" i="21"/>
  <c r="T261" i="21"/>
  <c r="AF261" i="21" s="1"/>
  <c r="CJ261" i="4" s="1"/>
  <c r="P261" i="21"/>
  <c r="AB261" i="21" s="1"/>
  <c r="CF261" i="4" s="1"/>
  <c r="U260" i="21"/>
  <c r="AG260" i="21" s="1"/>
  <c r="CK260" i="4" s="1"/>
  <c r="Q260" i="21"/>
  <c r="AC260" i="21" s="1"/>
  <c r="CG260" i="4" s="1"/>
  <c r="M260" i="21"/>
  <c r="Y260" i="21" s="1"/>
  <c r="CC260" i="4" s="1"/>
  <c r="R259" i="21"/>
  <c r="AD259" i="21" s="1"/>
  <c r="CH259" i="4" s="1"/>
  <c r="N259" i="21"/>
  <c r="Z259" i="21" s="1"/>
  <c r="CD259" i="4" s="1"/>
  <c r="S258" i="21"/>
  <c r="AE258" i="21" s="1"/>
  <c r="CI258" i="4" s="1"/>
  <c r="O258" i="21"/>
  <c r="AA258" i="21" s="1"/>
  <c r="CE258" i="4" s="1"/>
  <c r="T257" i="21"/>
  <c r="AF257" i="21" s="1"/>
  <c r="CJ257" i="4" s="1"/>
  <c r="P257" i="21"/>
  <c r="AB257" i="21" s="1"/>
  <c r="CF257" i="4" s="1"/>
  <c r="U256" i="21"/>
  <c r="AG256" i="21" s="1"/>
  <c r="CK256" i="4" s="1"/>
  <c r="Q256" i="21"/>
  <c r="AC256" i="21" s="1"/>
  <c r="CG256" i="4" s="1"/>
  <c r="M256" i="21"/>
  <c r="Y256" i="21" s="1"/>
  <c r="CC256" i="4" s="1"/>
  <c r="R255" i="21"/>
  <c r="AD255" i="21" s="1"/>
  <c r="CH255" i="4" s="1"/>
  <c r="N255" i="21"/>
  <c r="S254" i="21"/>
  <c r="AE254" i="21" s="1"/>
  <c r="CI254" i="4" s="1"/>
  <c r="O254" i="21"/>
  <c r="AA254" i="21" s="1"/>
  <c r="CE254" i="4" s="1"/>
  <c r="T253" i="21"/>
  <c r="AF253" i="21" s="1"/>
  <c r="CJ253" i="4" s="1"/>
  <c r="P253" i="21"/>
  <c r="AB253" i="21" s="1"/>
  <c r="CF253" i="4" s="1"/>
  <c r="U252" i="21"/>
  <c r="AG252" i="21" s="1"/>
  <c r="CK252" i="4" s="1"/>
  <c r="Q252" i="21"/>
  <c r="AC252" i="21" s="1"/>
  <c r="CG252" i="4" s="1"/>
  <c r="M252" i="21"/>
  <c r="Y252" i="21" s="1"/>
  <c r="CC252" i="4" s="1"/>
  <c r="R251" i="21"/>
  <c r="AD251" i="21" s="1"/>
  <c r="CH251" i="4" s="1"/>
  <c r="N251" i="21"/>
  <c r="Z251" i="21" s="1"/>
  <c r="CD251" i="4" s="1"/>
  <c r="S250" i="21"/>
  <c r="AE250" i="21" s="1"/>
  <c r="CI250" i="4" s="1"/>
  <c r="O250" i="21"/>
  <c r="AA250" i="21" s="1"/>
  <c r="CE250" i="4" s="1"/>
  <c r="T249" i="21"/>
  <c r="AF249" i="21" s="1"/>
  <c r="CJ249" i="4" s="1"/>
  <c r="P249" i="21"/>
  <c r="AB249" i="21" s="1"/>
  <c r="CF249" i="4" s="1"/>
  <c r="U248" i="21"/>
  <c r="AG248" i="21" s="1"/>
  <c r="CK248" i="4" s="1"/>
  <c r="Q248" i="21"/>
  <c r="AC248" i="21" s="1"/>
  <c r="CG248" i="4" s="1"/>
  <c r="M248" i="21"/>
  <c r="Y248" i="21" s="1"/>
  <c r="CC248" i="4" s="1"/>
  <c r="R247" i="21"/>
  <c r="AD247" i="21" s="1"/>
  <c r="CH247" i="4" s="1"/>
  <c r="N247" i="21"/>
  <c r="Z247" i="21" s="1"/>
  <c r="CD247" i="4" s="1"/>
  <c r="S246" i="21"/>
  <c r="AE246" i="21" s="1"/>
  <c r="CI246" i="4" s="1"/>
  <c r="O246" i="21"/>
  <c r="AA246" i="21" s="1"/>
  <c r="CE246" i="4" s="1"/>
  <c r="T245" i="21"/>
  <c r="AF245" i="21" s="1"/>
  <c r="CJ245" i="4" s="1"/>
  <c r="P245" i="21"/>
  <c r="AB245" i="21" s="1"/>
  <c r="CF245" i="4" s="1"/>
  <c r="U244" i="21"/>
  <c r="AG244" i="21" s="1"/>
  <c r="CK244" i="4" s="1"/>
  <c r="Q244" i="21"/>
  <c r="AC244" i="21" s="1"/>
  <c r="CG244" i="4" s="1"/>
  <c r="M244" i="21"/>
  <c r="Y244" i="21" s="1"/>
  <c r="CC244" i="4" s="1"/>
  <c r="R243" i="21"/>
  <c r="AD243" i="21" s="1"/>
  <c r="CH243" i="4" s="1"/>
  <c r="N243" i="21"/>
  <c r="Z243" i="21" s="1"/>
  <c r="CD243" i="4" s="1"/>
  <c r="S242" i="21"/>
  <c r="AE242" i="21" s="1"/>
  <c r="CI242" i="4" s="1"/>
  <c r="O242" i="21"/>
  <c r="AA242" i="21" s="1"/>
  <c r="CE242" i="4" s="1"/>
  <c r="T241" i="21"/>
  <c r="AF241" i="21" s="1"/>
  <c r="CJ241" i="4" s="1"/>
  <c r="P241" i="21"/>
  <c r="AB241" i="21" s="1"/>
  <c r="CF241" i="4" s="1"/>
  <c r="U240" i="21"/>
  <c r="AG240" i="21" s="1"/>
  <c r="CK240" i="4" s="1"/>
  <c r="Q240" i="21"/>
  <c r="AC240" i="21" s="1"/>
  <c r="CG240" i="4" s="1"/>
  <c r="M240" i="21"/>
  <c r="Y240" i="21" s="1"/>
  <c r="CC240" i="4" s="1"/>
  <c r="R239" i="21"/>
  <c r="AD239" i="21" s="1"/>
  <c r="CH239" i="4" s="1"/>
  <c r="N239" i="21"/>
  <c r="Z239" i="21" s="1"/>
  <c r="CD239" i="4" s="1"/>
  <c r="S238" i="21"/>
  <c r="AE238" i="21" s="1"/>
  <c r="CI238" i="4" s="1"/>
  <c r="O238" i="21"/>
  <c r="AA238" i="21" s="1"/>
  <c r="CE238" i="4" s="1"/>
  <c r="T237" i="21"/>
  <c r="AF237" i="21" s="1"/>
  <c r="CJ237" i="4" s="1"/>
  <c r="P237" i="21"/>
  <c r="AB237" i="21" s="1"/>
  <c r="CF237" i="4" s="1"/>
  <c r="U236" i="21"/>
  <c r="AG236" i="21" s="1"/>
  <c r="CK236" i="4" s="1"/>
  <c r="Q236" i="21"/>
  <c r="AC236" i="21" s="1"/>
  <c r="CG236" i="4" s="1"/>
  <c r="M236" i="21"/>
  <c r="Y236" i="21" s="1"/>
  <c r="CC236" i="4" s="1"/>
  <c r="R235" i="21"/>
  <c r="AD235" i="21" s="1"/>
  <c r="CH235" i="4" s="1"/>
  <c r="N235" i="21"/>
  <c r="S234" i="21"/>
  <c r="AE234" i="21" s="1"/>
  <c r="CI234" i="4" s="1"/>
  <c r="O234" i="21"/>
  <c r="AA234" i="21" s="1"/>
  <c r="CE234" i="4" s="1"/>
  <c r="T233" i="21"/>
  <c r="AF233" i="21" s="1"/>
  <c r="CJ233" i="4" s="1"/>
  <c r="P233" i="21"/>
  <c r="AB233" i="21" s="1"/>
  <c r="CF233" i="4" s="1"/>
  <c r="U232" i="21"/>
  <c r="AG232" i="21" s="1"/>
  <c r="CK232" i="4" s="1"/>
  <c r="Q232" i="21"/>
  <c r="AC232" i="21" s="1"/>
  <c r="CG232" i="4" s="1"/>
  <c r="M232" i="21"/>
  <c r="Y232" i="21" s="1"/>
  <c r="CC232" i="4" s="1"/>
  <c r="R231" i="21"/>
  <c r="AD231" i="21" s="1"/>
  <c r="CH231" i="4" s="1"/>
  <c r="N231" i="21"/>
  <c r="Z231" i="21" s="1"/>
  <c r="CD231" i="4" s="1"/>
  <c r="S230" i="21"/>
  <c r="AE230" i="21" s="1"/>
  <c r="CI230" i="4" s="1"/>
  <c r="O230" i="21"/>
  <c r="T229" i="21"/>
  <c r="AF229" i="21" s="1"/>
  <c r="CJ229" i="4" s="1"/>
  <c r="P229" i="21"/>
  <c r="AB229" i="21" s="1"/>
  <c r="CF229" i="4" s="1"/>
  <c r="U228" i="21"/>
  <c r="AG228" i="21" s="1"/>
  <c r="CK228" i="4" s="1"/>
  <c r="Q228" i="21"/>
  <c r="AC228" i="21" s="1"/>
  <c r="CG228" i="4" s="1"/>
  <c r="M228" i="21"/>
  <c r="Y228" i="21" s="1"/>
  <c r="CC228" i="4" s="1"/>
  <c r="R227" i="21"/>
  <c r="AD227" i="21" s="1"/>
  <c r="CH227" i="4" s="1"/>
  <c r="N227" i="21"/>
  <c r="Z227" i="21" s="1"/>
  <c r="CD227" i="4" s="1"/>
  <c r="S226" i="21"/>
  <c r="AE226" i="21" s="1"/>
  <c r="CI226" i="4" s="1"/>
  <c r="O226" i="21"/>
  <c r="AA226" i="21" s="1"/>
  <c r="CE226" i="4" s="1"/>
  <c r="T225" i="21"/>
  <c r="AF225" i="21" s="1"/>
  <c r="CJ225" i="4" s="1"/>
  <c r="P225" i="21"/>
  <c r="AB225" i="21" s="1"/>
  <c r="CF225" i="4" s="1"/>
  <c r="U224" i="21"/>
  <c r="AG224" i="21" s="1"/>
  <c r="CK224" i="4" s="1"/>
  <c r="Q224" i="21"/>
  <c r="AC224" i="21" s="1"/>
  <c r="CG224" i="4" s="1"/>
  <c r="M224" i="21"/>
  <c r="Y224" i="21" s="1"/>
  <c r="CC224" i="4" s="1"/>
  <c r="R223" i="21"/>
  <c r="AD223" i="21" s="1"/>
  <c r="CH223" i="4" s="1"/>
  <c r="N223" i="21"/>
  <c r="Z223" i="21" s="1"/>
  <c r="CD223" i="4" s="1"/>
  <c r="S222" i="21"/>
  <c r="AE222" i="21" s="1"/>
  <c r="CI222" i="4" s="1"/>
  <c r="O222" i="21"/>
  <c r="AA222" i="21" s="1"/>
  <c r="CE222" i="4" s="1"/>
  <c r="T221" i="21"/>
  <c r="AF221" i="21" s="1"/>
  <c r="CJ221" i="4" s="1"/>
  <c r="P221" i="21"/>
  <c r="AB221" i="21" s="1"/>
  <c r="CF221" i="4" s="1"/>
  <c r="U220" i="21"/>
  <c r="AG220" i="21" s="1"/>
  <c r="CK220" i="4" s="1"/>
  <c r="Q220" i="21"/>
  <c r="AC220" i="21" s="1"/>
  <c r="CG220" i="4" s="1"/>
  <c r="M220" i="21"/>
  <c r="Y220" i="21" s="1"/>
  <c r="CC220" i="4" s="1"/>
  <c r="R219" i="21"/>
  <c r="AD219" i="21" s="1"/>
  <c r="CH219" i="4" s="1"/>
  <c r="N219" i="21"/>
  <c r="Z219" i="21" s="1"/>
  <c r="CD219" i="4" s="1"/>
  <c r="S218" i="21"/>
  <c r="AE218" i="21" s="1"/>
  <c r="CI218" i="4" s="1"/>
  <c r="O218" i="21"/>
  <c r="AA218" i="21" s="1"/>
  <c r="CE218" i="4" s="1"/>
  <c r="T217" i="21"/>
  <c r="AF217" i="21" s="1"/>
  <c r="CJ217" i="4" s="1"/>
  <c r="P217" i="21"/>
  <c r="AB217" i="21" s="1"/>
  <c r="CF217" i="4" s="1"/>
  <c r="U216" i="21"/>
  <c r="AG216" i="21" s="1"/>
  <c r="CK216" i="4" s="1"/>
  <c r="Q216" i="21"/>
  <c r="AC216" i="21" s="1"/>
  <c r="CG216" i="4" s="1"/>
  <c r="M216" i="21"/>
  <c r="R215" i="21"/>
  <c r="AD215" i="21" s="1"/>
  <c r="CH215" i="4" s="1"/>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s="1"/>
  <c r="CG212" i="4" s="1"/>
  <c r="M212" i="21"/>
  <c r="Y212" i="21" s="1"/>
  <c r="CC212" i="4" s="1"/>
  <c r="R211" i="21"/>
  <c r="AD211" i="21" s="1"/>
  <c r="CH211" i="4" s="1"/>
  <c r="N211" i="21"/>
  <c r="Z211" i="21" s="1"/>
  <c r="CD211" i="4" s="1"/>
  <c r="S210" i="21"/>
  <c r="AE210" i="21" s="1"/>
  <c r="CI210" i="4" s="1"/>
  <c r="O210" i="21"/>
  <c r="AA210" i="21" s="1"/>
  <c r="CE210" i="4" s="1"/>
  <c r="T209" i="21"/>
  <c r="AF209" i="21" s="1"/>
  <c r="CJ209" i="4" s="1"/>
  <c r="P209" i="21"/>
  <c r="AB209" i="21" s="1"/>
  <c r="CF209" i="4" s="1"/>
  <c r="U208" i="21"/>
  <c r="AG208" i="21" s="1"/>
  <c r="CK208" i="4" s="1"/>
  <c r="Q208" i="21"/>
  <c r="AC208" i="21" s="1"/>
  <c r="CG208" i="4" s="1"/>
  <c r="M208" i="21"/>
  <c r="Y208" i="21" s="1"/>
  <c r="CC208" i="4" s="1"/>
  <c r="R207" i="21"/>
  <c r="AD207" i="21" s="1"/>
  <c r="CH207" i="4" s="1"/>
  <c r="N207" i="21"/>
  <c r="S206" i="21"/>
  <c r="AE206" i="21" s="1"/>
  <c r="CI206" i="4" s="1"/>
  <c r="O206" i="21"/>
  <c r="AA206" i="21" s="1"/>
  <c r="CE206" i="4" s="1"/>
  <c r="T205" i="21"/>
  <c r="AF205" i="21" s="1"/>
  <c r="CJ205" i="4" s="1"/>
  <c r="P205" i="21"/>
  <c r="AB205" i="21" s="1"/>
  <c r="CF205" i="4" s="1"/>
  <c r="U204" i="21"/>
  <c r="AG204" i="21" s="1"/>
  <c r="CK204" i="4" s="1"/>
  <c r="Q204" i="21"/>
  <c r="AC204" i="21" s="1"/>
  <c r="CG204" i="4" s="1"/>
  <c r="M204" i="21"/>
  <c r="Y204" i="21" s="1"/>
  <c r="CC204" i="4" s="1"/>
  <c r="R203" i="21"/>
  <c r="AD203" i="21" s="1"/>
  <c r="CH203" i="4" s="1"/>
  <c r="N203" i="21"/>
  <c r="Z203" i="21" s="1"/>
  <c r="CD203" i="4" s="1"/>
  <c r="S202" i="21"/>
  <c r="AE202" i="21" s="1"/>
  <c r="CI202" i="4" s="1"/>
  <c r="O202" i="21"/>
  <c r="AA202" i="21" s="1"/>
  <c r="CE202" i="4" s="1"/>
  <c r="T201" i="21"/>
  <c r="AF201" i="21" s="1"/>
  <c r="CJ201" i="4" s="1"/>
  <c r="P201" i="21"/>
  <c r="AB201" i="21" s="1"/>
  <c r="CF201" i="4" s="1"/>
  <c r="U200" i="21"/>
  <c r="AG200" i="21" s="1"/>
  <c r="CK200" i="4" s="1"/>
  <c r="Q200" i="21"/>
  <c r="AC200" i="21" s="1"/>
  <c r="CG200" i="4" s="1"/>
  <c r="M200" i="21"/>
  <c r="Y200" i="21" s="1"/>
  <c r="CC200" i="4" s="1"/>
  <c r="R199" i="21"/>
  <c r="AD199" i="21" s="1"/>
  <c r="CH199" i="4" s="1"/>
  <c r="N199" i="21"/>
  <c r="Z199" i="21" s="1"/>
  <c r="CD199" i="4" s="1"/>
  <c r="S198" i="21"/>
  <c r="AE198" i="21" s="1"/>
  <c r="CI198" i="4" s="1"/>
  <c r="O198" i="21"/>
  <c r="AA198" i="21" s="1"/>
  <c r="CE198" i="4" s="1"/>
  <c r="T197" i="21"/>
  <c r="AF197" i="21" s="1"/>
  <c r="CJ197" i="4" s="1"/>
  <c r="P197" i="21"/>
  <c r="AB197" i="21" s="1"/>
  <c r="CF197" i="4" s="1"/>
  <c r="U196" i="21"/>
  <c r="AG196" i="21" s="1"/>
  <c r="CK196" i="4" s="1"/>
  <c r="Q196" i="21"/>
  <c r="AC196" i="21" s="1"/>
  <c r="CG196" i="4" s="1"/>
  <c r="M196" i="21"/>
  <c r="Y196" i="21" s="1"/>
  <c r="CC196" i="4" s="1"/>
  <c r="R195" i="21"/>
  <c r="AD195" i="21" s="1"/>
  <c r="CH195" i="4" s="1"/>
  <c r="N195" i="21"/>
  <c r="Z195" i="21" s="1"/>
  <c r="CD195" i="4" s="1"/>
  <c r="S194" i="21"/>
  <c r="AE194" i="21" s="1"/>
  <c r="CI194" i="4" s="1"/>
  <c r="O194" i="21"/>
  <c r="AA194" i="21" s="1"/>
  <c r="CE194" i="4" s="1"/>
  <c r="T193" i="21"/>
  <c r="AF193" i="21" s="1"/>
  <c r="CJ193" i="4" s="1"/>
  <c r="P193" i="21"/>
  <c r="AB193" i="21" s="1"/>
  <c r="CF193" i="4" s="1"/>
  <c r="U192" i="21"/>
  <c r="AG192" i="21" s="1"/>
  <c r="CK192" i="4" s="1"/>
  <c r="Q192" i="21"/>
  <c r="AC192" i="21" s="1"/>
  <c r="CG192" i="4" s="1"/>
  <c r="M192" i="21"/>
  <c r="Y192" i="21" s="1"/>
  <c r="CC192" i="4" s="1"/>
  <c r="R191" i="21"/>
  <c r="AD191" i="21" s="1"/>
  <c r="CH191" i="4" s="1"/>
  <c r="N191" i="21"/>
  <c r="Z191" i="21" s="1"/>
  <c r="CD191" i="4" s="1"/>
  <c r="S190" i="21"/>
  <c r="AE190" i="21" s="1"/>
  <c r="CI190" i="4" s="1"/>
  <c r="O190" i="21"/>
  <c r="AA190" i="21" s="1"/>
  <c r="CE190" i="4" s="1"/>
  <c r="T189" i="21"/>
  <c r="AF189" i="21" s="1"/>
  <c r="CJ189" i="4" s="1"/>
  <c r="P189" i="21"/>
  <c r="AB189" i="21" s="1"/>
  <c r="CF189" i="4" s="1"/>
  <c r="U188" i="21"/>
  <c r="AG188" i="21" s="1"/>
  <c r="CK188" i="4" s="1"/>
  <c r="Q188" i="21"/>
  <c r="AC188" i="21" s="1"/>
  <c r="CG188" i="4" s="1"/>
  <c r="M188" i="21"/>
  <c r="Y188" i="21" s="1"/>
  <c r="CC188" i="4" s="1"/>
  <c r="R187" i="21"/>
  <c r="AD187" i="21" s="1"/>
  <c r="CH187" i="4" s="1"/>
  <c r="N187" i="21"/>
  <c r="S186" i="21"/>
  <c r="AE186" i="21" s="1"/>
  <c r="CI186" i="4" s="1"/>
  <c r="O186" i="21"/>
  <c r="AA186" i="21" s="1"/>
  <c r="CE186" i="4" s="1"/>
  <c r="T185" i="21"/>
  <c r="AF185" i="21" s="1"/>
  <c r="CJ185" i="4" s="1"/>
  <c r="P185" i="21"/>
  <c r="AB185" i="21" s="1"/>
  <c r="CF185" i="4" s="1"/>
  <c r="U184" i="21"/>
  <c r="AG184" i="21" s="1"/>
  <c r="CK184" i="4" s="1"/>
  <c r="Q184" i="21"/>
  <c r="AC184" i="21" s="1"/>
  <c r="CG184" i="4" s="1"/>
  <c r="M184" i="21"/>
  <c r="Y184" i="21" s="1"/>
  <c r="CC184" i="4" s="1"/>
  <c r="R183" i="21"/>
  <c r="AD183" i="21" s="1"/>
  <c r="CH183" i="4" s="1"/>
  <c r="N183" i="21"/>
  <c r="Z183" i="21" s="1"/>
  <c r="CD183" i="4" s="1"/>
  <c r="S182" i="21"/>
  <c r="AE182" i="21" s="1"/>
  <c r="CI182" i="4" s="1"/>
  <c r="O182" i="21"/>
  <c r="AA182" i="21" s="1"/>
  <c r="CE182" i="4" s="1"/>
  <c r="T181" i="21"/>
  <c r="AF181" i="21" s="1"/>
  <c r="CJ181" i="4" s="1"/>
  <c r="P181" i="21"/>
  <c r="AB181" i="21" s="1"/>
  <c r="CF181" i="4" s="1"/>
  <c r="U180" i="21"/>
  <c r="AG180" i="21" s="1"/>
  <c r="CK180" i="4" s="1"/>
  <c r="Q180" i="21"/>
  <c r="AC180" i="21" s="1"/>
  <c r="CG180" i="4" s="1"/>
  <c r="M180" i="21"/>
  <c r="Y180" i="21" s="1"/>
  <c r="CC180" i="4" s="1"/>
  <c r="R179" i="21"/>
  <c r="AD179" i="21" s="1"/>
  <c r="CH179" i="4" s="1"/>
  <c r="N179" i="21"/>
  <c r="Z179" i="21" s="1"/>
  <c r="CD179" i="4" s="1"/>
  <c r="S178" i="21"/>
  <c r="AE178" i="21" s="1"/>
  <c r="CI178" i="4" s="1"/>
  <c r="O178" i="21"/>
  <c r="AA178" i="21" s="1"/>
  <c r="CE178" i="4" s="1"/>
  <c r="T177" i="21"/>
  <c r="AF177" i="21" s="1"/>
  <c r="CJ177" i="4" s="1"/>
  <c r="P177" i="21"/>
  <c r="AB177" i="21" s="1"/>
  <c r="CF177" i="4" s="1"/>
  <c r="U176" i="21"/>
  <c r="AG176" i="21" s="1"/>
  <c r="CK176" i="4" s="1"/>
  <c r="Q176" i="21"/>
  <c r="AC176" i="21" s="1"/>
  <c r="CG176" i="4" s="1"/>
  <c r="M176" i="21"/>
  <c r="Y176" i="21" s="1"/>
  <c r="CC176" i="4" s="1"/>
  <c r="R175" i="21"/>
  <c r="AD175" i="21" s="1"/>
  <c r="CH175" i="4" s="1"/>
  <c r="N175" i="21"/>
  <c r="Z175" i="21" s="1"/>
  <c r="CD175" i="4" s="1"/>
  <c r="S174" i="21"/>
  <c r="AE174" i="21" s="1"/>
  <c r="CI174" i="4" s="1"/>
  <c r="O174" i="21"/>
  <c r="AA174" i="21" s="1"/>
  <c r="CE174" i="4" s="1"/>
  <c r="T173" i="21"/>
  <c r="AF173" i="21" s="1"/>
  <c r="CJ173" i="4" s="1"/>
  <c r="P173" i="21"/>
  <c r="AB173" i="21" s="1"/>
  <c r="CF173" i="4" s="1"/>
  <c r="U172" i="21"/>
  <c r="AG172" i="21" s="1"/>
  <c r="CK172" i="4" s="1"/>
  <c r="Q172" i="21"/>
  <c r="AC172" i="21" s="1"/>
  <c r="CG172" i="4" s="1"/>
  <c r="M172" i="21"/>
  <c r="Y172" i="21" s="1"/>
  <c r="CC172" i="4" s="1"/>
  <c r="R171" i="21"/>
  <c r="AD171" i="21" s="1"/>
  <c r="CH171" i="4" s="1"/>
  <c r="N171" i="21"/>
  <c r="Z171" i="21" s="1"/>
  <c r="CD171" i="4" s="1"/>
  <c r="S170" i="21"/>
  <c r="AE170" i="21" s="1"/>
  <c r="CI170" i="4" s="1"/>
  <c r="O170" i="21"/>
  <c r="AA170" i="21" s="1"/>
  <c r="CE170" i="4" s="1"/>
  <c r="T169" i="21"/>
  <c r="AF169" i="21" s="1"/>
  <c r="CJ169" i="4" s="1"/>
  <c r="P169" i="21"/>
  <c r="AB169" i="21" s="1"/>
  <c r="CF169" i="4" s="1"/>
  <c r="U168" i="21"/>
  <c r="AG168" i="21" s="1"/>
  <c r="CK168" i="4" s="1"/>
  <c r="Q168" i="21"/>
  <c r="AC168" i="21" s="1"/>
  <c r="CG168" i="4" s="1"/>
  <c r="M168" i="21"/>
  <c r="Y168" i="21" s="1"/>
  <c r="CC168" i="4" s="1"/>
  <c r="R167" i="21"/>
  <c r="AD167" i="21" s="1"/>
  <c r="CH167" i="4" s="1"/>
  <c r="N167" i="21"/>
  <c r="Z167" i="21" s="1"/>
  <c r="CD167" i="4" s="1"/>
  <c r="S166" i="21"/>
  <c r="AE166" i="21" s="1"/>
  <c r="CI166" i="4" s="1"/>
  <c r="O166" i="21"/>
  <c r="AA166" i="21" s="1"/>
  <c r="CE166" i="4" s="1"/>
  <c r="T165" i="21"/>
  <c r="AF165" i="21" s="1"/>
  <c r="CJ165" i="4" s="1"/>
  <c r="P165" i="21"/>
  <c r="AB165" i="21" s="1"/>
  <c r="CF165" i="4" s="1"/>
  <c r="U164" i="21"/>
  <c r="AG164" i="21" s="1"/>
  <c r="CK164" i="4" s="1"/>
  <c r="Q164" i="21"/>
  <c r="AC164" i="21" s="1"/>
  <c r="CG164" i="4" s="1"/>
  <c r="M164" i="21"/>
  <c r="Y164" i="21" s="1"/>
  <c r="CC164" i="4" s="1"/>
  <c r="R163" i="21"/>
  <c r="AD163" i="21" s="1"/>
  <c r="CH163" i="4" s="1"/>
  <c r="N163" i="21"/>
  <c r="Z163" i="21" s="1"/>
  <c r="CD163" i="4" s="1"/>
  <c r="S162" i="21"/>
  <c r="AE162" i="21" s="1"/>
  <c r="CI162" i="4" s="1"/>
  <c r="O162" i="21"/>
  <c r="AA162" i="21" s="1"/>
  <c r="CE162" i="4" s="1"/>
  <c r="T161" i="21"/>
  <c r="AF161" i="21" s="1"/>
  <c r="CJ161" i="4" s="1"/>
  <c r="P161" i="21"/>
  <c r="AB161" i="21" s="1"/>
  <c r="CF161" i="4" s="1"/>
  <c r="U160" i="21"/>
  <c r="AG160" i="21" s="1"/>
  <c r="CK160" i="4" s="1"/>
  <c r="Q160" i="21"/>
  <c r="AC160" i="21" s="1"/>
  <c r="CG160" i="4" s="1"/>
  <c r="M160" i="21"/>
  <c r="Y160" i="21" s="1"/>
  <c r="CC160" i="4" s="1"/>
  <c r="R159" i="21"/>
  <c r="AD159" i="21" s="1"/>
  <c r="CH159" i="4" s="1"/>
  <c r="N159" i="21"/>
  <c r="Z159" i="21" s="1"/>
  <c r="CD159" i="4" s="1"/>
  <c r="S158" i="21"/>
  <c r="AE158" i="21" s="1"/>
  <c r="CI158" i="4" s="1"/>
  <c r="O158" i="21"/>
  <c r="AA158" i="21" s="1"/>
  <c r="CE158" i="4" s="1"/>
  <c r="T157" i="21"/>
  <c r="AF157" i="21" s="1"/>
  <c r="CJ157" i="4" s="1"/>
  <c r="P157" i="21"/>
  <c r="AB157" i="21" s="1"/>
  <c r="CF157" i="4" s="1"/>
  <c r="U156" i="21"/>
  <c r="AG156" i="21" s="1"/>
  <c r="CK156" i="4" s="1"/>
  <c r="Q156" i="21"/>
  <c r="AC156" i="21" s="1"/>
  <c r="CG156" i="4" s="1"/>
  <c r="M156" i="21"/>
  <c r="Y156" i="21" s="1"/>
  <c r="CC156" i="4" s="1"/>
  <c r="R155" i="21"/>
  <c r="AD155" i="21" s="1"/>
  <c r="CH155" i="4" s="1"/>
  <c r="N155" i="21"/>
  <c r="Z155" i="21" s="1"/>
  <c r="CD155" i="4" s="1"/>
  <c r="S154" i="21"/>
  <c r="AE154" i="21" s="1"/>
  <c r="CI154" i="4" s="1"/>
  <c r="O154" i="21"/>
  <c r="AA154" i="21" s="1"/>
  <c r="CE154" i="4" s="1"/>
  <c r="T153" i="21"/>
  <c r="AF153" i="21" s="1"/>
  <c r="CJ153" i="4" s="1"/>
  <c r="P153" i="21"/>
  <c r="AB153" i="21" s="1"/>
  <c r="CF153" i="4" s="1"/>
  <c r="U152" i="21"/>
  <c r="AG152" i="21" s="1"/>
  <c r="CK152" i="4" s="1"/>
  <c r="Q152" i="21"/>
  <c r="AC152" i="21" s="1"/>
  <c r="CG152" i="4" s="1"/>
  <c r="M152" i="21"/>
  <c r="Y152" i="21" s="1"/>
  <c r="CC152" i="4" s="1"/>
  <c r="R151" i="21"/>
  <c r="AD151" i="21" s="1"/>
  <c r="CH151" i="4" s="1"/>
  <c r="N151" i="21"/>
  <c r="Z151" i="21" s="1"/>
  <c r="CD151" i="4" s="1"/>
  <c r="S150" i="21"/>
  <c r="AE150" i="21" s="1"/>
  <c r="CI150" i="4" s="1"/>
  <c r="O150" i="21"/>
  <c r="AA150" i="21" s="1"/>
  <c r="CE150" i="4" s="1"/>
  <c r="T149" i="21"/>
  <c r="AF149" i="21" s="1"/>
  <c r="CJ149" i="4" s="1"/>
  <c r="P149" i="21"/>
  <c r="AB149" i="21" s="1"/>
  <c r="CF149" i="4" s="1"/>
  <c r="U148" i="21"/>
  <c r="AG148" i="21" s="1"/>
  <c r="CK148" i="4" s="1"/>
  <c r="Q148" i="21"/>
  <c r="AC148" i="21" s="1"/>
  <c r="CG148" i="4" s="1"/>
  <c r="M148" i="21"/>
  <c r="Y148" i="21" s="1"/>
  <c r="CC148" i="4" s="1"/>
  <c r="R147" i="21"/>
  <c r="AD147" i="21" s="1"/>
  <c r="CH147" i="4" s="1"/>
  <c r="N147" i="21"/>
  <c r="Z147" i="21" s="1"/>
  <c r="CD147" i="4" s="1"/>
  <c r="S146" i="21"/>
  <c r="AE146" i="21" s="1"/>
  <c r="CI146" i="4" s="1"/>
  <c r="O146" i="21"/>
  <c r="AA146" i="21" s="1"/>
  <c r="CE146" i="4" s="1"/>
  <c r="T145" i="21"/>
  <c r="AF145" i="21" s="1"/>
  <c r="CJ145" i="4" s="1"/>
  <c r="P145" i="21"/>
  <c r="AB145" i="21" s="1"/>
  <c r="CF145" i="4" s="1"/>
  <c r="U144" i="21"/>
  <c r="AG144" i="21" s="1"/>
  <c r="CK144" i="4" s="1"/>
  <c r="Q144" i="21"/>
  <c r="AC144" i="21" s="1"/>
  <c r="CG144" i="4" s="1"/>
  <c r="M144" i="21"/>
  <c r="Y144" i="21" s="1"/>
  <c r="CC144" i="4" s="1"/>
  <c r="R143" i="21"/>
  <c r="AD143" i="21" s="1"/>
  <c r="CH143" i="4" s="1"/>
  <c r="N143" i="21"/>
  <c r="Z143" i="21" s="1"/>
  <c r="CD143" i="4" s="1"/>
  <c r="S142" i="21"/>
  <c r="AE142" i="21" s="1"/>
  <c r="CI142" i="4" s="1"/>
  <c r="O142" i="21"/>
  <c r="AA142" i="21" s="1"/>
  <c r="CE142" i="4" s="1"/>
  <c r="T141" i="21"/>
  <c r="AF141" i="21" s="1"/>
  <c r="CJ141" i="4" s="1"/>
  <c r="P141" i="21"/>
  <c r="AB141" i="21" s="1"/>
  <c r="CF141" i="4" s="1"/>
  <c r="U140" i="21"/>
  <c r="AG140" i="21" s="1"/>
  <c r="CK140" i="4" s="1"/>
  <c r="Q140" i="21"/>
  <c r="AC140" i="21" s="1"/>
  <c r="CG140" i="4" s="1"/>
  <c r="M140" i="21"/>
  <c r="Y140" i="21" s="1"/>
  <c r="CC140" i="4" s="1"/>
  <c r="R139" i="21"/>
  <c r="AD139" i="21" s="1"/>
  <c r="CH139" i="4" s="1"/>
  <c r="N139" i="21"/>
  <c r="Z139" i="21" s="1"/>
  <c r="CD139" i="4" s="1"/>
  <c r="S138" i="21"/>
  <c r="AE138" i="21" s="1"/>
  <c r="CI138" i="4" s="1"/>
  <c r="O138" i="21"/>
  <c r="AA138" i="21" s="1"/>
  <c r="CE138" i="4" s="1"/>
  <c r="T137" i="21"/>
  <c r="AF137" i="21" s="1"/>
  <c r="CJ137" i="4" s="1"/>
  <c r="P137" i="21"/>
  <c r="AB137" i="21" s="1"/>
  <c r="CF137" i="4" s="1"/>
  <c r="U136" i="21"/>
  <c r="AG136" i="21" s="1"/>
  <c r="CK136" i="4" s="1"/>
  <c r="Q136" i="21"/>
  <c r="AC136" i="21" s="1"/>
  <c r="CG136" i="4" s="1"/>
  <c r="M136" i="21"/>
  <c r="Y136" i="21" s="1"/>
  <c r="CC136" i="4" s="1"/>
  <c r="R135" i="21"/>
  <c r="AD135" i="21" s="1"/>
  <c r="CH135" i="4" s="1"/>
  <c r="N135" i="21"/>
  <c r="Z135" i="21" s="1"/>
  <c r="CD135" i="4" s="1"/>
  <c r="S134" i="21"/>
  <c r="AE134" i="21" s="1"/>
  <c r="CI134" i="4" s="1"/>
  <c r="O134" i="21"/>
  <c r="AA134" i="21" s="1"/>
  <c r="CE134" i="4" s="1"/>
  <c r="T133" i="21"/>
  <c r="AF133" i="21" s="1"/>
  <c r="CJ133" i="4" s="1"/>
  <c r="P133" i="21"/>
  <c r="AB133" i="21" s="1"/>
  <c r="CF133" i="4" s="1"/>
  <c r="U132" i="21"/>
  <c r="AG132" i="21" s="1"/>
  <c r="CK132" i="4" s="1"/>
  <c r="Q132" i="21"/>
  <c r="AC132" i="21" s="1"/>
  <c r="CG132" i="4" s="1"/>
  <c r="M132" i="21"/>
  <c r="Y132" i="21" s="1"/>
  <c r="CC132" i="4" s="1"/>
  <c r="R131" i="21"/>
  <c r="AD131" i="21" s="1"/>
  <c r="CH131" i="4" s="1"/>
  <c r="N131" i="21"/>
  <c r="Z131" i="21" s="1"/>
  <c r="CD131" i="4" s="1"/>
  <c r="S130" i="21"/>
  <c r="AE130" i="21" s="1"/>
  <c r="CI130" i="4" s="1"/>
  <c r="O130" i="21"/>
  <c r="AA130" i="21" s="1"/>
  <c r="CE130" i="4" s="1"/>
  <c r="T129" i="21"/>
  <c r="AF129" i="21" s="1"/>
  <c r="CJ129" i="4" s="1"/>
  <c r="P129" i="21"/>
  <c r="AB129" i="21" s="1"/>
  <c r="CF129" i="4" s="1"/>
  <c r="U128" i="21"/>
  <c r="AG128" i="21" s="1"/>
  <c r="CK128" i="4" s="1"/>
  <c r="Q128" i="21"/>
  <c r="AC128" i="21" s="1"/>
  <c r="CG128" i="4" s="1"/>
  <c r="M128" i="21"/>
  <c r="Y128" i="21" s="1"/>
  <c r="CC128" i="4" s="1"/>
  <c r="N127" i="21"/>
  <c r="Z127" i="21" s="1"/>
  <c r="CD127" i="4" s="1"/>
  <c r="P125" i="21"/>
  <c r="AB125" i="21" s="1"/>
  <c r="CF125" i="4" s="1"/>
  <c r="R123" i="21"/>
  <c r="AD123" i="21" s="1"/>
  <c r="CH123" i="4" s="1"/>
  <c r="T121" i="21"/>
  <c r="AF121" i="21" s="1"/>
  <c r="CJ121" i="4" s="1"/>
  <c r="M120" i="21"/>
  <c r="Y120" i="21" s="1"/>
  <c r="CC120" i="4" s="1"/>
  <c r="O118" i="21"/>
  <c r="AA118" i="21" s="1"/>
  <c r="CE118" i="4" s="1"/>
  <c r="Q116" i="21"/>
  <c r="AC116" i="21" s="1"/>
  <c r="CG116" i="4" s="1"/>
  <c r="S114" i="21"/>
  <c r="AE114" i="21" s="1"/>
  <c r="CI114" i="4" s="1"/>
  <c r="U112" i="21"/>
  <c r="AG112" i="21" s="1"/>
  <c r="CK112" i="4" s="1"/>
  <c r="N111" i="21"/>
  <c r="Z111" i="21" s="1"/>
  <c r="CD111" i="4" s="1"/>
  <c r="P109" i="21"/>
  <c r="AB109" i="21" s="1"/>
  <c r="CF109" i="4" s="1"/>
  <c r="R107" i="21"/>
  <c r="AD107" i="21" s="1"/>
  <c r="CH107" i="4" s="1"/>
  <c r="T105" i="21"/>
  <c r="AF105" i="21" s="1"/>
  <c r="CJ105" i="4" s="1"/>
  <c r="M104" i="21"/>
  <c r="Y104" i="21" s="1"/>
  <c r="CC104" i="4" s="1"/>
  <c r="O102" i="21"/>
  <c r="AA102" i="21" s="1"/>
  <c r="CE102" i="4" s="1"/>
  <c r="Q100" i="21"/>
  <c r="AC100" i="21" s="1"/>
  <c r="CG100" i="4" s="1"/>
  <c r="S98" i="21"/>
  <c r="AE98" i="21" s="1"/>
  <c r="CI98" i="4" s="1"/>
  <c r="U96" i="21"/>
  <c r="AG96" i="21" s="1"/>
  <c r="CK96" i="4" s="1"/>
  <c r="N95" i="21"/>
  <c r="Z95" i="21" s="1"/>
  <c r="CD95" i="4" s="1"/>
  <c r="P93" i="21"/>
  <c r="AB93" i="21" s="1"/>
  <c r="CF93" i="4" s="1"/>
  <c r="R91" i="21"/>
  <c r="AD91" i="21" s="1"/>
  <c r="CH91" i="4" s="1"/>
  <c r="T89" i="21"/>
  <c r="AF89" i="21" s="1"/>
  <c r="CJ89" i="4" s="1"/>
  <c r="M88" i="21"/>
  <c r="Y88" i="21" s="1"/>
  <c r="CC88" i="4" s="1"/>
  <c r="O86" i="21"/>
  <c r="AA86" i="21" s="1"/>
  <c r="CE86" i="4" s="1"/>
  <c r="Q84" i="21"/>
  <c r="AC84" i="21" s="1"/>
  <c r="CG84" i="4" s="1"/>
  <c r="S82" i="21"/>
  <c r="AE82" i="21" s="1"/>
  <c r="CI82" i="4" s="1"/>
  <c r="U80" i="21"/>
  <c r="AG80" i="21" s="1"/>
  <c r="CK80" i="4" s="1"/>
  <c r="N79" i="21"/>
  <c r="Z79" i="21" s="1"/>
  <c r="CD79" i="4" s="1"/>
  <c r="P77" i="21"/>
  <c r="AB77" i="21" s="1"/>
  <c r="CF77" i="4" s="1"/>
  <c r="R75" i="21"/>
  <c r="AD75" i="21" s="1"/>
  <c r="CH75" i="4" s="1"/>
  <c r="T73" i="21"/>
  <c r="AF73" i="21" s="1"/>
  <c r="CJ73" i="4" s="1"/>
  <c r="M72" i="21"/>
  <c r="Y72" i="21" s="1"/>
  <c r="CC72" i="4" s="1"/>
  <c r="O70" i="21"/>
  <c r="AA70" i="21" s="1"/>
  <c r="CE70" i="4" s="1"/>
  <c r="Q68" i="21"/>
  <c r="AC68" i="21" s="1"/>
  <c r="CG68" i="4" s="1"/>
  <c r="S66" i="21"/>
  <c r="AE66" i="21" s="1"/>
  <c r="CI66" i="4" s="1"/>
  <c r="U64" i="21"/>
  <c r="AG64" i="21" s="1"/>
  <c r="CK64" i="4" s="1"/>
  <c r="N63" i="21"/>
  <c r="Z63" i="21" s="1"/>
  <c r="CD63" i="4" s="1"/>
  <c r="P61" i="21"/>
  <c r="AB61" i="21" s="1"/>
  <c r="CF61" i="4" s="1"/>
  <c r="R59" i="21"/>
  <c r="AD59" i="21" s="1"/>
  <c r="CH59" i="4" s="1"/>
  <c r="T57" i="21"/>
  <c r="AF57" i="21" s="1"/>
  <c r="CJ57" i="4" s="1"/>
  <c r="M56" i="21"/>
  <c r="Y56" i="21" s="1"/>
  <c r="CC56" i="4" s="1"/>
  <c r="O54" i="21"/>
  <c r="AA54" i="21" s="1"/>
  <c r="CE54" i="4" s="1"/>
  <c r="Q52" i="21"/>
  <c r="AC52" i="21" s="1"/>
  <c r="CG52" i="4" s="1"/>
  <c r="S50" i="21"/>
  <c r="AE50" i="21" s="1"/>
  <c r="CI50" i="4" s="1"/>
  <c r="U48" i="21"/>
  <c r="AG48" i="21" s="1"/>
  <c r="CK48" i="4" s="1"/>
  <c r="N47" i="21"/>
  <c r="Z47" i="21" s="1"/>
  <c r="CD47" i="4" s="1"/>
  <c r="P45" i="21"/>
  <c r="AB45" i="21" s="1"/>
  <c r="CF45" i="4" s="1"/>
  <c r="R43" i="21"/>
  <c r="AD43" i="21" s="1"/>
  <c r="CH43" i="4" s="1"/>
  <c r="T41" i="21"/>
  <c r="AF41" i="21" s="1"/>
  <c r="CJ41" i="4" s="1"/>
  <c r="M40" i="21"/>
  <c r="Y40" i="21" s="1"/>
  <c r="CC40" i="4" s="1"/>
  <c r="O38" i="21"/>
  <c r="Q36" i="21"/>
  <c r="AC36" i="21" s="1"/>
  <c r="CG36" i="4" s="1"/>
  <c r="S34" i="21"/>
  <c r="AE34" i="21" s="1"/>
  <c r="CI34" i="4" s="1"/>
  <c r="U32" i="21"/>
  <c r="AG32" i="21" s="1"/>
  <c r="CK32" i="4" s="1"/>
  <c r="N31" i="21"/>
  <c r="Z31" i="21" s="1"/>
  <c r="CD31" i="4" s="1"/>
  <c r="P29" i="21"/>
  <c r="AB29" i="21" s="1"/>
  <c r="CF29" i="4" s="1"/>
  <c r="R27" i="21"/>
  <c r="AD27" i="21" s="1"/>
  <c r="CH27" i="4" s="1"/>
  <c r="T25" i="21"/>
  <c r="AF25" i="21" s="1"/>
  <c r="CJ25" i="4" s="1"/>
  <c r="M24" i="21"/>
  <c r="Y24" i="21" s="1"/>
  <c r="CC24" i="4" s="1"/>
  <c r="O22" i="21"/>
  <c r="AA22" i="21" s="1"/>
  <c r="CE22" i="4" s="1"/>
  <c r="Q20" i="21"/>
  <c r="AC20" i="21" s="1"/>
  <c r="CG20" i="4" s="1"/>
  <c r="S18" i="21"/>
  <c r="AE18" i="21" s="1"/>
  <c r="CI18" i="4" s="1"/>
  <c r="U16" i="21"/>
  <c r="AG16" i="21" s="1"/>
  <c r="CK16" i="4" s="1"/>
  <c r="N15" i="21"/>
  <c r="Z15" i="21" s="1"/>
  <c r="CD15" i="4" s="1"/>
  <c r="P13" i="21"/>
  <c r="AB13" i="21" s="1"/>
  <c r="CF13" i="4" s="1"/>
  <c r="R11" i="21"/>
  <c r="AD11" i="21" s="1"/>
  <c r="CH11" i="4" s="1"/>
  <c r="T9" i="21"/>
  <c r="AF9" i="21" s="1"/>
  <c r="CJ9" i="4" s="1"/>
  <c r="M8" i="21"/>
  <c r="Y8" i="21" s="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F16" i="15"/>
  <c r="S39" i="7" s="1"/>
  <c r="AN16" i="15"/>
  <c r="AA39" i="7" s="1"/>
  <c r="AJ17" i="15"/>
  <c r="V40" i="7" s="1"/>
  <c r="AF18" i="15"/>
  <c r="Q41" i="7" s="1"/>
  <c r="AN19" i="15"/>
  <c r="X42" i="7" s="1"/>
  <c r="AJ21" i="15"/>
  <c r="R44" i="7" s="1"/>
  <c r="AN22" i="15"/>
  <c r="U45" i="7" s="1"/>
  <c r="AK16" i="15"/>
  <c r="X39" i="7" s="1"/>
  <c r="AO17" i="15"/>
  <c r="AA40" i="7" s="1"/>
  <c r="AG19" i="15"/>
  <c r="Q42" i="7" s="1"/>
  <c r="AG21" i="15"/>
  <c r="O44" i="7" s="1"/>
  <c r="AK22" i="15"/>
  <c r="R45" i="7" s="1"/>
  <c r="AP13" i="15"/>
  <c r="AL16" i="15"/>
  <c r="Y39" i="7" s="1"/>
  <c r="AQ11" i="15"/>
  <c r="AQ12" i="15"/>
  <c r="AQ13" i="15"/>
  <c r="AQ14" i="15"/>
  <c r="AM16" i="15"/>
  <c r="Z39" i="7" s="1"/>
  <c r="AI18" i="15"/>
  <c r="T41" i="7" s="1"/>
  <c r="AQ18" i="15"/>
  <c r="AK12" i="15"/>
  <c r="AK15" i="15"/>
  <c r="Y38" i="7" s="1"/>
  <c r="AO16" i="15"/>
  <c r="AO22" i="15"/>
  <c r="V45" i="7" s="1"/>
  <c r="AP12" i="15"/>
  <c r="AP14" i="15"/>
  <c r="AL18" i="15"/>
  <c r="W41" i="7" s="1"/>
  <c r="AP19" i="15"/>
  <c r="Z42" i="7" s="1"/>
  <c r="AH21" i="15"/>
  <c r="P44" i="7" s="1"/>
  <c r="AL22" i="15"/>
  <c r="S45" i="7" s="1"/>
  <c r="U12" i="15"/>
  <c r="AC12" i="15"/>
  <c r="T35" i="7" s="1"/>
  <c r="S13" i="15"/>
  <c r="I36" i="7" s="1"/>
  <c r="AA13" i="15"/>
  <c r="R14" i="15"/>
  <c r="G37" i="7" s="1"/>
  <c r="Z14" i="15"/>
  <c r="O37" i="7" s="1"/>
  <c r="R15" i="15"/>
  <c r="F38" i="7" s="1"/>
  <c r="Z15" i="15"/>
  <c r="N38" i="7" s="1"/>
  <c r="AS15" i="15"/>
  <c r="AT20" i="15"/>
  <c r="AT14" i="15"/>
  <c r="AT22" i="15"/>
  <c r="AA45" i="7" s="1"/>
  <c r="AR15" i="15"/>
  <c r="AR13" i="15"/>
  <c r="AS18" i="15"/>
  <c r="AS22" i="15"/>
  <c r="Z45" i="7" s="1"/>
  <c r="AT18" i="15"/>
  <c r="AS16" i="15"/>
  <c r="AF11" i="15"/>
  <c r="AF13" i="15"/>
  <c r="V36" i="7" s="1"/>
  <c r="AN13" i="15"/>
  <c r="AJ15" i="15"/>
  <c r="X38" i="7" s="1"/>
  <c r="AK11" i="15"/>
  <c r="AO12" i="15"/>
  <c r="AG15" i="15"/>
  <c r="U38" i="7" s="1"/>
  <c r="AL12" i="15"/>
  <c r="AL14" i="15"/>
  <c r="AA37" i="7" s="1"/>
  <c r="AP15" i="15"/>
  <c r="AH18" i="15"/>
  <c r="S41" i="7" s="1"/>
  <c r="AL19" i="15"/>
  <c r="V42" i="7" s="1"/>
  <c r="AP20" i="15"/>
  <c r="Y43" i="7" s="1"/>
  <c r="AH22" i="15"/>
  <c r="O45" i="7" s="1"/>
  <c r="AI12" i="15"/>
  <c r="Z35" i="7" s="1"/>
  <c r="AI13" i="15"/>
  <c r="Y36" i="7" s="1"/>
  <c r="AI14" i="15"/>
  <c r="X37" i="7" s="1"/>
  <c r="AI15" i="15"/>
  <c r="W38" i="7" s="1"/>
  <c r="AQ15" i="15"/>
  <c r="AM17" i="15"/>
  <c r="Y40" i="7" s="1"/>
  <c r="AI19" i="15"/>
  <c r="S42" i="7" s="1"/>
  <c r="AQ19" i="15"/>
  <c r="AA42" i="7" s="1"/>
  <c r="AM20" i="15"/>
  <c r="V43" i="7" s="1"/>
  <c r="AI21" i="15"/>
  <c r="Q44" i="7" s="1"/>
  <c r="AQ21" i="15"/>
  <c r="Y44" i="7" s="1"/>
  <c r="AM22" i="15"/>
  <c r="T45" i="7" s="1"/>
  <c r="AF19" i="15"/>
  <c r="P42" i="7" s="1"/>
  <c r="AF20" i="15"/>
  <c r="O43" i="7" s="1"/>
  <c r="AF21" i="15"/>
  <c r="N44" i="7" s="1"/>
  <c r="AJ22" i="15"/>
  <c r="Q45" i="7" s="1"/>
  <c r="AG13" i="15"/>
  <c r="W36" i="7" s="1"/>
  <c r="AG14" i="15"/>
  <c r="V37" i="7" s="1"/>
  <c r="AK17" i="15"/>
  <c r="W40" i="7" s="1"/>
  <c r="AO18" i="15"/>
  <c r="Z41" i="7" s="1"/>
  <c r="AG20" i="15"/>
  <c r="P43" i="7" s="1"/>
  <c r="AK21" i="15"/>
  <c r="S44" i="7" s="1"/>
  <c r="AL13" i="15"/>
  <c r="AL15" i="15"/>
  <c r="Z38" i="7" s="1"/>
  <c r="AH17" i="15"/>
  <c r="T40" i="7" s="1"/>
  <c r="L11" i="15"/>
  <c r="N11" i="15"/>
  <c r="N12" i="15"/>
  <c r="E35" i="7" s="1"/>
  <c r="AS11" i="15"/>
  <c r="AT16" i="15"/>
  <c r="AR22" i="15"/>
  <c r="Y45" i="7" s="1"/>
  <c r="AS17" i="15"/>
  <c r="AT17" i="15"/>
  <c r="AS14" i="15"/>
  <c r="AT19" i="15"/>
  <c r="AS21" i="15"/>
  <c r="AA44" i="7" s="1"/>
  <c r="AR19" i="15"/>
  <c r="AJ11" i="15"/>
  <c r="AJ12" i="15"/>
  <c r="AA35" i="7" s="1"/>
  <c r="AF14" i="15"/>
  <c r="U37" i="7" s="1"/>
  <c r="AN14" i="15"/>
  <c r="AJ16" i="15"/>
  <c r="W39" i="7" s="1"/>
  <c r="AF17" i="15"/>
  <c r="R40" i="7" s="1"/>
  <c r="AN17" i="15"/>
  <c r="Z40" i="7" s="1"/>
  <c r="AN18" i="15"/>
  <c r="Y41" i="7" s="1"/>
  <c r="AJ20" i="15"/>
  <c r="S43" i="7" s="1"/>
  <c r="AF22" i="15"/>
  <c r="M45" i="7" s="1"/>
  <c r="AO11" i="15"/>
  <c r="AO13" i="15"/>
  <c r="AG17" i="15"/>
  <c r="S40" i="7" s="1"/>
  <c r="AK18" i="15"/>
  <c r="V41" i="7" s="1"/>
  <c r="AO19" i="15"/>
  <c r="Y42" i="7" s="1"/>
  <c r="AO21" i="15"/>
  <c r="W44" i="7" s="1"/>
  <c r="AH11" i="15"/>
  <c r="AH13" i="15"/>
  <c r="X36" i="7" s="1"/>
  <c r="AP16" i="15"/>
  <c r="AI11" i="15"/>
  <c r="AI16" i="15"/>
  <c r="V39" i="7" s="1"/>
  <c r="AQ16" i="15"/>
  <c r="AM18" i="15"/>
  <c r="X41" i="7" s="1"/>
  <c r="AQ22" i="15"/>
  <c r="X45" i="7" s="1"/>
  <c r="AG11" i="15"/>
  <c r="AG16" i="15"/>
  <c r="T39" i="7" s="1"/>
  <c r="AL11" i="15"/>
  <c r="AH14" i="15"/>
  <c r="W37" i="7" s="1"/>
  <c r="AH19" i="15"/>
  <c r="R42" i="7" s="1"/>
  <c r="AL20" i="15"/>
  <c r="U43" i="7" s="1"/>
  <c r="AP21" i="15"/>
  <c r="X44" i="7" s="1"/>
  <c r="Q12" i="15"/>
  <c r="Y12" i="15"/>
  <c r="O13" i="15"/>
  <c r="W13" i="15"/>
  <c r="M36" i="7" s="1"/>
  <c r="AE13" i="15"/>
  <c r="V14" i="15"/>
  <c r="AD14" i="15"/>
  <c r="S37" i="7" s="1"/>
  <c r="V15" i="15"/>
  <c r="J38" i="7" s="1"/>
  <c r="AD15" i="15"/>
  <c r="R38" i="7" s="1"/>
  <c r="AT12" i="15"/>
  <c r="AR18" i="15"/>
  <c r="AR20" i="15"/>
  <c r="AA43" i="7" s="1"/>
  <c r="AR11" i="15"/>
  <c r="AS20" i="15"/>
  <c r="AT15" i="15"/>
  <c r="AR21" i="15"/>
  <c r="Z44" i="7" s="1"/>
  <c r="AS13" i="15"/>
  <c r="AT21" i="15"/>
  <c r="AN11" i="15"/>
  <c r="AJ13" i="15"/>
  <c r="Z36" i="7" s="1"/>
  <c r="AF15" i="15"/>
  <c r="T38" i="7" s="1"/>
  <c r="AN15" i="15"/>
  <c r="AG12" i="15"/>
  <c r="X35" i="7" s="1"/>
  <c r="AK14" i="15"/>
  <c r="Z37" i="7" s="1"/>
  <c r="AO15" i="15"/>
  <c r="AK20" i="15"/>
  <c r="T43" i="7" s="1"/>
  <c r="AH12" i="15"/>
  <c r="Y35" i="7" s="1"/>
  <c r="AH15" i="15"/>
  <c r="V38" i="7" s="1"/>
  <c r="AL17" i="15"/>
  <c r="X40" i="7" s="1"/>
  <c r="AP18" i="15"/>
  <c r="AA41" i="7" s="1"/>
  <c r="AH20" i="15"/>
  <c r="Q43" i="7" s="1"/>
  <c r="AL21" i="15"/>
  <c r="T44" i="7" s="1"/>
  <c r="AP22" i="15"/>
  <c r="W45" i="7" s="1"/>
  <c r="AM11" i="15"/>
  <c r="AM12" i="15"/>
  <c r="AM13" i="15"/>
  <c r="AM14" i="15"/>
  <c r="AM15" i="15"/>
  <c r="AA38" i="7" s="1"/>
  <c r="AI17" i="15"/>
  <c r="U40" i="7" s="1"/>
  <c r="AQ17" i="15"/>
  <c r="AM19" i="15"/>
  <c r="W42" i="7" s="1"/>
  <c r="AI20" i="15"/>
  <c r="R43" i="7" s="1"/>
  <c r="AQ20" i="15"/>
  <c r="Z43" i="7" s="1"/>
  <c r="AM21" i="15"/>
  <c r="U44" i="7" s="1"/>
  <c r="AI22" i="15"/>
  <c r="P45" i="7" s="1"/>
  <c r="AJ18" i="15"/>
  <c r="U41" i="7" s="1"/>
  <c r="AJ19" i="15"/>
  <c r="T42" i="7" s="1"/>
  <c r="AN20" i="15"/>
  <c r="W43" i="7" s="1"/>
  <c r="AN21" i="15"/>
  <c r="V44" i="7" s="1"/>
  <c r="AK13" i="15"/>
  <c r="AA36" i="7" s="1"/>
  <c r="AO14" i="15"/>
  <c r="AG18" i="15"/>
  <c r="R41" i="7" s="1"/>
  <c r="AK19" i="15"/>
  <c r="U42" i="7" s="1"/>
  <c r="AO20" i="15"/>
  <c r="X43" i="7" s="1"/>
  <c r="AG22" i="15"/>
  <c r="N45" i="7" s="1"/>
  <c r="AP11" i="15"/>
  <c r="AH16" i="15"/>
  <c r="U39" i="7" s="1"/>
  <c r="AP17" i="15"/>
  <c r="CH40" i="8" l="1"/>
  <c r="CG92" i="8"/>
  <c r="CG46" i="8"/>
  <c r="CG253" i="8"/>
  <c r="CG89" i="8"/>
  <c r="CG514" i="8"/>
  <c r="CG86" i="8"/>
  <c r="CG147" i="8"/>
  <c r="CG321" i="8"/>
  <c r="CG16" i="8"/>
  <c r="CG217" i="8"/>
  <c r="CG24" i="8"/>
  <c r="CG45" i="8"/>
  <c r="CG30" i="8"/>
  <c r="CG226" i="8"/>
  <c r="CT226" i="8" s="1"/>
  <c r="CG202" i="8"/>
  <c r="CG101" i="8"/>
  <c r="CG506" i="8"/>
  <c r="CH94" i="8"/>
  <c r="CG336" i="8"/>
  <c r="CG261" i="8"/>
  <c r="CH227" i="8"/>
  <c r="CG310" i="8"/>
  <c r="CG316" i="8"/>
  <c r="CD301" i="8"/>
  <c r="CH301" i="8" s="1"/>
  <c r="CI301" i="8" s="1"/>
  <c r="CH518" i="8"/>
  <c r="CG475" i="8"/>
  <c r="CG390" i="8"/>
  <c r="CG347" i="8"/>
  <c r="CG266" i="8"/>
  <c r="CG128" i="8"/>
  <c r="CG13" i="8"/>
  <c r="CG98" i="8"/>
  <c r="CG23" i="8"/>
  <c r="CG452" i="8"/>
  <c r="CG351" i="8"/>
  <c r="CG366" i="8"/>
  <c r="CG39" i="8"/>
  <c r="CG200" i="8"/>
  <c r="CG120" i="8"/>
  <c r="CT120" i="8" s="1"/>
  <c r="CG12" i="8"/>
  <c r="CG480" i="8"/>
  <c r="CG212" i="8"/>
  <c r="CG199" i="8"/>
  <c r="CG88" i="8"/>
  <c r="CT88" i="8" s="1"/>
  <c r="CG143" i="8"/>
  <c r="CG275" i="8"/>
  <c r="CG262" i="8"/>
  <c r="CG241" i="8"/>
  <c r="CG54" i="8"/>
  <c r="CG117" i="8"/>
  <c r="CT117" i="8" s="1"/>
  <c r="CG85" i="8"/>
  <c r="CG238" i="8"/>
  <c r="CH148" i="8"/>
  <c r="CI148" i="8" s="1"/>
  <c r="CH336" i="8"/>
  <c r="AA63" i="21"/>
  <c r="CE63" i="4" s="1"/>
  <c r="CG21" i="8"/>
  <c r="CT21" i="8" s="1"/>
  <c r="CG5" i="8"/>
  <c r="CH52" i="8"/>
  <c r="CG35" i="8"/>
  <c r="CG259" i="8"/>
  <c r="CG113" i="8"/>
  <c r="CG100" i="8"/>
  <c r="CG81" i="8"/>
  <c r="CG116" i="8"/>
  <c r="CT116" i="8" s="1"/>
  <c r="CH62" i="8"/>
  <c r="CI62" i="8" s="1"/>
  <c r="CG145" i="8"/>
  <c r="CH357" i="8"/>
  <c r="CI357" i="8" s="1"/>
  <c r="CG135" i="8"/>
  <c r="CH303" i="8"/>
  <c r="CG225" i="8"/>
  <c r="CH225" i="8"/>
  <c r="CG25" i="8"/>
  <c r="CH25" i="8"/>
  <c r="CI25" i="8" s="1"/>
  <c r="CG67" i="8"/>
  <c r="CH67" i="8"/>
  <c r="CI67" i="8" s="1"/>
  <c r="CG108" i="8"/>
  <c r="CH108" i="8"/>
  <c r="CG484" i="8"/>
  <c r="CT484" i="8" s="1"/>
  <c r="CH484" i="8"/>
  <c r="CG214" i="8"/>
  <c r="CH214" i="8"/>
  <c r="CI214" i="8" s="1"/>
  <c r="CG66" i="8"/>
  <c r="CH66" i="8"/>
  <c r="CD498" i="8"/>
  <c r="CH498" i="8" s="1"/>
  <c r="CI498" i="8" s="1"/>
  <c r="CD477" i="8"/>
  <c r="CH477" i="8" s="1"/>
  <c r="CI477" i="8" s="1"/>
  <c r="CD444" i="8"/>
  <c r="CH444" i="8" s="1"/>
  <c r="CI444" i="8" s="1"/>
  <c r="CH344" i="8"/>
  <c r="CI344" i="8" s="1"/>
  <c r="CD418" i="8"/>
  <c r="CH418" i="8" s="1"/>
  <c r="CI418" i="8" s="1"/>
  <c r="CD283" i="8"/>
  <c r="CG283" i="8" s="1"/>
  <c r="CT283" i="8" s="1"/>
  <c r="CD509" i="8"/>
  <c r="CH509" i="8" s="1"/>
  <c r="CI509" i="8" s="1"/>
  <c r="CD442" i="8"/>
  <c r="CD379" i="8"/>
  <c r="CH379" i="8" s="1"/>
  <c r="CI379" i="8" s="1"/>
  <c r="CD396" i="8"/>
  <c r="CH396" i="8" s="1"/>
  <c r="CI396" i="8" s="1"/>
  <c r="CD434" i="8"/>
  <c r="CH434" i="8" s="1"/>
  <c r="CI434" i="8" s="1"/>
  <c r="CD505" i="8"/>
  <c r="CH505" i="8" s="1"/>
  <c r="CI505" i="8" s="1"/>
  <c r="CD450" i="8"/>
  <c r="CH450" i="8" s="1"/>
  <c r="CI450" i="8" s="1"/>
  <c r="CD432" i="8"/>
  <c r="CG432" i="8" s="1"/>
  <c r="CD407" i="8"/>
  <c r="CH407" i="8" s="1"/>
  <c r="CD469" i="8"/>
  <c r="CH469" i="8" s="1"/>
  <c r="CI469" i="8" s="1"/>
  <c r="CD417" i="8"/>
  <c r="CH417" i="8" s="1"/>
  <c r="CI417" i="8" s="1"/>
  <c r="CH255" i="8"/>
  <c r="CH125" i="8"/>
  <c r="CH104" i="8"/>
  <c r="CH145" i="8"/>
  <c r="CI145" i="8" s="1"/>
  <c r="CH267" i="8"/>
  <c r="CI267" i="8" s="1"/>
  <c r="CH80" i="8"/>
  <c r="CI80" i="8" s="1"/>
  <c r="CH153" i="8"/>
  <c r="CI153" i="8" s="1"/>
  <c r="CH261" i="8"/>
  <c r="CH372" i="8"/>
  <c r="CH496" i="8"/>
  <c r="CH216" i="8"/>
  <c r="CH220" i="8"/>
  <c r="CH217" i="8"/>
  <c r="CH319" i="8"/>
  <c r="CI319" i="8" s="1"/>
  <c r="CH117" i="8"/>
  <c r="CI117" i="8" s="1"/>
  <c r="CH238" i="8"/>
  <c r="CI238" i="8" s="1"/>
  <c r="CH131" i="8"/>
  <c r="CH229" i="8"/>
  <c r="CI229" i="8" s="1"/>
  <c r="CH200" i="8"/>
  <c r="CI200" i="8" s="1"/>
  <c r="CH326" i="8"/>
  <c r="CI326" i="8" s="1"/>
  <c r="CG500" i="8"/>
  <c r="CH500" i="8"/>
  <c r="CG448" i="8"/>
  <c r="CH448" i="8"/>
  <c r="CG300" i="8"/>
  <c r="CH300" i="8"/>
  <c r="CG121" i="8"/>
  <c r="CH121" i="8"/>
  <c r="CI121" i="8" s="1"/>
  <c r="CG20" i="8"/>
  <c r="CH20" i="8"/>
  <c r="CI20" i="8" s="1"/>
  <c r="CG82" i="8"/>
  <c r="CH82" i="8"/>
  <c r="CG239" i="8"/>
  <c r="CH239" i="8"/>
  <c r="CI239" i="8" s="1"/>
  <c r="CG359" i="8"/>
  <c r="CH359" i="8"/>
  <c r="CD491" i="8"/>
  <c r="CH491" i="8" s="1"/>
  <c r="CG164" i="8"/>
  <c r="CH164" i="8"/>
  <c r="CG112" i="8"/>
  <c r="CH112" i="8"/>
  <c r="CI112" i="8" s="1"/>
  <c r="CG58" i="8"/>
  <c r="CH58" i="8"/>
  <c r="CD438" i="8"/>
  <c r="CH438" i="8" s="1"/>
  <c r="CI438" i="8" s="1"/>
  <c r="CD287" i="8"/>
  <c r="CH287" i="8" s="1"/>
  <c r="CI287" i="8" s="1"/>
  <c r="CD502" i="8"/>
  <c r="CH502" i="8" s="1"/>
  <c r="CI502" i="8" s="1"/>
  <c r="CD412" i="8"/>
  <c r="CD284" i="8"/>
  <c r="CH284" i="8" s="1"/>
  <c r="CI284" i="8" s="1"/>
  <c r="CD387" i="8"/>
  <c r="CH387" i="8" s="1"/>
  <c r="CI387" i="8" s="1"/>
  <c r="CD369" i="8"/>
  <c r="CH369" i="8" s="1"/>
  <c r="CI369" i="8" s="1"/>
  <c r="CD431" i="8"/>
  <c r="CH431" i="8" s="1"/>
  <c r="CD499" i="8"/>
  <c r="CG499" i="8" s="1"/>
  <c r="CD493" i="8"/>
  <c r="CH493" i="8" s="1"/>
  <c r="CI493" i="8" s="1"/>
  <c r="CD405" i="8"/>
  <c r="CH405" i="8" s="1"/>
  <c r="CI405" i="8" s="1"/>
  <c r="CD291" i="8"/>
  <c r="CH291" i="8" s="1"/>
  <c r="CI291" i="8" s="1"/>
  <c r="CD408" i="8"/>
  <c r="CH408" i="8" s="1"/>
  <c r="CD358" i="8"/>
  <c r="CH358" i="8" s="1"/>
  <c r="CI358" i="8" s="1"/>
  <c r="CD384" i="8"/>
  <c r="CH384" i="8" s="1"/>
  <c r="CD290" i="8"/>
  <c r="CH290" i="8" s="1"/>
  <c r="CI290" i="8" s="1"/>
  <c r="CG323" i="8"/>
  <c r="CH323" i="8"/>
  <c r="CH457" i="8"/>
  <c r="CI457" i="8" s="1"/>
  <c r="CG331" i="8"/>
  <c r="CH331" i="8"/>
  <c r="CD473" i="8"/>
  <c r="CH473" i="8" s="1"/>
  <c r="CI473" i="8" s="1"/>
  <c r="CD433" i="8"/>
  <c r="CH433" i="8" s="1"/>
  <c r="CD388" i="8"/>
  <c r="CD459" i="8"/>
  <c r="CD416" i="8"/>
  <c r="CD476" i="8"/>
  <c r="CH476" i="8" s="1"/>
  <c r="CI476" i="8" s="1"/>
  <c r="CD445" i="8"/>
  <c r="CG445" i="8" s="1"/>
  <c r="CD441" i="8"/>
  <c r="CG441" i="8" s="1"/>
  <c r="CT441" i="8" s="1"/>
  <c r="CD165" i="8"/>
  <c r="CH165" i="8" s="1"/>
  <c r="CD400" i="8"/>
  <c r="CH400" i="8" s="1"/>
  <c r="CD406" i="8"/>
  <c r="CH406" i="8" s="1"/>
  <c r="CD429" i="8"/>
  <c r="CH429" i="8" s="1"/>
  <c r="CD354" i="8"/>
  <c r="CH22" i="8"/>
  <c r="CI22" i="8" s="1"/>
  <c r="CH126" i="8"/>
  <c r="CI126" i="8" s="1"/>
  <c r="CH100" i="8"/>
  <c r="CI100" i="8" s="1"/>
  <c r="CH55" i="8"/>
  <c r="CH85" i="8"/>
  <c r="CI85" i="8" s="1"/>
  <c r="CH196" i="8"/>
  <c r="CI196" i="8" s="1"/>
  <c r="CH347" i="8"/>
  <c r="CI347" i="8" s="1"/>
  <c r="CG96" i="8"/>
  <c r="CH96" i="8"/>
  <c r="CI96" i="8" s="1"/>
  <c r="CG207" i="8"/>
  <c r="CH207" i="8"/>
  <c r="CH488" i="8"/>
  <c r="CD435" i="8"/>
  <c r="CH435" i="8" s="1"/>
  <c r="CI435" i="8" s="1"/>
  <c r="CD494" i="8"/>
  <c r="CG494" i="8" s="1"/>
  <c r="CT494" i="8" s="1"/>
  <c r="CD503" i="8"/>
  <c r="CH503" i="8" s="1"/>
  <c r="CH152" i="8"/>
  <c r="CD424" i="8"/>
  <c r="CH424" i="8" s="1"/>
  <c r="CD346" i="8"/>
  <c r="CH346" i="8" s="1"/>
  <c r="CI346" i="8" s="1"/>
  <c r="CD392" i="8"/>
  <c r="CH392" i="8" s="1"/>
  <c r="CI392" i="8" s="1"/>
  <c r="CD478" i="8"/>
  <c r="CH478" i="8" s="1"/>
  <c r="CI478" i="8" s="1"/>
  <c r="CD421" i="8"/>
  <c r="CH421" i="8" s="1"/>
  <c r="CI421" i="8" s="1"/>
  <c r="CD380" i="8"/>
  <c r="CH380" i="8" s="1"/>
  <c r="CI380" i="8" s="1"/>
  <c r="CD479" i="8"/>
  <c r="CH479" i="8" s="1"/>
  <c r="CI479" i="8" s="1"/>
  <c r="CD492" i="8"/>
  <c r="CH492" i="8" s="1"/>
  <c r="CI492" i="8" s="1"/>
  <c r="CD497" i="8"/>
  <c r="CH497" i="8" s="1"/>
  <c r="CI497" i="8" s="1"/>
  <c r="CD398" i="8"/>
  <c r="CH398" i="8" s="1"/>
  <c r="CI398" i="8" s="1"/>
  <c r="CD428" i="8"/>
  <c r="CH428" i="8" s="1"/>
  <c r="CD403" i="8"/>
  <c r="CH403" i="8" s="1"/>
  <c r="CI403" i="8" s="1"/>
  <c r="CD510" i="8"/>
  <c r="CH510" i="8" s="1"/>
  <c r="CI510" i="8" s="1"/>
  <c r="CD404" i="8"/>
  <c r="CH404" i="8" s="1"/>
  <c r="CD349" i="8"/>
  <c r="CH349" i="8" s="1"/>
  <c r="CI349" i="8" s="1"/>
  <c r="CH277" i="8"/>
  <c r="CH74" i="8"/>
  <c r="CH92" i="8"/>
  <c r="CI92" i="8" s="1"/>
  <c r="CH218" i="8"/>
  <c r="CH393" i="8"/>
  <c r="CH514" i="8"/>
  <c r="CH253" i="8"/>
  <c r="CH367" i="8"/>
  <c r="CI367" i="8" s="1"/>
  <c r="CH468" i="8"/>
  <c r="CH120" i="8"/>
  <c r="CI120" i="8" s="1"/>
  <c r="CH147" i="8"/>
  <c r="CI147" i="8" s="1"/>
  <c r="CH262" i="8"/>
  <c r="CH463" i="8"/>
  <c r="CH124" i="8"/>
  <c r="CH437" i="8"/>
  <c r="CH226" i="8"/>
  <c r="CI226" i="8" s="1"/>
  <c r="CH266" i="8"/>
  <c r="CI266" i="8" s="1"/>
  <c r="CH366" i="8"/>
  <c r="CI366" i="8" s="1"/>
  <c r="CG186" i="8"/>
  <c r="CH186" i="8"/>
  <c r="CG57" i="8"/>
  <c r="CH57" i="8"/>
  <c r="CI57" i="8" s="1"/>
  <c r="CG191" i="8"/>
  <c r="CH191" i="8"/>
  <c r="CI191" i="8" s="1"/>
  <c r="CG53" i="8"/>
  <c r="CT53" i="8" s="1"/>
  <c r="CH53" i="8"/>
  <c r="CI53" i="8" s="1"/>
  <c r="CD487" i="8"/>
  <c r="CH487" i="8" s="1"/>
  <c r="CH360" i="8"/>
  <c r="CH397" i="8"/>
  <c r="CD378" i="8"/>
  <c r="CH378" i="8" s="1"/>
  <c r="CD420" i="8"/>
  <c r="CH420" i="8" s="1"/>
  <c r="CI420" i="8" s="1"/>
  <c r="CD436" i="8"/>
  <c r="CH436" i="8" s="1"/>
  <c r="CI436" i="8" s="1"/>
  <c r="CD475" i="8"/>
  <c r="CH475" i="8" s="1"/>
  <c r="CI475" i="8" s="1"/>
  <c r="CD506" i="8"/>
  <c r="CH506" i="8" s="1"/>
  <c r="CI506" i="8" s="1"/>
  <c r="CD480" i="8"/>
  <c r="CH480" i="8" s="1"/>
  <c r="CI480" i="8" s="1"/>
  <c r="CG210" i="8"/>
  <c r="CH210" i="8"/>
  <c r="CH175" i="8"/>
  <c r="CD430" i="8"/>
  <c r="CD401" i="8"/>
  <c r="CH401" i="8" s="1"/>
  <c r="CD419" i="8"/>
  <c r="CH419" i="8" s="1"/>
  <c r="CI419" i="8" s="1"/>
  <c r="CD383" i="8"/>
  <c r="CH383" i="8" s="1"/>
  <c r="CI383" i="8" s="1"/>
  <c r="CD371" i="8"/>
  <c r="CH371" i="8" s="1"/>
  <c r="CI371" i="8" s="1"/>
  <c r="CH98" i="8"/>
  <c r="CH368" i="8"/>
  <c r="CI368" i="8" s="1"/>
  <c r="CH5" i="8"/>
  <c r="CI5" i="8" s="1"/>
  <c r="CH166" i="8"/>
  <c r="CI166" i="8" s="1"/>
  <c r="CH21" i="8"/>
  <c r="CH280" i="8"/>
  <c r="CH355" i="8"/>
  <c r="CD271" i="8"/>
  <c r="CH271" i="8" s="1"/>
  <c r="CD386" i="8"/>
  <c r="CD305" i="8"/>
  <c r="CH305" i="8" s="1"/>
  <c r="CM305" i="8" s="1"/>
  <c r="CD169" i="8"/>
  <c r="CH169" i="8" s="1"/>
  <c r="CI169" i="8" s="1"/>
  <c r="CD132" i="8"/>
  <c r="CH132" i="8" s="1"/>
  <c r="CI132" i="8" s="1"/>
  <c r="CD8" i="8"/>
  <c r="CH8" i="8" s="1"/>
  <c r="CI8" i="8" s="1"/>
  <c r="CD240" i="8"/>
  <c r="CH240" i="8" s="1"/>
  <c r="CI240" i="8" s="1"/>
  <c r="CD170" i="8"/>
  <c r="CH170" i="8" s="1"/>
  <c r="CI170" i="8" s="1"/>
  <c r="CD11" i="8"/>
  <c r="CH11" i="8" s="1"/>
  <c r="CI11" i="8" s="1"/>
  <c r="CD338" i="8"/>
  <c r="CH338" i="8"/>
  <c r="CD489" i="8"/>
  <c r="CH489" i="8" s="1"/>
  <c r="CI489" i="8" s="1"/>
  <c r="CD377" i="8"/>
  <c r="CH377" i="8" s="1"/>
  <c r="CI377" i="8" s="1"/>
  <c r="CD422" i="8"/>
  <c r="CD54" i="8"/>
  <c r="CH54" i="8" s="1"/>
  <c r="CD185" i="8"/>
  <c r="CH185" i="8" s="1"/>
  <c r="CI185" i="8" s="1"/>
  <c r="CD60" i="8"/>
  <c r="CH60" i="8" s="1"/>
  <c r="CI60" i="8" s="1"/>
  <c r="CD41" i="8"/>
  <c r="CH41" i="8" s="1"/>
  <c r="CI41" i="8" s="1"/>
  <c r="CD232" i="8"/>
  <c r="CH232" i="8" s="1"/>
  <c r="CI232" i="8" s="1"/>
  <c r="CD31" i="8"/>
  <c r="CH31" i="8" s="1"/>
  <c r="CI31" i="8" s="1"/>
  <c r="CD37" i="8"/>
  <c r="CH37" i="8" s="1"/>
  <c r="CI37" i="8" s="1"/>
  <c r="CD159" i="8"/>
  <c r="CH159" i="8" s="1"/>
  <c r="CI159" i="8" s="1"/>
  <c r="CD233" i="8"/>
  <c r="CH233" i="8" s="1"/>
  <c r="CI233" i="8" s="1"/>
  <c r="CD151" i="8"/>
  <c r="CH151" i="8" s="1"/>
  <c r="CI151" i="8" s="1"/>
  <c r="CD176" i="8"/>
  <c r="CH176" i="8" s="1"/>
  <c r="CD150" i="8"/>
  <c r="CH150" i="8" s="1"/>
  <c r="CI150" i="8" s="1"/>
  <c r="CD168" i="8"/>
  <c r="CH168" i="8" s="1"/>
  <c r="CI168" i="8" s="1"/>
  <c r="CD86" i="8"/>
  <c r="CH86" i="8" s="1"/>
  <c r="CI86" i="8" s="1"/>
  <c r="CD245" i="8"/>
  <c r="CD123" i="8"/>
  <c r="CD90" i="8"/>
  <c r="CH90" i="8" s="1"/>
  <c r="CI90" i="8" s="1"/>
  <c r="CD246" i="8"/>
  <c r="CH246" i="8" s="1"/>
  <c r="CI246" i="8" s="1"/>
  <c r="CD279" i="8"/>
  <c r="CH279" i="8" s="1"/>
  <c r="CI279" i="8" s="1"/>
  <c r="CD330" i="8"/>
  <c r="CH330" i="8" s="1"/>
  <c r="CD465" i="8"/>
  <c r="CH465" i="8" s="1"/>
  <c r="CI465" i="8" s="1"/>
  <c r="CD206" i="8"/>
  <c r="CD204" i="8"/>
  <c r="CH204" i="8" s="1"/>
  <c r="CI204" i="8" s="1"/>
  <c r="CD265" i="8"/>
  <c r="CD228" i="8"/>
  <c r="CH228" i="8" s="1"/>
  <c r="CI228" i="8" s="1"/>
  <c r="CD211" i="8"/>
  <c r="CH211" i="8" s="1"/>
  <c r="CI211" i="8" s="1"/>
  <c r="CD318" i="8"/>
  <c r="CH318" i="8" s="1"/>
  <c r="CD394" i="8"/>
  <c r="CH394" i="8" s="1"/>
  <c r="CI394" i="8" s="1"/>
  <c r="CD49" i="8"/>
  <c r="CG49" i="8" s="1"/>
  <c r="CT49" i="8" s="1"/>
  <c r="CD348" i="8"/>
  <c r="CH348" i="8" s="1"/>
  <c r="CI348" i="8" s="1"/>
  <c r="CD512" i="8"/>
  <c r="CD423" i="8"/>
  <c r="CH423" i="8" s="1"/>
  <c r="CI423" i="8" s="1"/>
  <c r="CD374" i="8"/>
  <c r="CH374" i="8" s="1"/>
  <c r="CI374" i="8" s="1"/>
  <c r="CD362" i="8"/>
  <c r="CH362" i="8" s="1"/>
  <c r="CD102" i="8"/>
  <c r="CH102" i="8" s="1"/>
  <c r="CI102" i="8" s="1"/>
  <c r="CD250" i="8"/>
  <c r="CH250" i="8" s="1"/>
  <c r="CI250" i="8" s="1"/>
  <c r="CD264" i="8"/>
  <c r="CH264" i="8" s="1"/>
  <c r="CI264" i="8" s="1"/>
  <c r="CD352" i="8"/>
  <c r="CH352" i="8" s="1"/>
  <c r="CI352" i="8" s="1"/>
  <c r="CD278" i="8"/>
  <c r="CH278" i="8" s="1"/>
  <c r="CD163" i="8"/>
  <c r="CH163" i="8" s="1"/>
  <c r="CI163" i="8" s="1"/>
  <c r="CD12" i="8"/>
  <c r="CH12" i="8" s="1"/>
  <c r="CI12" i="8" s="1"/>
  <c r="CD26" i="8"/>
  <c r="CH26" i="8" s="1"/>
  <c r="CI26" i="8" s="1"/>
  <c r="CD192" i="8"/>
  <c r="CG192" i="8" s="1"/>
  <c r="CD56" i="8"/>
  <c r="CH56" i="8" s="1"/>
  <c r="CI56" i="8" s="1"/>
  <c r="CD64" i="8"/>
  <c r="CH64" i="8" s="1"/>
  <c r="CI64" i="8" s="1"/>
  <c r="CD161" i="8"/>
  <c r="CH161" i="8" s="1"/>
  <c r="CI161" i="8" s="1"/>
  <c r="CD160" i="8"/>
  <c r="CH160" i="8" s="1"/>
  <c r="CI160" i="8" s="1"/>
  <c r="CD133" i="8"/>
  <c r="CH133" i="8" s="1"/>
  <c r="CI133" i="8" s="1"/>
  <c r="CD181" i="8"/>
  <c r="CH181" i="8" s="1"/>
  <c r="CD413" i="8"/>
  <c r="CH413" i="8" s="1"/>
  <c r="CI413" i="8" s="1"/>
  <c r="CD402" i="8"/>
  <c r="CH402" i="8" s="1"/>
  <c r="CD390" i="8"/>
  <c r="CH390" i="8" s="1"/>
  <c r="CI390" i="8" s="1"/>
  <c r="CD304" i="8"/>
  <c r="CG304" i="8" s="1"/>
  <c r="CD171" i="8"/>
  <c r="CH171" i="8" s="1"/>
  <c r="CI171" i="8" s="1"/>
  <c r="CD464" i="8"/>
  <c r="CH464" i="8" s="1"/>
  <c r="CI464" i="8" s="1"/>
  <c r="CD427" i="8"/>
  <c r="CH427" i="8" s="1"/>
  <c r="CI427" i="8" s="1"/>
  <c r="CD455" i="8"/>
  <c r="CH455" i="8" s="1"/>
  <c r="CI455" i="8" s="1"/>
  <c r="CD411" i="8"/>
  <c r="CH411" i="8" s="1"/>
  <c r="CI411" i="8" s="1"/>
  <c r="CD471" i="8"/>
  <c r="CH471" i="8" s="1"/>
  <c r="CI471" i="8" s="1"/>
  <c r="CD449" i="8"/>
  <c r="CH449" i="8" s="1"/>
  <c r="CI449" i="8" s="1"/>
  <c r="CD382" i="8"/>
  <c r="CH382" i="8" s="1"/>
  <c r="CI382" i="8" s="1"/>
  <c r="CD292" i="8"/>
  <c r="CH292" i="8" s="1"/>
  <c r="CD375" i="8"/>
  <c r="CH375" i="8" s="1"/>
  <c r="CD309" i="8"/>
  <c r="CH309" i="8" s="1"/>
  <c r="CD91" i="8"/>
  <c r="CH91" i="8" s="1"/>
  <c r="CI91" i="8" s="1"/>
  <c r="CD27" i="8"/>
  <c r="CG27" i="8" s="1"/>
  <c r="CD16" i="8"/>
  <c r="CH16" i="8" s="1"/>
  <c r="CI16" i="8" s="1"/>
  <c r="CD44" i="8"/>
  <c r="CG44" i="8" s="1"/>
  <c r="CD286" i="8"/>
  <c r="CH286" i="8" s="1"/>
  <c r="CI286" i="8" s="1"/>
  <c r="CD342" i="8"/>
  <c r="CH342" i="8" s="1"/>
  <c r="CI342" i="8" s="1"/>
  <c r="CD320" i="8"/>
  <c r="CH320" i="8" s="1"/>
  <c r="CI320" i="8" s="1"/>
  <c r="CD285" i="8"/>
  <c r="CH285" i="8" s="1"/>
  <c r="CI285" i="8" s="1"/>
  <c r="CD350" i="8"/>
  <c r="CD79" i="8"/>
  <c r="CH79" i="8" s="1"/>
  <c r="CI79" i="8" s="1"/>
  <c r="CD381" i="8"/>
  <c r="CD373" i="8"/>
  <c r="CH373" i="8" s="1"/>
  <c r="CI373" i="8" s="1"/>
  <c r="CD24" i="8"/>
  <c r="CH24" i="8" s="1"/>
  <c r="CI24" i="8" s="1"/>
  <c r="CD18" i="8"/>
  <c r="CH18" i="8" s="1"/>
  <c r="CI18" i="8" s="1"/>
  <c r="CD9" i="8"/>
  <c r="CH9" i="8" s="1"/>
  <c r="CI9" i="8" s="1"/>
  <c r="CD241" i="8"/>
  <c r="CH241" i="8" s="1"/>
  <c r="CI241" i="8" s="1"/>
  <c r="CD224" i="8"/>
  <c r="CG224" i="8" s="1"/>
  <c r="CD252" i="8"/>
  <c r="CG252" i="8" s="1"/>
  <c r="CD81" i="8"/>
  <c r="CH81" i="8" s="1"/>
  <c r="CI81" i="8" s="1"/>
  <c r="CD69" i="8"/>
  <c r="CH69" i="8" s="1"/>
  <c r="CI69" i="8" s="1"/>
  <c r="CD156" i="8"/>
  <c r="CH156" i="8" s="1"/>
  <c r="CI156" i="8" s="1"/>
  <c r="CD456" i="8"/>
  <c r="CG456" i="8" s="1"/>
  <c r="CD59" i="8"/>
  <c r="CG59" i="8" s="1"/>
  <c r="CD409" i="8"/>
  <c r="CH409" i="8" s="1"/>
  <c r="CD184" i="8"/>
  <c r="CH184" i="8" s="1"/>
  <c r="CD364" i="8"/>
  <c r="CG364" i="8" s="1"/>
  <c r="CD294" i="8"/>
  <c r="CH294" i="8" s="1"/>
  <c r="CD202" i="8"/>
  <c r="CH202" i="8" s="1"/>
  <c r="CI202" i="8" s="1"/>
  <c r="CD129" i="8"/>
  <c r="CH129" i="8" s="1"/>
  <c r="CI129" i="8" s="1"/>
  <c r="CD111" i="8"/>
  <c r="CH111" i="8" s="1"/>
  <c r="CD222" i="8"/>
  <c r="CH222" i="8" s="1"/>
  <c r="CD107" i="8"/>
  <c r="CH107" i="8" s="1"/>
  <c r="CI107" i="8" s="1"/>
  <c r="CD243" i="8"/>
  <c r="CH243" i="8" s="1"/>
  <c r="CD296" i="8"/>
  <c r="CH296" i="8" s="1"/>
  <c r="CI296" i="8" s="1"/>
  <c r="CD389" i="8"/>
  <c r="CH389" i="8" s="1"/>
  <c r="CD462" i="8"/>
  <c r="CH462" i="8" s="1"/>
  <c r="CD144" i="8"/>
  <c r="CH144" i="8" s="1"/>
  <c r="CD198" i="8"/>
  <c r="CH198" i="8" s="1"/>
  <c r="CI198" i="8" s="1"/>
  <c r="CD414" i="8"/>
  <c r="CH414" i="8" s="1"/>
  <c r="CI414" i="8" s="1"/>
  <c r="CD345" i="8"/>
  <c r="CH345" i="8" s="1"/>
  <c r="CD329" i="8"/>
  <c r="CH329" i="8" s="1"/>
  <c r="CD23" i="8"/>
  <c r="CH23" i="8" s="1"/>
  <c r="CI23" i="8" s="1"/>
  <c r="CD302" i="8"/>
  <c r="CH302" i="8" s="1"/>
  <c r="CD485" i="8"/>
  <c r="CH485" i="8" s="1"/>
  <c r="CD517" i="8"/>
  <c r="CH517" i="8" s="1"/>
  <c r="CI517" i="8" s="1"/>
  <c r="CD70" i="8"/>
  <c r="CH70" i="8" s="1"/>
  <c r="CI70" i="8" s="1"/>
  <c r="CD276" i="8"/>
  <c r="CH276" i="8" s="1"/>
  <c r="CI276" i="8" s="1"/>
  <c r="CD83" i="8"/>
  <c r="CG83" i="8" s="1"/>
  <c r="CD351" i="8"/>
  <c r="CH351" i="8" s="1"/>
  <c r="CI351" i="8" s="1"/>
  <c r="CD172" i="8"/>
  <c r="CH172" i="8" s="1"/>
  <c r="CI172" i="8" s="1"/>
  <c r="CD272" i="8"/>
  <c r="CH272" i="8" s="1"/>
  <c r="CI272" i="8" s="1"/>
  <c r="CD35" i="8"/>
  <c r="CH35" i="8" s="1"/>
  <c r="CI35" i="8" s="1"/>
  <c r="CD248" i="8"/>
  <c r="CH248" i="8" s="1"/>
  <c r="CD209" i="8"/>
  <c r="CG209" i="8" s="1"/>
  <c r="CD308" i="8"/>
  <c r="CD75" i="8"/>
  <c r="CH75" i="8" s="1"/>
  <c r="CD219" i="8"/>
  <c r="CH219" i="8" s="1"/>
  <c r="CD288" i="8"/>
  <c r="CH288" i="8" s="1"/>
  <c r="CD293" i="8"/>
  <c r="CG293" i="8" s="1"/>
  <c r="CD43" i="8"/>
  <c r="CH43" i="8" s="1"/>
  <c r="CI43" i="8" s="1"/>
  <c r="CD203" i="8"/>
  <c r="CG203" i="8" s="1"/>
  <c r="CD155" i="8"/>
  <c r="CH155" i="8" s="1"/>
  <c r="CI155" i="8" s="1"/>
  <c r="CD328" i="8"/>
  <c r="CH328" i="8" s="1"/>
  <c r="CI328" i="8" s="1"/>
  <c r="CD122" i="8"/>
  <c r="CH122" i="8" s="1"/>
  <c r="CI122" i="8" s="1"/>
  <c r="CD78" i="8"/>
  <c r="CD486" i="8"/>
  <c r="CH486" i="8" s="1"/>
  <c r="CD515" i="8"/>
  <c r="CH515" i="8" s="1"/>
  <c r="CD490" i="8"/>
  <c r="CH490" i="8" s="1"/>
  <c r="CI490" i="8" s="1"/>
  <c r="CD458" i="8"/>
  <c r="CH458" i="8" s="1"/>
  <c r="CI458" i="8" s="1"/>
  <c r="CD425" i="8"/>
  <c r="CH425" i="8" s="1"/>
  <c r="CI425" i="8" s="1"/>
  <c r="CD454" i="8"/>
  <c r="CH454" i="8" s="1"/>
  <c r="CI454" i="8" s="1"/>
  <c r="CD45" i="8"/>
  <c r="CH45" i="8" s="1"/>
  <c r="CD114" i="8"/>
  <c r="CH114" i="8" s="1"/>
  <c r="CD162" i="8"/>
  <c r="CH162" i="8" s="1"/>
  <c r="CD395" i="8"/>
  <c r="CH395" i="8" s="1"/>
  <c r="CD6" i="8"/>
  <c r="CH6" i="8" s="1"/>
  <c r="CI6" i="8" s="1"/>
  <c r="CD7" i="8"/>
  <c r="CH7" i="8" s="1"/>
  <c r="CI7" i="8" s="1"/>
  <c r="CD312" i="8"/>
  <c r="CH312" i="8" s="1"/>
  <c r="CI312" i="8" s="1"/>
  <c r="CD234" i="8"/>
  <c r="CH234" i="8" s="1"/>
  <c r="CI234" i="8" s="1"/>
  <c r="CD426" i="8"/>
  <c r="CH426" i="8" s="1"/>
  <c r="CI426" i="8" s="1"/>
  <c r="CD157" i="8"/>
  <c r="CH157" i="8" s="1"/>
  <c r="CI157" i="8" s="1"/>
  <c r="CD19" i="8"/>
  <c r="CH19" i="8" s="1"/>
  <c r="CI19" i="8" s="1"/>
  <c r="CD89" i="8"/>
  <c r="CH89" i="8" s="1"/>
  <c r="CI89" i="8" s="1"/>
  <c r="CD167" i="8"/>
  <c r="CH167" i="8" s="1"/>
  <c r="CI167" i="8" s="1"/>
  <c r="CD135" i="8"/>
  <c r="CH135" i="8" s="1"/>
  <c r="CI135" i="8" s="1"/>
  <c r="CD472" i="8"/>
  <c r="CH472" i="8" s="1"/>
  <c r="CD443" i="8"/>
  <c r="CH443" i="8" s="1"/>
  <c r="CI443" i="8" s="1"/>
  <c r="CD68" i="8"/>
  <c r="CH68" i="8" s="1"/>
  <c r="CD39" i="8"/>
  <c r="CH39" i="8" s="1"/>
  <c r="CI39" i="8" s="1"/>
  <c r="CD188" i="8"/>
  <c r="CH188" i="8" s="1"/>
  <c r="CI188" i="8" s="1"/>
  <c r="CD177" i="8"/>
  <c r="CH177" i="8" s="1"/>
  <c r="CI177" i="8" s="1"/>
  <c r="CD376" i="8"/>
  <c r="CH376" i="8" s="1"/>
  <c r="CI376" i="8" s="1"/>
  <c r="CD115" i="8"/>
  <c r="CH115" i="8" s="1"/>
  <c r="CI115" i="8" s="1"/>
  <c r="CD93" i="8"/>
  <c r="CH93" i="8" s="1"/>
  <c r="CI93" i="8" s="1"/>
  <c r="CD149" i="8"/>
  <c r="CH149" i="8" s="1"/>
  <c r="CI149" i="8" s="1"/>
  <c r="CD119" i="8"/>
  <c r="CH119" i="8" s="1"/>
  <c r="CI119" i="8" s="1"/>
  <c r="CD237" i="8"/>
  <c r="CH237" i="8" s="1"/>
  <c r="CI237" i="8" s="1"/>
  <c r="CD101" i="8"/>
  <c r="CH101" i="8" s="1"/>
  <c r="CI101" i="8" s="1"/>
  <c r="CD84" i="8"/>
  <c r="CH84" i="8" s="1"/>
  <c r="CI84" i="8" s="1"/>
  <c r="CD130" i="8"/>
  <c r="CD17" i="8"/>
  <c r="CH17" i="8" s="1"/>
  <c r="CI17" i="8" s="1"/>
  <c r="CD13" i="8"/>
  <c r="CH13" i="8" s="1"/>
  <c r="CI13" i="8" s="1"/>
  <c r="CD274" i="8"/>
  <c r="CH274" i="8" s="1"/>
  <c r="CD72" i="8"/>
  <c r="CH72" i="8" s="1"/>
  <c r="CD113" i="8"/>
  <c r="CH113" i="8" s="1"/>
  <c r="CD325" i="8"/>
  <c r="CH325" i="8" s="1"/>
  <c r="CD28" i="8"/>
  <c r="CH28" i="8" s="1"/>
  <c r="CI28" i="8" s="1"/>
  <c r="CD236" i="8"/>
  <c r="CH236" i="8" s="1"/>
  <c r="CI236" i="8" s="1"/>
  <c r="CD32" i="8"/>
  <c r="CG32" i="8" s="1"/>
  <c r="CD105" i="8"/>
  <c r="CH105" i="8" s="1"/>
  <c r="CI105" i="8" s="1"/>
  <c r="CD452" i="8"/>
  <c r="CH452" i="8" s="1"/>
  <c r="CI452" i="8" s="1"/>
  <c r="CD439" i="8"/>
  <c r="CH439" i="8" s="1"/>
  <c r="CI439" i="8" s="1"/>
  <c r="CD212" i="8"/>
  <c r="CH212" i="8" s="1"/>
  <c r="CI212" i="8" s="1"/>
  <c r="CD199" i="8"/>
  <c r="CH199" i="8" s="1"/>
  <c r="CI199" i="8" s="1"/>
  <c r="CD269" i="8"/>
  <c r="CH269" i="8" s="1"/>
  <c r="CI269" i="8" s="1"/>
  <c r="CD230" i="8"/>
  <c r="CH230" i="8" s="1"/>
  <c r="CI230" i="8" s="1"/>
  <c r="CD453" i="8"/>
  <c r="CD322" i="8"/>
  <c r="CH322" i="8" s="1"/>
  <c r="CI322" i="8" s="1"/>
  <c r="CD516" i="8"/>
  <c r="CH516" i="8" s="1"/>
  <c r="CD298" i="8"/>
  <c r="CH298" i="8" s="1"/>
  <c r="CI298" i="8" s="1"/>
  <c r="CD334" i="8"/>
  <c r="CH334" i="8" s="1"/>
  <c r="CI334" i="8" s="1"/>
  <c r="CD363" i="8"/>
  <c r="CH363" i="8" s="1"/>
  <c r="CI363" i="8" s="1"/>
  <c r="CD143" i="8"/>
  <c r="CH143" i="8" s="1"/>
  <c r="CD138" i="8"/>
  <c r="CH138" i="8" s="1"/>
  <c r="CI138" i="8" s="1"/>
  <c r="CD201" i="8"/>
  <c r="CH201" i="8" s="1"/>
  <c r="CI201" i="8" s="1"/>
  <c r="CD327" i="8"/>
  <c r="CH327" i="8" s="1"/>
  <c r="CI327" i="8" s="1"/>
  <c r="CD268" i="8"/>
  <c r="CH268" i="8" s="1"/>
  <c r="CI268" i="8" s="1"/>
  <c r="CD297" i="8"/>
  <c r="CH297" i="8" s="1"/>
  <c r="CD482" i="8"/>
  <c r="CG482" i="8" s="1"/>
  <c r="CD282" i="8"/>
  <c r="CH282" i="8" s="1"/>
  <c r="CI282" i="8" s="1"/>
  <c r="CD461" i="8"/>
  <c r="CH461" i="8" s="1"/>
  <c r="CI461" i="8" s="1"/>
  <c r="CD507" i="8"/>
  <c r="CH507" i="8" s="1"/>
  <c r="CI507" i="8" s="1"/>
  <c r="CD356" i="8"/>
  <c r="CH356" i="8" s="1"/>
  <c r="CD187" i="8"/>
  <c r="CH187" i="8" s="1"/>
  <c r="CI187" i="8" s="1"/>
  <c r="CD36" i="8"/>
  <c r="CH36" i="8" s="1"/>
  <c r="CI36" i="8" s="1"/>
  <c r="CD306" i="8"/>
  <c r="CH306" i="8" s="1"/>
  <c r="CI306" i="8" s="1"/>
  <c r="CD275" i="8"/>
  <c r="CH275" i="8" s="1"/>
  <c r="CD281" i="8"/>
  <c r="CH281" i="8" s="1"/>
  <c r="CD154" i="8"/>
  <c r="CD110" i="8"/>
  <c r="CH110" i="8" s="1"/>
  <c r="CI110" i="8" s="1"/>
  <c r="CD63" i="8"/>
  <c r="CD235" i="8"/>
  <c r="CH235" i="8" s="1"/>
  <c r="CI235" i="8" s="1"/>
  <c r="CD30" i="8"/>
  <c r="CH30" i="8" s="1"/>
  <c r="CD483" i="8"/>
  <c r="CH483" i="8" s="1"/>
  <c r="CI483" i="8" s="1"/>
  <c r="CD61" i="8"/>
  <c r="CH61" i="8" s="1"/>
  <c r="CD182" i="8"/>
  <c r="CH182" i="8" s="1"/>
  <c r="CD76" i="8"/>
  <c r="CH76" i="8" s="1"/>
  <c r="CI76" i="8" s="1"/>
  <c r="CD446" i="8"/>
  <c r="CH446" i="8" s="1"/>
  <c r="CI446" i="8" s="1"/>
  <c r="CD263" i="8"/>
  <c r="CD256" i="8"/>
  <c r="CH256" i="8" s="1"/>
  <c r="CI256" i="8" s="1"/>
  <c r="CD333" i="8"/>
  <c r="CH333" i="8" s="1"/>
  <c r="CI333" i="8" s="1"/>
  <c r="CD231" i="8"/>
  <c r="CH231" i="8" s="1"/>
  <c r="CI231" i="8" s="1"/>
  <c r="CD451" i="8"/>
  <c r="CH451" i="8" s="1"/>
  <c r="CD415" i="8"/>
  <c r="CH415" i="8" s="1"/>
  <c r="CI415" i="8" s="1"/>
  <c r="CD470" i="8"/>
  <c r="CH470" i="8" s="1"/>
  <c r="CI470" i="8" s="1"/>
  <c r="CD440" i="8"/>
  <c r="CG440" i="8" s="1"/>
  <c r="CD137" i="8"/>
  <c r="CG137" i="8" s="1"/>
  <c r="CD353" i="8"/>
  <c r="CH353" i="8" s="1"/>
  <c r="CD244" i="8"/>
  <c r="CG244" i="8" s="1"/>
  <c r="CD259" i="8"/>
  <c r="CH259" i="8" s="1"/>
  <c r="CI259" i="8" s="1"/>
  <c r="CD48" i="8"/>
  <c r="CH48" i="8" s="1"/>
  <c r="CI48" i="8" s="1"/>
  <c r="CD139" i="8"/>
  <c r="CH139" i="8" s="1"/>
  <c r="CI139" i="8" s="1"/>
  <c r="CD474" i="8"/>
  <c r="CH474" i="8" s="1"/>
  <c r="CD193" i="8"/>
  <c r="CH193" i="8" s="1"/>
  <c r="CI193" i="8" s="1"/>
  <c r="CD273" i="8"/>
  <c r="CH273" i="8" s="1"/>
  <c r="CI273" i="8" s="1"/>
  <c r="CD134" i="8"/>
  <c r="CH134" i="8" s="1"/>
  <c r="CI134" i="8" s="1"/>
  <c r="CD88" i="8"/>
  <c r="CH88" i="8" s="1"/>
  <c r="CI88" i="8" s="1"/>
  <c r="CD77" i="8"/>
  <c r="CH77" i="8" s="1"/>
  <c r="CI77" i="8" s="1"/>
  <c r="CD73" i="8"/>
  <c r="CH73" i="8" s="1"/>
  <c r="CI73" i="8" s="1"/>
  <c r="CD335" i="8"/>
  <c r="CD341" i="8"/>
  <c r="CH341" i="8" s="1"/>
  <c r="CI341" i="8" s="1"/>
  <c r="CD399" i="8"/>
  <c r="CH399" i="8" s="1"/>
  <c r="CI399" i="8" s="1"/>
  <c r="CD179" i="8"/>
  <c r="CG179" i="8" s="1"/>
  <c r="CD33" i="8"/>
  <c r="CH33" i="8" s="1"/>
  <c r="CD128" i="8"/>
  <c r="CH128" i="8" s="1"/>
  <c r="CI128" i="8" s="1"/>
  <c r="CD370" i="8"/>
  <c r="CH370" i="8" s="1"/>
  <c r="CD173" i="8"/>
  <c r="CH173" i="8" s="1"/>
  <c r="CD174" i="8"/>
  <c r="CG174" i="8" s="1"/>
  <c r="CD46" i="8"/>
  <c r="CH46" i="8" s="1"/>
  <c r="CD50" i="8"/>
  <c r="CH50" i="8" s="1"/>
  <c r="CI50" i="8" s="1"/>
  <c r="CD142" i="8"/>
  <c r="CD251" i="8"/>
  <c r="CD339" i="8"/>
  <c r="CG339" i="8" s="1"/>
  <c r="CT339" i="8" s="1"/>
  <c r="CD467" i="8"/>
  <c r="CH467" i="8" s="1"/>
  <c r="CI467" i="8" s="1"/>
  <c r="CD221" i="8"/>
  <c r="CG221" i="8" s="1"/>
  <c r="CD321" i="8"/>
  <c r="CH321" i="8" s="1"/>
  <c r="CI321" i="8" s="1"/>
  <c r="CD460" i="8"/>
  <c r="CH460" i="8" s="1"/>
  <c r="CI460" i="8" s="1"/>
  <c r="CD307" i="8"/>
  <c r="CH307" i="8" s="1"/>
  <c r="CD508" i="8"/>
  <c r="CH508" i="8" s="1"/>
  <c r="CI508" i="8" s="1"/>
  <c r="CD337" i="8"/>
  <c r="CG337" i="8" s="1"/>
  <c r="CD136" i="8"/>
  <c r="CH136" i="8" s="1"/>
  <c r="CI136" i="8" s="1"/>
  <c r="CD109" i="8"/>
  <c r="CG109" i="8" s="1"/>
  <c r="CD332" i="8"/>
  <c r="CH332" i="8" s="1"/>
  <c r="CD197" i="8"/>
  <c r="CH197" i="8" s="1"/>
  <c r="CI197" i="8" s="1"/>
  <c r="CD343" i="8"/>
  <c r="CH343" i="8" s="1"/>
  <c r="CI343" i="8" s="1"/>
  <c r="CD340" i="8"/>
  <c r="CH340" i="8" s="1"/>
  <c r="CI340" i="8" s="1"/>
  <c r="CD34" i="8"/>
  <c r="CG34" i="8" s="1"/>
  <c r="CD208" i="8"/>
  <c r="CG208" i="8" s="1"/>
  <c r="CD365" i="8"/>
  <c r="CH365" i="8" s="1"/>
  <c r="CI365" i="8" s="1"/>
  <c r="CD10" i="8"/>
  <c r="CG10" i="8" s="1"/>
  <c r="CD289" i="8"/>
  <c r="CH289" i="8" s="1"/>
  <c r="CD189" i="8"/>
  <c r="CH189" i="8" s="1"/>
  <c r="CI189" i="8" s="1"/>
  <c r="CD223" i="8"/>
  <c r="CH223" i="8" s="1"/>
  <c r="CI223" i="8" s="1"/>
  <c r="CD95" i="8"/>
  <c r="CD313" i="8"/>
  <c r="CH313" i="8" s="1"/>
  <c r="CI313" i="8" s="1"/>
  <c r="CD495" i="8"/>
  <c r="CH495" i="8" s="1"/>
  <c r="CI495" i="8" s="1"/>
  <c r="CD87" i="8"/>
  <c r="CH87" i="8" s="1"/>
  <c r="CI87" i="8" s="1"/>
  <c r="CD247" i="8"/>
  <c r="CH247" i="8" s="1"/>
  <c r="CI247" i="8" s="1"/>
  <c r="CD466" i="8"/>
  <c r="CH466" i="8" s="1"/>
  <c r="CI466" i="8" s="1"/>
  <c r="CD140" i="8"/>
  <c r="CG140" i="8" s="1"/>
  <c r="CT140" i="8" s="1"/>
  <c r="CD270" i="8"/>
  <c r="CH270" i="8" s="1"/>
  <c r="CI270" i="8" s="1"/>
  <c r="CD481" i="8"/>
  <c r="CH481" i="8" s="1"/>
  <c r="CD504" i="8"/>
  <c r="CH504" i="8" s="1"/>
  <c r="CI504" i="8" s="1"/>
  <c r="CD195" i="8"/>
  <c r="CD71" i="8"/>
  <c r="CH71" i="8" s="1"/>
  <c r="CI71" i="8" s="1"/>
  <c r="CD116" i="8"/>
  <c r="CH116" i="8" s="1"/>
  <c r="CI116" i="8" s="1"/>
  <c r="CD118" i="8"/>
  <c r="CG118" i="8" s="1"/>
  <c r="CT118" i="8" s="1"/>
  <c r="CD447" i="8"/>
  <c r="CG447" i="8" s="1"/>
  <c r="CD141" i="8"/>
  <c r="CH141" i="8" s="1"/>
  <c r="CD14" i="8"/>
  <c r="CH14" i="8" s="1"/>
  <c r="CI14" i="8" s="1"/>
  <c r="CD158" i="8"/>
  <c r="CH158" i="8" s="1"/>
  <c r="CI158" i="8" s="1"/>
  <c r="CD97" i="8"/>
  <c r="CD65" i="8"/>
  <c r="CH65" i="8" s="1"/>
  <c r="CI65" i="8" s="1"/>
  <c r="CD311" i="8"/>
  <c r="CH311" i="8" s="1"/>
  <c r="CD317" i="8"/>
  <c r="CG317" i="8" s="1"/>
  <c r="CD190" i="8"/>
  <c r="CG190" i="8" s="1"/>
  <c r="CD205" i="8"/>
  <c r="CG205" i="8" s="1"/>
  <c r="CD47" i="8"/>
  <c r="CH47" i="8" s="1"/>
  <c r="CD295" i="8"/>
  <c r="CH295" i="8" s="1"/>
  <c r="CD146" i="8"/>
  <c r="CH146" i="8" s="1"/>
  <c r="CD103" i="8"/>
  <c r="CH103" i="8" s="1"/>
  <c r="CI103" i="8" s="1"/>
  <c r="CD99" i="8"/>
  <c r="CH99" i="8" s="1"/>
  <c r="CI99" i="8" s="1"/>
  <c r="CG357" i="8"/>
  <c r="CG327" i="8"/>
  <c r="CT327" i="8" s="1"/>
  <c r="V422" i="21"/>
  <c r="BZ422" i="4" s="1"/>
  <c r="Z466" i="21"/>
  <c r="CD466" i="4" s="1"/>
  <c r="V479" i="21"/>
  <c r="BZ479" i="4" s="1"/>
  <c r="W187" i="21"/>
  <c r="CA187" i="4" s="1"/>
  <c r="X187" i="21"/>
  <c r="CB187" i="4" s="1"/>
  <c r="Y271" i="21"/>
  <c r="CC271" i="4" s="1"/>
  <c r="Y279" i="21"/>
  <c r="CC279" i="4" s="1"/>
  <c r="W347" i="21"/>
  <c r="CA347" i="4" s="1"/>
  <c r="X347" i="21"/>
  <c r="CB347" i="4" s="1"/>
  <c r="CG479" i="8"/>
  <c r="CG138" i="8"/>
  <c r="CG362" i="8"/>
  <c r="CG56" i="8"/>
  <c r="CG176" i="8"/>
  <c r="CG105" i="8"/>
  <c r="CG395" i="8"/>
  <c r="CG198" i="8"/>
  <c r="CG305" i="8"/>
  <c r="CT305" i="8" s="1"/>
  <c r="CG160" i="8"/>
  <c r="CG148" i="8"/>
  <c r="CG355" i="8"/>
  <c r="CG248" i="8"/>
  <c r="CG165" i="8"/>
  <c r="CG17" i="8"/>
  <c r="CG102" i="8"/>
  <c r="CG36" i="8"/>
  <c r="CG348" i="8"/>
  <c r="CG201" i="8"/>
  <c r="CG405" i="8"/>
  <c r="CG196" i="8"/>
  <c r="CG399" i="8"/>
  <c r="CG227" i="8"/>
  <c r="CG152" i="8"/>
  <c r="CG77" i="8"/>
  <c r="CG93" i="8"/>
  <c r="CG356" i="8"/>
  <c r="CG189" i="8"/>
  <c r="CG149" i="8"/>
  <c r="CG19" i="8"/>
  <c r="CG472" i="8"/>
  <c r="CG439" i="8"/>
  <c r="CG61" i="8"/>
  <c r="CG119" i="8"/>
  <c r="CG72" i="8"/>
  <c r="CG28" i="8"/>
  <c r="CG256" i="8"/>
  <c r="CG376" i="8"/>
  <c r="CG177" i="8"/>
  <c r="CG182" i="8"/>
  <c r="CG219" i="8"/>
  <c r="CG497" i="8"/>
  <c r="CG471" i="8"/>
  <c r="CG426" i="8"/>
  <c r="CG394" i="8"/>
  <c r="CG502" i="8"/>
  <c r="CG246" i="8"/>
  <c r="CG211" i="8"/>
  <c r="CG170" i="8"/>
  <c r="CG162" i="8"/>
  <c r="CG146" i="8"/>
  <c r="CG52" i="8"/>
  <c r="CG365" i="8"/>
  <c r="CG363" i="8"/>
  <c r="CG237" i="8"/>
  <c r="CT237" i="8" s="1"/>
  <c r="CG234" i="8"/>
  <c r="CG216" i="8"/>
  <c r="CG22" i="8"/>
  <c r="CG6" i="8"/>
  <c r="CG469" i="8"/>
  <c r="CG38" i="8"/>
  <c r="CG31" i="8"/>
  <c r="CG349" i="8"/>
  <c r="CG204" i="8"/>
  <c r="CG62" i="8"/>
  <c r="CG111" i="8"/>
  <c r="CG296" i="8"/>
  <c r="CG493" i="8"/>
  <c r="CG271" i="8"/>
  <c r="CG213" i="8"/>
  <c r="CG295" i="8"/>
  <c r="CG325" i="8"/>
  <c r="CG187" i="8"/>
  <c r="CT187" i="8" s="1"/>
  <c r="CG492" i="8"/>
  <c r="W266" i="21"/>
  <c r="CA266" i="4" s="1"/>
  <c r="W474" i="21"/>
  <c r="CA474" i="4" s="1"/>
  <c r="W490" i="21"/>
  <c r="CA490" i="4" s="1"/>
  <c r="W11" i="21"/>
  <c r="CA11" i="4" s="1"/>
  <c r="W50" i="21"/>
  <c r="CA50" i="4" s="1"/>
  <c r="W79" i="21"/>
  <c r="CA79" i="4" s="1"/>
  <c r="V127" i="21"/>
  <c r="BZ127" i="4" s="1"/>
  <c r="X168" i="21"/>
  <c r="CB168" i="4" s="1"/>
  <c r="X184" i="21"/>
  <c r="CB184" i="4" s="1"/>
  <c r="X200" i="21"/>
  <c r="CB200" i="4" s="1"/>
  <c r="X208" i="21"/>
  <c r="CB208" i="4" s="1"/>
  <c r="Z214" i="21"/>
  <c r="CD214" i="4" s="1"/>
  <c r="X248" i="21"/>
  <c r="CB248" i="4" s="1"/>
  <c r="X264" i="21"/>
  <c r="CB264" i="4" s="1"/>
  <c r="X280" i="21"/>
  <c r="CB280" i="4" s="1"/>
  <c r="X288" i="21"/>
  <c r="CB288" i="4" s="1"/>
  <c r="Z302" i="21"/>
  <c r="CD302" i="4" s="1"/>
  <c r="X304" i="21"/>
  <c r="CB304" i="4" s="1"/>
  <c r="Z326" i="21"/>
  <c r="CD326" i="4" s="1"/>
  <c r="X336" i="21"/>
  <c r="CB336" i="4" s="1"/>
  <c r="X128" i="21"/>
  <c r="CB128" i="4" s="1"/>
  <c r="AA141" i="21"/>
  <c r="CE141" i="4" s="1"/>
  <c r="X144" i="21"/>
  <c r="CB144" i="4" s="1"/>
  <c r="Y44" i="21"/>
  <c r="CC44" i="4" s="1"/>
  <c r="AA257" i="21"/>
  <c r="CE257" i="4" s="1"/>
  <c r="AA329" i="21"/>
  <c r="CE329" i="4" s="1"/>
  <c r="X444" i="21"/>
  <c r="CB444" i="4" s="1"/>
  <c r="X488" i="21"/>
  <c r="CB488" i="4" s="1"/>
  <c r="V104" i="21"/>
  <c r="BZ104" i="4" s="1"/>
  <c r="CC61" i="8" s="1"/>
  <c r="CG420" i="8"/>
  <c r="CG477" i="8"/>
  <c r="CG393" i="8"/>
  <c r="CG473" i="8"/>
  <c r="CG449" i="8"/>
  <c r="CG361" i="8"/>
  <c r="CG294" i="8"/>
  <c r="CT294" i="8" s="1"/>
  <c r="CG242" i="8"/>
  <c r="CG235" i="8"/>
  <c r="CG68" i="8"/>
  <c r="CG9" i="8"/>
  <c r="CG110" i="8"/>
  <c r="CG94" i="8"/>
  <c r="CG33" i="8"/>
  <c r="CG141" i="8"/>
  <c r="CG11" i="8"/>
  <c r="CG50" i="8"/>
  <c r="CG260" i="8"/>
  <c r="CG229" i="8"/>
  <c r="CG230" i="8"/>
  <c r="CG51" i="8"/>
  <c r="CT51" i="8" s="1"/>
  <c r="CG40" i="8"/>
  <c r="CG91" i="8"/>
  <c r="CG71" i="8"/>
  <c r="CG60" i="8"/>
  <c r="CG250" i="8"/>
  <c r="CG8" i="8"/>
  <c r="CG171" i="8"/>
  <c r="CG18" i="8"/>
  <c r="CG79" i="8"/>
  <c r="CG166" i="8"/>
  <c r="CG243" i="8"/>
  <c r="CG70" i="8"/>
  <c r="CG220" i="8"/>
  <c r="CG172" i="8"/>
  <c r="CT172" i="8" s="1"/>
  <c r="CG455" i="8"/>
  <c r="CG158" i="8"/>
  <c r="CG254" i="8"/>
  <c r="CG462" i="8"/>
  <c r="CG510" i="8"/>
  <c r="CG387" i="8"/>
  <c r="CG368" i="8"/>
  <c r="CG433" i="8"/>
  <c r="CG417" i="8"/>
  <c r="CG43" i="8"/>
  <c r="CG421" i="8"/>
  <c r="CG139" i="8"/>
  <c r="CG427" i="8"/>
  <c r="CG360" i="8"/>
  <c r="CG397" i="8"/>
  <c r="CG236" i="8"/>
  <c r="CT236" i="8" s="1"/>
  <c r="CG290" i="8"/>
  <c r="CG279" i="8"/>
  <c r="CT279" i="8" s="1"/>
  <c r="CG175" i="8"/>
  <c r="CG159" i="8"/>
  <c r="CG496" i="8"/>
  <c r="CG403" i="8"/>
  <c r="CG371" i="8"/>
  <c r="CG326" i="8"/>
  <c r="CG64" i="8"/>
  <c r="CG303" i="8"/>
  <c r="CG282" i="8"/>
  <c r="CT282" i="8" s="1"/>
  <c r="CG489" i="8"/>
  <c r="CG454" i="8"/>
  <c r="CG414" i="8"/>
  <c r="CG377" i="8"/>
  <c r="CG504" i="8"/>
  <c r="CG468" i="8"/>
  <c r="CG467" i="8"/>
  <c r="CG375" i="8"/>
  <c r="CG228" i="8"/>
  <c r="CG163" i="8"/>
  <c r="CG344" i="8"/>
  <c r="CG69" i="8"/>
  <c r="CG84" i="8"/>
  <c r="CG55" i="8"/>
  <c r="CT55" i="8" s="1"/>
  <c r="CG429" i="8"/>
  <c r="CG311" i="8"/>
  <c r="CT311" i="8" s="1"/>
  <c r="CG270" i="8"/>
  <c r="CG161" i="8"/>
  <c r="CG369" i="8"/>
  <c r="CG313" i="8"/>
  <c r="CT313" i="8" s="1"/>
  <c r="CG268" i="8"/>
  <c r="CT268" i="8" s="1"/>
  <c r="CG288" i="8"/>
  <c r="CG478" i="8"/>
  <c r="CG318" i="8"/>
  <c r="CG185" i="8"/>
  <c r="CG48" i="8"/>
  <c r="CG133" i="8"/>
  <c r="CG464" i="8"/>
  <c r="CG320" i="8"/>
  <c r="CG255" i="8"/>
  <c r="CG41" i="8"/>
  <c r="CG358" i="8"/>
  <c r="CG153" i="8"/>
  <c r="CG125" i="8"/>
  <c r="CG443" i="8"/>
  <c r="CG276" i="8"/>
  <c r="CG292" i="8"/>
  <c r="CG319" i="8"/>
  <c r="CG436" i="8"/>
  <c r="CG518" i="8"/>
  <c r="CT518" i="8" s="1"/>
  <c r="CG438" i="8"/>
  <c r="CG370" i="8"/>
  <c r="CG343" i="8"/>
  <c r="CG14" i="8"/>
  <c r="CG419" i="8"/>
  <c r="CG431" i="8"/>
  <c r="CG474" i="8"/>
  <c r="CG508" i="8"/>
  <c r="CG408" i="8"/>
  <c r="CG404" i="8"/>
  <c r="CG197" i="8"/>
  <c r="CG322" i="8"/>
  <c r="CG291" i="8"/>
  <c r="CT291" i="8" s="1"/>
  <c r="CG509" i="8"/>
  <c r="CG372" i="8"/>
  <c r="CG457" i="8"/>
  <c r="CG398" i="8"/>
  <c r="CG352" i="8"/>
  <c r="CG415" i="8"/>
  <c r="CG99" i="8"/>
  <c r="CG383" i="8"/>
  <c r="CG379" i="8"/>
  <c r="CG134" i="8"/>
  <c r="CG131" i="8"/>
  <c r="CG289" i="8"/>
  <c r="CG334" i="8"/>
  <c r="CT334" i="8" s="1"/>
  <c r="CG281" i="8"/>
  <c r="CG278" i="8"/>
  <c r="CG267" i="8"/>
  <c r="CT267" i="8" s="1"/>
  <c r="CG301" i="8"/>
  <c r="CG476" i="8"/>
  <c r="CG374" i="8"/>
  <c r="CG409" i="8"/>
  <c r="CG488" i="8"/>
  <c r="CG465" i="8"/>
  <c r="CT465" i="8" s="1"/>
  <c r="CG450" i="8"/>
  <c r="CG423" i="8"/>
  <c r="CG425" i="8"/>
  <c r="CG401" i="8"/>
  <c r="CG124" i="8"/>
  <c r="CG367" i="8"/>
  <c r="CG272" i="8"/>
  <c r="CG269" i="8"/>
  <c r="CT269" i="8" s="1"/>
  <c r="CG122" i="8"/>
  <c r="CG328" i="8"/>
  <c r="CG150" i="8"/>
  <c r="CG277" i="8"/>
  <c r="CT277" i="8" s="1"/>
  <c r="CG167" i="8"/>
  <c r="CG346" i="8"/>
  <c r="CG129" i="8"/>
  <c r="CG490" i="8"/>
  <c r="CG285" i="8"/>
  <c r="CG309" i="8"/>
  <c r="CG444" i="8"/>
  <c r="CG516" i="8"/>
  <c r="CG486" i="8"/>
  <c r="CT486" i="8" s="1"/>
  <c r="CG287" i="8"/>
  <c r="CG485" i="8"/>
  <c r="CG435" i="8"/>
  <c r="V389" i="21"/>
  <c r="BZ389" i="4" s="1"/>
  <c r="V405" i="21"/>
  <c r="BZ405" i="4" s="1"/>
  <c r="V413" i="21"/>
  <c r="BZ413" i="4" s="1"/>
  <c r="AA441" i="21"/>
  <c r="CE441" i="4" s="1"/>
  <c r="V463" i="21"/>
  <c r="BZ463" i="4" s="1"/>
  <c r="AA58" i="21"/>
  <c r="CE58" i="4" s="1"/>
  <c r="CD391" i="8"/>
  <c r="CH391" i="8" s="1"/>
  <c r="CD513" i="8"/>
  <c r="CH513" i="8" s="1"/>
  <c r="CI513" i="8" s="1"/>
  <c r="AA26" i="21"/>
  <c r="CE26" i="4" s="1"/>
  <c r="CD180" i="8"/>
  <c r="CG180" i="8" s="1"/>
  <c r="AA90" i="21"/>
  <c r="CE90" i="4" s="1"/>
  <c r="CD254" i="8"/>
  <c r="CH254" i="8" s="1"/>
  <c r="AA74" i="21"/>
  <c r="CE74" i="4" s="1"/>
  <c r="CD257" i="8"/>
  <c r="CH257" i="8" s="1"/>
  <c r="AA122" i="21"/>
  <c r="CE122" i="4" s="1"/>
  <c r="CD183" i="8"/>
  <c r="CG183" i="8" s="1"/>
  <c r="AA106" i="21"/>
  <c r="CE106" i="4" s="1"/>
  <c r="CD315" i="8"/>
  <c r="CG315" i="8" s="1"/>
  <c r="V21" i="21"/>
  <c r="BZ21" i="4" s="1"/>
  <c r="CC137" i="8" s="1"/>
  <c r="AZ137" i="8" s="1"/>
  <c r="BB137" i="8" s="1"/>
  <c r="V29" i="21"/>
  <c r="BZ29" i="4" s="1"/>
  <c r="CC165" i="8" s="1"/>
  <c r="AZ165" i="8" s="1"/>
  <c r="BB165" i="8" s="1"/>
  <c r="V37" i="21"/>
  <c r="BZ37" i="4" s="1"/>
  <c r="CC400" i="8" s="1"/>
  <c r="V69" i="21"/>
  <c r="BZ69" i="4" s="1"/>
  <c r="CC353" i="8" s="1"/>
  <c r="AZ353" i="8" s="1"/>
  <c r="BB353" i="8" s="1"/>
  <c r="V85" i="21"/>
  <c r="BZ85" i="4" s="1"/>
  <c r="CC162" i="8" s="1"/>
  <c r="V93" i="21"/>
  <c r="BZ93" i="4" s="1"/>
  <c r="CC429" i="8" s="1"/>
  <c r="AZ429" i="8" s="1"/>
  <c r="BB429" i="8" s="1"/>
  <c r="W81" i="21"/>
  <c r="CA81" i="4" s="1"/>
  <c r="W435" i="21"/>
  <c r="CA435" i="4" s="1"/>
  <c r="X435" i="21"/>
  <c r="CB435" i="4" s="1"/>
  <c r="V107" i="21"/>
  <c r="BZ107" i="4" s="1"/>
  <c r="CC314" i="8" s="1"/>
  <c r="AZ314" i="8" s="1"/>
  <c r="BA314" i="8" s="1"/>
  <c r="Z123" i="21"/>
  <c r="CD123" i="4" s="1"/>
  <c r="W153" i="21"/>
  <c r="CA153" i="4" s="1"/>
  <c r="AA165" i="21"/>
  <c r="CE165" i="4" s="1"/>
  <c r="V173" i="21"/>
  <c r="BZ173" i="4" s="1"/>
  <c r="X173" i="21"/>
  <c r="CB173" i="4" s="1"/>
  <c r="AA181" i="21"/>
  <c r="CE181" i="4" s="1"/>
  <c r="AA273" i="21"/>
  <c r="CE273" i="4" s="1"/>
  <c r="AA305" i="21"/>
  <c r="CE305" i="4" s="1"/>
  <c r="X449" i="21"/>
  <c r="CB449" i="4" s="1"/>
  <c r="X513" i="21"/>
  <c r="CB513" i="4" s="1"/>
  <c r="X406" i="21"/>
  <c r="CB406" i="4" s="1"/>
  <c r="X414" i="21"/>
  <c r="CB414" i="4" s="1"/>
  <c r="V439" i="21"/>
  <c r="BZ439" i="4" s="1"/>
  <c r="W463" i="21"/>
  <c r="CA463" i="4" s="1"/>
  <c r="X463" i="21"/>
  <c r="CB463" i="4" s="1"/>
  <c r="X474" i="21"/>
  <c r="CB474" i="4" s="1"/>
  <c r="W151" i="21"/>
  <c r="CA151" i="4" s="1"/>
  <c r="V155" i="21"/>
  <c r="BZ155" i="4" s="1"/>
  <c r="V163" i="21"/>
  <c r="BZ163" i="4" s="1"/>
  <c r="V267" i="21"/>
  <c r="BZ267" i="4" s="1"/>
  <c r="V299" i="21"/>
  <c r="BZ299" i="4" s="1"/>
  <c r="V315" i="21"/>
  <c r="BZ315" i="4" s="1"/>
  <c r="V323" i="21"/>
  <c r="BZ323" i="4" s="1"/>
  <c r="V355" i="21"/>
  <c r="BZ355" i="4" s="1"/>
  <c r="V387" i="21"/>
  <c r="BZ387" i="4" s="1"/>
  <c r="V395" i="21"/>
  <c r="BZ395" i="4" s="1"/>
  <c r="V403" i="21"/>
  <c r="BZ403" i="4" s="1"/>
  <c r="X456" i="21"/>
  <c r="CB456" i="4" s="1"/>
  <c r="V40" i="21"/>
  <c r="BZ40" i="4" s="1"/>
  <c r="CC219" i="8" s="1"/>
  <c r="AZ219" i="8" s="1"/>
  <c r="BA219" i="8" s="1"/>
  <c r="Z134" i="21"/>
  <c r="CD134" i="4" s="1"/>
  <c r="V151" i="21"/>
  <c r="BZ151" i="4" s="1"/>
  <c r="V167" i="21"/>
  <c r="BZ167" i="4" s="1"/>
  <c r="V239" i="21"/>
  <c r="BZ239" i="4" s="1"/>
  <c r="V247" i="21"/>
  <c r="BZ247" i="4" s="1"/>
  <c r="V255" i="21"/>
  <c r="BZ255" i="4" s="1"/>
  <c r="V279" i="21"/>
  <c r="BZ279" i="4" s="1"/>
  <c r="V303" i="21"/>
  <c r="BZ303" i="4" s="1"/>
  <c r="Y335" i="21"/>
  <c r="CC335" i="4" s="1"/>
  <c r="Y367" i="21"/>
  <c r="CC367" i="4" s="1"/>
  <c r="V415" i="21"/>
  <c r="BZ415" i="4" s="1"/>
  <c r="Y427" i="21"/>
  <c r="CC427" i="4" s="1"/>
  <c r="X445" i="21"/>
  <c r="CB445" i="4" s="1"/>
  <c r="X477" i="21"/>
  <c r="CB477" i="4" s="1"/>
  <c r="V485" i="21"/>
  <c r="BZ485" i="4" s="1"/>
  <c r="X151" i="21"/>
  <c r="CB151" i="4" s="1"/>
  <c r="W167" i="21"/>
  <c r="CA167" i="4" s="1"/>
  <c r="X167" i="21"/>
  <c r="CB167" i="4" s="1"/>
  <c r="W239" i="21"/>
  <c r="CA239" i="4" s="1"/>
  <c r="X239" i="21"/>
  <c r="CB239" i="4" s="1"/>
  <c r="W247" i="21"/>
  <c r="CA247" i="4" s="1"/>
  <c r="X247" i="21"/>
  <c r="CB247" i="4" s="1"/>
  <c r="W255" i="21"/>
  <c r="CA255" i="4" s="1"/>
  <c r="X255" i="21"/>
  <c r="CB255" i="4" s="1"/>
  <c r="W279" i="21"/>
  <c r="CA279" i="4" s="1"/>
  <c r="X279" i="21"/>
  <c r="CB279" i="4" s="1"/>
  <c r="Y283" i="21"/>
  <c r="CC283" i="4" s="1"/>
  <c r="W303" i="21"/>
  <c r="CA303" i="4" s="1"/>
  <c r="X303" i="21"/>
  <c r="CB303" i="4" s="1"/>
  <c r="W415" i="21"/>
  <c r="CA415" i="4" s="1"/>
  <c r="X415" i="21"/>
  <c r="CB415" i="4" s="1"/>
  <c r="V445" i="21"/>
  <c r="BZ445" i="4" s="1"/>
  <c r="V477" i="21"/>
  <c r="BZ477" i="4" s="1"/>
  <c r="AA493" i="21"/>
  <c r="CE493" i="4" s="1"/>
  <c r="W69" i="21"/>
  <c r="CA69" i="4" s="1"/>
  <c r="W85" i="21"/>
  <c r="CA85" i="4" s="1"/>
  <c r="W93" i="21"/>
  <c r="CA93" i="4" s="1"/>
  <c r="V141" i="21"/>
  <c r="BZ141" i="4" s="1"/>
  <c r="X141" i="21"/>
  <c r="CB141" i="4" s="1"/>
  <c r="Y20" i="21"/>
  <c r="CC20" i="4" s="1"/>
  <c r="V113" i="21"/>
  <c r="BZ113" i="4" s="1"/>
  <c r="V451" i="21"/>
  <c r="BZ451" i="4" s="1"/>
  <c r="Y475" i="21"/>
  <c r="CC475" i="4" s="1"/>
  <c r="V515" i="21"/>
  <c r="BZ515" i="4" s="1"/>
  <c r="W107" i="21"/>
  <c r="CA107" i="4" s="1"/>
  <c r="W173" i="21"/>
  <c r="CA173" i="4" s="1"/>
  <c r="W189" i="21"/>
  <c r="CA189" i="4" s="1"/>
  <c r="W221" i="21"/>
  <c r="CA221" i="4" s="1"/>
  <c r="V241" i="21"/>
  <c r="BZ241" i="4" s="1"/>
  <c r="X241" i="21"/>
  <c r="CB241" i="4" s="1"/>
  <c r="AA249" i="21"/>
  <c r="CE249" i="4" s="1"/>
  <c r="V257" i="21"/>
  <c r="BZ257" i="4" s="1"/>
  <c r="X257" i="21"/>
  <c r="CB257" i="4" s="1"/>
  <c r="V273" i="21"/>
  <c r="BZ273" i="4" s="1"/>
  <c r="X273" i="21"/>
  <c r="CB273" i="4" s="1"/>
  <c r="AA301" i="21"/>
  <c r="CE301" i="4" s="1"/>
  <c r="AA365" i="21"/>
  <c r="CE365" i="4" s="1"/>
  <c r="AA373" i="21"/>
  <c r="CE373" i="4" s="1"/>
  <c r="AA413" i="21"/>
  <c r="CE413" i="4" s="1"/>
  <c r="AA421" i="21"/>
  <c r="CE421" i="4" s="1"/>
  <c r="X441" i="21"/>
  <c r="CB441" i="4" s="1"/>
  <c r="V449" i="21"/>
  <c r="BZ449" i="4" s="1"/>
  <c r="AA457" i="21"/>
  <c r="CE457" i="4" s="1"/>
  <c r="X473" i="21"/>
  <c r="CB473" i="4" s="1"/>
  <c r="AA497" i="21"/>
  <c r="CE497" i="4" s="1"/>
  <c r="X500" i="21"/>
  <c r="CB500" i="4" s="1"/>
  <c r="V513" i="21"/>
  <c r="BZ513" i="4" s="1"/>
  <c r="V406" i="21"/>
  <c r="BZ406" i="4" s="1"/>
  <c r="V414" i="21"/>
  <c r="BZ414" i="4" s="1"/>
  <c r="Z434" i="21"/>
  <c r="CD434" i="4" s="1"/>
  <c r="W439" i="21"/>
  <c r="CA439" i="4" s="1"/>
  <c r="X439" i="21"/>
  <c r="CB439" i="4" s="1"/>
  <c r="Y447" i="21"/>
  <c r="CC447" i="4" s="1"/>
  <c r="Z458" i="21"/>
  <c r="CD458" i="4" s="1"/>
  <c r="Z498" i="21"/>
  <c r="CD498" i="4" s="1"/>
  <c r="Y511" i="21"/>
  <c r="CC511" i="4" s="1"/>
  <c r="W155" i="21"/>
  <c r="CA155" i="4" s="1"/>
  <c r="X155" i="21"/>
  <c r="CB155" i="4" s="1"/>
  <c r="W163" i="21"/>
  <c r="CA163" i="4" s="1"/>
  <c r="X163" i="21"/>
  <c r="CB163" i="4" s="1"/>
  <c r="Y263" i="21"/>
  <c r="CC263" i="4" s="1"/>
  <c r="W267" i="21"/>
  <c r="CA267" i="4" s="1"/>
  <c r="X267" i="21"/>
  <c r="CB267" i="4" s="1"/>
  <c r="W299" i="21"/>
  <c r="CA299" i="4" s="1"/>
  <c r="X299" i="21"/>
  <c r="CB299" i="4" s="1"/>
  <c r="W315" i="21"/>
  <c r="CA315" i="4" s="1"/>
  <c r="X315" i="21"/>
  <c r="CB315" i="4" s="1"/>
  <c r="W323" i="21"/>
  <c r="CA323" i="4" s="1"/>
  <c r="X323" i="21"/>
  <c r="CB323" i="4" s="1"/>
  <c r="Y343" i="21"/>
  <c r="CC343" i="4" s="1"/>
  <c r="W355" i="21"/>
  <c r="CA355" i="4" s="1"/>
  <c r="X355" i="21"/>
  <c r="CB355" i="4" s="1"/>
  <c r="Y359" i="21"/>
  <c r="CC359" i="4" s="1"/>
  <c r="W387" i="21"/>
  <c r="CA387" i="4" s="1"/>
  <c r="X387" i="21"/>
  <c r="CB387" i="4" s="1"/>
  <c r="W395" i="21"/>
  <c r="CA395" i="4" s="1"/>
  <c r="X395" i="21"/>
  <c r="CB395" i="4" s="1"/>
  <c r="W403" i="21"/>
  <c r="CA403" i="4" s="1"/>
  <c r="X403" i="21"/>
  <c r="CB403" i="4" s="1"/>
  <c r="X448" i="21"/>
  <c r="CB448" i="4" s="1"/>
  <c r="V461" i="21"/>
  <c r="BZ461" i="4" s="1"/>
  <c r="X485" i="21"/>
  <c r="CB485" i="4" s="1"/>
  <c r="V56" i="21"/>
  <c r="BZ56" i="4" s="1"/>
  <c r="CC217" i="8" s="1"/>
  <c r="AZ217" i="8" s="1"/>
  <c r="BB217" i="8" s="1"/>
  <c r="CE511" i="8"/>
  <c r="CG511" i="8" s="1"/>
  <c r="CE422" i="8"/>
  <c r="CG422" i="8" s="1"/>
  <c r="CE442" i="8"/>
  <c r="CG442" i="8" s="1"/>
  <c r="CE251" i="8"/>
  <c r="CG251" i="8" s="1"/>
  <c r="CE459" i="8"/>
  <c r="CG459" i="8" s="1"/>
  <c r="CE97" i="8"/>
  <c r="CG97" i="8" s="1"/>
  <c r="CE123" i="8"/>
  <c r="CG123" i="8" s="1"/>
  <c r="CE501" i="8"/>
  <c r="CG501" i="8" s="1"/>
  <c r="CE78" i="8"/>
  <c r="CG78" i="8" s="1"/>
  <c r="CE335" i="8"/>
  <c r="CG335" i="8" s="1"/>
  <c r="CT335" i="8" s="1"/>
  <c r="CE249" i="8"/>
  <c r="CG249" i="8" s="1"/>
  <c r="CE142" i="8"/>
  <c r="CG142" i="8" s="1"/>
  <c r="CE412" i="8"/>
  <c r="CG412" i="8" s="1"/>
  <c r="CE386" i="8"/>
  <c r="CG386" i="8" s="1"/>
  <c r="CE388" i="8"/>
  <c r="CG388" i="8" s="1"/>
  <c r="CE512" i="8"/>
  <c r="CG512" i="8" s="1"/>
  <c r="CT512" i="8" s="1"/>
  <c r="CE324" i="8"/>
  <c r="CE265" i="8"/>
  <c r="CG265" i="8" s="1"/>
  <c r="CE95" i="8"/>
  <c r="CG95" i="8" s="1"/>
  <c r="CE410" i="8"/>
  <c r="CE42" i="8"/>
  <c r="CE29" i="8"/>
  <c r="CG29" i="8" s="1"/>
  <c r="CT29" i="8" s="1"/>
  <c r="CE381" i="8"/>
  <c r="CG381" i="8" s="1"/>
  <c r="CE263" i="8"/>
  <c r="CG263" i="8" s="1"/>
  <c r="CE63" i="8"/>
  <c r="CG63" i="8" s="1"/>
  <c r="CE350" i="8"/>
  <c r="CG350" i="8" s="1"/>
  <c r="CE215" i="8"/>
  <c r="CE354" i="8"/>
  <c r="CG354" i="8" s="1"/>
  <c r="CE430" i="8"/>
  <c r="CG430" i="8" s="1"/>
  <c r="CE416" i="8"/>
  <c r="CG416" i="8" s="1"/>
  <c r="CE245" i="8"/>
  <c r="CG245" i="8" s="1"/>
  <c r="CE258" i="8"/>
  <c r="CE195" i="8"/>
  <c r="CG195" i="8" s="1"/>
  <c r="CE178" i="8"/>
  <c r="CG178" i="8" s="1"/>
  <c r="CE154" i="8"/>
  <c r="CG154" i="8" s="1"/>
  <c r="CE130" i="8"/>
  <c r="CG130" i="8" s="1"/>
  <c r="CT130" i="8" s="1"/>
  <c r="CE106" i="8"/>
  <c r="CE15" i="8"/>
  <c r="CE453" i="8"/>
  <c r="CG453" i="8" s="1"/>
  <c r="CE206" i="8"/>
  <c r="CG206" i="8" s="1"/>
  <c r="CE308" i="8"/>
  <c r="CG308" i="8" s="1"/>
  <c r="CE194" i="8"/>
  <c r="CG194" i="8" s="1"/>
  <c r="CE299" i="8"/>
  <c r="CG299" i="8" s="1"/>
  <c r="Y502" i="21"/>
  <c r="CC502" i="4" s="1"/>
  <c r="AA127" i="21"/>
  <c r="CE127" i="4" s="1"/>
  <c r="Z150" i="21"/>
  <c r="CD150" i="4" s="1"/>
  <c r="Z27" i="21"/>
  <c r="CD27" i="4" s="1"/>
  <c r="Y195" i="21"/>
  <c r="CC195" i="4" s="1"/>
  <c r="Y199" i="21"/>
  <c r="CC199" i="4" s="1"/>
  <c r="Y311" i="21"/>
  <c r="CC311" i="4" s="1"/>
  <c r="Y478" i="21"/>
  <c r="CC478" i="4" s="1"/>
  <c r="Y510" i="21"/>
  <c r="CC510" i="4" s="1"/>
  <c r="Y15" i="21"/>
  <c r="CC15" i="4" s="1"/>
  <c r="AA15" i="21"/>
  <c r="CE15" i="4" s="1"/>
  <c r="Y27" i="21"/>
  <c r="CC27" i="4" s="1"/>
  <c r="AA27" i="21"/>
  <c r="CE27" i="4" s="1"/>
  <c r="Y35" i="21"/>
  <c r="CC35" i="4" s="1"/>
  <c r="AA35" i="21"/>
  <c r="CE35" i="4" s="1"/>
  <c r="Y43" i="21"/>
  <c r="CC43" i="4" s="1"/>
  <c r="AA43" i="21"/>
  <c r="CE43" i="4" s="1"/>
  <c r="Y47" i="21"/>
  <c r="CC47" i="4" s="1"/>
  <c r="AA47" i="21"/>
  <c r="CE47" i="4" s="1"/>
  <c r="Y51" i="21"/>
  <c r="CC51" i="4" s="1"/>
  <c r="AA51" i="21"/>
  <c r="CE51" i="4" s="1"/>
  <c r="Z202" i="21"/>
  <c r="CD202" i="4" s="1"/>
  <c r="Z502" i="21"/>
  <c r="CD502" i="4" s="1"/>
  <c r="Z43" i="21"/>
  <c r="CD43" i="4" s="1"/>
  <c r="Y155" i="21"/>
  <c r="CC155" i="4" s="1"/>
  <c r="Y159" i="21"/>
  <c r="CC159" i="4" s="1"/>
  <c r="Y171" i="21"/>
  <c r="CC171" i="4" s="1"/>
  <c r="Y203" i="21"/>
  <c r="CC203" i="4" s="1"/>
  <c r="Y251" i="21"/>
  <c r="CC251" i="4" s="1"/>
  <c r="Y482" i="21"/>
  <c r="CC482" i="4" s="1"/>
  <c r="Y498" i="21"/>
  <c r="CC498" i="4" s="1"/>
  <c r="W30" i="21"/>
  <c r="CA30" i="4" s="1"/>
  <c r="W118" i="21"/>
  <c r="CA118" i="4" s="1"/>
  <c r="W182" i="21"/>
  <c r="CA182" i="4" s="1"/>
  <c r="W262" i="21"/>
  <c r="CA262" i="4" s="1"/>
  <c r="W294" i="21"/>
  <c r="CA294" i="4" s="1"/>
  <c r="W486" i="21"/>
  <c r="CA486" i="4" s="1"/>
  <c r="X23" i="21"/>
  <c r="CB23" i="4" s="1"/>
  <c r="X39" i="21"/>
  <c r="CB39" i="4" s="1"/>
  <c r="X63" i="21"/>
  <c r="CB63" i="4" s="1"/>
  <c r="X103" i="21"/>
  <c r="CB103" i="4" s="1"/>
  <c r="X105" i="21"/>
  <c r="CB105" i="4" s="1"/>
  <c r="X111" i="21"/>
  <c r="CB111" i="4" s="1"/>
  <c r="V23" i="21"/>
  <c r="BZ23" i="4" s="1"/>
  <c r="CC54" i="8" s="1"/>
  <c r="W39" i="21"/>
  <c r="CA39" i="4" s="1"/>
  <c r="W103" i="21"/>
  <c r="CA103" i="4" s="1"/>
  <c r="Y143" i="21"/>
  <c r="CC143" i="4" s="1"/>
  <c r="X162" i="21"/>
  <c r="CB162" i="4" s="1"/>
  <c r="X194" i="21"/>
  <c r="CB194" i="4" s="1"/>
  <c r="Y435" i="21"/>
  <c r="CC435" i="4" s="1"/>
  <c r="Z478" i="21"/>
  <c r="CD478" i="4" s="1"/>
  <c r="Z510" i="21"/>
  <c r="CD510" i="4" s="1"/>
  <c r="V46" i="21"/>
  <c r="BZ46" i="4" s="1"/>
  <c r="CC144" i="8" s="1"/>
  <c r="V78" i="21"/>
  <c r="BZ78" i="4" s="1"/>
  <c r="CC104" i="8" s="1"/>
  <c r="Z390" i="21"/>
  <c r="CD390" i="4" s="1"/>
  <c r="Z414" i="21"/>
  <c r="CD414" i="4" s="1"/>
  <c r="X455" i="21"/>
  <c r="CB455" i="4" s="1"/>
  <c r="Z482" i="21"/>
  <c r="CD482" i="4" s="1"/>
  <c r="X487" i="21"/>
  <c r="CB487" i="4" s="1"/>
  <c r="V495" i="21"/>
  <c r="BZ495" i="4" s="1"/>
  <c r="Z506" i="21"/>
  <c r="CD506" i="4" s="1"/>
  <c r="W175" i="21"/>
  <c r="CA175" i="4" s="1"/>
  <c r="X175" i="21"/>
  <c r="CB175" i="4" s="1"/>
  <c r="W223" i="21"/>
  <c r="CA223" i="4" s="1"/>
  <c r="X223" i="21"/>
  <c r="CB223" i="4" s="1"/>
  <c r="Y307" i="21"/>
  <c r="CC307" i="4" s="1"/>
  <c r="W335" i="21"/>
  <c r="CA335" i="4" s="1"/>
  <c r="X335" i="21"/>
  <c r="CB335" i="4" s="1"/>
  <c r="Y375" i="21"/>
  <c r="CC375" i="4" s="1"/>
  <c r="W391" i="21"/>
  <c r="CA391" i="4" s="1"/>
  <c r="X391" i="21"/>
  <c r="CB391" i="4" s="1"/>
  <c r="Y403" i="21"/>
  <c r="CC403" i="4" s="1"/>
  <c r="CI225" i="8"/>
  <c r="CI260" i="8"/>
  <c r="CI127" i="8"/>
  <c r="CI58" i="8"/>
  <c r="Z323" i="21"/>
  <c r="CD323" i="4" s="1"/>
  <c r="Z499" i="21"/>
  <c r="CD499" i="4" s="1"/>
  <c r="Y22" i="21"/>
  <c r="CC22" i="4" s="1"/>
  <c r="Y38" i="21"/>
  <c r="CC38" i="4" s="1"/>
  <c r="Y54" i="21"/>
  <c r="CC54" i="4" s="1"/>
  <c r="Z74" i="21"/>
  <c r="CD74" i="4" s="1"/>
  <c r="Z106" i="21"/>
  <c r="CD106" i="4" s="1"/>
  <c r="Z122" i="21"/>
  <c r="CD122" i="4" s="1"/>
  <c r="Z128" i="21"/>
  <c r="CD128" i="4" s="1"/>
  <c r="Y169" i="21"/>
  <c r="CC169" i="4" s="1"/>
  <c r="AA231" i="21"/>
  <c r="CE231" i="4" s="1"/>
  <c r="Z256" i="21"/>
  <c r="CD256" i="4" s="1"/>
  <c r="AA295" i="21"/>
  <c r="CE295" i="4" s="1"/>
  <c r="AA38" i="21"/>
  <c r="CE38" i="4" s="1"/>
  <c r="Z187" i="21"/>
  <c r="CD187" i="4" s="1"/>
  <c r="Z235" i="21"/>
  <c r="CD235" i="4" s="1"/>
  <c r="Y372" i="21"/>
  <c r="CC372" i="4" s="1"/>
  <c r="Z395" i="21"/>
  <c r="CD395" i="4" s="1"/>
  <c r="AA450" i="21"/>
  <c r="CE450" i="4" s="1"/>
  <c r="Z207" i="21"/>
  <c r="CD207" i="4" s="1"/>
  <c r="Y216" i="21"/>
  <c r="CC216" i="4" s="1"/>
  <c r="AA230" i="21"/>
  <c r="CE230" i="4" s="1"/>
  <c r="Z255" i="21"/>
  <c r="CD255" i="4" s="1"/>
  <c r="AA262" i="21"/>
  <c r="CE262" i="4" s="1"/>
  <c r="AA438" i="21"/>
  <c r="CE438" i="4" s="1"/>
  <c r="AA454" i="21"/>
  <c r="CE454" i="4" s="1"/>
  <c r="Z479" i="21"/>
  <c r="CD479" i="4" s="1"/>
  <c r="Z495" i="21"/>
  <c r="CD495" i="4" s="1"/>
  <c r="Y361" i="21"/>
  <c r="CC361" i="4" s="1"/>
  <c r="AA407" i="21"/>
  <c r="CE407" i="4" s="1"/>
  <c r="Y473" i="21"/>
  <c r="CC473" i="4" s="1"/>
  <c r="W457" i="21"/>
  <c r="CA457" i="4" s="1"/>
  <c r="AA216" i="21"/>
  <c r="CE216" i="4" s="1"/>
  <c r="CI21" i="8"/>
  <c r="CI210" i="8"/>
  <c r="Z50" i="21"/>
  <c r="CD50" i="4" s="1"/>
  <c r="Z82" i="21"/>
  <c r="CD82" i="4" s="1"/>
  <c r="Z98" i="21"/>
  <c r="CD98" i="4" s="1"/>
  <c r="AA207" i="21"/>
  <c r="CE207" i="4" s="1"/>
  <c r="Z216" i="21"/>
  <c r="CD216" i="4" s="1"/>
  <c r="AA255" i="21"/>
  <c r="CE255" i="4" s="1"/>
  <c r="Y289" i="21"/>
  <c r="CC289" i="4" s="1"/>
  <c r="Y433" i="21"/>
  <c r="CC433" i="4" s="1"/>
  <c r="Y465" i="21"/>
  <c r="CC465" i="4" s="1"/>
  <c r="AA479" i="21"/>
  <c r="CE479" i="4" s="1"/>
  <c r="AA495" i="21"/>
  <c r="CE495" i="4" s="1"/>
  <c r="W305" i="21"/>
  <c r="CA305" i="4" s="1"/>
  <c r="W337" i="21"/>
  <c r="CA337" i="4" s="1"/>
  <c r="W417" i="21"/>
  <c r="CA417" i="4" s="1"/>
  <c r="W481" i="21"/>
  <c r="CA481" i="4" s="1"/>
  <c r="AA128" i="21"/>
  <c r="CE128" i="4" s="1"/>
  <c r="Z169" i="21"/>
  <c r="CD169" i="4" s="1"/>
  <c r="AA256" i="21"/>
  <c r="CE256" i="4" s="1"/>
  <c r="Y450" i="21"/>
  <c r="CC450" i="4" s="1"/>
  <c r="Z262" i="21"/>
  <c r="CD262" i="4" s="1"/>
  <c r="AA237" i="21"/>
  <c r="CE237" i="4" s="1"/>
  <c r="Z450" i="21"/>
  <c r="CD450" i="4" s="1"/>
  <c r="X6" i="21"/>
  <c r="CB6" i="4" s="1"/>
  <c r="Y74" i="21"/>
  <c r="CC74" i="4" s="1"/>
  <c r="Y106" i="21"/>
  <c r="CC106" i="4" s="1"/>
  <c r="Y122" i="21"/>
  <c r="CC122" i="4" s="1"/>
  <c r="Y149" i="21"/>
  <c r="CC149" i="4" s="1"/>
  <c r="Y229" i="21"/>
  <c r="CC229" i="4" s="1"/>
  <c r="Y277" i="21"/>
  <c r="CC277" i="4" s="1"/>
  <c r="AA323" i="21"/>
  <c r="CE323" i="4" s="1"/>
  <c r="Y325" i="21"/>
  <c r="CC325" i="4" s="1"/>
  <c r="Y357" i="21"/>
  <c r="CC357" i="4" s="1"/>
  <c r="AA499" i="21"/>
  <c r="CE499" i="4" s="1"/>
  <c r="W373" i="21"/>
  <c r="CA373" i="4" s="1"/>
  <c r="Z173" i="21"/>
  <c r="CD173" i="4" s="1"/>
  <c r="Y198" i="21"/>
  <c r="CC198" i="4" s="1"/>
  <c r="Y230" i="21"/>
  <c r="CC230" i="4" s="1"/>
  <c r="Z237" i="21"/>
  <c r="CD237" i="4" s="1"/>
  <c r="Y262" i="21"/>
  <c r="CC262" i="4" s="1"/>
  <c r="AA372" i="21"/>
  <c r="CE372" i="4" s="1"/>
  <c r="Y438" i="21"/>
  <c r="CC438" i="4" s="1"/>
  <c r="Y454" i="21"/>
  <c r="CC454" i="4" s="1"/>
  <c r="Z477" i="21"/>
  <c r="CD477" i="4" s="1"/>
  <c r="W14" i="21"/>
  <c r="CA14" i="4" s="1"/>
  <c r="W234" i="21"/>
  <c r="CA234" i="4" s="1"/>
  <c r="W378" i="21"/>
  <c r="CA378" i="4" s="1"/>
  <c r="V7" i="21"/>
  <c r="BZ7" i="4" s="1"/>
  <c r="CC186" i="8" s="1"/>
  <c r="W15" i="21"/>
  <c r="CA15" i="4" s="1"/>
  <c r="V71" i="21"/>
  <c r="BZ71" i="4" s="1"/>
  <c r="CC82" i="8" s="1"/>
  <c r="AA98" i="21"/>
  <c r="CE98" i="4" s="1"/>
  <c r="Z198" i="21"/>
  <c r="CD198" i="4" s="1"/>
  <c r="Z230" i="21"/>
  <c r="CD230" i="4" s="1"/>
  <c r="Z254" i="21"/>
  <c r="CD254" i="4" s="1"/>
  <c r="V77" i="21"/>
  <c r="BZ77" i="4" s="1"/>
  <c r="CC397" i="8" s="1"/>
  <c r="V109" i="21"/>
  <c r="BZ109" i="4" s="1"/>
  <c r="CC309" i="8" s="1"/>
  <c r="V125" i="21"/>
  <c r="BZ125" i="4" s="1"/>
  <c r="V33" i="21"/>
  <c r="BZ33" i="4" s="1"/>
  <c r="CC300" i="8" s="1"/>
  <c r="W89" i="21"/>
  <c r="CA89" i="4" s="1"/>
  <c r="V443" i="21"/>
  <c r="BZ443" i="4" s="1"/>
  <c r="Z454" i="21"/>
  <c r="CD454" i="4" s="1"/>
  <c r="W459" i="21"/>
  <c r="CA459" i="4" s="1"/>
  <c r="Z59" i="21"/>
  <c r="CD59" i="4" s="1"/>
  <c r="V75" i="21"/>
  <c r="BZ75" i="4" s="1"/>
  <c r="CC409" i="8" s="1"/>
  <c r="AZ409" i="8" s="1"/>
  <c r="BB409" i="8" s="1"/>
  <c r="V139" i="21"/>
  <c r="BZ139" i="4" s="1"/>
  <c r="AA149" i="21"/>
  <c r="CE149" i="4" s="1"/>
  <c r="V205" i="21"/>
  <c r="BZ205" i="4" s="1"/>
  <c r="X205" i="21"/>
  <c r="CB205" i="4" s="1"/>
  <c r="AA229" i="21"/>
  <c r="CE229" i="4" s="1"/>
  <c r="W233" i="21"/>
  <c r="CA233" i="4" s="1"/>
  <c r="W249" i="21"/>
  <c r="CA249" i="4" s="1"/>
  <c r="AA325" i="21"/>
  <c r="CE325" i="4" s="1"/>
  <c r="AA361" i="21"/>
  <c r="CE361" i="4" s="1"/>
  <c r="V457" i="21"/>
  <c r="BZ457" i="4" s="1"/>
  <c r="X481" i="21"/>
  <c r="CB481" i="4" s="1"/>
  <c r="X378" i="21"/>
  <c r="CB378" i="4" s="1"/>
  <c r="V134" i="21"/>
  <c r="BZ134" i="4" s="1"/>
  <c r="V171" i="21"/>
  <c r="BZ171" i="4" s="1"/>
  <c r="Y231" i="21"/>
  <c r="CC231" i="4" s="1"/>
  <c r="V243" i="21"/>
  <c r="BZ243" i="4" s="1"/>
  <c r="V251" i="21"/>
  <c r="BZ251" i="4" s="1"/>
  <c r="V275" i="21"/>
  <c r="BZ275" i="4" s="1"/>
  <c r="V291" i="21"/>
  <c r="BZ291" i="4" s="1"/>
  <c r="W295" i="21"/>
  <c r="CA295" i="4" s="1"/>
  <c r="W343" i="21"/>
  <c r="CA343" i="4" s="1"/>
  <c r="CI261" i="8"/>
  <c r="CI131" i="8"/>
  <c r="CI213" i="8"/>
  <c r="CI55" i="8"/>
  <c r="CI496" i="8"/>
  <c r="CI468" i="8"/>
  <c r="CI255" i="8"/>
  <c r="CI125" i="8"/>
  <c r="CI372" i="8"/>
  <c r="CI289" i="8"/>
  <c r="CT319" i="8"/>
  <c r="CI280" i="8"/>
  <c r="CI124" i="8"/>
  <c r="CI277" i="8"/>
  <c r="CM516" i="8"/>
  <c r="CI486" i="8"/>
  <c r="Z168" i="21"/>
  <c r="CD168" i="4" s="1"/>
  <c r="Z296" i="21"/>
  <c r="CD296" i="4" s="1"/>
  <c r="Z504" i="21"/>
  <c r="CD504" i="4" s="1"/>
  <c r="AA224" i="21"/>
  <c r="CE224" i="4" s="1"/>
  <c r="Y323" i="21"/>
  <c r="CC323" i="4" s="1"/>
  <c r="X437" i="21"/>
  <c r="CB437" i="4" s="1"/>
  <c r="AA467" i="21"/>
  <c r="CE467" i="4" s="1"/>
  <c r="AA483" i="21"/>
  <c r="CE483" i="4" s="1"/>
  <c r="AA132" i="21"/>
  <c r="CE132" i="4" s="1"/>
  <c r="AA485" i="21"/>
  <c r="CE485" i="4" s="1"/>
  <c r="X461" i="21"/>
  <c r="CB461" i="4" s="1"/>
  <c r="AA168" i="21"/>
  <c r="CE168" i="4" s="1"/>
  <c r="Z289" i="21"/>
  <c r="CD289" i="4" s="1"/>
  <c r="AA296" i="21"/>
  <c r="CE296" i="4" s="1"/>
  <c r="Z325" i="21"/>
  <c r="CD325" i="4" s="1"/>
  <c r="Y350" i="21"/>
  <c r="CC350" i="4" s="1"/>
  <c r="Z357" i="21"/>
  <c r="CD357" i="4" s="1"/>
  <c r="Y398" i="21"/>
  <c r="CC398" i="4" s="1"/>
  <c r="Y147" i="21"/>
  <c r="CC147" i="4" s="1"/>
  <c r="V411" i="21"/>
  <c r="BZ411" i="4" s="1"/>
  <c r="V427" i="21"/>
  <c r="BZ427" i="4" s="1"/>
  <c r="Z361" i="21"/>
  <c r="CD361" i="4" s="1"/>
  <c r="Z473" i="21"/>
  <c r="CD473" i="4" s="1"/>
  <c r="W134" i="21"/>
  <c r="CA134" i="4" s="1"/>
  <c r="W326" i="21"/>
  <c r="CA326" i="4" s="1"/>
  <c r="W470" i="21"/>
  <c r="CA470" i="4" s="1"/>
  <c r="X7" i="21"/>
  <c r="CB7" i="4" s="1"/>
  <c r="X15" i="21"/>
  <c r="CB15" i="4" s="1"/>
  <c r="Z21" i="21"/>
  <c r="CD21" i="4" s="1"/>
  <c r="X27" i="21"/>
  <c r="CB27" i="4" s="1"/>
  <c r="X33" i="21"/>
  <c r="CB33" i="4" s="1"/>
  <c r="X47" i="21"/>
  <c r="CB47" i="4" s="1"/>
  <c r="Z69" i="21"/>
  <c r="CD69" i="4" s="1"/>
  <c r="X71" i="21"/>
  <c r="CB71" i="4" s="1"/>
  <c r="X75" i="21"/>
  <c r="CB75" i="4" s="1"/>
  <c r="X77" i="21"/>
  <c r="CB77" i="4" s="1"/>
  <c r="X83" i="21"/>
  <c r="CB83" i="4" s="1"/>
  <c r="X89" i="21"/>
  <c r="CB89" i="4" s="1"/>
  <c r="X99" i="21"/>
  <c r="CB99" i="4" s="1"/>
  <c r="X109" i="21"/>
  <c r="CB109" i="4" s="1"/>
  <c r="X121" i="21"/>
  <c r="CB121" i="4" s="1"/>
  <c r="X123" i="21"/>
  <c r="CB123" i="4" s="1"/>
  <c r="X125" i="21"/>
  <c r="CB125" i="4" s="1"/>
  <c r="W7" i="21"/>
  <c r="CA7" i="4" s="1"/>
  <c r="V15" i="21"/>
  <c r="BZ15" i="4" s="1"/>
  <c r="CC72" i="8" s="1"/>
  <c r="AZ72" i="8" s="1"/>
  <c r="BA72" i="8" s="1"/>
  <c r="AA50" i="21"/>
  <c r="CE50" i="4" s="1"/>
  <c r="X234" i="21"/>
  <c r="CB234" i="4" s="1"/>
  <c r="Z238" i="21"/>
  <c r="CD238" i="4" s="1"/>
  <c r="X290" i="21"/>
  <c r="CB290" i="4" s="1"/>
  <c r="Z350" i="21"/>
  <c r="CD350" i="4" s="1"/>
  <c r="V89" i="21"/>
  <c r="BZ89" i="4" s="1"/>
  <c r="CC66" i="8" s="1"/>
  <c r="X459" i="21"/>
  <c r="CB459" i="4" s="1"/>
  <c r="Y467" i="21"/>
  <c r="CC467" i="4" s="1"/>
  <c r="X470" i="21"/>
  <c r="CB470" i="4" s="1"/>
  <c r="Y499" i="21"/>
  <c r="CC499" i="4" s="1"/>
  <c r="V14" i="21"/>
  <c r="BZ14" i="4" s="1"/>
  <c r="CC345" i="8" s="1"/>
  <c r="AZ345" i="8" s="1"/>
  <c r="BA345" i="8" s="1"/>
  <c r="W27" i="21"/>
  <c r="CA27" i="4" s="1"/>
  <c r="W123" i="21"/>
  <c r="CA123" i="4" s="1"/>
  <c r="AA173" i="21"/>
  <c r="CE173" i="4" s="1"/>
  <c r="V233" i="21"/>
  <c r="BZ233" i="4" s="1"/>
  <c r="X233" i="21"/>
  <c r="CB233" i="4" s="1"/>
  <c r="V249" i="21"/>
  <c r="BZ249" i="4" s="1"/>
  <c r="X249" i="21"/>
  <c r="CB249" i="4" s="1"/>
  <c r="V301" i="21"/>
  <c r="BZ301" i="4" s="1"/>
  <c r="V305" i="21"/>
  <c r="BZ305" i="4" s="1"/>
  <c r="V317" i="21"/>
  <c r="BZ317" i="4" s="1"/>
  <c r="V337" i="21"/>
  <c r="BZ337" i="4" s="1"/>
  <c r="V373" i="21"/>
  <c r="BZ373" i="4" s="1"/>
  <c r="V417" i="21"/>
  <c r="BZ417" i="4" s="1"/>
  <c r="X457" i="21"/>
  <c r="CB457" i="4" s="1"/>
  <c r="AA473" i="21"/>
  <c r="CE473" i="4" s="1"/>
  <c r="Z398" i="21"/>
  <c r="CD398" i="4" s="1"/>
  <c r="Y495" i="21"/>
  <c r="CC495" i="4" s="1"/>
  <c r="W83" i="21"/>
  <c r="CA83" i="4" s="1"/>
  <c r="W99" i="21"/>
  <c r="CA99" i="4" s="1"/>
  <c r="X134" i="21"/>
  <c r="CB134" i="4" s="1"/>
  <c r="W159" i="21"/>
  <c r="CA159" i="4" s="1"/>
  <c r="X159" i="21"/>
  <c r="CB159" i="4" s="1"/>
  <c r="Y235" i="21"/>
  <c r="CC235" i="4" s="1"/>
  <c r="W263" i="21"/>
  <c r="CA263" i="4" s="1"/>
  <c r="X263" i="21"/>
  <c r="CB263" i="4" s="1"/>
  <c r="X295" i="21"/>
  <c r="CB295" i="4" s="1"/>
  <c r="W311" i="21"/>
  <c r="CA311" i="4" s="1"/>
  <c r="X311" i="21"/>
  <c r="CB311" i="4" s="1"/>
  <c r="X343" i="21"/>
  <c r="CB343" i="4" s="1"/>
  <c r="W351" i="21"/>
  <c r="CA351" i="4" s="1"/>
  <c r="X351" i="21"/>
  <c r="CB351" i="4" s="1"/>
  <c r="W359" i="21"/>
  <c r="CA359" i="4" s="1"/>
  <c r="X359" i="21"/>
  <c r="CB359" i="4" s="1"/>
  <c r="W367" i="21"/>
  <c r="CA367" i="4" s="1"/>
  <c r="X367" i="21"/>
  <c r="CB367" i="4" s="1"/>
  <c r="Y395" i="21"/>
  <c r="CC395" i="4" s="1"/>
  <c r="W431" i="21"/>
  <c r="CA431" i="4" s="1"/>
  <c r="X431" i="21"/>
  <c r="CB431" i="4" s="1"/>
  <c r="Z433" i="21"/>
  <c r="CD433" i="4" s="1"/>
  <c r="Z465" i="21"/>
  <c r="CD465" i="4" s="1"/>
  <c r="AA504" i="21"/>
  <c r="CE504" i="4" s="1"/>
  <c r="W206" i="21"/>
  <c r="CA206" i="4" s="1"/>
  <c r="AA21" i="21"/>
  <c r="CE21" i="4" s="1"/>
  <c r="AA69" i="21"/>
  <c r="CE69" i="4" s="1"/>
  <c r="V47" i="21"/>
  <c r="BZ47" i="4" s="1"/>
  <c r="CC325" i="8" s="1"/>
  <c r="W71" i="21"/>
  <c r="CA71" i="4" s="1"/>
  <c r="AA82" i="21"/>
  <c r="CE82" i="4" s="1"/>
  <c r="X206" i="21"/>
  <c r="CB206" i="4" s="1"/>
  <c r="Z226" i="21"/>
  <c r="CD226" i="4" s="1"/>
  <c r="X326" i="21"/>
  <c r="CB326" i="4" s="1"/>
  <c r="W77" i="21"/>
  <c r="CA77" i="4" s="1"/>
  <c r="W109" i="21"/>
  <c r="CA109" i="4" s="1"/>
  <c r="W125" i="21"/>
  <c r="CA125" i="4" s="1"/>
  <c r="V133" i="21"/>
  <c r="BZ133" i="4" s="1"/>
  <c r="X133" i="21"/>
  <c r="CB133" i="4" s="1"/>
  <c r="W33" i="21"/>
  <c r="CA33" i="4" s="1"/>
  <c r="V121" i="21"/>
  <c r="BZ121" i="4" s="1"/>
  <c r="X443" i="21"/>
  <c r="CB443" i="4" s="1"/>
  <c r="Z462" i="21"/>
  <c r="CD462" i="4" s="1"/>
  <c r="Y483" i="21"/>
  <c r="CC483" i="4" s="1"/>
  <c r="Z494" i="21"/>
  <c r="CD494" i="4" s="1"/>
  <c r="W75" i="21"/>
  <c r="CA75" i="4" s="1"/>
  <c r="W139" i="21"/>
  <c r="CA139" i="4" s="1"/>
  <c r="X139" i="21"/>
  <c r="CB139" i="4" s="1"/>
  <c r="AA169" i="21"/>
  <c r="CE169" i="4" s="1"/>
  <c r="W205" i="21"/>
  <c r="CA205" i="4" s="1"/>
  <c r="AA277" i="21"/>
  <c r="CE277" i="4" s="1"/>
  <c r="AA289" i="21"/>
  <c r="CE289" i="4" s="1"/>
  <c r="AA357" i="21"/>
  <c r="CE357" i="4" s="1"/>
  <c r="AA433" i="21"/>
  <c r="CE433" i="4" s="1"/>
  <c r="AA465" i="21"/>
  <c r="CE465" i="4" s="1"/>
  <c r="V481" i="21"/>
  <c r="BZ481" i="4" s="1"/>
  <c r="V378" i="21"/>
  <c r="BZ378" i="4" s="1"/>
  <c r="V447" i="21"/>
  <c r="BZ447" i="4" s="1"/>
  <c r="Y479" i="21"/>
  <c r="CC479" i="4" s="1"/>
  <c r="X482" i="21"/>
  <c r="CB482" i="4" s="1"/>
  <c r="V511" i="21"/>
  <c r="BZ511" i="4" s="1"/>
  <c r="W171" i="21"/>
  <c r="CA171" i="4" s="1"/>
  <c r="X171" i="21"/>
  <c r="CB171" i="4" s="1"/>
  <c r="W243" i="21"/>
  <c r="CA243" i="4" s="1"/>
  <c r="X243" i="21"/>
  <c r="CB243" i="4" s="1"/>
  <c r="W251" i="21"/>
  <c r="CA251" i="4" s="1"/>
  <c r="X251" i="21"/>
  <c r="CB251" i="4" s="1"/>
  <c r="Y255" i="21"/>
  <c r="CC255" i="4" s="1"/>
  <c r="W275" i="21"/>
  <c r="CA275" i="4" s="1"/>
  <c r="X275" i="21"/>
  <c r="CB275" i="4" s="1"/>
  <c r="W291" i="21"/>
  <c r="CA291" i="4" s="1"/>
  <c r="X291" i="21"/>
  <c r="CB291" i="4" s="1"/>
  <c r="Y295" i="21"/>
  <c r="CC295" i="4" s="1"/>
  <c r="Y391" i="21"/>
  <c r="CC391" i="4" s="1"/>
  <c r="Y407" i="21"/>
  <c r="CC407" i="4" s="1"/>
  <c r="W411" i="21"/>
  <c r="CA411" i="4" s="1"/>
  <c r="X411" i="21"/>
  <c r="CB411" i="4" s="1"/>
  <c r="W427" i="21"/>
  <c r="CA427" i="4" s="1"/>
  <c r="X427" i="21"/>
  <c r="CB427" i="4" s="1"/>
  <c r="Y462" i="21"/>
  <c r="CC462" i="4" s="1"/>
  <c r="Y494" i="21"/>
  <c r="CC494" i="4" s="1"/>
  <c r="W6" i="21"/>
  <c r="CA6" i="4" s="1"/>
  <c r="W290" i="21"/>
  <c r="CA290" i="4" s="1"/>
  <c r="W482" i="21"/>
  <c r="CA482" i="4" s="1"/>
  <c r="Y19" i="21"/>
  <c r="CC19" i="4" s="1"/>
  <c r="AA19" i="21"/>
  <c r="CE19" i="4" s="1"/>
  <c r="Y21" i="21"/>
  <c r="CC21" i="4" s="1"/>
  <c r="Y59" i="21"/>
  <c r="CC59" i="4" s="1"/>
  <c r="AA59" i="21"/>
  <c r="CE59" i="4" s="1"/>
  <c r="Y69" i="21"/>
  <c r="CC69" i="4" s="1"/>
  <c r="Y79" i="21"/>
  <c r="CC79" i="4" s="1"/>
  <c r="AA79" i="21"/>
  <c r="CE79" i="4" s="1"/>
  <c r="Y95" i="21"/>
  <c r="CC95" i="4" s="1"/>
  <c r="AA95" i="21"/>
  <c r="CE95" i="4" s="1"/>
  <c r="Y99" i="21"/>
  <c r="CC99" i="4" s="1"/>
  <c r="AA99" i="21"/>
  <c r="CE99" i="4" s="1"/>
  <c r="Y115" i="21"/>
  <c r="CC115" i="4" s="1"/>
  <c r="AA115" i="21"/>
  <c r="CE115" i="4" s="1"/>
  <c r="W47" i="21"/>
  <c r="CA47" i="4" s="1"/>
  <c r="Z282" i="21"/>
  <c r="CD282" i="4" s="1"/>
  <c r="Z346" i="21"/>
  <c r="CD346" i="4" s="1"/>
  <c r="W133" i="21"/>
  <c r="CA133" i="4" s="1"/>
  <c r="W121" i="21"/>
  <c r="CA121" i="4" s="1"/>
  <c r="Z438" i="21"/>
  <c r="CD438" i="4" s="1"/>
  <c r="W443" i="21"/>
  <c r="CA443" i="4" s="1"/>
  <c r="V459" i="21"/>
  <c r="BZ459" i="4" s="1"/>
  <c r="V27" i="21"/>
  <c r="BZ27" i="4" s="1"/>
  <c r="CC274" i="8" s="1"/>
  <c r="AZ274" i="8" s="1"/>
  <c r="BA274" i="8" s="1"/>
  <c r="V123" i="21"/>
  <c r="BZ123" i="4" s="1"/>
  <c r="X301" i="21"/>
  <c r="CB301" i="4" s="1"/>
  <c r="X305" i="21"/>
  <c r="CB305" i="4" s="1"/>
  <c r="X317" i="21"/>
  <c r="CB317" i="4" s="1"/>
  <c r="X337" i="21"/>
  <c r="CB337" i="4" s="1"/>
  <c r="X373" i="21"/>
  <c r="CB373" i="4" s="1"/>
  <c r="X417" i="21"/>
  <c r="CB417" i="4" s="1"/>
  <c r="W447" i="21"/>
  <c r="CA447" i="4" s="1"/>
  <c r="X447" i="21"/>
  <c r="CB447" i="4" s="1"/>
  <c r="W511" i="21"/>
  <c r="CA511" i="4" s="1"/>
  <c r="X511" i="21"/>
  <c r="CB511" i="4" s="1"/>
  <c r="V83" i="21"/>
  <c r="BZ83" i="4" s="1"/>
  <c r="CC184" i="8" s="1"/>
  <c r="AZ184" i="8" s="1"/>
  <c r="BB184" i="8" s="1"/>
  <c r="V99" i="21"/>
  <c r="BZ99" i="4" s="1"/>
  <c r="CC10" i="8" s="1"/>
  <c r="V159" i="21"/>
  <c r="BZ159" i="4" s="1"/>
  <c r="Y187" i="21"/>
  <c r="CC187" i="4" s="1"/>
  <c r="Y207" i="21"/>
  <c r="CC207" i="4" s="1"/>
  <c r="V263" i="21"/>
  <c r="BZ263" i="4" s="1"/>
  <c r="V295" i="21"/>
  <c r="BZ295" i="4" s="1"/>
  <c r="V311" i="21"/>
  <c r="BZ311" i="4" s="1"/>
  <c r="V343" i="21"/>
  <c r="BZ343" i="4" s="1"/>
  <c r="V351" i="21"/>
  <c r="BZ351" i="4" s="1"/>
  <c r="V359" i="21"/>
  <c r="BZ359" i="4" s="1"/>
  <c r="V367" i="21"/>
  <c r="BZ367" i="4" s="1"/>
  <c r="V431" i="21"/>
  <c r="BZ431" i="4" s="1"/>
  <c r="V6" i="21"/>
  <c r="BZ6" i="4" s="1"/>
  <c r="CC164" i="8" s="1"/>
  <c r="CT132" i="8"/>
  <c r="CT480" i="8"/>
  <c r="CT489" i="8"/>
  <c r="CT191" i="8"/>
  <c r="CT417" i="8"/>
  <c r="CT289" i="8"/>
  <c r="CT156" i="8"/>
  <c r="CT338" i="8"/>
  <c r="CT287" i="8"/>
  <c r="AA477" i="21"/>
  <c r="CE477" i="4" s="1"/>
  <c r="V493" i="21"/>
  <c r="BZ493" i="4" s="1"/>
  <c r="X493" i="21"/>
  <c r="CB493" i="4" s="1"/>
  <c r="AA388" i="21"/>
  <c r="CE388" i="4" s="1"/>
  <c r="Z413" i="21"/>
  <c r="CD413" i="4" s="1"/>
  <c r="Z457" i="21"/>
  <c r="CD457" i="4" s="1"/>
  <c r="Y486" i="21"/>
  <c r="CC486" i="4" s="1"/>
  <c r="W38" i="21"/>
  <c r="CA38" i="4" s="1"/>
  <c r="W122" i="21"/>
  <c r="CA122" i="4" s="1"/>
  <c r="W186" i="21"/>
  <c r="CA186" i="4" s="1"/>
  <c r="W298" i="21"/>
  <c r="CA298" i="4" s="1"/>
  <c r="Y3" i="21"/>
  <c r="CC3" i="4" s="1"/>
  <c r="D52" i="7" s="1"/>
  <c r="W143" i="21"/>
  <c r="CA143" i="4" s="1"/>
  <c r="X143" i="21"/>
  <c r="CB143" i="4" s="1"/>
  <c r="Z294" i="21"/>
  <c r="CD294" i="4" s="1"/>
  <c r="V475" i="21"/>
  <c r="BZ475" i="4" s="1"/>
  <c r="X478" i="21"/>
  <c r="CB478" i="4" s="1"/>
  <c r="Z486" i="21"/>
  <c r="CD486" i="4" s="1"/>
  <c r="W491" i="21"/>
  <c r="CA491" i="4" s="1"/>
  <c r="W499" i="21"/>
  <c r="CA499" i="4" s="1"/>
  <c r="X499" i="21"/>
  <c r="CB499" i="4" s="1"/>
  <c r="V507" i="21"/>
  <c r="BZ507" i="4" s="1"/>
  <c r="X510" i="21"/>
  <c r="CB510" i="4" s="1"/>
  <c r="V43" i="21"/>
  <c r="BZ43" i="4" s="1"/>
  <c r="CC113" i="8" s="1"/>
  <c r="AA161" i="21"/>
  <c r="CE161" i="4" s="1"/>
  <c r="W169" i="21"/>
  <c r="CA169" i="4" s="1"/>
  <c r="V189" i="21"/>
  <c r="BZ189" i="4" s="1"/>
  <c r="X189" i="21"/>
  <c r="CB189" i="4" s="1"/>
  <c r="AA193" i="21"/>
  <c r="CE193" i="4" s="1"/>
  <c r="V221" i="21"/>
  <c r="BZ221" i="4" s="1"/>
  <c r="X221" i="21"/>
  <c r="CB221" i="4" s="1"/>
  <c r="W265" i="21"/>
  <c r="CA265" i="4" s="1"/>
  <c r="AA293" i="21"/>
  <c r="CE293" i="4" s="1"/>
  <c r="AA337" i="21"/>
  <c r="CE337" i="4" s="1"/>
  <c r="X422" i="21"/>
  <c r="CB422" i="4" s="1"/>
  <c r="V22" i="21"/>
  <c r="BZ22" i="4" s="1"/>
  <c r="CC370" i="8" s="1"/>
  <c r="V38" i="21"/>
  <c r="BZ38" i="4" s="1"/>
  <c r="CC297" i="8" s="1"/>
  <c r="Y163" i="21"/>
  <c r="CC163" i="4" s="1"/>
  <c r="Y167" i="21"/>
  <c r="CC167" i="4" s="1"/>
  <c r="V187" i="21"/>
  <c r="BZ187" i="4" s="1"/>
  <c r="W207" i="21"/>
  <c r="CA207" i="4" s="1"/>
  <c r="Y211" i="21"/>
  <c r="CC211" i="4" s="1"/>
  <c r="Y247" i="21"/>
  <c r="CC247" i="4" s="1"/>
  <c r="V347" i="21"/>
  <c r="BZ347" i="4" s="1"/>
  <c r="Y371" i="21"/>
  <c r="CC371" i="4" s="1"/>
  <c r="W375" i="21"/>
  <c r="CA375" i="4" s="1"/>
  <c r="W423" i="21"/>
  <c r="CA423" i="4" s="1"/>
  <c r="V469" i="21"/>
  <c r="BZ469" i="4" s="1"/>
  <c r="Z437" i="21"/>
  <c r="CD437" i="4" s="1"/>
  <c r="Y446" i="21"/>
  <c r="CC446" i="4" s="1"/>
  <c r="W110" i="21"/>
  <c r="CA110" i="4" s="1"/>
  <c r="W178" i="21"/>
  <c r="CA178" i="4" s="1"/>
  <c r="W322" i="21"/>
  <c r="CA322" i="4" s="1"/>
  <c r="Y23" i="21"/>
  <c r="CC23" i="4" s="1"/>
  <c r="AA23" i="21"/>
  <c r="CE23" i="4" s="1"/>
  <c r="Y45" i="21"/>
  <c r="CC45" i="4" s="1"/>
  <c r="Y49" i="21"/>
  <c r="CC49" i="4" s="1"/>
  <c r="Y57" i="21"/>
  <c r="CC57" i="4" s="1"/>
  <c r="Y67" i="21"/>
  <c r="CC67" i="4" s="1"/>
  <c r="AA67" i="21"/>
  <c r="CE67" i="4" s="1"/>
  <c r="Y85" i="21"/>
  <c r="CC85" i="4" s="1"/>
  <c r="Y97" i="21"/>
  <c r="CC97" i="4" s="1"/>
  <c r="Y121" i="21"/>
  <c r="CC121" i="4" s="1"/>
  <c r="Y125" i="21"/>
  <c r="CC125" i="4" s="1"/>
  <c r="W55" i="21"/>
  <c r="CA55" i="4" s="1"/>
  <c r="W82" i="21"/>
  <c r="CA82" i="4" s="1"/>
  <c r="W119" i="21"/>
  <c r="CA119" i="4" s="1"/>
  <c r="Z218" i="21"/>
  <c r="CD218" i="4" s="1"/>
  <c r="V65" i="21"/>
  <c r="BZ65" i="4" s="1"/>
  <c r="CC355" i="8" s="1"/>
  <c r="W113" i="21"/>
  <c r="CA113" i="4" s="1"/>
  <c r="W475" i="21"/>
  <c r="CA475" i="4" s="1"/>
  <c r="V491" i="21"/>
  <c r="BZ491" i="4" s="1"/>
  <c r="W507" i="21"/>
  <c r="CA507" i="4" s="1"/>
  <c r="V59" i="21"/>
  <c r="BZ59" i="4" s="1"/>
  <c r="CC307" i="8" s="1"/>
  <c r="V149" i="21"/>
  <c r="BZ149" i="4" s="1"/>
  <c r="X149" i="21"/>
  <c r="CB149" i="4" s="1"/>
  <c r="V165" i="21"/>
  <c r="BZ165" i="4" s="1"/>
  <c r="X165" i="21"/>
  <c r="CB165" i="4" s="1"/>
  <c r="V181" i="21"/>
  <c r="BZ181" i="4" s="1"/>
  <c r="X181" i="21"/>
  <c r="CB181" i="4" s="1"/>
  <c r="X285" i="21"/>
  <c r="CB285" i="4" s="1"/>
  <c r="X309" i="21"/>
  <c r="CB309" i="4" s="1"/>
  <c r="X321" i="21"/>
  <c r="CB321" i="4" s="1"/>
  <c r="X341" i="21"/>
  <c r="CB341" i="4" s="1"/>
  <c r="X365" i="21"/>
  <c r="CB365" i="4" s="1"/>
  <c r="X381" i="21"/>
  <c r="CB381" i="4" s="1"/>
  <c r="X385" i="21"/>
  <c r="CB385" i="4" s="1"/>
  <c r="X401" i="21"/>
  <c r="CB401" i="4" s="1"/>
  <c r="X421" i="21"/>
  <c r="CB421" i="4" s="1"/>
  <c r="V441" i="21"/>
  <c r="BZ441" i="4" s="1"/>
  <c r="V473" i="21"/>
  <c r="BZ473" i="4" s="1"/>
  <c r="Z370" i="21"/>
  <c r="CD370" i="4" s="1"/>
  <c r="Z386" i="21"/>
  <c r="CD386" i="4" s="1"/>
  <c r="Y471" i="21"/>
  <c r="CC471" i="4" s="1"/>
  <c r="W479" i="21"/>
  <c r="CA479" i="4" s="1"/>
  <c r="X479" i="21"/>
  <c r="CB479" i="4" s="1"/>
  <c r="V35" i="21"/>
  <c r="BZ35" i="4" s="1"/>
  <c r="CC68" i="8" s="1"/>
  <c r="V67" i="21"/>
  <c r="BZ67" i="4" s="1"/>
  <c r="CC404" i="8" s="1"/>
  <c r="V115" i="21"/>
  <c r="BZ115" i="4" s="1"/>
  <c r="Y175" i="21"/>
  <c r="CC175" i="4" s="1"/>
  <c r="V199" i="21"/>
  <c r="BZ199" i="4" s="1"/>
  <c r="V207" i="21"/>
  <c r="BZ207" i="4" s="1"/>
  <c r="V215" i="21"/>
  <c r="BZ215" i="4" s="1"/>
  <c r="V231" i="21"/>
  <c r="BZ231" i="4" s="1"/>
  <c r="V287" i="21"/>
  <c r="BZ287" i="4" s="1"/>
  <c r="Y287" i="21"/>
  <c r="CC287" i="4" s="1"/>
  <c r="Y299" i="21"/>
  <c r="CC299" i="4" s="1"/>
  <c r="Y303" i="21"/>
  <c r="CC303" i="4" s="1"/>
  <c r="V375" i="21"/>
  <c r="BZ375" i="4" s="1"/>
  <c r="Y383" i="21"/>
  <c r="CC383" i="4" s="1"/>
  <c r="Y387" i="21"/>
  <c r="CC387" i="4" s="1"/>
  <c r="V399" i="21"/>
  <c r="BZ399" i="4" s="1"/>
  <c r="V407" i="21"/>
  <c r="BZ407" i="4" s="1"/>
  <c r="Y415" i="21"/>
  <c r="CC415" i="4" s="1"/>
  <c r="V423" i="21"/>
  <c r="BZ423" i="4" s="1"/>
  <c r="AA437" i="21"/>
  <c r="CE437" i="4" s="1"/>
  <c r="Y466" i="21"/>
  <c r="CC466" i="4" s="1"/>
  <c r="W74" i="21"/>
  <c r="CA74" i="4" s="1"/>
  <c r="W150" i="21"/>
  <c r="CA150" i="4" s="1"/>
  <c r="W198" i="21"/>
  <c r="CA198" i="4" s="1"/>
  <c r="W246" i="21"/>
  <c r="CA246" i="4" s="1"/>
  <c r="W422" i="21"/>
  <c r="CA422" i="4" s="1"/>
  <c r="W454" i="21"/>
  <c r="CA454" i="4" s="1"/>
  <c r="Z3" i="21"/>
  <c r="CD3" i="4" s="1"/>
  <c r="D53" i="7" s="1"/>
  <c r="D23" i="23" s="1"/>
  <c r="X9" i="21"/>
  <c r="CB9" i="4" s="1"/>
  <c r="X35" i="21"/>
  <c r="CB35" i="4" s="1"/>
  <c r="X43" i="21"/>
  <c r="CB43" i="4" s="1"/>
  <c r="Z45" i="21"/>
  <c r="CD45" i="4" s="1"/>
  <c r="Z49" i="21"/>
  <c r="CD49" i="4" s="1"/>
  <c r="X55" i="21"/>
  <c r="CB55" i="4" s="1"/>
  <c r="Z57" i="21"/>
  <c r="CD57" i="4" s="1"/>
  <c r="X59" i="21"/>
  <c r="CB59" i="4" s="1"/>
  <c r="X65" i="21"/>
  <c r="CB65" i="4" s="1"/>
  <c r="X67" i="21"/>
  <c r="CB67" i="4" s="1"/>
  <c r="Z85" i="21"/>
  <c r="CD85" i="4" s="1"/>
  <c r="Z97" i="21"/>
  <c r="CD97" i="4" s="1"/>
  <c r="X113" i="21"/>
  <c r="CB113" i="4" s="1"/>
  <c r="X115" i="21"/>
  <c r="CB115" i="4" s="1"/>
  <c r="X119" i="21"/>
  <c r="CB119" i="4" s="1"/>
  <c r="Z121" i="21"/>
  <c r="CD121" i="4" s="1"/>
  <c r="Z125" i="21"/>
  <c r="CD125" i="4" s="1"/>
  <c r="W9" i="21"/>
  <c r="CA9" i="4" s="1"/>
  <c r="V143" i="21"/>
  <c r="BZ143" i="4" s="1"/>
  <c r="X178" i="21"/>
  <c r="CB178" i="4" s="1"/>
  <c r="X186" i="21"/>
  <c r="CB186" i="4" s="1"/>
  <c r="X298" i="21"/>
  <c r="CB298" i="4" s="1"/>
  <c r="X322" i="21"/>
  <c r="CB322" i="4" s="1"/>
  <c r="V74" i="21"/>
  <c r="BZ74" i="4" s="1"/>
  <c r="CC257" i="8" s="1"/>
  <c r="V122" i="21"/>
  <c r="BZ122" i="4" s="1"/>
  <c r="AA133" i="21"/>
  <c r="CE133" i="4" s="1"/>
  <c r="W65" i="21"/>
  <c r="CA65" i="4" s="1"/>
  <c r="Z446" i="21"/>
  <c r="CD446" i="4" s="1"/>
  <c r="X491" i="21"/>
  <c r="CB491" i="4" s="1"/>
  <c r="V499" i="21"/>
  <c r="BZ499" i="4" s="1"/>
  <c r="W59" i="21"/>
  <c r="CA59" i="4" s="1"/>
  <c r="AA62" i="21"/>
  <c r="CE62" i="4" s="1"/>
  <c r="V110" i="21"/>
  <c r="BZ110" i="4" s="1"/>
  <c r="CC74" i="8" s="1"/>
  <c r="W149" i="21"/>
  <c r="CA149" i="4" s="1"/>
  <c r="W165" i="21"/>
  <c r="CA165" i="4" s="1"/>
  <c r="V169" i="21"/>
  <c r="BZ169" i="4" s="1"/>
  <c r="X169" i="21"/>
  <c r="CB169" i="4" s="1"/>
  <c r="W181" i="21"/>
  <c r="CA181" i="4" s="1"/>
  <c r="V265" i="21"/>
  <c r="BZ265" i="4" s="1"/>
  <c r="X265" i="21"/>
  <c r="CB265" i="4" s="1"/>
  <c r="V285" i="21"/>
  <c r="BZ285" i="4" s="1"/>
  <c r="V309" i="21"/>
  <c r="BZ309" i="4" s="1"/>
  <c r="V321" i="21"/>
  <c r="BZ321" i="4" s="1"/>
  <c r="V341" i="21"/>
  <c r="BZ341" i="4" s="1"/>
  <c r="V365" i="21"/>
  <c r="BZ365" i="4" s="1"/>
  <c r="V381" i="21"/>
  <c r="BZ381" i="4" s="1"/>
  <c r="V385" i="21"/>
  <c r="BZ385" i="4" s="1"/>
  <c r="V401" i="21"/>
  <c r="BZ401" i="4" s="1"/>
  <c r="V421" i="21"/>
  <c r="BZ421" i="4" s="1"/>
  <c r="Z406" i="21"/>
  <c r="CD406" i="4" s="1"/>
  <c r="Z410" i="21"/>
  <c r="CD410" i="4" s="1"/>
  <c r="Y439" i="21"/>
  <c r="CC439" i="4" s="1"/>
  <c r="Z442" i="21"/>
  <c r="CD442" i="4" s="1"/>
  <c r="W35" i="21"/>
  <c r="CA35" i="4" s="1"/>
  <c r="W67" i="21"/>
  <c r="CA67" i="4" s="1"/>
  <c r="W115" i="21"/>
  <c r="CA115" i="4" s="1"/>
  <c r="Y151" i="21"/>
  <c r="CC151" i="4" s="1"/>
  <c r="W199" i="21"/>
  <c r="CA199" i="4" s="1"/>
  <c r="X199" i="21"/>
  <c r="CB199" i="4" s="1"/>
  <c r="X207" i="21"/>
  <c r="CB207" i="4" s="1"/>
  <c r="W215" i="21"/>
  <c r="CA215" i="4" s="1"/>
  <c r="X215" i="21"/>
  <c r="CB215" i="4" s="1"/>
  <c r="W231" i="21"/>
  <c r="CA231" i="4" s="1"/>
  <c r="X231" i="21"/>
  <c r="CB231" i="4" s="1"/>
  <c r="W287" i="21"/>
  <c r="CA287" i="4" s="1"/>
  <c r="X287" i="21"/>
  <c r="CB287" i="4" s="1"/>
  <c r="Y315" i="21"/>
  <c r="CC315" i="4" s="1"/>
  <c r="X375" i="21"/>
  <c r="CB375" i="4" s="1"/>
  <c r="W399" i="21"/>
  <c r="CA399" i="4" s="1"/>
  <c r="X399" i="21"/>
  <c r="CB399" i="4" s="1"/>
  <c r="W407" i="21"/>
  <c r="CA407" i="4" s="1"/>
  <c r="X407" i="21"/>
  <c r="CB407" i="4" s="1"/>
  <c r="X423" i="21"/>
  <c r="CB423" i="4" s="1"/>
  <c r="X469" i="21"/>
  <c r="CB469" i="4" s="1"/>
  <c r="AA92" i="21"/>
  <c r="CE92" i="4" s="1"/>
  <c r="Z200" i="21"/>
  <c r="CD200" i="4" s="1"/>
  <c r="Z408" i="21"/>
  <c r="CD408" i="4" s="1"/>
  <c r="Z472" i="21"/>
  <c r="CD472" i="4" s="1"/>
  <c r="AA432" i="21"/>
  <c r="CE432" i="4" s="1"/>
  <c r="Z73" i="21"/>
  <c r="CD73" i="4" s="1"/>
  <c r="Y92" i="21"/>
  <c r="CC92" i="4" s="1"/>
  <c r="Z92" i="21"/>
  <c r="CD92" i="4" s="1"/>
  <c r="Z432" i="21"/>
  <c r="CD432" i="4" s="1"/>
  <c r="AA200" i="21"/>
  <c r="CE200" i="4" s="1"/>
  <c r="AA408" i="21"/>
  <c r="CE408" i="4" s="1"/>
  <c r="AA472" i="21"/>
  <c r="CE472" i="4" s="1"/>
  <c r="AA73" i="21"/>
  <c r="CE73" i="4" s="1"/>
  <c r="Y432" i="21"/>
  <c r="CC432" i="4" s="1"/>
  <c r="Y73" i="21"/>
  <c r="CC73" i="4" s="1"/>
  <c r="W84" i="23"/>
  <c r="CT213" i="8"/>
  <c r="R84" i="23"/>
  <c r="P79" i="23"/>
  <c r="W81" i="23"/>
  <c r="V81" i="23"/>
  <c r="Q79" i="23"/>
  <c r="R79" i="23"/>
  <c r="CT238" i="8"/>
  <c r="CT128" i="8"/>
  <c r="D25" i="7"/>
  <c r="K26" i="7"/>
  <c r="D26" i="7"/>
  <c r="Y25" i="7"/>
  <c r="R25" i="7"/>
  <c r="R26" i="7"/>
  <c r="K25" i="7"/>
  <c r="Y26" i="7"/>
  <c r="AF81" i="23"/>
  <c r="AA80" i="23"/>
  <c r="P81" i="23"/>
  <c r="W79" i="23"/>
  <c r="S81" i="23"/>
  <c r="V80" i="23"/>
  <c r="S80" i="23"/>
  <c r="L80" i="23"/>
  <c r="N80" i="23"/>
  <c r="W80" i="23"/>
  <c r="R81" i="23"/>
  <c r="M79" i="23"/>
  <c r="Q80" i="23"/>
  <c r="T79" i="23"/>
  <c r="T80" i="23"/>
  <c r="U80" i="23"/>
  <c r="O80" i="23"/>
  <c r="X80" i="23"/>
  <c r="V79" i="23"/>
  <c r="M81" i="23"/>
  <c r="P84" i="23"/>
  <c r="P82" i="23"/>
  <c r="Z81" i="23"/>
  <c r="D79" i="23"/>
  <c r="U79" i="23"/>
  <c r="L79" i="23"/>
  <c r="M80" i="23"/>
  <c r="P80" i="23"/>
  <c r="U81" i="23"/>
  <c r="O79" i="23"/>
  <c r="X81" i="23"/>
  <c r="S79" i="23"/>
  <c r="O81" i="23"/>
  <c r="X79" i="23"/>
  <c r="AG81" i="23"/>
  <c r="N81" i="23"/>
  <c r="Q81" i="23"/>
  <c r="K79" i="23"/>
  <c r="T81" i="23"/>
  <c r="P83" i="23"/>
  <c r="R80" i="23"/>
  <c r="CI385" i="8"/>
  <c r="X86" i="21"/>
  <c r="CB86" i="4" s="1"/>
  <c r="X118" i="21"/>
  <c r="CB118" i="4" s="1"/>
  <c r="W357" i="21"/>
  <c r="CA357" i="4" s="1"/>
  <c r="W437" i="21"/>
  <c r="CA437" i="4" s="1"/>
  <c r="W453" i="21"/>
  <c r="CA453" i="4" s="1"/>
  <c r="W46" i="21"/>
  <c r="CA46" i="4" s="1"/>
  <c r="W162" i="21"/>
  <c r="CA162" i="4" s="1"/>
  <c r="W194" i="21"/>
  <c r="CA194" i="4" s="1"/>
  <c r="W386" i="21"/>
  <c r="CA386" i="4" s="1"/>
  <c r="W514" i="21"/>
  <c r="CA514" i="4" s="1"/>
  <c r="W18" i="21"/>
  <c r="CA18" i="4" s="1"/>
  <c r="V39" i="21"/>
  <c r="BZ39" i="4" s="1"/>
  <c r="CC59" i="8" s="1"/>
  <c r="V103" i="21"/>
  <c r="BZ103" i="4" s="1"/>
  <c r="CC364" i="8" s="1"/>
  <c r="W111" i="21"/>
  <c r="CA111" i="4" s="1"/>
  <c r="W57" i="21"/>
  <c r="CA57" i="4" s="1"/>
  <c r="V145" i="21"/>
  <c r="BZ145" i="4" s="1"/>
  <c r="X145" i="21"/>
  <c r="CB145" i="4" s="1"/>
  <c r="X462" i="21"/>
  <c r="CB462" i="4" s="1"/>
  <c r="W483" i="21"/>
  <c r="CA483" i="4" s="1"/>
  <c r="X483" i="21"/>
  <c r="CB483" i="4" s="1"/>
  <c r="W161" i="21"/>
  <c r="CA161" i="4" s="1"/>
  <c r="W177" i="21"/>
  <c r="CA177" i="4" s="1"/>
  <c r="V197" i="21"/>
  <c r="BZ197" i="4" s="1"/>
  <c r="X197" i="21"/>
  <c r="CB197" i="4" s="1"/>
  <c r="V229" i="21"/>
  <c r="BZ229" i="4" s="1"/>
  <c r="X229" i="21"/>
  <c r="CB229" i="4" s="1"/>
  <c r="V261" i="21"/>
  <c r="BZ261" i="4" s="1"/>
  <c r="X261" i="21"/>
  <c r="CB261" i="4" s="1"/>
  <c r="X281" i="21"/>
  <c r="CB281" i="4" s="1"/>
  <c r="X357" i="21"/>
  <c r="CB357" i="4" s="1"/>
  <c r="X361" i="21"/>
  <c r="CB361" i="4" s="1"/>
  <c r="X369" i="21"/>
  <c r="CB369" i="4" s="1"/>
  <c r="X393" i="21"/>
  <c r="CB393" i="4" s="1"/>
  <c r="X425" i="21"/>
  <c r="CB425" i="4" s="1"/>
  <c r="X433" i="21"/>
  <c r="CB433" i="4" s="1"/>
  <c r="X465" i="21"/>
  <c r="CB465" i="4" s="1"/>
  <c r="V455" i="21"/>
  <c r="BZ455" i="4" s="1"/>
  <c r="X458" i="21"/>
  <c r="CB458" i="4" s="1"/>
  <c r="V487" i="21"/>
  <c r="BZ487" i="4" s="1"/>
  <c r="V175" i="21"/>
  <c r="BZ175" i="4" s="1"/>
  <c r="V223" i="21"/>
  <c r="BZ223" i="4" s="1"/>
  <c r="V335" i="21"/>
  <c r="BZ335" i="4" s="1"/>
  <c r="V391" i="21"/>
  <c r="BZ391" i="4" s="1"/>
  <c r="V453" i="21"/>
  <c r="BZ453" i="4" s="1"/>
  <c r="X30" i="21"/>
  <c r="CB30" i="4" s="1"/>
  <c r="X46" i="21"/>
  <c r="CB46" i="4" s="1"/>
  <c r="X78" i="21"/>
  <c r="CB78" i="4" s="1"/>
  <c r="W78" i="21"/>
  <c r="CA78" i="4" s="1"/>
  <c r="W426" i="21"/>
  <c r="CA426" i="4" s="1"/>
  <c r="W458" i="21"/>
  <c r="CA458" i="4" s="1"/>
  <c r="W23" i="21"/>
  <c r="CA23" i="4" s="1"/>
  <c r="V63" i="21"/>
  <c r="BZ63" i="4" s="1"/>
  <c r="CC407" i="8" s="1"/>
  <c r="V45" i="21"/>
  <c r="BZ45" i="4" s="1"/>
  <c r="CC45" i="8" s="1"/>
  <c r="V97" i="21"/>
  <c r="BZ97" i="4" s="1"/>
  <c r="CC395" i="8" s="1"/>
  <c r="V105" i="21"/>
  <c r="BZ105" i="4" s="1"/>
  <c r="CC207" i="8" s="1"/>
  <c r="V489" i="21"/>
  <c r="BZ489" i="4" s="1"/>
  <c r="X386" i="21"/>
  <c r="CB386" i="4" s="1"/>
  <c r="X426" i="21"/>
  <c r="CB426" i="4" s="1"/>
  <c r="W455" i="21"/>
  <c r="CA455" i="4" s="1"/>
  <c r="W495" i="21"/>
  <c r="CA495" i="4" s="1"/>
  <c r="X495" i="21"/>
  <c r="CB495" i="4" s="1"/>
  <c r="V86" i="21"/>
  <c r="BZ86" i="4" s="1"/>
  <c r="CC175" i="8" s="1"/>
  <c r="V118" i="21"/>
  <c r="BZ118" i="4" s="1"/>
  <c r="V147" i="21"/>
  <c r="BZ147" i="4" s="1"/>
  <c r="V195" i="21"/>
  <c r="BZ195" i="4" s="1"/>
  <c r="V203" i="21"/>
  <c r="BZ203" i="4" s="1"/>
  <c r="V227" i="21"/>
  <c r="BZ227" i="4" s="1"/>
  <c r="V235" i="21"/>
  <c r="BZ235" i="4" s="1"/>
  <c r="V283" i="21"/>
  <c r="BZ283" i="4" s="1"/>
  <c r="V371" i="21"/>
  <c r="BZ371" i="4" s="1"/>
  <c r="V437" i="21"/>
  <c r="BZ437" i="4" s="1"/>
  <c r="W369" i="21"/>
  <c r="CA369" i="4" s="1"/>
  <c r="W433" i="21"/>
  <c r="CA433" i="4" s="1"/>
  <c r="W465" i="21"/>
  <c r="CA465" i="4" s="1"/>
  <c r="W86" i="21"/>
  <c r="CA86" i="4" s="1"/>
  <c r="W302" i="21"/>
  <c r="CA302" i="4" s="1"/>
  <c r="W462" i="21"/>
  <c r="CA462" i="4" s="1"/>
  <c r="W5" i="21"/>
  <c r="CA5" i="4" s="1"/>
  <c r="W63" i="21"/>
  <c r="CA63" i="4" s="1"/>
  <c r="W98" i="21"/>
  <c r="CA98" i="4" s="1"/>
  <c r="V111" i="21"/>
  <c r="BZ111" i="4" s="1"/>
  <c r="CC98" i="8" s="1"/>
  <c r="X182" i="21"/>
  <c r="CB182" i="4" s="1"/>
  <c r="X262" i="21"/>
  <c r="CB262" i="4" s="1"/>
  <c r="X294" i="21"/>
  <c r="CB294" i="4" s="1"/>
  <c r="X302" i="21"/>
  <c r="CB302" i="4" s="1"/>
  <c r="W45" i="21"/>
  <c r="CA45" i="4" s="1"/>
  <c r="V57" i="21"/>
  <c r="BZ57" i="4" s="1"/>
  <c r="CC114" i="8" s="1"/>
  <c r="W97" i="21"/>
  <c r="CA97" i="4" s="1"/>
  <c r="W105" i="21"/>
  <c r="CA105" i="4" s="1"/>
  <c r="V483" i="21"/>
  <c r="BZ483" i="4" s="1"/>
  <c r="X486" i="21"/>
  <c r="CB486" i="4" s="1"/>
  <c r="V30" i="21"/>
  <c r="BZ30" i="4" s="1"/>
  <c r="CC329" i="8" s="1"/>
  <c r="V161" i="21"/>
  <c r="BZ161" i="4" s="1"/>
  <c r="X161" i="21"/>
  <c r="CB161" i="4" s="1"/>
  <c r="V177" i="21"/>
  <c r="BZ177" i="4" s="1"/>
  <c r="X177" i="21"/>
  <c r="CB177" i="4" s="1"/>
  <c r="V386" i="21"/>
  <c r="BZ386" i="4" s="1"/>
  <c r="V426" i="21"/>
  <c r="BZ426" i="4" s="1"/>
  <c r="W487" i="21"/>
  <c r="CA487" i="4" s="1"/>
  <c r="X514" i="21"/>
  <c r="CB514" i="4" s="1"/>
  <c r="W147" i="21"/>
  <c r="CA147" i="4" s="1"/>
  <c r="X147" i="21"/>
  <c r="CB147" i="4" s="1"/>
  <c r="W195" i="21"/>
  <c r="CA195" i="4" s="1"/>
  <c r="X195" i="21"/>
  <c r="CB195" i="4" s="1"/>
  <c r="W203" i="21"/>
  <c r="CA203" i="4" s="1"/>
  <c r="X203" i="21"/>
  <c r="CB203" i="4" s="1"/>
  <c r="W227" i="21"/>
  <c r="CA227" i="4" s="1"/>
  <c r="X227" i="21"/>
  <c r="CB227" i="4" s="1"/>
  <c r="W235" i="21"/>
  <c r="CA235" i="4" s="1"/>
  <c r="X235" i="21"/>
  <c r="CB235" i="4" s="1"/>
  <c r="W283" i="21"/>
  <c r="CA283" i="4" s="1"/>
  <c r="X283" i="21"/>
  <c r="CB283" i="4" s="1"/>
  <c r="W371" i="21"/>
  <c r="CA371" i="4" s="1"/>
  <c r="X371" i="21"/>
  <c r="CB371" i="4" s="1"/>
  <c r="X453" i="21"/>
  <c r="CB453" i="4" s="1"/>
  <c r="AY519" i="8"/>
  <c r="AZ515" i="8"/>
  <c r="BA515" i="8" s="1"/>
  <c r="AZ216" i="8"/>
  <c r="BA216" i="8" s="1"/>
  <c r="AZ152" i="8"/>
  <c r="BA152" i="8" s="1"/>
  <c r="AZ384" i="8"/>
  <c r="BB384" i="8" s="1"/>
  <c r="AZ355" i="8"/>
  <c r="BB355" i="8" s="1"/>
  <c r="AZ431" i="8"/>
  <c r="BB431" i="8" s="1"/>
  <c r="AZ220" i="8"/>
  <c r="BA220" i="8" s="1"/>
  <c r="AZ408" i="8"/>
  <c r="BA408" i="8" s="1"/>
  <c r="AZ68" i="8"/>
  <c r="BB68" i="8" s="1"/>
  <c r="AZ401" i="8"/>
  <c r="BA401" i="8" s="1"/>
  <c r="AZ317" i="8"/>
  <c r="BB317" i="8" s="1"/>
  <c r="AZ487" i="8"/>
  <c r="BB487" i="8" s="1"/>
  <c r="AZ190" i="8"/>
  <c r="BB190" i="8" s="1"/>
  <c r="AZ47" i="8"/>
  <c r="BB47" i="8" s="1"/>
  <c r="AZ288" i="8"/>
  <c r="BA288" i="8" s="1"/>
  <c r="AZ108" i="8"/>
  <c r="BB108" i="8" s="1"/>
  <c r="AZ182" i="8"/>
  <c r="BA182" i="8" s="1"/>
  <c r="AZ46" i="8"/>
  <c r="BB46" i="8" s="1"/>
  <c r="AZ451" i="8"/>
  <c r="BB451" i="8" s="1"/>
  <c r="AZ218" i="8"/>
  <c r="BA218" i="8" s="1"/>
  <c r="AZ54" i="8"/>
  <c r="BA54" i="8" s="1"/>
  <c r="AZ221" i="8"/>
  <c r="BA221" i="8" s="1"/>
  <c r="AZ503" i="8"/>
  <c r="BA503" i="8" s="1"/>
  <c r="AZ52" i="8"/>
  <c r="BA52" i="8" s="1"/>
  <c r="AZ180" i="8"/>
  <c r="BA180" i="8" s="1"/>
  <c r="AZ448" i="8"/>
  <c r="BB448" i="8" s="1"/>
  <c r="AZ391" i="8"/>
  <c r="BB391" i="8" s="1"/>
  <c r="AZ254" i="8"/>
  <c r="BB254" i="8" s="1"/>
  <c r="AZ315" i="8"/>
  <c r="AZ393" i="8"/>
  <c r="BA393" i="8" s="1"/>
  <c r="AZ463" i="8"/>
  <c r="BB463" i="8" s="1"/>
  <c r="AZ406" i="8"/>
  <c r="BB406" i="8" s="1"/>
  <c r="AZ104" i="8"/>
  <c r="BA104" i="8" s="1"/>
  <c r="AZ75" i="8"/>
  <c r="BB75" i="8" s="1"/>
  <c r="AZ278" i="8"/>
  <c r="BA278" i="8" s="1"/>
  <c r="AZ205" i="8"/>
  <c r="BA205" i="8" s="1"/>
  <c r="AZ302" i="8"/>
  <c r="BB302" i="8" s="1"/>
  <c r="AZ356" i="8"/>
  <c r="BA356" i="8" s="1"/>
  <c r="AZ424" i="8"/>
  <c r="BA424" i="8" s="1"/>
  <c r="AZ181" i="8"/>
  <c r="BA181" i="8" s="1"/>
  <c r="AZ176" i="8"/>
  <c r="BA176" i="8" s="1"/>
  <c r="CT328" i="8"/>
  <c r="AZ481" i="8"/>
  <c r="BA481" i="8" s="1"/>
  <c r="AZ462" i="8"/>
  <c r="BB462" i="8" s="1"/>
  <c r="AZ437" i="8"/>
  <c r="BA437" i="8" s="1"/>
  <c r="AZ400" i="8"/>
  <c r="BA400" i="8" s="1"/>
  <c r="AZ500" i="8"/>
  <c r="BB500" i="8" s="1"/>
  <c r="AZ499" i="8"/>
  <c r="BB499" i="8" s="1"/>
  <c r="AZ162" i="8"/>
  <c r="BB162" i="8" s="1"/>
  <c r="AZ360" i="8"/>
  <c r="BA360" i="8" s="1"/>
  <c r="AZ310" i="8"/>
  <c r="BA310" i="8" s="1"/>
  <c r="AZ34" i="8"/>
  <c r="BA34" i="8" s="1"/>
  <c r="AZ222" i="8"/>
  <c r="BA222" i="8" s="1"/>
  <c r="AZ362" i="8"/>
  <c r="BB362" i="8" s="1"/>
  <c r="AZ61" i="8"/>
  <c r="BB61" i="8" s="1"/>
  <c r="AZ378" i="8"/>
  <c r="BB378" i="8" s="1"/>
  <c r="AZ402" i="8"/>
  <c r="BB402" i="8" s="1"/>
  <c r="AZ293" i="8"/>
  <c r="BB293" i="8" s="1"/>
  <c r="AZ281" i="8"/>
  <c r="BB281" i="8" s="1"/>
  <c r="AZ173" i="8"/>
  <c r="BA173" i="8" s="1"/>
  <c r="AZ491" i="8"/>
  <c r="BA491" i="8" s="1"/>
  <c r="AZ472" i="8"/>
  <c r="BB472" i="8" s="1"/>
  <c r="AZ375" i="8"/>
  <c r="BA375" i="8" s="1"/>
  <c r="AZ253" i="8"/>
  <c r="BB253" i="8" s="1"/>
  <c r="AZ428" i="8"/>
  <c r="BA428" i="8" s="1"/>
  <c r="AZ433" i="8"/>
  <c r="BB433" i="8" s="1"/>
  <c r="AZ111" i="8"/>
  <c r="BA111" i="8" s="1"/>
  <c r="AZ316" i="8"/>
  <c r="BB316" i="8" s="1"/>
  <c r="AZ30" i="8"/>
  <c r="BA30" i="8" s="1"/>
  <c r="AZ295" i="8"/>
  <c r="BA295" i="8" s="1"/>
  <c r="AZ146" i="8"/>
  <c r="BB146" i="8" s="1"/>
  <c r="AZ174" i="8"/>
  <c r="BB174" i="8" s="1"/>
  <c r="CT492" i="8"/>
  <c r="CI294" i="8"/>
  <c r="V46" i="23"/>
  <c r="CI94" i="8"/>
  <c r="CI38" i="8"/>
  <c r="CT517" i="8"/>
  <c r="CI303" i="8"/>
  <c r="D64" i="23"/>
  <c r="P66" i="23"/>
  <c r="D57" i="7"/>
  <c r="N27" i="23" s="1"/>
  <c r="D54" i="7"/>
  <c r="N24" i="23" s="1"/>
  <c r="D60" i="7"/>
  <c r="V30" i="23" s="1"/>
  <c r="D59" i="7"/>
  <c r="D29" i="23" s="1"/>
  <c r="D50" i="7"/>
  <c r="O20" i="23" s="1"/>
  <c r="D56" i="7"/>
  <c r="R26" i="23" s="1"/>
  <c r="D58" i="7"/>
  <c r="AC28" i="23" s="1"/>
  <c r="D62" i="23"/>
  <c r="D55" i="7"/>
  <c r="W25" i="23" s="1"/>
  <c r="AH84" i="23"/>
  <c r="V84" i="23"/>
  <c r="N79" i="23"/>
  <c r="Q84" i="23"/>
  <c r="R82" i="23"/>
  <c r="X83" i="23"/>
  <c r="T83" i="23"/>
  <c r="W82" i="23"/>
  <c r="R48" i="23"/>
  <c r="U83" i="23"/>
  <c r="W83" i="23"/>
  <c r="O64" i="23"/>
  <c r="O82" i="23"/>
  <c r="S84" i="23"/>
  <c r="U84" i="23"/>
  <c r="Q82" i="23"/>
  <c r="AF83" i="23"/>
  <c r="AG84" i="23"/>
  <c r="S82" i="23"/>
  <c r="X82" i="23"/>
  <c r="Q83" i="23"/>
  <c r="U82" i="23"/>
  <c r="S83" i="23"/>
  <c r="X84" i="23"/>
  <c r="V83" i="23"/>
  <c r="V82" i="23"/>
  <c r="AB23" i="15"/>
  <c r="V48" i="23"/>
  <c r="S47" i="23"/>
  <c r="N46" i="23"/>
  <c r="W64" i="23"/>
  <c r="T84" i="23"/>
  <c r="T82" i="23"/>
  <c r="R83" i="23"/>
  <c r="N82" i="23"/>
  <c r="V64" i="23"/>
  <c r="O83" i="23"/>
  <c r="T48" i="23"/>
  <c r="D78" i="23"/>
  <c r="CI248" i="8"/>
  <c r="X66" i="23"/>
  <c r="U66" i="23"/>
  <c r="D57" i="23"/>
  <c r="D56" i="23"/>
  <c r="D80" i="23"/>
  <c r="P23" i="15"/>
  <c r="T23" i="15"/>
  <c r="D77" i="23"/>
  <c r="X23" i="15"/>
  <c r="D60" i="23"/>
  <c r="CT272" i="8"/>
  <c r="CI40" i="8"/>
  <c r="CI243" i="8"/>
  <c r="CI33" i="8"/>
  <c r="CI227" i="8"/>
  <c r="CI518" i="8"/>
  <c r="CI141" i="8"/>
  <c r="CI242" i="8"/>
  <c r="CI389" i="8"/>
  <c r="CI262" i="8"/>
  <c r="CI361" i="8"/>
  <c r="CI359" i="8"/>
  <c r="CI143" i="8"/>
  <c r="CT80" i="8"/>
  <c r="BN519" i="8"/>
  <c r="CI51" i="8"/>
  <c r="CI275" i="8"/>
  <c r="O47" i="23"/>
  <c r="O65" i="23"/>
  <c r="O46" i="23"/>
  <c r="W47" i="23"/>
  <c r="W46" i="23"/>
  <c r="R47" i="23"/>
  <c r="Q46" i="23"/>
  <c r="W65" i="23"/>
  <c r="T66" i="23"/>
  <c r="V66" i="23"/>
  <c r="X48" i="23"/>
  <c r="U46" i="23"/>
  <c r="R46" i="23"/>
  <c r="W48" i="23"/>
  <c r="Q66" i="23"/>
  <c r="P64" i="23"/>
  <c r="V65" i="23"/>
  <c r="U65" i="23"/>
  <c r="X65" i="23"/>
  <c r="U48" i="23"/>
  <c r="S46" i="23"/>
  <c r="X46" i="23"/>
  <c r="P48" i="23"/>
  <c r="N64" i="23"/>
  <c r="W66" i="23"/>
  <c r="U64" i="23"/>
  <c r="AP532" i="8"/>
  <c r="AQ524" i="8"/>
  <c r="P46" i="23"/>
  <c r="S48" i="23"/>
  <c r="V47" i="23"/>
  <c r="T46" i="23"/>
  <c r="U47" i="23"/>
  <c r="P65" i="23"/>
  <c r="S64" i="23"/>
  <c r="S65" i="23"/>
  <c r="T64" i="23"/>
  <c r="T65" i="23"/>
  <c r="S66" i="23"/>
  <c r="Q64" i="23"/>
  <c r="D46" i="23"/>
  <c r="X64" i="23"/>
  <c r="R64" i="23"/>
  <c r="R65" i="23"/>
  <c r="R66" i="23"/>
  <c r="Q65" i="23"/>
  <c r="Q48" i="23"/>
  <c r="X47" i="23"/>
  <c r="Q47" i="23"/>
  <c r="P47" i="23"/>
  <c r="T47" i="23"/>
  <c r="AO527" i="8"/>
  <c r="AP526" i="8"/>
  <c r="AO523" i="8"/>
  <c r="BQ519" i="8"/>
  <c r="AP534" i="8"/>
  <c r="AO528" i="8"/>
  <c r="AO533" i="8"/>
  <c r="AO530" i="8"/>
  <c r="AP533" i="8"/>
  <c r="AO522" i="8"/>
  <c r="AP530" i="8"/>
  <c r="AP527" i="8"/>
  <c r="AP528" i="8"/>
  <c r="AT6" i="8"/>
  <c r="AO531" i="8" s="1"/>
  <c r="AQ519" i="8"/>
  <c r="AO526" i="8"/>
  <c r="AP523" i="8"/>
  <c r="AP529" i="8"/>
  <c r="AO534" i="8"/>
  <c r="AO525" i="8"/>
  <c r="AO529" i="8"/>
  <c r="AP522" i="8"/>
  <c r="AP531" i="8"/>
  <c r="AX519" i="8"/>
  <c r="BP519" i="8"/>
  <c r="AO532" i="8"/>
  <c r="AP525" i="8"/>
  <c r="D49" i="7"/>
  <c r="CC330" i="8"/>
  <c r="D74" i="23"/>
  <c r="D65" i="23"/>
  <c r="D59" i="23"/>
  <c r="D83" i="23"/>
  <c r="X3" i="21"/>
  <c r="CB3" i="4" s="1"/>
  <c r="D51" i="7" s="1"/>
  <c r="Z21" i="23" s="1"/>
  <c r="D84" i="23"/>
  <c r="D66" i="23"/>
  <c r="D75" i="23"/>
  <c r="D63" i="23"/>
  <c r="D81" i="23"/>
  <c r="AB39" i="7"/>
  <c r="AP23" i="15"/>
  <c r="AB38" i="7"/>
  <c r="AJ84" i="23"/>
  <c r="AD23" i="15"/>
  <c r="Z80" i="23"/>
  <c r="AK83" i="23"/>
  <c r="AK65" i="23"/>
  <c r="AK47" i="23"/>
  <c r="AF80" i="23"/>
  <c r="AO23" i="15"/>
  <c r="AL83" i="23"/>
  <c r="AL47" i="23"/>
  <c r="AL65" i="23"/>
  <c r="AF84" i="23"/>
  <c r="AF66" i="23"/>
  <c r="AF48" i="23"/>
  <c r="AA48" i="23"/>
  <c r="AA66" i="23"/>
  <c r="AA84" i="23"/>
  <c r="AM84" i="23"/>
  <c r="AM85" i="23" s="1"/>
  <c r="AM66" i="23"/>
  <c r="AM67" i="23" s="1"/>
  <c r="AM48" i="23"/>
  <c r="AM49" i="23" s="1"/>
  <c r="AE84" i="23"/>
  <c r="AE66" i="23"/>
  <c r="AE48" i="23"/>
  <c r="Z65" i="23"/>
  <c r="Z83" i="23"/>
  <c r="Z47" i="23"/>
  <c r="AC79" i="23"/>
  <c r="AC81" i="23"/>
  <c r="AJ64" i="23"/>
  <c r="AJ82" i="23"/>
  <c r="AJ46" i="23"/>
  <c r="AA82" i="23"/>
  <c r="AA64" i="23"/>
  <c r="AA46" i="23"/>
  <c r="AN23" i="15"/>
  <c r="E36" i="7"/>
  <c r="O23" i="15"/>
  <c r="AE82" i="23"/>
  <c r="AE64" i="23"/>
  <c r="AE46" i="23"/>
  <c r="AD80" i="23"/>
  <c r="AB45" i="7"/>
  <c r="Y48" i="23"/>
  <c r="Y66" i="23"/>
  <c r="Y84" i="23"/>
  <c r="Y79" i="23"/>
  <c r="AB40" i="7"/>
  <c r="AK84" i="23"/>
  <c r="AK66" i="23"/>
  <c r="AK48" i="23"/>
  <c r="F34" i="7"/>
  <c r="N23" i="15"/>
  <c r="AD79" i="23"/>
  <c r="Y65" i="23"/>
  <c r="Y47" i="23"/>
  <c r="Y83" i="23"/>
  <c r="AJ83" i="23"/>
  <c r="AJ65" i="23"/>
  <c r="AJ47" i="23"/>
  <c r="AB81" i="23"/>
  <c r="AI64" i="23"/>
  <c r="AI46" i="23"/>
  <c r="AK23" i="15"/>
  <c r="AF23" i="15"/>
  <c r="X34" i="7"/>
  <c r="AA47" i="23"/>
  <c r="AA83" i="23"/>
  <c r="AA65" i="23"/>
  <c r="AC65" i="23"/>
  <c r="AC47" i="23"/>
  <c r="E34" i="7"/>
  <c r="M23" i="15"/>
  <c r="AB84" i="23"/>
  <c r="AE83" i="23"/>
  <c r="AC23" i="15"/>
  <c r="S23" i="15"/>
  <c r="AB80" i="23"/>
  <c r="AF65" i="23"/>
  <c r="AF47" i="23"/>
  <c r="AE65" i="23"/>
  <c r="AE47" i="23"/>
  <c r="AL23" i="15"/>
  <c r="AH81" i="23"/>
  <c r="AH80" i="23"/>
  <c r="AJ81" i="23"/>
  <c r="AL84" i="23"/>
  <c r="AL48" i="23"/>
  <c r="AL66" i="23"/>
  <c r="Q36" i="7"/>
  <c r="AA23" i="15"/>
  <c r="AQ23" i="15"/>
  <c r="AG66" i="23"/>
  <c r="AG48" i="23"/>
  <c r="Z84" i="23"/>
  <c r="Z48" i="23"/>
  <c r="Z66" i="23"/>
  <c r="AH82" i="23"/>
  <c r="AH64" i="23"/>
  <c r="AH46" i="23"/>
  <c r="AC80" i="23"/>
  <c r="AB46" i="23"/>
  <c r="AB64" i="23"/>
  <c r="AM23" i="15"/>
  <c r="AI80" i="23"/>
  <c r="AD82" i="23"/>
  <c r="AD64" i="23"/>
  <c r="AD46" i="23"/>
  <c r="K37" i="7"/>
  <c r="AB37" i="7" s="1"/>
  <c r="V23" i="15"/>
  <c r="P35" i="7"/>
  <c r="Y23" i="15"/>
  <c r="Y34" i="7"/>
  <c r="AG23" i="15"/>
  <c r="Z34" i="7"/>
  <c r="AH23" i="15"/>
  <c r="Z79" i="23"/>
  <c r="AC46" i="23"/>
  <c r="AC64" i="23"/>
  <c r="AJ23" i="15"/>
  <c r="D34" i="7"/>
  <c r="L23" i="15"/>
  <c r="AD65" i="23"/>
  <c r="AD83" i="23"/>
  <c r="AD47" i="23"/>
  <c r="Y82" i="23"/>
  <c r="Y64" i="23"/>
  <c r="Y46" i="23"/>
  <c r="AB83" i="23"/>
  <c r="AB65" i="23"/>
  <c r="AB47" i="23"/>
  <c r="AF79" i="23"/>
  <c r="AE81" i="23"/>
  <c r="AI81" i="23"/>
  <c r="AH48" i="23"/>
  <c r="AH66" i="23"/>
  <c r="AH79" i="23"/>
  <c r="AT23" i="15"/>
  <c r="AI82" i="23"/>
  <c r="AB82" i="23"/>
  <c r="AC82" i="23"/>
  <c r="W23" i="15"/>
  <c r="AA81" i="23"/>
  <c r="R23" i="15"/>
  <c r="AB44" i="7"/>
  <c r="AG82" i="23"/>
  <c r="AG46" i="23"/>
  <c r="AG64" i="23"/>
  <c r="AK82" i="23"/>
  <c r="AK46" i="23"/>
  <c r="AK64" i="23"/>
  <c r="AI83" i="23"/>
  <c r="AI65" i="23"/>
  <c r="AI47" i="23"/>
  <c r="AG79" i="23"/>
  <c r="AC84" i="23"/>
  <c r="AC66" i="23"/>
  <c r="AC48" i="23"/>
  <c r="AG47" i="23"/>
  <c r="AG65" i="23"/>
  <c r="AB48" i="23"/>
  <c r="AB66" i="23"/>
  <c r="AI84" i="23"/>
  <c r="AI66" i="23"/>
  <c r="AI48" i="23"/>
  <c r="AE79" i="23"/>
  <c r="AR23" i="15"/>
  <c r="U36" i="7"/>
  <c r="AE23" i="15"/>
  <c r="H35" i="7"/>
  <c r="Q23" i="15"/>
  <c r="AJ66" i="23"/>
  <c r="AJ48" i="23"/>
  <c r="AA34" i="7"/>
  <c r="AI23" i="15"/>
  <c r="AH83" i="23"/>
  <c r="AH65" i="23"/>
  <c r="AH47" i="23"/>
  <c r="AG80" i="23"/>
  <c r="AS23" i="15"/>
  <c r="AA79" i="23"/>
  <c r="Z82" i="23"/>
  <c r="Z46" i="23"/>
  <c r="Z64" i="23"/>
  <c r="Y81" i="23"/>
  <c r="AF82" i="23"/>
  <c r="AF64" i="23"/>
  <c r="AF46" i="23"/>
  <c r="L35" i="7"/>
  <c r="U23" i="15"/>
  <c r="AE80" i="23"/>
  <c r="AD66" i="23"/>
  <c r="AD84" i="23"/>
  <c r="AD48" i="23"/>
  <c r="AB41" i="7"/>
  <c r="Y80" i="23"/>
  <c r="AG83" i="23"/>
  <c r="AC83" i="23"/>
  <c r="AB43" i="7"/>
  <c r="AB79" i="23"/>
  <c r="AD81" i="23"/>
  <c r="Z23" i="15"/>
  <c r="AB42" i="7"/>
  <c r="Q22" i="23" l="1"/>
  <c r="Q11" i="7"/>
  <c r="L55" i="7"/>
  <c r="M55" i="7"/>
  <c r="CG461" i="8"/>
  <c r="CT461" i="8" s="1"/>
  <c r="CG233" i="8"/>
  <c r="CT233" i="8" s="1"/>
  <c r="CG274" i="8"/>
  <c r="CG231" i="8"/>
  <c r="CT231" i="8" s="1"/>
  <c r="CH440" i="8"/>
  <c r="CI440" i="8" s="1"/>
  <c r="CG389" i="8"/>
  <c r="CT389" i="8" s="1"/>
  <c r="CG424" i="8"/>
  <c r="CG483" i="8"/>
  <c r="CT483" i="8" s="1"/>
  <c r="CH252" i="8"/>
  <c r="CI252" i="8" s="1"/>
  <c r="CG373" i="8"/>
  <c r="CT373" i="8" s="1"/>
  <c r="CG466" i="8"/>
  <c r="CG470" i="8"/>
  <c r="CT470" i="8" s="1"/>
  <c r="CG169" i="8"/>
  <c r="CG286" i="8"/>
  <c r="CT286" i="8" s="1"/>
  <c r="CG307" i="8"/>
  <c r="CG458" i="8"/>
  <c r="CT458" i="8" s="1"/>
  <c r="CG353" i="8"/>
  <c r="CG103" i="8"/>
  <c r="CT103" i="8" s="1"/>
  <c r="CG188" i="8"/>
  <c r="CG264" i="8"/>
  <c r="CT264" i="8" s="1"/>
  <c r="CG65" i="8"/>
  <c r="CG7" i="8"/>
  <c r="CG340" i="8"/>
  <c r="CT340" i="8" s="1"/>
  <c r="CG392" i="8"/>
  <c r="CT392" i="8" s="1"/>
  <c r="CG298" i="8"/>
  <c r="CG87" i="8"/>
  <c r="CT87" i="8" s="1"/>
  <c r="CG157" i="8"/>
  <c r="CG460" i="8"/>
  <c r="CT460" i="8" s="1"/>
  <c r="CG329" i="8"/>
  <c r="CG232" i="8"/>
  <c r="CT232" i="8" s="1"/>
  <c r="CG26" i="8"/>
  <c r="CG446" i="8"/>
  <c r="CT446" i="8" s="1"/>
  <c r="CG495" i="8"/>
  <c r="CG284" i="8"/>
  <c r="CT284" i="8" s="1"/>
  <c r="CG312" i="8"/>
  <c r="CG428" i="8"/>
  <c r="CG90" i="8"/>
  <c r="CG333" i="8"/>
  <c r="CT333" i="8" s="1"/>
  <c r="CG507" i="8"/>
  <c r="CG151" i="8"/>
  <c r="CT151" i="8" s="1"/>
  <c r="CG168" i="8"/>
  <c r="CT168" i="8" s="1"/>
  <c r="CG451" i="8"/>
  <c r="CG181" i="8"/>
  <c r="CH190" i="8"/>
  <c r="CH32" i="8"/>
  <c r="CI32" i="8" s="1"/>
  <c r="CH364" i="8"/>
  <c r="CG306" i="8"/>
  <c r="CG384" i="8"/>
  <c r="CG273" i="8"/>
  <c r="CG222" i="8"/>
  <c r="CG380" i="8"/>
  <c r="CG184" i="8"/>
  <c r="CG240" i="8"/>
  <c r="CH209" i="8"/>
  <c r="CI209" i="8" s="1"/>
  <c r="CH456" i="8"/>
  <c r="CI456" i="8" s="1"/>
  <c r="CH283" i="8"/>
  <c r="CI283" i="8" s="1"/>
  <c r="CG247" i="8"/>
  <c r="CH203" i="8"/>
  <c r="CI203" i="8" s="1"/>
  <c r="CH293" i="8"/>
  <c r="CG434" i="8"/>
  <c r="CT434" i="8" s="1"/>
  <c r="CG342" i="8"/>
  <c r="CT342" i="8" s="1"/>
  <c r="CG76" i="8"/>
  <c r="CT76" i="8" s="1"/>
  <c r="CG223" i="8"/>
  <c r="CH205" i="8"/>
  <c r="CH317" i="8"/>
  <c r="CH244" i="8"/>
  <c r="CI244" i="8" s="1"/>
  <c r="CH137" i="8"/>
  <c r="CG155" i="8"/>
  <c r="CT155" i="8" s="1"/>
  <c r="CG345" i="8"/>
  <c r="CG115" i="8"/>
  <c r="CT115" i="8" s="1"/>
  <c r="CG114" i="8"/>
  <c r="CH140" i="8"/>
  <c r="CI140" i="8" s="1"/>
  <c r="CH83" i="8"/>
  <c r="CI83" i="8" s="1"/>
  <c r="CG505" i="8"/>
  <c r="CT505" i="8" s="1"/>
  <c r="CH447" i="8"/>
  <c r="CI447" i="8" s="1"/>
  <c r="CH10" i="8"/>
  <c r="CH208" i="8"/>
  <c r="CI208" i="8" s="1"/>
  <c r="CH142" i="8"/>
  <c r="CI142" i="8" s="1"/>
  <c r="CH174" i="8"/>
  <c r="CH179" i="8"/>
  <c r="CI179" i="8" s="1"/>
  <c r="CH482" i="8"/>
  <c r="CI482" i="8" s="1"/>
  <c r="CH350" i="8"/>
  <c r="CI350" i="8" s="1"/>
  <c r="CH265" i="8"/>
  <c r="CI265" i="8" s="1"/>
  <c r="CG297" i="8"/>
  <c r="CH388" i="8"/>
  <c r="CI388" i="8" s="1"/>
  <c r="CH512" i="8"/>
  <c r="CI512" i="8" s="1"/>
  <c r="CH123" i="8"/>
  <c r="CI123" i="8" s="1"/>
  <c r="CH422" i="8"/>
  <c r="CI422" i="8" s="1"/>
  <c r="CH494" i="8"/>
  <c r="CI494" i="8" s="1"/>
  <c r="CG396" i="8"/>
  <c r="CT396" i="8" s="1"/>
  <c r="CH432" i="8"/>
  <c r="CI432" i="8" s="1"/>
  <c r="CH118" i="8"/>
  <c r="CI118" i="8" s="1"/>
  <c r="CH34" i="8"/>
  <c r="CH130" i="8"/>
  <c r="CI130" i="8" s="1"/>
  <c r="CH59" i="8"/>
  <c r="CH224" i="8"/>
  <c r="CI224" i="8" s="1"/>
  <c r="CH381" i="8"/>
  <c r="CI381" i="8" s="1"/>
  <c r="CH206" i="8"/>
  <c r="CI206" i="8" s="1"/>
  <c r="CH245" i="8"/>
  <c r="CI245" i="8" s="1"/>
  <c r="CH430" i="8"/>
  <c r="CI430" i="8" s="1"/>
  <c r="CG413" i="8"/>
  <c r="CH354" i="8"/>
  <c r="CI354" i="8" s="1"/>
  <c r="CH416" i="8"/>
  <c r="CI416" i="8" s="1"/>
  <c r="CG37" i="8"/>
  <c r="CT37" i="8" s="1"/>
  <c r="CH251" i="8"/>
  <c r="CI251" i="8" s="1"/>
  <c r="CH459" i="8"/>
  <c r="CI459" i="8" s="1"/>
  <c r="CG215" i="8"/>
  <c r="CT215" i="8" s="1"/>
  <c r="CH215" i="8"/>
  <c r="CI215" i="8" s="1"/>
  <c r="CH109" i="8"/>
  <c r="CI109" i="8" s="1"/>
  <c r="CH337" i="8"/>
  <c r="CM337" i="8" s="1"/>
  <c r="CG332" i="8"/>
  <c r="CT332" i="8" s="1"/>
  <c r="CH44" i="8"/>
  <c r="CI44" i="8" s="1"/>
  <c r="CH27" i="8"/>
  <c r="CI27" i="8" s="1"/>
  <c r="CH304" i="8"/>
  <c r="CI304" i="8" s="1"/>
  <c r="CH192" i="8"/>
  <c r="CI192" i="8" s="1"/>
  <c r="CH49" i="8"/>
  <c r="CI49" i="8" s="1"/>
  <c r="CH445" i="8"/>
  <c r="CI445" i="8" s="1"/>
  <c r="CH499" i="8"/>
  <c r="CG136" i="8"/>
  <c r="CG15" i="8"/>
  <c r="CT15" i="8" s="1"/>
  <c r="CH15" i="8"/>
  <c r="CI15" i="8" s="1"/>
  <c r="CH97" i="8"/>
  <c r="CI97" i="8" s="1"/>
  <c r="CH195" i="8"/>
  <c r="CI195" i="8" s="1"/>
  <c r="CH315" i="8"/>
  <c r="CH263" i="8"/>
  <c r="CI263" i="8" s="1"/>
  <c r="CH63" i="8"/>
  <c r="CI63" i="8" s="1"/>
  <c r="CH154" i="8"/>
  <c r="CI154" i="8" s="1"/>
  <c r="CH78" i="8"/>
  <c r="CI78" i="8" s="1"/>
  <c r="CH308" i="8"/>
  <c r="CI308" i="8" s="1"/>
  <c r="CH249" i="8"/>
  <c r="CI249" i="8" s="1"/>
  <c r="CH194" i="8"/>
  <c r="CI194" i="8" s="1"/>
  <c r="CG106" i="8"/>
  <c r="CT106" i="8" s="1"/>
  <c r="CH106" i="8"/>
  <c r="CI106" i="8" s="1"/>
  <c r="CG42" i="8"/>
  <c r="CT42" i="8" s="1"/>
  <c r="CH42" i="8"/>
  <c r="CI42" i="8" s="1"/>
  <c r="CG324" i="8"/>
  <c r="CH324" i="8"/>
  <c r="CI324" i="8" s="1"/>
  <c r="CH221" i="8"/>
  <c r="CH339" i="8"/>
  <c r="CI339" i="8" s="1"/>
  <c r="CH183" i="8"/>
  <c r="CI183" i="8" s="1"/>
  <c r="CH180" i="8"/>
  <c r="CH178" i="8"/>
  <c r="CI178" i="8" s="1"/>
  <c r="CH29" i="8"/>
  <c r="CI29" i="8" s="1"/>
  <c r="CH441" i="8"/>
  <c r="CI441" i="8" s="1"/>
  <c r="CG258" i="8"/>
  <c r="CH258" i="8"/>
  <c r="CI258" i="8" s="1"/>
  <c r="CG410" i="8"/>
  <c r="CH410" i="8"/>
  <c r="CI410" i="8" s="1"/>
  <c r="CH95" i="8"/>
  <c r="CI95" i="8" s="1"/>
  <c r="CH335" i="8"/>
  <c r="CI335" i="8" s="1"/>
  <c r="CH453" i="8"/>
  <c r="CI453" i="8" s="1"/>
  <c r="CH386" i="8"/>
  <c r="CI386" i="8" s="1"/>
  <c r="CH299" i="8"/>
  <c r="CI299" i="8" s="1"/>
  <c r="CH511" i="8"/>
  <c r="CI511" i="8" s="1"/>
  <c r="CH412" i="8"/>
  <c r="CI412" i="8" s="1"/>
  <c r="CH501" i="8"/>
  <c r="CI501" i="8" s="1"/>
  <c r="CH442" i="8"/>
  <c r="CI442" i="8" s="1"/>
  <c r="CC3" i="8"/>
  <c r="AZ74" i="8"/>
  <c r="BA74" i="8" s="1"/>
  <c r="AZ144" i="8"/>
  <c r="BA144" i="8" s="1"/>
  <c r="AZ186" i="8"/>
  <c r="BA186" i="8" s="1"/>
  <c r="AZ309" i="8"/>
  <c r="BA309" i="8" s="1"/>
  <c r="AZ397" i="8"/>
  <c r="BA397" i="8" s="1"/>
  <c r="AZ113" i="8"/>
  <c r="BB113" i="8" s="1"/>
  <c r="AZ370" i="8"/>
  <c r="BA370" i="8" s="1"/>
  <c r="CT385" i="8"/>
  <c r="CT301" i="8"/>
  <c r="CT516" i="8"/>
  <c r="AZ10" i="8"/>
  <c r="BA10" i="8" s="1"/>
  <c r="CM268" i="8"/>
  <c r="AZ164" i="8"/>
  <c r="BA164" i="8" s="1"/>
  <c r="AZ82" i="8"/>
  <c r="BA82" i="8" s="1"/>
  <c r="AZ300" i="8"/>
  <c r="BA300" i="8" s="1"/>
  <c r="AZ307" i="8"/>
  <c r="BA307" i="8" s="1"/>
  <c r="AZ404" i="8"/>
  <c r="BA404" i="8" s="1"/>
  <c r="AZ45" i="8"/>
  <c r="BA45" i="8" s="1"/>
  <c r="CI164" i="8"/>
  <c r="AZ297" i="8"/>
  <c r="BA297" i="8" s="1"/>
  <c r="CI66" i="8"/>
  <c r="CT337" i="8"/>
  <c r="CM331" i="8"/>
  <c r="AZ325" i="8"/>
  <c r="BA325" i="8" s="1"/>
  <c r="AZ66" i="8"/>
  <c r="BB66" i="8" s="1"/>
  <c r="CM6" i="8"/>
  <c r="CT331" i="8"/>
  <c r="AZ175" i="8"/>
  <c r="BB175" i="8" s="1"/>
  <c r="AZ395" i="8"/>
  <c r="BA395" i="8" s="1"/>
  <c r="AZ257" i="8"/>
  <c r="BB257" i="8" s="1"/>
  <c r="AZ98" i="8"/>
  <c r="BA98" i="8" s="1"/>
  <c r="AZ364" i="8"/>
  <c r="BB364" i="8" s="1"/>
  <c r="AZ329" i="8"/>
  <c r="BB329" i="8" s="1"/>
  <c r="AZ407" i="8"/>
  <c r="BB407" i="8" s="1"/>
  <c r="AZ59" i="8"/>
  <c r="BB59" i="8" s="1"/>
  <c r="BA68" i="8"/>
  <c r="AZ114" i="8"/>
  <c r="BA114" i="8" s="1"/>
  <c r="AZ207" i="8"/>
  <c r="BB207" i="8" s="1"/>
  <c r="CM342" i="8"/>
  <c r="AI27" i="23"/>
  <c r="D20" i="23"/>
  <c r="X27" i="23"/>
  <c r="CT513" i="8"/>
  <c r="CT474" i="8"/>
  <c r="CT39" i="8"/>
  <c r="CT23" i="8"/>
  <c r="CT439" i="8"/>
  <c r="CT17" i="8"/>
  <c r="CT273" i="8"/>
  <c r="CT387" i="8"/>
  <c r="CT290" i="8"/>
  <c r="CT367" i="8"/>
  <c r="CT121" i="8"/>
  <c r="CT323" i="8"/>
  <c r="CT9" i="8"/>
  <c r="CT488" i="8"/>
  <c r="CM117" i="8"/>
  <c r="CT318" i="8"/>
  <c r="CT336" i="8"/>
  <c r="CT482" i="8"/>
  <c r="CT292" i="8"/>
  <c r="CT468" i="8"/>
  <c r="CM311" i="8"/>
  <c r="CT242" i="8"/>
  <c r="Z28" i="23"/>
  <c r="AH28" i="23"/>
  <c r="AD26" i="23"/>
  <c r="BA448" i="8"/>
  <c r="CM327" i="8"/>
  <c r="BA302" i="8"/>
  <c r="BA316" i="8"/>
  <c r="BA174" i="8"/>
  <c r="BA190" i="8"/>
  <c r="CT13" i="8"/>
  <c r="CT25" i="8"/>
  <c r="CT125" i="8"/>
  <c r="CT56" i="8"/>
  <c r="CT322" i="8"/>
  <c r="CT308" i="8"/>
  <c r="CT383" i="8"/>
  <c r="CT312" i="8"/>
  <c r="CM332" i="8"/>
  <c r="CT275" i="8"/>
  <c r="CT19" i="8"/>
  <c r="CM474" i="8"/>
  <c r="BA384" i="8"/>
  <c r="CM484" i="8"/>
  <c r="CT478" i="8"/>
  <c r="CT270" i="8"/>
  <c r="CT485" i="8"/>
  <c r="CT514" i="8"/>
  <c r="CT280" i="8"/>
  <c r="CT321" i="8"/>
  <c r="CT415" i="8"/>
  <c r="CT296" i="8"/>
  <c r="CT271" i="8"/>
  <c r="CT306" i="8"/>
  <c r="CT410" i="8"/>
  <c r="BB314" i="8"/>
  <c r="CT248" i="8"/>
  <c r="BA429" i="8"/>
  <c r="CM334" i="8"/>
  <c r="BA165" i="8"/>
  <c r="BA378" i="8"/>
  <c r="CM468" i="8"/>
  <c r="BA61" i="8"/>
  <c r="CT501" i="8"/>
  <c r="CT326" i="8"/>
  <c r="CT320" i="8"/>
  <c r="CM485" i="8"/>
  <c r="BA409" i="8"/>
  <c r="BB111" i="8"/>
  <c r="CI111" i="8" s="1"/>
  <c r="CT276" i="8"/>
  <c r="CT285" i="8"/>
  <c r="CM514" i="8"/>
  <c r="CM271" i="8"/>
  <c r="BA317" i="8"/>
  <c r="CI317" i="8" s="1"/>
  <c r="BB295" i="8"/>
  <c r="AF27" i="23"/>
  <c r="AE27" i="23"/>
  <c r="AA27" i="23"/>
  <c r="AD27" i="23"/>
  <c r="AC27" i="23"/>
  <c r="S27" i="23"/>
  <c r="P19" i="23"/>
  <c r="CM285" i="8"/>
  <c r="BA47" i="8"/>
  <c r="CI47" i="8" s="1"/>
  <c r="BB401" i="8"/>
  <c r="BB481" i="8"/>
  <c r="BB400" i="8"/>
  <c r="CI400" i="8" s="1"/>
  <c r="CM294" i="8"/>
  <c r="BB218" i="8"/>
  <c r="CI218" i="8" s="1"/>
  <c r="CT298" i="8"/>
  <c r="BA75" i="8"/>
  <c r="CI75" i="8" s="1"/>
  <c r="O9" i="23"/>
  <c r="R23" i="23"/>
  <c r="AD23" i="23"/>
  <c r="AI29" i="23"/>
  <c r="Y29" i="23"/>
  <c r="M23" i="23"/>
  <c r="AC23" i="23"/>
  <c r="W23" i="23"/>
  <c r="S23" i="23"/>
  <c r="AK29" i="23"/>
  <c r="AF29" i="23"/>
  <c r="U23" i="23"/>
  <c r="K23" i="23"/>
  <c r="I23" i="23"/>
  <c r="T23" i="23"/>
  <c r="P23" i="23"/>
  <c r="AF23" i="23"/>
  <c r="Z23" i="23"/>
  <c r="AB23" i="23"/>
  <c r="Z29" i="23"/>
  <c r="O23" i="23"/>
  <c r="N23" i="23"/>
  <c r="X23" i="23"/>
  <c r="L23" i="23"/>
  <c r="AC29" i="23"/>
  <c r="AE23" i="23"/>
  <c r="AA23" i="23"/>
  <c r="X29" i="23"/>
  <c r="AE29" i="23"/>
  <c r="J23" i="23"/>
  <c r="CM284" i="8"/>
  <c r="BA254" i="8"/>
  <c r="CI254" i="8" s="1"/>
  <c r="BA431" i="8"/>
  <c r="BA293" i="8"/>
  <c r="CI293" i="8" s="1"/>
  <c r="BA500" i="8"/>
  <c r="BB180" i="8"/>
  <c r="BB408" i="8"/>
  <c r="BB30" i="8"/>
  <c r="BA406" i="8"/>
  <c r="CI406" i="8" s="1"/>
  <c r="BB54" i="8"/>
  <c r="BA184" i="8"/>
  <c r="BA162" i="8"/>
  <c r="BA137" i="8"/>
  <c r="BA253" i="8"/>
  <c r="BB345" i="8"/>
  <c r="BB393" i="8"/>
  <c r="CI393" i="8" s="1"/>
  <c r="BB173" i="8"/>
  <c r="BA46" i="8"/>
  <c r="BB375" i="8"/>
  <c r="O25" i="23"/>
  <c r="P25" i="23"/>
  <c r="CM486" i="8"/>
  <c r="BB356" i="8"/>
  <c r="BA391" i="8"/>
  <c r="BB503" i="8"/>
  <c r="CI503" i="8" s="1"/>
  <c r="BB216" i="8"/>
  <c r="CI216" i="8" s="1"/>
  <c r="BB360" i="8"/>
  <c r="CI360" i="8" s="1"/>
  <c r="BA353" i="8"/>
  <c r="CI353" i="8" s="1"/>
  <c r="BB428" i="8"/>
  <c r="R30" i="23"/>
  <c r="CM513" i="8"/>
  <c r="CM267" i="8"/>
  <c r="CT380" i="8"/>
  <c r="CM318" i="8"/>
  <c r="BB181" i="8"/>
  <c r="BB219" i="8"/>
  <c r="BB34" i="8"/>
  <c r="CI34" i="8" s="1"/>
  <c r="CT324" i="8"/>
  <c r="CM336" i="8"/>
  <c r="BB205" i="8"/>
  <c r="BB104" i="8"/>
  <c r="BA108" i="8"/>
  <c r="CM276" i="8"/>
  <c r="CT7" i="8"/>
  <c r="AF30" i="23"/>
  <c r="AH25" i="23"/>
  <c r="T30" i="23"/>
  <c r="Y26" i="23"/>
  <c r="AB25" i="23"/>
  <c r="D26" i="23"/>
  <c r="Y23" i="23"/>
  <c r="Q23" i="23"/>
  <c r="S29" i="23"/>
  <c r="V23" i="23"/>
  <c r="J49" i="7"/>
  <c r="L49" i="7"/>
  <c r="AA25" i="23"/>
  <c r="AF25" i="23"/>
  <c r="Y30" i="23"/>
  <c r="AK30" i="23"/>
  <c r="AM30" i="23"/>
  <c r="AM31" i="23" s="1"/>
  <c r="N26" i="23"/>
  <c r="L26" i="23"/>
  <c r="W27" i="23"/>
  <c r="CM480" i="8"/>
  <c r="BB176" i="8"/>
  <c r="BA315" i="8"/>
  <c r="BB221" i="8"/>
  <c r="BB182" i="8"/>
  <c r="BB274" i="8"/>
  <c r="BA451" i="8"/>
  <c r="AA30" i="23"/>
  <c r="Z30" i="23"/>
  <c r="AH26" i="23"/>
  <c r="AC30" i="23"/>
  <c r="Q26" i="23"/>
  <c r="AJ30" i="23"/>
  <c r="CM367" i="8"/>
  <c r="BB315" i="8"/>
  <c r="BA281" i="8"/>
  <c r="BB222" i="8"/>
  <c r="BB310" i="8"/>
  <c r="BA499" i="8"/>
  <c r="BB515" i="8"/>
  <c r="BA433" i="8"/>
  <c r="BA472" i="8"/>
  <c r="AF26" i="23"/>
  <c r="AG25" i="23"/>
  <c r="AL30" i="23"/>
  <c r="AE30" i="23"/>
  <c r="K25" i="23"/>
  <c r="U9" i="7" s="1"/>
  <c r="AA26" i="23"/>
  <c r="AH30" i="23"/>
  <c r="AE25" i="23"/>
  <c r="Z26" i="23"/>
  <c r="Z25" i="23"/>
  <c r="AG30" i="23"/>
  <c r="AD25" i="23"/>
  <c r="Y25" i="23"/>
  <c r="AC25" i="23"/>
  <c r="W30" i="23"/>
  <c r="S30" i="23"/>
  <c r="P26" i="23"/>
  <c r="U26" i="23"/>
  <c r="CM296" i="8"/>
  <c r="CI332" i="8"/>
  <c r="V27" i="23"/>
  <c r="CM213" i="8"/>
  <c r="CM56" i="8"/>
  <c r="CM204" i="8"/>
  <c r="CI68" i="8"/>
  <c r="CI295" i="8"/>
  <c r="BB491" i="8"/>
  <c r="CI316" i="8"/>
  <c r="CI384" i="8"/>
  <c r="AZ330" i="8"/>
  <c r="P30" i="23"/>
  <c r="D30" i="23"/>
  <c r="W26" i="23"/>
  <c r="O26" i="23"/>
  <c r="T26" i="23"/>
  <c r="Q30" i="23"/>
  <c r="AB30" i="23"/>
  <c r="S25" i="23"/>
  <c r="CM121" i="8"/>
  <c r="BA402" i="8"/>
  <c r="BA362" i="8"/>
  <c r="BB437" i="8"/>
  <c r="BA462" i="8"/>
  <c r="BA146" i="8"/>
  <c r="BA217" i="8"/>
  <c r="U30" i="23"/>
  <c r="AE26" i="23"/>
  <c r="S26" i="23"/>
  <c r="AB26" i="23"/>
  <c r="CM461" i="8"/>
  <c r="CM494" i="8"/>
  <c r="CI378" i="8"/>
  <c r="BB424" i="8"/>
  <c r="BB278" i="8"/>
  <c r="BA463" i="8"/>
  <c r="BB52" i="8"/>
  <c r="BB72" i="8"/>
  <c r="BB288" i="8"/>
  <c r="BA487" i="8"/>
  <c r="BB404" i="8"/>
  <c r="BB220" i="8"/>
  <c r="BA355" i="8"/>
  <c r="BB152" i="8"/>
  <c r="X30" i="23"/>
  <c r="V26" i="23"/>
  <c r="X26" i="23"/>
  <c r="AG26" i="23"/>
  <c r="AD30" i="23"/>
  <c r="AI30" i="23"/>
  <c r="CI307" i="8"/>
  <c r="CM201" i="8"/>
  <c r="CT201" i="8"/>
  <c r="CI488" i="8"/>
  <c r="CM488" i="8"/>
  <c r="CM321" i="8"/>
  <c r="CI323" i="8"/>
  <c r="CM323" i="8"/>
  <c r="D28" i="23"/>
  <c r="N28" i="23"/>
  <c r="P28" i="23"/>
  <c r="L20" i="23"/>
  <c r="H20" i="23"/>
  <c r="AC20" i="23"/>
  <c r="I20" i="23"/>
  <c r="CM255" i="8"/>
  <c r="CT255" i="8"/>
  <c r="CT93" i="8"/>
  <c r="CI174" i="8"/>
  <c r="CI338" i="8"/>
  <c r="CM338" i="8"/>
  <c r="CI292" i="8"/>
  <c r="CM292" i="8"/>
  <c r="AB20" i="23"/>
  <c r="AB28" i="23"/>
  <c r="M20" i="23"/>
  <c r="CM53" i="8"/>
  <c r="CT11" i="8"/>
  <c r="CI61" i="8"/>
  <c r="AI26" i="23"/>
  <c r="CM482" i="8"/>
  <c r="CM492" i="8"/>
  <c r="CI408" i="8"/>
  <c r="CT179" i="8"/>
  <c r="CM191" i="8"/>
  <c r="CM270" i="8"/>
  <c r="CM505" i="8"/>
  <c r="CM298" i="8"/>
  <c r="CM256" i="8"/>
  <c r="CT256" i="8"/>
  <c r="CM234" i="8"/>
  <c r="CM320" i="8"/>
  <c r="CM126" i="8"/>
  <c r="R29" i="23"/>
  <c r="AH29" i="23"/>
  <c r="AA29" i="23"/>
  <c r="AL29" i="23"/>
  <c r="AJ27" i="23"/>
  <c r="AB27" i="23"/>
  <c r="D27" i="23"/>
  <c r="Q27" i="23"/>
  <c r="U29" i="23"/>
  <c r="AD29" i="23"/>
  <c r="V29" i="23"/>
  <c r="AG29" i="23"/>
  <c r="O29" i="23"/>
  <c r="R27" i="23"/>
  <c r="T27" i="23"/>
  <c r="AB29" i="23"/>
  <c r="Y27" i="23"/>
  <c r="AG27" i="23"/>
  <c r="AH27" i="23"/>
  <c r="AJ29" i="23"/>
  <c r="Z27" i="23"/>
  <c r="AA10" i="7"/>
  <c r="W29" i="23"/>
  <c r="Q29" i="23"/>
  <c r="T29" i="23"/>
  <c r="P29" i="23"/>
  <c r="P24" i="23"/>
  <c r="O27" i="23"/>
  <c r="U27" i="23"/>
  <c r="P27" i="23"/>
  <c r="M27" i="23"/>
  <c r="R25" i="23"/>
  <c r="M25" i="23"/>
  <c r="CT204" i="8"/>
  <c r="CM287" i="8"/>
  <c r="S22" i="23"/>
  <c r="CM465" i="8"/>
  <c r="CT77" i="8"/>
  <c r="AF28" i="23"/>
  <c r="AK28" i="23"/>
  <c r="V20" i="23"/>
  <c r="AE28" i="23"/>
  <c r="AA28" i="23"/>
  <c r="AJ28" i="23"/>
  <c r="F20" i="23"/>
  <c r="S20" i="23"/>
  <c r="T20" i="23"/>
  <c r="D25" i="23"/>
  <c r="Q25" i="23"/>
  <c r="T25" i="23"/>
  <c r="L25" i="23"/>
  <c r="U10" i="7" s="1"/>
  <c r="AC26" i="23"/>
  <c r="U25" i="23"/>
  <c r="P20" i="23"/>
  <c r="G20" i="23"/>
  <c r="Y28" i="23"/>
  <c r="AD28" i="23"/>
  <c r="Z20" i="23"/>
  <c r="K20" i="23"/>
  <c r="U20" i="23"/>
  <c r="U28" i="23"/>
  <c r="S28" i="23"/>
  <c r="CM470" i="8"/>
  <c r="K22" i="23"/>
  <c r="AE22" i="23"/>
  <c r="CI318" i="8"/>
  <c r="CI516" i="8"/>
  <c r="CM456" i="8"/>
  <c r="K24" i="23"/>
  <c r="H22" i="23"/>
  <c r="J22" i="23"/>
  <c r="CM269" i="8"/>
  <c r="M26" i="23"/>
  <c r="X25" i="23"/>
  <c r="V25" i="23"/>
  <c r="AC24" i="23"/>
  <c r="AF24" i="23"/>
  <c r="R24" i="23"/>
  <c r="V24" i="23"/>
  <c r="W24" i="23"/>
  <c r="CT234" i="8"/>
  <c r="Z22" i="23"/>
  <c r="D24" i="23"/>
  <c r="O24" i="23"/>
  <c r="AB24" i="23"/>
  <c r="S24" i="23"/>
  <c r="R22" i="23"/>
  <c r="L22" i="23"/>
  <c r="J24" i="23"/>
  <c r="M24" i="23"/>
  <c r="Z24" i="23"/>
  <c r="M22" i="23"/>
  <c r="AD22" i="23"/>
  <c r="Y24" i="23"/>
  <c r="Y22" i="23"/>
  <c r="AG24" i="23"/>
  <c r="W22" i="23"/>
  <c r="Q24" i="23"/>
  <c r="X24" i="23"/>
  <c r="L24" i="23"/>
  <c r="X22" i="23"/>
  <c r="U22" i="23"/>
  <c r="P22" i="23"/>
  <c r="AD24" i="23"/>
  <c r="N25" i="23"/>
  <c r="AC22" i="23"/>
  <c r="AA22" i="23"/>
  <c r="AA24" i="23"/>
  <c r="AE24" i="23"/>
  <c r="AB22" i="23"/>
  <c r="T24" i="23"/>
  <c r="U24" i="23"/>
  <c r="T22" i="23"/>
  <c r="N22" i="23"/>
  <c r="V22" i="23"/>
  <c r="D22" i="23"/>
  <c r="I22" i="23"/>
  <c r="CM156" i="8"/>
  <c r="CM87" i="8"/>
  <c r="Q20" i="23"/>
  <c r="AG28" i="23"/>
  <c r="Y20" i="23"/>
  <c r="AI28" i="23"/>
  <c r="AA20" i="23"/>
  <c r="O6" i="7"/>
  <c r="X20" i="23"/>
  <c r="W20" i="23"/>
  <c r="CI271" i="8"/>
  <c r="CM172" i="8"/>
  <c r="X28" i="23"/>
  <c r="V28" i="23"/>
  <c r="Q28" i="23"/>
  <c r="R28" i="23"/>
  <c r="T28" i="23"/>
  <c r="P9" i="23"/>
  <c r="CM127" i="8"/>
  <c r="O28" i="23"/>
  <c r="W28" i="23"/>
  <c r="CM273" i="8"/>
  <c r="P8" i="23"/>
  <c r="CI484" i="8"/>
  <c r="CI336" i="8"/>
  <c r="CT126" i="8"/>
  <c r="CI514" i="8"/>
  <c r="CI311" i="8"/>
  <c r="CI485" i="8"/>
  <c r="CI305" i="8"/>
  <c r="CI331" i="8"/>
  <c r="CM226" i="8"/>
  <c r="CM383" i="8"/>
  <c r="CM417" i="8"/>
  <c r="CM55" i="8"/>
  <c r="CM77" i="8"/>
  <c r="CT188" i="8"/>
  <c r="CM188" i="8"/>
  <c r="CT192" i="8"/>
  <c r="CM192" i="8"/>
  <c r="CT109" i="8"/>
  <c r="CM109" i="8"/>
  <c r="CT247" i="8"/>
  <c r="CM247" i="8"/>
  <c r="CM458" i="8"/>
  <c r="CT36" i="8"/>
  <c r="CM36" i="8"/>
  <c r="CT18" i="8"/>
  <c r="CM18" i="8"/>
  <c r="CT251" i="8"/>
  <c r="CM251" i="8"/>
  <c r="CT497" i="8"/>
  <c r="CM497" i="8"/>
  <c r="CT447" i="8"/>
  <c r="CM447" i="8"/>
  <c r="CT58" i="8"/>
  <c r="CM58" i="8"/>
  <c r="CM446" i="8"/>
  <c r="CT479" i="8"/>
  <c r="CM479" i="8"/>
  <c r="CT147" i="8"/>
  <c r="CM147" i="8"/>
  <c r="CT343" i="8"/>
  <c r="CM343" i="8"/>
  <c r="CT139" i="8"/>
  <c r="CM139" i="8"/>
  <c r="CM392" i="8"/>
  <c r="CT26" i="8"/>
  <c r="CM26" i="8"/>
  <c r="CT202" i="8"/>
  <c r="CM202" i="8"/>
  <c r="CT260" i="8"/>
  <c r="CM260" i="8"/>
  <c r="CT223" i="8"/>
  <c r="CM223" i="8"/>
  <c r="CT163" i="8"/>
  <c r="CM163" i="8"/>
  <c r="CT354" i="8"/>
  <c r="CT90" i="8"/>
  <c r="CM90" i="8"/>
  <c r="CT99" i="8"/>
  <c r="CM99" i="8"/>
  <c r="CT442" i="8"/>
  <c r="CM442" i="8"/>
  <c r="CT432" i="8"/>
  <c r="CM432" i="8"/>
  <c r="CT357" i="8"/>
  <c r="CM357" i="8"/>
  <c r="CT511" i="8"/>
  <c r="CT425" i="8"/>
  <c r="CM425" i="8"/>
  <c r="CT70" i="8"/>
  <c r="CM70" i="8"/>
  <c r="CT166" i="8"/>
  <c r="CM166" i="8"/>
  <c r="CT48" i="8"/>
  <c r="CM48" i="8"/>
  <c r="CT228" i="8"/>
  <c r="CM228" i="8"/>
  <c r="CT509" i="8"/>
  <c r="CM509" i="8"/>
  <c r="CT65" i="8"/>
  <c r="CM65" i="8"/>
  <c r="CT143" i="8"/>
  <c r="CM143" i="8"/>
  <c r="CT170" i="8"/>
  <c r="CM170" i="8"/>
  <c r="CT361" i="8"/>
  <c r="CM361" i="8"/>
  <c r="CT388" i="8"/>
  <c r="CM388" i="8"/>
  <c r="CT421" i="8"/>
  <c r="CM421" i="8"/>
  <c r="CT199" i="8"/>
  <c r="CM199" i="8"/>
  <c r="CT245" i="8"/>
  <c r="CM245" i="8"/>
  <c r="CT158" i="8"/>
  <c r="CM158" i="8"/>
  <c r="CT105" i="8"/>
  <c r="CM105" i="8"/>
  <c r="CT476" i="8"/>
  <c r="CM476" i="8"/>
  <c r="CT16" i="8"/>
  <c r="CM16" i="8"/>
  <c r="CT91" i="8"/>
  <c r="CM91" i="8"/>
  <c r="CT107" i="8"/>
  <c r="CM107" i="8"/>
  <c r="CT161" i="8"/>
  <c r="CM161" i="8"/>
  <c r="CT154" i="8"/>
  <c r="CM154" i="8"/>
  <c r="CT430" i="8"/>
  <c r="CT252" i="8"/>
  <c r="CM252" i="8"/>
  <c r="CM42" i="8"/>
  <c r="CT438" i="8"/>
  <c r="CM438" i="8"/>
  <c r="CT196" i="8"/>
  <c r="CM196" i="8"/>
  <c r="CT423" i="8"/>
  <c r="CM423" i="8"/>
  <c r="CT227" i="8"/>
  <c r="CM227" i="8"/>
  <c r="CT453" i="8"/>
  <c r="CM453" i="8"/>
  <c r="CT63" i="8"/>
  <c r="CT457" i="8"/>
  <c r="CM457" i="8"/>
  <c r="CM106" i="8"/>
  <c r="CT57" i="8"/>
  <c r="CM57" i="8"/>
  <c r="CT348" i="8"/>
  <c r="CM348" i="8"/>
  <c r="CT241" i="8"/>
  <c r="CM241" i="8"/>
  <c r="CT371" i="8"/>
  <c r="CM371" i="8"/>
  <c r="CT206" i="8"/>
  <c r="CM242" i="8"/>
  <c r="CT214" i="8"/>
  <c r="CM214" i="8"/>
  <c r="CT496" i="8"/>
  <c r="CM496" i="8"/>
  <c r="CM168" i="8"/>
  <c r="CM326" i="8"/>
  <c r="CM11" i="8"/>
  <c r="CM478" i="8"/>
  <c r="CM7" i="8"/>
  <c r="CM308" i="8"/>
  <c r="CM517" i="8"/>
  <c r="CM29" i="8"/>
  <c r="CM275" i="8"/>
  <c r="CM15" i="8"/>
  <c r="CM272" i="8"/>
  <c r="CM132" i="8"/>
  <c r="CT150" i="8"/>
  <c r="CM150" i="8"/>
  <c r="CT349" i="8"/>
  <c r="CM349" i="8"/>
  <c r="CT32" i="8"/>
  <c r="CM32" i="8"/>
  <c r="CT445" i="8"/>
  <c r="CM445" i="8"/>
  <c r="CT71" i="8"/>
  <c r="CM71" i="8"/>
  <c r="CT14" i="8"/>
  <c r="CM14" i="8"/>
  <c r="CT183" i="8"/>
  <c r="CM301" i="8"/>
  <c r="CT498" i="8"/>
  <c r="CM498" i="8"/>
  <c r="CM115" i="8"/>
  <c r="CT346" i="8"/>
  <c r="CM346" i="8"/>
  <c r="CT299" i="8"/>
  <c r="CM299" i="8"/>
  <c r="CT28" i="8"/>
  <c r="CM28" i="8"/>
  <c r="CT85" i="8"/>
  <c r="CM85" i="8"/>
  <c r="CT372" i="8"/>
  <c r="CM372" i="8"/>
  <c r="CT44" i="8"/>
  <c r="CM233" i="8"/>
  <c r="CT189" i="8"/>
  <c r="CM189" i="8"/>
  <c r="CM389" i="8"/>
  <c r="CT422" i="8"/>
  <c r="CM396" i="8"/>
  <c r="CT455" i="8"/>
  <c r="CM455" i="8"/>
  <c r="CT403" i="8"/>
  <c r="CM403" i="8"/>
  <c r="CT100" i="8"/>
  <c r="CM100" i="8"/>
  <c r="CT12" i="8"/>
  <c r="CM12" i="8"/>
  <c r="CT436" i="8"/>
  <c r="CM436" i="8"/>
  <c r="CT27" i="8"/>
  <c r="CM27" i="8"/>
  <c r="CT177" i="8"/>
  <c r="CM177" i="8"/>
  <c r="CT352" i="8"/>
  <c r="CM352" i="8"/>
  <c r="CT366" i="8"/>
  <c r="CM366" i="8"/>
  <c r="CT426" i="8"/>
  <c r="CM426" i="8"/>
  <c r="CT369" i="8"/>
  <c r="CM369" i="8"/>
  <c r="CT466" i="8"/>
  <c r="CM466" i="8"/>
  <c r="CT475" i="8"/>
  <c r="CM475" i="8"/>
  <c r="CT435" i="8"/>
  <c r="CM435" i="8"/>
  <c r="CM232" i="8"/>
  <c r="CT134" i="8"/>
  <c r="CM134" i="8"/>
  <c r="CT142" i="8"/>
  <c r="CT259" i="8"/>
  <c r="CM259" i="8"/>
  <c r="CT381" i="8"/>
  <c r="CM381" i="8"/>
  <c r="CT399" i="8"/>
  <c r="CM399" i="8"/>
  <c r="CT452" i="8"/>
  <c r="CM452" i="8"/>
  <c r="CT78" i="8"/>
  <c r="CT112" i="8"/>
  <c r="CM112" i="8"/>
  <c r="CT83" i="8"/>
  <c r="CM83" i="8"/>
  <c r="CT341" i="8"/>
  <c r="CM341" i="8"/>
  <c r="CT102" i="8"/>
  <c r="CM102" i="8"/>
  <c r="CT64" i="8"/>
  <c r="CM64" i="8"/>
  <c r="CT178" i="8"/>
  <c r="CT365" i="8"/>
  <c r="CM365" i="8"/>
  <c r="CT390" i="8"/>
  <c r="CM390" i="8"/>
  <c r="CT416" i="8"/>
  <c r="CM416" i="8"/>
  <c r="CT471" i="8"/>
  <c r="CM471" i="8"/>
  <c r="CT507" i="8"/>
  <c r="CM507" i="8"/>
  <c r="CT212" i="8"/>
  <c r="CM212" i="8"/>
  <c r="CT101" i="8"/>
  <c r="CM101" i="8"/>
  <c r="CT92" i="8"/>
  <c r="CM92" i="8"/>
  <c r="CT440" i="8"/>
  <c r="CM440" i="8"/>
  <c r="CT304" i="8"/>
  <c r="CT261" i="8"/>
  <c r="CM261" i="8"/>
  <c r="CT171" i="8"/>
  <c r="CM171" i="8"/>
  <c r="CT203" i="8"/>
  <c r="CM434" i="8"/>
  <c r="CM187" i="8"/>
  <c r="CM280" i="8"/>
  <c r="CM279" i="8"/>
  <c r="CM51" i="8"/>
  <c r="CM289" i="8"/>
  <c r="CM9" i="8"/>
  <c r="CM339" i="8"/>
  <c r="CM340" i="8"/>
  <c r="CM387" i="8"/>
  <c r="CM116" i="8"/>
  <c r="CM319" i="8"/>
  <c r="CM238" i="8"/>
  <c r="CM306" i="8"/>
  <c r="CM264" i="8"/>
  <c r="CT81" i="8"/>
  <c r="CM81" i="8"/>
  <c r="CT89" i="8"/>
  <c r="CM89" i="8"/>
  <c r="CT24" i="8"/>
  <c r="CM24" i="8"/>
  <c r="CT22" i="8"/>
  <c r="CM22" i="8"/>
  <c r="CT303" i="8"/>
  <c r="CM303" i="8"/>
  <c r="CT449" i="8"/>
  <c r="CM449" i="8"/>
  <c r="CT394" i="8"/>
  <c r="CM394" i="8"/>
  <c r="CM460" i="8"/>
  <c r="CT504" i="8"/>
  <c r="CM504" i="8"/>
  <c r="P7" i="23"/>
  <c r="CT374" i="8"/>
  <c r="CM374" i="8"/>
  <c r="CT467" i="8"/>
  <c r="CM467" i="8"/>
  <c r="CT96" i="8"/>
  <c r="CM96" i="8"/>
  <c r="CT456" i="8"/>
  <c r="CT31" i="8"/>
  <c r="CM31" i="8"/>
  <c r="CT60" i="8"/>
  <c r="CM60" i="8"/>
  <c r="CT6" i="8"/>
  <c r="CT153" i="8"/>
  <c r="CM153" i="8"/>
  <c r="CM231" i="8"/>
  <c r="CT210" i="8"/>
  <c r="CM210" i="8"/>
  <c r="CT450" i="8"/>
  <c r="CM450" i="8"/>
  <c r="CT5" i="8"/>
  <c r="CM5" i="8"/>
  <c r="CT502" i="8"/>
  <c r="CM502" i="8"/>
  <c r="CT159" i="8"/>
  <c r="CM159" i="8"/>
  <c r="CT229" i="8"/>
  <c r="CM229" i="8"/>
  <c r="CT122" i="8"/>
  <c r="CM122" i="8"/>
  <c r="CT79" i="8"/>
  <c r="CM79" i="8"/>
  <c r="CT239" i="8"/>
  <c r="CM239" i="8"/>
  <c r="CT209" i="8"/>
  <c r="CT454" i="8"/>
  <c r="CM454" i="8"/>
  <c r="CM103" i="8"/>
  <c r="CT379" i="8"/>
  <c r="CM379" i="8"/>
  <c r="CT235" i="8"/>
  <c r="CM235" i="8"/>
  <c r="CI474" i="8"/>
  <c r="CT160" i="8"/>
  <c r="CM160" i="8"/>
  <c r="CT41" i="8"/>
  <c r="CM41" i="8"/>
  <c r="CT419" i="8"/>
  <c r="CM419" i="8"/>
  <c r="CT244" i="8"/>
  <c r="CM244" i="8"/>
  <c r="CT411" i="8"/>
  <c r="CM411" i="8"/>
  <c r="CM80" i="8"/>
  <c r="CT35" i="8"/>
  <c r="CM35" i="8"/>
  <c r="CT69" i="8"/>
  <c r="CM69" i="8"/>
  <c r="CT359" i="8"/>
  <c r="CM359" i="8"/>
  <c r="CT363" i="8"/>
  <c r="CM363" i="8"/>
  <c r="CT382" i="8"/>
  <c r="CM382" i="8"/>
  <c r="CM88" i="8"/>
  <c r="CM155" i="8"/>
  <c r="CM93" i="8"/>
  <c r="CT350" i="8"/>
  <c r="CT510" i="8"/>
  <c r="CM510" i="8"/>
  <c r="CT95" i="8"/>
  <c r="CM95" i="8"/>
  <c r="CT145" i="8"/>
  <c r="CM145" i="8"/>
  <c r="CT262" i="8"/>
  <c r="CM262" i="8"/>
  <c r="CT225" i="8"/>
  <c r="CM225" i="8"/>
  <c r="CT377" i="8"/>
  <c r="CM377" i="8"/>
  <c r="CT73" i="8"/>
  <c r="CM73" i="8"/>
  <c r="CT43" i="8"/>
  <c r="CM43" i="8"/>
  <c r="CM237" i="8"/>
  <c r="CT265" i="8"/>
  <c r="CM265" i="8"/>
  <c r="CT119" i="8"/>
  <c r="CM119" i="8"/>
  <c r="CT208" i="8"/>
  <c r="CM208" i="8"/>
  <c r="CT263" i="8"/>
  <c r="CM263" i="8"/>
  <c r="CM373" i="8"/>
  <c r="CT469" i="8"/>
  <c r="CM469" i="8"/>
  <c r="CT20" i="8"/>
  <c r="CM20" i="8"/>
  <c r="CT110" i="8"/>
  <c r="CM110" i="8"/>
  <c r="CT169" i="8"/>
  <c r="CM169" i="8"/>
  <c r="CT351" i="8"/>
  <c r="CM351" i="8"/>
  <c r="CM125" i="8"/>
  <c r="CT224" i="8"/>
  <c r="CM291" i="8"/>
  <c r="CM19" i="8"/>
  <c r="CM415" i="8"/>
  <c r="CM313" i="8"/>
  <c r="CM439" i="8"/>
  <c r="CM333" i="8"/>
  <c r="CM282" i="8"/>
  <c r="CM290" i="8"/>
  <c r="CM312" i="8"/>
  <c r="CM23" i="8"/>
  <c r="CM322" i="8"/>
  <c r="CM324" i="8"/>
  <c r="CM120" i="8"/>
  <c r="CM37" i="8"/>
  <c r="CM380" i="8"/>
  <c r="CM483" i="8"/>
  <c r="CT405" i="8"/>
  <c r="CM405" i="8"/>
  <c r="CT347" i="8"/>
  <c r="CM347" i="8"/>
  <c r="CT495" i="8"/>
  <c r="CM495" i="8"/>
  <c r="CT67" i="8"/>
  <c r="CM67" i="8"/>
  <c r="CT211" i="8"/>
  <c r="CM211" i="8"/>
  <c r="CT493" i="8"/>
  <c r="CM493" i="8"/>
  <c r="CT8" i="8"/>
  <c r="CM8" i="8"/>
  <c r="CT94" i="8"/>
  <c r="CM94" i="8"/>
  <c r="CM151" i="8"/>
  <c r="CT473" i="8"/>
  <c r="CM473" i="8"/>
  <c r="CT464" i="8"/>
  <c r="CM464" i="8"/>
  <c r="CT414" i="8"/>
  <c r="CM414" i="8"/>
  <c r="CT135" i="8"/>
  <c r="CM135" i="8"/>
  <c r="CT157" i="8"/>
  <c r="CM157" i="8"/>
  <c r="CT459" i="8"/>
  <c r="CT40" i="8"/>
  <c r="CM40" i="8"/>
  <c r="CT86" i="8"/>
  <c r="CM86" i="8"/>
  <c r="CT344" i="8"/>
  <c r="CM344" i="8"/>
  <c r="CT138" i="8"/>
  <c r="CM138" i="8"/>
  <c r="CT129" i="8"/>
  <c r="CM129" i="8"/>
  <c r="CT131" i="8"/>
  <c r="CM131" i="8"/>
  <c r="CT133" i="8"/>
  <c r="CM133" i="8"/>
  <c r="CT185" i="8"/>
  <c r="CM185" i="8"/>
  <c r="CT149" i="8"/>
  <c r="CM149" i="8"/>
  <c r="CT246" i="8"/>
  <c r="CM246" i="8"/>
  <c r="CT376" i="8"/>
  <c r="CM376" i="8"/>
  <c r="CT443" i="8"/>
  <c r="CM443" i="8"/>
  <c r="CT386" i="8"/>
  <c r="CT398" i="8"/>
  <c r="CM398" i="8"/>
  <c r="CT62" i="8"/>
  <c r="CM62" i="8"/>
  <c r="CT508" i="8"/>
  <c r="CM508" i="8"/>
  <c r="CT358" i="8"/>
  <c r="CM358" i="8"/>
  <c r="CT368" i="8"/>
  <c r="CM368" i="8"/>
  <c r="CT124" i="8"/>
  <c r="CM124" i="8"/>
  <c r="CT249" i="8"/>
  <c r="CT38" i="8"/>
  <c r="CM38" i="8"/>
  <c r="CM76" i="8"/>
  <c r="CT490" i="8"/>
  <c r="CM490" i="8"/>
  <c r="CT477" i="8"/>
  <c r="CM477" i="8"/>
  <c r="CT250" i="8"/>
  <c r="CM250" i="8"/>
  <c r="CT136" i="8"/>
  <c r="CM136" i="8"/>
  <c r="CT194" i="8"/>
  <c r="CM194" i="8"/>
  <c r="CT427" i="8"/>
  <c r="CM427" i="8"/>
  <c r="CT197" i="8"/>
  <c r="CM197" i="8"/>
  <c r="CT258" i="8"/>
  <c r="CT266" i="8"/>
  <c r="CM266" i="8"/>
  <c r="CT123" i="8"/>
  <c r="CM123" i="8"/>
  <c r="CT418" i="8"/>
  <c r="CM418" i="8"/>
  <c r="CT84" i="8"/>
  <c r="CM84" i="8"/>
  <c r="CT200" i="8"/>
  <c r="CM200" i="8"/>
  <c r="CT97" i="8"/>
  <c r="CT240" i="8"/>
  <c r="CM240" i="8"/>
  <c r="CT50" i="8"/>
  <c r="CM50" i="8"/>
  <c r="CT141" i="8"/>
  <c r="CM141" i="8"/>
  <c r="CT167" i="8"/>
  <c r="CM167" i="8"/>
  <c r="CT230" i="8"/>
  <c r="CM230" i="8"/>
  <c r="CT412" i="8"/>
  <c r="CM412" i="8"/>
  <c r="CT420" i="8"/>
  <c r="CM420" i="8"/>
  <c r="CT198" i="8"/>
  <c r="CM198" i="8"/>
  <c r="CT193" i="8"/>
  <c r="CM193" i="8"/>
  <c r="CT195" i="8"/>
  <c r="CM195" i="8"/>
  <c r="CT444" i="8"/>
  <c r="CM444" i="8"/>
  <c r="CT33" i="8"/>
  <c r="CM33" i="8"/>
  <c r="CT413" i="8"/>
  <c r="CM413" i="8"/>
  <c r="CM489" i="8"/>
  <c r="CT148" i="8"/>
  <c r="CM148" i="8"/>
  <c r="CT243" i="8"/>
  <c r="CM243" i="8"/>
  <c r="CT506" i="8"/>
  <c r="CM506" i="8"/>
  <c r="CM39" i="8"/>
  <c r="CM518" i="8"/>
  <c r="CM385" i="8"/>
  <c r="CM328" i="8"/>
  <c r="CM17" i="8"/>
  <c r="CM21" i="8"/>
  <c r="CM25" i="8"/>
  <c r="CM128" i="8"/>
  <c r="CM236" i="8"/>
  <c r="CM286" i="8"/>
  <c r="CM13" i="8"/>
  <c r="CM277" i="8"/>
  <c r="CM335" i="8"/>
  <c r="CM248" i="8"/>
  <c r="N19" i="23"/>
  <c r="CT127" i="8"/>
  <c r="M19" i="23"/>
  <c r="Q19" i="23"/>
  <c r="H19" i="23"/>
  <c r="AB19" i="23"/>
  <c r="J19" i="23"/>
  <c r="T19" i="23"/>
  <c r="W19" i="23"/>
  <c r="I19" i="23"/>
  <c r="F19" i="23"/>
  <c r="O19" i="23"/>
  <c r="R19" i="23"/>
  <c r="S19" i="23"/>
  <c r="AA19" i="23"/>
  <c r="N6" i="7"/>
  <c r="U19" i="23"/>
  <c r="V19" i="23"/>
  <c r="AQ533" i="8"/>
  <c r="AQ531" i="8"/>
  <c r="AO535" i="8"/>
  <c r="AT519" i="8"/>
  <c r="AQ527" i="8"/>
  <c r="K19" i="23"/>
  <c r="X19" i="23"/>
  <c r="L19" i="23"/>
  <c r="D19" i="23"/>
  <c r="AQ529" i="8"/>
  <c r="AP535" i="8"/>
  <c r="AQ525" i="8"/>
  <c r="AQ526" i="8"/>
  <c r="AQ522" i="8"/>
  <c r="AQ530" i="8"/>
  <c r="AQ528" i="8"/>
  <c r="AQ532" i="8"/>
  <c r="AQ534" i="8"/>
  <c r="AQ523" i="8"/>
  <c r="K21" i="23"/>
  <c r="J21" i="23"/>
  <c r="AC21" i="23"/>
  <c r="AB21" i="23"/>
  <c r="R21" i="23"/>
  <c r="W21" i="23"/>
  <c r="D21" i="23"/>
  <c r="M21" i="23"/>
  <c r="O21" i="23"/>
  <c r="G21" i="23"/>
  <c r="V21" i="23"/>
  <c r="H21" i="23"/>
  <c r="U21" i="23"/>
  <c r="P6" i="7"/>
  <c r="I21" i="23"/>
  <c r="Q21" i="23"/>
  <c r="S21" i="23"/>
  <c r="Y21" i="23"/>
  <c r="N21" i="23"/>
  <c r="P21" i="23"/>
  <c r="AA21" i="23"/>
  <c r="L21" i="23"/>
  <c r="AD21" i="23"/>
  <c r="T21" i="23"/>
  <c r="AK49" i="23"/>
  <c r="AJ85" i="23"/>
  <c r="Q6" i="7"/>
  <c r="AB36" i="7"/>
  <c r="AK85" i="23"/>
  <c r="AK67" i="23"/>
  <c r="AL67" i="23"/>
  <c r="N20" i="23"/>
  <c r="R20" i="23"/>
  <c r="AL49" i="23"/>
  <c r="J20" i="23"/>
  <c r="X21" i="23"/>
  <c r="AH85" i="23"/>
  <c r="AB34" i="7"/>
  <c r="AI85" i="23"/>
  <c r="E19" i="23"/>
  <c r="AL85" i="23"/>
  <c r="O22" i="23"/>
  <c r="Y19" i="23"/>
  <c r="Z19" i="23"/>
  <c r="G19" i="23"/>
  <c r="AB35" i="7"/>
  <c r="CM118" i="8" l="1"/>
  <c r="CM183" i="8"/>
  <c r="CM410" i="8"/>
  <c r="CM501" i="8"/>
  <c r="CM430" i="8"/>
  <c r="CM512" i="8"/>
  <c r="CM209" i="8"/>
  <c r="CM304" i="8"/>
  <c r="CM178" i="8"/>
  <c r="CM206" i="8"/>
  <c r="CM354" i="8"/>
  <c r="BB74" i="8"/>
  <c r="CM459" i="8"/>
  <c r="CM350" i="8"/>
  <c r="CM130" i="8"/>
  <c r="CM142" i="8"/>
  <c r="CM97" i="8"/>
  <c r="CM258" i="8"/>
  <c r="CM249" i="8"/>
  <c r="CM203" i="8"/>
  <c r="BB297" i="8"/>
  <c r="V10" i="7"/>
  <c r="W10" i="7" s="1"/>
  <c r="V11" i="7"/>
  <c r="U11" i="7"/>
  <c r="U12" i="7" s="1"/>
  <c r="V9" i="7"/>
  <c r="W9" i="7" s="1"/>
  <c r="H55" i="7"/>
  <c r="I55" i="7"/>
  <c r="F55" i="7"/>
  <c r="CM78" i="8"/>
  <c r="BB144" i="8"/>
  <c r="CM441" i="8"/>
  <c r="CM49" i="8"/>
  <c r="CM215" i="8"/>
  <c r="CM283" i="8"/>
  <c r="CI205" i="8"/>
  <c r="CM140" i="8"/>
  <c r="CM386" i="8"/>
  <c r="CM224" i="8"/>
  <c r="CM422" i="8"/>
  <c r="CM44" i="8"/>
  <c r="CM179" i="8"/>
  <c r="BA113" i="8"/>
  <c r="CM63" i="8"/>
  <c r="CI337" i="8"/>
  <c r="CI221" i="8"/>
  <c r="CM511" i="8"/>
  <c r="BB309" i="8"/>
  <c r="BB186" i="8"/>
  <c r="BB370" i="8"/>
  <c r="CI370" i="8" s="1"/>
  <c r="BB325" i="8"/>
  <c r="BA329" i="8"/>
  <c r="BA175" i="8"/>
  <c r="BB397" i="8"/>
  <c r="CI184" i="8"/>
  <c r="BB164" i="8"/>
  <c r="BB395" i="8"/>
  <c r="CI395" i="8" s="1"/>
  <c r="BB307" i="8"/>
  <c r="BB114" i="8"/>
  <c r="BB98" i="8"/>
  <c r="CI98" i="8" s="1"/>
  <c r="BB10" i="8"/>
  <c r="AZ519" i="8"/>
  <c r="BB82" i="8"/>
  <c r="CI82" i="8" s="1"/>
  <c r="BB300" i="8"/>
  <c r="BA59" i="8"/>
  <c r="BB45" i="8"/>
  <c r="BA364" i="8"/>
  <c r="BA66" i="8"/>
  <c r="CM66" i="8" s="1"/>
  <c r="BA257" i="8"/>
  <c r="BA207" i="8"/>
  <c r="BA407" i="8"/>
  <c r="CI448" i="8"/>
  <c r="CT378" i="8"/>
  <c r="CI190" i="8"/>
  <c r="CI429" i="8"/>
  <c r="CI186" i="8"/>
  <c r="CT68" i="8"/>
  <c r="CT429" i="8"/>
  <c r="CI302" i="8"/>
  <c r="CT66" i="8"/>
  <c r="CT314" i="8"/>
  <c r="CT384" i="8"/>
  <c r="CI30" i="8"/>
  <c r="CI165" i="8"/>
  <c r="CT253" i="8"/>
  <c r="CI314" i="8"/>
  <c r="CT300" i="8"/>
  <c r="CI401" i="8"/>
  <c r="CT448" i="8"/>
  <c r="CT152" i="8"/>
  <c r="CT397" i="8"/>
  <c r="CM503" i="8"/>
  <c r="CI409" i="8"/>
  <c r="CT404" i="8"/>
  <c r="CI278" i="8"/>
  <c r="CT217" i="8"/>
  <c r="CT297" i="8"/>
  <c r="CT310" i="8"/>
  <c r="CM221" i="8"/>
  <c r="CT59" i="8"/>
  <c r="CT216" i="8"/>
  <c r="CM393" i="8"/>
  <c r="CT180" i="8"/>
  <c r="CT75" i="8"/>
  <c r="CT400" i="8"/>
  <c r="CT295" i="8"/>
  <c r="CT222" i="8"/>
  <c r="CI428" i="8"/>
  <c r="CT345" i="8"/>
  <c r="CT82" i="8"/>
  <c r="CI288" i="8"/>
  <c r="CI309" i="8"/>
  <c r="CI137" i="8"/>
  <c r="CT472" i="8"/>
  <c r="CT281" i="8"/>
  <c r="CI10" i="8"/>
  <c r="CI74" i="8"/>
  <c r="CI300" i="8"/>
  <c r="CT353" i="8"/>
  <c r="CT391" i="8"/>
  <c r="CT395" i="8"/>
  <c r="CT218" i="8"/>
  <c r="CM254" i="8"/>
  <c r="CI481" i="8"/>
  <c r="CI364" i="8"/>
  <c r="CI345" i="8"/>
  <c r="CT220" i="8"/>
  <c r="CI72" i="8"/>
  <c r="CI144" i="8"/>
  <c r="CT325" i="8"/>
  <c r="CT437" i="8"/>
  <c r="CI162" i="8"/>
  <c r="CT491" i="8"/>
  <c r="CT433" i="8"/>
  <c r="CT182" i="8"/>
  <c r="CT176" i="8"/>
  <c r="CT219" i="8"/>
  <c r="CT360" i="8"/>
  <c r="CT356" i="8"/>
  <c r="CT375" i="8"/>
  <c r="CT173" i="8"/>
  <c r="CT184" i="8"/>
  <c r="CM408" i="8"/>
  <c r="CT409" i="8"/>
  <c r="CT307" i="8"/>
  <c r="CT47" i="8"/>
  <c r="CT175" i="8"/>
  <c r="CI451" i="8"/>
  <c r="CT46" i="8"/>
  <c r="CT431" i="8"/>
  <c r="CI500" i="8"/>
  <c r="CT137" i="8"/>
  <c r="CT329" i="8"/>
  <c r="CM316" i="8"/>
  <c r="CT316" i="8"/>
  <c r="CI207" i="8"/>
  <c r="CI54" i="8"/>
  <c r="CI46" i="8"/>
  <c r="CI356" i="8"/>
  <c r="CT500" i="8"/>
  <c r="CM448" i="8"/>
  <c r="CT293" i="8"/>
  <c r="CI180" i="8"/>
  <c r="CI431" i="8"/>
  <c r="CI253" i="8"/>
  <c r="CI515" i="8"/>
  <c r="CI146" i="8"/>
  <c r="CI175" i="8"/>
  <c r="CI391" i="8"/>
  <c r="CT104" i="8"/>
  <c r="CI491" i="8"/>
  <c r="CI181" i="8"/>
  <c r="CI222" i="8"/>
  <c r="CI104" i="8"/>
  <c r="CI375" i="8"/>
  <c r="CI59" i="8"/>
  <c r="CT428" i="8"/>
  <c r="CI472" i="8"/>
  <c r="CI217" i="8"/>
  <c r="CM317" i="8"/>
  <c r="CM34" i="8"/>
  <c r="CM75" i="8"/>
  <c r="CI219" i="8"/>
  <c r="CI108" i="8"/>
  <c r="CT181" i="8"/>
  <c r="CI462" i="8"/>
  <c r="CT30" i="8"/>
  <c r="AL31" i="23"/>
  <c r="CI499" i="8"/>
  <c r="CI433" i="8"/>
  <c r="CI113" i="8"/>
  <c r="CT108" i="8"/>
  <c r="CI402" i="8"/>
  <c r="CT113" i="8"/>
  <c r="CT424" i="8"/>
  <c r="CI329" i="8"/>
  <c r="CT407" i="8"/>
  <c r="CI45" i="8"/>
  <c r="BB330" i="8"/>
  <c r="CI220" i="8"/>
  <c r="CI407" i="8"/>
  <c r="CI281" i="8"/>
  <c r="BA330" i="8"/>
  <c r="CI114" i="8"/>
  <c r="CI297" i="8"/>
  <c r="AK31" i="23"/>
  <c r="CM384" i="8"/>
  <c r="CT451" i="8"/>
  <c r="CI325" i="8"/>
  <c r="CI310" i="8"/>
  <c r="CI176" i="8"/>
  <c r="CI274" i="8"/>
  <c r="CM378" i="8"/>
  <c r="F49" i="7"/>
  <c r="H49" i="7"/>
  <c r="CI315" i="8"/>
  <c r="CI404" i="8"/>
  <c r="CT257" i="8"/>
  <c r="CI257" i="8"/>
  <c r="CT52" i="8"/>
  <c r="CT45" i="8"/>
  <c r="CI424" i="8"/>
  <c r="CT487" i="8"/>
  <c r="CI487" i="8"/>
  <c r="CI362" i="8"/>
  <c r="CT362" i="8"/>
  <c r="CI397" i="8"/>
  <c r="CT355" i="8"/>
  <c r="CI355" i="8"/>
  <c r="CT288" i="8"/>
  <c r="CI463" i="8"/>
  <c r="CT462" i="8"/>
  <c r="CT309" i="8"/>
  <c r="CI52" i="8"/>
  <c r="CI437" i="8"/>
  <c r="CI152" i="8"/>
  <c r="CT207" i="8"/>
  <c r="CT401" i="8"/>
  <c r="AI31" i="23"/>
  <c r="CT61" i="8"/>
  <c r="CT164" i="8"/>
  <c r="CM174" i="8"/>
  <c r="CM111" i="8"/>
  <c r="CM68" i="8"/>
  <c r="CT186" i="8"/>
  <c r="CT111" i="8"/>
  <c r="CT174" i="8"/>
  <c r="CT165" i="8"/>
  <c r="CM61" i="8"/>
  <c r="CM406" i="8"/>
  <c r="CT317" i="8"/>
  <c r="CM165" i="8"/>
  <c r="CM295" i="8"/>
  <c r="CM345" i="8"/>
  <c r="CT54" i="8"/>
  <c r="N6" i="23"/>
  <c r="AH31" i="23"/>
  <c r="CT190" i="8"/>
  <c r="CM190" i="8"/>
  <c r="CT406" i="8"/>
  <c r="AJ31" i="23"/>
  <c r="CT114" i="8"/>
  <c r="CT481" i="8"/>
  <c r="CT515" i="8"/>
  <c r="CT302" i="8"/>
  <c r="CM302" i="8"/>
  <c r="P6" i="23"/>
  <c r="P31" i="23"/>
  <c r="F31" i="23"/>
  <c r="O6" i="23"/>
  <c r="AF31" i="23"/>
  <c r="AG31" i="23"/>
  <c r="AE31" i="23"/>
  <c r="S13" i="23"/>
  <c r="AD31" i="23"/>
  <c r="Q13" i="23"/>
  <c r="R13" i="23"/>
  <c r="AC31" i="23"/>
  <c r="H31" i="23"/>
  <c r="Q31" i="23"/>
  <c r="M31" i="23"/>
  <c r="AB31" i="23"/>
  <c r="I31" i="23"/>
  <c r="K31" i="23"/>
  <c r="W31" i="23"/>
  <c r="T31" i="23"/>
  <c r="AA31" i="23"/>
  <c r="U31" i="23"/>
  <c r="S31" i="23"/>
  <c r="L31" i="23"/>
  <c r="V31" i="23"/>
  <c r="AQ535" i="8"/>
  <c r="G31" i="23"/>
  <c r="Y31" i="23"/>
  <c r="R31" i="23"/>
  <c r="Y6" i="23"/>
  <c r="X6" i="23"/>
  <c r="AA6" i="23"/>
  <c r="Z6" i="23"/>
  <c r="AC6" i="23"/>
  <c r="X31" i="23"/>
  <c r="N31" i="23"/>
  <c r="J31" i="23"/>
  <c r="E31" i="23"/>
  <c r="W6" i="23"/>
  <c r="M6" i="23"/>
  <c r="AB6" i="23"/>
  <c r="Z31" i="23"/>
  <c r="O31" i="23"/>
  <c r="AJ45" i="23" l="1"/>
  <c r="AJ49" i="23" s="1"/>
  <c r="P43" i="23"/>
  <c r="U45" i="23"/>
  <c r="N45" i="23"/>
  <c r="U44" i="23"/>
  <c r="L44" i="23"/>
  <c r="R43" i="23"/>
  <c r="O45" i="23"/>
  <c r="T45" i="23"/>
  <c r="V45" i="23"/>
  <c r="Q45" i="23"/>
  <c r="O43" i="23"/>
  <c r="L43" i="23"/>
  <c r="N44" i="23"/>
  <c r="V44" i="23"/>
  <c r="Z44" i="23"/>
  <c r="AD44" i="23"/>
  <c r="AH44" i="23"/>
  <c r="AI44" i="23"/>
  <c r="AA45" i="23"/>
  <c r="AE45" i="23"/>
  <c r="AE43" i="23"/>
  <c r="M43" i="23"/>
  <c r="W45" i="23"/>
  <c r="X44" i="23"/>
  <c r="K43" i="23"/>
  <c r="D43" i="23"/>
  <c r="U43" i="23"/>
  <c r="M44" i="23"/>
  <c r="S45" i="23"/>
  <c r="M45" i="23"/>
  <c r="AF44" i="23"/>
  <c r="AC45" i="23"/>
  <c r="AB43" i="23"/>
  <c r="Z43" i="23"/>
  <c r="AF43" i="23"/>
  <c r="AG43" i="23"/>
  <c r="AG44" i="23"/>
  <c r="AA43" i="23"/>
  <c r="AE44" i="23"/>
  <c r="Y44" i="23"/>
  <c r="Z45" i="23"/>
  <c r="P44" i="23"/>
  <c r="R44" i="23"/>
  <c r="W43" i="23"/>
  <c r="P45" i="23"/>
  <c r="T44" i="23"/>
  <c r="T43" i="23"/>
  <c r="Q43" i="23"/>
  <c r="N43" i="23"/>
  <c r="S43" i="23"/>
  <c r="Y43" i="23"/>
  <c r="AD43" i="23"/>
  <c r="AB45" i="23"/>
  <c r="AI45" i="23"/>
  <c r="AH43" i="23"/>
  <c r="AD45" i="23"/>
  <c r="Y45" i="23"/>
  <c r="AA44" i="23"/>
  <c r="S44" i="23"/>
  <c r="O44" i="23"/>
  <c r="X45" i="23"/>
  <c r="R45" i="23"/>
  <c r="Q44" i="23"/>
  <c r="X43" i="23"/>
  <c r="W44" i="23"/>
  <c r="V43" i="23"/>
  <c r="AC43" i="23"/>
  <c r="AH45" i="23"/>
  <c r="AC44" i="23"/>
  <c r="AG45" i="23"/>
  <c r="AF45" i="23"/>
  <c r="AB44" i="23"/>
  <c r="V12" i="7"/>
  <c r="W11" i="7"/>
  <c r="W12" i="7" s="1"/>
  <c r="CM186" i="8"/>
  <c r="CM98" i="8"/>
  <c r="CM164" i="8"/>
  <c r="CM370" i="8"/>
  <c r="CM429" i="8"/>
  <c r="CM74" i="8"/>
  <c r="CM314" i="8"/>
  <c r="CM360" i="8"/>
  <c r="CM300" i="8"/>
  <c r="CM364" i="8"/>
  <c r="CT221" i="8"/>
  <c r="CM30" i="8"/>
  <c r="CT370" i="8"/>
  <c r="CT315" i="8"/>
  <c r="CM395" i="8"/>
  <c r="CM375" i="8"/>
  <c r="CM307" i="8"/>
  <c r="CT364" i="8"/>
  <c r="CT408" i="8"/>
  <c r="CT393" i="8"/>
  <c r="CM54" i="8"/>
  <c r="CM82" i="8"/>
  <c r="CM184" i="8"/>
  <c r="CM400" i="8"/>
  <c r="CM401" i="8"/>
  <c r="CM216" i="8"/>
  <c r="CM218" i="8"/>
  <c r="CT254" i="8"/>
  <c r="K49" i="7"/>
  <c r="L52" i="7"/>
  <c r="T26" i="7" s="1"/>
  <c r="M52" i="7"/>
  <c r="CM47" i="8"/>
  <c r="CM481" i="8"/>
  <c r="CM175" i="8"/>
  <c r="CT503" i="8"/>
  <c r="CM162" i="8"/>
  <c r="CM180" i="8"/>
  <c r="CM409" i="8"/>
  <c r="CM356" i="8"/>
  <c r="CM353" i="8"/>
  <c r="G52" i="7"/>
  <c r="H52" i="7"/>
  <c r="T25" i="7" s="1"/>
  <c r="I52" i="7"/>
  <c r="F52" i="7"/>
  <c r="CM515" i="8"/>
  <c r="CM181" i="8"/>
  <c r="CM219" i="8"/>
  <c r="CM491" i="8"/>
  <c r="CT162" i="8"/>
  <c r="CM293" i="8"/>
  <c r="CM137" i="8"/>
  <c r="CM472" i="8"/>
  <c r="CM329" i="8"/>
  <c r="CM281" i="8"/>
  <c r="CM46" i="8"/>
  <c r="CT34" i="8"/>
  <c r="BB519" i="8"/>
  <c r="CM310" i="8"/>
  <c r="BA519" i="8"/>
  <c r="CM253" i="8"/>
  <c r="CM500" i="8"/>
  <c r="CM217" i="8"/>
  <c r="CM428" i="8"/>
  <c r="CM104" i="8"/>
  <c r="CM431" i="8"/>
  <c r="CM487" i="8"/>
  <c r="CM59" i="8"/>
  <c r="CM407" i="8"/>
  <c r="CI173" i="8"/>
  <c r="CM173" i="8"/>
  <c r="G49" i="7"/>
  <c r="CM114" i="8"/>
  <c r="CM391" i="8"/>
  <c r="CM222" i="8"/>
  <c r="CT205" i="8"/>
  <c r="CM205" i="8"/>
  <c r="CM433" i="8"/>
  <c r="CM462" i="8"/>
  <c r="CM297" i="8"/>
  <c r="CM176" i="8"/>
  <c r="CT74" i="8"/>
  <c r="CM108" i="8"/>
  <c r="CM404" i="8"/>
  <c r="CM113" i="8"/>
  <c r="M49" i="7"/>
  <c r="CM220" i="8"/>
  <c r="CI330" i="8"/>
  <c r="CT98" i="8"/>
  <c r="CM315" i="8"/>
  <c r="I49" i="7"/>
  <c r="CM397" i="8"/>
  <c r="CM451" i="8"/>
  <c r="CM309" i="8"/>
  <c r="CM274" i="8"/>
  <c r="CM257" i="8"/>
  <c r="CM499" i="8"/>
  <c r="CT499" i="8"/>
  <c r="CM325" i="8"/>
  <c r="CT274" i="8"/>
  <c r="CT10" i="8"/>
  <c r="CM10" i="8"/>
  <c r="CI182" i="8"/>
  <c r="CM182" i="8"/>
  <c r="CM207" i="8"/>
  <c r="CM45" i="8"/>
  <c r="CM288" i="8"/>
  <c r="CM355" i="8"/>
  <c r="CT278" i="8"/>
  <c r="CM278" i="8"/>
  <c r="CM52" i="8"/>
  <c r="CM424" i="8"/>
  <c r="CM144" i="8"/>
  <c r="CT144" i="8"/>
  <c r="CT72" i="8"/>
  <c r="CM72" i="8"/>
  <c r="CT402" i="8"/>
  <c r="CM402" i="8"/>
  <c r="CT463" i="8"/>
  <c r="CM463" i="8"/>
  <c r="CM146" i="8"/>
  <c r="CT146" i="8"/>
  <c r="CM437" i="8"/>
  <c r="CM362" i="8"/>
  <c r="CM152" i="8"/>
  <c r="H32" i="23"/>
  <c r="K32" i="23"/>
  <c r="Z32" i="23"/>
  <c r="Q32" i="23"/>
  <c r="E32" i="23"/>
  <c r="T32" i="23"/>
  <c r="N32" i="23"/>
  <c r="N7" i="7" l="1"/>
  <c r="O7" i="23"/>
  <c r="AH49" i="23"/>
  <c r="AI49" i="23"/>
  <c r="K52" i="7"/>
  <c r="K55" i="7"/>
  <c r="J52" i="7"/>
  <c r="J55" i="7"/>
  <c r="CT330" i="8"/>
  <c r="M25" i="7"/>
  <c r="F25" i="7"/>
  <c r="O42" i="23"/>
  <c r="W42" i="23"/>
  <c r="Q42" i="23"/>
  <c r="I41" i="23"/>
  <c r="X41" i="23"/>
  <c r="J40" i="23"/>
  <c r="J41" i="23"/>
  <c r="L40" i="23"/>
  <c r="V42" i="23"/>
  <c r="AA41" i="23"/>
  <c r="K41" i="23"/>
  <c r="U41" i="23"/>
  <c r="Y40" i="23"/>
  <c r="AC42" i="23"/>
  <c r="Z40" i="23"/>
  <c r="S40" i="23"/>
  <c r="AB41" i="23"/>
  <c r="W41" i="23"/>
  <c r="K40" i="23"/>
  <c r="AD42" i="23"/>
  <c r="J42" i="23"/>
  <c r="T42" i="23"/>
  <c r="AF42" i="23"/>
  <c r="U40" i="23"/>
  <c r="H40" i="23"/>
  <c r="D40" i="23"/>
  <c r="M41" i="23"/>
  <c r="K42" i="23"/>
  <c r="X40" i="23"/>
  <c r="P40" i="23"/>
  <c r="T41" i="23"/>
  <c r="Q40" i="23"/>
  <c r="P41" i="23"/>
  <c r="I40" i="23"/>
  <c r="R42" i="23"/>
  <c r="V41" i="23"/>
  <c r="U42" i="23"/>
  <c r="S42" i="23"/>
  <c r="Z42" i="23"/>
  <c r="AE42" i="23"/>
  <c r="AD41" i="23"/>
  <c r="Y42" i="23"/>
  <c r="AA42" i="23"/>
  <c r="Y41" i="23"/>
  <c r="Z41" i="23"/>
  <c r="M40" i="23"/>
  <c r="X42" i="23"/>
  <c r="N41" i="23"/>
  <c r="W40" i="23"/>
  <c r="O41" i="23"/>
  <c r="AF41" i="23"/>
  <c r="AF49" i="23" s="1"/>
  <c r="AC41" i="23"/>
  <c r="AA40" i="23"/>
  <c r="N42" i="23"/>
  <c r="R41" i="23"/>
  <c r="M42" i="23"/>
  <c r="T40" i="23"/>
  <c r="L42" i="23"/>
  <c r="R40" i="23"/>
  <c r="Q41" i="23"/>
  <c r="P42" i="23"/>
  <c r="AE41" i="23"/>
  <c r="AB40" i="23"/>
  <c r="AE40" i="23"/>
  <c r="AG42" i="23"/>
  <c r="AG49" i="23" s="1"/>
  <c r="AD40" i="23"/>
  <c r="S41" i="23"/>
  <c r="V40" i="23"/>
  <c r="L41" i="23"/>
  <c r="N40" i="23"/>
  <c r="AB42" i="23"/>
  <c r="AC40" i="23"/>
  <c r="O40" i="23"/>
  <c r="AC39" i="23"/>
  <c r="AA25" i="7"/>
  <c r="K55" i="23"/>
  <c r="AA26" i="7"/>
  <c r="F55" i="23"/>
  <c r="Q57" i="23"/>
  <c r="V55" i="23"/>
  <c r="CI519" i="8"/>
  <c r="CJ258" i="8" s="1"/>
  <c r="U38" i="23"/>
  <c r="AB56" i="23"/>
  <c r="Y38" i="23"/>
  <c r="AB37" i="23"/>
  <c r="M37" i="23"/>
  <c r="X39" i="23"/>
  <c r="G39" i="23"/>
  <c r="H37" i="23"/>
  <c r="M39" i="23"/>
  <c r="Z38" i="23"/>
  <c r="L56" i="23"/>
  <c r="G38" i="23"/>
  <c r="Z37" i="23"/>
  <c r="K38" i="23"/>
  <c r="L37" i="23"/>
  <c r="AB38" i="23"/>
  <c r="D37" i="23"/>
  <c r="AD39" i="23"/>
  <c r="AA37" i="23"/>
  <c r="Q37" i="23"/>
  <c r="J39" i="23"/>
  <c r="W38" i="23"/>
  <c r="T38" i="23"/>
  <c r="V38" i="23"/>
  <c r="E37" i="23"/>
  <c r="E49" i="23" s="1"/>
  <c r="O38" i="23"/>
  <c r="Y39" i="23"/>
  <c r="F38" i="23"/>
  <c r="P39" i="23"/>
  <c r="K37" i="23"/>
  <c r="V37" i="23"/>
  <c r="V39" i="23"/>
  <c r="O39" i="23"/>
  <c r="F37" i="23"/>
  <c r="L38" i="23"/>
  <c r="H38" i="23"/>
  <c r="N37" i="23"/>
  <c r="J38" i="23"/>
  <c r="N39" i="23"/>
  <c r="Q38" i="23"/>
  <c r="Q7" i="7"/>
  <c r="T39" i="23"/>
  <c r="L39" i="23"/>
  <c r="Q39" i="23"/>
  <c r="U37" i="23"/>
  <c r="H39" i="23"/>
  <c r="I39" i="23"/>
  <c r="I38" i="23"/>
  <c r="S37" i="23"/>
  <c r="R37" i="23"/>
  <c r="S38" i="23"/>
  <c r="M38" i="23"/>
  <c r="T57" i="23"/>
  <c r="P55" i="23"/>
  <c r="P56" i="23"/>
  <c r="W57" i="23"/>
  <c r="J55" i="23"/>
  <c r="P57" i="23"/>
  <c r="Y56" i="23"/>
  <c r="AA57" i="23"/>
  <c r="U55" i="23"/>
  <c r="J57" i="23"/>
  <c r="V57" i="23"/>
  <c r="N56" i="23"/>
  <c r="F56" i="23"/>
  <c r="Y55" i="23"/>
  <c r="AA38" i="23"/>
  <c r="N55" i="23"/>
  <c r="D55" i="23"/>
  <c r="S56" i="23"/>
  <c r="L57" i="23"/>
  <c r="AB55" i="23"/>
  <c r="Z55" i="23"/>
  <c r="K56" i="23"/>
  <c r="L55" i="23"/>
  <c r="I57" i="23"/>
  <c r="R55" i="23"/>
  <c r="X56" i="23"/>
  <c r="K57" i="23"/>
  <c r="T55" i="23"/>
  <c r="X57" i="23"/>
  <c r="H55" i="23"/>
  <c r="G56" i="23"/>
  <c r="AD57" i="23"/>
  <c r="O56" i="23"/>
  <c r="Y57" i="23"/>
  <c r="I55" i="23"/>
  <c r="AA56" i="23"/>
  <c r="G57" i="23"/>
  <c r="H56" i="23"/>
  <c r="H57" i="23"/>
  <c r="N57" i="23"/>
  <c r="E55" i="23"/>
  <c r="E67" i="23" s="1"/>
  <c r="AB57" i="23"/>
  <c r="M55" i="23"/>
  <c r="AC57" i="23"/>
  <c r="J56" i="23"/>
  <c r="M57" i="23"/>
  <c r="AA55" i="23"/>
  <c r="R57" i="23"/>
  <c r="X55" i="23"/>
  <c r="Q56" i="23"/>
  <c r="S55" i="23"/>
  <c r="CM330" i="8"/>
  <c r="CM519" i="8" s="1"/>
  <c r="U57" i="23"/>
  <c r="Q55" i="23"/>
  <c r="S57" i="23"/>
  <c r="O57" i="23"/>
  <c r="Z56" i="23"/>
  <c r="T56" i="23"/>
  <c r="R56" i="23"/>
  <c r="W55" i="23"/>
  <c r="I56" i="23"/>
  <c r="AC56" i="23"/>
  <c r="M56" i="23"/>
  <c r="V56" i="23"/>
  <c r="G55" i="23"/>
  <c r="O55" i="23"/>
  <c r="U56" i="23"/>
  <c r="W56" i="23"/>
  <c r="Z57" i="23"/>
  <c r="U39" i="23"/>
  <c r="N38" i="23"/>
  <c r="X38" i="23"/>
  <c r="AC38" i="23"/>
  <c r="P38" i="23"/>
  <c r="AA39" i="23"/>
  <c r="G37" i="23"/>
  <c r="R39" i="23"/>
  <c r="X37" i="23"/>
  <c r="K39" i="23"/>
  <c r="AB39" i="23"/>
  <c r="Y37" i="23"/>
  <c r="O37" i="23"/>
  <c r="W37" i="23"/>
  <c r="S39" i="23"/>
  <c r="I37" i="23"/>
  <c r="T37" i="23"/>
  <c r="P37" i="23"/>
  <c r="R38" i="23"/>
  <c r="J37" i="23"/>
  <c r="W39" i="23"/>
  <c r="Z39" i="23"/>
  <c r="CG519" i="8"/>
  <c r="CG3" i="8" s="1"/>
  <c r="M26" i="7" l="1"/>
  <c r="AE59" i="23"/>
  <c r="AA59" i="23"/>
  <c r="AB59" i="23"/>
  <c r="J59" i="23"/>
  <c r="AC60" i="23"/>
  <c r="K60" i="23"/>
  <c r="Q8" i="7"/>
  <c r="J58" i="23"/>
  <c r="Q58" i="23"/>
  <c r="D58" i="23"/>
  <c r="AG60" i="23"/>
  <c r="Q60" i="23"/>
  <c r="M60" i="23"/>
  <c r="O60" i="23"/>
  <c r="W59" i="23"/>
  <c r="P59" i="23"/>
  <c r="O58" i="23"/>
  <c r="AD60" i="23"/>
  <c r="AB60" i="23"/>
  <c r="L58" i="23"/>
  <c r="W58" i="23"/>
  <c r="N8" i="7"/>
  <c r="T60" i="23"/>
  <c r="AF60" i="23"/>
  <c r="AD59" i="23"/>
  <c r="I58" i="23"/>
  <c r="X59" i="23"/>
  <c r="U60" i="23"/>
  <c r="N60" i="23"/>
  <c r="S58" i="23"/>
  <c r="L60" i="23"/>
  <c r="R58" i="23"/>
  <c r="P58" i="23"/>
  <c r="S60" i="23"/>
  <c r="T59" i="23"/>
  <c r="V58" i="23"/>
  <c r="M59" i="23"/>
  <c r="J60" i="23"/>
  <c r="R60" i="23"/>
  <c r="Y59" i="23"/>
  <c r="X58" i="23"/>
  <c r="U63" i="23"/>
  <c r="Q61" i="23"/>
  <c r="O63" i="23"/>
  <c r="W61" i="23"/>
  <c r="K61" i="23"/>
  <c r="X62" i="23"/>
  <c r="P61" i="23"/>
  <c r="W63" i="23"/>
  <c r="D61" i="23"/>
  <c r="V63" i="23"/>
  <c r="U62" i="23"/>
  <c r="Z62" i="23"/>
  <c r="AC62" i="23"/>
  <c r="AA63" i="23"/>
  <c r="AE61" i="23"/>
  <c r="AA61" i="23"/>
  <c r="AA62" i="23"/>
  <c r="AB62" i="23"/>
  <c r="R61" i="23"/>
  <c r="O62" i="23"/>
  <c r="L62" i="23"/>
  <c r="O61" i="23"/>
  <c r="S63" i="23"/>
  <c r="AH62" i="23"/>
  <c r="AF61" i="23"/>
  <c r="AG61" i="23"/>
  <c r="AD63" i="23"/>
  <c r="Y62" i="23"/>
  <c r="S62" i="23"/>
  <c r="N61" i="23"/>
  <c r="AF62" i="23"/>
  <c r="AD62" i="23"/>
  <c r="AJ63" i="23"/>
  <c r="AJ67" i="23" s="1"/>
  <c r="AF63" i="23"/>
  <c r="N63" i="23"/>
  <c r="Q62" i="23"/>
  <c r="U61" i="23"/>
  <c r="R62" i="23"/>
  <c r="M62" i="23"/>
  <c r="M63" i="23"/>
  <c r="W62" i="23"/>
  <c r="P63" i="23"/>
  <c r="X63" i="23"/>
  <c r="V61" i="23"/>
  <c r="X61" i="23"/>
  <c r="AB61" i="23"/>
  <c r="AH63" i="23"/>
  <c r="AH61" i="23"/>
  <c r="T62" i="23"/>
  <c r="R63" i="23"/>
  <c r="L61" i="23"/>
  <c r="Q63" i="23"/>
  <c r="M61" i="23"/>
  <c r="Y61" i="23"/>
  <c r="Z63" i="23"/>
  <c r="AE63" i="23"/>
  <c r="Y63" i="23"/>
  <c r="V62" i="23"/>
  <c r="N62" i="23"/>
  <c r="T61" i="23"/>
  <c r="S61" i="23"/>
  <c r="AC61" i="23"/>
  <c r="AC63" i="23"/>
  <c r="AD61" i="23"/>
  <c r="AB63" i="23"/>
  <c r="Z61" i="23"/>
  <c r="AI63" i="23"/>
  <c r="P62" i="23"/>
  <c r="T63" i="23"/>
  <c r="AI62" i="23"/>
  <c r="AG63" i="23"/>
  <c r="AG62" i="23"/>
  <c r="AE62" i="23"/>
  <c r="AA9" i="7"/>
  <c r="T58" i="23"/>
  <c r="AD58" i="23"/>
  <c r="F26" i="7"/>
  <c r="Y60" i="23"/>
  <c r="AA60" i="23"/>
  <c r="K59" i="23"/>
  <c r="AB58" i="23"/>
  <c r="H58" i="23"/>
  <c r="M58" i="23"/>
  <c r="AE60" i="23"/>
  <c r="Z58" i="23"/>
  <c r="W60" i="23"/>
  <c r="I59" i="23"/>
  <c r="AC58" i="23"/>
  <c r="Z60" i="23"/>
  <c r="Y58" i="23"/>
  <c r="AF59" i="23"/>
  <c r="AE58" i="23"/>
  <c r="O59" i="23"/>
  <c r="AA58" i="23"/>
  <c r="V59" i="23"/>
  <c r="N59" i="23"/>
  <c r="U58" i="23"/>
  <c r="Q59" i="23"/>
  <c r="Z59" i="23"/>
  <c r="X60" i="23"/>
  <c r="AC59" i="23"/>
  <c r="P60" i="23"/>
  <c r="U59" i="23"/>
  <c r="L59" i="23"/>
  <c r="N58" i="23"/>
  <c r="S59" i="23"/>
  <c r="V60" i="23"/>
  <c r="R59" i="23"/>
  <c r="K58" i="23"/>
  <c r="N7" i="23"/>
  <c r="AE49" i="23"/>
  <c r="AD49" i="23"/>
  <c r="M49" i="23"/>
  <c r="U49" i="23"/>
  <c r="M8" i="23"/>
  <c r="AC49" i="23"/>
  <c r="X49" i="23"/>
  <c r="P49" i="23"/>
  <c r="AA49" i="23"/>
  <c r="O49" i="23"/>
  <c r="F67" i="23"/>
  <c r="CJ465" i="8"/>
  <c r="CK465" i="8" s="1"/>
  <c r="CJ219" i="8"/>
  <c r="CK219" i="8" s="1"/>
  <c r="CO219" i="8" s="1"/>
  <c r="CR219" i="8" s="1"/>
  <c r="CJ487" i="8"/>
  <c r="CK487" i="8" s="1"/>
  <c r="CJ427" i="8"/>
  <c r="CK427" i="8" s="1"/>
  <c r="CO427" i="8" s="1"/>
  <c r="CR427" i="8" s="1"/>
  <c r="CJ238" i="8"/>
  <c r="CK238" i="8" s="1"/>
  <c r="CL238" i="8" s="1"/>
  <c r="CJ348" i="8"/>
  <c r="CK348" i="8" s="1"/>
  <c r="CJ345" i="8"/>
  <c r="CK345" i="8" s="1"/>
  <c r="CJ53" i="8"/>
  <c r="CK53" i="8" s="1"/>
  <c r="CL53" i="8" s="1"/>
  <c r="CJ57" i="8"/>
  <c r="CK57" i="8" s="1"/>
  <c r="CJ478" i="8"/>
  <c r="CK478" i="8" s="1"/>
  <c r="CJ379" i="8"/>
  <c r="CK379" i="8" s="1"/>
  <c r="CJ61" i="8"/>
  <c r="CK61" i="8" s="1"/>
  <c r="CL61" i="8" s="1"/>
  <c r="CJ46" i="8"/>
  <c r="CK46" i="8" s="1"/>
  <c r="CL46" i="8" s="1"/>
  <c r="CJ317" i="8"/>
  <c r="CK317" i="8" s="1"/>
  <c r="CJ283" i="8"/>
  <c r="CK283" i="8" s="1"/>
  <c r="CJ162" i="8"/>
  <c r="CK162" i="8" s="1"/>
  <c r="CJ25" i="8"/>
  <c r="CK25" i="8" s="1"/>
  <c r="CO25" i="8" s="1"/>
  <c r="CR25" i="8" s="1"/>
  <c r="CJ422" i="8"/>
  <c r="CK422" i="8" s="1"/>
  <c r="CJ426" i="8"/>
  <c r="CK426" i="8" s="1"/>
  <c r="CJ202" i="8"/>
  <c r="CK202" i="8" s="1"/>
  <c r="CJ28" i="8"/>
  <c r="CK28" i="8" s="1"/>
  <c r="CJ515" i="8"/>
  <c r="CK515" i="8" s="1"/>
  <c r="CJ309" i="8"/>
  <c r="CK309" i="8" s="1"/>
  <c r="CJ282" i="8"/>
  <c r="CK282" i="8" s="1"/>
  <c r="CJ330" i="8"/>
  <c r="CK330" i="8" s="1"/>
  <c r="CO330" i="8" s="1"/>
  <c r="CR330" i="8" s="1"/>
  <c r="CJ429" i="8"/>
  <c r="CK429" i="8" s="1"/>
  <c r="CO429" i="8" s="1"/>
  <c r="CR429" i="8" s="1"/>
  <c r="CJ510" i="8"/>
  <c r="CK510" i="8" s="1"/>
  <c r="CJ286" i="8"/>
  <c r="CK286" i="8" s="1"/>
  <c r="CL286" i="8" s="1"/>
  <c r="CJ235" i="8"/>
  <c r="CK235" i="8" s="1"/>
  <c r="CJ191" i="8"/>
  <c r="CK191" i="8" s="1"/>
  <c r="CJ259" i="8"/>
  <c r="CK259" i="8" s="1"/>
  <c r="CJ350" i="8"/>
  <c r="CK350" i="8" s="1"/>
  <c r="CJ301" i="8"/>
  <c r="CK301" i="8" s="1"/>
  <c r="CL301" i="8" s="1"/>
  <c r="CJ517" i="8"/>
  <c r="CK517" i="8" s="1"/>
  <c r="CJ491" i="8"/>
  <c r="CK491" i="8" s="1"/>
  <c r="CL491" i="8" s="1"/>
  <c r="CJ377" i="8"/>
  <c r="CK377" i="8" s="1"/>
  <c r="CJ440" i="8"/>
  <c r="CK440" i="8" s="1"/>
  <c r="CJ36" i="8"/>
  <c r="CK36" i="8" s="1"/>
  <c r="CL36" i="8" s="1"/>
  <c r="CJ271" i="8"/>
  <c r="CK271" i="8" s="1"/>
  <c r="CJ17" i="8"/>
  <c r="CK17" i="8" s="1"/>
  <c r="CJ233" i="8"/>
  <c r="CK233" i="8" s="1"/>
  <c r="CJ206" i="8"/>
  <c r="CK206" i="8" s="1"/>
  <c r="CO206" i="8" s="1"/>
  <c r="CR206" i="8" s="1"/>
  <c r="CJ404" i="8"/>
  <c r="CK404" i="8" s="1"/>
  <c r="CJ78" i="8"/>
  <c r="CK78" i="8" s="1"/>
  <c r="CO78" i="8" s="1"/>
  <c r="CR78" i="8" s="1"/>
  <c r="CJ316" i="8"/>
  <c r="CK316" i="8" s="1"/>
  <c r="CJ60" i="8"/>
  <c r="CK60" i="8" s="1"/>
  <c r="F49" i="23"/>
  <c r="Q49" i="23"/>
  <c r="H49" i="23"/>
  <c r="AB49" i="23"/>
  <c r="CJ138" i="8"/>
  <c r="CK138" i="8" s="1"/>
  <c r="CJ318" i="8"/>
  <c r="CK318" i="8" s="1"/>
  <c r="CJ137" i="8"/>
  <c r="CK137" i="8" s="1"/>
  <c r="CJ113" i="8"/>
  <c r="CK113" i="8" s="1"/>
  <c r="CJ95" i="8"/>
  <c r="CK95" i="8" s="1"/>
  <c r="CJ196" i="8"/>
  <c r="CK196" i="8" s="1"/>
  <c r="CJ183" i="8"/>
  <c r="CK183" i="8" s="1"/>
  <c r="CO183" i="8" s="1"/>
  <c r="CR183" i="8" s="1"/>
  <c r="CJ24" i="8"/>
  <c r="CK24" i="8" s="1"/>
  <c r="CJ357" i="8"/>
  <c r="CK357" i="8" s="1"/>
  <c r="CL357" i="8" s="1"/>
  <c r="CJ40" i="8"/>
  <c r="CK40" i="8" s="1"/>
  <c r="CJ6" i="8"/>
  <c r="CK6" i="8" s="1"/>
  <c r="CL6" i="8" s="1"/>
  <c r="CJ222" i="8"/>
  <c r="CK222" i="8" s="1"/>
  <c r="CJ109" i="8"/>
  <c r="CK109" i="8" s="1"/>
  <c r="CJ295" i="8"/>
  <c r="CK295" i="8" s="1"/>
  <c r="CJ150" i="8"/>
  <c r="CK150" i="8" s="1"/>
  <c r="CJ42" i="8"/>
  <c r="CK42" i="8" s="1"/>
  <c r="CJ308" i="8"/>
  <c r="CK308" i="8" s="1"/>
  <c r="CO308" i="8" s="1"/>
  <c r="CR308" i="8" s="1"/>
  <c r="CJ452" i="8"/>
  <c r="CK452" i="8" s="1"/>
  <c r="CO452" i="8" s="1"/>
  <c r="CR452" i="8" s="1"/>
  <c r="CJ111" i="8"/>
  <c r="CK111" i="8" s="1"/>
  <c r="CJ223" i="8"/>
  <c r="CK223" i="8" s="1"/>
  <c r="CL223" i="8" s="1"/>
  <c r="CJ246" i="8"/>
  <c r="CK246" i="8" s="1"/>
  <c r="CJ297" i="8"/>
  <c r="CK297" i="8" s="1"/>
  <c r="CL297" i="8" s="1"/>
  <c r="CJ366" i="8"/>
  <c r="CK366" i="8" s="1"/>
  <c r="CJ490" i="8"/>
  <c r="CK490" i="8" s="1"/>
  <c r="CJ455" i="8"/>
  <c r="CK455" i="8" s="1"/>
  <c r="CJ291" i="8"/>
  <c r="CK291" i="8" s="1"/>
  <c r="CJ252" i="8"/>
  <c r="CK252" i="8" s="1"/>
  <c r="CJ20" i="8"/>
  <c r="CK20" i="8" s="1"/>
  <c r="CO20" i="8" s="1"/>
  <c r="CR20" i="8" s="1"/>
  <c r="CJ54" i="8"/>
  <c r="CK54" i="8" s="1"/>
  <c r="CJ398" i="8"/>
  <c r="CK398" i="8" s="1"/>
  <c r="CJ472" i="8"/>
  <c r="CK472" i="8" s="1"/>
  <c r="CJ387" i="8"/>
  <c r="CK387" i="8" s="1"/>
  <c r="CO387" i="8" s="1"/>
  <c r="CR387" i="8" s="1"/>
  <c r="CJ514" i="8"/>
  <c r="CK514" i="8" s="1"/>
  <c r="CJ446" i="8"/>
  <c r="CK446" i="8" s="1"/>
  <c r="CL446" i="8" s="1"/>
  <c r="CJ493" i="8"/>
  <c r="CK493" i="8" s="1"/>
  <c r="CO493" i="8" s="1"/>
  <c r="CR493" i="8" s="1"/>
  <c r="CJ498" i="8"/>
  <c r="CK498" i="8" s="1"/>
  <c r="CL498" i="8" s="1"/>
  <c r="CJ413" i="8"/>
  <c r="CK413" i="8" s="1"/>
  <c r="CL413" i="8" s="1"/>
  <c r="CJ334" i="8"/>
  <c r="CK334" i="8" s="1"/>
  <c r="CL334" i="8" s="1"/>
  <c r="CJ311" i="8"/>
  <c r="CK311" i="8" s="1"/>
  <c r="CJ451" i="8"/>
  <c r="CK451" i="8" s="1"/>
  <c r="CJ281" i="8"/>
  <c r="CK281" i="8" s="1"/>
  <c r="CJ13" i="8"/>
  <c r="CK13" i="8" s="1"/>
  <c r="CJ174" i="8"/>
  <c r="CK174" i="8" s="1"/>
  <c r="CJ417" i="8"/>
  <c r="CK417" i="8" s="1"/>
  <c r="CL417" i="8" s="1"/>
  <c r="CJ415" i="8"/>
  <c r="CK415" i="8" s="1"/>
  <c r="CO415" i="8" s="1"/>
  <c r="CR415" i="8" s="1"/>
  <c r="CJ333" i="8"/>
  <c r="CK333" i="8" s="1"/>
  <c r="CO333" i="8" s="1"/>
  <c r="CR333" i="8" s="1"/>
  <c r="CJ483" i="8"/>
  <c r="CK483" i="8" s="1"/>
  <c r="CL483" i="8" s="1"/>
  <c r="CJ129" i="8"/>
  <c r="CK129" i="8" s="1"/>
  <c r="CO129" i="8" s="1"/>
  <c r="CR129" i="8" s="1"/>
  <c r="CJ112" i="8"/>
  <c r="CK112" i="8" s="1"/>
  <c r="CJ268" i="8"/>
  <c r="CK268" i="8" s="1"/>
  <c r="CL268" i="8" s="1"/>
  <c r="CJ421" i="8"/>
  <c r="CK421" i="8" s="1"/>
  <c r="CO421" i="8" s="1"/>
  <c r="CR421" i="8" s="1"/>
  <c r="CJ51" i="8"/>
  <c r="CK51" i="8" s="1"/>
  <c r="CJ247" i="8"/>
  <c r="CK247" i="8" s="1"/>
  <c r="CL247" i="8" s="1"/>
  <c r="CJ371" i="8"/>
  <c r="CK371" i="8" s="1"/>
  <c r="CL371" i="8" s="1"/>
  <c r="CJ288" i="8"/>
  <c r="CK288" i="8" s="1"/>
  <c r="CO288" i="8" s="1"/>
  <c r="CR288" i="8" s="1"/>
  <c r="CJ255" i="8"/>
  <c r="CK255" i="8" s="1"/>
  <c r="CJ52" i="8"/>
  <c r="CK52" i="8" s="1"/>
  <c r="CJ407" i="8"/>
  <c r="CK407" i="8" s="1"/>
  <c r="CL407" i="8" s="1"/>
  <c r="CJ65" i="8"/>
  <c r="CK65" i="8" s="1"/>
  <c r="CL65" i="8" s="1"/>
  <c r="CJ116" i="8"/>
  <c r="CK116" i="8" s="1"/>
  <c r="CO116" i="8" s="1"/>
  <c r="CR116" i="8" s="1"/>
  <c r="CJ11" i="8"/>
  <c r="CK11" i="8" s="1"/>
  <c r="CO11" i="8" s="1"/>
  <c r="CR11" i="8" s="1"/>
  <c r="CJ303" i="8"/>
  <c r="CK303" i="8" s="1"/>
  <c r="CO303" i="8" s="1"/>
  <c r="CR303" i="8" s="1"/>
  <c r="CJ154" i="8"/>
  <c r="CK154" i="8" s="1"/>
  <c r="CO154" i="8" s="1"/>
  <c r="CR154" i="8" s="1"/>
  <c r="CJ511" i="8"/>
  <c r="CK511" i="8" s="1"/>
  <c r="CJ29" i="8"/>
  <c r="CK29" i="8" s="1"/>
  <c r="CL29" i="8" s="1"/>
  <c r="CJ104" i="8"/>
  <c r="CK104" i="8" s="1"/>
  <c r="CL104" i="8" s="1"/>
  <c r="CJ208" i="8"/>
  <c r="CK208" i="8" s="1"/>
  <c r="CL208" i="8" s="1"/>
  <c r="CJ285" i="8"/>
  <c r="CK285" i="8" s="1"/>
  <c r="CJ454" i="8"/>
  <c r="CK454" i="8" s="1"/>
  <c r="CL454" i="8" s="1"/>
  <c r="CJ136" i="8"/>
  <c r="CK136" i="8" s="1"/>
  <c r="CJ294" i="8"/>
  <c r="CK294" i="8" s="1"/>
  <c r="CL294" i="8" s="1"/>
  <c r="CJ168" i="8"/>
  <c r="CK168" i="8" s="1"/>
  <c r="CO168" i="8" s="1"/>
  <c r="CR168" i="8" s="1"/>
  <c r="CJ306" i="8"/>
  <c r="CK306" i="8" s="1"/>
  <c r="CL306" i="8" s="1"/>
  <c r="CJ436" i="8"/>
  <c r="CK436" i="8" s="1"/>
  <c r="CO436" i="8" s="1"/>
  <c r="CR436" i="8" s="1"/>
  <c r="CJ105" i="8"/>
  <c r="CK105" i="8" s="1"/>
  <c r="CO105" i="8" s="1"/>
  <c r="CR105" i="8" s="1"/>
  <c r="CJ274" i="8"/>
  <c r="CK274" i="8" s="1"/>
  <c r="CJ122" i="8"/>
  <c r="CK122" i="8" s="1"/>
  <c r="CL122" i="8" s="1"/>
  <c r="CJ402" i="8"/>
  <c r="CK402" i="8" s="1"/>
  <c r="CO402" i="8" s="1"/>
  <c r="CR402" i="8" s="1"/>
  <c r="CJ67" i="8"/>
  <c r="CK67" i="8" s="1"/>
  <c r="CL67" i="8" s="1"/>
  <c r="CJ23" i="8"/>
  <c r="CK23" i="8" s="1"/>
  <c r="CL23" i="8" s="1"/>
  <c r="CJ385" i="8"/>
  <c r="CK385" i="8" s="1"/>
  <c r="CO385" i="8" s="1"/>
  <c r="CR385" i="8" s="1"/>
  <c r="CJ178" i="8"/>
  <c r="CK178" i="8" s="1"/>
  <c r="CJ396" i="8"/>
  <c r="CK396" i="8" s="1"/>
  <c r="CO396" i="8" s="1"/>
  <c r="CR396" i="8" s="1"/>
  <c r="CJ381" i="8"/>
  <c r="CK381" i="8" s="1"/>
  <c r="CJ250" i="8"/>
  <c r="CK250" i="8" s="1"/>
  <c r="CJ8" i="8"/>
  <c r="CK8" i="8" s="1"/>
  <c r="CJ468" i="8"/>
  <c r="CK468" i="8" s="1"/>
  <c r="CJ240" i="8"/>
  <c r="CK240" i="8" s="1"/>
  <c r="CJ98" i="8"/>
  <c r="CK98" i="8" s="1"/>
  <c r="CJ68" i="8"/>
  <c r="CK68" i="8" s="1"/>
  <c r="CJ447" i="8"/>
  <c r="CK447" i="8" s="1"/>
  <c r="CO447" i="8" s="1"/>
  <c r="CR447" i="8" s="1"/>
  <c r="CJ322" i="8"/>
  <c r="CK322" i="8" s="1"/>
  <c r="CO322" i="8" s="1"/>
  <c r="CR322" i="8" s="1"/>
  <c r="CJ147" i="8"/>
  <c r="CK147" i="8" s="1"/>
  <c r="CJ441" i="8"/>
  <c r="CK441" i="8" s="1"/>
  <c r="CJ459" i="8"/>
  <c r="CK459" i="8" s="1"/>
  <c r="CJ175" i="8"/>
  <c r="CK175" i="8" s="1"/>
  <c r="CJ374" i="8"/>
  <c r="CK374" i="8" s="1"/>
  <c r="CJ99" i="8"/>
  <c r="CK99" i="8" s="1"/>
  <c r="CJ92" i="8"/>
  <c r="CK92" i="8" s="1"/>
  <c r="CO92" i="8" s="1"/>
  <c r="CR92" i="8" s="1"/>
  <c r="CJ110" i="8"/>
  <c r="CK110" i="8" s="1"/>
  <c r="CJ494" i="8"/>
  <c r="CK494" i="8" s="1"/>
  <c r="CJ392" i="8"/>
  <c r="CK392" i="8" s="1"/>
  <c r="CO392" i="8" s="1"/>
  <c r="CR392" i="8" s="1"/>
  <c r="CJ172" i="8"/>
  <c r="CK172" i="8" s="1"/>
  <c r="CO172" i="8" s="1"/>
  <c r="CR172" i="8" s="1"/>
  <c r="CJ339" i="8"/>
  <c r="CK339" i="8" s="1"/>
  <c r="CO339" i="8" s="1"/>
  <c r="CR339" i="8" s="1"/>
  <c r="CJ329" i="8"/>
  <c r="CK329" i="8" s="1"/>
  <c r="CJ346" i="8"/>
  <c r="CK346" i="8" s="1"/>
  <c r="CL346" i="8" s="1"/>
  <c r="CJ368" i="8"/>
  <c r="CK368" i="8" s="1"/>
  <c r="CO368" i="8" s="1"/>
  <c r="CR368" i="8" s="1"/>
  <c r="CJ153" i="8"/>
  <c r="CK153" i="8" s="1"/>
  <c r="CJ336" i="8"/>
  <c r="CK336" i="8" s="1"/>
  <c r="CO336" i="8" s="1"/>
  <c r="CR336" i="8" s="1"/>
  <c r="CJ265" i="8"/>
  <c r="CK265" i="8" s="1"/>
  <c r="CJ419" i="8"/>
  <c r="CK419" i="8" s="1"/>
  <c r="CJ108" i="8"/>
  <c r="CK108" i="8" s="1"/>
  <c r="CJ477" i="8"/>
  <c r="CK477" i="8" s="1"/>
  <c r="CO477" i="8" s="1"/>
  <c r="CR477" i="8" s="1"/>
  <c r="CJ66" i="8"/>
  <c r="CK66" i="8" s="1"/>
  <c r="CO66" i="8" s="1"/>
  <c r="CR66" i="8" s="1"/>
  <c r="CJ475" i="8"/>
  <c r="CK475" i="8" s="1"/>
  <c r="CL475" i="8" s="1"/>
  <c r="CJ163" i="8"/>
  <c r="CK163" i="8" s="1"/>
  <c r="CL163" i="8" s="1"/>
  <c r="CJ260" i="8"/>
  <c r="CK260" i="8" s="1"/>
  <c r="CJ403" i="8"/>
  <c r="CK403" i="8" s="1"/>
  <c r="CJ460" i="8"/>
  <c r="CK460" i="8" s="1"/>
  <c r="CJ50" i="8"/>
  <c r="CK50" i="8" s="1"/>
  <c r="CJ471" i="8"/>
  <c r="CK471" i="8" s="1"/>
  <c r="CJ277" i="8"/>
  <c r="CK277" i="8" s="1"/>
  <c r="CJ253" i="8"/>
  <c r="CK253" i="8" s="1"/>
  <c r="CJ188" i="8"/>
  <c r="CK188" i="8" s="1"/>
  <c r="CJ7" i="8"/>
  <c r="CK7" i="8" s="1"/>
  <c r="CJ18" i="8"/>
  <c r="CK18" i="8" s="1"/>
  <c r="CJ200" i="8"/>
  <c r="CK200" i="8" s="1"/>
  <c r="CJ48" i="8"/>
  <c r="CK48" i="8" s="1"/>
  <c r="CL48" i="8" s="1"/>
  <c r="CJ204" i="8"/>
  <c r="CK204" i="8" s="1"/>
  <c r="CL204" i="8" s="1"/>
  <c r="CJ56" i="8"/>
  <c r="CK56" i="8" s="1"/>
  <c r="CJ102" i="8"/>
  <c r="CK102" i="8" s="1"/>
  <c r="CJ298" i="8"/>
  <c r="CK298" i="8" s="1"/>
  <c r="CL298" i="8" s="1"/>
  <c r="CJ167" i="8"/>
  <c r="CK167" i="8" s="1"/>
  <c r="CL167" i="8" s="1"/>
  <c r="CJ141" i="8"/>
  <c r="CK141" i="8" s="1"/>
  <c r="CL141" i="8" s="1"/>
  <c r="CJ64" i="8"/>
  <c r="CK64" i="8" s="1"/>
  <c r="CJ310" i="8"/>
  <c r="CK310" i="8" s="1"/>
  <c r="CL310" i="8" s="1"/>
  <c r="CJ416" i="8"/>
  <c r="CK416" i="8" s="1"/>
  <c r="CJ289" i="8"/>
  <c r="CK289" i="8" s="1"/>
  <c r="CO289" i="8" s="1"/>
  <c r="CR289" i="8" s="1"/>
  <c r="CJ299" i="8"/>
  <c r="CK299" i="8" s="1"/>
  <c r="CL299" i="8" s="1"/>
  <c r="CJ73" i="8"/>
  <c r="CK73" i="8" s="1"/>
  <c r="CO73" i="8" s="1"/>
  <c r="CR73" i="8" s="1"/>
  <c r="CJ87" i="8"/>
  <c r="CK87" i="8" s="1"/>
  <c r="CL87" i="8" s="1"/>
  <c r="CJ32" i="8"/>
  <c r="CK32" i="8" s="1"/>
  <c r="CJ169" i="8"/>
  <c r="CK169" i="8" s="1"/>
  <c r="CO169" i="8" s="1"/>
  <c r="CR169" i="8" s="1"/>
  <c r="CJ408" i="8"/>
  <c r="CK408" i="8" s="1"/>
  <c r="CL408" i="8" s="1"/>
  <c r="CJ467" i="8"/>
  <c r="CK467" i="8" s="1"/>
  <c r="CL467" i="8" s="1"/>
  <c r="CJ139" i="8"/>
  <c r="CK139" i="8" s="1"/>
  <c r="CJ120" i="8"/>
  <c r="CK120" i="8" s="1"/>
  <c r="CO120" i="8" s="1"/>
  <c r="CR120" i="8" s="1"/>
  <c r="CJ239" i="8"/>
  <c r="CK239" i="8" s="1"/>
  <c r="CJ176" i="8"/>
  <c r="CK176" i="8" s="1"/>
  <c r="CL176" i="8" s="1"/>
  <c r="CJ121" i="8"/>
  <c r="CK121" i="8" s="1"/>
  <c r="CO121" i="8" s="1"/>
  <c r="CR121" i="8" s="1"/>
  <c r="CJ287" i="8"/>
  <c r="CK287" i="8" s="1"/>
  <c r="CL287" i="8" s="1"/>
  <c r="CJ266" i="8"/>
  <c r="CK266" i="8" s="1"/>
  <c r="CO266" i="8" s="1"/>
  <c r="CR266" i="8" s="1"/>
  <c r="CJ234" i="8"/>
  <c r="CK234" i="8" s="1"/>
  <c r="CO234" i="8" s="1"/>
  <c r="CR234" i="8" s="1"/>
  <c r="CI3" i="8"/>
  <c r="CJ41" i="8"/>
  <c r="CK41" i="8" s="1"/>
  <c r="CJ193" i="8"/>
  <c r="CK193" i="8" s="1"/>
  <c r="CO193" i="8" s="1"/>
  <c r="CR193" i="8" s="1"/>
  <c r="CJ126" i="8"/>
  <c r="CK126" i="8" s="1"/>
  <c r="CO126" i="8" s="1"/>
  <c r="CR126" i="8" s="1"/>
  <c r="CJ338" i="8"/>
  <c r="CK338" i="8" s="1"/>
  <c r="CJ225" i="8"/>
  <c r="CK225" i="8" s="1"/>
  <c r="CO225" i="8" s="1"/>
  <c r="CR225" i="8" s="1"/>
  <c r="CJ96" i="8"/>
  <c r="CK96" i="8" s="1"/>
  <c r="CJ263" i="8"/>
  <c r="CK263" i="8" s="1"/>
  <c r="CJ119" i="8"/>
  <c r="CK119" i="8" s="1"/>
  <c r="CJ177" i="8"/>
  <c r="CK177" i="8" s="1"/>
  <c r="CL177" i="8" s="1"/>
  <c r="CJ507" i="8"/>
  <c r="CK507" i="8" s="1"/>
  <c r="CL507" i="8" s="1"/>
  <c r="CJ218" i="8"/>
  <c r="CK218" i="8" s="1"/>
  <c r="CL218" i="8" s="1"/>
  <c r="CJ103" i="8"/>
  <c r="CK103" i="8" s="1"/>
  <c r="CL103" i="8" s="1"/>
  <c r="CJ389" i="8"/>
  <c r="CK389" i="8" s="1"/>
  <c r="CJ140" i="8"/>
  <c r="CK140" i="8" s="1"/>
  <c r="CO140" i="8" s="1"/>
  <c r="CR140" i="8" s="1"/>
  <c r="CJ205" i="8"/>
  <c r="CK205" i="8" s="1"/>
  <c r="CJ430" i="8"/>
  <c r="CK430" i="8" s="1"/>
  <c r="CJ332" i="8"/>
  <c r="CK332" i="8" s="1"/>
  <c r="CO332" i="8" s="1"/>
  <c r="CR332" i="8" s="1"/>
  <c r="CJ443" i="8"/>
  <c r="CK443" i="8" s="1"/>
  <c r="CJ319" i="8"/>
  <c r="CK319" i="8" s="1"/>
  <c r="CO319" i="8" s="1"/>
  <c r="CR319" i="8" s="1"/>
  <c r="CJ85" i="8"/>
  <c r="CK85" i="8" s="1"/>
  <c r="CJ134" i="8"/>
  <c r="CK134" i="8" s="1"/>
  <c r="CJ59" i="8"/>
  <c r="CK59" i="8" s="1"/>
  <c r="CJ249" i="8"/>
  <c r="CK249" i="8" s="1"/>
  <c r="CL249" i="8" s="1"/>
  <c r="CJ393" i="8"/>
  <c r="CK393" i="8" s="1"/>
  <c r="CL393" i="8" s="1"/>
  <c r="CJ133" i="8"/>
  <c r="CK133" i="8" s="1"/>
  <c r="CL133" i="8" s="1"/>
  <c r="CJ380" i="8"/>
  <c r="CJ232" i="8"/>
  <c r="CK232" i="8" s="1"/>
  <c r="CO232" i="8" s="1"/>
  <c r="CR232" i="8" s="1"/>
  <c r="CJ453" i="8"/>
  <c r="CK453" i="8" s="1"/>
  <c r="CJ356" i="8"/>
  <c r="CK356" i="8" s="1"/>
  <c r="CJ12" i="8"/>
  <c r="CK12" i="8" s="1"/>
  <c r="CJ476" i="8"/>
  <c r="CK476" i="8" s="1"/>
  <c r="CO476" i="8" s="1"/>
  <c r="CR476" i="8" s="1"/>
  <c r="CJ100" i="8"/>
  <c r="CK100" i="8" s="1"/>
  <c r="CJ26" i="8"/>
  <c r="CK26" i="8" s="1"/>
  <c r="CJ159" i="8"/>
  <c r="CK159" i="8" s="1"/>
  <c r="CJ361" i="8"/>
  <c r="CK361" i="8" s="1"/>
  <c r="CJ158" i="8"/>
  <c r="CK158" i="8" s="1"/>
  <c r="CJ189" i="8"/>
  <c r="CK189" i="8" s="1"/>
  <c r="CJ264" i="8"/>
  <c r="CK264" i="8" s="1"/>
  <c r="CL264" i="8" s="1"/>
  <c r="CJ497" i="8"/>
  <c r="CK497" i="8" s="1"/>
  <c r="CL497" i="8" s="1"/>
  <c r="CJ458" i="8"/>
  <c r="CK458" i="8" s="1"/>
  <c r="CL458" i="8" s="1"/>
  <c r="CJ269" i="8"/>
  <c r="CK269" i="8" s="1"/>
  <c r="CJ463" i="8"/>
  <c r="CK463" i="8" s="1"/>
  <c r="CJ31" i="8"/>
  <c r="CK31" i="8" s="1"/>
  <c r="CO31" i="8" s="1"/>
  <c r="CR31" i="8" s="1"/>
  <c r="CJ5" i="8"/>
  <c r="CK5" i="8" s="1"/>
  <c r="CJ502" i="8"/>
  <c r="CK502" i="8" s="1"/>
  <c r="CJ420" i="8"/>
  <c r="CK420" i="8" s="1"/>
  <c r="CJ62" i="8"/>
  <c r="CK62" i="8" s="1"/>
  <c r="CL62" i="8" s="1"/>
  <c r="CJ242" i="8"/>
  <c r="CK242" i="8" s="1"/>
  <c r="CJ124" i="8"/>
  <c r="CK124" i="8" s="1"/>
  <c r="CJ496" i="8"/>
  <c r="CK496" i="8" s="1"/>
  <c r="CO496" i="8" s="1"/>
  <c r="CR496" i="8" s="1"/>
  <c r="CJ166" i="8"/>
  <c r="CK166" i="8" s="1"/>
  <c r="CL166" i="8" s="1"/>
  <c r="CJ391" i="8"/>
  <c r="CK391" i="8" s="1"/>
  <c r="CO391" i="8" s="1"/>
  <c r="CR391" i="8" s="1"/>
  <c r="CJ363" i="8"/>
  <c r="CK363" i="8" s="1"/>
  <c r="CO363" i="8" s="1"/>
  <c r="CR363" i="8" s="1"/>
  <c r="CJ76" i="8"/>
  <c r="CK76" i="8" s="1"/>
  <c r="CL76" i="8" s="1"/>
  <c r="CJ284" i="8"/>
  <c r="CK284" i="8" s="1"/>
  <c r="CL284" i="8" s="1"/>
  <c r="CJ405" i="8"/>
  <c r="CK405" i="8" s="1"/>
  <c r="CO405" i="8" s="1"/>
  <c r="CR405" i="8" s="1"/>
  <c r="CJ312" i="8"/>
  <c r="CK312" i="8" s="1"/>
  <c r="CL312" i="8" s="1"/>
  <c r="CJ425" i="8"/>
  <c r="CK425" i="8" s="1"/>
  <c r="CO425" i="8" s="1"/>
  <c r="CR425" i="8" s="1"/>
  <c r="CJ423" i="8"/>
  <c r="CK423" i="8" s="1"/>
  <c r="CJ135" i="8"/>
  <c r="CK135" i="8" s="1"/>
  <c r="CO135" i="8" s="1"/>
  <c r="CR135" i="8" s="1"/>
  <c r="CJ508" i="8"/>
  <c r="CK508" i="8" s="1"/>
  <c r="CJ292" i="8"/>
  <c r="CK292" i="8" s="1"/>
  <c r="CL292" i="8" s="1"/>
  <c r="CJ395" i="8"/>
  <c r="CK395" i="8" s="1"/>
  <c r="CL395" i="8" s="1"/>
  <c r="CJ243" i="8"/>
  <c r="CK243" i="8" s="1"/>
  <c r="CO243" i="8" s="1"/>
  <c r="CR243" i="8" s="1"/>
  <c r="CJ384" i="8"/>
  <c r="CK384" i="8" s="1"/>
  <c r="CL384" i="8" s="1"/>
  <c r="CJ123" i="8"/>
  <c r="CK123" i="8" s="1"/>
  <c r="CO123" i="8" s="1"/>
  <c r="CR123" i="8" s="1"/>
  <c r="CJ237" i="8"/>
  <c r="CK237" i="8" s="1"/>
  <c r="CL237" i="8" s="1"/>
  <c r="CJ195" i="8"/>
  <c r="CK195" i="8" s="1"/>
  <c r="CL195" i="8" s="1"/>
  <c r="CJ181" i="8"/>
  <c r="CK181" i="8" s="1"/>
  <c r="CL181" i="8" s="1"/>
  <c r="CJ376" i="8"/>
  <c r="CK376" i="8" s="1"/>
  <c r="CL376" i="8" s="1"/>
  <c r="CJ161" i="8"/>
  <c r="CK161" i="8" s="1"/>
  <c r="CL161" i="8" s="1"/>
  <c r="CJ270" i="8"/>
  <c r="CK270" i="8" s="1"/>
  <c r="CO270" i="8" s="1"/>
  <c r="CR270" i="8" s="1"/>
  <c r="CJ47" i="8"/>
  <c r="CK47" i="8" s="1"/>
  <c r="CL47" i="8" s="1"/>
  <c r="CJ409" i="8"/>
  <c r="CK409" i="8" s="1"/>
  <c r="CO409" i="8" s="1"/>
  <c r="CR409" i="8" s="1"/>
  <c r="CJ83" i="8"/>
  <c r="CK83" i="8" s="1"/>
  <c r="CL83" i="8" s="1"/>
  <c r="CJ351" i="8"/>
  <c r="CK351" i="8" s="1"/>
  <c r="CJ461" i="8"/>
  <c r="CK461" i="8" s="1"/>
  <c r="CO461" i="8" s="1"/>
  <c r="CR461" i="8" s="1"/>
  <c r="CJ314" i="8"/>
  <c r="CK314" i="8" s="1"/>
  <c r="CO314" i="8" s="1"/>
  <c r="CR314" i="8" s="1"/>
  <c r="CJ518" i="8"/>
  <c r="CK518" i="8" s="1"/>
  <c r="CO518" i="8" s="1"/>
  <c r="CJ492" i="8"/>
  <c r="CK492" i="8" s="1"/>
  <c r="CO492" i="8" s="1"/>
  <c r="CR492" i="8" s="1"/>
  <c r="CJ296" i="8"/>
  <c r="CK296" i="8" s="1"/>
  <c r="CJ197" i="8"/>
  <c r="CK197" i="8" s="1"/>
  <c r="CJ457" i="8"/>
  <c r="CK457" i="8" s="1"/>
  <c r="CL457" i="8" s="1"/>
  <c r="CJ34" i="8"/>
  <c r="CK34" i="8" s="1"/>
  <c r="CO34" i="8" s="1"/>
  <c r="CR34" i="8" s="1"/>
  <c r="CJ198" i="8"/>
  <c r="CK198" i="8" s="1"/>
  <c r="CJ397" i="8"/>
  <c r="CK397" i="8" s="1"/>
  <c r="CO397" i="8" s="1"/>
  <c r="CR397" i="8" s="1"/>
  <c r="CJ414" i="8"/>
  <c r="CK414" i="8" s="1"/>
  <c r="CJ44" i="8"/>
  <c r="CK44" i="8" s="1"/>
  <c r="CJ106" i="8"/>
  <c r="CK106" i="8" s="1"/>
  <c r="CJ186" i="8"/>
  <c r="CK186" i="8" s="1"/>
  <c r="CO186" i="8" s="1"/>
  <c r="CR186" i="8" s="1"/>
  <c r="CJ434" i="8"/>
  <c r="CK434" i="8" s="1"/>
  <c r="CL434" i="8" s="1"/>
  <c r="CJ480" i="8"/>
  <c r="CK480" i="8" s="1"/>
  <c r="CL480" i="8" s="1"/>
  <c r="CJ43" i="8"/>
  <c r="CK43" i="8" s="1"/>
  <c r="CL43" i="8" s="1"/>
  <c r="CJ412" i="8"/>
  <c r="CK412" i="8" s="1"/>
  <c r="CJ327" i="8"/>
  <c r="CK327" i="8" s="1"/>
  <c r="CJ486" i="8"/>
  <c r="CK486" i="8" s="1"/>
  <c r="CJ91" i="8"/>
  <c r="CK91" i="8" s="1"/>
  <c r="CJ241" i="8"/>
  <c r="CK241" i="8" s="1"/>
  <c r="CJ45" i="8"/>
  <c r="CK45" i="8" s="1"/>
  <c r="CJ324" i="8"/>
  <c r="CK324" i="8" s="1"/>
  <c r="CJ462" i="8"/>
  <c r="CK462" i="8" s="1"/>
  <c r="CJ372" i="8"/>
  <c r="CK372" i="8" s="1"/>
  <c r="CJ245" i="8"/>
  <c r="CK245" i="8" s="1"/>
  <c r="CJ359" i="8"/>
  <c r="CK359" i="8" s="1"/>
  <c r="CJ386" i="8"/>
  <c r="CK386" i="8" s="1"/>
  <c r="CJ469" i="8"/>
  <c r="CK469" i="8" s="1"/>
  <c r="CJ399" i="8"/>
  <c r="CK399" i="8" s="1"/>
  <c r="CL399" i="8" s="1"/>
  <c r="CJ27" i="8"/>
  <c r="CK27" i="8" s="1"/>
  <c r="CJ192" i="8"/>
  <c r="CK192" i="8" s="1"/>
  <c r="CJ500" i="8"/>
  <c r="CK500" i="8" s="1"/>
  <c r="CJ504" i="8"/>
  <c r="CK504" i="8" s="1"/>
  <c r="CJ438" i="8"/>
  <c r="CK438" i="8" s="1"/>
  <c r="CL438" i="8" s="1"/>
  <c r="CJ49" i="8"/>
  <c r="CK49" i="8" s="1"/>
  <c r="CO49" i="8" s="1"/>
  <c r="CR49" i="8" s="1"/>
  <c r="CJ229" i="8"/>
  <c r="CK229" i="8" s="1"/>
  <c r="CJ22" i="8"/>
  <c r="CK22" i="8" s="1"/>
  <c r="CL22" i="8" s="1"/>
  <c r="CJ63" i="8"/>
  <c r="CK63" i="8" s="1"/>
  <c r="CJ128" i="8"/>
  <c r="CK128" i="8" s="1"/>
  <c r="CJ211" i="8"/>
  <c r="CK211" i="8" s="1"/>
  <c r="CJ185" i="8"/>
  <c r="CK185" i="8" s="1"/>
  <c r="CJ473" i="8"/>
  <c r="CK473" i="8" s="1"/>
  <c r="CJ209" i="8"/>
  <c r="CK209" i="8" s="1"/>
  <c r="CJ33" i="8"/>
  <c r="CK33" i="8" s="1"/>
  <c r="CJ207" i="8"/>
  <c r="CK207" i="8" s="1"/>
  <c r="CJ251" i="8"/>
  <c r="CK251" i="8" s="1"/>
  <c r="CL251" i="8" s="1"/>
  <c r="CJ151" i="8"/>
  <c r="CK151" i="8" s="1"/>
  <c r="CL151" i="8" s="1"/>
  <c r="CJ464" i="8"/>
  <c r="CK464" i="8" s="1"/>
  <c r="CO464" i="8" s="1"/>
  <c r="CR464" i="8" s="1"/>
  <c r="CJ489" i="8"/>
  <c r="CK489" i="8" s="1"/>
  <c r="CO489" i="8" s="1"/>
  <c r="CR489" i="8" s="1"/>
  <c r="CJ400" i="8"/>
  <c r="CK400" i="8" s="1"/>
  <c r="CJ358" i="8"/>
  <c r="CK358" i="8" s="1"/>
  <c r="CJ165" i="8"/>
  <c r="CK165" i="8" s="1"/>
  <c r="CJ38" i="8"/>
  <c r="CK38" i="8" s="1"/>
  <c r="CJ79" i="8"/>
  <c r="CK79" i="8" s="1"/>
  <c r="CJ401" i="8"/>
  <c r="CK401" i="8" s="1"/>
  <c r="CJ305" i="8"/>
  <c r="CK305" i="8" s="1"/>
  <c r="CJ331" i="8"/>
  <c r="CK331" i="8" s="1"/>
  <c r="CJ512" i="8"/>
  <c r="CK512" i="8" s="1"/>
  <c r="CL512" i="8" s="1"/>
  <c r="CJ388" i="8"/>
  <c r="CK388" i="8" s="1"/>
  <c r="CJ226" i="8"/>
  <c r="CK226" i="8" s="1"/>
  <c r="CO226" i="8" s="1"/>
  <c r="CR226" i="8" s="1"/>
  <c r="CJ227" i="8"/>
  <c r="CK227" i="8" s="1"/>
  <c r="CL227" i="8" s="1"/>
  <c r="CJ201" i="8"/>
  <c r="CK201" i="8" s="1"/>
  <c r="CJ70" i="8"/>
  <c r="CK70" i="8" s="1"/>
  <c r="CJ499" i="8"/>
  <c r="CK499" i="8" s="1"/>
  <c r="CJ394" i="8"/>
  <c r="CK394" i="8" s="1"/>
  <c r="CJ272" i="8"/>
  <c r="CK272" i="8" s="1"/>
  <c r="CJ221" i="8"/>
  <c r="CK221" i="8" s="1"/>
  <c r="CJ37" i="8"/>
  <c r="CK37" i="8" s="1"/>
  <c r="CJ152" i="8"/>
  <c r="CK152" i="8" s="1"/>
  <c r="CO152" i="8" s="1"/>
  <c r="CR152" i="8" s="1"/>
  <c r="CJ342" i="8"/>
  <c r="CK342" i="8" s="1"/>
  <c r="CO342" i="8" s="1"/>
  <c r="CR342" i="8" s="1"/>
  <c r="CJ431" i="8"/>
  <c r="CK431" i="8" s="1"/>
  <c r="CL431" i="8" s="1"/>
  <c r="CJ118" i="8"/>
  <c r="CK118" i="8" s="1"/>
  <c r="CJ213" i="8"/>
  <c r="CK213" i="8" s="1"/>
  <c r="CO213" i="8" s="1"/>
  <c r="CR213" i="8" s="1"/>
  <c r="CJ203" i="8"/>
  <c r="CK203" i="8" s="1"/>
  <c r="CO203" i="8" s="1"/>
  <c r="CR203" i="8" s="1"/>
  <c r="CJ127" i="8"/>
  <c r="CK127" i="8" s="1"/>
  <c r="CL127" i="8" s="1"/>
  <c r="CJ321" i="8"/>
  <c r="CK321" i="8" s="1"/>
  <c r="CJ444" i="8"/>
  <c r="CK444" i="8" s="1"/>
  <c r="CL444" i="8" s="1"/>
  <c r="CJ456" i="8"/>
  <c r="CK456" i="8" s="1"/>
  <c r="CJ88" i="8"/>
  <c r="CK88" i="8" s="1"/>
  <c r="CO88" i="8" s="1"/>
  <c r="CR88" i="8" s="1"/>
  <c r="CJ300" i="8"/>
  <c r="CK300" i="8" s="1"/>
  <c r="CL300" i="8" s="1"/>
  <c r="CJ290" i="8"/>
  <c r="CK290" i="8" s="1"/>
  <c r="CJ428" i="8"/>
  <c r="CK428" i="8" s="1"/>
  <c r="CJ257" i="8"/>
  <c r="CK257" i="8" s="1"/>
  <c r="CO257" i="8" s="1"/>
  <c r="CR257" i="8" s="1"/>
  <c r="CJ506" i="8"/>
  <c r="CK506" i="8" s="1"/>
  <c r="CL506" i="8" s="1"/>
  <c r="CJ254" i="8"/>
  <c r="CK254" i="8" s="1"/>
  <c r="CJ248" i="8"/>
  <c r="CK248" i="8" s="1"/>
  <c r="CJ302" i="8"/>
  <c r="CK302" i="8" s="1"/>
  <c r="CJ187" i="8"/>
  <c r="CK187" i="8" s="1"/>
  <c r="CJ488" i="8"/>
  <c r="CK488" i="8" s="1"/>
  <c r="CJ448" i="8"/>
  <c r="CK448" i="8" s="1"/>
  <c r="CJ184" i="8"/>
  <c r="CK184" i="8" s="1"/>
  <c r="CJ58" i="8"/>
  <c r="CK58" i="8" s="1"/>
  <c r="CJ80" i="8"/>
  <c r="CK80" i="8" s="1"/>
  <c r="CJ220" i="8"/>
  <c r="CK220" i="8" s="1"/>
  <c r="CJ216" i="8"/>
  <c r="CK216" i="8" s="1"/>
  <c r="CJ437" i="8"/>
  <c r="CK437" i="8" s="1"/>
  <c r="CJ355" i="8"/>
  <c r="CK355" i="8" s="1"/>
  <c r="CJ369" i="8"/>
  <c r="CK369" i="8" s="1"/>
  <c r="CJ474" i="8"/>
  <c r="CK474" i="8" s="1"/>
  <c r="CO474" i="8" s="1"/>
  <c r="CR474" i="8" s="1"/>
  <c r="CJ117" i="8"/>
  <c r="CK117" i="8" s="1"/>
  <c r="CL117" i="8" s="1"/>
  <c r="CJ406" i="8"/>
  <c r="CK406" i="8" s="1"/>
  <c r="CJ267" i="8"/>
  <c r="CK267" i="8" s="1"/>
  <c r="CL267" i="8" s="1"/>
  <c r="CJ224" i="8"/>
  <c r="CK224" i="8" s="1"/>
  <c r="CJ77" i="8"/>
  <c r="CK77" i="8" s="1"/>
  <c r="CJ383" i="8"/>
  <c r="CK383" i="8" s="1"/>
  <c r="CJ362" i="8"/>
  <c r="CK362" i="8" s="1"/>
  <c r="CL362" i="8" s="1"/>
  <c r="CJ214" i="8"/>
  <c r="CK214" i="8" s="1"/>
  <c r="CJ179" i="8"/>
  <c r="CK179" i="8" s="1"/>
  <c r="CJ313" i="8"/>
  <c r="CK313" i="8" s="1"/>
  <c r="CJ481" i="8"/>
  <c r="CK481" i="8" s="1"/>
  <c r="CO481" i="8" s="1"/>
  <c r="CR481" i="8" s="1"/>
  <c r="CJ256" i="8"/>
  <c r="CK256" i="8" s="1"/>
  <c r="CJ378" i="8"/>
  <c r="CK378" i="8" s="1"/>
  <c r="CJ21" i="8"/>
  <c r="CK21" i="8" s="1"/>
  <c r="CJ466" i="8"/>
  <c r="CK466" i="8" s="1"/>
  <c r="CL466" i="8" s="1"/>
  <c r="CJ14" i="8"/>
  <c r="CK14" i="8" s="1"/>
  <c r="CJ495" i="8"/>
  <c r="CK495" i="8" s="1"/>
  <c r="CJ114" i="8"/>
  <c r="CK114" i="8" s="1"/>
  <c r="CJ90" i="8"/>
  <c r="CK90" i="8" s="1"/>
  <c r="CJ164" i="8"/>
  <c r="CK164" i="8" s="1"/>
  <c r="CJ130" i="8"/>
  <c r="CK130" i="8" s="1"/>
  <c r="CL130" i="8" s="1"/>
  <c r="CJ433" i="8"/>
  <c r="CK433" i="8" s="1"/>
  <c r="CJ182" i="8"/>
  <c r="CK182" i="8" s="1"/>
  <c r="CJ86" i="8"/>
  <c r="CK86" i="8" s="1"/>
  <c r="CJ143" i="8"/>
  <c r="CK143" i="8" s="1"/>
  <c r="CL143" i="8" s="1"/>
  <c r="CJ145" i="8"/>
  <c r="CK145" i="8" s="1"/>
  <c r="CJ326" i="8"/>
  <c r="CK326" i="8" s="1"/>
  <c r="CL326" i="8" s="1"/>
  <c r="CJ343" i="8"/>
  <c r="CK343" i="8" s="1"/>
  <c r="CO343" i="8" s="1"/>
  <c r="CR343" i="8" s="1"/>
  <c r="CJ144" i="8"/>
  <c r="CK144" i="8" s="1"/>
  <c r="CL144" i="8" s="1"/>
  <c r="CJ261" i="8"/>
  <c r="CK261" i="8" s="1"/>
  <c r="CL261" i="8" s="1"/>
  <c r="CJ373" i="8"/>
  <c r="CK373" i="8" s="1"/>
  <c r="CJ244" i="8"/>
  <c r="CK244" i="8" s="1"/>
  <c r="CO244" i="8" s="1"/>
  <c r="CR244" i="8" s="1"/>
  <c r="CJ382" i="8"/>
  <c r="CK382" i="8" s="1"/>
  <c r="CJ115" i="8"/>
  <c r="CK115" i="8" s="1"/>
  <c r="CJ328" i="8"/>
  <c r="CK328" i="8" s="1"/>
  <c r="CJ353" i="8"/>
  <c r="CK353" i="8" s="1"/>
  <c r="CJ335" i="8"/>
  <c r="CK335" i="8" s="1"/>
  <c r="CJ180" i="8"/>
  <c r="CK180" i="8" s="1"/>
  <c r="CJ230" i="8"/>
  <c r="CK230" i="8" s="1"/>
  <c r="CJ228" i="8"/>
  <c r="CK228" i="8" s="1"/>
  <c r="CL228" i="8" s="1"/>
  <c r="CJ279" i="8"/>
  <c r="CK279" i="8" s="1"/>
  <c r="CL279" i="8" s="1"/>
  <c r="CJ320" i="8"/>
  <c r="CK320" i="8" s="1"/>
  <c r="CJ503" i="8"/>
  <c r="CK503" i="8" s="1"/>
  <c r="CJ304" i="8"/>
  <c r="CK304" i="8" s="1"/>
  <c r="CJ435" i="8"/>
  <c r="CK435" i="8" s="1"/>
  <c r="CJ390" i="8"/>
  <c r="CK390" i="8" s="1"/>
  <c r="CJ15" i="8"/>
  <c r="CK15" i="8" s="1"/>
  <c r="CJ157" i="8"/>
  <c r="CK157" i="8" s="1"/>
  <c r="CJ155" i="8"/>
  <c r="CK155" i="8" s="1"/>
  <c r="CJ170" i="8"/>
  <c r="CK170" i="8" s="1"/>
  <c r="CJ470" i="8"/>
  <c r="CK470" i="8" s="1"/>
  <c r="CJ149" i="8"/>
  <c r="CK149" i="8" s="1"/>
  <c r="CJ513" i="8"/>
  <c r="CK513" i="8" s="1"/>
  <c r="CJ236" i="8"/>
  <c r="CK236" i="8" s="1"/>
  <c r="CL236" i="8" s="1"/>
  <c r="CJ410" i="8"/>
  <c r="CK410" i="8" s="1"/>
  <c r="CJ340" i="8"/>
  <c r="CK340" i="8" s="1"/>
  <c r="CO340" i="8" s="1"/>
  <c r="CR340" i="8" s="1"/>
  <c r="CJ439" i="8"/>
  <c r="CK439" i="8" s="1"/>
  <c r="CJ278" i="8"/>
  <c r="CK278" i="8" s="1"/>
  <c r="CO278" i="8" s="1"/>
  <c r="CR278" i="8" s="1"/>
  <c r="CJ156" i="8"/>
  <c r="CK156" i="8" s="1"/>
  <c r="CJ89" i="8"/>
  <c r="CK89" i="8" s="1"/>
  <c r="CJ212" i="8"/>
  <c r="CK212" i="8" s="1"/>
  <c r="CJ485" i="8"/>
  <c r="CK485" i="8" s="1"/>
  <c r="CJ35" i="8"/>
  <c r="CK35" i="8" s="1"/>
  <c r="CL35" i="8" s="1"/>
  <c r="CJ307" i="8"/>
  <c r="CK307" i="8" s="1"/>
  <c r="CO307" i="8" s="1"/>
  <c r="CR307" i="8" s="1"/>
  <c r="CJ148" i="8"/>
  <c r="CK148" i="8" s="1"/>
  <c r="CO148" i="8" s="1"/>
  <c r="CR148" i="8" s="1"/>
  <c r="CJ360" i="8"/>
  <c r="CK360" i="8" s="1"/>
  <c r="CJ364" i="8"/>
  <c r="CK364" i="8" s="1"/>
  <c r="CL364" i="8" s="1"/>
  <c r="CJ354" i="8"/>
  <c r="CK354" i="8" s="1"/>
  <c r="CJ142" i="8"/>
  <c r="CK142" i="8" s="1"/>
  <c r="CL142" i="8" s="1"/>
  <c r="CJ323" i="8"/>
  <c r="CK323" i="8" s="1"/>
  <c r="CL323" i="8" s="1"/>
  <c r="CJ217" i="8"/>
  <c r="CK217" i="8" s="1"/>
  <c r="CO217" i="8" s="1"/>
  <c r="CR217" i="8" s="1"/>
  <c r="CJ9" i="8"/>
  <c r="CK9" i="8" s="1"/>
  <c r="CL9" i="8" s="1"/>
  <c r="CJ505" i="8"/>
  <c r="CK505" i="8" s="1"/>
  <c r="CJ71" i="8"/>
  <c r="CK71" i="8" s="1"/>
  <c r="CL71" i="8" s="1"/>
  <c r="CJ146" i="8"/>
  <c r="CK146" i="8" s="1"/>
  <c r="CJ273" i="8"/>
  <c r="CK273" i="8" s="1"/>
  <c r="CJ171" i="8"/>
  <c r="CK171" i="8" s="1"/>
  <c r="CJ19" i="8"/>
  <c r="CK19" i="8" s="1"/>
  <c r="CJ10" i="8"/>
  <c r="CK10" i="8" s="1"/>
  <c r="CJ411" i="8"/>
  <c r="CK411" i="8" s="1"/>
  <c r="CJ101" i="8"/>
  <c r="CK101" i="8" s="1"/>
  <c r="CJ293" i="8"/>
  <c r="CK293" i="8" s="1"/>
  <c r="CJ349" i="8"/>
  <c r="CK349" i="8" s="1"/>
  <c r="CJ81" i="8"/>
  <c r="CK81" i="8" s="1"/>
  <c r="CO81" i="8" s="1"/>
  <c r="CR81" i="8" s="1"/>
  <c r="CJ482" i="8"/>
  <c r="CK482" i="8" s="1"/>
  <c r="CL482" i="8" s="1"/>
  <c r="CJ97" i="8"/>
  <c r="CK97" i="8" s="1"/>
  <c r="CJ84" i="8"/>
  <c r="CK84" i="8" s="1"/>
  <c r="CL84" i="8" s="1"/>
  <c r="CJ337" i="8"/>
  <c r="CK337" i="8" s="1"/>
  <c r="CO337" i="8" s="1"/>
  <c r="CR337" i="8" s="1"/>
  <c r="CJ132" i="8"/>
  <c r="CK132" i="8" s="1"/>
  <c r="CO132" i="8" s="1"/>
  <c r="CR132" i="8" s="1"/>
  <c r="CJ352" i="8"/>
  <c r="CK352" i="8" s="1"/>
  <c r="CJ74" i="8"/>
  <c r="CK74" i="8" s="1"/>
  <c r="CJ107" i="8"/>
  <c r="CK107" i="8" s="1"/>
  <c r="CO107" i="8" s="1"/>
  <c r="CR107" i="8" s="1"/>
  <c r="CJ215" i="8"/>
  <c r="CK215" i="8" s="1"/>
  <c r="CL215" i="8" s="1"/>
  <c r="CJ479" i="8"/>
  <c r="CK479" i="8" s="1"/>
  <c r="CO479" i="8" s="1"/>
  <c r="CR479" i="8" s="1"/>
  <c r="CJ262" i="8"/>
  <c r="CK262" i="8" s="1"/>
  <c r="CJ315" i="8"/>
  <c r="CK315" i="8" s="1"/>
  <c r="CJ39" i="8"/>
  <c r="CK39" i="8" s="1"/>
  <c r="CJ509" i="8"/>
  <c r="CK509" i="8" s="1"/>
  <c r="CJ370" i="8"/>
  <c r="CK370" i="8" s="1"/>
  <c r="CJ55" i="8"/>
  <c r="CK55" i="8" s="1"/>
  <c r="CJ75" i="8"/>
  <c r="CK75" i="8" s="1"/>
  <c r="CJ69" i="8"/>
  <c r="CK69" i="8" s="1"/>
  <c r="CJ194" i="8"/>
  <c r="CK194" i="8" s="1"/>
  <c r="CJ367" i="8"/>
  <c r="CK367" i="8" s="1"/>
  <c r="CJ199" i="8"/>
  <c r="CK199" i="8" s="1"/>
  <c r="CJ16" i="8"/>
  <c r="CK16" i="8" s="1"/>
  <c r="CJ173" i="8"/>
  <c r="CK173" i="8" s="1"/>
  <c r="CL173" i="8" s="1"/>
  <c r="CJ72" i="8"/>
  <c r="CK72" i="8" s="1"/>
  <c r="CL72" i="8" s="1"/>
  <c r="CJ275" i="8"/>
  <c r="CK275" i="8" s="1"/>
  <c r="CL275" i="8" s="1"/>
  <c r="CJ276" i="8"/>
  <c r="CK276" i="8" s="1"/>
  <c r="CL276" i="8" s="1"/>
  <c r="CJ365" i="8"/>
  <c r="CK365" i="8" s="1"/>
  <c r="CJ347" i="8"/>
  <c r="CK347" i="8" s="1"/>
  <c r="CJ82" i="8"/>
  <c r="CK82" i="8" s="1"/>
  <c r="CJ160" i="8"/>
  <c r="CK160" i="8" s="1"/>
  <c r="CJ325" i="8"/>
  <c r="CK325" i="8" s="1"/>
  <c r="CL325" i="8" s="1"/>
  <c r="CJ501" i="8"/>
  <c r="CK501" i="8" s="1"/>
  <c r="CJ344" i="8"/>
  <c r="CK344" i="8" s="1"/>
  <c r="CL344" i="8" s="1"/>
  <c r="CJ445" i="8"/>
  <c r="CK445" i="8" s="1"/>
  <c r="CO445" i="8" s="1"/>
  <c r="CR445" i="8" s="1"/>
  <c r="CJ93" i="8"/>
  <c r="CK93" i="8" s="1"/>
  <c r="CJ424" i="8"/>
  <c r="CK424" i="8" s="1"/>
  <c r="CJ450" i="8"/>
  <c r="CK450" i="8" s="1"/>
  <c r="CJ449" i="8"/>
  <c r="CK449" i="8" s="1"/>
  <c r="CJ341" i="8"/>
  <c r="CK341" i="8" s="1"/>
  <c r="CJ375" i="8"/>
  <c r="CK375" i="8" s="1"/>
  <c r="CO375" i="8" s="1"/>
  <c r="CR375" i="8" s="1"/>
  <c r="CJ231" i="8"/>
  <c r="CK231" i="8" s="1"/>
  <c r="CJ210" i="8"/>
  <c r="CK210" i="8" s="1"/>
  <c r="CJ418" i="8"/>
  <c r="CK418" i="8" s="1"/>
  <c r="CJ280" i="8"/>
  <c r="CK280" i="8" s="1"/>
  <c r="CL280" i="8" s="1"/>
  <c r="CJ94" i="8"/>
  <c r="CK94" i="8" s="1"/>
  <c r="CJ30" i="8"/>
  <c r="CK30" i="8" s="1"/>
  <c r="CJ190" i="8"/>
  <c r="CK190" i="8" s="1"/>
  <c r="CJ432" i="8"/>
  <c r="CK432" i="8" s="1"/>
  <c r="CL432" i="8" s="1"/>
  <c r="CJ131" i="8"/>
  <c r="CK131" i="8" s="1"/>
  <c r="CJ125" i="8"/>
  <c r="CK125" i="8" s="1"/>
  <c r="CL125" i="8" s="1"/>
  <c r="CJ442" i="8"/>
  <c r="CK442" i="8" s="1"/>
  <c r="CJ484" i="8"/>
  <c r="CK484" i="8" s="1"/>
  <c r="CJ516" i="8"/>
  <c r="CK516" i="8" s="1"/>
  <c r="S49" i="23"/>
  <c r="W7" i="23"/>
  <c r="M7" i="23"/>
  <c r="Z49" i="23"/>
  <c r="K49" i="23"/>
  <c r="V49" i="23"/>
  <c r="T49" i="23"/>
  <c r="L49" i="23"/>
  <c r="J49" i="23"/>
  <c r="Y49" i="23"/>
  <c r="AA7" i="23"/>
  <c r="G49" i="23"/>
  <c r="Z7" i="23"/>
  <c r="W49" i="23"/>
  <c r="N49" i="23"/>
  <c r="G67" i="23"/>
  <c r="W8" i="23"/>
  <c r="Y7" i="23"/>
  <c r="AB7" i="23"/>
  <c r="AC7" i="23"/>
  <c r="X7" i="23"/>
  <c r="R49" i="23"/>
  <c r="I49" i="23"/>
  <c r="CK380" i="8"/>
  <c r="CK258" i="8"/>
  <c r="CP117" i="8" l="1"/>
  <c r="CQ117" i="8" s="1"/>
  <c r="E68" i="23"/>
  <c r="CO179" i="8"/>
  <c r="CR179" i="8" s="1"/>
  <c r="CL179" i="8"/>
  <c r="I67" i="23"/>
  <c r="J67" i="23"/>
  <c r="AD67" i="23"/>
  <c r="AH67" i="23"/>
  <c r="AC8" i="23"/>
  <c r="N67" i="23"/>
  <c r="S67" i="23"/>
  <c r="M67" i="23"/>
  <c r="U67" i="23"/>
  <c r="K67" i="23"/>
  <c r="X67" i="23"/>
  <c r="V67" i="23"/>
  <c r="AE67" i="23"/>
  <c r="Q67" i="23"/>
  <c r="AA67" i="23"/>
  <c r="Z8" i="23"/>
  <c r="AC67" i="23"/>
  <c r="AB8" i="23"/>
  <c r="O67" i="23"/>
  <c r="Y67" i="23"/>
  <c r="W67" i="23"/>
  <c r="X8" i="23"/>
  <c r="AI67" i="23"/>
  <c r="S12" i="23"/>
  <c r="AB67" i="23"/>
  <c r="P67" i="23"/>
  <c r="AF67" i="23"/>
  <c r="AG67" i="23"/>
  <c r="R67" i="23"/>
  <c r="T67" i="23"/>
  <c r="L67" i="23"/>
  <c r="H67" i="23"/>
  <c r="N8" i="23"/>
  <c r="P12" i="23"/>
  <c r="Q12" i="23"/>
  <c r="AA8" i="23"/>
  <c r="Y8" i="23"/>
  <c r="Z67" i="23"/>
  <c r="O8" i="23"/>
  <c r="R12" i="23"/>
  <c r="CO286" i="8"/>
  <c r="CR286" i="8" s="1"/>
  <c r="Q50" i="23"/>
  <c r="N50" i="23"/>
  <c r="Z50" i="23"/>
  <c r="E50" i="23"/>
  <c r="CL343" i="8"/>
  <c r="CP127" i="8"/>
  <c r="CQ127" i="8" s="1"/>
  <c r="CP67" i="8"/>
  <c r="CQ67" i="8" s="1"/>
  <c r="CO67" i="8"/>
  <c r="CR67" i="8" s="1"/>
  <c r="CP286" i="8"/>
  <c r="CQ286" i="8" s="1"/>
  <c r="CL464" i="8"/>
  <c r="CO287" i="8"/>
  <c r="CR287" i="8" s="1"/>
  <c r="CP22" i="8"/>
  <c r="CQ22" i="8" s="1"/>
  <c r="CO52" i="8"/>
  <c r="CR52" i="8" s="1"/>
  <c r="CL52" i="8"/>
  <c r="CO112" i="8"/>
  <c r="CR112" i="8" s="1"/>
  <c r="CL112" i="8"/>
  <c r="CL416" i="8"/>
  <c r="CO416" i="8"/>
  <c r="CR416" i="8" s="1"/>
  <c r="CL160" i="8"/>
  <c r="CO160" i="8"/>
  <c r="CR160" i="8" s="1"/>
  <c r="CL360" i="8"/>
  <c r="CO360" i="8"/>
  <c r="CR360" i="8" s="1"/>
  <c r="CO514" i="8"/>
  <c r="CR514" i="8" s="1"/>
  <c r="CL514" i="8"/>
  <c r="CP287" i="8"/>
  <c r="CQ287" i="8" s="1"/>
  <c r="CL105" i="8"/>
  <c r="CO310" i="8"/>
  <c r="CR310" i="8" s="1"/>
  <c r="CL461" i="8"/>
  <c r="CL489" i="8"/>
  <c r="CP312" i="8"/>
  <c r="CQ312" i="8" s="1"/>
  <c r="CL219" i="8"/>
  <c r="CO312" i="8"/>
  <c r="CR312" i="8" s="1"/>
  <c r="CP227" i="8"/>
  <c r="CQ227" i="8" s="1"/>
  <c r="CL225" i="8"/>
  <c r="T50" i="23"/>
  <c r="K50" i="23"/>
  <c r="CJ519" i="8"/>
  <c r="CJ3" i="8" s="1"/>
  <c r="CL49" i="8"/>
  <c r="H50" i="23"/>
  <c r="CL516" i="8"/>
  <c r="CO516" i="8"/>
  <c r="CR516" i="8" s="1"/>
  <c r="CO94" i="8"/>
  <c r="CR94" i="8" s="1"/>
  <c r="CL94" i="8"/>
  <c r="CL75" i="8"/>
  <c r="CO75" i="8"/>
  <c r="CR75" i="8" s="1"/>
  <c r="CL321" i="8"/>
  <c r="CO321" i="8"/>
  <c r="CR321" i="8" s="1"/>
  <c r="CL118" i="8"/>
  <c r="CO118" i="8"/>
  <c r="CR118" i="8" s="1"/>
  <c r="CO229" i="8"/>
  <c r="CR229" i="8" s="1"/>
  <c r="CL229" i="8"/>
  <c r="CL274" i="8"/>
  <c r="CO274" i="8"/>
  <c r="CR274" i="8" s="1"/>
  <c r="CL255" i="8"/>
  <c r="CO255" i="8"/>
  <c r="CR255" i="8" s="1"/>
  <c r="CP84" i="8"/>
  <c r="CQ84" i="8" s="1"/>
  <c r="CO156" i="8"/>
  <c r="CR156" i="8" s="1"/>
  <c r="CL156" i="8"/>
  <c r="CL410" i="8"/>
  <c r="CO410" i="8"/>
  <c r="CR410" i="8" s="1"/>
  <c r="CP362" i="8"/>
  <c r="CQ362" i="8" s="1"/>
  <c r="CL56" i="8"/>
  <c r="CO56" i="8"/>
  <c r="CR56" i="8" s="1"/>
  <c r="CO136" i="8"/>
  <c r="CR136" i="8" s="1"/>
  <c r="CL136" i="8"/>
  <c r="CP261" i="8"/>
  <c r="CQ261" i="8" s="1"/>
  <c r="CP482" i="8"/>
  <c r="CQ482" i="8" s="1"/>
  <c r="CP376" i="8"/>
  <c r="CQ376" i="8" s="1"/>
  <c r="CP489" i="8"/>
  <c r="CQ489" i="8" s="1"/>
  <c r="CS489" i="8" s="1"/>
  <c r="CP122" i="8"/>
  <c r="CQ122" i="8" s="1"/>
  <c r="CL154" i="8"/>
  <c r="CO36" i="8"/>
  <c r="CR36" i="8" s="1"/>
  <c r="CP325" i="8"/>
  <c r="CQ325" i="8" s="1"/>
  <c r="CO346" i="8"/>
  <c r="CR346" i="8" s="1"/>
  <c r="CO482" i="8"/>
  <c r="CR482" i="8" s="1"/>
  <c r="CP454" i="8"/>
  <c r="CQ454" i="8" s="1"/>
  <c r="CO454" i="8"/>
  <c r="CR454" i="8" s="1"/>
  <c r="CP46" i="8"/>
  <c r="CQ46" i="8" s="1"/>
  <c r="CO125" i="8"/>
  <c r="CR125" i="8" s="1"/>
  <c r="CP83" i="8"/>
  <c r="CQ83" i="8" s="1"/>
  <c r="CP297" i="8"/>
  <c r="CQ297" i="8" s="1"/>
  <c r="CP438" i="8"/>
  <c r="CQ438" i="8" s="1"/>
  <c r="CP417" i="8"/>
  <c r="CQ417" i="8" s="1"/>
  <c r="CO417" i="8"/>
  <c r="CR417" i="8" s="1"/>
  <c r="CL342" i="8"/>
  <c r="CO141" i="8"/>
  <c r="CR141" i="8" s="1"/>
  <c r="CP177" i="8"/>
  <c r="CQ177" i="8" s="1"/>
  <c r="CL168" i="8"/>
  <c r="CO62" i="8"/>
  <c r="CR62" i="8" s="1"/>
  <c r="CL492" i="8"/>
  <c r="CP466" i="8"/>
  <c r="CQ466" i="8" s="1"/>
  <c r="CO35" i="8"/>
  <c r="CR35" i="8" s="1"/>
  <c r="CL322" i="8"/>
  <c r="CP35" i="8"/>
  <c r="CQ35" i="8" s="1"/>
  <c r="CP344" i="8"/>
  <c r="CQ344" i="8" s="1"/>
  <c r="CP294" i="8"/>
  <c r="CQ294" i="8" s="1"/>
  <c r="CO267" i="8"/>
  <c r="CR267" i="8" s="1"/>
  <c r="CL78" i="8"/>
  <c r="CO208" i="8"/>
  <c r="CR208" i="8" s="1"/>
  <c r="CO466" i="8"/>
  <c r="CR466" i="8" s="1"/>
  <c r="CP357" i="8"/>
  <c r="CQ357" i="8" s="1"/>
  <c r="CL368" i="8"/>
  <c r="CP208" i="8"/>
  <c r="CQ208" i="8" s="1"/>
  <c r="CP72" i="8"/>
  <c r="CQ72" i="8" s="1"/>
  <c r="CP62" i="8"/>
  <c r="CQ62" i="8" s="1"/>
  <c r="CO53" i="8"/>
  <c r="CR53" i="8" s="1"/>
  <c r="CO117" i="8"/>
  <c r="CR117" i="8" s="1"/>
  <c r="CS117" i="8" s="1"/>
  <c r="CP364" i="8"/>
  <c r="CQ364" i="8" s="1"/>
  <c r="CO151" i="8"/>
  <c r="CR151" i="8" s="1"/>
  <c r="CO364" i="8"/>
  <c r="CR364" i="8" s="1"/>
  <c r="CP9" i="8"/>
  <c r="CQ9" i="8" s="1"/>
  <c r="CL336" i="8"/>
  <c r="CO130" i="8"/>
  <c r="CR130" i="8" s="1"/>
  <c r="CP431" i="8"/>
  <c r="CQ431" i="8" s="1"/>
  <c r="CO275" i="8"/>
  <c r="CR275" i="8" s="1"/>
  <c r="CO344" i="8"/>
  <c r="CR344" i="8" s="1"/>
  <c r="CL129" i="8"/>
  <c r="CO284" i="8"/>
  <c r="CR284" i="8" s="1"/>
  <c r="CP507" i="8"/>
  <c r="CQ507" i="8" s="1"/>
  <c r="CL319" i="8"/>
  <c r="CL266" i="8"/>
  <c r="CP444" i="8"/>
  <c r="CQ444" i="8" s="1"/>
  <c r="CO446" i="8"/>
  <c r="CR446" i="8" s="1"/>
  <c r="CP267" i="8"/>
  <c r="CQ267" i="8" s="1"/>
  <c r="CP48" i="8"/>
  <c r="CQ48" i="8" s="1"/>
  <c r="CO444" i="8"/>
  <c r="CR444" i="8" s="1"/>
  <c r="CL479" i="8"/>
  <c r="CP393" i="8"/>
  <c r="CQ393" i="8" s="1"/>
  <c r="CP446" i="8"/>
  <c r="CQ446" i="8" s="1"/>
  <c r="CO48" i="8"/>
  <c r="CR48" i="8" s="1"/>
  <c r="CO393" i="8"/>
  <c r="CR393" i="8" s="1"/>
  <c r="CL172" i="8"/>
  <c r="CP512" i="8"/>
  <c r="CQ512" i="8" s="1"/>
  <c r="CP395" i="8"/>
  <c r="CQ395" i="8" s="1"/>
  <c r="CP408" i="8"/>
  <c r="CQ408" i="8" s="1"/>
  <c r="CP497" i="8"/>
  <c r="CQ497" i="8" s="1"/>
  <c r="CP280" i="8"/>
  <c r="CQ280" i="8" s="1"/>
  <c r="CP61" i="8"/>
  <c r="CQ61" i="8" s="1"/>
  <c r="CP141" i="8"/>
  <c r="CQ141" i="8" s="1"/>
  <c r="CO395" i="8"/>
  <c r="CR395" i="8" s="1"/>
  <c r="CO507" i="8"/>
  <c r="CR507" i="8" s="1"/>
  <c r="CL73" i="8"/>
  <c r="CO237" i="8"/>
  <c r="CR237" i="8" s="1"/>
  <c r="CL493" i="8"/>
  <c r="CO334" i="8"/>
  <c r="CR334" i="8" s="1"/>
  <c r="CL107" i="8"/>
  <c r="CP163" i="8"/>
  <c r="CQ163" i="8" s="1"/>
  <c r="CO408" i="8"/>
  <c r="CR408" i="8" s="1"/>
  <c r="CO497" i="8"/>
  <c r="CR497" i="8" s="1"/>
  <c r="CO325" i="8"/>
  <c r="CR325" i="8" s="1"/>
  <c r="CO300" i="8"/>
  <c r="CR300" i="8" s="1"/>
  <c r="CO177" i="8"/>
  <c r="CR177" i="8" s="1"/>
  <c r="CL203" i="8"/>
  <c r="CP300" i="8"/>
  <c r="CQ300" i="8" s="1"/>
  <c r="CP237" i="8"/>
  <c r="CQ237" i="8" s="1"/>
  <c r="CO280" i="8"/>
  <c r="CR280" i="8" s="1"/>
  <c r="CP299" i="8"/>
  <c r="CQ299" i="8" s="1"/>
  <c r="CO29" i="8"/>
  <c r="CR29" i="8" s="1"/>
  <c r="CP176" i="8"/>
  <c r="CQ176" i="8" s="1"/>
  <c r="CP323" i="8"/>
  <c r="CQ323" i="8" s="1"/>
  <c r="CP29" i="8"/>
  <c r="CQ29" i="8" s="1"/>
  <c r="CP407" i="8"/>
  <c r="CQ407" i="8" s="1"/>
  <c r="CP53" i="8"/>
  <c r="CQ53" i="8" s="1"/>
  <c r="CP195" i="8"/>
  <c r="CQ195" i="8" s="1"/>
  <c r="CP276" i="8"/>
  <c r="CQ276" i="8" s="1"/>
  <c r="CP310" i="8"/>
  <c r="CQ310" i="8" s="1"/>
  <c r="CO104" i="8"/>
  <c r="CR104" i="8" s="1"/>
  <c r="CO46" i="8"/>
  <c r="CR46" i="8" s="1"/>
  <c r="CO195" i="8"/>
  <c r="CR195" i="8" s="1"/>
  <c r="CO323" i="8"/>
  <c r="CR323" i="8" s="1"/>
  <c r="CL278" i="8"/>
  <c r="CO384" i="8"/>
  <c r="CR384" i="8" s="1"/>
  <c r="CO65" i="8"/>
  <c r="CR65" i="8" s="1"/>
  <c r="CO432" i="8"/>
  <c r="CR432" i="8" s="1"/>
  <c r="CP432" i="8"/>
  <c r="CQ432" i="8" s="1"/>
  <c r="CL303" i="8"/>
  <c r="CO475" i="8"/>
  <c r="CR475" i="8" s="1"/>
  <c r="CO297" i="8"/>
  <c r="CR297" i="8" s="1"/>
  <c r="CP47" i="8"/>
  <c r="CQ47" i="8" s="1"/>
  <c r="CP76" i="8"/>
  <c r="CQ76" i="8" s="1"/>
  <c r="CP475" i="8"/>
  <c r="CQ475" i="8" s="1"/>
  <c r="CP384" i="8"/>
  <c r="CQ384" i="8" s="1"/>
  <c r="CP161" i="8"/>
  <c r="CQ161" i="8" s="1"/>
  <c r="CO161" i="8"/>
  <c r="CR161" i="8" s="1"/>
  <c r="CL421" i="8"/>
  <c r="CP151" i="8"/>
  <c r="CQ151" i="8" s="1"/>
  <c r="CP301" i="8"/>
  <c r="CQ301" i="8" s="1"/>
  <c r="CO407" i="8"/>
  <c r="CR407" i="8" s="1"/>
  <c r="CO176" i="8"/>
  <c r="CR176" i="8" s="1"/>
  <c r="CP125" i="8"/>
  <c r="CQ125" i="8" s="1"/>
  <c r="CO163" i="8"/>
  <c r="CR163" i="8" s="1"/>
  <c r="CL226" i="8"/>
  <c r="CO301" i="8"/>
  <c r="CR301" i="8" s="1"/>
  <c r="CL148" i="8"/>
  <c r="CP413" i="8"/>
  <c r="CQ413" i="8" s="1"/>
  <c r="CP167" i="8"/>
  <c r="CQ167" i="8" s="1"/>
  <c r="CO167" i="8"/>
  <c r="CR167" i="8" s="1"/>
  <c r="CP236" i="8"/>
  <c r="CQ236" i="8" s="1"/>
  <c r="CL333" i="8"/>
  <c r="CO228" i="8"/>
  <c r="CR228" i="8" s="1"/>
  <c r="CL193" i="8"/>
  <c r="CO47" i="8"/>
  <c r="CR47" i="8" s="1"/>
  <c r="CO431" i="8"/>
  <c r="CR431" i="8" s="1"/>
  <c r="CP65" i="8"/>
  <c r="CQ65" i="8" s="1"/>
  <c r="CL132" i="8"/>
  <c r="CO276" i="8"/>
  <c r="CR276" i="8" s="1"/>
  <c r="CO438" i="8"/>
  <c r="CR438" i="8" s="1"/>
  <c r="CO76" i="8"/>
  <c r="CR76" i="8" s="1"/>
  <c r="CO236" i="8"/>
  <c r="CR236" i="8" s="1"/>
  <c r="CL409" i="8"/>
  <c r="CO166" i="8"/>
  <c r="CR166" i="8" s="1"/>
  <c r="CP142" i="8"/>
  <c r="CQ142" i="8" s="1"/>
  <c r="CO480" i="8"/>
  <c r="CR480" i="8" s="1"/>
  <c r="CO264" i="8"/>
  <c r="CR264" i="8" s="1"/>
  <c r="CP434" i="8"/>
  <c r="CQ434" i="8" s="1"/>
  <c r="CP264" i="8"/>
  <c r="CQ264" i="8" s="1"/>
  <c r="CP306" i="8"/>
  <c r="CQ306" i="8" s="1"/>
  <c r="CP133" i="8"/>
  <c r="CQ133" i="8" s="1"/>
  <c r="CP6" i="8"/>
  <c r="CQ6" i="8" s="1"/>
  <c r="CL234" i="8"/>
  <c r="CO143" i="8"/>
  <c r="CR143" i="8" s="1"/>
  <c r="CL217" i="8"/>
  <c r="CO23" i="8"/>
  <c r="CR23" i="8" s="1"/>
  <c r="CO483" i="8"/>
  <c r="CR483" i="8" s="1"/>
  <c r="CO142" i="8"/>
  <c r="CR142" i="8" s="1"/>
  <c r="CO376" i="8"/>
  <c r="CR376" i="8" s="1"/>
  <c r="CO127" i="8"/>
  <c r="CR127" i="8" s="1"/>
  <c r="CL375" i="8"/>
  <c r="CL405" i="8"/>
  <c r="CL92" i="8"/>
  <c r="CO306" i="8"/>
  <c r="CR306" i="8" s="1"/>
  <c r="CP334" i="8"/>
  <c r="CQ334" i="8" s="1"/>
  <c r="CP173" i="8"/>
  <c r="CQ173" i="8" s="1"/>
  <c r="CP144" i="8"/>
  <c r="CQ144" i="8" s="1"/>
  <c r="CP346" i="8"/>
  <c r="CQ346" i="8" s="1"/>
  <c r="CO173" i="8"/>
  <c r="CR173" i="8" s="1"/>
  <c r="CP23" i="8"/>
  <c r="CQ23" i="8" s="1"/>
  <c r="CL121" i="8"/>
  <c r="CP143" i="8"/>
  <c r="CQ143" i="8" s="1"/>
  <c r="CL232" i="8"/>
  <c r="CL339" i="8"/>
  <c r="CL20" i="8"/>
  <c r="CL396" i="8"/>
  <c r="CO22" i="8"/>
  <c r="CR22" i="8" s="1"/>
  <c r="CL436" i="8"/>
  <c r="CP483" i="8"/>
  <c r="CQ483" i="8" s="1"/>
  <c r="CL496" i="8"/>
  <c r="CL415" i="8"/>
  <c r="CO204" i="8"/>
  <c r="CR204" i="8" s="1"/>
  <c r="CP204" i="8"/>
  <c r="CQ204" i="8" s="1"/>
  <c r="CO122" i="8"/>
  <c r="CR122" i="8" s="1"/>
  <c r="CL169" i="8"/>
  <c r="CO133" i="8"/>
  <c r="CR133" i="8" s="1"/>
  <c r="CO61" i="8"/>
  <c r="CR61" i="8" s="1"/>
  <c r="CL314" i="8"/>
  <c r="CL81" i="8"/>
  <c r="CO434" i="8"/>
  <c r="CR434" i="8" s="1"/>
  <c r="CL140" i="8"/>
  <c r="CL429" i="8"/>
  <c r="CL288" i="8"/>
  <c r="CL340" i="8"/>
  <c r="CP247" i="8"/>
  <c r="CQ247" i="8" s="1"/>
  <c r="CO144" i="8"/>
  <c r="CR144" i="8" s="1"/>
  <c r="CO247" i="8"/>
  <c r="CR247" i="8" s="1"/>
  <c r="CO9" i="8"/>
  <c r="CR9" i="8" s="1"/>
  <c r="CP181" i="8"/>
  <c r="CQ181" i="8" s="1"/>
  <c r="CP223" i="8"/>
  <c r="CQ223" i="8" s="1"/>
  <c r="CP251" i="8"/>
  <c r="CQ251" i="8" s="1"/>
  <c r="CP268" i="8"/>
  <c r="CQ268" i="8" s="1"/>
  <c r="CO298" i="8"/>
  <c r="CR298" i="8" s="1"/>
  <c r="CO71" i="8"/>
  <c r="CR71" i="8" s="1"/>
  <c r="CO251" i="8"/>
  <c r="CR251" i="8" s="1"/>
  <c r="CO261" i="8"/>
  <c r="CR261" i="8" s="1"/>
  <c r="CO181" i="8"/>
  <c r="CR181" i="8" s="1"/>
  <c r="CO467" i="8"/>
  <c r="CR467" i="8" s="1"/>
  <c r="CP506" i="8"/>
  <c r="CQ506" i="8" s="1"/>
  <c r="CP284" i="8"/>
  <c r="CQ284" i="8" s="1"/>
  <c r="CP467" i="8"/>
  <c r="CQ467" i="8" s="1"/>
  <c r="CP491" i="8"/>
  <c r="CQ491" i="8" s="1"/>
  <c r="CO279" i="8"/>
  <c r="CR279" i="8" s="1"/>
  <c r="CL213" i="8"/>
  <c r="CL243" i="8"/>
  <c r="CO72" i="8"/>
  <c r="CR72" i="8" s="1"/>
  <c r="CO491" i="8"/>
  <c r="CR491" i="8" s="1"/>
  <c r="CO299" i="8"/>
  <c r="CR299" i="8" s="1"/>
  <c r="CO218" i="8"/>
  <c r="CR218" i="8" s="1"/>
  <c r="CL120" i="8"/>
  <c r="CL391" i="8"/>
  <c r="CL402" i="8"/>
  <c r="CL270" i="8"/>
  <c r="CO512" i="8"/>
  <c r="CR512" i="8" s="1"/>
  <c r="CP130" i="8"/>
  <c r="CQ130" i="8" s="1"/>
  <c r="CO87" i="8"/>
  <c r="CR87" i="8" s="1"/>
  <c r="CO399" i="8"/>
  <c r="CR399" i="8" s="1"/>
  <c r="CL116" i="8"/>
  <c r="CL427" i="8"/>
  <c r="CO457" i="8"/>
  <c r="CR457" i="8" s="1"/>
  <c r="CO6" i="8"/>
  <c r="CR6" i="8" s="1"/>
  <c r="CO357" i="8"/>
  <c r="CR357" i="8" s="1"/>
  <c r="CL183" i="8"/>
  <c r="CL337" i="8"/>
  <c r="CL31" i="8"/>
  <c r="CP166" i="8"/>
  <c r="CQ166" i="8" s="1"/>
  <c r="CO268" i="8"/>
  <c r="CR268" i="8" s="1"/>
  <c r="CP71" i="8"/>
  <c r="CQ71" i="8" s="1"/>
  <c r="CL330" i="8"/>
  <c r="CL392" i="8"/>
  <c r="CL88" i="8"/>
  <c r="CO227" i="8"/>
  <c r="CR227" i="8" s="1"/>
  <c r="CL363" i="8"/>
  <c r="CO498" i="8"/>
  <c r="CR498" i="8" s="1"/>
  <c r="CO84" i="8"/>
  <c r="CR84" i="8" s="1"/>
  <c r="CL481" i="8"/>
  <c r="CL135" i="8"/>
  <c r="CO223" i="8"/>
  <c r="CR223" i="8" s="1"/>
  <c r="CP279" i="8"/>
  <c r="CQ279" i="8" s="1"/>
  <c r="CS279" i="8" s="1"/>
  <c r="CP87" i="8"/>
  <c r="CQ87" i="8" s="1"/>
  <c r="CL425" i="8"/>
  <c r="CP498" i="8"/>
  <c r="CQ498" i="8" s="1"/>
  <c r="CP43" i="8"/>
  <c r="CQ43" i="8" s="1"/>
  <c r="CP218" i="8"/>
  <c r="CQ218" i="8" s="1"/>
  <c r="CP298" i="8"/>
  <c r="CQ298" i="8" s="1"/>
  <c r="CO43" i="8"/>
  <c r="CR43" i="8" s="1"/>
  <c r="CL385" i="8"/>
  <c r="CL11" i="8"/>
  <c r="CP399" i="8"/>
  <c r="CQ399" i="8" s="1"/>
  <c r="CO294" i="8"/>
  <c r="CR294" i="8" s="1"/>
  <c r="CL307" i="8"/>
  <c r="CL447" i="8"/>
  <c r="CL186" i="8"/>
  <c r="CL244" i="8"/>
  <c r="CO463" i="8"/>
  <c r="CR463" i="8" s="1"/>
  <c r="CL463" i="8"/>
  <c r="CL111" i="8"/>
  <c r="CO111" i="8"/>
  <c r="CR111" i="8" s="1"/>
  <c r="CL354" i="8"/>
  <c r="CO354" i="8"/>
  <c r="CR354" i="8" s="1"/>
  <c r="CP275" i="8"/>
  <c r="CQ275" i="8" s="1"/>
  <c r="CL341" i="8"/>
  <c r="CO341" i="8"/>
  <c r="CR341" i="8" s="1"/>
  <c r="CO252" i="8"/>
  <c r="CR252" i="8" s="1"/>
  <c r="CL252" i="8"/>
  <c r="CL246" i="8"/>
  <c r="CO246" i="8"/>
  <c r="CR246" i="8" s="1"/>
  <c r="CO175" i="8"/>
  <c r="CR175" i="8" s="1"/>
  <c r="CL175" i="8"/>
  <c r="CL401" i="8"/>
  <c r="CO401" i="8"/>
  <c r="CR401" i="8" s="1"/>
  <c r="CO413" i="8"/>
  <c r="CR413" i="8" s="1"/>
  <c r="CL452" i="8"/>
  <c r="CO83" i="8"/>
  <c r="CR83" i="8" s="1"/>
  <c r="CL192" i="8"/>
  <c r="CO192" i="8"/>
  <c r="CR192" i="8" s="1"/>
  <c r="CL153" i="8"/>
  <c r="CO153" i="8"/>
  <c r="CR153" i="8" s="1"/>
  <c r="CO164" i="8"/>
  <c r="CR164" i="8" s="1"/>
  <c r="CL164" i="8"/>
  <c r="CO285" i="8"/>
  <c r="CR285" i="8" s="1"/>
  <c r="CL285" i="8"/>
  <c r="CO74" i="8"/>
  <c r="CR74" i="8" s="1"/>
  <c r="CL74" i="8"/>
  <c r="CL291" i="8"/>
  <c r="CO291" i="8"/>
  <c r="CR291" i="8" s="1"/>
  <c r="CL324" i="8"/>
  <c r="CO324" i="8"/>
  <c r="CR324" i="8" s="1"/>
  <c r="CO381" i="8"/>
  <c r="CR381" i="8" s="1"/>
  <c r="CL381" i="8"/>
  <c r="CP215" i="8"/>
  <c r="CQ215" i="8" s="1"/>
  <c r="CO238" i="8"/>
  <c r="CR238" i="8" s="1"/>
  <c r="CP238" i="8"/>
  <c r="CQ238" i="8" s="1"/>
  <c r="CL34" i="8"/>
  <c r="CL477" i="8"/>
  <c r="CL209" i="8"/>
  <c r="CO209" i="8"/>
  <c r="CR209" i="8" s="1"/>
  <c r="CL38" i="8"/>
  <c r="CO38" i="8"/>
  <c r="CR38" i="8" s="1"/>
  <c r="CL423" i="8"/>
  <c r="CO423" i="8"/>
  <c r="CR423" i="8" s="1"/>
  <c r="CL79" i="8"/>
  <c r="CO79" i="8"/>
  <c r="CR79" i="8" s="1"/>
  <c r="CL108" i="8"/>
  <c r="CO108" i="8"/>
  <c r="CR108" i="8" s="1"/>
  <c r="CO178" i="8"/>
  <c r="CR178" i="8" s="1"/>
  <c r="CL178" i="8"/>
  <c r="CO110" i="8"/>
  <c r="CR110" i="8" s="1"/>
  <c r="CL110" i="8"/>
  <c r="CL25" i="8"/>
  <c r="CO485" i="8"/>
  <c r="CR485" i="8" s="1"/>
  <c r="CL485" i="8"/>
  <c r="CL257" i="8"/>
  <c r="CO506" i="8"/>
  <c r="CR506" i="8" s="1"/>
  <c r="CL387" i="8"/>
  <c r="CL126" i="8"/>
  <c r="CL397" i="8"/>
  <c r="CL332" i="8"/>
  <c r="CL476" i="8"/>
  <c r="CL445" i="8"/>
  <c r="CL308" i="8"/>
  <c r="CL66" i="8"/>
  <c r="CO362" i="8"/>
  <c r="CR362" i="8" s="1"/>
  <c r="CO414" i="8"/>
  <c r="CR414" i="8" s="1"/>
  <c r="CL414" i="8"/>
  <c r="CO197" i="8"/>
  <c r="CR197" i="8" s="1"/>
  <c r="CL197" i="8"/>
  <c r="CO296" i="8"/>
  <c r="CR296" i="8" s="1"/>
  <c r="CL296" i="8"/>
  <c r="CL281" i="8"/>
  <c r="CO281" i="8"/>
  <c r="CR281" i="8" s="1"/>
  <c r="CL77" i="8"/>
  <c r="CO77" i="8"/>
  <c r="CR77" i="8" s="1"/>
  <c r="CL382" i="8"/>
  <c r="CO382" i="8"/>
  <c r="CR382" i="8" s="1"/>
  <c r="CO44" i="8"/>
  <c r="CR44" i="8" s="1"/>
  <c r="CL44" i="8"/>
  <c r="CL150" i="8"/>
  <c r="CO150" i="8"/>
  <c r="CR150" i="8" s="1"/>
  <c r="CP36" i="8"/>
  <c r="CQ36" i="8" s="1"/>
  <c r="CO495" i="8"/>
  <c r="CR495" i="8" s="1"/>
  <c r="CL495" i="8"/>
  <c r="CO89" i="8"/>
  <c r="CR89" i="8" s="1"/>
  <c r="CL89" i="8"/>
  <c r="CO400" i="8"/>
  <c r="CR400" i="8" s="1"/>
  <c r="CL400" i="8"/>
  <c r="CO242" i="8"/>
  <c r="CR242" i="8" s="1"/>
  <c r="CL242" i="8"/>
  <c r="CL24" i="8"/>
  <c r="CO24" i="8"/>
  <c r="CR24" i="8" s="1"/>
  <c r="CL85" i="8"/>
  <c r="CO85" i="8"/>
  <c r="CR85" i="8" s="1"/>
  <c r="CL207" i="8"/>
  <c r="CO207" i="8"/>
  <c r="CR207" i="8" s="1"/>
  <c r="CO515" i="8"/>
  <c r="CR515" i="8" s="1"/>
  <c r="CL515" i="8"/>
  <c r="CO487" i="8"/>
  <c r="CR487" i="8" s="1"/>
  <c r="CL487" i="8"/>
  <c r="CP457" i="8"/>
  <c r="CQ457" i="8" s="1"/>
  <c r="CR518" i="8"/>
  <c r="CL518" i="8"/>
  <c r="CL149" i="8"/>
  <c r="CO149" i="8"/>
  <c r="CR149" i="8" s="1"/>
  <c r="CL422" i="8"/>
  <c r="CO422" i="8"/>
  <c r="CR422" i="8" s="1"/>
  <c r="CL386" i="8"/>
  <c r="CO386" i="8"/>
  <c r="CR386" i="8" s="1"/>
  <c r="CO245" i="8"/>
  <c r="CR245" i="8" s="1"/>
  <c r="CL245" i="8"/>
  <c r="CL106" i="8"/>
  <c r="CO106" i="8"/>
  <c r="CR106" i="8" s="1"/>
  <c r="CL159" i="8"/>
  <c r="CO159" i="8"/>
  <c r="CR159" i="8" s="1"/>
  <c r="CL15" i="8"/>
  <c r="CO15" i="8"/>
  <c r="CR15" i="8" s="1"/>
  <c r="CL373" i="8"/>
  <c r="CO373" i="8"/>
  <c r="CR373" i="8" s="1"/>
  <c r="CL124" i="8"/>
  <c r="CO124" i="8"/>
  <c r="CR124" i="8" s="1"/>
  <c r="CL412" i="8"/>
  <c r="CO412" i="8"/>
  <c r="CR412" i="8" s="1"/>
  <c r="CL114" i="8"/>
  <c r="CO114" i="8"/>
  <c r="CR114" i="8" s="1"/>
  <c r="CL351" i="8"/>
  <c r="CO351" i="8"/>
  <c r="CR351" i="8" s="1"/>
  <c r="CO347" i="8"/>
  <c r="CR347" i="8" s="1"/>
  <c r="CL347" i="8"/>
  <c r="CL39" i="8"/>
  <c r="CO39" i="8"/>
  <c r="CR39" i="8" s="1"/>
  <c r="CL97" i="8"/>
  <c r="CO97" i="8"/>
  <c r="CR97" i="8" s="1"/>
  <c r="CL198" i="8"/>
  <c r="CO198" i="8"/>
  <c r="CR198" i="8" s="1"/>
  <c r="CL21" i="8"/>
  <c r="CO21" i="8"/>
  <c r="CR21" i="8" s="1"/>
  <c r="CO511" i="8"/>
  <c r="CR511" i="8" s="1"/>
  <c r="CL511" i="8"/>
  <c r="CL40" i="8"/>
  <c r="CO40" i="8"/>
  <c r="CR40" i="8" s="1"/>
  <c r="CL7" i="8"/>
  <c r="CO7" i="8"/>
  <c r="CR7" i="8" s="1"/>
  <c r="CL155" i="8"/>
  <c r="CO155" i="8"/>
  <c r="CR155" i="8" s="1"/>
  <c r="CL33" i="8"/>
  <c r="CO33" i="8"/>
  <c r="CR33" i="8" s="1"/>
  <c r="CO317" i="8"/>
  <c r="CR317" i="8" s="1"/>
  <c r="CL317" i="8"/>
  <c r="CO359" i="8"/>
  <c r="CR359" i="8" s="1"/>
  <c r="CL359" i="8"/>
  <c r="CL68" i="8"/>
  <c r="CO68" i="8"/>
  <c r="CR68" i="8" s="1"/>
  <c r="CL101" i="8"/>
  <c r="CO101" i="8"/>
  <c r="CR101" i="8" s="1"/>
  <c r="CO188" i="8"/>
  <c r="CR188" i="8" s="1"/>
  <c r="CL188" i="8"/>
  <c r="CL93" i="8"/>
  <c r="CO93" i="8"/>
  <c r="CR93" i="8" s="1"/>
  <c r="CL50" i="8"/>
  <c r="CO50" i="8"/>
  <c r="CR50" i="8" s="1"/>
  <c r="CO139" i="8"/>
  <c r="CR139" i="8" s="1"/>
  <c r="CL139" i="8"/>
  <c r="CL486" i="8"/>
  <c r="CO486" i="8"/>
  <c r="CR486" i="8" s="1"/>
  <c r="CL369" i="8"/>
  <c r="CO369" i="8"/>
  <c r="CR369" i="8" s="1"/>
  <c r="CO259" i="8"/>
  <c r="CR259" i="8" s="1"/>
  <c r="CL259" i="8"/>
  <c r="CL453" i="8"/>
  <c r="CO453" i="8"/>
  <c r="CR453" i="8" s="1"/>
  <c r="CO353" i="8"/>
  <c r="CR353" i="8" s="1"/>
  <c r="CL353" i="8"/>
  <c r="CO42" i="8"/>
  <c r="CR42" i="8" s="1"/>
  <c r="CL42" i="8"/>
  <c r="CO462" i="8"/>
  <c r="CR462" i="8" s="1"/>
  <c r="CL462" i="8"/>
  <c r="CL502" i="8"/>
  <c r="CO502" i="8"/>
  <c r="CR502" i="8" s="1"/>
  <c r="CL235" i="8"/>
  <c r="CO235" i="8"/>
  <c r="CR235" i="8" s="1"/>
  <c r="CO484" i="8"/>
  <c r="CR484" i="8" s="1"/>
  <c r="CL484" i="8"/>
  <c r="CO273" i="8"/>
  <c r="CR273" i="8" s="1"/>
  <c r="CL273" i="8"/>
  <c r="CL426" i="8"/>
  <c r="CO426" i="8"/>
  <c r="CR426" i="8" s="1"/>
  <c r="CL490" i="8"/>
  <c r="CO490" i="8"/>
  <c r="CR490" i="8" s="1"/>
  <c r="CL37" i="8"/>
  <c r="CO37" i="8"/>
  <c r="CR37" i="8" s="1"/>
  <c r="CO272" i="8"/>
  <c r="CR272" i="8" s="1"/>
  <c r="CL272" i="8"/>
  <c r="CL499" i="8"/>
  <c r="CO499" i="8"/>
  <c r="CR499" i="8" s="1"/>
  <c r="CO145" i="8"/>
  <c r="CR145" i="8" s="1"/>
  <c r="CL145" i="8"/>
  <c r="CP249" i="8"/>
  <c r="CQ249" i="8" s="1"/>
  <c r="CO371" i="8"/>
  <c r="CR371" i="8" s="1"/>
  <c r="CO103" i="8"/>
  <c r="CR103" i="8" s="1"/>
  <c r="CL152" i="8"/>
  <c r="CO458" i="8"/>
  <c r="CR458" i="8" s="1"/>
  <c r="CL283" i="8"/>
  <c r="CO283" i="8"/>
  <c r="CR283" i="8" s="1"/>
  <c r="CL372" i="8"/>
  <c r="CO372" i="8"/>
  <c r="CR372" i="8" s="1"/>
  <c r="CL271" i="8"/>
  <c r="CO271" i="8"/>
  <c r="CR271" i="8" s="1"/>
  <c r="CO430" i="8"/>
  <c r="CR430" i="8" s="1"/>
  <c r="CL430" i="8"/>
  <c r="CL147" i="8"/>
  <c r="CO147" i="8"/>
  <c r="CR147" i="8" s="1"/>
  <c r="CO69" i="8"/>
  <c r="CR69" i="8" s="1"/>
  <c r="CL69" i="8"/>
  <c r="CL194" i="8"/>
  <c r="CO194" i="8"/>
  <c r="CR194" i="8" s="1"/>
  <c r="CL367" i="8"/>
  <c r="CO367" i="8"/>
  <c r="CR367" i="8" s="1"/>
  <c r="CO440" i="8"/>
  <c r="CR440" i="8" s="1"/>
  <c r="CL440" i="8"/>
  <c r="CO253" i="8"/>
  <c r="CR253" i="8" s="1"/>
  <c r="CL253" i="8"/>
  <c r="CO348" i="8"/>
  <c r="CR348" i="8" s="1"/>
  <c r="CL348" i="8"/>
  <c r="CL383" i="8"/>
  <c r="CO383" i="8"/>
  <c r="CR383" i="8" s="1"/>
  <c r="CL260" i="8"/>
  <c r="CO260" i="8"/>
  <c r="CR260" i="8" s="1"/>
  <c r="CL471" i="8"/>
  <c r="CO471" i="8"/>
  <c r="CR471" i="8" s="1"/>
  <c r="CO472" i="8"/>
  <c r="CR472" i="8" s="1"/>
  <c r="CL472" i="8"/>
  <c r="CO248" i="8"/>
  <c r="CR248" i="8" s="1"/>
  <c r="CL248" i="8"/>
  <c r="CL428" i="8"/>
  <c r="CO428" i="8"/>
  <c r="CR428" i="8" s="1"/>
  <c r="CO265" i="8"/>
  <c r="CR265" i="8" s="1"/>
  <c r="CL265" i="8"/>
  <c r="CO222" i="8"/>
  <c r="CR222" i="8" s="1"/>
  <c r="CL222" i="8"/>
  <c r="CL201" i="8"/>
  <c r="CO201" i="8"/>
  <c r="CR201" i="8" s="1"/>
  <c r="CO96" i="8"/>
  <c r="CR96" i="8" s="1"/>
  <c r="CL96" i="8"/>
  <c r="CO470" i="8"/>
  <c r="CR470" i="8" s="1"/>
  <c r="CL470" i="8"/>
  <c r="CL465" i="8"/>
  <c r="CO465" i="8"/>
  <c r="CR465" i="8" s="1"/>
  <c r="CL162" i="8"/>
  <c r="CO162" i="8"/>
  <c r="CR162" i="8" s="1"/>
  <c r="CL196" i="8"/>
  <c r="CO196" i="8"/>
  <c r="CR196" i="8" s="1"/>
  <c r="CO185" i="8"/>
  <c r="CR185" i="8" s="1"/>
  <c r="CL185" i="8"/>
  <c r="CL355" i="8"/>
  <c r="CO355" i="8"/>
  <c r="CR355" i="8" s="1"/>
  <c r="CO80" i="8"/>
  <c r="CR80" i="8" s="1"/>
  <c r="CL80" i="8"/>
  <c r="CL488" i="8"/>
  <c r="CO488" i="8"/>
  <c r="CR488" i="8" s="1"/>
  <c r="CL13" i="8"/>
  <c r="CO13" i="8"/>
  <c r="CR13" i="8" s="1"/>
  <c r="CO28" i="8"/>
  <c r="CR28" i="8" s="1"/>
  <c r="CL28" i="8"/>
  <c r="CL91" i="8"/>
  <c r="CO91" i="8"/>
  <c r="CR91" i="8" s="1"/>
  <c r="CL137" i="8"/>
  <c r="CO137" i="8"/>
  <c r="CR137" i="8" s="1"/>
  <c r="CO356" i="8"/>
  <c r="CR356" i="8" s="1"/>
  <c r="CL356" i="8"/>
  <c r="CO309" i="8"/>
  <c r="CR309" i="8" s="1"/>
  <c r="CL309" i="8"/>
  <c r="CL350" i="8"/>
  <c r="CO350" i="8"/>
  <c r="CR350" i="8" s="1"/>
  <c r="CL282" i="8"/>
  <c r="CO282" i="8"/>
  <c r="CR282" i="8" s="1"/>
  <c r="CO451" i="8"/>
  <c r="CR451" i="8" s="1"/>
  <c r="CL451" i="8"/>
  <c r="CL158" i="8"/>
  <c r="CO158" i="8"/>
  <c r="CR158" i="8" s="1"/>
  <c r="CL27" i="8"/>
  <c r="CO27" i="8"/>
  <c r="CR27" i="8" s="1"/>
  <c r="CL45" i="8"/>
  <c r="CO45" i="8"/>
  <c r="CR45" i="8" s="1"/>
  <c r="CL60" i="8"/>
  <c r="CO60" i="8"/>
  <c r="CR60" i="8" s="1"/>
  <c r="CO212" i="8"/>
  <c r="CR212" i="8" s="1"/>
  <c r="CL212" i="8"/>
  <c r="CL358" i="8"/>
  <c r="CO358" i="8"/>
  <c r="CR358" i="8" s="1"/>
  <c r="CO200" i="8"/>
  <c r="CR200" i="8" s="1"/>
  <c r="CL200" i="8"/>
  <c r="CO478" i="8"/>
  <c r="CR478" i="8" s="1"/>
  <c r="CL478" i="8"/>
  <c r="CL501" i="8"/>
  <c r="CO501" i="8"/>
  <c r="CR501" i="8" s="1"/>
  <c r="CO455" i="8"/>
  <c r="CR455" i="8" s="1"/>
  <c r="CL455" i="8"/>
  <c r="CO86" i="8"/>
  <c r="CR86" i="8" s="1"/>
  <c r="CL86" i="8"/>
  <c r="CL182" i="8"/>
  <c r="CO182" i="8"/>
  <c r="CR182" i="8" s="1"/>
  <c r="CL433" i="8"/>
  <c r="CO433" i="8"/>
  <c r="CR433" i="8" s="1"/>
  <c r="CO263" i="8"/>
  <c r="CR263" i="8" s="1"/>
  <c r="CL263" i="8"/>
  <c r="CO250" i="8"/>
  <c r="CR250" i="8" s="1"/>
  <c r="CL250" i="8"/>
  <c r="CO18" i="8"/>
  <c r="CR18" i="8" s="1"/>
  <c r="CL18" i="8"/>
  <c r="CO98" i="8"/>
  <c r="CR98" i="8" s="1"/>
  <c r="CL98" i="8"/>
  <c r="CO349" i="8"/>
  <c r="CR349" i="8" s="1"/>
  <c r="CL349" i="8"/>
  <c r="CL10" i="8"/>
  <c r="CO10" i="8"/>
  <c r="CR10" i="8" s="1"/>
  <c r="CO494" i="8"/>
  <c r="CR494" i="8" s="1"/>
  <c r="CL494" i="8"/>
  <c r="CO345" i="8"/>
  <c r="CR345" i="8" s="1"/>
  <c r="CL345" i="8"/>
  <c r="CL361" i="8"/>
  <c r="CO361" i="8"/>
  <c r="CR361" i="8" s="1"/>
  <c r="CL398" i="8"/>
  <c r="CO398" i="8"/>
  <c r="CR398" i="8" s="1"/>
  <c r="CL302" i="8"/>
  <c r="CO302" i="8"/>
  <c r="CR302" i="8" s="1"/>
  <c r="CL509" i="8"/>
  <c r="CO509" i="8"/>
  <c r="CR509" i="8" s="1"/>
  <c r="CL378" i="8"/>
  <c r="CO378" i="8"/>
  <c r="CR378" i="8" s="1"/>
  <c r="CO448" i="8"/>
  <c r="CR448" i="8" s="1"/>
  <c r="CL448" i="8"/>
  <c r="CO304" i="8"/>
  <c r="CR304" i="8" s="1"/>
  <c r="CL304" i="8"/>
  <c r="CO26" i="8"/>
  <c r="CR26" i="8" s="1"/>
  <c r="CL26" i="8"/>
  <c r="CL115" i="8"/>
  <c r="CO115" i="8"/>
  <c r="CR115" i="8" s="1"/>
  <c r="CO109" i="8"/>
  <c r="CR109" i="8" s="1"/>
  <c r="CL109" i="8"/>
  <c r="CO119" i="8"/>
  <c r="CR119" i="8" s="1"/>
  <c r="CL119" i="8"/>
  <c r="CO388" i="8"/>
  <c r="CR388" i="8" s="1"/>
  <c r="CL388" i="8"/>
  <c r="CL474" i="8"/>
  <c r="CO326" i="8"/>
  <c r="CR326" i="8" s="1"/>
  <c r="CL206" i="8"/>
  <c r="CP371" i="8"/>
  <c r="CQ371" i="8" s="1"/>
  <c r="CP326" i="8"/>
  <c r="CQ326" i="8" s="1"/>
  <c r="CP103" i="8"/>
  <c r="CQ103" i="8" s="1"/>
  <c r="CL123" i="8"/>
  <c r="CL170" i="8"/>
  <c r="CO170" i="8"/>
  <c r="CR170" i="8" s="1"/>
  <c r="CL313" i="8"/>
  <c r="CO313" i="8"/>
  <c r="CR313" i="8" s="1"/>
  <c r="CO113" i="8"/>
  <c r="CR113" i="8" s="1"/>
  <c r="CL113" i="8"/>
  <c r="CO95" i="8"/>
  <c r="CR95" i="8" s="1"/>
  <c r="CL95" i="8"/>
  <c r="CO441" i="8"/>
  <c r="CR441" i="8" s="1"/>
  <c r="CL441" i="8"/>
  <c r="CL293" i="8"/>
  <c r="CO293" i="8"/>
  <c r="CR293" i="8" s="1"/>
  <c r="CO411" i="8"/>
  <c r="CR411" i="8" s="1"/>
  <c r="CL411" i="8"/>
  <c r="CO19" i="8"/>
  <c r="CR19" i="8" s="1"/>
  <c r="CL19" i="8"/>
  <c r="CO99" i="8"/>
  <c r="CR99" i="8" s="1"/>
  <c r="CL99" i="8"/>
  <c r="CL90" i="8"/>
  <c r="CO90" i="8"/>
  <c r="CR90" i="8" s="1"/>
  <c r="CL352" i="8"/>
  <c r="CO352" i="8"/>
  <c r="CR352" i="8" s="1"/>
  <c r="CL224" i="8"/>
  <c r="CO224" i="8"/>
  <c r="CR224" i="8" s="1"/>
  <c r="CL403" i="8"/>
  <c r="CO403" i="8"/>
  <c r="CR403" i="8" s="1"/>
  <c r="CL277" i="8"/>
  <c r="CO277" i="8"/>
  <c r="CR277" i="8" s="1"/>
  <c r="CL254" i="8"/>
  <c r="CO254" i="8"/>
  <c r="CR254" i="8" s="1"/>
  <c r="CL290" i="8"/>
  <c r="CO290" i="8"/>
  <c r="CR290" i="8" s="1"/>
  <c r="CL419" i="8"/>
  <c r="CO419" i="8"/>
  <c r="CR419" i="8" s="1"/>
  <c r="CO365" i="8"/>
  <c r="CR365" i="8" s="1"/>
  <c r="CL365" i="8"/>
  <c r="CL508" i="8"/>
  <c r="CO508" i="8"/>
  <c r="CR508" i="8" s="1"/>
  <c r="CL406" i="8"/>
  <c r="CO406" i="8"/>
  <c r="CR406" i="8" s="1"/>
  <c r="CO41" i="8"/>
  <c r="CR41" i="8" s="1"/>
  <c r="CL41" i="8"/>
  <c r="CL315" i="8"/>
  <c r="CO315" i="8"/>
  <c r="CR315" i="8" s="1"/>
  <c r="CL449" i="8"/>
  <c r="CO449" i="8"/>
  <c r="CR449" i="8" s="1"/>
  <c r="CL318" i="8"/>
  <c r="CO318" i="8"/>
  <c r="CR318" i="8" s="1"/>
  <c r="CL468" i="8"/>
  <c r="CO468" i="8"/>
  <c r="CR468" i="8" s="1"/>
  <c r="CL439" i="8"/>
  <c r="CO439" i="8"/>
  <c r="CR439" i="8" s="1"/>
  <c r="CO437" i="8"/>
  <c r="CR437" i="8" s="1"/>
  <c r="CL437" i="8"/>
  <c r="CO58" i="8"/>
  <c r="CR58" i="8" s="1"/>
  <c r="CL58" i="8"/>
  <c r="CO187" i="8"/>
  <c r="CR187" i="8" s="1"/>
  <c r="CL187" i="8"/>
  <c r="CL377" i="8"/>
  <c r="CO377" i="8"/>
  <c r="CR377" i="8" s="1"/>
  <c r="CL390" i="8"/>
  <c r="CO390" i="8"/>
  <c r="CR390" i="8" s="1"/>
  <c r="CO327" i="8"/>
  <c r="CR327" i="8" s="1"/>
  <c r="CL327" i="8"/>
  <c r="CL258" i="8"/>
  <c r="CO258" i="8"/>
  <c r="CR258" i="8" s="1"/>
  <c r="CL100" i="8"/>
  <c r="CO100" i="8"/>
  <c r="CR100" i="8" s="1"/>
  <c r="CO230" i="8"/>
  <c r="CR230" i="8" s="1"/>
  <c r="CL230" i="8"/>
  <c r="CO335" i="8"/>
  <c r="CR335" i="8" s="1"/>
  <c r="CL335" i="8"/>
  <c r="CL328" i="8"/>
  <c r="CO328" i="8"/>
  <c r="CR328" i="8" s="1"/>
  <c r="CO504" i="8"/>
  <c r="CR504" i="8" s="1"/>
  <c r="CL504" i="8"/>
  <c r="CL311" i="8"/>
  <c r="CO311" i="8"/>
  <c r="CR311" i="8" s="1"/>
  <c r="CO157" i="8"/>
  <c r="CR157" i="8" s="1"/>
  <c r="CL157" i="8"/>
  <c r="CO503" i="8"/>
  <c r="CR503" i="8" s="1"/>
  <c r="CL503" i="8"/>
  <c r="CL5" i="8"/>
  <c r="CO5" i="8"/>
  <c r="CL420" i="8"/>
  <c r="CO420" i="8"/>
  <c r="CR420" i="8" s="1"/>
  <c r="CL14" i="8"/>
  <c r="CO14" i="8"/>
  <c r="CR14" i="8" s="1"/>
  <c r="CO171" i="8"/>
  <c r="CR171" i="8" s="1"/>
  <c r="CL171" i="8"/>
  <c r="CL146" i="8"/>
  <c r="CO146" i="8"/>
  <c r="CR146" i="8" s="1"/>
  <c r="CO191" i="8"/>
  <c r="CR191" i="8" s="1"/>
  <c r="CL191" i="8"/>
  <c r="CO380" i="8"/>
  <c r="CR380" i="8" s="1"/>
  <c r="CL380" i="8"/>
  <c r="CL221" i="8"/>
  <c r="CO221" i="8"/>
  <c r="CR221" i="8" s="1"/>
  <c r="CL394" i="8"/>
  <c r="CO394" i="8"/>
  <c r="CR394" i="8" s="1"/>
  <c r="CO59" i="8"/>
  <c r="CR59" i="8" s="1"/>
  <c r="CL59" i="8"/>
  <c r="CL51" i="8"/>
  <c r="CO51" i="8"/>
  <c r="CR51" i="8" s="1"/>
  <c r="CO64" i="8"/>
  <c r="CR64" i="8" s="1"/>
  <c r="CL64" i="8"/>
  <c r="CL102" i="8"/>
  <c r="CO102" i="8"/>
  <c r="CR102" i="8" s="1"/>
  <c r="CL505" i="8"/>
  <c r="CO505" i="8"/>
  <c r="CR505" i="8" s="1"/>
  <c r="CO190" i="8"/>
  <c r="CR190" i="8" s="1"/>
  <c r="CL190" i="8"/>
  <c r="CO55" i="8"/>
  <c r="CR55" i="8" s="1"/>
  <c r="CL55" i="8"/>
  <c r="CO32" i="8"/>
  <c r="CR32" i="8" s="1"/>
  <c r="CL32" i="8"/>
  <c r="CO329" i="8"/>
  <c r="CR329" i="8" s="1"/>
  <c r="CL329" i="8"/>
  <c r="CO517" i="8"/>
  <c r="CR517" i="8" s="1"/>
  <c r="CL517" i="8"/>
  <c r="CO174" i="8"/>
  <c r="CR174" i="8" s="1"/>
  <c r="CL174" i="8"/>
  <c r="CL63" i="8"/>
  <c r="CO63" i="8"/>
  <c r="CR63" i="8" s="1"/>
  <c r="CL220" i="8"/>
  <c r="CO220" i="8"/>
  <c r="CR220" i="8" s="1"/>
  <c r="CL8" i="8"/>
  <c r="CO8" i="8"/>
  <c r="CR8" i="8" s="1"/>
  <c r="CL180" i="8"/>
  <c r="CO180" i="8"/>
  <c r="CR180" i="8" s="1"/>
  <c r="CO500" i="8"/>
  <c r="CR500" i="8" s="1"/>
  <c r="CL500" i="8"/>
  <c r="CO456" i="8"/>
  <c r="CR456" i="8" s="1"/>
  <c r="CL456" i="8"/>
  <c r="CP228" i="8"/>
  <c r="CQ228" i="8" s="1"/>
  <c r="CP458" i="8"/>
  <c r="CQ458" i="8" s="1"/>
  <c r="CO249" i="8"/>
  <c r="CR249" i="8" s="1"/>
  <c r="CK519" i="8"/>
  <c r="CK3" i="8" s="1"/>
  <c r="CP292" i="8"/>
  <c r="CQ292" i="8" s="1"/>
  <c r="CO215" i="8"/>
  <c r="CR215" i="8" s="1"/>
  <c r="CO292" i="8"/>
  <c r="CR292" i="8" s="1"/>
  <c r="CL289" i="8"/>
  <c r="CL305" i="8"/>
  <c r="CO305" i="8"/>
  <c r="CR305" i="8" s="1"/>
  <c r="CL469" i="8"/>
  <c r="CO469" i="8"/>
  <c r="CR469" i="8" s="1"/>
  <c r="CL214" i="8"/>
  <c r="CO214" i="8"/>
  <c r="CR214" i="8" s="1"/>
  <c r="CO128" i="8"/>
  <c r="CR128" i="8" s="1"/>
  <c r="CL128" i="8"/>
  <c r="CO256" i="8"/>
  <c r="CR256" i="8" s="1"/>
  <c r="CL256" i="8"/>
  <c r="CO459" i="8"/>
  <c r="CR459" i="8" s="1"/>
  <c r="CL459" i="8"/>
  <c r="CO17" i="8"/>
  <c r="CR17" i="8" s="1"/>
  <c r="CL17" i="8"/>
  <c r="CO57" i="8"/>
  <c r="CR57" i="8" s="1"/>
  <c r="CL57" i="8"/>
  <c r="CL233" i="8"/>
  <c r="CO233" i="8"/>
  <c r="CR233" i="8" s="1"/>
  <c r="CL134" i="8"/>
  <c r="CO134" i="8"/>
  <c r="CR134" i="8" s="1"/>
  <c r="CO262" i="8"/>
  <c r="CR262" i="8" s="1"/>
  <c r="CL262" i="8"/>
  <c r="CO370" i="8"/>
  <c r="CR370" i="8" s="1"/>
  <c r="CL370" i="8"/>
  <c r="CO374" i="8"/>
  <c r="CR374" i="8" s="1"/>
  <c r="CL374" i="8"/>
  <c r="CL460" i="8"/>
  <c r="CO460" i="8"/>
  <c r="CR460" i="8" s="1"/>
  <c r="CL54" i="8"/>
  <c r="CO54" i="8"/>
  <c r="CR54" i="8" s="1"/>
  <c r="CL239" i="8"/>
  <c r="CO239" i="8"/>
  <c r="CR239" i="8" s="1"/>
  <c r="CL513" i="8"/>
  <c r="CO513" i="8"/>
  <c r="CR513" i="8" s="1"/>
  <c r="CL389" i="8"/>
  <c r="CO389" i="8"/>
  <c r="CR389" i="8" s="1"/>
  <c r="CL70" i="8"/>
  <c r="CO70" i="8"/>
  <c r="CR70" i="8" s="1"/>
  <c r="CO379" i="8"/>
  <c r="CR379" i="8" s="1"/>
  <c r="CL379" i="8"/>
  <c r="CL338" i="8"/>
  <c r="CO338" i="8"/>
  <c r="CR338" i="8" s="1"/>
  <c r="CO404" i="8"/>
  <c r="CR404" i="8" s="1"/>
  <c r="CL404" i="8"/>
  <c r="CO442" i="8"/>
  <c r="CR442" i="8" s="1"/>
  <c r="CL442" i="8"/>
  <c r="CO424" i="8"/>
  <c r="CR424" i="8" s="1"/>
  <c r="CL424" i="8"/>
  <c r="CO241" i="8"/>
  <c r="CR241" i="8" s="1"/>
  <c r="CL241" i="8"/>
  <c r="CL12" i="8"/>
  <c r="CO12" i="8"/>
  <c r="CR12" i="8" s="1"/>
  <c r="CL211" i="8"/>
  <c r="CO211" i="8"/>
  <c r="CR211" i="8" s="1"/>
  <c r="CL473" i="8"/>
  <c r="CO473" i="8"/>
  <c r="CR473" i="8" s="1"/>
  <c r="CO216" i="8"/>
  <c r="CR216" i="8" s="1"/>
  <c r="CL216" i="8"/>
  <c r="CO184" i="8"/>
  <c r="CR184" i="8" s="1"/>
  <c r="CL184" i="8"/>
  <c r="CL202" i="8"/>
  <c r="CO202" i="8"/>
  <c r="CR202" i="8" s="1"/>
  <c r="CO435" i="8"/>
  <c r="CR435" i="8" s="1"/>
  <c r="CL435" i="8"/>
  <c r="CL205" i="8"/>
  <c r="CO205" i="8"/>
  <c r="CR205" i="8" s="1"/>
  <c r="CL240" i="8"/>
  <c r="CO240" i="8"/>
  <c r="CR240" i="8" s="1"/>
  <c r="CL443" i="8"/>
  <c r="CO443" i="8"/>
  <c r="CR443" i="8" s="1"/>
  <c r="CL231" i="8"/>
  <c r="CO231" i="8"/>
  <c r="CR231" i="8" s="1"/>
  <c r="CL210" i="8"/>
  <c r="CO210" i="8"/>
  <c r="CR210" i="8" s="1"/>
  <c r="CL418" i="8"/>
  <c r="CO418" i="8"/>
  <c r="CR418" i="8" s="1"/>
  <c r="CO295" i="8"/>
  <c r="CR295" i="8" s="1"/>
  <c r="CL295" i="8"/>
  <c r="CL331" i="8"/>
  <c r="CO331" i="8"/>
  <c r="CR331" i="8" s="1"/>
  <c r="CL450" i="8"/>
  <c r="CO450" i="8"/>
  <c r="CR450" i="8" s="1"/>
  <c r="CO320" i="8"/>
  <c r="CR320" i="8" s="1"/>
  <c r="CL320" i="8"/>
  <c r="CO82" i="8"/>
  <c r="CR82" i="8" s="1"/>
  <c r="CL82" i="8"/>
  <c r="CO316" i="8"/>
  <c r="CR316" i="8" s="1"/>
  <c r="CL316" i="8"/>
  <c r="CO165" i="8"/>
  <c r="CR165" i="8" s="1"/>
  <c r="CL165" i="8"/>
  <c r="CO199" i="8"/>
  <c r="CR199" i="8" s="1"/>
  <c r="CL199" i="8"/>
  <c r="CL16" i="8"/>
  <c r="CO16" i="8"/>
  <c r="CR16" i="8" s="1"/>
  <c r="CL366" i="8"/>
  <c r="CO366" i="8"/>
  <c r="CR366" i="8" s="1"/>
  <c r="CL269" i="8"/>
  <c r="CO269" i="8"/>
  <c r="CR269" i="8" s="1"/>
  <c r="CO510" i="8"/>
  <c r="CR510" i="8" s="1"/>
  <c r="CL510" i="8"/>
  <c r="CL131" i="8"/>
  <c r="CO131" i="8"/>
  <c r="CR131" i="8" s="1"/>
  <c r="CL189" i="8"/>
  <c r="CO189" i="8"/>
  <c r="CR189" i="8" s="1"/>
  <c r="CL138" i="8"/>
  <c r="CO138" i="8"/>
  <c r="CR138" i="8" s="1"/>
  <c r="CO30" i="8"/>
  <c r="CR30" i="8" s="1"/>
  <c r="CL30" i="8"/>
  <c r="CP104" i="8"/>
  <c r="CQ104" i="8" s="1"/>
  <c r="CP480" i="8"/>
  <c r="CQ480" i="8" s="1"/>
  <c r="CS62" i="8" l="1"/>
  <c r="N52" i="7"/>
  <c r="V76" i="23" s="1"/>
  <c r="AR524" i="8"/>
  <c r="AS524" i="8" s="1"/>
  <c r="AV524" i="8" s="1"/>
  <c r="AW524" i="8" s="1"/>
  <c r="CP5" i="8"/>
  <c r="CP213" i="8"/>
  <c r="CQ213" i="8" s="1"/>
  <c r="CS213" i="8" s="1"/>
  <c r="CP136" i="8"/>
  <c r="CQ136" i="8" s="1"/>
  <c r="CS136" i="8" s="1"/>
  <c r="CP343" i="8"/>
  <c r="CQ343" i="8" s="1"/>
  <c r="CS343" i="8" s="1"/>
  <c r="CP387" i="8"/>
  <c r="CQ387" i="8" s="1"/>
  <c r="CS387" i="8" s="1"/>
  <c r="CP493" i="8"/>
  <c r="CQ493" i="8" s="1"/>
  <c r="CS493" i="8" s="1"/>
  <c r="CP319" i="8"/>
  <c r="CQ319" i="8" s="1"/>
  <c r="CS319" i="8" s="1"/>
  <c r="CP168" i="8"/>
  <c r="CQ168" i="8" s="1"/>
  <c r="CS168" i="8" s="1"/>
  <c r="CP154" i="8"/>
  <c r="CQ154" i="8" s="1"/>
  <c r="CS154" i="8" s="1"/>
  <c r="CP229" i="8"/>
  <c r="CQ229" i="8" s="1"/>
  <c r="CS229" i="8" s="1"/>
  <c r="CP94" i="8"/>
  <c r="CQ94" i="8" s="1"/>
  <c r="CS94" i="8" s="1"/>
  <c r="CP219" i="8"/>
  <c r="CQ219" i="8" s="1"/>
  <c r="CS219" i="8" s="1"/>
  <c r="CR5" i="8"/>
  <c r="CR519" i="8" s="1"/>
  <c r="CO519" i="8"/>
  <c r="CO520" i="8" s="1"/>
  <c r="CP20" i="8"/>
  <c r="CQ20" i="8" s="1"/>
  <c r="CS20" i="8" s="1"/>
  <c r="CP156" i="8"/>
  <c r="CQ156" i="8" s="1"/>
  <c r="CS156" i="8" s="1"/>
  <c r="CP321" i="8"/>
  <c r="CQ321" i="8" s="1"/>
  <c r="CS321" i="8" s="1"/>
  <c r="CP49" i="8"/>
  <c r="CQ49" i="8" s="1"/>
  <c r="CS49" i="8" s="1"/>
  <c r="CP105" i="8"/>
  <c r="CQ105" i="8" s="1"/>
  <c r="CS105" i="8" s="1"/>
  <c r="CP464" i="8"/>
  <c r="CQ464" i="8" s="1"/>
  <c r="CS464" i="8" s="1"/>
  <c r="CS208" i="8"/>
  <c r="AR522" i="8"/>
  <c r="H68" i="23"/>
  <c r="CS512" i="8"/>
  <c r="CS127" i="8"/>
  <c r="CS261" i="8"/>
  <c r="CS284" i="8"/>
  <c r="K68" i="23"/>
  <c r="Q68" i="23"/>
  <c r="T68" i="23"/>
  <c r="N68" i="23"/>
  <c r="Z68" i="23"/>
  <c r="CS125" i="8"/>
  <c r="CS310" i="8"/>
  <c r="CS215" i="8"/>
  <c r="CS67" i="8"/>
  <c r="CS362" i="8"/>
  <c r="CS287" i="8"/>
  <c r="CS177" i="8"/>
  <c r="CS286" i="8"/>
  <c r="CS275" i="8"/>
  <c r="CP112" i="8"/>
  <c r="CQ112" i="8" s="1"/>
  <c r="CS112" i="8" s="1"/>
  <c r="CS36" i="8"/>
  <c r="CS22" i="8"/>
  <c r="CS376" i="8"/>
  <c r="CS166" i="8"/>
  <c r="CS325" i="8"/>
  <c r="CP225" i="8"/>
  <c r="CQ225" i="8" s="1"/>
  <c r="CS225" i="8" s="1"/>
  <c r="CP52" i="8"/>
  <c r="CQ52" i="8" s="1"/>
  <c r="CS52" i="8" s="1"/>
  <c r="CS417" i="8"/>
  <c r="CS312" i="8"/>
  <c r="CS346" i="8"/>
  <c r="CS228" i="8"/>
  <c r="CS83" i="8"/>
  <c r="CP461" i="8"/>
  <c r="CQ461" i="8" s="1"/>
  <c r="CS461" i="8" s="1"/>
  <c r="CP303" i="8"/>
  <c r="CQ303" i="8" s="1"/>
  <c r="CS303" i="8" s="1"/>
  <c r="CP203" i="8"/>
  <c r="CQ203" i="8" s="1"/>
  <c r="CS203" i="8" s="1"/>
  <c r="CP514" i="8"/>
  <c r="CQ514" i="8" s="1"/>
  <c r="CS514" i="8" s="1"/>
  <c r="CP416" i="8"/>
  <c r="CQ416" i="8" s="1"/>
  <c r="CS416" i="8" s="1"/>
  <c r="CS297" i="8"/>
  <c r="CS227" i="8"/>
  <c r="CS454" i="8"/>
  <c r="CP360" i="8"/>
  <c r="CQ360" i="8" s="1"/>
  <c r="CS360" i="8" s="1"/>
  <c r="CP342" i="8"/>
  <c r="CQ342" i="8" s="1"/>
  <c r="CS342" i="8" s="1"/>
  <c r="CS84" i="8"/>
  <c r="CP160" i="8"/>
  <c r="CQ160" i="8" s="1"/>
  <c r="CS160" i="8" s="1"/>
  <c r="CS371" i="8"/>
  <c r="CS298" i="8"/>
  <c r="CS466" i="8"/>
  <c r="CS141" i="8"/>
  <c r="CS438" i="8"/>
  <c r="CS46" i="8"/>
  <c r="CS122" i="8"/>
  <c r="CS482" i="8"/>
  <c r="CS72" i="8"/>
  <c r="CS204" i="8"/>
  <c r="CS133" i="8"/>
  <c r="CP255" i="8"/>
  <c r="CQ255" i="8" s="1"/>
  <c r="CS255" i="8" s="1"/>
  <c r="CS413" i="8"/>
  <c r="CP56" i="8"/>
  <c r="CQ56" i="8" s="1"/>
  <c r="CS56" i="8" s="1"/>
  <c r="CP410" i="8"/>
  <c r="CQ410" i="8" s="1"/>
  <c r="CS410" i="8" s="1"/>
  <c r="CP274" i="8"/>
  <c r="CQ274" i="8" s="1"/>
  <c r="CS274" i="8" s="1"/>
  <c r="CP118" i="8"/>
  <c r="CQ118" i="8" s="1"/>
  <c r="CS118" i="8" s="1"/>
  <c r="CP75" i="8"/>
  <c r="CQ75" i="8" s="1"/>
  <c r="CS75" i="8" s="1"/>
  <c r="CP516" i="8"/>
  <c r="CQ516" i="8" s="1"/>
  <c r="CS516" i="8" s="1"/>
  <c r="CP217" i="8"/>
  <c r="CQ217" i="8" s="1"/>
  <c r="CS217" i="8" s="1"/>
  <c r="CS294" i="8"/>
  <c r="CS53" i="8"/>
  <c r="CS393" i="8"/>
  <c r="CP336" i="8"/>
  <c r="CQ336" i="8" s="1"/>
  <c r="CS336" i="8" s="1"/>
  <c r="CS334" i="8"/>
  <c r="CP479" i="8"/>
  <c r="CQ479" i="8" s="1"/>
  <c r="CS479" i="8" s="1"/>
  <c r="CS364" i="8"/>
  <c r="CS35" i="8"/>
  <c r="CP427" i="8"/>
  <c r="CQ427" i="8" s="1"/>
  <c r="CS427" i="8" s="1"/>
  <c r="CP492" i="8"/>
  <c r="CQ492" i="8" s="1"/>
  <c r="CS492" i="8" s="1"/>
  <c r="CS395" i="8"/>
  <c r="CP368" i="8"/>
  <c r="CQ368" i="8" s="1"/>
  <c r="CS368" i="8" s="1"/>
  <c r="CS151" i="8"/>
  <c r="CS104" i="8"/>
  <c r="CP78" i="8"/>
  <c r="CQ78" i="8" s="1"/>
  <c r="CS78" i="8" s="1"/>
  <c r="CS142" i="8"/>
  <c r="CS431" i="8"/>
  <c r="CS408" i="8"/>
  <c r="CP266" i="8"/>
  <c r="CQ266" i="8" s="1"/>
  <c r="CS266" i="8" s="1"/>
  <c r="CP278" i="8"/>
  <c r="CQ278" i="8" s="1"/>
  <c r="CS278" i="8" s="1"/>
  <c r="CS497" i="8"/>
  <c r="CP322" i="8"/>
  <c r="CQ322" i="8" s="1"/>
  <c r="CS322" i="8" s="1"/>
  <c r="CS267" i="8"/>
  <c r="CP405" i="8"/>
  <c r="CQ405" i="8" s="1"/>
  <c r="CS405" i="8" s="1"/>
  <c r="CS480" i="8"/>
  <c r="CP129" i="8"/>
  <c r="CQ129" i="8" s="1"/>
  <c r="CS129" i="8" s="1"/>
  <c r="CP415" i="8"/>
  <c r="CQ415" i="8" s="1"/>
  <c r="CS415" i="8" s="1"/>
  <c r="CS357" i="8"/>
  <c r="CS130" i="8"/>
  <c r="CS280" i="8"/>
  <c r="CS446" i="8"/>
  <c r="CS48" i="8"/>
  <c r="CS444" i="8"/>
  <c r="CS507" i="8"/>
  <c r="CS344" i="8"/>
  <c r="CS276" i="8"/>
  <c r="CS161" i="8"/>
  <c r="CP193" i="8"/>
  <c r="CQ193" i="8" s="1"/>
  <c r="CS193" i="8" s="1"/>
  <c r="CP172" i="8"/>
  <c r="CQ172" i="8" s="1"/>
  <c r="CS172" i="8" s="1"/>
  <c r="CS87" i="8"/>
  <c r="CS9" i="8"/>
  <c r="CS76" i="8"/>
  <c r="CS457" i="8"/>
  <c r="CS167" i="8"/>
  <c r="CS163" i="8"/>
  <c r="CS237" i="8"/>
  <c r="CS300" i="8"/>
  <c r="CP429" i="8"/>
  <c r="CQ429" i="8" s="1"/>
  <c r="CS429" i="8" s="1"/>
  <c r="CS144" i="8"/>
  <c r="CS384" i="8"/>
  <c r="CP496" i="8"/>
  <c r="CQ496" i="8" s="1"/>
  <c r="CS496" i="8" s="1"/>
  <c r="CP340" i="8"/>
  <c r="CQ340" i="8" s="1"/>
  <c r="CS340" i="8" s="1"/>
  <c r="CS264" i="8"/>
  <c r="CS176" i="8"/>
  <c r="CS483" i="8"/>
  <c r="AR530" i="8"/>
  <c r="AS530" i="8" s="1"/>
  <c r="AR534" i="8"/>
  <c r="AS534" i="8" s="1"/>
  <c r="CP436" i="8"/>
  <c r="CQ436" i="8" s="1"/>
  <c r="CS436" i="8" s="1"/>
  <c r="CS268" i="8"/>
  <c r="CS29" i="8"/>
  <c r="CS299" i="8"/>
  <c r="CP169" i="8"/>
  <c r="CQ169" i="8" s="1"/>
  <c r="CS169" i="8" s="1"/>
  <c r="CS506" i="8"/>
  <c r="CS247" i="8"/>
  <c r="CS61" i="8"/>
  <c r="CS143" i="8"/>
  <c r="CS173" i="8"/>
  <c r="CP73" i="8"/>
  <c r="CQ73" i="8" s="1"/>
  <c r="CS73" i="8" s="1"/>
  <c r="CS23" i="8"/>
  <c r="CS6" i="8"/>
  <c r="CP421" i="8"/>
  <c r="CQ421" i="8" s="1"/>
  <c r="CS421" i="8" s="1"/>
  <c r="CS47" i="8"/>
  <c r="CS323" i="8"/>
  <c r="AR526" i="8"/>
  <c r="AS526" i="8" s="1"/>
  <c r="CP81" i="8"/>
  <c r="CQ81" i="8" s="1"/>
  <c r="CS81" i="8" s="1"/>
  <c r="CP107" i="8"/>
  <c r="CQ107" i="8" s="1"/>
  <c r="CS107" i="8" s="1"/>
  <c r="CS432" i="8"/>
  <c r="CP226" i="8"/>
  <c r="CQ226" i="8" s="1"/>
  <c r="CS226" i="8" s="1"/>
  <c r="CP333" i="8"/>
  <c r="CQ333" i="8" s="1"/>
  <c r="CS333" i="8" s="1"/>
  <c r="CP34" i="8"/>
  <c r="CQ34" i="8" s="1"/>
  <c r="CS34" i="8" s="1"/>
  <c r="AR533" i="8"/>
  <c r="AS533" i="8" s="1"/>
  <c r="AR527" i="8"/>
  <c r="AS527" i="8" s="1"/>
  <c r="CS236" i="8"/>
  <c r="CS195" i="8"/>
  <c r="AR532" i="8"/>
  <c r="AS532" i="8" s="1"/>
  <c r="AR525" i="8"/>
  <c r="AS525" i="8" s="1"/>
  <c r="AR528" i="8"/>
  <c r="AS528" i="8" s="1"/>
  <c r="CS65" i="8"/>
  <c r="CS475" i="8"/>
  <c r="AR523" i="8"/>
  <c r="AS523" i="8" s="1"/>
  <c r="AR531" i="8"/>
  <c r="AS531" i="8" s="1"/>
  <c r="AR529" i="8"/>
  <c r="AS529" i="8" s="1"/>
  <c r="CP92" i="8"/>
  <c r="CQ92" i="8" s="1"/>
  <c r="CS92" i="8" s="1"/>
  <c r="CS458" i="8"/>
  <c r="CS251" i="8"/>
  <c r="CP148" i="8"/>
  <c r="CQ148" i="8" s="1"/>
  <c r="CS148" i="8" s="1"/>
  <c r="CS301" i="8"/>
  <c r="CS407" i="8"/>
  <c r="CS218" i="8"/>
  <c r="CP234" i="8"/>
  <c r="CQ234" i="8" s="1"/>
  <c r="CS234" i="8" s="1"/>
  <c r="CP140" i="8"/>
  <c r="CQ140" i="8" s="1"/>
  <c r="CS140" i="8" s="1"/>
  <c r="CP179" i="8"/>
  <c r="CQ179" i="8" s="1"/>
  <c r="CS179" i="8" s="1"/>
  <c r="CP132" i="8"/>
  <c r="CQ132" i="8" s="1"/>
  <c r="CS132" i="8" s="1"/>
  <c r="CP409" i="8"/>
  <c r="CQ409" i="8" s="1"/>
  <c r="CS409" i="8" s="1"/>
  <c r="CP391" i="8"/>
  <c r="CQ391" i="8" s="1"/>
  <c r="CS391" i="8" s="1"/>
  <c r="CS43" i="8"/>
  <c r="CP232" i="8"/>
  <c r="CQ232" i="8" s="1"/>
  <c r="CS232" i="8" s="1"/>
  <c r="CP396" i="8"/>
  <c r="CQ396" i="8" s="1"/>
  <c r="CS396" i="8" s="1"/>
  <c r="CS434" i="8"/>
  <c r="CS71" i="8"/>
  <c r="CP288" i="8"/>
  <c r="CQ288" i="8" s="1"/>
  <c r="CS288" i="8" s="1"/>
  <c r="CP121" i="8"/>
  <c r="CQ121" i="8" s="1"/>
  <c r="CS121" i="8" s="1"/>
  <c r="CP314" i="8"/>
  <c r="CQ314" i="8" s="1"/>
  <c r="CS314" i="8" s="1"/>
  <c r="CP339" i="8"/>
  <c r="CQ339" i="8" s="1"/>
  <c r="CS339" i="8" s="1"/>
  <c r="CP375" i="8"/>
  <c r="CQ375" i="8" s="1"/>
  <c r="CS375" i="8" s="1"/>
  <c r="CS306" i="8"/>
  <c r="CP307" i="8"/>
  <c r="CQ307" i="8" s="1"/>
  <c r="CS307" i="8" s="1"/>
  <c r="CP11" i="8"/>
  <c r="CQ11" i="8" s="1"/>
  <c r="CS11" i="8" s="1"/>
  <c r="CP88" i="8"/>
  <c r="CQ88" i="8" s="1"/>
  <c r="CS88" i="8" s="1"/>
  <c r="CP183" i="8"/>
  <c r="CQ183" i="8" s="1"/>
  <c r="CS183" i="8" s="1"/>
  <c r="CP402" i="8"/>
  <c r="CQ402" i="8" s="1"/>
  <c r="CS402" i="8" s="1"/>
  <c r="CS181" i="8"/>
  <c r="CP392" i="8"/>
  <c r="CQ392" i="8" s="1"/>
  <c r="CS392" i="8" s="1"/>
  <c r="CS498" i="8"/>
  <c r="CP135" i="8"/>
  <c r="CQ135" i="8" s="1"/>
  <c r="CS135" i="8" s="1"/>
  <c r="CP363" i="8"/>
  <c r="CQ363" i="8" s="1"/>
  <c r="CS363" i="8" s="1"/>
  <c r="CP330" i="8"/>
  <c r="CQ330" i="8" s="1"/>
  <c r="CS330" i="8" s="1"/>
  <c r="CP31" i="8"/>
  <c r="CQ31" i="8" s="1"/>
  <c r="CS31" i="8" s="1"/>
  <c r="CS399" i="8"/>
  <c r="CP120" i="8"/>
  <c r="CQ120" i="8" s="1"/>
  <c r="CS120" i="8" s="1"/>
  <c r="CS467" i="8"/>
  <c r="CP385" i="8"/>
  <c r="CQ385" i="8" s="1"/>
  <c r="CS385" i="8" s="1"/>
  <c r="CP116" i="8"/>
  <c r="CQ116" i="8" s="1"/>
  <c r="CS116" i="8" s="1"/>
  <c r="CP425" i="8"/>
  <c r="CQ425" i="8" s="1"/>
  <c r="CS425" i="8" s="1"/>
  <c r="CP481" i="8"/>
  <c r="CQ481" i="8" s="1"/>
  <c r="CS481" i="8" s="1"/>
  <c r="CP337" i="8"/>
  <c r="CQ337" i="8" s="1"/>
  <c r="CS337" i="8" s="1"/>
  <c r="CP270" i="8"/>
  <c r="CQ270" i="8" s="1"/>
  <c r="CS270" i="8" s="1"/>
  <c r="CP243" i="8"/>
  <c r="CQ243" i="8" s="1"/>
  <c r="CS243" i="8" s="1"/>
  <c r="CS491" i="8"/>
  <c r="CS223" i="8"/>
  <c r="CP178" i="8"/>
  <c r="CQ178" i="8" s="1"/>
  <c r="CS178" i="8" s="1"/>
  <c r="CP477" i="8"/>
  <c r="CQ477" i="8" s="1"/>
  <c r="CS477" i="8" s="1"/>
  <c r="CP291" i="8"/>
  <c r="CQ291" i="8" s="1"/>
  <c r="CS291" i="8" s="1"/>
  <c r="CP192" i="8"/>
  <c r="CQ192" i="8" s="1"/>
  <c r="CS192" i="8" s="1"/>
  <c r="CP252" i="8"/>
  <c r="CQ252" i="8" s="1"/>
  <c r="CS252" i="8" s="1"/>
  <c r="CP244" i="8"/>
  <c r="CQ244" i="8" s="1"/>
  <c r="CS244" i="8" s="1"/>
  <c r="CP79" i="8"/>
  <c r="CQ79" i="8" s="1"/>
  <c r="CS79" i="8" s="1"/>
  <c r="CP38" i="8"/>
  <c r="CQ38" i="8" s="1"/>
  <c r="CS38" i="8" s="1"/>
  <c r="CP74" i="8"/>
  <c r="CQ74" i="8" s="1"/>
  <c r="CS74" i="8" s="1"/>
  <c r="CP164" i="8"/>
  <c r="CQ164" i="8" s="1"/>
  <c r="CS164" i="8" s="1"/>
  <c r="CP111" i="8"/>
  <c r="CQ111" i="8" s="1"/>
  <c r="CS111" i="8" s="1"/>
  <c r="CP186" i="8"/>
  <c r="CQ186" i="8" s="1"/>
  <c r="CS186" i="8" s="1"/>
  <c r="CP110" i="8"/>
  <c r="CQ110" i="8" s="1"/>
  <c r="CS110" i="8" s="1"/>
  <c r="CS238" i="8"/>
  <c r="CP324" i="8"/>
  <c r="CQ324" i="8" s="1"/>
  <c r="CS324" i="8" s="1"/>
  <c r="CP153" i="8"/>
  <c r="CQ153" i="8" s="1"/>
  <c r="CS153" i="8" s="1"/>
  <c r="CP452" i="8"/>
  <c r="CQ452" i="8" s="1"/>
  <c r="CS452" i="8" s="1"/>
  <c r="CP401" i="8"/>
  <c r="CQ401" i="8" s="1"/>
  <c r="CS401" i="8" s="1"/>
  <c r="CP246" i="8"/>
  <c r="CQ246" i="8" s="1"/>
  <c r="CS246" i="8" s="1"/>
  <c r="CP463" i="8"/>
  <c r="CQ463" i="8" s="1"/>
  <c r="CS463" i="8" s="1"/>
  <c r="CP447" i="8"/>
  <c r="CQ447" i="8" s="1"/>
  <c r="CS447" i="8" s="1"/>
  <c r="CP108" i="8"/>
  <c r="CQ108" i="8" s="1"/>
  <c r="CS108" i="8" s="1"/>
  <c r="CP423" i="8"/>
  <c r="CQ423" i="8" s="1"/>
  <c r="CS423" i="8" s="1"/>
  <c r="CP209" i="8"/>
  <c r="CQ209" i="8" s="1"/>
  <c r="CS209" i="8" s="1"/>
  <c r="CP381" i="8"/>
  <c r="CQ381" i="8" s="1"/>
  <c r="CS381" i="8" s="1"/>
  <c r="CP285" i="8"/>
  <c r="CQ285" i="8" s="1"/>
  <c r="CS285" i="8" s="1"/>
  <c r="CP175" i="8"/>
  <c r="CQ175" i="8" s="1"/>
  <c r="CS175" i="8" s="1"/>
  <c r="CP341" i="8"/>
  <c r="CQ341" i="8" s="1"/>
  <c r="CS341" i="8" s="1"/>
  <c r="CP354" i="8"/>
  <c r="CQ354" i="8" s="1"/>
  <c r="CS354" i="8" s="1"/>
  <c r="CS249" i="8"/>
  <c r="CP126" i="8"/>
  <c r="CQ126" i="8" s="1"/>
  <c r="CS126" i="8" s="1"/>
  <c r="CP485" i="8"/>
  <c r="CQ485" i="8" s="1"/>
  <c r="CS485" i="8" s="1"/>
  <c r="CP25" i="8"/>
  <c r="CQ25" i="8" s="1"/>
  <c r="CS25" i="8" s="1"/>
  <c r="CS292" i="8"/>
  <c r="CS103" i="8"/>
  <c r="CS326" i="8"/>
  <c r="CP317" i="8"/>
  <c r="CQ317" i="8" s="1"/>
  <c r="CS317" i="8" s="1"/>
  <c r="CP347" i="8"/>
  <c r="CQ347" i="8" s="1"/>
  <c r="CS347" i="8" s="1"/>
  <c r="CP351" i="8"/>
  <c r="CQ351" i="8" s="1"/>
  <c r="CS351" i="8" s="1"/>
  <c r="CP412" i="8"/>
  <c r="CQ412" i="8" s="1"/>
  <c r="CS412" i="8" s="1"/>
  <c r="CP373" i="8"/>
  <c r="CQ373" i="8" s="1"/>
  <c r="CS373" i="8" s="1"/>
  <c r="CP159" i="8"/>
  <c r="CQ159" i="8" s="1"/>
  <c r="CS159" i="8" s="1"/>
  <c r="CP422" i="8"/>
  <c r="CQ422" i="8" s="1"/>
  <c r="CS422" i="8" s="1"/>
  <c r="CP515" i="8"/>
  <c r="CQ515" i="8" s="1"/>
  <c r="CS515" i="8" s="1"/>
  <c r="CP242" i="8"/>
  <c r="CQ242" i="8" s="1"/>
  <c r="CS242" i="8" s="1"/>
  <c r="CP400" i="8"/>
  <c r="CQ400" i="8" s="1"/>
  <c r="CS400" i="8" s="1"/>
  <c r="CP495" i="8"/>
  <c r="CQ495" i="8" s="1"/>
  <c r="CS495" i="8" s="1"/>
  <c r="CP197" i="8"/>
  <c r="CQ197" i="8" s="1"/>
  <c r="CS197" i="8" s="1"/>
  <c r="CP476" i="8"/>
  <c r="CQ476" i="8" s="1"/>
  <c r="CS476" i="8" s="1"/>
  <c r="CP257" i="8"/>
  <c r="CQ257" i="8" s="1"/>
  <c r="CS257" i="8" s="1"/>
  <c r="CP155" i="8"/>
  <c r="CQ155" i="8" s="1"/>
  <c r="CS155" i="8" s="1"/>
  <c r="CP40" i="8"/>
  <c r="CQ40" i="8" s="1"/>
  <c r="CS40" i="8" s="1"/>
  <c r="CP21" i="8"/>
  <c r="CQ21" i="8" s="1"/>
  <c r="CS21" i="8" s="1"/>
  <c r="CP97" i="8"/>
  <c r="CQ97" i="8" s="1"/>
  <c r="CS97" i="8" s="1"/>
  <c r="CP85" i="8"/>
  <c r="CQ85" i="8" s="1"/>
  <c r="CS85" i="8" s="1"/>
  <c r="CP150" i="8"/>
  <c r="CQ150" i="8" s="1"/>
  <c r="CS150" i="8" s="1"/>
  <c r="CP382" i="8"/>
  <c r="CQ382" i="8" s="1"/>
  <c r="CS382" i="8" s="1"/>
  <c r="CP281" i="8"/>
  <c r="CQ281" i="8" s="1"/>
  <c r="CS281" i="8" s="1"/>
  <c r="CP66" i="8"/>
  <c r="CQ66" i="8" s="1"/>
  <c r="CS66" i="8" s="1"/>
  <c r="CP332" i="8"/>
  <c r="CQ332" i="8" s="1"/>
  <c r="CS332" i="8" s="1"/>
  <c r="CP511" i="8"/>
  <c r="CQ511" i="8" s="1"/>
  <c r="CS511" i="8" s="1"/>
  <c r="CP114" i="8"/>
  <c r="CQ114" i="8" s="1"/>
  <c r="CS114" i="8" s="1"/>
  <c r="CP124" i="8"/>
  <c r="CQ124" i="8" s="1"/>
  <c r="CS124" i="8" s="1"/>
  <c r="CP15" i="8"/>
  <c r="CQ15" i="8" s="1"/>
  <c r="CS15" i="8" s="1"/>
  <c r="CP106" i="8"/>
  <c r="CQ106" i="8" s="1"/>
  <c r="CS106" i="8" s="1"/>
  <c r="CP386" i="8"/>
  <c r="CQ386" i="8" s="1"/>
  <c r="CS386" i="8" s="1"/>
  <c r="CP149" i="8"/>
  <c r="CQ149" i="8" s="1"/>
  <c r="CS149" i="8" s="1"/>
  <c r="CP487" i="8"/>
  <c r="CQ487" i="8" s="1"/>
  <c r="CS487" i="8" s="1"/>
  <c r="CP89" i="8"/>
  <c r="CQ89" i="8" s="1"/>
  <c r="CS89" i="8" s="1"/>
  <c r="CP44" i="8"/>
  <c r="CQ44" i="8" s="1"/>
  <c r="CS44" i="8" s="1"/>
  <c r="CP296" i="8"/>
  <c r="CQ296" i="8" s="1"/>
  <c r="CS296" i="8" s="1"/>
  <c r="CP414" i="8"/>
  <c r="CQ414" i="8" s="1"/>
  <c r="CS414" i="8" s="1"/>
  <c r="CP308" i="8"/>
  <c r="CQ308" i="8" s="1"/>
  <c r="CS308" i="8" s="1"/>
  <c r="CP397" i="8"/>
  <c r="CQ397" i="8" s="1"/>
  <c r="CS397" i="8" s="1"/>
  <c r="CP33" i="8"/>
  <c r="CQ33" i="8" s="1"/>
  <c r="CS33" i="8" s="1"/>
  <c r="CP7" i="8"/>
  <c r="CQ7" i="8" s="1"/>
  <c r="CS7" i="8" s="1"/>
  <c r="CP198" i="8"/>
  <c r="CQ198" i="8" s="1"/>
  <c r="CS198" i="8" s="1"/>
  <c r="CP39" i="8"/>
  <c r="CQ39" i="8" s="1"/>
  <c r="CS39" i="8" s="1"/>
  <c r="CP245" i="8"/>
  <c r="CQ245" i="8" s="1"/>
  <c r="CS245" i="8" s="1"/>
  <c r="CP518" i="8"/>
  <c r="CQ518" i="8" s="1"/>
  <c r="CS518" i="8" s="1"/>
  <c r="CP207" i="8"/>
  <c r="CQ207" i="8" s="1"/>
  <c r="CS207" i="8" s="1"/>
  <c r="CP24" i="8"/>
  <c r="CQ24" i="8" s="1"/>
  <c r="CS24" i="8" s="1"/>
  <c r="CP77" i="8"/>
  <c r="CQ77" i="8" s="1"/>
  <c r="CS77" i="8" s="1"/>
  <c r="CP445" i="8"/>
  <c r="CQ445" i="8" s="1"/>
  <c r="CS445" i="8" s="1"/>
  <c r="CP131" i="8"/>
  <c r="CQ131" i="8" s="1"/>
  <c r="CS131" i="8" s="1"/>
  <c r="CP202" i="8"/>
  <c r="CQ202" i="8" s="1"/>
  <c r="CS202" i="8" s="1"/>
  <c r="CP513" i="8"/>
  <c r="CQ513" i="8" s="1"/>
  <c r="CS513" i="8" s="1"/>
  <c r="CP233" i="8"/>
  <c r="CQ233" i="8" s="1"/>
  <c r="CS233" i="8" s="1"/>
  <c r="CP305" i="8"/>
  <c r="CQ305" i="8" s="1"/>
  <c r="CS305" i="8" s="1"/>
  <c r="CP8" i="8"/>
  <c r="CQ8" i="8" s="1"/>
  <c r="CS8" i="8" s="1"/>
  <c r="CP102" i="8"/>
  <c r="CQ102" i="8" s="1"/>
  <c r="CS102" i="8" s="1"/>
  <c r="CP394" i="8"/>
  <c r="CQ394" i="8" s="1"/>
  <c r="CS394" i="8" s="1"/>
  <c r="CP100" i="8"/>
  <c r="CQ100" i="8" s="1"/>
  <c r="CS100" i="8" s="1"/>
  <c r="CP377" i="8"/>
  <c r="CQ377" i="8" s="1"/>
  <c r="CS377" i="8" s="1"/>
  <c r="CP439" i="8"/>
  <c r="CQ439" i="8" s="1"/>
  <c r="CS439" i="8" s="1"/>
  <c r="CP318" i="8"/>
  <c r="CQ318" i="8" s="1"/>
  <c r="CS318" i="8" s="1"/>
  <c r="CP406" i="8"/>
  <c r="CQ406" i="8" s="1"/>
  <c r="CS406" i="8" s="1"/>
  <c r="CP290" i="8"/>
  <c r="CQ290" i="8" s="1"/>
  <c r="CS290" i="8" s="1"/>
  <c r="CP277" i="8"/>
  <c r="CQ277" i="8" s="1"/>
  <c r="CS277" i="8" s="1"/>
  <c r="CP224" i="8"/>
  <c r="CQ224" i="8" s="1"/>
  <c r="CS224" i="8" s="1"/>
  <c r="CP90" i="8"/>
  <c r="CQ90" i="8" s="1"/>
  <c r="CS90" i="8" s="1"/>
  <c r="CP293" i="8"/>
  <c r="CQ293" i="8" s="1"/>
  <c r="CS293" i="8" s="1"/>
  <c r="CP313" i="8"/>
  <c r="CQ313" i="8" s="1"/>
  <c r="CS313" i="8" s="1"/>
  <c r="CP509" i="8"/>
  <c r="CQ509" i="8" s="1"/>
  <c r="CS509" i="8" s="1"/>
  <c r="CP398" i="8"/>
  <c r="CQ398" i="8" s="1"/>
  <c r="CS398" i="8" s="1"/>
  <c r="CP10" i="8"/>
  <c r="CQ10" i="8" s="1"/>
  <c r="CS10" i="8" s="1"/>
  <c r="CP433" i="8"/>
  <c r="CQ433" i="8" s="1"/>
  <c r="CS433" i="8" s="1"/>
  <c r="CP501" i="8"/>
  <c r="CQ501" i="8" s="1"/>
  <c r="CS501" i="8" s="1"/>
  <c r="CP45" i="8"/>
  <c r="CQ45" i="8" s="1"/>
  <c r="CS45" i="8" s="1"/>
  <c r="CP158" i="8"/>
  <c r="CQ158" i="8" s="1"/>
  <c r="CS158" i="8" s="1"/>
  <c r="CP282" i="8"/>
  <c r="CQ282" i="8" s="1"/>
  <c r="CS282" i="8" s="1"/>
  <c r="CP137" i="8"/>
  <c r="CQ137" i="8" s="1"/>
  <c r="CS137" i="8" s="1"/>
  <c r="CP488" i="8"/>
  <c r="CQ488" i="8" s="1"/>
  <c r="CS488" i="8" s="1"/>
  <c r="CP355" i="8"/>
  <c r="CQ355" i="8" s="1"/>
  <c r="CS355" i="8" s="1"/>
  <c r="CP196" i="8"/>
  <c r="CQ196" i="8" s="1"/>
  <c r="CS196" i="8" s="1"/>
  <c r="CP465" i="8"/>
  <c r="CQ465" i="8" s="1"/>
  <c r="CS465" i="8" s="1"/>
  <c r="CP428" i="8"/>
  <c r="CQ428" i="8" s="1"/>
  <c r="CS428" i="8" s="1"/>
  <c r="CP260" i="8"/>
  <c r="CQ260" i="8" s="1"/>
  <c r="CS260" i="8" s="1"/>
  <c r="CP194" i="8"/>
  <c r="CQ194" i="8" s="1"/>
  <c r="CS194" i="8" s="1"/>
  <c r="CP147" i="8"/>
  <c r="CQ147" i="8" s="1"/>
  <c r="CS147" i="8" s="1"/>
  <c r="CP271" i="8"/>
  <c r="CQ271" i="8" s="1"/>
  <c r="CS271" i="8" s="1"/>
  <c r="CP283" i="8"/>
  <c r="CQ283" i="8" s="1"/>
  <c r="CS283" i="8" s="1"/>
  <c r="CP145" i="8"/>
  <c r="CQ145" i="8" s="1"/>
  <c r="CS145" i="8" s="1"/>
  <c r="CP272" i="8"/>
  <c r="CQ272" i="8" s="1"/>
  <c r="CS272" i="8" s="1"/>
  <c r="CP273" i="8"/>
  <c r="CQ273" i="8" s="1"/>
  <c r="CS273" i="8" s="1"/>
  <c r="CP462" i="8"/>
  <c r="CQ462" i="8" s="1"/>
  <c r="CS462" i="8" s="1"/>
  <c r="CP353" i="8"/>
  <c r="CQ353" i="8" s="1"/>
  <c r="CS353" i="8" s="1"/>
  <c r="CP259" i="8"/>
  <c r="CQ259" i="8" s="1"/>
  <c r="CS259" i="8" s="1"/>
  <c r="CP188" i="8"/>
  <c r="CQ188" i="8" s="1"/>
  <c r="CS188" i="8" s="1"/>
  <c r="CP30" i="8"/>
  <c r="CQ30" i="8" s="1"/>
  <c r="CS30" i="8" s="1"/>
  <c r="CP510" i="8"/>
  <c r="CQ510" i="8" s="1"/>
  <c r="CS510" i="8" s="1"/>
  <c r="CP199" i="8"/>
  <c r="CQ199" i="8" s="1"/>
  <c r="CS199" i="8" s="1"/>
  <c r="CP316" i="8"/>
  <c r="CQ316" i="8" s="1"/>
  <c r="CS316" i="8" s="1"/>
  <c r="CP320" i="8"/>
  <c r="CQ320" i="8" s="1"/>
  <c r="CS320" i="8" s="1"/>
  <c r="CP435" i="8"/>
  <c r="CQ435" i="8" s="1"/>
  <c r="CS435" i="8" s="1"/>
  <c r="CP184" i="8"/>
  <c r="CQ184" i="8" s="1"/>
  <c r="CS184" i="8" s="1"/>
  <c r="CP424" i="8"/>
  <c r="CQ424" i="8" s="1"/>
  <c r="CS424" i="8" s="1"/>
  <c r="CP404" i="8"/>
  <c r="CQ404" i="8" s="1"/>
  <c r="CS404" i="8" s="1"/>
  <c r="CP379" i="8"/>
  <c r="CQ379" i="8" s="1"/>
  <c r="CS379" i="8" s="1"/>
  <c r="CP370" i="8"/>
  <c r="CQ370" i="8" s="1"/>
  <c r="CS370" i="8" s="1"/>
  <c r="CP57" i="8"/>
  <c r="CQ57" i="8" s="1"/>
  <c r="CS57" i="8" s="1"/>
  <c r="CP459" i="8"/>
  <c r="CQ459" i="8" s="1"/>
  <c r="CS459" i="8" s="1"/>
  <c r="CP128" i="8"/>
  <c r="CQ128" i="8" s="1"/>
  <c r="CS128" i="8" s="1"/>
  <c r="CP289" i="8"/>
  <c r="CQ289" i="8" s="1"/>
  <c r="CS289" i="8" s="1"/>
  <c r="CP456" i="8"/>
  <c r="CQ456" i="8" s="1"/>
  <c r="CS456" i="8" s="1"/>
  <c r="CP174" i="8"/>
  <c r="CQ174" i="8" s="1"/>
  <c r="CS174" i="8" s="1"/>
  <c r="CP329" i="8"/>
  <c r="CQ329" i="8" s="1"/>
  <c r="CS329" i="8" s="1"/>
  <c r="CP55" i="8"/>
  <c r="CQ55" i="8" s="1"/>
  <c r="CS55" i="8" s="1"/>
  <c r="CP64" i="8"/>
  <c r="CQ64" i="8" s="1"/>
  <c r="CS64" i="8" s="1"/>
  <c r="CP59" i="8"/>
  <c r="CQ59" i="8" s="1"/>
  <c r="CS59" i="8" s="1"/>
  <c r="CP191" i="8"/>
  <c r="CQ191" i="8" s="1"/>
  <c r="CS191" i="8" s="1"/>
  <c r="CP171" i="8"/>
  <c r="CQ171" i="8" s="1"/>
  <c r="CS171" i="8" s="1"/>
  <c r="CP503" i="8"/>
  <c r="CQ503" i="8" s="1"/>
  <c r="CS503" i="8" s="1"/>
  <c r="CP230" i="8"/>
  <c r="CQ230" i="8" s="1"/>
  <c r="CS230" i="8" s="1"/>
  <c r="CP187" i="8"/>
  <c r="CQ187" i="8" s="1"/>
  <c r="CS187" i="8" s="1"/>
  <c r="CP437" i="8"/>
  <c r="CQ437" i="8" s="1"/>
  <c r="CS437" i="8" s="1"/>
  <c r="CP41" i="8"/>
  <c r="CQ41" i="8" s="1"/>
  <c r="CS41" i="8" s="1"/>
  <c r="CP99" i="8"/>
  <c r="CQ99" i="8" s="1"/>
  <c r="CS99" i="8" s="1"/>
  <c r="CP411" i="8"/>
  <c r="CQ411" i="8" s="1"/>
  <c r="CS411" i="8" s="1"/>
  <c r="CP441" i="8"/>
  <c r="CQ441" i="8" s="1"/>
  <c r="CS441" i="8" s="1"/>
  <c r="CP113" i="8"/>
  <c r="CQ113" i="8" s="1"/>
  <c r="CS113" i="8" s="1"/>
  <c r="CP474" i="8"/>
  <c r="CQ474" i="8" s="1"/>
  <c r="CS474" i="8" s="1"/>
  <c r="CP119" i="8"/>
  <c r="CQ119" i="8" s="1"/>
  <c r="CS119" i="8" s="1"/>
  <c r="CP304" i="8"/>
  <c r="CQ304" i="8" s="1"/>
  <c r="CS304" i="8" s="1"/>
  <c r="CP494" i="8"/>
  <c r="CQ494" i="8" s="1"/>
  <c r="CS494" i="8" s="1"/>
  <c r="CP349" i="8"/>
  <c r="CQ349" i="8" s="1"/>
  <c r="CS349" i="8" s="1"/>
  <c r="CP18" i="8"/>
  <c r="CQ18" i="8" s="1"/>
  <c r="CS18" i="8" s="1"/>
  <c r="CP263" i="8"/>
  <c r="CQ263" i="8" s="1"/>
  <c r="CS263" i="8" s="1"/>
  <c r="CP455" i="8"/>
  <c r="CQ455" i="8" s="1"/>
  <c r="CS455" i="8" s="1"/>
  <c r="CP478" i="8"/>
  <c r="CQ478" i="8" s="1"/>
  <c r="CS478" i="8" s="1"/>
  <c r="CP451" i="8"/>
  <c r="CQ451" i="8" s="1"/>
  <c r="CS451" i="8" s="1"/>
  <c r="CP356" i="8"/>
  <c r="CQ356" i="8" s="1"/>
  <c r="CS356" i="8" s="1"/>
  <c r="CP80" i="8"/>
  <c r="CQ80" i="8" s="1"/>
  <c r="CS80" i="8" s="1"/>
  <c r="CP185" i="8"/>
  <c r="CQ185" i="8" s="1"/>
  <c r="CS185" i="8" s="1"/>
  <c r="CP470" i="8"/>
  <c r="CQ470" i="8" s="1"/>
  <c r="CS470" i="8" s="1"/>
  <c r="CP265" i="8"/>
  <c r="CQ265" i="8" s="1"/>
  <c r="CS265" i="8" s="1"/>
  <c r="CP248" i="8"/>
  <c r="CQ248" i="8" s="1"/>
  <c r="CS248" i="8" s="1"/>
  <c r="CP253" i="8"/>
  <c r="CQ253" i="8" s="1"/>
  <c r="CS253" i="8" s="1"/>
  <c r="CP69" i="8"/>
  <c r="CQ69" i="8" s="1"/>
  <c r="CS69" i="8" s="1"/>
  <c r="CP430" i="8"/>
  <c r="CQ430" i="8" s="1"/>
  <c r="CS430" i="8" s="1"/>
  <c r="CP490" i="8"/>
  <c r="CQ490" i="8" s="1"/>
  <c r="CS490" i="8" s="1"/>
  <c r="CP235" i="8"/>
  <c r="CQ235" i="8" s="1"/>
  <c r="CS235" i="8" s="1"/>
  <c r="CP486" i="8"/>
  <c r="CQ486" i="8" s="1"/>
  <c r="CS486" i="8" s="1"/>
  <c r="CP50" i="8"/>
  <c r="CQ50" i="8" s="1"/>
  <c r="CS50" i="8" s="1"/>
  <c r="CP68" i="8"/>
  <c r="CQ68" i="8" s="1"/>
  <c r="CS68" i="8" s="1"/>
  <c r="CP138" i="8"/>
  <c r="CQ138" i="8" s="1"/>
  <c r="CS138" i="8" s="1"/>
  <c r="CP16" i="8"/>
  <c r="CQ16" i="8" s="1"/>
  <c r="CS16" i="8" s="1"/>
  <c r="CP450" i="8"/>
  <c r="CQ450" i="8" s="1"/>
  <c r="CS450" i="8" s="1"/>
  <c r="CP443" i="8"/>
  <c r="CQ443" i="8" s="1"/>
  <c r="CS443" i="8" s="1"/>
  <c r="CP211" i="8"/>
  <c r="CQ211" i="8" s="1"/>
  <c r="CS211" i="8" s="1"/>
  <c r="CP338" i="8"/>
  <c r="CQ338" i="8" s="1"/>
  <c r="CS338" i="8" s="1"/>
  <c r="CP54" i="8"/>
  <c r="CQ54" i="8" s="1"/>
  <c r="CS54" i="8" s="1"/>
  <c r="CP63" i="8"/>
  <c r="CQ63" i="8" s="1"/>
  <c r="CS63" i="8" s="1"/>
  <c r="CP51" i="8"/>
  <c r="CQ51" i="8" s="1"/>
  <c r="CS51" i="8" s="1"/>
  <c r="CP14" i="8"/>
  <c r="CQ14" i="8" s="1"/>
  <c r="CS14" i="8" s="1"/>
  <c r="CP315" i="8"/>
  <c r="CQ315" i="8" s="1"/>
  <c r="CS315" i="8" s="1"/>
  <c r="CP189" i="8"/>
  <c r="CQ189" i="8" s="1"/>
  <c r="CS189" i="8" s="1"/>
  <c r="CP331" i="8"/>
  <c r="CQ331" i="8" s="1"/>
  <c r="CS331" i="8" s="1"/>
  <c r="CP418" i="8"/>
  <c r="CQ418" i="8" s="1"/>
  <c r="CS418" i="8" s="1"/>
  <c r="CP231" i="8"/>
  <c r="CQ231" i="8" s="1"/>
  <c r="CS231" i="8" s="1"/>
  <c r="CP240" i="8"/>
  <c r="CQ240" i="8" s="1"/>
  <c r="CS240" i="8" s="1"/>
  <c r="CP473" i="8"/>
  <c r="CQ473" i="8" s="1"/>
  <c r="CS473" i="8" s="1"/>
  <c r="CP12" i="8"/>
  <c r="CQ12" i="8" s="1"/>
  <c r="CS12" i="8" s="1"/>
  <c r="CP389" i="8"/>
  <c r="CQ389" i="8" s="1"/>
  <c r="CS389" i="8" s="1"/>
  <c r="CP239" i="8"/>
  <c r="CQ239" i="8" s="1"/>
  <c r="CS239" i="8" s="1"/>
  <c r="CP460" i="8"/>
  <c r="CQ460" i="8" s="1"/>
  <c r="CS460" i="8" s="1"/>
  <c r="CP134" i="8"/>
  <c r="CQ134" i="8" s="1"/>
  <c r="CS134" i="8" s="1"/>
  <c r="CP469" i="8"/>
  <c r="CQ469" i="8" s="1"/>
  <c r="CS469" i="8" s="1"/>
  <c r="CP180" i="8"/>
  <c r="CQ180" i="8" s="1"/>
  <c r="CS180" i="8" s="1"/>
  <c r="CP220" i="8"/>
  <c r="CQ220" i="8" s="1"/>
  <c r="CS220" i="8" s="1"/>
  <c r="CP505" i="8"/>
  <c r="CQ505" i="8" s="1"/>
  <c r="CS505" i="8" s="1"/>
  <c r="CP221" i="8"/>
  <c r="CQ221" i="8" s="1"/>
  <c r="CS221" i="8" s="1"/>
  <c r="CP420" i="8"/>
  <c r="CQ420" i="8" s="1"/>
  <c r="CS420" i="8" s="1"/>
  <c r="CP311" i="8"/>
  <c r="CQ311" i="8" s="1"/>
  <c r="CS311" i="8" s="1"/>
  <c r="CP328" i="8"/>
  <c r="CQ328" i="8" s="1"/>
  <c r="CS328" i="8" s="1"/>
  <c r="CP258" i="8"/>
  <c r="CQ258" i="8" s="1"/>
  <c r="CS258" i="8" s="1"/>
  <c r="CP390" i="8"/>
  <c r="CQ390" i="8" s="1"/>
  <c r="CS390" i="8" s="1"/>
  <c r="CP468" i="8"/>
  <c r="CQ468" i="8" s="1"/>
  <c r="CS468" i="8" s="1"/>
  <c r="CP449" i="8"/>
  <c r="CQ449" i="8" s="1"/>
  <c r="CS449" i="8" s="1"/>
  <c r="CP508" i="8"/>
  <c r="CQ508" i="8" s="1"/>
  <c r="CS508" i="8" s="1"/>
  <c r="CP419" i="8"/>
  <c r="CQ419" i="8" s="1"/>
  <c r="CS419" i="8" s="1"/>
  <c r="CP254" i="8"/>
  <c r="CQ254" i="8" s="1"/>
  <c r="CS254" i="8" s="1"/>
  <c r="CP403" i="8"/>
  <c r="CQ403" i="8" s="1"/>
  <c r="CS403" i="8" s="1"/>
  <c r="CP352" i="8"/>
  <c r="CQ352" i="8" s="1"/>
  <c r="CS352" i="8" s="1"/>
  <c r="CP170" i="8"/>
  <c r="CQ170" i="8" s="1"/>
  <c r="CS170" i="8" s="1"/>
  <c r="CP115" i="8"/>
  <c r="CQ115" i="8" s="1"/>
  <c r="CS115" i="8" s="1"/>
  <c r="CP378" i="8"/>
  <c r="CQ378" i="8" s="1"/>
  <c r="CS378" i="8" s="1"/>
  <c r="CP302" i="8"/>
  <c r="CQ302" i="8" s="1"/>
  <c r="CS302" i="8" s="1"/>
  <c r="CP361" i="8"/>
  <c r="CQ361" i="8" s="1"/>
  <c r="CS361" i="8" s="1"/>
  <c r="CP182" i="8"/>
  <c r="CQ182" i="8" s="1"/>
  <c r="CS182" i="8" s="1"/>
  <c r="CP358" i="8"/>
  <c r="CQ358" i="8" s="1"/>
  <c r="CS358" i="8" s="1"/>
  <c r="CP60" i="8"/>
  <c r="CQ60" i="8" s="1"/>
  <c r="CS60" i="8" s="1"/>
  <c r="CP27" i="8"/>
  <c r="CQ27" i="8" s="1"/>
  <c r="CS27" i="8" s="1"/>
  <c r="CP350" i="8"/>
  <c r="CQ350" i="8" s="1"/>
  <c r="CS350" i="8" s="1"/>
  <c r="CP91" i="8"/>
  <c r="CQ91" i="8" s="1"/>
  <c r="CS91" i="8" s="1"/>
  <c r="CP13" i="8"/>
  <c r="CQ13" i="8" s="1"/>
  <c r="CS13" i="8" s="1"/>
  <c r="CP162" i="8"/>
  <c r="CQ162" i="8" s="1"/>
  <c r="CS162" i="8" s="1"/>
  <c r="CP201" i="8"/>
  <c r="CQ201" i="8" s="1"/>
  <c r="CS201" i="8" s="1"/>
  <c r="CP471" i="8"/>
  <c r="CQ471" i="8" s="1"/>
  <c r="CS471" i="8" s="1"/>
  <c r="CP383" i="8"/>
  <c r="CQ383" i="8" s="1"/>
  <c r="CS383" i="8" s="1"/>
  <c r="CP367" i="8"/>
  <c r="CQ367" i="8" s="1"/>
  <c r="CS367" i="8" s="1"/>
  <c r="CP372" i="8"/>
  <c r="CQ372" i="8" s="1"/>
  <c r="CS372" i="8" s="1"/>
  <c r="CP152" i="8"/>
  <c r="CQ152" i="8" s="1"/>
  <c r="CS152" i="8" s="1"/>
  <c r="CP484" i="8"/>
  <c r="CQ484" i="8" s="1"/>
  <c r="CS484" i="8" s="1"/>
  <c r="CP42" i="8"/>
  <c r="CQ42" i="8" s="1"/>
  <c r="CS42" i="8" s="1"/>
  <c r="CP139" i="8"/>
  <c r="CQ139" i="8" s="1"/>
  <c r="CS139" i="8" s="1"/>
  <c r="CP359" i="8"/>
  <c r="CQ359" i="8" s="1"/>
  <c r="CS359" i="8" s="1"/>
  <c r="CP269" i="8"/>
  <c r="CQ269" i="8" s="1"/>
  <c r="CS269" i="8" s="1"/>
  <c r="CP210" i="8"/>
  <c r="CQ210" i="8" s="1"/>
  <c r="CS210" i="8" s="1"/>
  <c r="CP205" i="8"/>
  <c r="CQ205" i="8" s="1"/>
  <c r="CS205" i="8" s="1"/>
  <c r="CP70" i="8"/>
  <c r="CQ70" i="8" s="1"/>
  <c r="CS70" i="8" s="1"/>
  <c r="CP214" i="8"/>
  <c r="CQ214" i="8" s="1"/>
  <c r="CS214" i="8" s="1"/>
  <c r="CP146" i="8"/>
  <c r="CQ146" i="8" s="1"/>
  <c r="CS146" i="8" s="1"/>
  <c r="CP366" i="8"/>
  <c r="CQ366" i="8" s="1"/>
  <c r="CS366" i="8" s="1"/>
  <c r="CP165" i="8"/>
  <c r="CQ165" i="8" s="1"/>
  <c r="CS165" i="8" s="1"/>
  <c r="CP82" i="8"/>
  <c r="CQ82" i="8" s="1"/>
  <c r="CS82" i="8" s="1"/>
  <c r="CP295" i="8"/>
  <c r="CQ295" i="8" s="1"/>
  <c r="CS295" i="8" s="1"/>
  <c r="CP216" i="8"/>
  <c r="CQ216" i="8" s="1"/>
  <c r="CS216" i="8" s="1"/>
  <c r="CP241" i="8"/>
  <c r="CQ241" i="8" s="1"/>
  <c r="CS241" i="8" s="1"/>
  <c r="CP442" i="8"/>
  <c r="CQ442" i="8" s="1"/>
  <c r="CS442" i="8" s="1"/>
  <c r="CP374" i="8"/>
  <c r="CQ374" i="8" s="1"/>
  <c r="CS374" i="8" s="1"/>
  <c r="CP262" i="8"/>
  <c r="CQ262" i="8" s="1"/>
  <c r="CS262" i="8" s="1"/>
  <c r="CP17" i="8"/>
  <c r="CQ17" i="8" s="1"/>
  <c r="CS17" i="8" s="1"/>
  <c r="CP256" i="8"/>
  <c r="CQ256" i="8" s="1"/>
  <c r="CS256" i="8" s="1"/>
  <c r="CP500" i="8"/>
  <c r="CQ500" i="8" s="1"/>
  <c r="CS500" i="8" s="1"/>
  <c r="CP517" i="8"/>
  <c r="CQ517" i="8" s="1"/>
  <c r="CS517" i="8" s="1"/>
  <c r="CP32" i="8"/>
  <c r="CQ32" i="8" s="1"/>
  <c r="CS32" i="8" s="1"/>
  <c r="CP190" i="8"/>
  <c r="CQ190" i="8" s="1"/>
  <c r="CS190" i="8" s="1"/>
  <c r="CP380" i="8"/>
  <c r="CQ380" i="8" s="1"/>
  <c r="CS380" i="8" s="1"/>
  <c r="CP157" i="8"/>
  <c r="CQ157" i="8" s="1"/>
  <c r="CS157" i="8" s="1"/>
  <c r="CP504" i="8"/>
  <c r="CQ504" i="8" s="1"/>
  <c r="CS504" i="8" s="1"/>
  <c r="CP335" i="8"/>
  <c r="CQ335" i="8" s="1"/>
  <c r="CS335" i="8" s="1"/>
  <c r="CP327" i="8"/>
  <c r="CQ327" i="8" s="1"/>
  <c r="CS327" i="8" s="1"/>
  <c r="CP58" i="8"/>
  <c r="CQ58" i="8" s="1"/>
  <c r="CS58" i="8" s="1"/>
  <c r="CP365" i="8"/>
  <c r="CQ365" i="8" s="1"/>
  <c r="CS365" i="8" s="1"/>
  <c r="CP19" i="8"/>
  <c r="CQ19" i="8" s="1"/>
  <c r="CS19" i="8" s="1"/>
  <c r="CP95" i="8"/>
  <c r="CQ95" i="8" s="1"/>
  <c r="CS95" i="8" s="1"/>
  <c r="CP123" i="8"/>
  <c r="CQ123" i="8" s="1"/>
  <c r="CS123" i="8" s="1"/>
  <c r="CP206" i="8"/>
  <c r="CQ206" i="8" s="1"/>
  <c r="CS206" i="8" s="1"/>
  <c r="CP388" i="8"/>
  <c r="CQ388" i="8" s="1"/>
  <c r="CS388" i="8" s="1"/>
  <c r="CP109" i="8"/>
  <c r="CQ109" i="8" s="1"/>
  <c r="CS109" i="8" s="1"/>
  <c r="CP26" i="8"/>
  <c r="CQ26" i="8" s="1"/>
  <c r="CS26" i="8" s="1"/>
  <c r="CP448" i="8"/>
  <c r="CQ448" i="8" s="1"/>
  <c r="CS448" i="8" s="1"/>
  <c r="CP345" i="8"/>
  <c r="CQ345" i="8" s="1"/>
  <c r="CS345" i="8" s="1"/>
  <c r="CP98" i="8"/>
  <c r="CQ98" i="8" s="1"/>
  <c r="CS98" i="8" s="1"/>
  <c r="CP250" i="8"/>
  <c r="CQ250" i="8" s="1"/>
  <c r="CS250" i="8" s="1"/>
  <c r="CP86" i="8"/>
  <c r="CQ86" i="8" s="1"/>
  <c r="CS86" i="8" s="1"/>
  <c r="CP200" i="8"/>
  <c r="CQ200" i="8" s="1"/>
  <c r="CS200" i="8" s="1"/>
  <c r="CP212" i="8"/>
  <c r="CQ212" i="8" s="1"/>
  <c r="CS212" i="8" s="1"/>
  <c r="CP309" i="8"/>
  <c r="CQ309" i="8" s="1"/>
  <c r="CS309" i="8" s="1"/>
  <c r="CP28" i="8"/>
  <c r="CQ28" i="8" s="1"/>
  <c r="CS28" i="8" s="1"/>
  <c r="CP96" i="8"/>
  <c r="CQ96" i="8" s="1"/>
  <c r="CS96" i="8" s="1"/>
  <c r="CP222" i="8"/>
  <c r="CQ222" i="8" s="1"/>
  <c r="CS222" i="8" s="1"/>
  <c r="CP472" i="8"/>
  <c r="CQ472" i="8" s="1"/>
  <c r="CS472" i="8" s="1"/>
  <c r="CP348" i="8"/>
  <c r="CQ348" i="8" s="1"/>
  <c r="CS348" i="8" s="1"/>
  <c r="CP440" i="8"/>
  <c r="CQ440" i="8" s="1"/>
  <c r="CS440" i="8" s="1"/>
  <c r="CP499" i="8"/>
  <c r="CQ499" i="8" s="1"/>
  <c r="CS499" i="8" s="1"/>
  <c r="CP37" i="8"/>
  <c r="CQ37" i="8" s="1"/>
  <c r="CS37" i="8" s="1"/>
  <c r="CP426" i="8"/>
  <c r="CQ426" i="8" s="1"/>
  <c r="CS426" i="8" s="1"/>
  <c r="CP502" i="8"/>
  <c r="CQ502" i="8" s="1"/>
  <c r="CS502" i="8" s="1"/>
  <c r="CP453" i="8"/>
  <c r="CQ453" i="8" s="1"/>
  <c r="CS453" i="8" s="1"/>
  <c r="CP369" i="8"/>
  <c r="CQ369" i="8" s="1"/>
  <c r="CS369" i="8" s="1"/>
  <c r="CP93" i="8"/>
  <c r="CQ93" i="8" s="1"/>
  <c r="CS93" i="8" s="1"/>
  <c r="CP101" i="8"/>
  <c r="CQ101" i="8" s="1"/>
  <c r="CS101" i="8" s="1"/>
  <c r="K77" i="23" l="1"/>
  <c r="P78" i="23"/>
  <c r="AA8" i="7"/>
  <c r="N77" i="23"/>
  <c r="Z76" i="23"/>
  <c r="AE78" i="23"/>
  <c r="AA76" i="23"/>
  <c r="I77" i="23"/>
  <c r="AE76" i="23"/>
  <c r="R76" i="23"/>
  <c r="AC77" i="23"/>
  <c r="AB78" i="23"/>
  <c r="T77" i="23"/>
  <c r="W76" i="23"/>
  <c r="X78" i="23"/>
  <c r="W77" i="23"/>
  <c r="AB76" i="23"/>
  <c r="J78" i="23"/>
  <c r="AA77" i="23"/>
  <c r="L76" i="23"/>
  <c r="U76" i="23"/>
  <c r="L78" i="23"/>
  <c r="AB77" i="23"/>
  <c r="H76" i="23"/>
  <c r="P76" i="23"/>
  <c r="Z77" i="23"/>
  <c r="Z78" i="23"/>
  <c r="X77" i="23"/>
  <c r="S77" i="23"/>
  <c r="N76" i="23"/>
  <c r="AD78" i="23"/>
  <c r="AF77" i="23"/>
  <c r="J76" i="23"/>
  <c r="AT524" i="8"/>
  <c r="O76" i="23"/>
  <c r="U77" i="23"/>
  <c r="AA78" i="23"/>
  <c r="I76" i="23"/>
  <c r="O78" i="23"/>
  <c r="K78" i="23"/>
  <c r="Q77" i="23"/>
  <c r="Y77" i="23"/>
  <c r="S76" i="23"/>
  <c r="AE77" i="23"/>
  <c r="S78" i="23"/>
  <c r="M76" i="23"/>
  <c r="AG78" i="23"/>
  <c r="AG85" i="23" s="1"/>
  <c r="T76" i="23"/>
  <c r="M77" i="23"/>
  <c r="U78" i="23"/>
  <c r="V77" i="23"/>
  <c r="AF78" i="23"/>
  <c r="L77" i="23"/>
  <c r="T78" i="23"/>
  <c r="AC76" i="23"/>
  <c r="AD76" i="23"/>
  <c r="O77" i="23"/>
  <c r="R77" i="23"/>
  <c r="Q78" i="23"/>
  <c r="J77" i="23"/>
  <c r="AD77" i="23"/>
  <c r="P77" i="23"/>
  <c r="X76" i="23"/>
  <c r="D76" i="23"/>
  <c r="AC78" i="23"/>
  <c r="Q76" i="23"/>
  <c r="R78" i="23"/>
  <c r="M78" i="23"/>
  <c r="N78" i="23"/>
  <c r="K76" i="23"/>
  <c r="Y78" i="23"/>
  <c r="Y76" i="23"/>
  <c r="V78" i="23"/>
  <c r="W78" i="23"/>
  <c r="CP519" i="8"/>
  <c r="CQ5" i="8"/>
  <c r="N49" i="7"/>
  <c r="Q10" i="7" s="1"/>
  <c r="AT523" i="8"/>
  <c r="AV523" i="8"/>
  <c r="AW523" i="8" s="1"/>
  <c r="AT528" i="8"/>
  <c r="AV528" i="8"/>
  <c r="AW528" i="8" s="1"/>
  <c r="AT534" i="8"/>
  <c r="AV534" i="8"/>
  <c r="AW534" i="8" s="1"/>
  <c r="AT525" i="8"/>
  <c r="AV525" i="8"/>
  <c r="AW525" i="8" s="1"/>
  <c r="AT527" i="8"/>
  <c r="AV527" i="8"/>
  <c r="AW527" i="8" s="1"/>
  <c r="AT530" i="8"/>
  <c r="AV530" i="8"/>
  <c r="AW530" i="8" s="1"/>
  <c r="AT529" i="8"/>
  <c r="AV529" i="8"/>
  <c r="AW529" i="8" s="1"/>
  <c r="AT532" i="8"/>
  <c r="AV532" i="8"/>
  <c r="AW532" i="8" s="1"/>
  <c r="AT531" i="8"/>
  <c r="AV531" i="8"/>
  <c r="AW531" i="8" s="1"/>
  <c r="AS522" i="8"/>
  <c r="AR535" i="8"/>
  <c r="AT533" i="8"/>
  <c r="AV533" i="8"/>
  <c r="AW533" i="8" s="1"/>
  <c r="AT526" i="8"/>
  <c r="AV526" i="8"/>
  <c r="AW526" i="8" s="1"/>
  <c r="AF85" i="23" l="1"/>
  <c r="AE85" i="23"/>
  <c r="P11" i="23"/>
  <c r="N9" i="23"/>
  <c r="O11" i="23"/>
  <c r="R11" i="23"/>
  <c r="Q11" i="23"/>
  <c r="S11" i="23"/>
  <c r="CQ519" i="8"/>
  <c r="CS5" i="8"/>
  <c r="CS519" i="8" s="1"/>
  <c r="M75" i="23"/>
  <c r="I75" i="23"/>
  <c r="D73" i="23"/>
  <c r="T74" i="23"/>
  <c r="N9" i="7"/>
  <c r="Z74" i="23"/>
  <c r="AD75" i="23"/>
  <c r="AD85" i="23" s="1"/>
  <c r="V74" i="23"/>
  <c r="AA74" i="23"/>
  <c r="N74" i="23"/>
  <c r="G75" i="23"/>
  <c r="S75" i="23"/>
  <c r="O75" i="23"/>
  <c r="S74" i="23"/>
  <c r="R73" i="23"/>
  <c r="I74" i="23"/>
  <c r="Q74" i="23"/>
  <c r="W73" i="23"/>
  <c r="E73" i="23"/>
  <c r="E85" i="23" s="1"/>
  <c r="O74" i="23"/>
  <c r="G74" i="23"/>
  <c r="J75" i="23"/>
  <c r="H73" i="23"/>
  <c r="H75" i="23"/>
  <c r="Z75" i="23"/>
  <c r="M74" i="23"/>
  <c r="I73" i="23"/>
  <c r="Q9" i="7"/>
  <c r="Q14" i="7" s="1"/>
  <c r="K75" i="23"/>
  <c r="P74" i="23"/>
  <c r="X74" i="23"/>
  <c r="U74" i="23"/>
  <c r="X73" i="23"/>
  <c r="O73" i="23"/>
  <c r="K74" i="23"/>
  <c r="Q73" i="23"/>
  <c r="P75" i="23"/>
  <c r="R75" i="23"/>
  <c r="H74" i="23"/>
  <c r="K73" i="23"/>
  <c r="L73" i="23"/>
  <c r="V75" i="23"/>
  <c r="T75" i="23"/>
  <c r="AC74" i="23"/>
  <c r="G73" i="23"/>
  <c r="R74" i="23"/>
  <c r="W74" i="23"/>
  <c r="L75" i="23"/>
  <c r="V73" i="23"/>
  <c r="S73" i="23"/>
  <c r="AA75" i="23"/>
  <c r="AB73" i="23"/>
  <c r="L74" i="23"/>
  <c r="AB75" i="23"/>
  <c r="U73" i="23"/>
  <c r="X75" i="23"/>
  <c r="N73" i="23"/>
  <c r="F73" i="23"/>
  <c r="Q75" i="23"/>
  <c r="Z73" i="23"/>
  <c r="N75" i="23"/>
  <c r="Y73" i="23"/>
  <c r="W75" i="23"/>
  <c r="P73" i="23"/>
  <c r="AA73" i="23"/>
  <c r="F74" i="23"/>
  <c r="AB74" i="23"/>
  <c r="Y75" i="23"/>
  <c r="M73" i="23"/>
  <c r="Y74" i="23"/>
  <c r="AA7" i="7"/>
  <c r="AA11" i="7" s="1"/>
  <c r="J73" i="23"/>
  <c r="J74" i="23"/>
  <c r="U75" i="23"/>
  <c r="AC75" i="23"/>
  <c r="T73" i="23"/>
  <c r="AT522" i="8"/>
  <c r="AT535" i="8" s="1"/>
  <c r="AV522" i="8"/>
  <c r="AS535" i="8"/>
  <c r="H85" i="23" l="1"/>
  <c r="G85" i="23"/>
  <c r="O85" i="23"/>
  <c r="T85" i="23"/>
  <c r="AB85" i="23"/>
  <c r="K85" i="23"/>
  <c r="Q85" i="23"/>
  <c r="R85" i="23"/>
  <c r="J85" i="23"/>
  <c r="M85" i="23"/>
  <c r="N85" i="23"/>
  <c r="I85" i="23"/>
  <c r="P85" i="23"/>
  <c r="AA9" i="23"/>
  <c r="AA10" i="23" s="1"/>
  <c r="AA85" i="23"/>
  <c r="Z85" i="23"/>
  <c r="O10" i="23"/>
  <c r="O14" i="23" s="1"/>
  <c r="M9" i="23"/>
  <c r="M14" i="23" s="1"/>
  <c r="S85" i="23"/>
  <c r="N10" i="23"/>
  <c r="N14" i="23" s="1"/>
  <c r="X85" i="23"/>
  <c r="W85" i="23"/>
  <c r="Q10" i="23"/>
  <c r="Q14" i="23" s="1"/>
  <c r="X9" i="23"/>
  <c r="X10" i="23" s="1"/>
  <c r="AC9" i="23"/>
  <c r="AC10" i="23" s="1"/>
  <c r="P10" i="23"/>
  <c r="P14" i="23" s="1"/>
  <c r="V85" i="23"/>
  <c r="W9" i="23"/>
  <c r="W10" i="23" s="1"/>
  <c r="AC85" i="23"/>
  <c r="Y9" i="23"/>
  <c r="Y10" i="23" s="1"/>
  <c r="L85" i="23"/>
  <c r="Z9" i="23"/>
  <c r="Z10" i="23" s="1"/>
  <c r="R10" i="23"/>
  <c r="R14" i="23" s="1"/>
  <c r="S10" i="23"/>
  <c r="S14" i="23" s="1"/>
  <c r="U85" i="23"/>
  <c r="Y85" i="23"/>
  <c r="F85" i="23"/>
  <c r="AB9" i="23"/>
  <c r="AB10" i="23" s="1"/>
  <c r="AW522" i="8"/>
  <c r="AW535" i="8" s="1"/>
  <c r="AV535" i="8"/>
  <c r="K86" i="23" l="1"/>
  <c r="Q86" i="23"/>
  <c r="E86" i="23"/>
  <c r="Z86" i="23"/>
  <c r="N86" i="23"/>
  <c r="H86" i="23"/>
  <c r="T86"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T1" authorId="0" shapeId="0" xr:uid="{00000000-0006-0000-0200-000001000000}">
      <text>
        <r>
          <rPr>
            <b/>
            <sz val="9"/>
            <color indexed="81"/>
            <rFont val="Tahoma"/>
            <family val="2"/>
          </rPr>
          <t>Author:</t>
        </r>
        <r>
          <rPr>
            <sz val="9"/>
            <color indexed="81"/>
            <rFont val="Tahoma"/>
            <family val="2"/>
          </rPr>
          <t xml:space="preserve">
Remember to put in new Values for components 1/2/3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H127" authorId="0" shapeId="0" xr:uid="{00000000-0006-0000-0500-000003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
</t>
        </r>
      </text>
    </comment>
    <comment ref="BI127" authorId="0" shapeId="0" xr:uid="{00000000-0006-0000-0500-000004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
</t>
        </r>
      </text>
    </comment>
    <comment ref="CG127"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127" authorId="0" shapeId="0" xr:uid="{00000000-0006-0000-0500-000006000000}">
      <text>
        <r>
          <rPr>
            <sz val="9"/>
            <color indexed="81"/>
            <rFont val="Tahoma"/>
            <family val="2"/>
          </rPr>
          <t>Component 1 funds remaining in from Q1 not used</t>
        </r>
      </text>
    </comment>
    <comment ref="BH301" authorId="0" shapeId="0" xr:uid="{00000000-0006-0000-0500-000007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01" authorId="0" shapeId="0" xr:uid="{00000000-0006-0000-0500-000008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01" authorId="0" shapeId="0" xr:uid="{00000000-0006-0000-0500-000009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01" authorId="0" shapeId="0" xr:uid="{00000000-0006-0000-0500-00000A000000}">
      <text>
        <r>
          <rPr>
            <sz val="9"/>
            <color indexed="81"/>
            <rFont val="Tahoma"/>
            <family val="2"/>
          </rPr>
          <t>Component 1 funds remaining in from Q1 not used</t>
        </r>
      </text>
    </comment>
    <comment ref="A357" authorId="0" shapeId="0" xr:uid="{00000000-0006-0000-0500-00000B000000}">
      <text>
        <r>
          <rPr>
            <b/>
            <sz val="9"/>
            <color indexed="81"/>
            <rFont val="Tahoma"/>
            <family val="2"/>
          </rPr>
          <t>Author:</t>
        </r>
        <r>
          <rPr>
            <sz val="9"/>
            <color indexed="81"/>
            <rFont val="Tahoma"/>
            <family val="2"/>
          </rPr>
          <t xml:space="preserve">
Applied as 675880
</t>
        </r>
      </text>
    </comment>
    <comment ref="BH385" authorId="0" shapeId="0" xr:uid="{00000000-0006-0000-0500-00000C000000}">
      <text>
        <r>
          <rPr>
            <b/>
            <sz val="9"/>
            <color rgb="FF000000"/>
            <rFont val="Tahoma"/>
            <family val="2"/>
          </rPr>
          <t>Author:</t>
        </r>
        <r>
          <rPr>
            <sz val="9"/>
            <color rgb="FF000000"/>
            <rFont val="Tahoma"/>
            <family val="2"/>
          </rPr>
          <t xml:space="preserve">
Possible recoupment of 2 months of comp 1 not included in lapse funds for this quarter incase recoupment does not occur.</t>
        </r>
      </text>
    </comment>
    <comment ref="BI385" authorId="0" shapeId="0" xr:uid="{00000000-0006-0000-0500-00000D000000}">
      <text>
        <r>
          <rPr>
            <b/>
            <sz val="9"/>
            <color rgb="FF000000"/>
            <rFont val="Tahoma"/>
            <family val="2"/>
          </rPr>
          <t>Author:</t>
        </r>
        <r>
          <rPr>
            <sz val="9"/>
            <color rgb="FF000000"/>
            <rFont val="Tahoma"/>
            <family val="2"/>
          </rPr>
          <t xml:space="preserve">
Allowed for 1 month of componet 1 payments to count.  Other 2 months worth are on hold until decision from upstairs is made.  Funds can be pushed to another time period for lapse funds if needed.</t>
        </r>
      </text>
    </comment>
    <comment ref="CG385" authorId="0" shapeId="0" xr:uid="{00000000-0006-0000-0500-00000E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CH385" authorId="0" shapeId="0" xr:uid="{00000000-0006-0000-0500-00000F000000}">
      <text>
        <r>
          <rPr>
            <sz val="9"/>
            <color indexed="81"/>
            <rFont val="Tahoma"/>
            <family val="2"/>
          </rPr>
          <t>Component 1 funds remaining in from Q1 not used</t>
        </r>
      </text>
    </comment>
    <comment ref="A478" authorId="0" shapeId="0" xr:uid="{00000000-0006-0000-0500-000010000000}">
      <text>
        <r>
          <rPr>
            <b/>
            <sz val="9"/>
            <color indexed="81"/>
            <rFont val="Tahoma"/>
            <family val="2"/>
          </rPr>
          <t>Author:</t>
        </r>
        <r>
          <rPr>
            <sz val="9"/>
            <color indexed="81"/>
            <rFont val="Tahoma"/>
            <family val="2"/>
          </rPr>
          <t xml:space="preserve">
Qualifies under old contract 539201 and facility id 5392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49" authorId="0" shapeId="0" xr:uid="{00000000-0006-0000-0900-000001000000}">
      <text>
        <r>
          <rPr>
            <b/>
            <sz val="9"/>
            <color indexed="81"/>
            <rFont val="Tahoma"/>
            <family val="2"/>
          </rPr>
          <t>Author:</t>
        </r>
        <r>
          <rPr>
            <sz val="9"/>
            <color indexed="81"/>
            <rFont val="Tahoma"/>
            <family val="2"/>
          </rPr>
          <t xml:space="preserve">
Per MDV and the owner Larry Snow, residents have been moved out of the facility for 90 days to remodel
</t>
        </r>
      </text>
    </comment>
    <comment ref="H62" authorId="0" shapeId="0" xr:uid="{00000000-0006-0000-0900-000002000000}">
      <text>
        <r>
          <rPr>
            <b/>
            <sz val="9"/>
            <color indexed="81"/>
            <rFont val="Tahoma"/>
            <family val="2"/>
          </rPr>
          <t>Author:</t>
        </r>
        <r>
          <rPr>
            <sz val="9"/>
            <color indexed="81"/>
            <rFont val="Tahoma"/>
            <family val="2"/>
          </rPr>
          <t xml:space="preserve">
Updated 2/16 due to a census report from facility showing residents in January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56" authorId="0" shapeId="0" xr:uid="{00000000-0006-0000-0A00-000001000000}">
      <text>
        <r>
          <rPr>
            <b/>
            <sz val="9"/>
            <color indexed="81"/>
            <rFont val="Tahoma"/>
            <family val="2"/>
          </rPr>
          <t>Author:</t>
        </r>
        <r>
          <rPr>
            <sz val="9"/>
            <color indexed="81"/>
            <rFont val="Tahoma"/>
            <family val="2"/>
          </rPr>
          <t xml:space="preserve">
Applied as 675880
</t>
        </r>
      </text>
    </comment>
    <comment ref="A477" authorId="0" shapeId="0" xr:uid="{00000000-0006-0000-0A00-000002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<sst xmlns="http://schemas.openxmlformats.org/spreadsheetml/2006/main" count="32054" uniqueCount="3604">
  <si>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</si>
  <si>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</si>
  <si>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</si>
  <si>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</si>
  <si>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</si>
  <si>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</si>
  <si>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</si>
  <si>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</si>
  <si>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</si>
  <si>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</si>
  <si>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</si>
  <si>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</si>
  <si>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</si>
  <si>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</si>
  <si>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</si>
  <si>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</si>
  <si>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</si>
  <si>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</si>
  <si>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</si>
  <si>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</si>
  <si>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</si>
  <si>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</si>
  <si>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</si>
  <si>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</si>
  <si>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</si>
  <si>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</si>
  <si>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</si>
  <si>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</si>
  <si>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</si>
  <si>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</si>
  <si>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</si>
  <si>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</si>
  <si>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</si>
  <si>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</si>
  <si>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</si>
  <si>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</si>
  <si>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</si>
  <si>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</si>
  <si>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</si>
  <si>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</si>
  <si>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</si>
  <si>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</si>
  <si>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</si>
  <si>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</si>
  <si>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</si>
  <si>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</si>
  <si>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</si>
  <si>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</si>
  <si>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</si>
  <si>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</si>
  <si>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</si>
  <si>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</si>
  <si>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</si>
  <si>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</si>
  <si>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</si>
  <si>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</si>
  <si>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</si>
  <si>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</si>
  <si>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</si>
  <si>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</si>
  <si>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</si>
  <si>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</si>
  <si>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</si>
  <si>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</si>
  <si>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</si>
  <si>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</si>
  <si>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</si>
  <si>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</si>
  <si>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</si>
  <si>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</si>
  <si>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</si>
  <si>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</si>
  <si>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</si>
  <si>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</si>
  <si>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</si>
  <si>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</si>
  <si>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</si>
  <si>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</si>
  <si>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</si>
  <si>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</si>
  <si>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</si>
  <si>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</si>
  <si>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</si>
  <si>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</si>
  <si>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</si>
  <si>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</si>
  <si>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</si>
  <si>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</si>
  <si>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</si>
  <si>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</si>
  <si>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</si>
  <si>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</si>
  <si>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</si>
  <si>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</si>
  <si>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</si>
  <si>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</si>
  <si>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</si>
  <si>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</si>
  <si>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</si>
  <si>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</si>
  <si>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</si>
  <si>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</si>
  <si>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</si>
  <si>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</si>
  <si>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</si>
  <si>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</si>
  <si>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</si>
  <si>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</si>
  <si>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</si>
  <si>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</si>
  <si>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</si>
  <si>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</si>
  <si>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</si>
  <si>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</si>
  <si>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</si>
  <si>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</si>
  <si>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</si>
  <si>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</si>
  <si>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</si>
  <si>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</si>
  <si>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</si>
  <si>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</si>
  <si>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</si>
  <si>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</si>
  <si>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</si>
  <si>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</si>
  <si>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</si>
  <si>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</si>
  <si>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</si>
  <si>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</si>
  <si>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</si>
  <si>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</si>
  <si>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</si>
  <si>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</si>
  <si>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</si>
  <si>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</si>
  <si>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</si>
  <si>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</si>
  <si>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</si>
  <si>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</si>
  <si>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</si>
  <si>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</si>
  <si>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</si>
  <si>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</si>
  <si>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</si>
  <si>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</si>
  <si>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</si>
  <si>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</si>
  <si>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</si>
  <si>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</si>
  <si>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</si>
  <si>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</si>
  <si>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</si>
  <si>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</si>
  <si>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</si>
  <si>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</si>
  <si>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</si>
  <si>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</si>
  <si>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</si>
  <si>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</si>
  <si>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</si>
  <si>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</si>
  <si>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</si>
  <si>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</si>
  <si>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</si>
  <si>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</si>
  <si>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</si>
  <si>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</si>
  <si>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</si>
  <si>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</si>
  <si>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</si>
  <si>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</si>
  <si>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</si>
  <si>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</si>
  <si>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</si>
  <si>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</si>
  <si>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</si>
  <si>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</si>
  <si>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</si>
  <si>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</si>
  <si>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</si>
  <si>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</si>
  <si>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</si>
  <si>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</si>
  <si>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</si>
  <si>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</si>
  <si>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</si>
  <si>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</si>
  <si>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</si>
  <si>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</si>
  <si>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</si>
  <si>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</si>
  <si>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</si>
  <si>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</si>
  <si>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</si>
  <si>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</si>
  <si>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</si>
  <si>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</si>
  <si>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</si>
  <si>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</si>
  <si>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</si>
  <si>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</si>
  <si>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</si>
  <si>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</si>
  <si>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</si>
  <si>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</si>
  <si>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</si>
  <si>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</si>
  <si>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</si>
  <si>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</si>
  <si>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</si>
  <si>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</si>
  <si>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</si>
  <si>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</si>
  <si>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</si>
  <si>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</si>
  <si>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</si>
  <si>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</si>
  <si>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</si>
  <si>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</si>
  <si>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</si>
  <si>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</si>
  <si>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</si>
  <si>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</si>
  <si>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</si>
  <si>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</si>
  <si>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</si>
  <si>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</si>
  <si>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</si>
  <si>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</si>
  <si>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</si>
  <si>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</si>
  <si>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</si>
  <si>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</si>
  <si>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</si>
  <si>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</si>
  <si>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</si>
  <si>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</si>
  <si>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</si>
  <si>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</si>
  <si>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</si>
  <si>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</si>
  <si>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</si>
  <si>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</si>
  <si>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</si>
  <si>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</si>
  <si>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</si>
  <si>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</si>
  <si>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</si>
  <si>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</si>
  <si>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</si>
  <si>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</si>
  <si>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</si>
  <si>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</si>
  <si>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</si>
  <si>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</si>
  <si>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</si>
  <si>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</si>
  <si>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</si>
  <si>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</si>
  <si>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</si>
  <si>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</si>
  <si>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</si>
  <si>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</si>
  <si>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</si>
  <si>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</si>
  <si>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</si>
  <si>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</si>
  <si>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</si>
  <si>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</si>
  <si>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</si>
  <si>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</si>
  <si>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</si>
  <si>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</si>
  <si>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</si>
  <si>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</si>
  <si>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</si>
  <si>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</si>
  <si>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</si>
  <si>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</si>
  <si>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</si>
  <si>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</si>
  <si>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</si>
  <si>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</si>
  <si>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</si>
  <si>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</si>
  <si>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</si>
  <si>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</si>
  <si>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</si>
  <si>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</si>
  <si>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</si>
  <si>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</si>
  <si>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</si>
  <si>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</si>
  <si>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</si>
  <si>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</si>
  <si>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</si>
  <si>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</si>
  <si>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</si>
  <si>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</si>
  <si>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</si>
  <si>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</si>
  <si>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</si>
  <si>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</si>
  <si>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</si>
  <si>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</si>
  <si>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</si>
  <si>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</si>
  <si>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</si>
  <si>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</si>
  <si>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</si>
  <si>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</si>
  <si>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</si>
  <si>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</si>
  <si>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</si>
  <si>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</si>
  <si>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</si>
  <si>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</si>
  <si>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</si>
  <si>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</si>
  <si>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</si>
  <si>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</si>
  <si>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</si>
  <si>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</si>
  <si>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</si>
  <si>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</si>
  <si>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</si>
  <si>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</si>
  <si>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</si>
  <si>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</si>
  <si>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</si>
  <si>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</si>
  <si>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</si>
  <si>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</si>
  <si>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</si>
  <si>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</si>
  <si>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</si>
  <si>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</si>
  <si>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</si>
  <si>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</si>
  <si>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</si>
  <si>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</si>
  <si>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</si>
  <si>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</si>
  <si>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</si>
  <si>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</si>
  <si>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</si>
  <si>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</si>
  <si>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</si>
  <si>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</si>
  <si>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</si>
  <si>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</si>
  <si>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</si>
  <si>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</si>
  <si>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</si>
  <si>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</si>
  <si>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</si>
  <si>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</si>
  <si>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</si>
  <si>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</si>
  <si>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</si>
  <si>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</si>
  <si>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</si>
  <si>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</si>
  <si>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</si>
  <si>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</si>
  <si>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</si>
  <si>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</si>
  <si>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</si>
  <si>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</si>
  <si>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</si>
  <si>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</si>
  <si>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</si>
  <si>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</si>
  <si>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</si>
  <si>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</si>
  <si>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</si>
  <si>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</si>
  <si>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</si>
  <si>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</si>
  <si>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</si>
  <si>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</si>
  <si>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</si>
  <si>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</si>
  <si>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</si>
  <si>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</si>
  <si>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</si>
  <si>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</si>
  <si>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</si>
  <si>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</si>
  <si>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</si>
  <si>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</si>
  <si>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</si>
  <si>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</si>
  <si>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</si>
  <si>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</si>
  <si>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</si>
  <si>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</si>
  <si>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</si>
  <si>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</si>
  <si>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</si>
  <si>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</si>
  <si>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</si>
  <si>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</si>
  <si>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</si>
  <si>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</si>
  <si>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</si>
  <si>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</si>
  <si>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</si>
  <si>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</si>
  <si>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</si>
  <si>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</si>
  <si>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</si>
  <si>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</si>
  <si>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</si>
  <si>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</si>
  <si>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</si>
  <si>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</si>
  <si>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</si>
  <si>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</si>
  <si>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</si>
  <si>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</si>
  <si>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</si>
  <si>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</si>
  <si>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</si>
  <si>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</si>
  <si>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</si>
  <si>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</si>
  <si>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</si>
  <si>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</si>
  <si>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</si>
  <si>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</si>
  <si>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</si>
  <si>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</si>
  <si>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</si>
  <si>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</si>
  <si>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</si>
  <si>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</si>
  <si>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</si>
  <si>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</si>
  <si>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</si>
  <si>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</si>
  <si>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</si>
  <si>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</si>
  <si>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</si>
  <si>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</si>
  <si>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</si>
  <si>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</si>
  <si>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</si>
  <si>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</si>
  <si>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</si>
  <si>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</si>
  <si>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</si>
  <si>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</si>
  <si>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</si>
  <si>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</si>
  <si>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</si>
  <si>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</si>
  <si>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</si>
  <si>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</si>
  <si>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</si>
  <si>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</si>
  <si>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</si>
  <si>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</si>
  <si>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</si>
  <si>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</si>
  <si>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</si>
  <si>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</si>
  <si>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</si>
  <si>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</si>
  <si>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</si>
  <si>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</si>
  <si>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</si>
  <si>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</si>
  <si>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</si>
  <si>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</si>
  <si>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</si>
  <si>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</si>
  <si>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</si>
  <si>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</si>
  <si>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</si>
  <si>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</si>
  <si>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</si>
  <si>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</si>
  <si>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</si>
  <si>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</si>
  <si>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</si>
  <si>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</si>
  <si>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</si>
  <si>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</si>
  <si>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</si>
  <si>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</si>
  <si>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</si>
  <si>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</si>
  <si>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</si>
  <si>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</si>
  <si>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</si>
  <si>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</si>
  <si>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</si>
  <si>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</si>
  <si>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</si>
  <si>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</si>
  <si>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</si>
  <si>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</si>
  <si>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</si>
  <si>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</si>
  <si>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</si>
  <si>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</si>
  <si>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</si>
  <si>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</si>
  <si>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</si>
  <si>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</si>
  <si>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</si>
  <si>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</si>
  <si>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</si>
  <si>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</si>
  <si>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</si>
  <si>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</si>
  <si>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</si>
  <si>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</si>
  <si>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</si>
  <si>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</si>
  <si>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</si>
  <si>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</si>
  <si>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</si>
  <si>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</si>
  <si>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</si>
  <si>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</si>
  <si>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</si>
  <si>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</si>
  <si>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</si>
  <si>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</si>
  <si>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</si>
  <si>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</si>
  <si>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</si>
  <si>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</si>
  <si>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</si>
  <si>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</si>
  <si>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</si>
  <si>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</si>
  <si>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</si>
  <si>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</si>
  <si>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</si>
  <si>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</si>
  <si>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</si>
  <si>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</si>
  <si>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</si>
  <si>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</si>
  <si>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</si>
  <si>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</si>
  <si>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</si>
  <si>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</si>
  <si>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</si>
  <si>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</si>
  <si>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</si>
  <si>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</si>
  <si>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</si>
  <si>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</si>
  <si>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</si>
  <si>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</si>
  <si>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</si>
  <si>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</si>
  <si>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</si>
  <si>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</si>
  <si>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</si>
  <si>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</si>
  <si>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</si>
  <si>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</si>
  <si>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</si>
  <si>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</si>
  <si>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</si>
  <si>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</si>
  <si>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</si>
  <si>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</si>
  <si>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</si>
  <si>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</si>
  <si>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</si>
  <si>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</si>
  <si>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</si>
  <si>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</si>
  <si>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</si>
  <si>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</si>
  <si>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</si>
  <si>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</si>
  <si>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</si>
  <si>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</si>
  <si>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</si>
  <si>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</si>
  <si>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</si>
  <si>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</si>
  <si>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</si>
  <si>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</si>
  <si>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</si>
  <si>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</si>
  <si>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</si>
  <si>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</si>
  <si>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</si>
  <si>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</si>
  <si>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</si>
  <si>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</si>
  <si>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</si>
  <si>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</si>
  <si>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</si>
  <si>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</si>
  <si>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</si>
  <si>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</si>
  <si>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</si>
  <si>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</si>
  <si>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</si>
  <si>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</si>
  <si>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</si>
  <si>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</si>
  <si>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</si>
  <si>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</si>
  <si>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</si>
  <si>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</si>
  <si>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</si>
  <si>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</si>
  <si>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</si>
  <si>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</si>
  <si>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</si>
  <si>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</si>
  <si>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</si>
  <si>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</si>
  <si>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</si>
  <si>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</si>
  <si>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</si>
  <si>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</si>
  <si>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</si>
  <si>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</si>
  <si>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</si>
  <si>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</si>
  <si>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</si>
  <si>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</si>
  <si>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</si>
  <si>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</si>
  <si>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</si>
  <si>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</si>
  <si>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</si>
  <si>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</si>
  <si>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</si>
  <si>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</si>
  <si>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</si>
  <si>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</si>
  <si>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</si>
  <si>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</si>
  <si>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</si>
  <si>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</si>
  <si>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</si>
  <si>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</si>
  <si>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</si>
  <si>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</si>
  <si>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</si>
  <si>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</si>
  <si>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</si>
  <si>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</si>
  <si>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</si>
  <si>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</si>
  <si>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</si>
  <si>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</si>
  <si>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</si>
  <si>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</si>
  <si>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</si>
  <si>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</si>
  <si>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</si>
  <si>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</si>
  <si>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</si>
  <si>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</si>
  <si>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</si>
  <si>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</si>
  <si>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</si>
  <si>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</si>
  <si>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</si>
  <si>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</si>
  <si>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</si>
  <si>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</si>
  <si>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</si>
  <si>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</si>
  <si>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</si>
  <si>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</si>
  <si>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</si>
  <si>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</si>
  <si>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</si>
  <si>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</si>
  <si>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</si>
  <si>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</si>
  <si>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</si>
  <si>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</si>
  <si>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</si>
  <si>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</si>
  <si>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</si>
  <si>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</si>
  <si>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</si>
  <si>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</si>
  <si>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</si>
  <si>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</si>
  <si>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</si>
  <si>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</si>
  <si>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</si>
  <si>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</si>
  <si>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</si>
  <si>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</si>
  <si>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</si>
  <si>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</si>
  <si>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</si>
  <si>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</si>
  <si>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</si>
  <si>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</si>
  <si>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</si>
  <si>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</si>
  <si>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</si>
  <si>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</si>
  <si>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</si>
  <si>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</si>
  <si>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</si>
  <si>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</si>
  <si>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</si>
  <si>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</si>
  <si>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</si>
  <si>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</si>
  <si>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</si>
  <si>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</si>
  <si>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</si>
  <si>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</si>
  <si>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</si>
  <si>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</si>
  <si>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</si>
  <si>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</si>
  <si>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</si>
  <si>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</si>
  <si>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</si>
  <si>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</si>
  <si>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</si>
  <si>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</si>
  <si>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</si>
  <si>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</si>
  <si>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</si>
  <si>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</si>
  <si>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</si>
  <si>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</si>
  <si>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</si>
  <si>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</si>
  <si>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</si>
  <si>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</si>
  <si>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</si>
  <si>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</si>
  <si>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</si>
  <si>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</si>
  <si>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</si>
  <si>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</si>
  <si>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</si>
  <si>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</si>
  <si>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</si>
  <si>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</si>
  <si>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</si>
  <si>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</si>
  <si>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</si>
  <si>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</si>
  <si>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</si>
  <si>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</si>
  <si>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</si>
  <si>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</si>
  <si>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</si>
  <si>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</si>
  <si>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</si>
  <si>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</si>
  <si>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</si>
  <si>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</si>
  <si>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</si>
  <si>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</si>
  <si>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</si>
  <si>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</si>
  <si>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</si>
  <si>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</si>
  <si>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</si>
  <si>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</si>
  <si>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</si>
  <si>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</si>
  <si>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</si>
  <si>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</si>
  <si>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</si>
  <si>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</si>
  <si>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</si>
  <si>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</si>
  <si>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</si>
  <si>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</si>
  <si>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</si>
  <si>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</si>
  <si>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</si>
  <si>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</si>
  <si>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</si>
  <si>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</si>
  <si>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</si>
  <si>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</si>
  <si>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</si>
  <si>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</si>
  <si>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</si>
  <si>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</si>
  <si>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</si>
  <si>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</si>
  <si>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</si>
  <si>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</si>
  <si>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</si>
  <si>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</si>
  <si>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</si>
  <si>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</si>
  <si>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</si>
  <si>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</si>
  <si>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</si>
  <si>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</si>
  <si>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</si>
  <si>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</si>
  <si>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</si>
  <si>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</si>
  <si>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</si>
  <si>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</si>
  <si>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</si>
  <si>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</si>
  <si>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</si>
  <si>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</si>
  <si>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</si>
  <si>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</si>
  <si>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</si>
  <si>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</si>
  <si>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</si>
  <si>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</si>
  <si>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</si>
  <si>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</si>
  <si>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</si>
  <si>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</si>
  <si>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</si>
  <si>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</si>
  <si>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</si>
  <si>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</si>
  <si>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</si>
  <si>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</si>
  <si>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</si>
  <si>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</si>
  <si>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</si>
  <si>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</si>
  <si>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</si>
  <si>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</si>
  <si>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</si>
  <si>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</si>
  <si>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</si>
  <si>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</si>
  <si>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</si>
  <si>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</si>
  <si>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</si>
  <si>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</si>
  <si>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</si>
  <si>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</si>
  <si>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</si>
  <si>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</si>
  <si>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</si>
  <si>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</si>
  <si>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</si>
  <si>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</si>
  <si>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</si>
  <si>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</si>
  <si>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</si>
  <si>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</si>
  <si>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</si>
  <si>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</si>
  <si>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</si>
  <si>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</si>
  <si>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</si>
  <si>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</si>
  <si>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</si>
  <si>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</si>
  <si>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</si>
  <si>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</si>
  <si>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</si>
  <si>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</si>
  <si>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</si>
  <si>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</si>
  <si>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</si>
  <si>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</si>
  <si>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</si>
  <si>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</si>
  <si>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</si>
  <si>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</si>
  <si>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</si>
  <si>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</si>
  <si>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</si>
  <si>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</si>
  <si>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</si>
  <si>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</si>
  <si>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</si>
  <si>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</si>
  <si>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</si>
  <si>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</si>
  <si>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</si>
  <si>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</si>
  <si>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</si>
  <si>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</si>
  <si>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</si>
  <si>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</si>
  <si>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</si>
  <si>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</si>
  <si>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</si>
  <si>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</si>
  <si>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</si>
  <si>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</si>
  <si>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</si>
  <si>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</si>
  <si>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</si>
  <si>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</si>
  <si>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</si>
  <si>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</si>
  <si>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</si>
  <si>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</si>
  <si>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</si>
  <si>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</si>
  <si>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</si>
  <si>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</si>
  <si>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</si>
  <si>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</si>
  <si>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</si>
  <si>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</si>
  <si>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</si>
  <si>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</si>
  <si>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</si>
  <si>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</si>
  <si>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</si>
  <si>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</si>
  <si>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</si>
  <si>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</si>
  <si>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</si>
  <si>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</si>
  <si>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</si>
  <si>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</si>
  <si>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</si>
  <si>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</si>
  <si>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</si>
  <si>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</si>
  <si>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</si>
  <si>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</si>
  <si>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</si>
  <si>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</si>
  <si>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</si>
  <si>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</si>
  <si>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</si>
  <si>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</si>
  <si>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</si>
  <si>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</si>
  <si>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</si>
  <si>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</si>
  <si>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</si>
  <si>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</si>
  <si>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</si>
  <si>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</si>
  <si>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</si>
  <si>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</si>
  <si>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</si>
  <si>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</si>
  <si>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</si>
  <si>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</si>
  <si>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</si>
  <si>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</si>
  <si>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</si>
  <si>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</si>
  <si>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</si>
  <si>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</si>
  <si>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</si>
  <si>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</si>
  <si>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</si>
  <si>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</si>
  <si>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</si>
  <si>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</si>
  <si>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</si>
  <si>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</si>
  <si>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</si>
  <si>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</si>
  <si>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</si>
  <si>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</si>
  <si>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</si>
  <si>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</si>
  <si>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</si>
  <si>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</si>
  <si>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</si>
  <si>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</si>
  <si>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</si>
  <si>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</si>
  <si>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</si>
  <si>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</si>
  <si>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</si>
  <si>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</si>
  <si>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</si>
  <si>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</si>
  <si>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</si>
  <si>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</si>
  <si>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</si>
  <si>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</si>
  <si>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</si>
  <si>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</si>
  <si>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</si>
  <si>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</si>
  <si>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</si>
  <si>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</si>
  <si>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</si>
  <si>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</si>
  <si>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</si>
  <si>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</si>
  <si>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</si>
  <si>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</si>
  <si>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</si>
  <si>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</si>
  <si>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</si>
  <si>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</si>
  <si>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</si>
  <si>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</si>
  <si>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</si>
  <si>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</si>
  <si>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</si>
  <si>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</si>
  <si>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</si>
  <si>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</si>
  <si>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</si>
  <si>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</si>
  <si>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</si>
  <si>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</si>
  <si>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</si>
  <si>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</si>
  <si>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</si>
  <si>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</si>
  <si>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</si>
  <si>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</si>
  <si>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</si>
  <si>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</si>
  <si>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</si>
  <si>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</si>
  <si>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</si>
  <si>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</si>
  <si>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</si>
  <si>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</si>
  <si>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</si>
  <si>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</si>
  <si>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</si>
  <si>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</si>
  <si>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</si>
  <si>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</si>
  <si>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</si>
  <si>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</si>
  <si>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</si>
  <si>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</si>
  <si>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</si>
  <si>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</si>
  <si>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</si>
  <si>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</si>
  <si>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</si>
  <si>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</si>
  <si>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</si>
  <si>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</si>
  <si>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</si>
  <si>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</si>
  <si>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</si>
  <si>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</si>
  <si>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</si>
  <si>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</si>
  <si>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</si>
  <si>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</si>
  <si>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</si>
  <si>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</si>
  <si>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</si>
  <si>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</si>
  <si>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</si>
  <si>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</si>
  <si>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</si>
  <si>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</si>
  <si>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</si>
  <si>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</si>
  <si>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</si>
  <si>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</si>
  <si>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</si>
  <si>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</si>
  <si>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</si>
  <si>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</si>
  <si>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</si>
  <si>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</si>
  <si>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</si>
  <si>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</si>
  <si>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</si>
  <si>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</si>
  <si>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</si>
  <si>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</si>
  <si>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</si>
  <si>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</si>
  <si>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</si>
  <si>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</si>
  <si>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</si>
  <si>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</si>
  <si>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</si>
  <si>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</si>
  <si>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</si>
  <si>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</si>
  <si>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</si>
  <si>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</si>
  <si>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</si>
  <si>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</si>
  <si>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</si>
  <si>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</si>
  <si>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</si>
  <si>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</si>
  <si>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</si>
  <si>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</si>
  <si>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</si>
  <si>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</si>
  <si>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</si>
  <si>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</si>
  <si>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</si>
  <si>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</si>
  <si>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</si>
  <si>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</si>
  <si>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</si>
  <si>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</si>
  <si>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</si>
  <si>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</si>
  <si>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</si>
  <si>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</si>
  <si>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</si>
  <si>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</si>
  <si>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</si>
  <si>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</si>
  <si>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</si>
  <si>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</si>
  <si>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</si>
  <si>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</si>
  <si>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</si>
  <si>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</si>
  <si>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</si>
  <si>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</si>
  <si>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</si>
  <si>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</si>
  <si>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</si>
  <si>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</si>
  <si>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</si>
  <si>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</si>
  <si>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</si>
  <si>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</si>
  <si>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</si>
  <si>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</si>
  <si>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</si>
  <si>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</si>
  <si>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</si>
  <si>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</si>
  <si>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</si>
  <si>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</si>
  <si>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</si>
  <si>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</si>
  <si>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</si>
  <si>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</si>
  <si>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</si>
  <si>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</si>
  <si>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</si>
  <si>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</si>
  <si>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</si>
  <si>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</si>
  <si>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</si>
  <si>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</si>
  <si>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</si>
  <si>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</si>
  <si>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</si>
  <si>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</si>
  <si>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</si>
  <si>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</si>
  <si>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</si>
  <si>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</si>
  <si>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</si>
  <si>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</si>
  <si>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</si>
  <si>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</si>
  <si>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</si>
  <si>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</si>
  <si>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</si>
  <si>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</si>
  <si>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</si>
  <si>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</si>
  <si>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</si>
  <si>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</si>
  <si>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</si>
  <si>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</si>
  <si>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</si>
  <si>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</si>
  <si>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</si>
  <si>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</si>
  <si>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</si>
  <si>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</si>
  <si>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</si>
  <si>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</si>
  <si>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</si>
  <si>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</si>
  <si>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</si>
  <si>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</si>
  <si>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</si>
  <si>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</si>
  <si>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</si>
  <si>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</si>
  <si>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</si>
  <si>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</si>
  <si>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</si>
  <si>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</si>
  <si>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</si>
  <si>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</si>
  <si>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</si>
  <si>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</si>
  <si>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</si>
  <si>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</si>
  <si>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</si>
  <si>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</si>
  <si>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</si>
  <si>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</si>
  <si>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</si>
  <si>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</si>
  <si>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</si>
  <si>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</si>
  <si>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</si>
  <si>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</si>
  <si>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</si>
  <si>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</si>
  <si>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</si>
  <si>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</si>
  <si>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</si>
  <si>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</si>
  <si>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</si>
  <si>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</si>
  <si>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</si>
  <si>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</si>
  <si>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</si>
  <si>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</si>
  <si>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</si>
  <si>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</si>
  <si>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</si>
  <si>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</si>
  <si>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</si>
  <si>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</si>
  <si>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</si>
  <si>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</si>
  <si>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</si>
  <si>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</si>
  <si>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</si>
  <si>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</si>
  <si>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</si>
  <si>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</si>
  <si>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</si>
  <si>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</si>
  <si>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</si>
  <si>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</si>
  <si>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</si>
  <si>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</si>
  <si>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</si>
  <si>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</si>
  <si>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</si>
  <si>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</si>
  <si>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</si>
  <si>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</si>
  <si>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</si>
  <si>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</si>
  <si>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</si>
  <si>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</si>
  <si>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</si>
  <si>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</si>
  <si>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</si>
  <si>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</si>
  <si>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</si>
  <si>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</si>
  <si>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</si>
  <si>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</si>
  <si>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</si>
  <si>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</si>
  <si>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</si>
  <si>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</si>
  <si>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</si>
  <si>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</si>
  <si>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</si>
  <si>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</si>
  <si>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</si>
  <si>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</si>
  <si>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</si>
  <si>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</si>
  <si>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</si>
  <si>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</si>
  <si>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</si>
  <si>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</si>
  <si>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</si>
  <si>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</si>
  <si>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</si>
  <si>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</si>
  <si>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</si>
  <si>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</si>
  <si>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</si>
  <si>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</si>
  <si>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</si>
  <si>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</si>
  <si>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</si>
  <si>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</si>
  <si>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</si>
  <si>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</si>
  <si>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</si>
  <si>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</si>
  <si>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</si>
  <si>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</si>
  <si>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</si>
  <si>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</si>
  <si>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</si>
  <si>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</si>
  <si>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</si>
  <si>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</si>
  <si>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</si>
  <si>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</si>
  <si>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</si>
  <si>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</si>
  <si>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</si>
  <si>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</si>
  <si>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</si>
  <si>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</si>
  <si>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</si>
  <si>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</si>
  <si>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</si>
  <si>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</si>
  <si>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</si>
  <si>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</si>
  <si>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</si>
  <si>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</si>
  <si>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</si>
  <si>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</si>
  <si>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</si>
  <si>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</si>
  <si>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</si>
  <si>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</si>
  <si>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</si>
  <si>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</si>
  <si>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</si>
  <si>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</si>
  <si>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</si>
  <si>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</si>
  <si>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</si>
  <si>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</si>
  <si>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</si>
  <si>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</si>
  <si>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</si>
  <si>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</si>
  <si>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</si>
  <si>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</si>
  <si>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</si>
  <si>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</si>
  <si>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</si>
  <si>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</si>
  <si>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</si>
  <si>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</si>
  <si>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</si>
  <si>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</si>
  <si>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</si>
  <si>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</si>
  <si>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</si>
  <si>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</si>
  <si>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</si>
  <si>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</si>
  <si>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</si>
  <si>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</si>
  <si>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</si>
  <si>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</si>
  <si>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</si>
  <si>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</si>
  <si>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</si>
  <si>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</si>
  <si>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</si>
  <si>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</si>
  <si>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</si>
  <si>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</si>
  <si>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</si>
  <si>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</si>
  <si>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</si>
  <si>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</si>
  <si>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</si>
  <si>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</si>
  <si>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</si>
  <si>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</si>
  <si>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</si>
  <si>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</si>
  <si>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</si>
  <si>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</si>
  <si>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</si>
  <si>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</si>
  <si>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</si>
  <si>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</si>
  <si>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</si>
  <si>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</si>
  <si>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</si>
  <si>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</si>
  <si>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</si>
  <si>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</si>
  <si>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</si>
  <si>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</si>
  <si>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</si>
  <si>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</si>
  <si>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</si>
  <si>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</si>
  <si>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</si>
  <si>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</si>
  <si>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</si>
  <si>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</si>
  <si>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</si>
  <si>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</si>
  <si>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</si>
  <si>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</si>
  <si>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</si>
  <si>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</si>
  <si>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</si>
  <si>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</si>
  <si>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</si>
  <si>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</si>
  <si>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</si>
  <si>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</si>
  <si>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</si>
  <si>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</si>
  <si>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</si>
  <si>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</si>
  <si>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</si>
  <si>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</si>
  <si>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</si>
  <si>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</si>
  <si>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</si>
  <si>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</si>
  <si>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</si>
  <si>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</si>
  <si>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</si>
  <si>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</si>
  <si>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</si>
  <si>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</si>
  <si>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</si>
  <si>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</si>
  <si>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</si>
  <si>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</si>
  <si>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</si>
  <si>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</si>
  <si>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</si>
  <si>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</si>
  <si>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</si>
  <si>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</si>
  <si>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</si>
  <si>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</si>
  <si>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</si>
  <si>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</si>
  <si>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</si>
  <si>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</si>
  <si>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</si>
  <si>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</si>
  <si>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</si>
  <si>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</si>
  <si>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</si>
  <si>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</si>
  <si>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</si>
  <si>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</si>
  <si>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</si>
  <si>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</si>
  <si>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</si>
  <si>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</si>
  <si>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</si>
  <si>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</si>
  <si>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</si>
  <si>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</si>
  <si>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</si>
  <si>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</si>
  <si>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</si>
  <si>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</si>
  <si>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</si>
  <si>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</si>
  <si>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</si>
  <si>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</si>
  <si>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</si>
  <si>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</si>
  <si>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</si>
  <si>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</si>
  <si>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</si>
  <si>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</si>
  <si>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</si>
  <si>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</si>
  <si>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</si>
  <si>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</si>
  <si>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</si>
  <si>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</si>
  <si>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</si>
  <si>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</si>
  <si>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</si>
  <si>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</si>
  <si>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</si>
  <si>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</si>
  <si>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</si>
  <si>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</si>
  <si>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</si>
  <si>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</si>
  <si>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</si>
  <si>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</si>
  <si>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</si>
  <si>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</si>
  <si>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</si>
  <si>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</si>
  <si>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</si>
  <si>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</si>
  <si>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</si>
  <si>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</si>
  <si>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</si>
  <si>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</si>
  <si>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</si>
  <si>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</si>
  <si>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</si>
  <si>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</si>
  <si>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</si>
  <si>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</si>
  <si>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</si>
  <si>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</si>
  <si>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</si>
  <si>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</si>
  <si>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</si>
  <si>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</si>
  <si>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</si>
  <si>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</si>
  <si>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</si>
  <si>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</si>
  <si>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</si>
  <si>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</si>
  <si>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</si>
  <si>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</si>
  <si>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</si>
  <si>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</si>
  <si>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</si>
  <si>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</si>
  <si>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</si>
  <si>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</si>
  <si>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</si>
  <si>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</si>
  <si>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</si>
  <si>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</si>
  <si>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</si>
  <si>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</si>
  <si>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</si>
  <si>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</si>
  <si>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</si>
  <si>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</si>
  <si>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</si>
  <si>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</si>
  <si>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</si>
  <si>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</si>
  <si>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</si>
  <si>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</si>
  <si>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</si>
  <si>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</si>
  <si>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</si>
  <si>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</si>
  <si>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</si>
  <si>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</si>
  <si>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</si>
  <si>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</si>
  <si>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</si>
  <si>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</si>
  <si>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</si>
  <si>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</si>
  <si>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</si>
  <si>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</si>
  <si>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</si>
  <si>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</si>
  <si>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</si>
  <si>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</si>
  <si>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</si>
  <si>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</si>
  <si>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</si>
  <si>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</si>
  <si>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</si>
  <si>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</si>
  <si>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</si>
  <si>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</si>
  <si>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</si>
  <si>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</si>
  <si>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</si>
  <si>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</si>
  <si>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</si>
  <si>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</si>
  <si>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</si>
  <si>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</si>
  <si>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</si>
  <si>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</si>
  <si>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</si>
  <si>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</si>
  <si>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</si>
  <si>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</si>
  <si>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</si>
  <si>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</si>
  <si>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</si>
  <si>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</si>
  <si>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</si>
  <si>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</si>
  <si>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</si>
  <si>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</si>
  <si>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</si>
  <si>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</si>
  <si>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</si>
  <si>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</si>
  <si>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</si>
  <si>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</si>
  <si>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</si>
  <si>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</si>
  <si>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</si>
  <si>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</si>
  <si>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</si>
  <si>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</si>
  <si>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</si>
  <si>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</si>
  <si>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</si>
  <si>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</si>
  <si>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</si>
  <si>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</si>
  <si>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</si>
  <si>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</si>
  <si>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</si>
  <si>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</si>
  <si>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</si>
  <si>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</si>
  <si>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</si>
  <si>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</si>
  <si>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</si>
  <si>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</si>
  <si>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</si>
  <si>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</si>
  <si>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</si>
  <si>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</si>
  <si>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</si>
  <si>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</si>
  <si>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</si>
  <si>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</si>
  <si>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</si>
  <si>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</si>
  <si>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</si>
  <si>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</si>
  <si>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</si>
  <si>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</si>
  <si>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</si>
  <si>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</si>
  <si>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</si>
  <si>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</si>
  <si>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</si>
  <si>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</si>
  <si>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</si>
  <si>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</si>
  <si>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</si>
  <si>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</si>
  <si>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</si>
  <si>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</si>
  <si>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</si>
  <si>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</si>
  <si>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</si>
  <si>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</si>
  <si>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</si>
  <si>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</si>
  <si>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</si>
  <si>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</si>
  <si>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</si>
  <si>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</si>
  <si>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</si>
  <si>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</si>
  <si>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</si>
  <si>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</si>
  <si>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</si>
  <si>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</si>
  <si>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</si>
  <si>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</si>
  <si>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</si>
  <si>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</si>
  <si>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</si>
  <si>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</si>
  <si>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</si>
  <si>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</si>
  <si>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</si>
  <si>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</si>
  <si>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</si>
  <si>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</si>
  <si>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</si>
  <si>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</si>
  <si>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</si>
  <si>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</si>
  <si>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</si>
  <si>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</si>
  <si>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</si>
  <si>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</si>
  <si>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</si>
  <si>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</si>
  <si>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</si>
  <si>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</si>
  <si>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</si>
  <si>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</si>
  <si>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</si>
  <si>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</si>
  <si>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</si>
  <si>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</si>
  <si>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</si>
  <si>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</si>
  <si>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</si>
  <si>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</si>
  <si>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</si>
  <si>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</si>
  <si>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</si>
  <si>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</si>
  <si>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</si>
  <si>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</si>
  <si>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</si>
  <si>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</si>
  <si>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</si>
  <si>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</si>
  <si>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</si>
  <si>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</si>
  <si>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</si>
  <si>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</si>
  <si>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</si>
  <si>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</si>
  <si>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</si>
  <si>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</si>
  <si>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</si>
  <si>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</si>
  <si>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</si>
  <si>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</si>
  <si>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</si>
  <si>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</si>
  <si>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</si>
  <si>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</si>
  <si>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</si>
  <si>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</si>
  <si>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</si>
  <si>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</si>
  <si>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</si>
  <si>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</si>
  <si>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</si>
  <si>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</si>
  <si>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</si>
  <si>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</si>
  <si>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</si>
  <si>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</si>
  <si>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</si>
  <si>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</si>
  <si>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</si>
  <si>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</si>
  <si>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</si>
  <si>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</si>
  <si>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</si>
  <si>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</si>
  <si>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</si>
  <si>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</si>
  <si>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</si>
  <si>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</si>
  <si>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</si>
  <si>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</si>
  <si>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</si>
  <si>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</si>
  <si>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</si>
  <si>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</si>
  <si>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</si>
  <si>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</si>
  <si>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</si>
  <si>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</si>
  <si>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</si>
  <si>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</si>
  <si>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</si>
  <si>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</si>
  <si>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</si>
  <si>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</si>
  <si>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</si>
  <si>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</si>
  <si>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</si>
  <si>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</si>
  <si>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</si>
  <si>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</si>
  <si>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</si>
  <si>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</si>
  <si>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</si>
  <si>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</si>
  <si>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</si>
  <si>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</si>
  <si>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</si>
  <si>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</si>
  <si>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</si>
  <si>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</si>
  <si>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</si>
  <si>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</si>
  <si>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</si>
  <si>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</si>
  <si>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</si>
  <si>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</si>
  <si>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</si>
  <si>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</si>
  <si>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</si>
  <si>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</si>
  <si>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</si>
  <si>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</si>
  <si>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</si>
  <si>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</si>
  <si>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</si>
  <si>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</si>
  <si>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</si>
  <si>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</si>
  <si>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</si>
  <si>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</si>
  <si>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</si>
  <si>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</si>
  <si>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</si>
  <si>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</si>
  <si>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</si>
  <si>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</si>
  <si>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</si>
  <si>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</si>
  <si>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</si>
  <si>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</si>
  <si>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</si>
  <si>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</si>
  <si>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</si>
  <si>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</si>
  <si>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</si>
  <si>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</si>
  <si>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</si>
  <si>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</si>
  <si>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</si>
  <si>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</si>
  <si>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</si>
  <si>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</si>
  <si>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</si>
  <si>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</si>
  <si>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</si>
  <si>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</si>
  <si>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</si>
  <si>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</si>
  <si>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</si>
  <si>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</si>
  <si>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</si>
  <si>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</si>
  <si>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</si>
  <si>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</si>
  <si>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</si>
  <si>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</si>
  <si>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</si>
  <si>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</si>
  <si>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</si>
  <si>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</si>
  <si>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</si>
  <si>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</si>
  <si>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</si>
  <si>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</si>
  <si>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</si>
  <si>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</si>
  <si>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</si>
  <si>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</si>
  <si>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</si>
  <si>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</si>
  <si>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</si>
  <si>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</si>
  <si>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</si>
  <si>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</si>
  <si>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</si>
  <si>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</si>
  <si>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</si>
  <si>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</si>
  <si>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</si>
  <si>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</si>
  <si>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</si>
  <si>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</si>
  <si>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</si>
  <si>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</si>
  <si>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</si>
  <si>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</si>
  <si>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</si>
  <si>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</si>
  <si>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</si>
  <si>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</si>
  <si>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</si>
  <si>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</si>
  <si>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</si>
  <si>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</si>
  <si>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</si>
  <si>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</si>
  <si>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</si>
  <si>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</si>
  <si>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</si>
  <si>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</si>
  <si>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</si>
  <si>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</si>
  <si>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</si>
  <si>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</si>
  <si>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</si>
  <si>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</si>
  <si>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</si>
  <si>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</si>
  <si>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</si>
  <si>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</si>
  <si>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</si>
  <si>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</si>
  <si>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</si>
  <si>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</si>
  <si>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</si>
  <si>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</si>
  <si>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</si>
  <si>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</si>
  <si>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</si>
  <si>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</si>
  <si>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</si>
  <si>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</si>
  <si>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</si>
  <si>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</si>
  <si>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</si>
  <si>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</si>
  <si>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</si>
  <si>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</si>
  <si>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</si>
  <si>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</si>
  <si>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</si>
  <si>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</si>
  <si>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</si>
  <si>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</si>
  <si>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</si>
  <si>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</si>
  <si>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</si>
  <si>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</si>
  <si>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</si>
  <si>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</si>
  <si>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</si>
  <si>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</si>
  <si>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</si>
  <si>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</si>
  <si>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</si>
  <si>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</si>
  <si>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</si>
  <si>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</si>
  <si>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</si>
  <si>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</si>
  <si>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</si>
  <si>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</si>
  <si>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</si>
  <si>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</si>
  <si>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</si>
  <si>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</si>
  <si>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</si>
  <si>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</si>
  <si>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</si>
  <si>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</si>
  <si>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</si>
  <si>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</si>
  <si>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</si>
  <si>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</si>
  <si>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</si>
  <si>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</si>
  <si>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</si>
  <si>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</si>
  <si>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</si>
  <si>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</si>
  <si>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</si>
  <si>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</si>
  <si>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</si>
  <si>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</si>
  <si>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</si>
  <si>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</si>
  <si>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</si>
  <si>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</si>
  <si>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</si>
  <si>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</si>
  <si>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</si>
  <si>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</si>
  <si>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</si>
  <si>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</si>
  <si>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</si>
  <si>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</si>
  <si>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</si>
  <si>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</si>
  <si>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</si>
  <si>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</si>
  <si>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</si>
  <si>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</si>
  <si>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</si>
  <si>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</si>
  <si>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</si>
  <si>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</si>
  <si>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</si>
  <si>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</si>
  <si>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</si>
  <si>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</si>
  <si>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</si>
  <si>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</si>
  <si>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</si>
  <si>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</si>
  <si>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</si>
  <si>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</si>
  <si>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</si>
  <si>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</si>
  <si>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</si>
  <si>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</si>
  <si>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</si>
  <si>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</si>
  <si>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</si>
  <si>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</si>
  <si>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</si>
  <si>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</si>
  <si>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</si>
  <si>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</si>
  <si>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</si>
  <si>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</si>
  <si>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</si>
  <si>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</si>
  <si>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</si>
  <si>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</si>
  <si>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</si>
  <si>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</si>
  <si>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</si>
  <si>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</si>
  <si>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</si>
  <si>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</si>
  <si>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</si>
  <si>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</si>
  <si>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</si>
  <si>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</si>
  <si>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</si>
  <si>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</si>
  <si>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</si>
  <si>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</si>
  <si>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</si>
  <si>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</si>
  <si>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</si>
  <si>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</si>
  <si>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</si>
  <si>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</si>
  <si>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</si>
  <si>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</si>
  <si>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</si>
  <si>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</si>
  <si>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</si>
  <si>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</si>
  <si>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</si>
  <si>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</si>
  <si>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</si>
  <si>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</si>
  <si>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</si>
  <si>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</si>
  <si>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</si>
  <si>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</si>
  <si>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</si>
  <si>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</si>
  <si>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</si>
  <si>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</si>
  <si>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</si>
  <si>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</si>
  <si>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</si>
  <si>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</si>
  <si>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</si>
  <si>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</si>
  <si>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</si>
  <si>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</si>
  <si>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</si>
  <si>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</si>
  <si>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</si>
  <si>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</si>
  <si>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</si>
  <si>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</si>
  <si>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</si>
  <si>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</si>
  <si>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</si>
  <si>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</si>
  <si>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</si>
  <si>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</si>
  <si>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</si>
  <si>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</si>
  <si>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</si>
  <si>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</si>
  <si>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</si>
  <si>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</si>
  <si>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</si>
  <si>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</si>
  <si>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</si>
  <si>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</si>
  <si>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</si>
  <si>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</si>
  <si>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</si>
  <si>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</si>
  <si>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</si>
  <si>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</si>
  <si>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</si>
  <si>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</si>
  <si>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</si>
  <si>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</si>
  <si>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</si>
  <si>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</si>
  <si>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</si>
  <si>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</si>
  <si>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</si>
  <si>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</si>
  <si>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</si>
  <si>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</si>
  <si>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</si>
  <si>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</si>
  <si>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</si>
  <si>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</si>
  <si>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</si>
  <si>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</si>
  <si>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</si>
  <si>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</si>
  <si>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</si>
  <si>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</si>
  <si>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</si>
  <si>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</si>
  <si>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</si>
  <si>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</si>
  <si>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</si>
  <si>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</si>
  <si>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</si>
  <si>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</si>
  <si>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</si>
  <si>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</si>
  <si>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</si>
  <si>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</si>
  <si>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</si>
  <si>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</si>
  <si>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</si>
  <si>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</si>
  <si>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</si>
  <si>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</si>
  <si>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</si>
  <si>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</si>
  <si>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</si>
  <si>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</si>
  <si>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</si>
  <si>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</si>
  <si>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</si>
  <si>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</si>
  <si>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</si>
  <si>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</si>
  <si>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</si>
  <si>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</si>
  <si>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</si>
  <si>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</si>
  <si>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</si>
  <si>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</si>
  <si>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</si>
  <si>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</si>
  <si>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</si>
  <si>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</si>
  <si>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</si>
  <si>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</si>
  <si>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</si>
  <si>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</si>
  <si>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</si>
  <si>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</si>
  <si>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</si>
  <si>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</si>
  <si>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</si>
  <si>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</si>
  <si>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</si>
  <si>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</si>
  <si>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</si>
  <si>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</si>
  <si>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</si>
  <si>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</si>
  <si>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</si>
  <si>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</si>
  <si>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</si>
  <si>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</si>
  <si>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</si>
  <si>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</si>
  <si>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</si>
  <si>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</si>
  <si>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</si>
  <si>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</si>
  <si>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</si>
  <si>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</si>
  <si>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</si>
  <si>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</si>
  <si>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</si>
  <si>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</si>
  <si>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</si>
  <si>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</si>
  <si>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</si>
  <si>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</si>
  <si>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</si>
  <si>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</si>
  <si>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</si>
  <si>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</si>
  <si>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</si>
  <si>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</si>
  <si>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</si>
  <si>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</si>
  <si>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</si>
  <si>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</si>
  <si>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</si>
  <si>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</si>
  <si>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</si>
  <si>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</si>
  <si>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</si>
  <si>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</si>
  <si>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</si>
  <si>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</si>
  <si>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</si>
  <si>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</si>
  <si>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</si>
  <si>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</si>
  <si>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</si>
  <si>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</si>
  <si>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</si>
  <si>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</si>
  <si>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</si>
  <si>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</si>
  <si>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</si>
  <si>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</si>
  <si>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</si>
  <si>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</si>
  <si>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</si>
  <si>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</si>
  <si>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</si>
  <si>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</si>
  <si>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</si>
  <si>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</si>
  <si>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</si>
  <si>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</si>
  <si>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</si>
  <si>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</si>
  <si>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</si>
  <si>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</si>
  <si>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</si>
  <si>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</si>
  <si>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</si>
  <si>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</si>
  <si>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</si>
  <si>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</si>
  <si>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</si>
  <si>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</si>
  <si>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</si>
  <si>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</si>
  <si>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</si>
  <si>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</si>
  <si>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</si>
  <si>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</si>
  <si>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</si>
  <si>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</si>
  <si>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</si>
  <si>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</si>
  <si>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</si>
  <si>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</si>
  <si>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</si>
  <si>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</si>
  <si>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</si>
  <si>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</si>
  <si>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</si>
  <si>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</si>
  <si>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</si>
  <si>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</si>
  <si>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</si>
  <si>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</si>
  <si>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</si>
  <si>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</si>
  <si>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</si>
  <si>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</si>
  <si>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</si>
  <si>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</si>
  <si>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</si>
  <si>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</si>
  <si>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</si>
  <si>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</si>
  <si>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</si>
  <si>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</si>
  <si>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</si>
  <si>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</si>
  <si>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</si>
  <si>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</si>
  <si>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</si>
  <si>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</si>
  <si>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</si>
  <si>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</si>
  <si>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</si>
  <si>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</si>
  <si>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</si>
  <si>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</si>
  <si>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</si>
  <si>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</si>
  <si>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</si>
  <si>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</si>
  <si>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</si>
  <si>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</si>
  <si>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</si>
  <si>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</si>
  <si>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</si>
  <si>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</si>
  <si>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</si>
  <si>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</si>
  <si>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</si>
  <si>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</si>
  <si>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</si>
  <si>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</si>
  <si>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</si>
  <si>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</si>
  <si>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</si>
  <si>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</si>
  <si>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</si>
  <si>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</si>
  <si>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</si>
  <si>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</si>
  <si>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</si>
  <si>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</si>
  <si>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</si>
  <si>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</si>
  <si>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</si>
  <si>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</si>
  <si>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</si>
  <si>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</si>
  <si>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</si>
  <si>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</si>
  <si>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</si>
  <si>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</si>
  <si>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</si>
  <si>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</si>
  <si>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</si>
  <si>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</si>
  <si>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</si>
  <si>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</si>
  <si>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</si>
  <si>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</si>
  <si>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</si>
  <si>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</si>
  <si>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</si>
  <si>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</si>
  <si>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</si>
  <si>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</si>
  <si>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</si>
  <si>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</si>
  <si>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</si>
  <si>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</si>
  <si>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</si>
  <si>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</si>
  <si>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</si>
  <si>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</si>
  <si>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</si>
  <si>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</si>
  <si>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</si>
  <si>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</si>
  <si>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</si>
  <si>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</si>
  <si>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</si>
  <si>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</si>
  <si>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</si>
  <si>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</si>
  <si>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</si>
  <si>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</si>
  <si>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</si>
  <si>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</si>
  <si>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</si>
  <si>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</si>
  <si>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</si>
  <si>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</si>
  <si>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</si>
  <si>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</si>
  <si>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</si>
  <si>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</si>
  <si>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</si>
  <si>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</si>
  <si>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</si>
  <si>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</si>
  <si>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</si>
  <si>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</si>
  <si>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</si>
  <si>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</si>
  <si>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</si>
  <si>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</si>
  <si>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</si>
  <si>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</si>
  <si>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</si>
  <si>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</si>
  <si>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</si>
  <si>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</si>
  <si>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</si>
  <si>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</si>
  <si>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</si>
  <si>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</si>
  <si>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</si>
  <si>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</si>
  <si>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</si>
  <si>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</si>
  <si>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</si>
  <si>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</si>
  <si>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</si>
  <si>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</si>
  <si>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</si>
  <si>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</si>
  <si>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</si>
  <si>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</si>
  <si>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</si>
  <si>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</si>
  <si>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</si>
  <si>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</si>
  <si>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</si>
  <si>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</si>
  <si>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</si>
  <si>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</si>
  <si>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</si>
  <si>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</si>
  <si>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</si>
  <si>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</si>
  <si>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</si>
  <si>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</si>
  <si>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</si>
  <si>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</si>
  <si>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</si>
  <si>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</si>
  <si>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</si>
  <si>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</si>
  <si>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</si>
  <si>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</si>
  <si>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</si>
  <si>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</si>
  <si>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</si>
  <si>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</si>
  <si>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</si>
  <si>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</si>
  <si>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</si>
  <si>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</si>
  <si>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</si>
  <si>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</si>
  <si>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</si>
  <si>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</si>
  <si>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</si>
  <si>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</si>
  <si>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</si>
  <si>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</si>
  <si>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</si>
  <si>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</si>
  <si>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</si>
  <si>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</si>
  <si>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</si>
  <si>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</si>
  <si>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</si>
  <si>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</si>
  <si>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</si>
  <si>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</si>
  <si>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</si>
  <si>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</si>
  <si>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</si>
  <si>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</si>
  <si>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</si>
  <si>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</si>
  <si>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</si>
  <si>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</si>
  <si>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</si>
  <si>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</si>
  <si>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</si>
  <si>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</si>
  <si>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</si>
  <si>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</si>
  <si>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</si>
  <si>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</si>
  <si>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</si>
  <si>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</si>
  <si>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</si>
  <si>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</si>
  <si>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</si>
  <si>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</si>
  <si>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</si>
  <si>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</si>
  <si>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</si>
  <si>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</si>
  <si>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</si>
  <si>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</si>
  <si>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</si>
  <si>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</si>
  <si>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</si>
  <si>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</si>
  <si>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</si>
  <si>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</si>
  <si>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</si>
  <si>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</si>
  <si>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</si>
  <si>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</si>
  <si>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</si>
  <si>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</si>
  <si>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</si>
  <si>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</si>
  <si>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</si>
  <si>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</si>
  <si>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</si>
  <si>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</si>
  <si>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</si>
  <si>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</si>
  <si>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</si>
  <si>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</si>
  <si>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</si>
  <si>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</si>
  <si>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</si>
  <si>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</si>
  <si>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</si>
  <si>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</si>
  <si>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</si>
  <si>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</si>
  <si>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</si>
  <si>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</si>
  <si>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</si>
  <si>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</si>
  <si>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</si>
  <si>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</si>
  <si>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</si>
  <si>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</si>
  <si>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</si>
  <si>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</si>
  <si>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</si>
  <si>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</si>
  <si>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</si>
  <si>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</si>
  <si>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</si>
  <si>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</si>
  <si>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</si>
  <si>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</si>
  <si>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</si>
  <si>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</si>
  <si>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</si>
  <si>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</si>
  <si>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</si>
  <si>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</si>
  <si>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</si>
  <si>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</si>
  <si>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</si>
  <si>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</si>
  <si>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</si>
  <si>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</si>
  <si>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</si>
  <si>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</si>
  <si>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</si>
  <si>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</si>
  <si>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</si>
  <si>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</si>
  <si>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</si>
  <si>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</si>
  <si>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</si>
  <si>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</si>
  <si>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</si>
  <si>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</si>
  <si>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</si>
  <si>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</si>
  <si>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</si>
  <si>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</si>
  <si>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</si>
  <si>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</si>
  <si>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</si>
  <si>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</si>
  <si>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</si>
  <si>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</si>
  <si>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</si>
  <si>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</si>
  <si>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</si>
  <si>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</si>
  <si>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</si>
  <si>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</si>
  <si>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</si>
  <si>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</si>
  <si>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</si>
  <si>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</si>
  <si>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</si>
  <si>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</si>
  <si>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</si>
  <si>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</si>
  <si>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</si>
  <si>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</si>
  <si>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</si>
  <si>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</si>
  <si>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</si>
  <si>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</si>
  <si>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</si>
  <si>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</si>
  <si>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</si>
  <si>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</si>
  <si>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</si>
  <si>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</si>
  <si>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</si>
  <si>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</si>
  <si>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</si>
  <si>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</si>
  <si>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</si>
  <si>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</si>
  <si>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</si>
  <si>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</si>
  <si>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</si>
  <si>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</si>
  <si>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</si>
  <si>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</si>
  <si>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</si>
  <si>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</si>
  <si>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</si>
  <si>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</si>
  <si>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</si>
  <si>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</si>
  <si>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</si>
  <si>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</si>
  <si>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</si>
  <si>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</si>
  <si>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</si>
  <si>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</si>
  <si>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</si>
  <si>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</si>
  <si>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</si>
  <si>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</si>
  <si>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</si>
  <si>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</si>
  <si>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</si>
  <si>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</si>
  <si>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</si>
  <si>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</si>
  <si>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</si>
  <si>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</si>
  <si>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</si>
  <si>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</si>
  <si>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</si>
  <si>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</si>
  <si>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</si>
  <si>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</si>
  <si>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</si>
  <si>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</si>
  <si>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</si>
  <si>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</si>
  <si>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</si>
  <si>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</si>
  <si>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</si>
  <si>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</si>
  <si>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</si>
  <si>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</si>
  <si>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</si>
  <si>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</si>
  <si>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</si>
  <si>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</si>
  <si>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</si>
  <si>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</si>
  <si>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</si>
  <si>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</si>
  <si>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</si>
  <si>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</si>
  <si>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</si>
  <si>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</si>
  <si>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</si>
  <si>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</si>
  <si>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</si>
  <si>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</si>
  <si>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</si>
  <si>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</si>
  <si>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</si>
  <si>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</si>
  <si>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</si>
  <si>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</si>
  <si>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</si>
  <si>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</si>
  <si>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</si>
  <si>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</si>
  <si>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</si>
  <si>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</si>
  <si>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</si>
  <si>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</si>
  <si>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</si>
  <si>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</si>
  <si>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</si>
  <si>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</si>
  <si>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</si>
  <si>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</si>
  <si>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</si>
  <si>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</si>
  <si>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</si>
  <si>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</si>
  <si>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</si>
  <si>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</si>
  <si>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</si>
  <si>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</si>
  <si>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</si>
  <si>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</si>
  <si>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</si>
  <si>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</si>
  <si>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</si>
  <si>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</si>
  <si>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</si>
  <si>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</si>
  <si>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</si>
  <si>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</si>
  <si>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</si>
  <si>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</si>
  <si>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</si>
  <si>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</si>
  <si>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</si>
  <si>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</si>
  <si>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</si>
  <si>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</si>
  <si>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</si>
  <si>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</si>
  <si>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</si>
  <si>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</si>
  <si>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</si>
  <si>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</si>
  <si>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</si>
  <si>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</si>
  <si>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</si>
  <si>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</si>
  <si>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</si>
  <si>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</si>
  <si>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</si>
  <si>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</si>
  <si>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</si>
  <si>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</si>
  <si>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</si>
  <si>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</si>
  <si>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</si>
  <si>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</si>
  <si>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</si>
  <si>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</si>
  <si>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</si>
  <si>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</si>
  <si>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</si>
  <si>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</si>
  <si>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</si>
  <si>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</si>
  <si>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</si>
  <si>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</si>
  <si>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</si>
  <si>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</si>
  <si>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</si>
  <si>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</si>
  <si>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</si>
  <si>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</si>
  <si>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</si>
  <si>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</si>
  <si>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</si>
  <si>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</si>
  <si>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</si>
  <si>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</si>
  <si>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</si>
  <si>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</si>
  <si>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</si>
  <si>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</si>
  <si>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</si>
  <si>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</si>
  <si>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</si>
  <si>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</si>
  <si>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</si>
  <si>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</si>
  <si>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</si>
  <si>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</si>
  <si>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</si>
  <si>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</si>
  <si>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</si>
  <si>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</si>
  <si>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</si>
  <si>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</si>
  <si>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</si>
  <si>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</si>
  <si>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</si>
  <si>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</si>
  <si>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</si>
  <si>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</si>
  <si>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</si>
  <si>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</si>
  <si>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</si>
  <si>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</si>
  <si>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</si>
  <si>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</si>
  <si>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</si>
  <si>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</si>
  <si>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</si>
  <si>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</si>
  <si>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</si>
  <si>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</si>
  <si>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</si>
  <si>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</si>
  <si>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</si>
  <si>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</si>
  <si>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</si>
  <si>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</si>
  <si>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</si>
  <si>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</si>
  <si>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</si>
  <si>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</si>
  <si>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</si>
  <si>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</si>
  <si>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</si>
  <si>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</si>
  <si>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</si>
  <si>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</si>
  <si>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</si>
  <si>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</si>
  <si>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</si>
  <si>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</si>
  <si>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</si>
  <si>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</si>
  <si>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</si>
  <si>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</si>
  <si>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</si>
  <si>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</si>
  <si>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</si>
  <si>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</si>
  <si>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</si>
  <si>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</si>
  <si>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</si>
  <si>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</si>
  <si>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</si>
  <si>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</si>
  <si>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</si>
  <si>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</si>
  <si>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</si>
  <si>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</si>
  <si>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</si>
  <si>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</si>
  <si>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</si>
  <si>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</si>
  <si>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</si>
  <si>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</si>
  <si>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</si>
  <si>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</si>
  <si>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</si>
  <si>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</si>
  <si>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</si>
  <si>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</si>
  <si>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</si>
  <si>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</si>
  <si>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</si>
  <si>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</si>
  <si>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</si>
  <si>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</si>
  <si>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</si>
  <si>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</si>
  <si>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</si>
  <si>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</si>
  <si>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</si>
  <si>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</si>
  <si>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</si>
  <si>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</si>
  <si>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</si>
  <si>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</si>
  <si>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</si>
  <si>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</si>
  <si>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</si>
  <si>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</si>
  <si>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</si>
  <si>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</si>
  <si>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</si>
  <si>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</si>
  <si>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</si>
  <si>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</si>
  <si>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</si>
  <si>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</si>
  <si>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</si>
  <si>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</si>
  <si>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</si>
  <si>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</si>
  <si>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</si>
  <si>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</si>
  <si>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</si>
  <si>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</si>
  <si>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</si>
  <si>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</si>
  <si>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</si>
  <si>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</si>
  <si>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</si>
  <si>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</si>
  <si>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</si>
  <si>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</si>
  <si>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</si>
  <si>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</si>
  <si>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</si>
  <si>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</si>
  <si>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</si>
  <si>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</si>
  <si>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</si>
  <si>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</si>
  <si>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</si>
  <si>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</si>
  <si>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</si>
  <si>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</si>
  <si>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</si>
  <si>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</si>
  <si>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</si>
  <si>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</si>
  <si>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</si>
  <si>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</si>
  <si>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</si>
  <si>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</si>
  <si>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</si>
  <si>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</si>
  <si>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</si>
  <si>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</si>
  <si>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</si>
  <si>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</si>
  <si>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</si>
  <si>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</si>
  <si>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</si>
  <si>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</si>
  <si>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</si>
  <si>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</si>
  <si>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</si>
  <si>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</si>
  <si>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</si>
  <si>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</si>
  <si>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</si>
  <si>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</si>
  <si>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</si>
  <si>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</si>
  <si>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</si>
  <si>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</si>
  <si>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</si>
  <si>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</si>
  <si>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</si>
  <si>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</si>
  <si>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</si>
  <si>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</si>
  <si>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</si>
  <si>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</si>
  <si>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</si>
  <si>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</si>
  <si>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</si>
  <si>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</si>
  <si>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</si>
  <si>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</si>
  <si>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</si>
  <si>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</si>
  <si>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</si>
  <si>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</si>
  <si>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</si>
  <si>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</si>
  <si>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</si>
  <si>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</si>
  <si>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</si>
  <si>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</si>
  <si>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</si>
  <si>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</si>
  <si>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</si>
  <si>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</si>
  <si>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</si>
  <si>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</si>
  <si>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</si>
  <si>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</si>
  <si>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</si>
  <si>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</si>
  <si>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</si>
  <si>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</si>
  <si>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</si>
  <si>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</si>
  <si>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</si>
  <si>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</si>
  <si>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</si>
  <si>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</si>
  <si>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</si>
  <si>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</si>
  <si>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</si>
  <si>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</si>
  <si>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</si>
  <si>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</si>
  <si>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</si>
  <si>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</si>
  <si>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</si>
  <si>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</si>
  <si>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</si>
  <si>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</si>
  <si>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</si>
  <si>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</si>
  <si>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</si>
  <si>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</si>
  <si>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</si>
  <si>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</si>
  <si>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</si>
  <si>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</si>
  <si>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</si>
  <si>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</si>
  <si>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</si>
  <si>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</si>
  <si>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</si>
  <si>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</si>
  <si>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</si>
  <si>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</si>
  <si>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</si>
  <si>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</si>
  <si>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</si>
  <si>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</si>
  <si>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</si>
  <si>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</si>
  <si>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</si>
  <si>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</si>
  <si>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</si>
  <si>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</si>
  <si>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</si>
  <si>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</si>
  <si>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</si>
  <si>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</si>
  <si>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</si>
  <si>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</si>
  <si>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</si>
  <si>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</si>
  <si>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</si>
  <si>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</si>
  <si>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</si>
  <si>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</si>
  <si>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</si>
  <si>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</si>
  <si>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</si>
  <si>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</si>
  <si>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</si>
  <si>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</si>
  <si>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</si>
  <si>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</si>
  <si>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</si>
  <si>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</si>
  <si>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</si>
  <si>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</si>
  <si>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</si>
  <si>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</si>
  <si>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</si>
  <si>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</si>
  <si>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</si>
  <si>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</si>
  <si>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</si>
  <si>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</si>
  <si>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</si>
  <si>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</si>
  <si>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</si>
  <si>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</si>
  <si>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</si>
  <si>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</si>
  <si>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</si>
  <si>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</si>
  <si>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</si>
  <si>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</si>
  <si>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</si>
  <si>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</si>
  <si>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</si>
  <si>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</si>
  <si>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</si>
  <si>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</si>
  <si>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</si>
  <si>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</si>
  <si>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</si>
  <si>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</si>
  <si>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</si>
  <si>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</si>
  <si>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</si>
  <si>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</si>
  <si>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</si>
  <si>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</si>
  <si>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</si>
  <si>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</si>
  <si>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</si>
  <si>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</si>
  <si>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</si>
  <si>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</si>
  <si>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</si>
  <si>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</si>
  <si>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</si>
  <si>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</si>
  <si>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</si>
  <si>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</si>
  <si>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</si>
  <si>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</si>
  <si>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</si>
  <si>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</si>
  <si>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</si>
  <si>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</si>
  <si>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</si>
  <si>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</si>
  <si>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</si>
  <si>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</si>
  <si>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</si>
  <si>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</si>
  <si>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</si>
  <si>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</si>
  <si>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</si>
  <si>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</si>
  <si>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</si>
  <si>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</si>
  <si>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</si>
  <si>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</si>
  <si>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</si>
  <si>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</si>
  <si>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</si>
  <si>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</si>
  <si>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</si>
  <si>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</si>
  <si>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</si>
  <si>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</si>
  <si>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</si>
  <si>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</si>
  <si>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</si>
  <si>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</si>
  <si>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</si>
  <si>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</si>
  <si>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</si>
  <si>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</si>
  <si>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</si>
  <si>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</si>
  <si>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</si>
  <si>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</si>
  <si>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</si>
  <si>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</si>
  <si>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</si>
  <si>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</si>
  <si>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</si>
  <si>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</si>
  <si>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</si>
  <si>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</si>
  <si>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</si>
  <si>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</si>
  <si>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</si>
  <si>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</si>
  <si>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</si>
  <si>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</si>
  <si>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</si>
  <si>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</si>
  <si>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</si>
  <si>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</si>
  <si>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</si>
  <si>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</si>
  <si>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</si>
  <si>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</si>
  <si>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</si>
  <si>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</si>
  <si>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</si>
  <si>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</si>
  <si>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</si>
  <si>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</si>
  <si>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</si>
  <si>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</si>
  <si>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</si>
  <si>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</si>
  <si>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</si>
  <si>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</si>
  <si>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</si>
  <si>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</si>
  <si>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</si>
  <si>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</si>
  <si>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</si>
  <si>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</si>
  <si>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</si>
  <si>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</si>
  <si>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</si>
  <si>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</si>
  <si>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</si>
  <si>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</si>
  <si>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</si>
  <si>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</si>
  <si>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</si>
  <si>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</si>
  <si>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</si>
  <si>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</si>
  <si>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</si>
  <si>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</si>
  <si>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</si>
  <si>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</si>
  <si>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</si>
  <si>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</si>
  <si>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</si>
  <si>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</si>
  <si>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</si>
  <si>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</si>
  <si>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</si>
  <si>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</si>
  <si>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</si>
  <si>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</si>
  <si>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</si>
  <si>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</si>
  <si>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</si>
  <si>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</si>
  <si>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</si>
  <si>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</si>
  <si>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</si>
  <si>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</si>
  <si>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</si>
  <si>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</si>
  <si>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</si>
  <si>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</si>
  <si>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</si>
  <si>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</si>
  <si>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</si>
  <si>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</si>
  <si>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</si>
  <si>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</si>
  <si>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</si>
  <si>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</si>
  <si>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</si>
  <si>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</si>
  <si>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</si>
  <si>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</si>
  <si>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</si>
  <si>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</si>
  <si>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</si>
  <si>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</si>
  <si>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</si>
  <si>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</si>
  <si>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</si>
  <si>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</si>
  <si>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</si>
  <si>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</si>
  <si>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</si>
  <si>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</si>
  <si>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</si>
  <si>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</si>
  <si>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</si>
  <si>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</si>
  <si>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</si>
  <si>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</si>
  <si>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</si>
  <si>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</si>
  <si>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</si>
  <si>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</si>
  <si>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</si>
  <si>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</si>
  <si>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</si>
  <si>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</si>
  <si>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</si>
  <si>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</si>
  <si>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</si>
  <si>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</si>
  <si>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</si>
  <si>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</si>
  <si>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</si>
  <si>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</si>
  <si>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</si>
  <si>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</si>
  <si>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</si>
  <si>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</si>
  <si>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</si>
  <si>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</si>
  <si>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</si>
  <si>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</si>
  <si>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</si>
  <si>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</si>
  <si>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</si>
  <si>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</si>
  <si>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</si>
  <si>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</si>
  <si>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</si>
  <si>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</si>
  <si>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</si>
  <si>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</si>
  <si>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</si>
  <si>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</si>
  <si>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</si>
  <si>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</si>
  <si>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</si>
  <si>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</si>
  <si>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</si>
  <si>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</si>
  <si>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</si>
  <si>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</si>
  <si>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</si>
  <si>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</si>
  <si>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</si>
  <si>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</si>
  <si>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</si>
  <si>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</si>
  <si>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</si>
  <si>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</si>
  <si>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</si>
  <si>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</si>
  <si>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</si>
  <si>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</si>
  <si>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</si>
  <si>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</si>
  <si>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</si>
  <si>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</si>
  <si>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</si>
  <si>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</si>
  <si>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</si>
  <si>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</si>
  <si>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</si>
  <si>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</si>
  <si>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</si>
  <si>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</si>
  <si>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</si>
  <si>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</si>
  <si>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</si>
  <si>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</si>
  <si>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</si>
  <si>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</si>
  <si>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</si>
  <si>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</si>
  <si>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</si>
  <si>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</si>
  <si>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</si>
  <si>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</si>
  <si>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</si>
  <si>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</si>
  <si>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</si>
  <si>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</si>
  <si>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</si>
  <si>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</si>
  <si>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</si>
  <si>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</si>
  <si>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</si>
  <si>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</si>
  <si>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</si>
  <si>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</si>
  <si>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</si>
  <si>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</si>
  <si>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</si>
  <si>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</si>
  <si>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</si>
  <si>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</si>
  <si>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</si>
  <si>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</si>
  <si>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</si>
  <si>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</si>
  <si>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</si>
  <si>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</si>
  <si>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</si>
  <si>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</si>
  <si>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</si>
  <si>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</si>
  <si>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</si>
  <si>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</si>
  <si>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</si>
  <si>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</si>
  <si>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</si>
  <si>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</si>
  <si>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</si>
  <si>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</si>
  <si>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</si>
  <si>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</si>
  <si>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</si>
  <si>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</si>
  <si>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</si>
  <si>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</si>
  <si>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</si>
  <si>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</si>
  <si>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</si>
  <si>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</si>
  <si>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</si>
  <si>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</si>
  <si>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</si>
  <si>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</si>
  <si>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</si>
  <si>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</si>
  <si>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</si>
  <si>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</si>
  <si>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</si>
  <si>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</si>
  <si>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</si>
  <si>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</si>
  <si>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</si>
  <si>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</si>
  <si>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</si>
  <si>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</si>
  <si>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</si>
  <si>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</si>
  <si>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</si>
  <si>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</si>
  <si>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</si>
  <si>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</si>
  <si>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</si>
  <si>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</si>
  <si>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</si>
  <si>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</si>
  <si>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</si>
  <si>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</si>
  <si>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</si>
  <si>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</si>
  <si>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</si>
  <si>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</si>
  <si>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</si>
  <si>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</si>
  <si>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</si>
  <si>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</si>
  <si>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</si>
  <si>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</si>
  <si>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</si>
  <si>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</si>
  <si>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</si>
  <si>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</si>
  <si>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</si>
  <si>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</si>
  <si>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</si>
  <si>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</si>
  <si>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</si>
  <si>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</si>
  <si>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</si>
  <si>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</si>
  <si>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</si>
  <si>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</si>
  <si>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</si>
  <si>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</si>
  <si>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ID FACILITY</t>
  </si>
  <si>
    <t>C2Q1 0674 Target</t>
  </si>
  <si>
    <t>C2Q1 0679 Target</t>
  </si>
  <si>
    <t>C2Q1 0687 Target</t>
  </si>
  <si>
    <t>C2Q1 E5 Target</t>
  </si>
  <si>
    <t>C3Q1 0674 Target</t>
  </si>
  <si>
    <t>C3Q1 0679 Target</t>
  </si>
  <si>
    <t>C3Q1 0687 Target</t>
  </si>
  <si>
    <t>C3Q1 E5 Target</t>
  </si>
  <si>
    <t>C2Q2 0674 Target</t>
  </si>
  <si>
    <t>C2Q2 0679 Target</t>
  </si>
  <si>
    <t>C2Q2 0687 Target</t>
  </si>
  <si>
    <t>C2Q2 E5 Target</t>
  </si>
  <si>
    <t>C3Q2 0674 Target</t>
  </si>
  <si>
    <t>C3Q2 0679 Target</t>
  </si>
  <si>
    <t>C3Q2 0687 Target</t>
  </si>
  <si>
    <t>C3Q2 E5 Target</t>
  </si>
  <si>
    <t>C2Q3 0674 Target</t>
  </si>
  <si>
    <t>C2Q3 0679 Target</t>
  </si>
  <si>
    <t>C2Q3 0687 Target</t>
  </si>
  <si>
    <t>C2Q3 E5 Target</t>
  </si>
  <si>
    <t>C3Q3 0674 Target</t>
  </si>
  <si>
    <t>C3Q3 0679 Target</t>
  </si>
  <si>
    <t>C3Q3 0687 Target</t>
  </si>
  <si>
    <t>C3Q3 E5 Target</t>
  </si>
  <si>
    <t>C2Q4 0674 Target</t>
  </si>
  <si>
    <t>C2Q4 0679 Target</t>
  </si>
  <si>
    <t>C2Q4 0687 Target</t>
  </si>
  <si>
    <t>C2Q4 E5 Target</t>
  </si>
  <si>
    <t>C3Q4 0674 Target</t>
  </si>
  <si>
    <t>C3Q4 0679 Target</t>
  </si>
  <si>
    <t>C3Q4 0687 Target</t>
  </si>
  <si>
    <t>C3Q4 E5 Target</t>
  </si>
  <si>
    <t>Q1 0674 Actual</t>
  </si>
  <si>
    <t>Q1 0679 Actual</t>
  </si>
  <si>
    <t>Q1 0687 Actual</t>
  </si>
  <si>
    <t>Q1 E5 Actual</t>
  </si>
  <si>
    <t>Q2 0674 Actual</t>
  </si>
  <si>
    <t>Q2 0679 Actual</t>
  </si>
  <si>
    <t>Q2 0687 Actual</t>
  </si>
  <si>
    <t>Q2 E5 Actual</t>
  </si>
  <si>
    <t>Q3 0674 Actual</t>
  </si>
  <si>
    <t>Q3 0679 Actual</t>
  </si>
  <si>
    <t>Q3 0687 Actual</t>
  </si>
  <si>
    <t>Q3 E5 Actual</t>
  </si>
  <si>
    <t>Q4 0674 Actual</t>
  </si>
  <si>
    <t>Q4 0679 Actual</t>
  </si>
  <si>
    <t>Q4 0687 Actual</t>
  </si>
  <si>
    <t>Q4 E5 Actual</t>
  </si>
  <si>
    <t>QM 0674 Current</t>
  </si>
  <si>
    <t>QM 0679 Current</t>
  </si>
  <si>
    <t>QM 0687 Current</t>
  </si>
  <si>
    <t>QM E5 Current</t>
  </si>
  <si>
    <t>C2 0674 Status</t>
  </si>
  <si>
    <t>C2 0679 Status</t>
  </si>
  <si>
    <t>C2 0687 Status</t>
  </si>
  <si>
    <t>C2 E5 Status</t>
  </si>
  <si>
    <t>C3 0674 Status</t>
  </si>
  <si>
    <t>C3 0679 Status</t>
  </si>
  <si>
    <t>C3 0687 Status</t>
  </si>
  <si>
    <t>C3 E5 Status</t>
  </si>
  <si>
    <t>MIN DATA</t>
  </si>
  <si>
    <t>NO</t>
  </si>
  <si>
    <t>Comp 1 Missed</t>
  </si>
  <si>
    <t>Total PMPM To Providers during Q2</t>
  </si>
  <si>
    <t>Bump to Providers Estimated minus Actual Q2</t>
  </si>
  <si>
    <t>Comp 1 Payment Factor Missed</t>
  </si>
  <si>
    <t>Monthly Payment Amounts for</t>
  </si>
  <si>
    <t>Month</t>
  </si>
  <si>
    <t>Component 1 Payment Only</t>
  </si>
  <si>
    <t>March thru August Caseload by SDA</t>
  </si>
  <si>
    <t>Total Value Check</t>
  </si>
  <si>
    <t>Facility Identification Number</t>
  </si>
  <si>
    <t>County</t>
  </si>
  <si>
    <t>IGT Requested for 2nd 6 Months</t>
  </si>
  <si>
    <t>Componet 1 Funding Amount</t>
  </si>
  <si>
    <t>Componet 2 Funding Amount</t>
  </si>
  <si>
    <t>Componet 3 Funding Amount</t>
  </si>
  <si>
    <t>Total Funding Amount</t>
  </si>
  <si>
    <t>Caseload
STAR+PLUS</t>
  </si>
  <si>
    <t>Caseload
Dual Demo</t>
  </si>
  <si>
    <t>Total
Caseload</t>
  </si>
  <si>
    <t>Component 1 Bump to Providers</t>
  </si>
  <si>
    <t>Component 2 Bump to Providers</t>
  </si>
  <si>
    <t>Component 3 Bump to Providers</t>
  </si>
  <si>
    <t>Bump Paid to Providers</t>
  </si>
  <si>
    <t>Andrews</t>
  </si>
  <si>
    <t>Brown</t>
  </si>
  <si>
    <t>Wichita</t>
  </si>
  <si>
    <t>Baylor</t>
  </si>
  <si>
    <t>Wilbarger</t>
  </si>
  <si>
    <t>Wilson</t>
  </si>
  <si>
    <t>Atascosa</t>
  </si>
  <si>
    <t>Crosby</t>
  </si>
  <si>
    <t>Lipscomb</t>
  </si>
  <si>
    <t>Burleson</t>
  </si>
  <si>
    <t>Brazos</t>
  </si>
  <si>
    <t>Chambers</t>
  </si>
  <si>
    <t>Hale</t>
  </si>
  <si>
    <t>Foard</t>
  </si>
  <si>
    <t>Floyd</t>
  </si>
  <si>
    <t>Swisher</t>
  </si>
  <si>
    <t>Terry</t>
  </si>
  <si>
    <t>Armstrong</t>
  </si>
  <si>
    <t>Stephens</t>
  </si>
  <si>
    <t>Potter</t>
  </si>
  <si>
    <t>Matagorda</t>
  </si>
  <si>
    <t>Jackson</t>
  </si>
  <si>
    <t>Lavaca</t>
  </si>
  <si>
    <t>De Witt</t>
  </si>
  <si>
    <t>Calhoun</t>
  </si>
  <si>
    <t>Johnson</t>
  </si>
  <si>
    <t>Hood</t>
  </si>
  <si>
    <t>Henderson</t>
  </si>
  <si>
    <t>Mclennan</t>
  </si>
  <si>
    <t>Freestone</t>
  </si>
  <si>
    <t>Limestone</t>
  </si>
  <si>
    <t>Lee</t>
  </si>
  <si>
    <t>Williamson</t>
  </si>
  <si>
    <t>Coryell</t>
  </si>
  <si>
    <t>Cherokee</t>
  </si>
  <si>
    <t>La Salle</t>
  </si>
  <si>
    <t>Young</t>
  </si>
  <si>
    <t>Dallam</t>
  </si>
  <si>
    <t xml:space="preserve">Dallam Hartley Counties Hospital District </t>
  </si>
  <si>
    <t>Van Zandt</t>
  </si>
  <si>
    <t>Grayson</t>
  </si>
  <si>
    <t>Collin</t>
  </si>
  <si>
    <t>Kaufman</t>
  </si>
  <si>
    <t>Cooke</t>
  </si>
  <si>
    <t>Waller</t>
  </si>
  <si>
    <t>Kleberg</t>
  </si>
  <si>
    <t>Coke</t>
  </si>
  <si>
    <t>Taylor</t>
  </si>
  <si>
    <t>Ellis</t>
  </si>
  <si>
    <t>Bell</t>
  </si>
  <si>
    <t>Hill</t>
  </si>
  <si>
    <t>Lamar</t>
  </si>
  <si>
    <t>Hunt</t>
  </si>
  <si>
    <t>Gregg</t>
  </si>
  <si>
    <t>Titus</t>
  </si>
  <si>
    <t>Rusk</t>
  </si>
  <si>
    <t>Anderson</t>
  </si>
  <si>
    <t>Smith</t>
  </si>
  <si>
    <t>Panola</t>
  </si>
  <si>
    <t>Parmer</t>
  </si>
  <si>
    <t>Bosque</t>
  </si>
  <si>
    <t>Guadalupe</t>
  </si>
  <si>
    <t>Hays</t>
  </si>
  <si>
    <t>Hansford</t>
  </si>
  <si>
    <t>Hemphill</t>
  </si>
  <si>
    <t>Jack</t>
  </si>
  <si>
    <t>Polk</t>
  </si>
  <si>
    <t>Angelina</t>
  </si>
  <si>
    <t>Galveston</t>
  </si>
  <si>
    <t>Jasper</t>
  </si>
  <si>
    <t>Robertson</t>
  </si>
  <si>
    <t>Leon</t>
  </si>
  <si>
    <t>Shelby</t>
  </si>
  <si>
    <t>Upton</t>
  </si>
  <si>
    <t>Mcculloch</t>
  </si>
  <si>
    <t>Medina</t>
  </si>
  <si>
    <t>Kendall</t>
  </si>
  <si>
    <t>Grimes</t>
  </si>
  <si>
    <t>Fort Bend</t>
  </si>
  <si>
    <t>Ector</t>
  </si>
  <si>
    <t>Ward</t>
  </si>
  <si>
    <t>Pecos</t>
  </si>
  <si>
    <t>Mitchell</t>
  </si>
  <si>
    <t>Moore</t>
  </si>
  <si>
    <t>Bailey</t>
  </si>
  <si>
    <t>Knox</t>
  </si>
  <si>
    <t>Harrison</t>
  </si>
  <si>
    <t>Hardin</t>
  </si>
  <si>
    <t>Montague</t>
  </si>
  <si>
    <t>Hopkins</t>
  </si>
  <si>
    <t>Clay</t>
  </si>
  <si>
    <t>Brazoria</t>
  </si>
  <si>
    <t>Washington</t>
  </si>
  <si>
    <t>Fayette</t>
  </si>
  <si>
    <t>Callahan</t>
  </si>
  <si>
    <t>Palo Pinto</t>
  </si>
  <si>
    <t>Parker</t>
  </si>
  <si>
    <t>Schleicher</t>
  </si>
  <si>
    <t>Falls</t>
  </si>
  <si>
    <t>Hockley</t>
  </si>
  <si>
    <t>Tom Green</t>
  </si>
  <si>
    <t>Gaines</t>
  </si>
  <si>
    <t xml:space="preserve">Sagecrest Alzheimers Care Center </t>
  </si>
  <si>
    <t>Starr</t>
  </si>
  <si>
    <t>Cameron</t>
  </si>
  <si>
    <t>Erath</t>
  </si>
  <si>
    <t>Sterling</t>
  </si>
  <si>
    <t>Stonewall</t>
  </si>
  <si>
    <t>Dawson</t>
  </si>
  <si>
    <t>Randall</t>
  </si>
  <si>
    <t>Nolan</t>
  </si>
  <si>
    <t>Scurry</t>
  </si>
  <si>
    <t>Gray</t>
  </si>
  <si>
    <t>Hutchinson</t>
  </si>
  <si>
    <t>Garza</t>
  </si>
  <si>
    <t>Orange</t>
  </si>
  <si>
    <t>San Patricio</t>
  </si>
  <si>
    <t>Live Oak</t>
  </si>
  <si>
    <t>Real</t>
  </si>
  <si>
    <t>Kerr</t>
  </si>
  <si>
    <t>Webb</t>
  </si>
  <si>
    <t>Jim Wells</t>
  </si>
  <si>
    <t>Duval</t>
  </si>
  <si>
    <t>Comal</t>
  </si>
  <si>
    <t>Frio</t>
  </si>
  <si>
    <t>Val Verde</t>
  </si>
  <si>
    <t>Maverick</t>
  </si>
  <si>
    <t>Montgomery</t>
  </si>
  <si>
    <t>Nacogdoches</t>
  </si>
  <si>
    <t>Cass</t>
  </si>
  <si>
    <t>Delta</t>
  </si>
  <si>
    <t>Fannin</t>
  </si>
  <si>
    <t>Dimmit</t>
  </si>
  <si>
    <t>Navarro</t>
  </si>
  <si>
    <t>Upshur</t>
  </si>
  <si>
    <t>Karnes</t>
  </si>
  <si>
    <t>Jim Hogg</t>
  </si>
  <si>
    <t>Milam</t>
  </si>
  <si>
    <t>Rockwall</t>
  </si>
  <si>
    <t>Refugio</t>
  </si>
  <si>
    <t>1st 6 Month</t>
  </si>
  <si>
    <t>2nd 6 Month</t>
  </si>
  <si>
    <t>Quarter 3 **From tab For AA**</t>
  </si>
  <si>
    <t>Quarter 4 **From tab For 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</si>
</sst>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 numFmtId="172" formatCode="_(* #,##0.00000_);_(* \(#,##0.00000\);_(* &quot;-&quot;??_);_(@_)"/>
    <numFmt numFmtId="173" formatCode="0.000"/>
  </numFmts>
  <fonts count="55"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b/>
      <sz val="9"/>
      <color rgb="FF000000"/>
      <name val="Tahoma"/>
      <family val="2"/>
    </font>
    <font>
      <sz val="9"/>
      <color rgb="FF000000"/>
      <name val="Tahoma"/>
      <family val="2"/>
    </font>
    <font>
      <sz val="9.5"/>
      <color theme="1"/>
      <name val="Calibri"/>
      <family val="2"/>
      <scheme val="minor"/>
    </font>
    <font>
      <b/>
      <sz val="9.5"/>
      <color theme="0"/>
      <name val="Calibri"/>
      <family val="2"/>
      <scheme val="minor"/>
    </font>
    <font>
      <sz val="13.5"/>
      <name val="Calibri"/>
      <family val="2"/>
      <scheme val="minor"/>
    </font>
  </fonts>
  <fills count="61">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
      <patternFill patternType="solid">
        <fgColor rgb="FFFCE4D6"/>
        <bgColor rgb="FF000000"/>
      </patternFill>
    </fill>
    <fill>
      <patternFill patternType="solid">
        <fgColor rgb="FFB3D2FF"/>
        <bgColor rgb="FF000000"/>
      </patternFill>
    </fill>
    <fill>
      <patternFill patternType="solid">
        <fgColor rgb="FFE6D5FF"/>
        <bgColor rgb="FF000000"/>
      </patternFill>
    </fill>
    <fill>
      <patternFill patternType="solid">
        <fgColor rgb="FFE5FFE5"/>
        <bgColor rgb="FF000000"/>
      </patternFill>
    </fill>
    <fill>
      <patternFill patternType="solid">
        <fgColor rgb="FFFFD9FF"/>
        <bgColor rgb="FF000000"/>
      </patternFill>
    </fill>
    <fill>
      <patternFill patternType="solid">
        <fgColor rgb="FFFFD0B9"/>
        <bgColor indexed="64"/>
      </patternFill>
    </fill>
    <fill>
      <patternFill patternType="solid">
        <fgColor rgb="FF9BD9FF"/>
        <bgColor indexed="64"/>
      </patternFill>
    </fill>
    <fill>
      <patternFill patternType="solid">
        <fgColor theme="7" tint="0.79998168889431442"/>
        <bgColor rgb="FFC0C0C0"/>
      </patternFill>
    </fill>
    <fill>
      <patternFill patternType="solid">
        <fgColor rgb="FFC5C5FF"/>
        <bgColor indexed="64"/>
      </patternFill>
    </fill>
    <fill>
      <patternFill patternType="solid">
        <fgColor rgb="FF9FFFCF"/>
        <bgColor indexed="64"/>
      </patternFill>
    </fill>
    <fill>
      <patternFill patternType="solid">
        <fgColor rgb="FFFFFF97"/>
        <bgColor indexed="64"/>
      </patternFill>
    </fill>
    <fill>
      <patternFill patternType="solid">
        <fgColor theme="0" tint="-0.249977111117893"/>
        <bgColor indexed="64"/>
      </patternFill>
    </fill>
    <fill>
      <patternFill patternType="solid">
        <fgColor rgb="FFFFCCFF"/>
        <bgColor indexed="64"/>
      </patternFill>
    </fill>
  </fills>
  <borders count="20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style="thin">
        <color indexed="64"/>
      </right>
      <top/>
      <bottom style="double">
        <color indexed="64"/>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980">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33" fillId="4" borderId="0" xfId="0" applyFont="1" applyFill="1" applyAlignment="1">
      <alignment vertical="top"/>
    </xf>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49" fontId="5" fillId="7" borderId="33" xfId="6" applyNumberFormat="1" applyFill="1" applyBorder="1" applyAlignment="1">
      <alignment horizontal="left"/>
    </xf>
    <xf numFmtId="0" fontId="5" fillId="0" borderId="0" xfId="6" quotePrefix="1"/>
    <xf numFmtId="2" fontId="5" fillId="0" borderId="0" xfId="6" applyNumberFormat="1" applyAlignment="1">
      <alignment horizontal="center" vertical="center"/>
    </xf>
    <xf numFmtId="165" fontId="47" fillId="4" borderId="16" xfId="8" applyNumberFormat="1" applyFont="1" applyFill="1" applyBorder="1" applyAlignment="1"/>
    <xf numFmtId="0" fontId="46" fillId="0" borderId="0" xfId="0" applyFont="1"/>
    <xf numFmtId="167" fontId="0" fillId="0" borderId="0" xfId="0" applyNumberFormat="1"/>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0" borderId="43" xfId="6" applyNumberFormat="1" applyFill="1" applyBorder="1"/>
    <xf numFmtId="43" fontId="5" fillId="0" borderId="56"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31" fillId="0" borderId="12" xfId="0" applyFont="1" applyBorder="1" applyAlignment="1">
      <alignment horizontal="center"/>
    </xf>
    <xf numFmtId="170" fontId="0" fillId="0" borderId="0" xfId="7" applyNumberFormat="1" applyFont="1"/>
    <xf numFmtId="0" fontId="24" fillId="38" borderId="0" xfId="6" applyFont="1" applyFill="1" applyAlignment="1">
      <alignment horizontal="center"/>
    </xf>
    <xf numFmtId="0" fontId="5" fillId="8" borderId="0" xfId="6" applyFill="1" applyAlignment="1">
      <alignment horizontal="center"/>
    </xf>
    <xf numFmtId="0" fontId="25" fillId="0" borderId="0" xfId="6" applyFont="1" applyFill="1" applyBorder="1"/>
    <xf numFmtId="165" fontId="25" fillId="0" borderId="0" xfId="6" applyNumberFormat="1" applyFont="1" applyFill="1" applyBorder="1"/>
    <xf numFmtId="170" fontId="25" fillId="0" borderId="0" xfId="2" applyNumberFormat="1" applyFont="1" applyFill="1" applyBorder="1"/>
    <xf numFmtId="0" fontId="25" fillId="48" borderId="33" xfId="6" applyFont="1" applyFill="1" applyBorder="1" applyAlignment="1">
      <alignment horizontal="center" vertical="center" wrapText="1"/>
    </xf>
    <xf numFmtId="0" fontId="25" fillId="49" borderId="33" xfId="6" applyFont="1" applyFill="1" applyBorder="1" applyAlignment="1">
      <alignment horizontal="center" vertical="center" wrapText="1"/>
    </xf>
    <xf numFmtId="0" fontId="25" fillId="50" borderId="33" xfId="6" applyFont="1" applyFill="1" applyBorder="1" applyAlignment="1">
      <alignment horizontal="center" vertical="center" wrapText="1"/>
    </xf>
    <xf numFmtId="0" fontId="25" fillId="51" borderId="33" xfId="6" applyFont="1" applyFill="1" applyBorder="1" applyAlignment="1">
      <alignment horizontal="center" vertical="center" wrapText="1"/>
    </xf>
    <xf numFmtId="0" fontId="25" fillId="0" borderId="47" xfId="6" applyFont="1" applyFill="1" applyBorder="1"/>
    <xf numFmtId="43" fontId="25" fillId="0" borderId="46" xfId="6" applyNumberFormat="1" applyFont="1" applyFill="1" applyBorder="1"/>
    <xf numFmtId="43" fontId="25" fillId="0" borderId="0" xfId="6" applyNumberFormat="1" applyFont="1" applyFill="1" applyBorder="1"/>
    <xf numFmtId="43" fontId="25" fillId="0" borderId="47" xfId="6" applyNumberFormat="1" applyFont="1" applyFill="1" applyBorder="1"/>
    <xf numFmtId="171" fontId="25" fillId="0" borderId="47" xfId="2" applyNumberFormat="1" applyFont="1" applyFill="1" applyBorder="1"/>
    <xf numFmtId="0" fontId="25" fillId="52" borderId="0" xfId="6" applyFont="1" applyFill="1" applyBorder="1"/>
    <xf numFmtId="0" fontId="25" fillId="52" borderId="47" xfId="6" applyFont="1" applyFill="1" applyBorder="1"/>
    <xf numFmtId="43" fontId="25" fillId="52" borderId="46" xfId="6" applyNumberFormat="1" applyFont="1" applyFill="1" applyBorder="1"/>
    <xf numFmtId="43" fontId="25" fillId="52" borderId="0" xfId="6" applyNumberFormat="1" applyFont="1" applyFill="1" applyBorder="1"/>
    <xf numFmtId="43" fontId="25" fillId="52" borderId="47" xfId="6" applyNumberFormat="1" applyFont="1" applyFill="1" applyBorder="1"/>
    <xf numFmtId="171" fontId="25" fillId="52" borderId="47" xfId="2" applyNumberFormat="1" applyFont="1" applyFill="1" applyBorder="1"/>
    <xf numFmtId="0" fontId="25" fillId="0" borderId="56" xfId="6" applyFont="1" applyFill="1" applyBorder="1"/>
    <xf numFmtId="0" fontId="25" fillId="0" borderId="57" xfId="6" applyFont="1" applyFill="1" applyBorder="1"/>
    <xf numFmtId="43" fontId="25" fillId="0" borderId="57" xfId="6" applyNumberFormat="1" applyFont="1" applyFill="1" applyBorder="1"/>
    <xf numFmtId="43" fontId="25" fillId="0" borderId="43" xfId="6" applyNumberFormat="1" applyFont="1" applyFill="1" applyBorder="1"/>
    <xf numFmtId="43" fontId="25" fillId="0" borderId="56" xfId="6" applyNumberFormat="1" applyFont="1" applyFill="1" applyBorder="1"/>
    <xf numFmtId="171" fontId="25" fillId="0" borderId="57" xfId="2" applyNumberFormat="1" applyFont="1" applyFill="1" applyBorder="1"/>
    <xf numFmtId="0" fontId="25" fillId="0" borderId="61" xfId="6" applyFont="1" applyFill="1" applyBorder="1"/>
    <xf numFmtId="0" fontId="25" fillId="0" borderId="58" xfId="6" applyFont="1" applyFill="1" applyBorder="1"/>
    <xf numFmtId="165" fontId="25" fillId="0" borderId="62" xfId="6" applyNumberFormat="1" applyFont="1" applyFill="1" applyBorder="1"/>
    <xf numFmtId="165" fontId="25" fillId="0" borderId="61" xfId="6" applyNumberFormat="1" applyFont="1" applyFill="1" applyBorder="1"/>
    <xf numFmtId="171" fontId="25" fillId="0" borderId="62" xfId="2" applyNumberFormat="1" applyFont="1" applyFill="1" applyBorder="1"/>
    <xf numFmtId="10" fontId="25" fillId="0" borderId="0" xfId="2" applyNumberFormat="1" applyFont="1" applyFill="1" applyBorder="1"/>
    <xf numFmtId="0" fontId="25" fillId="51" borderId="34" xfId="6" applyFont="1" applyFill="1" applyBorder="1" applyAlignment="1">
      <alignment horizontal="center" vertical="center" wrapText="1"/>
    </xf>
    <xf numFmtId="2" fontId="25" fillId="0" borderId="0" xfId="6" applyNumberFormat="1" applyFont="1" applyFill="1" applyBorder="1"/>
    <xf numFmtId="2" fontId="25" fillId="52" borderId="0" xfId="6" applyNumberFormat="1" applyFont="1" applyFill="1" applyBorder="1"/>
    <xf numFmtId="2" fontId="25" fillId="0" borderId="56" xfId="6" applyNumberFormat="1" applyFont="1" applyFill="1" applyBorder="1"/>
    <xf numFmtId="43" fontId="5" fillId="0" borderId="38" xfId="6" applyNumberFormat="1" applyFill="1" applyBorder="1"/>
    <xf numFmtId="43" fontId="5" fillId="0" borderId="0" xfId="6" applyNumberFormat="1" applyAlignment="1">
      <alignment horizontal="center"/>
    </xf>
    <xf numFmtId="172" fontId="5" fillId="0" borderId="0" xfId="6" applyNumberFormat="1" applyAlignment="1">
      <alignment horizontal="center"/>
    </xf>
    <xf numFmtId="43" fontId="5" fillId="0" borderId="0" xfId="6" applyNumberFormat="1"/>
    <xf numFmtId="164" fontId="0" fillId="0" borderId="0" xfId="8" applyNumberFormat="1" applyFont="1"/>
    <xf numFmtId="164" fontId="5" fillId="0" borderId="0" xfId="8" applyNumberFormat="1" applyFont="1" applyAlignment="1">
      <alignment horizontal="right"/>
    </xf>
    <xf numFmtId="164" fontId="5" fillId="0" borderId="0" xfId="8" applyNumberFormat="1" applyFont="1"/>
    <xf numFmtId="167" fontId="0" fillId="0" borderId="61" xfId="8" applyNumberFormat="1" applyFont="1" applyBorder="1"/>
    <xf numFmtId="164" fontId="52" fillId="0" borderId="12" xfId="0" applyNumberFormat="1" applyFont="1" applyBorder="1"/>
    <xf numFmtId="0" fontId="36" fillId="9" borderId="12" xfId="0" applyFont="1" applyFill="1" applyBorder="1" applyAlignment="1">
      <alignment horizontal="center" vertical="center" wrapText="1"/>
    </xf>
    <xf numFmtId="164" fontId="53" fillId="9" borderId="12" xfId="0" applyNumberFormat="1" applyFont="1" applyFill="1" applyBorder="1"/>
    <xf numFmtId="0" fontId="54" fillId="8" borderId="16" xfId="0" applyFont="1" applyFill="1" applyBorder="1"/>
    <xf numFmtId="0" fontId="5" fillId="0" borderId="0" xfId="6" applyAlignment="1"/>
    <xf numFmtId="166" fontId="5" fillId="0" borderId="33" xfId="6" applyNumberFormat="1" applyBorder="1"/>
    <xf numFmtId="173" fontId="5" fillId="0" borderId="0" xfId="6" applyNumberFormat="1"/>
    <xf numFmtId="0" fontId="20" fillId="19" borderId="44" xfId="6" applyFont="1" applyFill="1" applyBorder="1" applyAlignment="1" applyProtection="1">
      <alignment horizontal="center" vertical="center" wrapText="1"/>
    </xf>
    <xf numFmtId="0" fontId="20" fillId="19" borderId="44" xfId="6" applyFont="1" applyFill="1" applyBorder="1" applyAlignment="1" applyProtection="1">
      <alignment horizontal="center" vertical="center"/>
    </xf>
    <xf numFmtId="0" fontId="20" fillId="20" borderId="44" xfId="6" applyFont="1" applyFill="1" applyBorder="1" applyAlignment="1" applyProtection="1">
      <alignment horizontal="center" vertical="center" wrapText="1"/>
    </xf>
    <xf numFmtId="0" fontId="20" fillId="24" borderId="44" xfId="6" applyFont="1" applyFill="1" applyBorder="1" applyAlignment="1" applyProtection="1">
      <alignment horizontal="center" vertical="center" wrapText="1"/>
    </xf>
    <xf numFmtId="0" fontId="20" fillId="55" borderId="44" xfId="6" applyFont="1" applyFill="1" applyBorder="1" applyAlignment="1" applyProtection="1">
      <alignment horizontal="center" vertical="center" wrapText="1"/>
    </xf>
    <xf numFmtId="0" fontId="5" fillId="16" borderId="44" xfId="6" applyFill="1" applyBorder="1" applyAlignment="1">
      <alignment horizontal="center" vertical="center" wrapText="1"/>
    </xf>
    <xf numFmtId="0" fontId="5" fillId="56" borderId="44" xfId="6" applyFill="1" applyBorder="1" applyAlignment="1">
      <alignment horizontal="center" vertical="center" wrapText="1"/>
    </xf>
    <xf numFmtId="0" fontId="5" fillId="17" borderId="44" xfId="6" applyFill="1" applyBorder="1" applyAlignment="1">
      <alignment horizontal="center" vertical="center" wrapText="1"/>
    </xf>
    <xf numFmtId="0" fontId="5" fillId="57" borderId="44" xfId="6" applyFill="1" applyBorder="1" applyAlignment="1">
      <alignment horizontal="center" vertical="center" wrapText="1"/>
    </xf>
    <xf numFmtId="0" fontId="5" fillId="18" borderId="44" xfId="6" applyFill="1" applyBorder="1" applyAlignment="1">
      <alignment horizontal="center" vertical="center" wrapText="1"/>
    </xf>
    <xf numFmtId="0" fontId="5" fillId="58" borderId="36" xfId="6" applyFill="1" applyBorder="1" applyAlignment="1">
      <alignment horizontal="center" vertical="center" wrapText="1"/>
    </xf>
    <xf numFmtId="0" fontId="5" fillId="10" borderId="179" xfId="6" applyFill="1" applyBorder="1" applyAlignment="1">
      <alignment horizontal="center" vertical="center" wrapText="1"/>
    </xf>
    <xf numFmtId="0" fontId="5" fillId="0" borderId="180" xfId="6" applyBorder="1" applyAlignment="1">
      <alignment horizontal="center" vertical="center" wrapText="1"/>
    </xf>
    <xf numFmtId="0" fontId="5" fillId="53" borderId="180" xfId="6" applyFill="1" applyBorder="1" applyAlignment="1">
      <alignment horizontal="center" vertical="center" wrapText="1"/>
    </xf>
    <xf numFmtId="0" fontId="5" fillId="54" borderId="180" xfId="6" applyFill="1" applyBorder="1" applyAlignment="1">
      <alignment horizontal="center" vertical="center" wrapText="1"/>
    </xf>
    <xf numFmtId="0" fontId="5" fillId="18" borderId="180" xfId="6" applyFill="1" applyBorder="1" applyAlignment="1">
      <alignment horizontal="center" vertical="center" wrapText="1"/>
    </xf>
    <xf numFmtId="0" fontId="5" fillId="18" borderId="181" xfId="6" applyFill="1" applyBorder="1" applyAlignment="1">
      <alignment horizontal="center" vertical="center" wrapText="1"/>
    </xf>
    <xf numFmtId="0" fontId="19" fillId="10" borderId="182" xfId="6" applyFont="1" applyFill="1" applyBorder="1" applyAlignment="1">
      <alignment horizontal="center" vertical="center" wrapText="1"/>
    </xf>
    <xf numFmtId="0" fontId="19" fillId="10" borderId="180" xfId="6" applyFont="1" applyFill="1" applyBorder="1" applyAlignment="1">
      <alignment horizontal="center" vertical="center" wrapText="1"/>
    </xf>
    <xf numFmtId="0" fontId="19" fillId="10" borderId="181" xfId="6" applyFont="1" applyFill="1" applyBorder="1" applyAlignment="1">
      <alignment horizontal="center" vertical="center" wrapText="1"/>
    </xf>
    <xf numFmtId="0" fontId="19" fillId="59" borderId="180" xfId="6" applyFont="1" applyFill="1" applyBorder="1" applyAlignment="1">
      <alignment horizontal="center" vertical="center" wrapText="1"/>
    </xf>
    <xf numFmtId="0" fontId="23" fillId="0" borderId="183" xfId="11" applyNumberFormat="1" applyFont="1" applyFill="1" applyBorder="1" applyAlignment="1">
      <alignment wrapText="1"/>
    </xf>
    <xf numFmtId="0" fontId="23" fillId="0" borderId="45" xfId="11" applyNumberFormat="1" applyFont="1" applyFill="1" applyBorder="1" applyAlignment="1"/>
    <xf numFmtId="165" fontId="0" fillId="0" borderId="45" xfId="9" applyNumberFormat="1" applyFont="1" applyFill="1" applyBorder="1"/>
    <xf numFmtId="164" fontId="5" fillId="0" borderId="183" xfId="6" applyNumberFormat="1" applyFill="1" applyBorder="1"/>
    <xf numFmtId="167" fontId="5" fillId="0" borderId="184" xfId="6" applyNumberFormat="1" applyFill="1" applyBorder="1"/>
    <xf numFmtId="167" fontId="5" fillId="0" borderId="179" xfId="6" applyNumberFormat="1" applyFill="1" applyBorder="1"/>
    <xf numFmtId="166" fontId="0" fillId="0" borderId="46" xfId="10" applyNumberFormat="1" applyFont="1" applyFill="1" applyBorder="1"/>
    <xf numFmtId="166" fontId="0" fillId="0" borderId="0" xfId="10" applyNumberFormat="1" applyFont="1" applyFill="1" applyBorder="1"/>
    <xf numFmtId="166" fontId="0" fillId="0" borderId="47" xfId="10" applyNumberFormat="1" applyFont="1" applyFill="1" applyBorder="1"/>
    <xf numFmtId="1" fontId="5" fillId="0" borderId="0" xfId="6" applyNumberFormat="1" applyFill="1"/>
    <xf numFmtId="1" fontId="5" fillId="0" borderId="41" xfId="6" applyNumberFormat="1" applyFill="1" applyBorder="1"/>
    <xf numFmtId="2" fontId="5" fillId="0" borderId="0" xfId="6" applyNumberFormat="1" applyFill="1"/>
    <xf numFmtId="2" fontId="5" fillId="0" borderId="41" xfId="6" applyNumberFormat="1" applyFill="1" applyBorder="1"/>
    <xf numFmtId="44" fontId="5" fillId="0" borderId="0" xfId="6" applyNumberFormat="1" applyFill="1"/>
    <xf numFmtId="0" fontId="5" fillId="0" borderId="46" xfId="6" applyBorder="1" applyAlignment="1">
      <alignment horizontal="left"/>
    </xf>
    <xf numFmtId="0" fontId="5" fillId="0" borderId="41" xfId="6" applyNumberFormat="1" applyBorder="1"/>
    <xf numFmtId="0" fontId="23" fillId="0" borderId="0" xfId="11" applyNumberFormat="1" applyFont="1" applyFill="1" applyBorder="1" applyAlignment="1"/>
    <xf numFmtId="165" fontId="0" fillId="0" borderId="0" xfId="9" applyNumberFormat="1" applyFont="1" applyFill="1" applyBorder="1"/>
    <xf numFmtId="0" fontId="23" fillId="0" borderId="0" xfId="12" applyNumberFormat="1" applyFont="1" applyFill="1" applyBorder="1" applyAlignment="1"/>
    <xf numFmtId="0" fontId="25" fillId="0" borderId="0" xfId="6" applyNumberFormat="1" applyFont="1" applyFill="1" applyBorder="1" applyAlignment="1" applyProtection="1">
      <alignment vertical="center"/>
    </xf>
    <xf numFmtId="0" fontId="5" fillId="0" borderId="43" xfId="6" applyBorder="1" applyAlignment="1">
      <alignment horizontal="left"/>
    </xf>
    <xf numFmtId="0" fontId="5" fillId="0" borderId="42" xfId="6" applyNumberFormat="1" applyBorder="1"/>
    <xf numFmtId="164" fontId="5" fillId="0" borderId="41" xfId="6" applyNumberFormat="1" applyFill="1" applyBorder="1"/>
    <xf numFmtId="0" fontId="25" fillId="42" borderId="46"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wrapText="1"/>
    </xf>
    <xf numFmtId="0" fontId="25" fillId="42" borderId="0" xfId="6" applyNumberFormat="1" applyFont="1" applyFill="1" applyBorder="1" applyAlignment="1" applyProtection="1">
      <alignment vertical="center"/>
    </xf>
    <xf numFmtId="0" fontId="25" fillId="42" borderId="0" xfId="6" applyFont="1" applyFill="1" applyBorder="1" applyAlignment="1" applyProtection="1">
      <alignment vertical="center"/>
    </xf>
    <xf numFmtId="0" fontId="25" fillId="42" borderId="0" xfId="6" applyFont="1" applyFill="1" applyBorder="1" applyAlignment="1" applyProtection="1">
      <alignment horizontal="center" vertical="center" wrapText="1"/>
    </xf>
    <xf numFmtId="0" fontId="25" fillId="42" borderId="0" xfId="6" applyFont="1" applyFill="1" applyBorder="1" applyAlignment="1" applyProtection="1">
      <alignment vertical="center" wrapText="1"/>
    </xf>
    <xf numFmtId="165" fontId="0" fillId="42" borderId="0" xfId="9" applyNumberFormat="1" applyFont="1" applyFill="1" applyBorder="1"/>
    <xf numFmtId="167" fontId="5" fillId="42" borderId="0" xfId="6" applyNumberFormat="1" applyFill="1" applyBorder="1"/>
    <xf numFmtId="167" fontId="5" fillId="42" borderId="46" xfId="6" applyNumberFormat="1" applyFill="1" applyBorder="1"/>
    <xf numFmtId="167" fontId="5" fillId="42" borderId="41" xfId="6" applyNumberFormat="1" applyFill="1" applyBorder="1"/>
    <xf numFmtId="167" fontId="5" fillId="42" borderId="47" xfId="6" applyNumberFormat="1" applyFill="1" applyBorder="1"/>
    <xf numFmtId="0" fontId="25" fillId="6" borderId="46"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wrapText="1"/>
    </xf>
    <xf numFmtId="0" fontId="25" fillId="6" borderId="0" xfId="6" applyNumberFormat="1" applyFont="1" applyFill="1" applyBorder="1" applyAlignment="1" applyProtection="1">
      <alignment vertical="center"/>
    </xf>
    <xf numFmtId="0" fontId="25" fillId="6" borderId="0" xfId="6" applyFont="1" applyFill="1" applyBorder="1" applyAlignment="1" applyProtection="1">
      <alignment vertical="center"/>
    </xf>
    <xf numFmtId="0" fontId="25" fillId="6" borderId="0" xfId="6" applyFont="1" applyFill="1" applyBorder="1" applyAlignment="1" applyProtection="1">
      <alignment horizontal="center" vertical="center" wrapText="1"/>
    </xf>
    <xf numFmtId="0" fontId="25" fillId="6" borderId="0" xfId="6" applyFont="1" applyFill="1" applyBorder="1" applyAlignment="1" applyProtection="1">
      <alignment vertical="center" wrapText="1"/>
    </xf>
    <xf numFmtId="165" fontId="0" fillId="6" borderId="0" xfId="9" applyNumberFormat="1" applyFont="1" applyFill="1" applyBorder="1"/>
    <xf numFmtId="167" fontId="5" fillId="6" borderId="0" xfId="6" applyNumberFormat="1" applyFill="1" applyBorder="1"/>
    <xf numFmtId="167" fontId="5" fillId="6" borderId="46" xfId="6" applyNumberFormat="1" applyFill="1" applyBorder="1"/>
    <xf numFmtId="167" fontId="5" fillId="6" borderId="41" xfId="6" applyNumberFormat="1" applyFill="1" applyBorder="1"/>
    <xf numFmtId="167" fontId="5" fillId="6" borderId="47" xfId="6" applyNumberFormat="1" applyFill="1" applyBorder="1"/>
    <xf numFmtId="0" fontId="25" fillId="0" borderId="56" xfId="6" applyNumberFormat="1" applyFont="1" applyFill="1" applyBorder="1" applyAlignment="1" applyProtection="1">
      <alignment vertical="center"/>
    </xf>
    <xf numFmtId="165" fontId="0" fillId="0" borderId="56" xfId="9" applyNumberFormat="1" applyFont="1" applyFill="1" applyBorder="1"/>
    <xf numFmtId="167" fontId="5" fillId="0" borderId="56" xfId="6" applyNumberFormat="1" applyFill="1" applyBorder="1"/>
    <xf numFmtId="167" fontId="5" fillId="0" borderId="43" xfId="6" applyNumberFormat="1" applyFill="1" applyBorder="1"/>
    <xf numFmtId="167" fontId="5" fillId="0" borderId="57" xfId="6" applyNumberFormat="1" applyFill="1" applyBorder="1"/>
    <xf numFmtId="166" fontId="0" fillId="0" borderId="57" xfId="10" applyNumberFormat="1" applyFont="1" applyFill="1" applyBorder="1"/>
    <xf numFmtId="1" fontId="5" fillId="0" borderId="42" xfId="6" applyNumberFormat="1" applyFill="1" applyBorder="1"/>
    <xf numFmtId="2" fontId="5" fillId="0" borderId="42" xfId="6" applyNumberFormat="1" applyFill="1" applyBorder="1"/>
    <xf numFmtId="0" fontId="5" fillId="0" borderId="92" xfId="6" applyBorder="1"/>
    <xf numFmtId="0" fontId="5" fillId="0" borderId="185" xfId="6" applyBorder="1"/>
    <xf numFmtId="0" fontId="5" fillId="0" borderId="185" xfId="6" applyBorder="1" applyAlignment="1"/>
    <xf numFmtId="0" fontId="5" fillId="0" borderId="185" xfId="6" applyBorder="1" applyAlignment="1">
      <alignment horizontal="center"/>
    </xf>
    <xf numFmtId="166" fontId="0" fillId="0" borderId="185" xfId="10" applyNumberFormat="1" applyFont="1" applyFill="1" applyBorder="1"/>
    <xf numFmtId="167" fontId="5" fillId="0" borderId="185" xfId="6" applyNumberFormat="1" applyFill="1" applyBorder="1"/>
    <xf numFmtId="167" fontId="5" fillId="0" borderId="92" xfId="6" applyNumberFormat="1" applyFill="1" applyBorder="1"/>
    <xf numFmtId="167" fontId="5" fillId="0" borderId="60" xfId="6" applyNumberFormat="1" applyFill="1" applyBorder="1"/>
    <xf numFmtId="167" fontId="5" fillId="0" borderId="186" xfId="6" applyNumberFormat="1" applyFill="1" applyBorder="1"/>
    <xf numFmtId="1" fontId="0" fillId="0" borderId="62" xfId="9" applyNumberFormat="1" applyFont="1" applyFill="1" applyBorder="1"/>
    <xf numFmtId="2" fontId="0" fillId="0" borderId="62" xfId="9" applyNumberFormat="1" applyFont="1" applyFill="1" applyBorder="1"/>
    <xf numFmtId="43" fontId="0" fillId="0" borderId="175" xfId="9" applyNumberFormat="1" applyFont="1" applyFill="1" applyBorder="1"/>
    <xf numFmtId="43" fontId="0" fillId="0" borderId="59" xfId="9" applyNumberFormat="1" applyFont="1" applyFill="1" applyBorder="1"/>
    <xf numFmtId="43" fontId="0" fillId="0" borderId="176" xfId="9" applyNumberFormat="1" applyFont="1" applyFill="1" applyBorder="1"/>
    <xf numFmtId="0" fontId="5" fillId="0" borderId="0" xfId="0" applyFont="1" applyFill="1" applyBorder="1" applyAlignment="1"/>
    <xf numFmtId="49" fontId="5" fillId="7" borderId="33" xfId="6" applyNumberFormat="1" applyFill="1" applyBorder="1" applyAlignment="1">
      <alignment horizontal="center"/>
    </xf>
    <xf numFmtId="0" fontId="5" fillId="41" borderId="0" xfId="6" applyFill="1" applyAlignment="1">
      <alignment horizontal="center"/>
    </xf>
    <xf numFmtId="0" fontId="5" fillId="7" borderId="0" xfId="6" applyFill="1" applyAlignment="1">
      <alignment horizontal="center"/>
    </xf>
    <xf numFmtId="43" fontId="0" fillId="0" borderId="0" xfId="8" applyFont="1" applyAlignment="1">
      <alignment horizontal="center" vertical="center"/>
    </xf>
    <xf numFmtId="0" fontId="5" fillId="0" borderId="0" xfId="6" applyNumberFormat="1" applyAlignment="1">
      <alignment horizontal="center" vertical="center"/>
    </xf>
    <xf numFmtId="0" fontId="12" fillId="60" borderId="16" xfId="0" applyFont="1" applyFill="1" applyBorder="1" applyAlignment="1">
      <alignment horizontal="right"/>
    </xf>
    <xf numFmtId="164" fontId="5" fillId="38" borderId="0" xfId="8" applyNumberFormat="1" applyFont="1" applyFill="1" applyAlignment="1">
      <alignment horizontal="right"/>
    </xf>
    <xf numFmtId="164" fontId="5" fillId="38" borderId="0" xfId="8" applyNumberFormat="1" applyFont="1" applyFill="1"/>
    <xf numFmtId="165" fontId="31" fillId="8" borderId="18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88" xfId="15" applyNumberFormat="1" applyFont="1" applyFill="1" applyBorder="1"/>
    <xf numFmtId="165" fontId="31" fillId="10" borderId="18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90" xfId="15" applyNumberFormat="1" applyFont="1" applyFill="1" applyBorder="1"/>
    <xf numFmtId="165" fontId="31" fillId="8" borderId="191" xfId="15" applyNumberFormat="1" applyFont="1" applyFill="1" applyBorder="1"/>
    <xf numFmtId="165" fontId="31" fillId="6" borderId="192" xfId="8" applyNumberFormat="1" applyFont="1" applyFill="1" applyBorder="1"/>
    <xf numFmtId="165" fontId="31" fillId="8" borderId="19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92" xfId="8" applyNumberFormat="1" applyFont="1" applyFill="1" applyBorder="1"/>
    <xf numFmtId="165" fontId="31" fillId="8" borderId="194" xfId="8" applyNumberFormat="1" applyFont="1" applyFill="1" applyBorder="1"/>
    <xf numFmtId="165" fontId="31" fillId="8" borderId="19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9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97" xfId="15" applyNumberFormat="1" applyFont="1" applyFill="1" applyBorder="1"/>
    <xf numFmtId="165" fontId="31" fillId="10" borderId="26" xfId="15" applyNumberFormat="1" applyFont="1" applyFill="1" applyBorder="1"/>
    <xf numFmtId="165" fontId="31" fillId="10" borderId="198" xfId="8" applyNumberFormat="1" applyFont="1" applyFill="1" applyBorder="1"/>
    <xf numFmtId="165" fontId="31" fillId="8" borderId="19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0" fontId="36" fillId="3" borderId="0" xfId="0" applyFont="1" applyFill="1" applyAlignment="1">
      <alignment horizontal="center" vertical="center" wrapText="1"/>
    </xf>
    <xf numFmtId="0" fontId="36" fillId="3" borderId="20" xfId="0" applyFont="1" applyFill="1" applyBorder="1" applyAlignment="1">
      <alignment horizontal="center" vertical="center" wrapText="1"/>
    </xf>
    <xf numFmtId="0" fontId="31" fillId="21" borderId="12" xfId="0" applyFont="1" applyFill="1" applyBorder="1" applyAlignment="1">
      <alignment horizontal="center"/>
    </xf>
    <xf numFmtId="164" fontId="31" fillId="21" borderId="12" xfId="1" applyNumberFormat="1" applyFont="1" applyFill="1" applyBorder="1" applyAlignment="1">
      <alignment horizont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14" fillId="3" borderId="13" xfId="0" applyFont="1" applyFill="1" applyBorder="1" applyAlignment="1">
      <alignment horizontal="right"/>
    </xf>
    <xf numFmtId="0" fontId="14" fillId="3" borderId="72" xfId="0" applyFont="1" applyFill="1" applyBorder="1" applyAlignment="1">
      <alignment horizontal="righ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0" fontId="14" fillId="3" borderId="14" xfId="0" applyFont="1" applyFill="1" applyBorder="1" applyAlignment="1">
      <alignment horizontal="righ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9" fillId="0" borderId="16" xfId="3" applyFont="1" applyFill="1" applyBorder="1" applyAlignment="1">
      <alignment horizontal="right"/>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13" fillId="0" borderId="0" xfId="0" applyFont="1" applyFill="1" applyAlignment="1">
      <alignment horizontal="center" vertical="center"/>
    </xf>
    <xf numFmtId="0" fontId="12" fillId="4" borderId="0" xfId="5" applyFont="1" applyFill="1" applyAlignment="1">
      <alignment horizontal="left"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7" xfId="0" applyFont="1" applyFill="1" applyBorder="1" applyAlignment="1">
      <alignment horizontal="center" vertical="center" wrapText="1"/>
    </xf>
    <xf numFmtId="0" fontId="36" fillId="9" borderId="178" xfId="0" applyFont="1" applyFill="1" applyBorder="1" applyAlignment="1">
      <alignment horizontal="center" vertical="center" wrapText="1"/>
    </xf>
    <xf numFmtId="0" fontId="31" fillId="21" borderId="12" xfId="0" applyFont="1" applyFill="1" applyBorder="1" applyAlignment="1">
      <alignment horizontal="center" vertical="center" wrapText="1"/>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44" fontId="6" fillId="4" borderId="12" xfId="4" applyNumberFormat="1" applyFont="1" applyFill="1" applyBorder="1" applyAlignment="1">
      <alignment horizontal="center"/>
    </xf>
    <xf numFmtId="0" fontId="6" fillId="0" borderId="12" xfId="4" applyFont="1" applyFill="1" applyBorder="1" applyAlignment="1">
      <alignment horizontal="center" wrapText="1"/>
    </xf>
    <xf numFmtId="44" fontId="6" fillId="0" borderId="12" xfId="4" applyNumberFormat="1"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0" fontId="31" fillId="11" borderId="7" xfId="0" applyFont="1" applyFill="1" applyBorder="1" applyAlignment="1">
      <alignment horizontal="right"/>
    </xf>
    <xf numFmtId="0" fontId="31" fillId="11" borderId="11" xfId="0" applyFont="1" applyFill="1" applyBorder="1" applyAlignment="1">
      <alignment horizontal="right"/>
    </xf>
    <xf numFmtId="0" fontId="31" fillId="11" borderId="18" xfId="0" applyFont="1" applyFill="1" applyBorder="1" applyAlignment="1">
      <alignment horizontal="right"/>
    </xf>
    <xf numFmtId="0" fontId="31" fillId="11" borderId="19" xfId="0" applyFont="1" applyFill="1" applyBorder="1" applyAlignment="1">
      <alignment horizontal="right"/>
    </xf>
    <xf numFmtId="0" fontId="31" fillId="4" borderId="7" xfId="0" applyFont="1" applyFill="1" applyBorder="1" applyAlignment="1">
      <alignment horizontal="right"/>
    </xf>
    <xf numFmtId="0" fontId="31" fillId="4" borderId="11" xfId="0" applyFont="1" applyFill="1" applyBorder="1" applyAlignment="1">
      <alignment horizontal="right"/>
    </xf>
    <xf numFmtId="164" fontId="31" fillId="4" borderId="3" xfId="0" applyNumberFormat="1" applyFont="1" applyFill="1" applyBorder="1" applyAlignment="1">
      <alignment horizontal="center" vertical="center" wrapText="1"/>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164" fontId="31" fillId="4" borderId="3" xfId="0" applyNumberFormat="1" applyFont="1" applyFill="1" applyBorder="1" applyAlignment="1">
      <alignment horizontal="center" vertical="center"/>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left"/>
    </xf>
    <xf numFmtId="0" fontId="31" fillId="12" borderId="12" xfId="0" applyFont="1" applyFill="1" applyBorder="1" applyAlignment="1">
      <alignment horizontal="center"/>
    </xf>
    <xf numFmtId="0" fontId="31" fillId="4" borderId="25" xfId="0" applyFont="1" applyFill="1" applyBorder="1" applyAlignment="1">
      <alignment horizontal="right"/>
    </xf>
    <xf numFmtId="0" fontId="31" fillId="4" borderId="26" xfId="0" applyFont="1" applyFill="1" applyBorder="1" applyAlignment="1">
      <alignment horizontal="right"/>
    </xf>
    <xf numFmtId="0" fontId="31" fillId="11" borderId="0"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15" fillId="3" borderId="0"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17" fillId="3" borderId="0" xfId="0" applyFont="1" applyFill="1" applyBorder="1" applyAlignment="1">
      <alignment horizontal="center"/>
    </xf>
    <xf numFmtId="0" fontId="17" fillId="3" borderId="11" xfId="0" applyFont="1" applyFill="1" applyBorder="1" applyAlignment="1">
      <alignment horizont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1" fillId="4" borderId="13" xfId="0" applyFont="1" applyFill="1" applyBorder="1" applyAlignment="1">
      <alignment horizontal="right"/>
    </xf>
    <xf numFmtId="0" fontId="31" fillId="4" borderId="14" xfId="0" applyFont="1" applyFill="1" applyBorder="1" applyAlignment="1">
      <alignment horizontal="right"/>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6" fillId="9" borderId="12" xfId="0" applyFont="1" applyFill="1" applyBorder="1" applyAlignment="1">
      <alignment horizontal="center" vertic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167" fontId="31" fillId="0" borderId="42" xfId="0" applyNumberFormat="1" applyFont="1" applyFill="1" applyBorder="1" applyAlignment="1">
      <alignment horizont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0" borderId="59" xfId="0" applyFont="1" applyBorder="1" applyAlignment="1">
      <alignment horizontal="center"/>
    </xf>
    <xf numFmtId="0" fontId="31" fillId="0" borderId="58" xfId="0" applyFont="1" applyBorder="1" applyAlignment="1">
      <alignment horizont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1" fillId="4" borderId="111" xfId="0" applyFont="1" applyFill="1" applyBorder="1" applyAlignment="1">
      <alignment horizontal="right"/>
    </xf>
    <xf numFmtId="0" fontId="31" fillId="4" borderId="114" xfId="0" applyFont="1" applyFill="1" applyBorder="1" applyAlignment="1">
      <alignment horizontal="right"/>
    </xf>
    <xf numFmtId="0" fontId="17" fillId="32" borderId="33"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167" fontId="31" fillId="4" borderId="42" xfId="0" applyNumberFormat="1" applyFont="1" applyFill="1" applyBorder="1" applyAlignment="1">
      <alignment horizont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31" fillId="10" borderId="81" xfId="0" applyFont="1" applyFill="1" applyBorder="1" applyAlignment="1">
      <alignment horizontal="center" vertical="center"/>
    </xf>
    <xf numFmtId="0" fontId="31" fillId="10" borderId="84" xfId="0" applyFont="1" applyFill="1" applyBorder="1" applyAlignment="1">
      <alignment horizontal="center" vertical="center"/>
    </xf>
    <xf numFmtId="0" fontId="31" fillId="10" borderId="116" xfId="0" applyFont="1" applyFill="1" applyBorder="1" applyAlignment="1">
      <alignment horizontal="center" vertical="center"/>
    </xf>
    <xf numFmtId="0" fontId="31" fillId="0" borderId="42" xfId="0" applyFont="1" applyBorder="1" applyAlignment="1">
      <alignment horizontal="center"/>
    </xf>
    <xf numFmtId="0" fontId="31" fillId="0" borderId="43" xfId="0" applyFont="1" applyBorder="1" applyAlignment="1">
      <alignment horizontal="center"/>
    </xf>
    <xf numFmtId="167" fontId="31" fillId="4" borderId="43" xfId="0" applyNumberFormat="1" applyFont="1" applyFill="1" applyBorder="1" applyAlignment="1">
      <alignment horizont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58"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xf numFmtId="0" fontId="5" fillId="53" borderId="33" xfId="6" applyFill="1" applyBorder="1" applyAlignment="1">
      <alignment horizontal="center"/>
    </xf>
    <xf numFmtId="0" fontId="5" fillId="54" borderId="33" xfId="6" applyFill="1" applyBorder="1" applyAlignment="1">
      <alignment horizontal="center"/>
    </xf>
    <xf numFmtId="0" fontId="5" fillId="0" borderId="46" xfId="6" applyBorder="1" applyAlignment="1">
      <alignment horizontal="center" vertical="center"/>
    </xf>
    <xf numFmtId="0" fontId="5" fillId="0" borderId="0" xfId="6" applyAlignment="1">
      <alignment horizontal="center" vertical="center"/>
    </xf>
    <xf numFmtId="165" fontId="0" fillId="0" borderId="43" xfId="9" applyNumberFormat="1" applyFont="1" applyBorder="1" applyAlignment="1">
      <alignment horizontal="center" vertical="center"/>
    </xf>
    <xf numFmtId="165" fontId="0" fillId="0" borderId="56" xfId="9" applyNumberFormat="1" applyFont="1" applyBorder="1" applyAlignment="1">
      <alignment horizontal="center" vertical="center"/>
    </xf>
  </cellXfs>
  <cellStyles count="16">
    <cellStyle name="Comma" xfId="8" builtinId="3"/>
    <cellStyle name="Comma 2" xfId="9" xr:uid="{00000000-0005-0000-0000-000001000000}"/>
    <cellStyle name="Comma 3" xfId="15" xr:uid="{3E0BB2AD-7EC5-4CFA-B4C8-49D98DCCDB8B}"/>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FF99"/>
      <color rgb="FFFFD9FF"/>
      <color rgb="FFE5FFE5"/>
      <color rgb="FFE6D5FF"/>
      <color rgb="FFB3D2FF"/>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workbookViewId="0">
      <selection activeCell="D5" sqref="D5:J5"/>
    </sheetView>
  </sheetViews>
  <sheetFormatPr defaultColWidth="0" defaultRowHeight="12.75" zeroHeight="1" x14ac:dyDescent="0.2"/>
  <cols>
    <col min="1" max="1" width="1.140625" style="223" customWidth="1"/>
    <col min="2" max="2" width="9.5703125" style="223" customWidth="1"/>
    <col min="3" max="20" width="10" style="223" customWidth="1"/>
    <col min="21" max="21" width="10.7109375" style="223" bestFit="1" customWidth="1"/>
    <col min="22" max="22" width="11.5703125" style="223" customWidth="1"/>
    <col min="2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777" t="s">
        <v>19</v>
      </c>
      <c r="C1" s="777"/>
      <c r="D1" s="777"/>
      <c r="E1" s="777"/>
      <c r="F1" s="777"/>
      <c r="G1" s="777"/>
      <c r="H1" s="777"/>
      <c r="I1" s="777"/>
      <c r="J1" s="777"/>
      <c r="K1" s="6"/>
      <c r="L1" s="780" t="s">
        <v>1757</v>
      </c>
      <c r="M1" s="780"/>
      <c r="N1" s="780"/>
      <c r="O1" s="780"/>
      <c r="P1" s="780"/>
      <c r="Q1" s="780"/>
      <c r="R1" s="780"/>
      <c r="S1" s="7"/>
      <c r="T1" s="463"/>
      <c r="U1" s="608"/>
      <c r="V1" s="608"/>
      <c r="W1" s="706" t="s">
        <v>3443</v>
      </c>
      <c r="X1" s="7"/>
      <c r="Y1" s="759" t="s">
        <v>1165</v>
      </c>
      <c r="Z1" s="759"/>
      <c r="AA1" s="207">
        <v>3</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766"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March 2018 - May 2018</v>
      </c>
      <c r="Y2" s="766"/>
      <c r="Z2" s="766"/>
      <c r="AA2" s="766"/>
      <c r="AB2" s="766"/>
    </row>
    <row r="3" spans="1:29" s="220" customFormat="1" ht="13.5" customHeight="1" x14ac:dyDescent="0.3">
      <c r="B3" s="767" t="s">
        <v>20</v>
      </c>
      <c r="C3" s="767"/>
      <c r="D3" s="767"/>
      <c r="E3" s="767"/>
      <c r="F3" s="767"/>
      <c r="G3" s="767"/>
      <c r="H3" s="4"/>
      <c r="I3" s="4"/>
      <c r="J3" s="4"/>
      <c r="K3" s="4"/>
      <c r="L3" s="4"/>
      <c r="M3" s="4"/>
      <c r="N3" s="4"/>
      <c r="O3" s="221"/>
      <c r="P3" s="221"/>
      <c r="Q3" s="221"/>
      <c r="R3" s="221"/>
      <c r="S3" s="221"/>
      <c r="T3" s="4"/>
      <c r="U3" s="221"/>
      <c r="V3" s="221"/>
      <c r="W3" s="221"/>
      <c r="X3" s="766"/>
      <c r="Y3" s="766"/>
      <c r="Z3" s="766"/>
      <c r="AA3" s="766"/>
      <c r="AB3" s="766"/>
    </row>
    <row r="4" spans="1:29" s="220" customFormat="1" ht="6" customHeight="1" x14ac:dyDescent="0.2">
      <c r="S4" s="222"/>
      <c r="T4" s="222"/>
      <c r="U4" s="222"/>
    </row>
    <row r="5" spans="1:29" ht="15" customHeight="1" x14ac:dyDescent="0.25">
      <c r="A5" s="220"/>
      <c r="B5" s="751" t="s">
        <v>22</v>
      </c>
      <c r="C5" s="756"/>
      <c r="D5" s="763" t="s">
        <v>1678</v>
      </c>
      <c r="E5" s="764"/>
      <c r="F5" s="764"/>
      <c r="G5" s="764"/>
      <c r="H5" s="764"/>
      <c r="I5" s="764"/>
      <c r="J5" s="765"/>
      <c r="K5" s="220"/>
      <c r="L5" s="744" t="s">
        <v>43</v>
      </c>
      <c r="M5" s="744"/>
      <c r="N5" s="744" t="s">
        <v>48</v>
      </c>
      <c r="O5" s="744"/>
      <c r="P5" s="744"/>
      <c r="Q5" s="744" t="str">
        <f>+"Quarter "&amp;AA1&amp;" Payment"</f>
        <v>Quarter 3 Payment</v>
      </c>
      <c r="R5" s="744"/>
      <c r="S5" s="222"/>
      <c r="T5" s="781" t="s">
        <v>3441</v>
      </c>
      <c r="U5" s="781"/>
      <c r="V5" s="781"/>
      <c r="W5" s="781"/>
      <c r="X5" s="220"/>
      <c r="Y5" s="744" t="s">
        <v>50</v>
      </c>
      <c r="Z5" s="744"/>
      <c r="AA5" s="744" t="s">
        <v>51</v>
      </c>
      <c r="AB5" s="744"/>
      <c r="AC5" s="220"/>
    </row>
    <row r="6" spans="1:29" ht="15" customHeight="1" x14ac:dyDescent="0.25">
      <c r="A6" s="220"/>
      <c r="B6" s="751" t="s">
        <v>1510</v>
      </c>
      <c r="C6" s="756"/>
      <c r="D6" s="748" t="str">
        <f>+INDEX(FY2018_ALL_Targets!F:F,MATCH('QIPP Scorecard'!$D$9:$J$9,FY2018_ALL_Targets!A:A,0))</f>
        <v>MRSA West</v>
      </c>
      <c r="E6" s="749"/>
      <c r="F6" s="749"/>
      <c r="G6" s="749"/>
      <c r="H6" s="749"/>
      <c r="I6" s="749"/>
      <c r="J6" s="750"/>
      <c r="K6" s="220"/>
      <c r="L6" s="753" t="s">
        <v>1</v>
      </c>
      <c r="M6" s="753"/>
      <c r="N6" s="291">
        <f>IF($AA$1=1,D49,IF($AA$1=2,D52,IF($AA$1=3,D55,IF($AA$1=4,D58,"ISSUE"))))</f>
        <v>4.2</v>
      </c>
      <c r="O6" s="291">
        <f>+IF($AA$1=1,D50,IF($AA$1=2,D53,IF($AA$1=3,D56,IF($AA$1=4,D59,"ISSUE"))))</f>
        <v>0</v>
      </c>
      <c r="P6" s="291">
        <f>+IF($AA$1=1,D51,IF($AA$1=2,D54,IF($AA$1=3,D57,IF($AA$1=4,D60,"ISSUE"))))</f>
        <v>0</v>
      </c>
      <c r="Q6" s="755">
        <f>+IF(Y1="Adjustment","",IF($AA$1=1,(D49*(D34+E34+F34))+(D50*(D35+E35))+(D51*D36),IF($AA$1=2,D52*(D37+E37+F37)+D53*(D38+E38)+D54*D39,IF($AA$1=3,D55*(D40+E40+F40)+D56*(D41+E41)+D57*D42,+IF($AA$1=4,D58*(D43+E43+F43)+D59*(D44+E44)+D60*D45,"Issue")))))</f>
        <v>19504.8</v>
      </c>
      <c r="R6" s="755"/>
      <c r="S6" s="221"/>
      <c r="T6" s="782" t="str">
        <f>+Y1&amp;" "&amp;AA1</f>
        <v>Quarter 3</v>
      </c>
      <c r="U6" s="782"/>
      <c r="V6" s="782"/>
      <c r="W6" s="782"/>
      <c r="X6" s="220"/>
      <c r="Y6" s="745"/>
      <c r="Z6" s="745"/>
      <c r="AA6" s="745"/>
      <c r="AB6" s="745"/>
      <c r="AC6" s="220"/>
    </row>
    <row r="7" spans="1:29" ht="15" customHeight="1" x14ac:dyDescent="0.25">
      <c r="A7" s="220"/>
      <c r="B7" s="751" t="s">
        <v>23</v>
      </c>
      <c r="C7" s="752"/>
      <c r="D7" s="748" t="str">
        <f>+INDEX(FY2018_ALL_Targets!G:G,MATCH('QIPP Scorecard'!$D$9:$J$9,FY2018_ALL_Targets!A:A,0))</f>
        <v>Elsie Gayer Health Care Center</v>
      </c>
      <c r="E7" s="749"/>
      <c r="F7" s="749"/>
      <c r="G7" s="749"/>
      <c r="H7" s="749"/>
      <c r="I7" s="749"/>
      <c r="J7" s="750"/>
      <c r="K7" s="220"/>
      <c r="L7" s="753" t="s">
        <v>44</v>
      </c>
      <c r="M7" s="753"/>
      <c r="N7" s="754">
        <f>IF(AA1=1,F49+G49+H49+I49,IF(AA1=2,F52+G52+H52+I52,IF(AA1=3,F55+G55+H55+I55,IF(AA1=4,F58+G58+H58+I58,"Issue"))))</f>
        <v>0</v>
      </c>
      <c r="O7" s="754"/>
      <c r="P7" s="754"/>
      <c r="Q7" s="755">
        <f>IF(Y1="Adjustment","",IF($AA$1=1,SUM(F49:I51)*SUM(D34:F34,D35:E35,D36),IF($AA$1=2,SUM(F52:I54)*SUM(D37:F37,D38:E38,D39),IF($AA$1=3,SUM(F55:I57)*SUM(D40:F40,D41:E41,D42),IF($AA$1=4,SUM(F58:I60)*SUM(D43:F43,D44:E44,D45),"Issue")))))</f>
        <v>0</v>
      </c>
      <c r="R7" s="755"/>
      <c r="S7" s="220"/>
      <c r="T7" s="783" t="s">
        <v>3442</v>
      </c>
      <c r="U7" s="783" t="s">
        <v>1</v>
      </c>
      <c r="V7" s="783" t="s">
        <v>52</v>
      </c>
      <c r="W7" s="783" t="s">
        <v>0</v>
      </c>
      <c r="X7" s="220"/>
      <c r="Y7" s="757" t="s">
        <v>2</v>
      </c>
      <c r="Z7" s="758"/>
      <c r="AA7" s="840">
        <f>+SUM(D34:AA34)*D49+SUM(D35:AA35)*D50+SUM(D36:AA36)*D51+SUM(F49:O51)*SUM(D34:AA36)</f>
        <v>111689.01000000001</v>
      </c>
      <c r="AB7" s="841"/>
      <c r="AC7" s="220"/>
    </row>
    <row r="8" spans="1:29" ht="15" customHeight="1" x14ac:dyDescent="0.25">
      <c r="A8" s="220"/>
      <c r="B8" s="751" t="s">
        <v>24</v>
      </c>
      <c r="C8" s="752"/>
      <c r="D8" s="748" t="str">
        <f>+INDEX(FY2018_ALL_Targets!H:H,MATCH('QIPP Scorecard'!$D$9:$J$9,FY2018_ALL_Targets!A:A,0))</f>
        <v>Seminole Hospital District of Gaines County, Texas</v>
      </c>
      <c r="E8" s="749"/>
      <c r="F8" s="749"/>
      <c r="G8" s="749"/>
      <c r="H8" s="749"/>
      <c r="I8" s="749"/>
      <c r="J8" s="750"/>
      <c r="K8" s="220"/>
      <c r="L8" s="753" t="s">
        <v>45</v>
      </c>
      <c r="M8" s="753"/>
      <c r="N8" s="754">
        <f>+IF(AA1=1,J49+K49+L49+M49,IF(AA1=2,J52+K52+L52+M52,IF(AA1=3,J55+K55+L55+M55,IF(AA1=4,J58+K58+L58+M58,"Issue"))))</f>
        <v>0</v>
      </c>
      <c r="O8" s="754"/>
      <c r="P8" s="754"/>
      <c r="Q8" s="755">
        <f>IF(Y1="Adjustment","",IF($AA$1=1,SUM(J49:M51)*SUM(D34:F34,D35:E35,D36),IF($AA$1=2,SUM(J52:M54)*SUM(D37:F37,D38:E38,D39),IF($AA$1=3,SUM(J55:M57)*SUM(D40:F40,D41:E41,D42),IF($AA$1=4,SUM(J58:M60)*SUM(D43:F43,D44:E44,D45),"Issue")))))</f>
        <v>0</v>
      </c>
      <c r="R8" s="755"/>
      <c r="S8" s="220"/>
      <c r="T8" s="783"/>
      <c r="U8" s="783"/>
      <c r="V8" s="783"/>
      <c r="W8" s="783"/>
      <c r="X8" s="220"/>
      <c r="Y8" s="757" t="s">
        <v>3</v>
      </c>
      <c r="Z8" s="758"/>
      <c r="AA8" s="840">
        <f>++SUM(D37:AA37)*D52+SUM(D38:AA38)*D53+SUM(D39:AA39)*D54+SUM(F52:O54)*SUM(D37:AA39)</f>
        <v>121577.76999999999</v>
      </c>
      <c r="AB8" s="841"/>
      <c r="AC8" s="220"/>
    </row>
    <row r="9" spans="1:29" ht="15" customHeight="1" x14ac:dyDescent="0.25">
      <c r="A9" s="220"/>
      <c r="B9" s="751" t="s">
        <v>25</v>
      </c>
      <c r="C9" s="752"/>
      <c r="D9" s="748">
        <f>+INDEX(FY2018_ALL_Targets!A:A,MATCH('QIPP Scorecard'!$D$10:$J$10,FY2018_ALL_Targets!B:B,0))</f>
        <v>4129</v>
      </c>
      <c r="E9" s="749"/>
      <c r="F9" s="749"/>
      <c r="G9" s="749"/>
      <c r="H9" s="749"/>
      <c r="I9" s="749"/>
      <c r="J9" s="750"/>
      <c r="K9" s="220"/>
      <c r="L9" s="753" t="s">
        <v>46</v>
      </c>
      <c r="M9" s="753"/>
      <c r="N9" s="754">
        <f>+IF(AA1=1,N49,IF(AA1=2,N52,IF(AA1=3,N55,IF(AA1=4,N58,"Issue"))))</f>
        <v>0</v>
      </c>
      <c r="O9" s="754"/>
      <c r="P9" s="754"/>
      <c r="Q9" s="755">
        <f>+IF(Y1="Adjustment","",IF($AA$1=1,SUM(N49:N51)*SUM(D34:F34,D35:E35,D36),IF($AA$1=2,SUM(N52:N54)*SUM(D37:F37,D38:E38,D39),IF($AA$1=3,SUM(N55:N57)*SUM(D40:F40,D41:E41,D42),IF($AA$1=4,SUM(N58:N60)*SUM(D43:F43,D44:E44,D45),"Issue")))))</f>
        <v>0</v>
      </c>
      <c r="R9" s="755"/>
      <c r="S9" s="220"/>
      <c r="T9" s="559" t="s">
        <v>1658</v>
      </c>
      <c r="U9" s="605">
        <f>+'QIPP Breakout'!K25</f>
        <v>19504.8</v>
      </c>
      <c r="V9" s="605">
        <f>+SUM('QIPP Breakout'!K19:K24)</f>
        <v>1376.1</v>
      </c>
      <c r="W9" s="605">
        <f>+V9+U9</f>
        <v>20880.899999999998</v>
      </c>
      <c r="X9" s="220"/>
      <c r="Y9" s="844" t="s">
        <v>4</v>
      </c>
      <c r="Z9" s="845"/>
      <c r="AA9" s="842">
        <f>++SUM(D40:AA40)*D55+SUM(D41:AA41)*D56+SUM(D42:AA42)*D57+SUM(F55:O57)*SUM(D40:AA42)</f>
        <v>19504.8</v>
      </c>
      <c r="AB9" s="843"/>
      <c r="AC9" s="220"/>
    </row>
    <row r="10" spans="1:29" ht="15" customHeight="1" x14ac:dyDescent="0.25">
      <c r="A10" s="220"/>
      <c r="B10" s="751" t="s">
        <v>1739</v>
      </c>
      <c r="C10" s="752"/>
      <c r="D10" s="763">
        <v>455061</v>
      </c>
      <c r="E10" s="764"/>
      <c r="F10" s="764"/>
      <c r="G10" s="764"/>
      <c r="H10" s="764"/>
      <c r="I10" s="764"/>
      <c r="J10" s="765"/>
      <c r="K10" s="220"/>
      <c r="L10" s="746" t="s">
        <v>52</v>
      </c>
      <c r="M10" s="746"/>
      <c r="N10" s="747"/>
      <c r="O10" s="747"/>
      <c r="P10" s="747"/>
      <c r="Q10" s="747">
        <f>IF(AND(Y1="Quarter",AA1=3, W1="Component 1 Payment Only"),D49*SUM(J34:L34)+D50*SUM(I35:K35)+D51*SUM(H36:J36),IF(AND(Y1="Quarter",AA1=2,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Only"),D49*SUM(G34:I34)+D50*SUM(F35:H35)+D51*SUM(E36:G36),0))))))))</f>
        <v>275.22000000000003</v>
      </c>
      <c r="R10" s="747"/>
      <c r="S10" s="220"/>
      <c r="T10" s="559" t="s">
        <v>1659</v>
      </c>
      <c r="U10" s="605">
        <f>+'QIPP Breakout'!L25+'QIPP Breakout'!L26</f>
        <v>0</v>
      </c>
      <c r="V10" s="605">
        <f>+SUM('QIPP Breakout'!L19:L24)</f>
        <v>0</v>
      </c>
      <c r="W10" s="605">
        <f t="shared" ref="W10:W11" si="0">+V10+U10</f>
        <v>0</v>
      </c>
      <c r="X10" s="220"/>
      <c r="Y10" s="844" t="s">
        <v>5</v>
      </c>
      <c r="Z10" s="845"/>
      <c r="AA10" s="842">
        <f>+SUM(D43:AA43)*D58+SUM(D44:AA44)*D59+SUM(D45:AA45)*D60+SUM(F58:O60)*SUM(D43:AA45)</f>
        <v>0</v>
      </c>
      <c r="AB10" s="843"/>
      <c r="AC10" s="220"/>
    </row>
    <row r="11" spans="1:29" ht="15" customHeight="1" x14ac:dyDescent="0.25">
      <c r="A11" s="220"/>
      <c r="B11" s="751" t="s">
        <v>1618</v>
      </c>
      <c r="C11" s="752"/>
      <c r="D11" s="748">
        <f>+INDEX(FY2018_ALL_Targets!D:D,MATCH('QIPP Scorecard'!$D$9:$J$9,FY2018_ALL_Targets!A:A,0))</f>
        <v>1306875281</v>
      </c>
      <c r="E11" s="749"/>
      <c r="F11" s="749"/>
      <c r="G11" s="749"/>
      <c r="H11" s="749"/>
      <c r="I11" s="749"/>
      <c r="J11" s="750"/>
      <c r="K11" s="220"/>
      <c r="L11" s="746" t="s">
        <v>53</v>
      </c>
      <c r="M11" s="746"/>
      <c r="N11" s="747"/>
      <c r="O11" s="747"/>
      <c r="P11" s="747"/>
      <c r="Q11" s="747">
        <f>+IF(AND(Y1="Quarter",AA1=3,W1="Component 1 Payment Only"),D52*SUM(G37:I37)+D53*SUM(F38:H38)+D54*SUM(E39:G39),IF(AND(Y1="Quarter",AA1=3,W1=""),D52*SUM(G37:I37)+D53*SUM(F38:H38)+D54*SUM(E39:G39)+SUM(F52:I54)*SUM(E39:G39,F38:H38,G37:I37)+SUM(J52:M54)*SUM(E39:G39,F38:H38,G37:I37)+N52*SUM(E39:G39,F38:H38,G37:I37),IF(AND(Y1="Quarter",AA1=4,W1=""),D52*SUM(J37:L37)+D53*SUM(I38:K38)+D54*SUM(H39:J39)+SUM(F52:I54)*SUM(H39:J39,I38:K38,J37:L37)+SUM(J52:M54)*SUM(H39:J39,I38:K38,J37:L37)+N52*SUM(H39:J39,I38:K38,J37:L37),IF(AND(Y1="Adjustment",AA1=1,W1=""),D52*SUM(M37:O37)+D53*SUM(L38:N38)+D54*SUM(K39:M39)+SUM(F52:I54)*SUM(K39:M39,L38:N38,M37:O37)+SUM(J52:M54)*SUM(K39:M39,L38:N38,M37:O37)+N52*SUM(K39:M39,L38:N38,M37:O37),IF(AND(Y1="Adjustment",AA1=2,W1=""),D52*SUM(P37:U37)+D53*SUM(O38:T38)+D54*SUM(N39:S39)+SUM(F52:I54)*SUM(N39:S39,O38:T38,P37:U37)+SUM(J52:M54)*SUM(N39:S39,O38:T38,P37:U37)+N52*SUM(N39:S39,O38:T38,P37:U37),IF(AND(Y1="Adjustment",AA1=3,W1=""),D52*SUM(V37:AA37)+D53*SUM(U38:AA38)+D54*SUM(T39:AA39)+SUM(F52:I54)*SUM(T39:AA39,U38:AA38,V37:AA37)+SUM(J52:M54)*SUM(T39:AA39,U38:AA38,V37:AA37)+N52*SUM(T39:AA39,U38:AA38,V37:AA37),0))))))</f>
        <v>1100.8800000000001</v>
      </c>
      <c r="R11" s="747"/>
      <c r="T11" s="559" t="s">
        <v>1660</v>
      </c>
      <c r="U11" s="605">
        <f>+'QIPP Breakout'!M25+'QIPP Breakout'!M26+'QIPP Breakout'!M27</f>
        <v>0</v>
      </c>
      <c r="V11" s="605">
        <f>+SUM('QIPP Breakout'!M19:M24)</f>
        <v>0</v>
      </c>
      <c r="W11" s="605">
        <f t="shared" si="0"/>
        <v>0</v>
      </c>
      <c r="X11" s="220"/>
      <c r="Y11" s="846" t="s">
        <v>0</v>
      </c>
      <c r="Z11" s="847"/>
      <c r="AA11" s="840">
        <f>+SUM(AA7:AB10)</f>
        <v>252771.58</v>
      </c>
      <c r="AB11" s="841"/>
      <c r="AC11" s="220"/>
    </row>
    <row r="12" spans="1:29" ht="15.75" x14ac:dyDescent="0.25">
      <c r="A12" s="220"/>
      <c r="B12" s="751" t="s">
        <v>1740</v>
      </c>
      <c r="C12" s="752"/>
      <c r="D12" s="748">
        <f>+INDEX(FY2018_ALL_Targets!C:C,MATCH('QIPP Scorecard'!$D$10:$J$10,FY2018_ALL_Targets!B:B,0))</f>
        <v>1026085</v>
      </c>
      <c r="E12" s="749"/>
      <c r="F12" s="749" t="s">
        <v>21</v>
      </c>
      <c r="G12" s="749"/>
      <c r="H12" s="749"/>
      <c r="I12" s="749"/>
      <c r="J12" s="750"/>
      <c r="K12" s="220"/>
      <c r="L12" s="746" t="s">
        <v>54</v>
      </c>
      <c r="M12" s="746"/>
      <c r="N12" s="747"/>
      <c r="O12" s="747"/>
      <c r="P12" s="747"/>
      <c r="Q12" s="747">
        <f>+IF(AND(Y1="Quarter",AA1=4,W1=""),D55*SUM(G40:I40)+D56*SUM(F41:H41)+D57*SUM(E42:G42)+SUM(F55:I57)*SUM(E42:G42,F41:H41,G40:I40)+SUM(J55:M57)*SUM(E42:G42,F41:H41,G40:I40)+N55*SUM(E42:G42,F41:H41,G40:I40),IF(AND(Y1="Adjustment",AA1=1,W1=""),D55*SUM(J40:L40)+D56*SUM(I41:K41)+D57*SUM(H42:J42)+SUM(F55:I57)*SUM(H42:J42,I41:K41,J40:L40)+SUM(J55:M57)*SUM(H42:J42,I41:K41,J40:L40)+N55*SUM(H42:J42,I41:K41,J40:L40),IF(AND(Y1="Adjustment",AA1=2,W1=""),D55*SUM(M40:R40)+D56*SUM(L41:Q41)+D57*SUM(K42:P42)+SUM(F55:I57)*SUM(K42:P42,L41:Q41,M40:R40)+SUM(J55:M57)*SUM(K42:P42,L41:Q41,M40:R40)+N55*SUM(K42:P42,L41:Q41,M40:R40),IF(AND(Y1="Adjustment",AA1=3,W1=""),D55*SUM(S40:AA40)+D56*SUM(R41:AA41)+D57*SUM(Q42:AA42)+SUM(F55:I57)*SUM(Q42:AA42,R41:AA41,S40:AA40)+SUM(J55:M57)*SUM(Q42:AA42,R41:AA41,S40:AA40)+N55*SUM(Q42:AA42,R41:AA41,S40:AA40),0))))</f>
        <v>0</v>
      </c>
      <c r="R12" s="747"/>
      <c r="S12" s="220"/>
      <c r="T12" s="606" t="s">
        <v>0</v>
      </c>
      <c r="U12" s="607">
        <f>+SUM(U9:U11)</f>
        <v>19504.8</v>
      </c>
      <c r="V12" s="607">
        <f t="shared" ref="V12:W12" si="1">+SUM(V9:V11)</f>
        <v>1376.1</v>
      </c>
      <c r="W12" s="607">
        <f t="shared" si="1"/>
        <v>20880.899999999998</v>
      </c>
      <c r="X12" s="220"/>
      <c r="Y12" s="220"/>
      <c r="Z12" s="220"/>
      <c r="AA12" s="220"/>
      <c r="AB12" s="220"/>
      <c r="AC12" s="220"/>
    </row>
    <row r="13" spans="1:29" x14ac:dyDescent="0.2">
      <c r="A13" s="220"/>
      <c r="B13" s="220"/>
      <c r="C13" s="220"/>
      <c r="D13" s="220"/>
      <c r="E13" s="220"/>
      <c r="F13" s="220"/>
      <c r="G13" s="220"/>
      <c r="H13" s="220"/>
      <c r="I13" s="220"/>
      <c r="J13" s="220"/>
      <c r="K13" s="220"/>
      <c r="L13" s="746" t="s">
        <v>1724</v>
      </c>
      <c r="M13" s="746"/>
      <c r="N13" s="396"/>
      <c r="O13" s="397"/>
      <c r="P13" s="398"/>
      <c r="Q13" s="778">
        <f>IF(AND(Y1="Adjustment",AA1=1,W1=""),D58*SUM(G43:I43)+D59*SUM(F44:H44)+D60*SUM(E45:G45)+SUM(F58:I60)*SUM(E45:G45,F44:H44,G43:I43)+SUM(J58:M60)*SUM(E45:G45,F44:H44,G43:I43)+N58*SUM(E45:G45,F44:H44,G43:I43),IF(AND(Y1="Adjustment",AA1=2,W1=""),D58*SUM(J43:O43)+D59*SUM(I44:N44)+D60*SUM(H45:M45)+SUM(F58:I60)*SUM(H45:M45,I44:N44,J43:O43)+SUM(J58:M60)*SUM(H45:M45,I44:N44,J43:O43)+N58*SUM(H45:M45,I44:N44,J43:O43),IF(AND(Y1="Adjustment",AA1=3,W1=""),D58*SUM(P43:AA43)+D59*SUM(O44:AA44)+D60*SUM(N45:AA45)+SUM(F58:I60)*SUM(N45:AA45,O44:AA44,P43:AA43)+SUM(J58:M60)*SUM(N45:AA45,O44:AA44,P43:AA43)+N58*SUM(N45:AA45,O44:AA44,P43:AA43),0)))</f>
        <v>0</v>
      </c>
      <c r="R13" s="779"/>
      <c r="T13" s="292"/>
      <c r="U13" s="292"/>
      <c r="V13" s="292"/>
      <c r="W13" s="220"/>
      <c r="X13" s="220"/>
      <c r="Y13" s="220"/>
      <c r="Z13" s="220"/>
      <c r="AA13" s="220"/>
      <c r="AB13" s="220"/>
      <c r="AC13" s="220"/>
    </row>
    <row r="14" spans="1:29" x14ac:dyDescent="0.2">
      <c r="A14" s="220"/>
      <c r="B14" s="220"/>
      <c r="C14" s="220"/>
      <c r="D14" s="220"/>
      <c r="E14" s="220"/>
      <c r="F14" s="220"/>
      <c r="G14" s="220"/>
      <c r="H14" s="220"/>
      <c r="I14" s="220"/>
      <c r="J14" s="220"/>
      <c r="K14" s="220"/>
      <c r="L14" s="744" t="s">
        <v>47</v>
      </c>
      <c r="M14" s="744"/>
      <c r="N14" s="760"/>
      <c r="O14" s="761"/>
      <c r="P14" s="762"/>
      <c r="Q14" s="760">
        <f>+SUM(Q6:R13)</f>
        <v>20880.900000000001</v>
      </c>
      <c r="R14" s="762"/>
      <c r="S14" s="220"/>
      <c r="T14" s="220"/>
      <c r="U14" s="220"/>
      <c r="V14" s="220"/>
      <c r="W14" s="22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768" t="s">
        <v>1152</v>
      </c>
      <c r="C16" s="769"/>
      <c r="D16" s="769"/>
      <c r="E16" s="769"/>
      <c r="F16" s="769"/>
      <c r="G16" s="770"/>
      <c r="H16" s="220"/>
      <c r="I16" s="768" t="s">
        <v>1151</v>
      </c>
      <c r="J16" s="769"/>
      <c r="K16" s="769"/>
      <c r="L16" s="769"/>
      <c r="M16" s="769"/>
      <c r="N16" s="770"/>
      <c r="O16" s="220"/>
      <c r="P16" s="768" t="s">
        <v>1154</v>
      </c>
      <c r="Q16" s="769"/>
      <c r="R16" s="769"/>
      <c r="S16" s="769"/>
      <c r="T16" s="769"/>
      <c r="U16" s="770"/>
      <c r="V16" s="220"/>
      <c r="W16" s="768" t="s">
        <v>1153</v>
      </c>
      <c r="X16" s="769"/>
      <c r="Y16" s="769"/>
      <c r="Z16" s="769"/>
      <c r="AA16" s="769"/>
      <c r="AB16" s="770"/>
      <c r="AC16" s="220"/>
    </row>
    <row r="17" spans="1:31" ht="12.75" customHeight="1" x14ac:dyDescent="0.2">
      <c r="A17" s="220"/>
      <c r="B17" s="771" t="s">
        <v>27</v>
      </c>
      <c r="C17" s="772"/>
      <c r="D17" s="772"/>
      <c r="E17" s="772"/>
      <c r="F17" s="772"/>
      <c r="G17" s="773"/>
      <c r="H17" s="220"/>
      <c r="I17" s="771" t="s">
        <v>26</v>
      </c>
      <c r="J17" s="772"/>
      <c r="K17" s="772"/>
      <c r="L17" s="772"/>
      <c r="M17" s="772"/>
      <c r="N17" s="773"/>
      <c r="O17" s="220"/>
      <c r="P17" s="771" t="s">
        <v>29</v>
      </c>
      <c r="Q17" s="772"/>
      <c r="R17" s="772"/>
      <c r="S17" s="772"/>
      <c r="T17" s="772"/>
      <c r="U17" s="773"/>
      <c r="V17" s="220"/>
      <c r="W17" s="771" t="s">
        <v>28</v>
      </c>
      <c r="X17" s="772"/>
      <c r="Y17" s="772"/>
      <c r="Z17" s="772"/>
      <c r="AA17" s="772"/>
      <c r="AB17" s="773"/>
      <c r="AC17" s="220"/>
    </row>
    <row r="18" spans="1:31" x14ac:dyDescent="0.2">
      <c r="A18" s="220"/>
      <c r="B18" s="774"/>
      <c r="C18" s="775"/>
      <c r="D18" s="775"/>
      <c r="E18" s="775"/>
      <c r="F18" s="775"/>
      <c r="G18" s="776"/>
      <c r="H18" s="220"/>
      <c r="I18" s="774"/>
      <c r="J18" s="775"/>
      <c r="K18" s="775"/>
      <c r="L18" s="775"/>
      <c r="M18" s="775"/>
      <c r="N18" s="776"/>
      <c r="O18" s="220"/>
      <c r="P18" s="774"/>
      <c r="Q18" s="775"/>
      <c r="R18" s="775"/>
      <c r="S18" s="775"/>
      <c r="T18" s="775"/>
      <c r="U18" s="776"/>
      <c r="V18" s="220"/>
      <c r="W18" s="774"/>
      <c r="X18" s="775"/>
      <c r="Y18" s="775"/>
      <c r="Z18" s="775"/>
      <c r="AA18" s="775"/>
      <c r="AB18" s="776"/>
      <c r="AC18" s="220"/>
    </row>
    <row r="19" spans="1:31" ht="12.75" customHeight="1" x14ac:dyDescent="0.2">
      <c r="A19" s="220"/>
      <c r="B19" s="784">
        <f>++INDEX(FY2018_ALL_Targets!BN:BN,MATCH('QIPP Scorecard'!$D$9,FY2018_ALL_Targets!A:A,0))</f>
        <v>3.125E-2</v>
      </c>
      <c r="C19" s="785"/>
      <c r="D19" s="785"/>
      <c r="E19" s="785"/>
      <c r="F19" s="785"/>
      <c r="G19" s="786"/>
      <c r="H19" s="220"/>
      <c r="I19" s="784">
        <f>+INDEX(FY2018_ALL_Targets!BO:BO,MATCH('QIPP Scorecard'!$D$9,FY2018_ALL_Targets!A:A,0))</f>
        <v>4.1666666666666699E-2</v>
      </c>
      <c r="J19" s="785"/>
      <c r="K19" s="785"/>
      <c r="L19" s="785"/>
      <c r="M19" s="785"/>
      <c r="N19" s="786"/>
      <c r="O19" s="220"/>
      <c r="P19" s="784">
        <f>+INDEX(FY2018_ALL_Targets!BP:BP,MATCH('QIPP Scorecard'!$D$9,FY2018_ALL_Targets!A:A,0))</f>
        <v>0</v>
      </c>
      <c r="Q19" s="785"/>
      <c r="R19" s="785"/>
      <c r="S19" s="785"/>
      <c r="T19" s="785"/>
      <c r="U19" s="786"/>
      <c r="V19" s="220"/>
      <c r="W19" s="784">
        <f>+INDEX(FY2018_ALL_Targets!BQ:BQ,MATCH('QIPP Scorecard'!$D$9,FY2018_ALL_Targets!A:A,0))</f>
        <v>0.125</v>
      </c>
      <c r="X19" s="785"/>
      <c r="Y19" s="785"/>
      <c r="Z19" s="785"/>
      <c r="AA19" s="785"/>
      <c r="AB19" s="786"/>
      <c r="AC19" s="220"/>
    </row>
    <row r="20" spans="1:31" ht="12.75" customHeight="1" x14ac:dyDescent="0.2">
      <c r="A20" s="220"/>
      <c r="B20" s="787"/>
      <c r="C20" s="788"/>
      <c r="D20" s="788"/>
      <c r="E20" s="788"/>
      <c r="F20" s="788"/>
      <c r="G20" s="789"/>
      <c r="H20" s="220"/>
      <c r="I20" s="787"/>
      <c r="J20" s="788"/>
      <c r="K20" s="788"/>
      <c r="L20" s="788"/>
      <c r="M20" s="788"/>
      <c r="N20" s="789"/>
      <c r="O20" s="220"/>
      <c r="P20" s="787"/>
      <c r="Q20" s="788"/>
      <c r="R20" s="788"/>
      <c r="S20" s="788"/>
      <c r="T20" s="788"/>
      <c r="U20" s="789"/>
      <c r="V20" s="220"/>
      <c r="W20" s="787"/>
      <c r="X20" s="788"/>
      <c r="Y20" s="788"/>
      <c r="Z20" s="788"/>
      <c r="AA20" s="788"/>
      <c r="AB20" s="789"/>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790" t="s">
        <v>30</v>
      </c>
      <c r="C22" s="790"/>
      <c r="D22" s="414">
        <f>+INDEX(FY2018_ALL_Targets!N:N,MATCH('QIPP Scorecard'!$D$9,FY2018_ALL_Targets!A:A,0))</f>
        <v>3.3538610000000003E-2</v>
      </c>
      <c r="E22" s="791" t="s">
        <v>31</v>
      </c>
      <c r="F22" s="791"/>
      <c r="G22" s="414">
        <f>+INDEX(FY2018_ALL_Targets!J:J,MATCH('QIPP Scorecard'!$D$9,FY2018_ALL_Targets!A:A,0))</f>
        <v>2.18978102189781E-2</v>
      </c>
      <c r="H22" s="220"/>
      <c r="I22" s="790" t="s">
        <v>30</v>
      </c>
      <c r="J22" s="790"/>
      <c r="K22" s="414">
        <f>+INDEX(FY2018_ALL_Targets!O:O,MATCH('QIPP Scorecard'!$D$9,FY2018_ALL_Targets!A:A,0))</f>
        <v>5.6668459999999997E-2</v>
      </c>
      <c r="L22" s="791" t="s">
        <v>31</v>
      </c>
      <c r="M22" s="791"/>
      <c r="N22" s="414">
        <f>+INDEX(FY2018_ALL_Targets!K:K,MATCH('QIPP Scorecard'!$D$9,FY2018_ALL_Targets!A:A,0))</f>
        <v>3.1914893617021302E-2</v>
      </c>
      <c r="O22" s="220"/>
      <c r="P22" s="790" t="s">
        <v>30</v>
      </c>
      <c r="Q22" s="790"/>
      <c r="R22" s="414">
        <f>+INDEX(FY2018_ALL_Targets!P:P,MATCH('QIPP Scorecard'!$D$9,FY2018_ALL_Targets!A:A,0))</f>
        <v>5.2596600000000002E-3</v>
      </c>
      <c r="S22" s="791" t="s">
        <v>31</v>
      </c>
      <c r="T22" s="791"/>
      <c r="U22" s="414">
        <f>+INDEX(FY2018_ALL_Targets!L:L,MATCH('QIPP Scorecard'!$D$9,FY2018_ALL_Targets!A:A,0))</f>
        <v>0</v>
      </c>
      <c r="V22" s="220"/>
      <c r="W22" s="790" t="s">
        <v>30</v>
      </c>
      <c r="X22" s="790"/>
      <c r="Y22" s="414">
        <f>+INDEX(FY2018_ALL_Targets!Q:Q,MATCH('QIPP Scorecard'!$D$9,FY2018_ALL_Targets!A:A,0))</f>
        <v>0.16064707</v>
      </c>
      <c r="Z22" s="791" t="s">
        <v>31</v>
      </c>
      <c r="AA22" s="791"/>
      <c r="AB22" s="414">
        <f>+INDEX(FY2018_ALL_Targets!M:M,MATCH('QIPP Scorecard'!$D$9,FY2018_ALL_Targets!A:A,0))</f>
        <v>0.13868613138686101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795" t="s">
        <v>49</v>
      </c>
      <c r="C24" s="796"/>
      <c r="D24" s="8" t="s">
        <v>32</v>
      </c>
      <c r="E24" s="8" t="s">
        <v>33</v>
      </c>
      <c r="F24" s="795" t="s">
        <v>34</v>
      </c>
      <c r="G24" s="797"/>
      <c r="H24" s="220"/>
      <c r="I24" s="795" t="s">
        <v>49</v>
      </c>
      <c r="J24" s="796"/>
      <c r="K24" s="8" t="s">
        <v>32</v>
      </c>
      <c r="L24" s="8" t="s">
        <v>33</v>
      </c>
      <c r="M24" s="795" t="s">
        <v>34</v>
      </c>
      <c r="N24" s="797"/>
      <c r="O24" s="220"/>
      <c r="P24" s="795" t="s">
        <v>49</v>
      </c>
      <c r="Q24" s="796"/>
      <c r="R24" s="8" t="s">
        <v>32</v>
      </c>
      <c r="S24" s="8" t="s">
        <v>33</v>
      </c>
      <c r="T24" s="795" t="s">
        <v>34</v>
      </c>
      <c r="U24" s="797"/>
      <c r="V24" s="220"/>
      <c r="W24" s="795" t="s">
        <v>49</v>
      </c>
      <c r="X24" s="796"/>
      <c r="Y24" s="8" t="s">
        <v>32</v>
      </c>
      <c r="Z24" s="8" t="s">
        <v>33</v>
      </c>
      <c r="AA24" s="795" t="s">
        <v>34</v>
      </c>
      <c r="AB24" s="797"/>
      <c r="AC24" s="220"/>
    </row>
    <row r="25" spans="1:31" ht="15.75" customHeight="1" x14ac:dyDescent="0.25">
      <c r="A25" s="220"/>
      <c r="B25" s="798" t="s">
        <v>44</v>
      </c>
      <c r="C25" s="798"/>
      <c r="D25" s="213">
        <f>+IF($AA$1=1,D29,IF($AA$1=2,E29,IF($AA$1=3,F29,IF($AA$1=4,G29,"ISSUE"))))</f>
        <v>3.3538610000000003E-2</v>
      </c>
      <c r="E25" s="213" t="str">
        <f>+INDEX(FY2018_ALL_Targets!BR:BR,MATCH('QIPP Scorecard'!$D$9,FY2018_ALL_Targets!A:A,0))</f>
        <v>Yes</v>
      </c>
      <c r="F25" s="792">
        <f>+IF(E25="yes",IF($AA$1=1,$F$49,IF($AA$1=2,$F$52,IF($AA$1=3,$F$55,IF($AA$1=4,$F$58,"issue")))),IF(E25="no",0,""))</f>
        <v>0</v>
      </c>
      <c r="G25" s="792"/>
      <c r="H25" s="220"/>
      <c r="I25" s="798" t="s">
        <v>44</v>
      </c>
      <c r="J25" s="798"/>
      <c r="K25" s="213">
        <f>+IF($AA$1=1,K29,IF($AA$1=2,L29,IF($AA$1=3,M29,IF($AA$1=4,N29,"ISSUE"))))</f>
        <v>5.6668459999999997E-2</v>
      </c>
      <c r="L25" s="213" t="str">
        <f>+INDEX(FY2018_ALL_Targets!BS:BS,MATCH('QIPP Scorecard'!$D$9,FY2018_ALL_Targets!A:A,0))</f>
        <v>Yes</v>
      </c>
      <c r="M25" s="792">
        <f>+IF(L25="yes",IF($AA$1=1,$G$49,IF($AA$1=2,$G$52,IF($AA$1=3,$G$55,IF($AA$1=4,$G$58,"issue")))),IF(L25="no",0,""))</f>
        <v>0</v>
      </c>
      <c r="N25" s="792"/>
      <c r="O25" s="220"/>
      <c r="P25" s="798" t="s">
        <v>44</v>
      </c>
      <c r="Q25" s="798"/>
      <c r="R25" s="213">
        <f>+IF($AA$1=1,R29,IF($AA$1=2,S29,IF($AA$1=3,T29,IF($AA$1=4,U29,"ISSUE"))))</f>
        <v>5.2596600000000002E-3</v>
      </c>
      <c r="S25" s="213" t="str">
        <f>+INDEX(FY2018_ALL_Targets!BT:BT,MATCH('QIPP Scorecard'!$D$9,FY2018_ALL_Targets!A:A,0))</f>
        <v>Yes</v>
      </c>
      <c r="T25" s="792">
        <f>+IF(S25="yes",IF($AA$1=1,$H$49,IF($AA$1=2,$H$52,IF($AA$1=3,$H$55,IF($AA$1=4,$H$58,"issue")))),IF(S25="no",0,""))</f>
        <v>0</v>
      </c>
      <c r="U25" s="792"/>
      <c r="V25" s="220"/>
      <c r="W25" s="793" t="s">
        <v>44</v>
      </c>
      <c r="X25" s="793"/>
      <c r="Y25" s="10">
        <f>+IF($AA$1=1,Y29,IF($AA$1=2,Z29,IF($AA$1=3,AA29,IF($AA$1=4,AB29,"ISSUE"))))</f>
        <v>0.16064707</v>
      </c>
      <c r="Z25" s="213" t="str">
        <f>+INDEX(FY2018_ALL_Targets!BU:BU,MATCH('QIPP Scorecard'!$D$9,FY2018_ALL_Targets!A:A,0))</f>
        <v>Yes</v>
      </c>
      <c r="AA25" s="794">
        <f>+IF(Z25="yes",IF($AA$1=1,$I$49,IF($AA$1=2,$I$52,IF($AA$1=3,$I$55,IF($AA$1=4,$I$58,"issue")))),IF(Z25="no",0,""))</f>
        <v>0</v>
      </c>
      <c r="AB25" s="794"/>
      <c r="AC25" s="220"/>
    </row>
    <row r="26" spans="1:31" ht="15.75" customHeight="1" x14ac:dyDescent="0.25">
      <c r="A26" s="220"/>
      <c r="B26" s="798" t="s">
        <v>45</v>
      </c>
      <c r="C26" s="798"/>
      <c r="D26" s="213">
        <f>+IF($AA$1=1,D30,IF($AA$1=2,E30,IF($AA$1=3,F30,IF($AA$1=4,G30,"ISSUE"))))</f>
        <v>3.3538610000000003E-2</v>
      </c>
      <c r="E26" s="213" t="str">
        <f>+INDEX(FY2018_ALL_Targets!BV:BV,MATCH('QIPP Scorecard'!$D$9,FY2018_ALL_Targets!A:A,0))</f>
        <v>Yes</v>
      </c>
      <c r="F26" s="792">
        <f>+IF(E26="yes",IF($AA$1=1,$J$49,IF($AA$1=2,$J$52,IF($AA$1=3,$J$55,IF($AA$1=4,$J$58,"issue")))),IF(E26="no",0,""))</f>
        <v>0</v>
      </c>
      <c r="G26" s="792"/>
      <c r="H26" s="220"/>
      <c r="I26" s="798" t="s">
        <v>45</v>
      </c>
      <c r="J26" s="798"/>
      <c r="K26" s="213">
        <f>+IF($AA$1=1,K30,IF($AA$1=2,L30,IF($AA$1=3,M30,IF($AA$1=4,N30,"ISSUE"))))</f>
        <v>5.6668459999999997E-2</v>
      </c>
      <c r="L26" s="213" t="str">
        <f>+INDEX(FY2018_ALL_Targets!BW:BW,MATCH('QIPP Scorecard'!$D$9,FY2018_ALL_Targets!A:A,0))</f>
        <v>Yes</v>
      </c>
      <c r="M26" s="792">
        <f>+IF(L26="yes",IF($AA$1=1,$K$49,IF($AA$1=2,$K$52,IF($AA$1=3,$K$55,IF($AA$1=4,$K$58,"issue")))),IF(L26="no",0,""))</f>
        <v>0</v>
      </c>
      <c r="N26" s="792"/>
      <c r="O26" s="220"/>
      <c r="P26" s="798" t="s">
        <v>45</v>
      </c>
      <c r="Q26" s="798"/>
      <c r="R26" s="213">
        <f>+IF($AA$1=1,R30,IF($AA$1=2,S30,IF($AA$1=3,T30,IF($AA$1=4,U30,"ISSUE"))))</f>
        <v>5.2596600000000002E-3</v>
      </c>
      <c r="S26" s="213" t="str">
        <f>+INDEX(FY2018_ALL_Targets!BX:BX,MATCH('QIPP Scorecard'!$D$9,FY2018_ALL_Targets!A:A,0))</f>
        <v>Yes</v>
      </c>
      <c r="T26" s="792">
        <f>+IF(S26="yes",IF($AA$1=1,$L$49,IF($AA$1=2,$L$52,IF($AA$1=3,$L$55,IF($AA$1=4,$L$58,"issue")))),IF(S26="no",0,""))</f>
        <v>0</v>
      </c>
      <c r="U26" s="792"/>
      <c r="V26" s="220"/>
      <c r="W26" s="793" t="s">
        <v>45</v>
      </c>
      <c r="X26" s="793"/>
      <c r="Y26" s="10">
        <f>+IF($AA$1=1,Y30,IF($AA$1=2,Z30,IF($AA$1=3,AA30,IF($AA$1=4,AB30,"ISSUE"))))</f>
        <v>0.16064707</v>
      </c>
      <c r="Z26" s="213" t="str">
        <f>+INDEX(FY2018_ALL_Targets!BY:BY,MATCH('QIPP Scorecard'!$D$9,FY2018_ALL_Targets!A:A,0))</f>
        <v>Yes</v>
      </c>
      <c r="AA26" s="794">
        <f>+IF(Z26="yes",IF($AA$1=1,$M$49,IF($AA$1=2,$M$52,IF($AA$1=3,$M$55,IF($AA$1=4,$M$58,"issue")))),IF(Z26="no",0,""))</f>
        <v>0</v>
      </c>
      <c r="AB26" s="794"/>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837" t="s">
        <v>37</v>
      </c>
      <c r="C28" s="838"/>
      <c r="D28" s="9" t="s">
        <v>38</v>
      </c>
      <c r="E28" s="9" t="s">
        <v>39</v>
      </c>
      <c r="F28" s="9" t="s">
        <v>40</v>
      </c>
      <c r="G28" s="9" t="s">
        <v>41</v>
      </c>
      <c r="H28" s="220"/>
      <c r="I28" s="837" t="s">
        <v>37</v>
      </c>
      <c r="J28" s="838"/>
      <c r="K28" s="3" t="s">
        <v>38</v>
      </c>
      <c r="L28" s="3" t="s">
        <v>39</v>
      </c>
      <c r="M28" s="3" t="s">
        <v>40</v>
      </c>
      <c r="N28" s="3" t="s">
        <v>41</v>
      </c>
      <c r="O28" s="220"/>
      <c r="P28" s="837" t="s">
        <v>37</v>
      </c>
      <c r="Q28" s="838"/>
      <c r="R28" s="9" t="s">
        <v>38</v>
      </c>
      <c r="S28" s="9" t="s">
        <v>39</v>
      </c>
      <c r="T28" s="9" t="s">
        <v>40</v>
      </c>
      <c r="U28" s="9" t="s">
        <v>41</v>
      </c>
      <c r="V28" s="220"/>
      <c r="W28" s="837" t="s">
        <v>37</v>
      </c>
      <c r="X28" s="838"/>
      <c r="Y28" s="9" t="s">
        <v>38</v>
      </c>
      <c r="Z28" s="9" t="s">
        <v>39</v>
      </c>
      <c r="AA28" s="9" t="s">
        <v>40</v>
      </c>
      <c r="AB28" s="9" t="s">
        <v>41</v>
      </c>
      <c r="AC28" s="220"/>
    </row>
    <row r="29" spans="1:31" ht="15.75" customHeight="1" x14ac:dyDescent="0.25">
      <c r="A29" s="220"/>
      <c r="B29" s="793" t="s">
        <v>44</v>
      </c>
      <c r="C29" s="793"/>
      <c r="D29" s="11">
        <f>+INDEX(FY2018_ALL_Targets!R:R,MATCH('QIPP Scorecard'!$D$9,FY2018_ALL_Targets!A:A,0))</f>
        <v>3.3538610000000003E-2</v>
      </c>
      <c r="E29" s="11">
        <f>+INDEX(FY2018_ALL_Targets!Z:Z,MATCH('QIPP Scorecard'!$D$9,FY2018_ALL_Targets!A:A,0))</f>
        <v>3.3538610000000003E-2</v>
      </c>
      <c r="F29" s="11">
        <f>+INDEX(FY2018_ALL_Targets!AH:AH,MATCH('QIPP Scorecard'!$D$9,FY2018_ALL_Targets!A:A,0))</f>
        <v>3.3538610000000003E-2</v>
      </c>
      <c r="G29" s="11">
        <f>+INDEX(FY2018_ALL_Targets!AP:AP,MATCH('QIPP Scorecard'!$D$9,FY2018_ALL_Targets!A:A,0))</f>
        <v>3.3538610000000003E-2</v>
      </c>
      <c r="H29" s="220"/>
      <c r="I29" s="832" t="s">
        <v>44</v>
      </c>
      <c r="J29" s="833"/>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220"/>
      <c r="P29" s="793" t="s">
        <v>44</v>
      </c>
      <c r="Q29" s="793"/>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93" t="s">
        <v>44</v>
      </c>
      <c r="X29" s="793"/>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220"/>
      <c r="AE29" s="405"/>
    </row>
    <row r="30" spans="1:31" ht="15.75" customHeight="1" x14ac:dyDescent="0.25">
      <c r="A30" s="220"/>
      <c r="B30" s="793" t="s">
        <v>45</v>
      </c>
      <c r="C30" s="793"/>
      <c r="D30" s="11">
        <f>+INDEX(FY2018_ALL_Targets!V:V,MATCH('QIPP Scorecard'!$D$9,FY2018_ALL_Targets!A:A,0))</f>
        <v>3.3538610000000003E-2</v>
      </c>
      <c r="E30" s="11">
        <f>+INDEX(FY2018_ALL_Targets!AD:AD,MATCH('QIPP Scorecard'!$D$9,FY2018_ALL_Targets!A:A,0))</f>
        <v>3.3538610000000003E-2</v>
      </c>
      <c r="F30" s="11">
        <f>+INDEX(FY2018_ALL_Targets!AL:AL,MATCH('QIPP Scorecard'!$D$9,FY2018_ALL_Targets!A:A,0))</f>
        <v>3.3538610000000003E-2</v>
      </c>
      <c r="G30" s="11">
        <f>+INDEX(FY2018_ALL_Targets!AT:AT,MATCH('QIPP Scorecard'!$D$9,FY2018_ALL_Targets!A:A,0))</f>
        <v>3.3538610000000003E-2</v>
      </c>
      <c r="H30" s="220"/>
      <c r="I30" s="832" t="s">
        <v>45</v>
      </c>
      <c r="J30" s="833"/>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793" t="s">
        <v>45</v>
      </c>
      <c r="Q30" s="793"/>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93" t="s">
        <v>45</v>
      </c>
      <c r="X30" s="793"/>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220"/>
    </row>
    <row r="31" spans="1:31" ht="15.75" x14ac:dyDescent="0.25">
      <c r="A31" s="220"/>
      <c r="B31" s="836" t="s">
        <v>42</v>
      </c>
      <c r="C31" s="836"/>
      <c r="D31" s="11">
        <f>+INDEX(FY2018_ALL_Targets!AX:AX,MATCH('QIPP Scorecard'!$D$9,FY2018_ALL_Targets!A:A,0))</f>
        <v>5.7142857142857099E-2</v>
      </c>
      <c r="E31" s="2">
        <f>+INDEX(FY2018_ALL_Targets!BB:BB,MATCH('QIPP Scorecard'!$D$9,FY2018_ALL_Targets!A:A,0))</f>
        <v>3.125E-2</v>
      </c>
      <c r="F31" s="2">
        <f>+INDEX(FY2018_ALL_Targets!BF:BF,MATCH('QIPP Scorecard'!$D$9,FY2018_ALL_Targets!A:A,0))</f>
        <v>0</v>
      </c>
      <c r="G31" s="2">
        <f>+INDEX(FY2018_ALL_Targets!BJ:BJ,MATCH('QIPP Scorecard'!$D$9,FY2018_ALL_Targets!A:A,0))</f>
        <v>0</v>
      </c>
      <c r="H31" s="220"/>
      <c r="I31" s="834" t="s">
        <v>42</v>
      </c>
      <c r="J31" s="835"/>
      <c r="K31" s="2">
        <f>+INDEX(FY2018_ALL_Targets!AY:AY,MATCH('QIPP Scorecard'!$D$9,FY2018_ALL_Targets!A:A,0))</f>
        <v>4.3478260869565202E-2</v>
      </c>
      <c r="L31" s="2">
        <f>+INDEX(FY2018_ALL_Targets!BC:BC,MATCH('QIPP Scorecard'!$D$9,FY2018_ALL_Targets!A:A,0))</f>
        <v>4.1666666666666699E-2</v>
      </c>
      <c r="M31" s="2">
        <f>+INDEX(FY2018_ALL_Targets!BG:BG,MATCH('QIPP Scorecard'!$D$9,FY2018_ALL_Targets!A:A,0))</f>
        <v>0</v>
      </c>
      <c r="N31" s="2">
        <f>+INDEX(FY2018_ALL_Targets!BK:BK,MATCH('QIPP Scorecard'!$D$9,FY2018_ALL_Targets!A:A,0))</f>
        <v>0</v>
      </c>
      <c r="O31" s="220"/>
      <c r="P31" s="836" t="s">
        <v>42</v>
      </c>
      <c r="Q31" s="836"/>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836" t="s">
        <v>42</v>
      </c>
      <c r="X31" s="836"/>
      <c r="Y31" s="11">
        <f>+INDEX(FY2018_ALL_Targets!BA:BA,MATCH('QIPP Scorecard'!$D$9,FY2018_ALL_Targets!A:A,0))</f>
        <v>0.14285714285714299</v>
      </c>
      <c r="Z31" s="11">
        <f>+INDEX(FY2018_ALL_Targets!BE:BE,MATCH('QIPP Scorecard'!$D$9,FY2018_ALL_Targets!A:A,0))</f>
        <v>0.125</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830" t="s">
        <v>18</v>
      </c>
      <c r="C33" s="830"/>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803" t="s">
        <v>6</v>
      </c>
      <c r="C34" s="804"/>
      <c r="D34" s="226">
        <f>+'Member Months'!L11</f>
        <v>4725</v>
      </c>
      <c r="E34" s="226">
        <f>+'Member Months'!M11</f>
        <v>109</v>
      </c>
      <c r="F34" s="227">
        <f>+'Member Months'!N11</f>
        <v>186</v>
      </c>
      <c r="G34" s="228">
        <f>+'Member Months'!O11</f>
        <v>48</v>
      </c>
      <c r="H34" s="229">
        <f>+'Member Months'!P11</f>
        <v>20</v>
      </c>
      <c r="I34" s="230">
        <f>+'Member Months'!Q11</f>
        <v>14</v>
      </c>
      <c r="J34" s="231">
        <f>+'Member Months'!R11</f>
        <v>15</v>
      </c>
      <c r="K34" s="232">
        <f>+'Member Months'!S11</f>
        <v>0</v>
      </c>
      <c r="L34" s="233">
        <f>+'Member Months'!T11</f>
        <v>0</v>
      </c>
      <c r="M34" s="234">
        <f>+'Member Months'!U11</f>
        <v>0</v>
      </c>
      <c r="N34" s="235">
        <f>+'Member Months'!V11</f>
        <v>0</v>
      </c>
      <c r="O34" s="236">
        <f>+'Member Months'!W11</f>
        <v>0</v>
      </c>
      <c r="P34" s="237">
        <f>+'Member Months'!X11</f>
        <v>0</v>
      </c>
      <c r="Q34" s="238">
        <f>+'Member Months'!Y11</f>
        <v>0</v>
      </c>
      <c r="R34" s="239">
        <f>+'Member Months'!Z11</f>
        <v>0</v>
      </c>
      <c r="S34" s="709">
        <f>+'Member Months'!AA11</f>
        <v>0</v>
      </c>
      <c r="T34" s="710">
        <f>+'Member Months'!AB11</f>
        <v>0</v>
      </c>
      <c r="U34" s="711">
        <f>+'Member Months'!AC11</f>
        <v>0</v>
      </c>
      <c r="V34" s="711">
        <f>+'Member Months'!AD11</f>
        <v>0</v>
      </c>
      <c r="W34" s="711">
        <f>+'Member Months'!AE11</f>
        <v>0</v>
      </c>
      <c r="X34" s="711">
        <f>+'Member Months'!AF11</f>
        <v>0</v>
      </c>
      <c r="Y34" s="711">
        <f>+'Member Months'!AG11</f>
        <v>0</v>
      </c>
      <c r="Z34" s="711">
        <f>+'Member Months'!AH11</f>
        <v>0</v>
      </c>
      <c r="AA34" s="712">
        <f>+'Member Months'!AI11</f>
        <v>0</v>
      </c>
      <c r="AB34" s="243">
        <f>+SUM(D34:AA34)</f>
        <v>5117</v>
      </c>
      <c r="AC34" s="220"/>
    </row>
    <row r="35" spans="1:29" ht="13.5" thickBot="1" x14ac:dyDescent="0.25">
      <c r="A35" s="220"/>
      <c r="B35" s="803" t="s">
        <v>7</v>
      </c>
      <c r="C35" s="804"/>
      <c r="D35" s="244">
        <f>+'Member Months'!M12</f>
        <v>4763</v>
      </c>
      <c r="E35" s="245">
        <f>+'Member Months'!N12</f>
        <v>136</v>
      </c>
      <c r="F35" s="246">
        <f>+'Member Months'!O12</f>
        <v>139</v>
      </c>
      <c r="G35" s="247">
        <f>+'Member Months'!P12</f>
        <v>30</v>
      </c>
      <c r="H35" s="248">
        <f>+'Member Months'!Q12</f>
        <v>22</v>
      </c>
      <c r="I35" s="249">
        <f>+'Member Months'!R12</f>
        <v>17</v>
      </c>
      <c r="J35" s="250">
        <f>+'Member Months'!S12</f>
        <v>0</v>
      </c>
      <c r="K35" s="251">
        <f>+'Member Months'!T12</f>
        <v>0</v>
      </c>
      <c r="L35" s="252">
        <f>+'Member Months'!U12</f>
        <v>0</v>
      </c>
      <c r="M35" s="253">
        <f>+'Member Months'!V12</f>
        <v>0</v>
      </c>
      <c r="N35" s="254">
        <f>+'Member Months'!W12</f>
        <v>0</v>
      </c>
      <c r="O35" s="255">
        <f>+'Member Months'!X12</f>
        <v>0</v>
      </c>
      <c r="P35" s="256">
        <f>+'Member Months'!Y12</f>
        <v>0</v>
      </c>
      <c r="Q35" s="257">
        <f>+'Member Months'!Z12</f>
        <v>0</v>
      </c>
      <c r="R35" s="258">
        <f>+'Member Months'!AA12</f>
        <v>0</v>
      </c>
      <c r="S35" s="713">
        <f>+'Member Months'!AB12</f>
        <v>0</v>
      </c>
      <c r="T35" s="711">
        <f>+'Member Months'!AC12</f>
        <v>0</v>
      </c>
      <c r="U35" s="711">
        <f>+'Member Months'!AD12</f>
        <v>0</v>
      </c>
      <c r="V35" s="711">
        <f>+'Member Months'!AE12</f>
        <v>0</v>
      </c>
      <c r="W35" s="711">
        <f>+'Member Months'!AF12</f>
        <v>0</v>
      </c>
      <c r="X35" s="711">
        <f>+'Member Months'!AG12</f>
        <v>0</v>
      </c>
      <c r="Y35" s="711">
        <f>+'Member Months'!AH12</f>
        <v>0</v>
      </c>
      <c r="Z35" s="714">
        <f>+'Member Months'!AI12</f>
        <v>0</v>
      </c>
      <c r="AA35" s="715">
        <f>+'Member Months'!AJ12</f>
        <v>0</v>
      </c>
      <c r="AB35" s="243">
        <f t="shared" ref="AB35:AB45" si="2">+SUM(D35:AA35)</f>
        <v>5107</v>
      </c>
      <c r="AC35" s="220"/>
    </row>
    <row r="36" spans="1:29" ht="13.5" thickBot="1" x14ac:dyDescent="0.25">
      <c r="A36" s="220"/>
      <c r="B36" s="825" t="s">
        <v>8</v>
      </c>
      <c r="C36" s="826"/>
      <c r="D36" s="716">
        <f>+'Member Months'!N13</f>
        <v>4838</v>
      </c>
      <c r="E36" s="262">
        <f>+'Member Months'!O13</f>
        <v>107</v>
      </c>
      <c r="F36" s="263">
        <f>+'Member Months'!P13</f>
        <v>108</v>
      </c>
      <c r="G36" s="717">
        <f>+'Member Months'!Q13</f>
        <v>52</v>
      </c>
      <c r="H36" s="264">
        <f>+'Member Months'!R13</f>
        <v>34</v>
      </c>
      <c r="I36" s="265">
        <f>+'Member Months'!S13</f>
        <v>0</v>
      </c>
      <c r="J36" s="718">
        <f>+'Member Months'!T13</f>
        <v>0</v>
      </c>
      <c r="K36" s="266">
        <f>+'Member Months'!U13</f>
        <v>0</v>
      </c>
      <c r="L36" s="267">
        <f>+'Member Months'!V13</f>
        <v>0</v>
      </c>
      <c r="M36" s="719">
        <f>+'Member Months'!W13</f>
        <v>0</v>
      </c>
      <c r="N36" s="268">
        <f>+'Member Months'!X13</f>
        <v>0</v>
      </c>
      <c r="O36" s="269">
        <f>+'Member Months'!Y13</f>
        <v>0</v>
      </c>
      <c r="P36" s="720">
        <f>+'Member Months'!Z13</f>
        <v>0</v>
      </c>
      <c r="Q36" s="270">
        <f>+'Member Months'!AA13</f>
        <v>0</v>
      </c>
      <c r="R36" s="271">
        <f>+'Member Months'!AB13</f>
        <v>0</v>
      </c>
      <c r="S36" s="721">
        <f>+'Member Months'!AC13</f>
        <v>0</v>
      </c>
      <c r="T36" s="721">
        <f>+'Member Months'!AD13</f>
        <v>0</v>
      </c>
      <c r="U36" s="721">
        <f>+'Member Months'!AE13</f>
        <v>0</v>
      </c>
      <c r="V36" s="721">
        <f>+'Member Months'!AF13</f>
        <v>0</v>
      </c>
      <c r="W36" s="721">
        <f>+'Member Months'!AG13</f>
        <v>0</v>
      </c>
      <c r="X36" s="721">
        <f>+'Member Months'!AH13</f>
        <v>0</v>
      </c>
      <c r="Y36" s="722">
        <f>+'Member Months'!AI13</f>
        <v>0</v>
      </c>
      <c r="Z36" s="272">
        <f>+'Member Months'!AJ13</f>
        <v>0</v>
      </c>
      <c r="AA36" s="274">
        <f>+'Member Months'!AK13</f>
        <v>0</v>
      </c>
      <c r="AB36" s="243">
        <f t="shared" si="2"/>
        <v>5139</v>
      </c>
      <c r="AC36" s="220"/>
    </row>
    <row r="37" spans="1:29" ht="13.5" thickBot="1" x14ac:dyDescent="0.25">
      <c r="A37" s="220"/>
      <c r="B37" s="803" t="s">
        <v>9</v>
      </c>
      <c r="C37" s="804"/>
      <c r="D37" s="723">
        <f>+'Member Months'!O14</f>
        <v>4788</v>
      </c>
      <c r="E37" s="229">
        <f>+'Member Months'!P14</f>
        <v>113</v>
      </c>
      <c r="F37" s="230">
        <f>+'Member Months'!Q14</f>
        <v>143</v>
      </c>
      <c r="G37" s="231">
        <f>+'Member Months'!R14</f>
        <v>53</v>
      </c>
      <c r="H37" s="232">
        <f>+'Member Months'!S14</f>
        <v>0</v>
      </c>
      <c r="I37" s="233">
        <f>+'Member Months'!T14</f>
        <v>0</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711">
        <f>+'Member Months'!AD14</f>
        <v>0</v>
      </c>
      <c r="T37" s="711">
        <f>+'Member Months'!AE14</f>
        <v>0</v>
      </c>
      <c r="U37" s="711">
        <f>+'Member Months'!AF14</f>
        <v>0</v>
      </c>
      <c r="V37" s="711">
        <f>+'Member Months'!AG14</f>
        <v>0</v>
      </c>
      <c r="W37" s="711">
        <f>+'Member Months'!AH14</f>
        <v>0</v>
      </c>
      <c r="X37" s="724">
        <f>+'Member Months'!AI14</f>
        <v>0</v>
      </c>
      <c r="Y37" s="725">
        <f>+'Member Months'!AJ14</f>
        <v>0</v>
      </c>
      <c r="Z37" s="242">
        <f>+'Member Months'!AK14</f>
        <v>0</v>
      </c>
      <c r="AA37" s="276">
        <f>+'Member Months'!AL14</f>
        <v>0</v>
      </c>
      <c r="AB37" s="243">
        <f t="shared" si="2"/>
        <v>5097</v>
      </c>
      <c r="AC37" s="220"/>
    </row>
    <row r="38" spans="1:29" ht="13.5" thickBot="1" x14ac:dyDescent="0.25">
      <c r="A38" s="220"/>
      <c r="B38" s="803" t="s">
        <v>10</v>
      </c>
      <c r="C38" s="804"/>
      <c r="D38" s="247">
        <f>+'Member Months'!P15</f>
        <v>4786</v>
      </c>
      <c r="E38" s="248">
        <f>+'Member Months'!Q15</f>
        <v>76</v>
      </c>
      <c r="F38" s="275">
        <f>+'Member Months'!R15</f>
        <v>144</v>
      </c>
      <c r="G38" s="250">
        <f>+'Member Months'!S15</f>
        <v>0</v>
      </c>
      <c r="H38" s="251">
        <f>+'Member Months'!T15</f>
        <v>0</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710">
        <f>+'Member Months'!AE15</f>
        <v>0</v>
      </c>
      <c r="T38" s="711">
        <f>+'Member Months'!AF15</f>
        <v>0</v>
      </c>
      <c r="U38" s="711">
        <f>+'Member Months'!AG15</f>
        <v>0</v>
      </c>
      <c r="V38" s="711">
        <f>+'Member Months'!AH15</f>
        <v>0</v>
      </c>
      <c r="W38" s="726">
        <f>+'Member Months'!AI15</f>
        <v>0</v>
      </c>
      <c r="X38" s="725">
        <f>+'Member Months'!AJ15</f>
        <v>0</v>
      </c>
      <c r="Y38" s="727">
        <f>+'Member Months'!AK15</f>
        <v>0</v>
      </c>
      <c r="Z38" s="260">
        <f>+'Member Months'!AL15</f>
        <v>0</v>
      </c>
      <c r="AA38" s="261">
        <f>+'Member Months'!AM15</f>
        <v>0</v>
      </c>
      <c r="AB38" s="243">
        <f t="shared" si="2"/>
        <v>5006</v>
      </c>
      <c r="AC38" s="220"/>
    </row>
    <row r="39" spans="1:29" ht="13.5" thickBot="1" x14ac:dyDescent="0.25">
      <c r="A39" s="220"/>
      <c r="B39" s="825" t="s">
        <v>11</v>
      </c>
      <c r="C39" s="826"/>
      <c r="D39" s="717">
        <f>+'Member Months'!Q16</f>
        <v>4711</v>
      </c>
      <c r="E39" s="277">
        <f>+'Member Months'!R16</f>
        <v>67</v>
      </c>
      <c r="F39" s="278">
        <f>+'Member Months'!S16</f>
        <v>0</v>
      </c>
      <c r="G39" s="718">
        <f>+'Member Months'!T16</f>
        <v>0</v>
      </c>
      <c r="H39" s="266">
        <f>+'Member Months'!U16</f>
        <v>0</v>
      </c>
      <c r="I39" s="267">
        <f>+'Member Months'!V16</f>
        <v>0</v>
      </c>
      <c r="J39" s="719">
        <f>+'Member Months'!W16</f>
        <v>0</v>
      </c>
      <c r="K39" s="268">
        <f>+'Member Months'!X16</f>
        <v>0</v>
      </c>
      <c r="L39" s="269">
        <f>+'Member Months'!Y16</f>
        <v>0</v>
      </c>
      <c r="M39" s="720">
        <f>+'Member Months'!Z16</f>
        <v>0</v>
      </c>
      <c r="N39" s="270">
        <f>+'Member Months'!AA16</f>
        <v>0</v>
      </c>
      <c r="O39" s="271">
        <f>+'Member Months'!AB16</f>
        <v>0</v>
      </c>
      <c r="P39" s="271">
        <f>+'Member Months'!AC16</f>
        <v>0</v>
      </c>
      <c r="Q39" s="271">
        <f>+'Member Months'!AD16</f>
        <v>0</v>
      </c>
      <c r="R39" s="271">
        <f>+'Member Months'!AE16</f>
        <v>0</v>
      </c>
      <c r="S39" s="721">
        <f>+'Member Months'!AF16</f>
        <v>0</v>
      </c>
      <c r="T39" s="721">
        <f>+'Member Months'!AG16</f>
        <v>0</v>
      </c>
      <c r="U39" s="721">
        <f>+'Member Months'!AH16</f>
        <v>0</v>
      </c>
      <c r="V39" s="722">
        <f>+'Member Months'!AI16</f>
        <v>0</v>
      </c>
      <c r="W39" s="728">
        <f>+'Member Months'!AJ16</f>
        <v>0</v>
      </c>
      <c r="X39" s="729">
        <f>+'Member Months'!AK16</f>
        <v>0</v>
      </c>
      <c r="Y39" s="729">
        <f>+'Member Months'!AL16</f>
        <v>0</v>
      </c>
      <c r="Z39" s="273">
        <f>+'Member Months'!AM16</f>
        <v>0</v>
      </c>
      <c r="AA39" s="273">
        <f>+'Member Months'!AN16</f>
        <v>0</v>
      </c>
      <c r="AB39" s="243">
        <f t="shared" si="2"/>
        <v>4778</v>
      </c>
      <c r="AC39" s="220"/>
    </row>
    <row r="40" spans="1:29" ht="13.5" thickBot="1" x14ac:dyDescent="0.25">
      <c r="A40" s="220"/>
      <c r="B40" s="799" t="s">
        <v>12</v>
      </c>
      <c r="C40" s="827"/>
      <c r="D40" s="730">
        <f>+'Member Months'!R17</f>
        <v>4644</v>
      </c>
      <c r="E40" s="232">
        <f>+'Member Months'!S17</f>
        <v>0</v>
      </c>
      <c r="F40" s="233">
        <f>+'Member Months'!T17</f>
        <v>0</v>
      </c>
      <c r="G40" s="234">
        <f>+'Member Months'!U17</f>
        <v>0</v>
      </c>
      <c r="H40" s="235">
        <f>+'Member Months'!V17</f>
        <v>0</v>
      </c>
      <c r="I40" s="236">
        <f>+'Member Months'!W17</f>
        <v>0</v>
      </c>
      <c r="J40" s="237">
        <f>+'Member Months'!X17</f>
        <v>0</v>
      </c>
      <c r="K40" s="238">
        <f>+'Member Months'!Y17</f>
        <v>0</v>
      </c>
      <c r="L40" s="239">
        <f>+'Member Months'!Z17</f>
        <v>0</v>
      </c>
      <c r="M40" s="731">
        <f>+'Member Months'!AA17</f>
        <v>0</v>
      </c>
      <c r="N40" s="713">
        <f>+'Member Months'!AB17</f>
        <v>0</v>
      </c>
      <c r="O40" s="711">
        <f>+'Member Months'!AC17</f>
        <v>0</v>
      </c>
      <c r="P40" s="711">
        <f>+'Member Months'!AD17</f>
        <v>0</v>
      </c>
      <c r="Q40" s="711">
        <f>+'Member Months'!AE17</f>
        <v>0</v>
      </c>
      <c r="R40" s="711">
        <f>+'Member Months'!AF17</f>
        <v>0</v>
      </c>
      <c r="S40" s="711">
        <f>+'Member Months'!AG17</f>
        <v>0</v>
      </c>
      <c r="T40" s="711">
        <f>+'Member Months'!AH17</f>
        <v>0</v>
      </c>
      <c r="U40" s="732">
        <f>+'Member Months'!AI17</f>
        <v>0</v>
      </c>
      <c r="V40" s="733">
        <f>+'Member Months'!AJ17</f>
        <v>0</v>
      </c>
      <c r="W40" s="734">
        <f>+'Member Months'!AK17</f>
        <v>0</v>
      </c>
      <c r="X40" s="734">
        <f>+'Member Months'!AL17</f>
        <v>0</v>
      </c>
      <c r="Y40" s="734">
        <f>+'Member Months'!AM17</f>
        <v>0</v>
      </c>
      <c r="Z40" s="242">
        <f>+'Member Months'!AN17</f>
        <v>0</v>
      </c>
      <c r="AA40" s="242">
        <f>+'Member Months'!AO17</f>
        <v>0</v>
      </c>
      <c r="AB40" s="243">
        <f t="shared" si="2"/>
        <v>4644</v>
      </c>
      <c r="AC40" s="220"/>
    </row>
    <row r="41" spans="1:29" ht="13.5" thickBot="1" x14ac:dyDescent="0.25">
      <c r="A41" s="220"/>
      <c r="B41" s="799" t="s">
        <v>13</v>
      </c>
      <c r="C41" s="800"/>
      <c r="D41" s="250">
        <f>+'Member Months'!S18</f>
        <v>0</v>
      </c>
      <c r="E41" s="251">
        <f>+'Member Months'!T18</f>
        <v>0</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710">
        <f>+'Member Months'!AC18</f>
        <v>0</v>
      </c>
      <c r="O41" s="710">
        <f>+'Member Months'!AD18</f>
        <v>0</v>
      </c>
      <c r="P41" s="710">
        <f>+'Member Months'!AE18</f>
        <v>0</v>
      </c>
      <c r="Q41" s="710">
        <f>+'Member Months'!AF18</f>
        <v>0</v>
      </c>
      <c r="R41" s="710">
        <f>+'Member Months'!AG18</f>
        <v>0</v>
      </c>
      <c r="S41" s="711">
        <f>+'Member Months'!AH18</f>
        <v>0</v>
      </c>
      <c r="T41" s="722">
        <f>+'Member Months'!AI18</f>
        <v>0</v>
      </c>
      <c r="U41" s="735">
        <f>+'Member Months'!AJ18</f>
        <v>0</v>
      </c>
      <c r="V41" s="727">
        <f>+'Member Months'!AK18</f>
        <v>0</v>
      </c>
      <c r="W41" s="727">
        <f>+'Member Months'!AL18</f>
        <v>0</v>
      </c>
      <c r="X41" s="727">
        <f>+'Member Months'!AM18</f>
        <v>0</v>
      </c>
      <c r="Y41" s="727">
        <f>+'Member Months'!AN18</f>
        <v>0</v>
      </c>
      <c r="Z41" s="260">
        <f>+'Member Months'!AO18</f>
        <v>0</v>
      </c>
      <c r="AA41" s="260">
        <f>+'Member Months'!AP18</f>
        <v>0</v>
      </c>
      <c r="AB41" s="243">
        <f t="shared" si="2"/>
        <v>0</v>
      </c>
      <c r="AC41" s="220"/>
    </row>
    <row r="42" spans="1:29" ht="13.5" thickBot="1" x14ac:dyDescent="0.25">
      <c r="A42" s="220"/>
      <c r="B42" s="828" t="s">
        <v>14</v>
      </c>
      <c r="C42" s="829"/>
      <c r="D42" s="251">
        <f>+'Member Months'!T19</f>
        <v>0</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736">
        <f>+'Member Months'!AD19</f>
        <v>0</v>
      </c>
      <c r="O42" s="736">
        <f>+'Member Months'!AE19</f>
        <v>0</v>
      </c>
      <c r="P42" s="737">
        <f>+'Member Months'!AF19</f>
        <v>0</v>
      </c>
      <c r="Q42" s="736">
        <f>+'Member Months'!AG19</f>
        <v>0</v>
      </c>
      <c r="R42" s="736">
        <f>+'Member Months'!AH19</f>
        <v>0</v>
      </c>
      <c r="S42" s="738">
        <f>+'Member Months'!AI19</f>
        <v>0</v>
      </c>
      <c r="T42" s="739">
        <f>+'Member Months'!AJ19</f>
        <v>0</v>
      </c>
      <c r="U42" s="729">
        <f>+'Member Months'!AK19</f>
        <v>0</v>
      </c>
      <c r="V42" s="729">
        <f>+'Member Months'!AL19</f>
        <v>0</v>
      </c>
      <c r="W42" s="729">
        <f>+'Member Months'!AM19</f>
        <v>0</v>
      </c>
      <c r="X42" s="729">
        <f>+'Member Months'!AN19</f>
        <v>0</v>
      </c>
      <c r="Y42" s="729">
        <f>+'Member Months'!AO19</f>
        <v>0</v>
      </c>
      <c r="Z42" s="273">
        <f>+'Member Months'!AP19</f>
        <v>0</v>
      </c>
      <c r="AA42" s="740">
        <f>+'Member Months'!AQ19</f>
        <v>0</v>
      </c>
      <c r="AB42" s="243">
        <f t="shared" si="2"/>
        <v>0</v>
      </c>
      <c r="AC42" s="220"/>
    </row>
    <row r="43" spans="1:29" ht="13.5" thickBot="1" x14ac:dyDescent="0.25">
      <c r="A43" s="220"/>
      <c r="B43" s="799" t="s">
        <v>15</v>
      </c>
      <c r="C43" s="827"/>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711">
        <f>+'Member Months'!AE20</f>
        <v>0</v>
      </c>
      <c r="O43" s="711">
        <f>+'Member Months'!AF20</f>
        <v>0</v>
      </c>
      <c r="P43" s="711">
        <f>+'Member Months'!AG20</f>
        <v>0</v>
      </c>
      <c r="Q43" s="712">
        <f>+'Member Months'!AH20</f>
        <v>0</v>
      </c>
      <c r="R43" s="741">
        <f>+'Member Months'!AI20</f>
        <v>0</v>
      </c>
      <c r="S43" s="742">
        <f>+'Member Months'!AJ20</f>
        <v>0</v>
      </c>
      <c r="T43" s="734">
        <f>+'Member Months'!AK20</f>
        <v>0</v>
      </c>
      <c r="U43" s="734">
        <f>+'Member Months'!AL20</f>
        <v>0</v>
      </c>
      <c r="V43" s="734">
        <f>+'Member Months'!AM20</f>
        <v>0</v>
      </c>
      <c r="W43" s="734">
        <f>+'Member Months'!AN20</f>
        <v>0</v>
      </c>
      <c r="X43" s="734">
        <f>+'Member Months'!AO20</f>
        <v>0</v>
      </c>
      <c r="Y43" s="734">
        <f>+'Member Months'!AP20</f>
        <v>0</v>
      </c>
      <c r="Z43" s="242">
        <f>+'Member Months'!AQ20</f>
        <v>0</v>
      </c>
      <c r="AA43" s="242">
        <f>+'Member Months'!AR20</f>
        <v>0</v>
      </c>
      <c r="AB43" s="243">
        <f t="shared" si="2"/>
        <v>0</v>
      </c>
      <c r="AC43" s="220"/>
    </row>
    <row r="44" spans="1:29" ht="13.5" thickBot="1" x14ac:dyDescent="0.25">
      <c r="A44" s="220"/>
      <c r="B44" s="799" t="s">
        <v>16</v>
      </c>
      <c r="C44" s="800"/>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710">
        <f>+'Member Months'!AF21</f>
        <v>0</v>
      </c>
      <c r="O44" s="710">
        <f>+'Member Months'!AG21</f>
        <v>0</v>
      </c>
      <c r="P44" s="710">
        <f>+'Member Months'!AH21</f>
        <v>0</v>
      </c>
      <c r="Q44" s="732">
        <f>+'Member Months'!AI21</f>
        <v>0</v>
      </c>
      <c r="R44" s="733">
        <f>+'Member Months'!AJ21</f>
        <v>0</v>
      </c>
      <c r="S44" s="727">
        <f>+'Member Months'!AK21</f>
        <v>0</v>
      </c>
      <c r="T44" s="727">
        <f>+'Member Months'!AL21</f>
        <v>0</v>
      </c>
      <c r="U44" s="727">
        <f>+'Member Months'!AM21</f>
        <v>0</v>
      </c>
      <c r="V44" s="727">
        <f>+'Member Months'!AN21</f>
        <v>0</v>
      </c>
      <c r="W44" s="727">
        <f>+'Member Months'!AO21</f>
        <v>0</v>
      </c>
      <c r="X44" s="727">
        <f>+'Member Months'!AP21</f>
        <v>0</v>
      </c>
      <c r="Y44" s="727">
        <f>+'Member Months'!AQ21</f>
        <v>0</v>
      </c>
      <c r="Z44" s="260">
        <f>+'Member Months'!AR21</f>
        <v>0</v>
      </c>
      <c r="AA44" s="260">
        <f>+'Member Months'!AS21</f>
        <v>0</v>
      </c>
      <c r="AB44" s="243">
        <f t="shared" si="2"/>
        <v>0</v>
      </c>
      <c r="AC44" s="220"/>
    </row>
    <row r="45" spans="1:29" x14ac:dyDescent="0.2">
      <c r="A45" s="220"/>
      <c r="B45" s="801" t="s">
        <v>17</v>
      </c>
      <c r="C45" s="802"/>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710">
        <f>+'Member Months'!AG22</f>
        <v>0</v>
      </c>
      <c r="O45" s="710">
        <f>+'Member Months'!AH22</f>
        <v>0</v>
      </c>
      <c r="P45" s="743">
        <f>+'Member Months'!AI22</f>
        <v>0</v>
      </c>
      <c r="Q45" s="725">
        <f>+'Member Months'!AJ22</f>
        <v>0</v>
      </c>
      <c r="R45" s="727">
        <f>+'Member Months'!AK22</f>
        <v>0</v>
      </c>
      <c r="S45" s="727">
        <f>+'Member Months'!AL22</f>
        <v>0</v>
      </c>
      <c r="T45" s="727">
        <f>+'Member Months'!AM22</f>
        <v>0</v>
      </c>
      <c r="U45" s="727">
        <f>+'Member Months'!AN22</f>
        <v>0</v>
      </c>
      <c r="V45" s="727">
        <f>+'Member Months'!AO22</f>
        <v>0</v>
      </c>
      <c r="W45" s="727">
        <f>+'Member Months'!AP22</f>
        <v>0</v>
      </c>
      <c r="X45" s="727">
        <f>+'Member Months'!AQ22</f>
        <v>0</v>
      </c>
      <c r="Y45" s="727">
        <f>+'Member Months'!AR22</f>
        <v>0</v>
      </c>
      <c r="Z45" s="260">
        <f>+'Member Months'!AS22</f>
        <v>0</v>
      </c>
      <c r="AA45" s="260">
        <f>+'Member Months'!AT22</f>
        <v>0</v>
      </c>
      <c r="AB45" s="243">
        <f t="shared" si="2"/>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831" t="s">
        <v>1509</v>
      </c>
      <c r="C47" s="831"/>
      <c r="D47" s="812" t="s">
        <v>1</v>
      </c>
      <c r="E47" s="812"/>
      <c r="F47" s="812" t="s">
        <v>44</v>
      </c>
      <c r="G47" s="812"/>
      <c r="H47" s="812"/>
      <c r="I47" s="812"/>
      <c r="J47" s="812" t="s">
        <v>45</v>
      </c>
      <c r="K47" s="812"/>
      <c r="L47" s="812"/>
      <c r="M47" s="812"/>
      <c r="N47" s="812" t="s">
        <v>46</v>
      </c>
      <c r="O47" s="284"/>
      <c r="P47" s="839" t="s">
        <v>3373</v>
      </c>
      <c r="Q47" s="839"/>
      <c r="R47" s="839"/>
      <c r="S47" s="839"/>
      <c r="T47" s="839"/>
      <c r="U47" s="839"/>
      <c r="V47" s="285"/>
      <c r="W47" s="853" t="s">
        <v>1162</v>
      </c>
      <c r="X47" s="853"/>
      <c r="Y47" s="853" t="s">
        <v>1163</v>
      </c>
      <c r="Z47" s="853"/>
      <c r="AA47" s="853" t="s">
        <v>1164</v>
      </c>
      <c r="AB47" s="853"/>
      <c r="AC47" s="220"/>
    </row>
    <row r="48" spans="1:29" ht="15.75" customHeight="1" x14ac:dyDescent="0.2">
      <c r="A48" s="220"/>
      <c r="B48" s="831"/>
      <c r="C48" s="831"/>
      <c r="D48" s="812"/>
      <c r="E48" s="812"/>
      <c r="F48" s="286" t="s">
        <v>1213</v>
      </c>
      <c r="G48" s="286" t="s">
        <v>1178</v>
      </c>
      <c r="H48" s="286" t="s">
        <v>1179</v>
      </c>
      <c r="I48" s="287" t="s">
        <v>1180</v>
      </c>
      <c r="J48" s="286" t="s">
        <v>1213</v>
      </c>
      <c r="K48" s="286" t="s">
        <v>1178</v>
      </c>
      <c r="L48" s="286" t="s">
        <v>1179</v>
      </c>
      <c r="M48" s="287" t="s">
        <v>1180</v>
      </c>
      <c r="N48" s="812"/>
      <c r="O48" s="284"/>
      <c r="P48" s="839"/>
      <c r="Q48" s="839"/>
      <c r="R48" s="839"/>
      <c r="S48" s="839"/>
      <c r="T48" s="839"/>
      <c r="U48" s="839"/>
      <c r="V48" s="285"/>
      <c r="W48" s="848" t="s">
        <v>2</v>
      </c>
      <c r="X48" s="848" t="s">
        <v>2</v>
      </c>
      <c r="Y48" s="849" t="s">
        <v>6</v>
      </c>
      <c r="Z48" s="849"/>
      <c r="AA48" s="849" t="s">
        <v>8</v>
      </c>
      <c r="AB48" s="849"/>
      <c r="AC48" s="288"/>
    </row>
    <row r="49" spans="1:29" x14ac:dyDescent="0.2">
      <c r="A49" s="220"/>
      <c r="B49" s="803" t="s">
        <v>6</v>
      </c>
      <c r="C49" s="804"/>
      <c r="D49" s="810">
        <f>+INDEX(FY2018_ALL_Targets!BZ:BZ,MATCH('QIPP Scorecard'!$D$9,FY2018_ALL_Targets!$A:$A,0))</f>
        <v>4.17</v>
      </c>
      <c r="E49" s="811"/>
      <c r="F49" s="806">
        <f>+INDEX(FY2018_ALL_Targets!CL:CL,MATCH('QIPP Scorecard'!$D$9,FY2018_ALL_Targets!$A:$A,0))</f>
        <v>0</v>
      </c>
      <c r="G49" s="806">
        <f>+INDEX(FY2018_ALL_Targets!CM:CM,MATCH('QIPP Scorecard'!$D$9,FY2018_ALL_Targets!$A:$A,0))</f>
        <v>0.28000000000000003</v>
      </c>
      <c r="H49" s="806">
        <f>+INDEX(FY2018_ALL_Targets!CN:CN,MATCH('QIPP Scorecard'!$D$9,FY2018_ALL_Targets!$A:$A,0))</f>
        <v>0.28000000000000003</v>
      </c>
      <c r="I49" s="806">
        <f>+INDEX(FY2018_ALL_Targets!CO:CO,MATCH('QIPP Scorecard'!$D$9,FY2018_ALL_Targets!$A:$A,0))</f>
        <v>0.28000000000000003</v>
      </c>
      <c r="J49" s="806">
        <f>+INDEX(FY2018_ALL_Targets!DB:DB,MATCH('QIPP Scorecard'!$D$9,FY2018_ALL_Targets!$A:$A,0))</f>
        <v>0</v>
      </c>
      <c r="K49" s="806">
        <f>+INDEX(FY2018_ALL_Targets!DC:DC,MATCH('QIPP Scorecard'!$D$9,FY2018_ALL_Targets!$A:$A,0))</f>
        <v>0.52</v>
      </c>
      <c r="L49" s="806">
        <f>+INDEX(FY2018_ALL_Targets!DD:DD,MATCH('QIPP Scorecard'!$D$9,FY2018_ALL_Targets!$A:$A,0))</f>
        <v>0.52</v>
      </c>
      <c r="M49" s="806">
        <f>+INDEX(FY2018_ALL_Targets!DE:DE,MATCH('QIPP Scorecard'!$D$9,FY2018_ALL_Targets!$A:$A,0))</f>
        <v>0.52</v>
      </c>
      <c r="N49" s="814">
        <f>+INDEX(FY2018_ALL_Targets!DR:DR,MATCH('QIPP Scorecard'!$D$9,FY2018_ALL_Targets!$A:$A,0))</f>
        <v>0.7</v>
      </c>
      <c r="O49" s="284"/>
      <c r="P49" s="839"/>
      <c r="Q49" s="839"/>
      <c r="R49" s="839"/>
      <c r="S49" s="839"/>
      <c r="T49" s="839"/>
      <c r="U49" s="839"/>
      <c r="V49" s="285"/>
      <c r="W49" s="850" t="s">
        <v>3</v>
      </c>
      <c r="X49" s="850"/>
      <c r="Y49" s="851" t="s">
        <v>9</v>
      </c>
      <c r="Z49" s="851"/>
      <c r="AA49" s="851" t="s">
        <v>11</v>
      </c>
      <c r="AB49" s="851"/>
      <c r="AC49" s="288"/>
    </row>
    <row r="50" spans="1:29" x14ac:dyDescent="0.2">
      <c r="A50" s="220"/>
      <c r="B50" s="803" t="s">
        <v>7</v>
      </c>
      <c r="C50" s="804"/>
      <c r="D50" s="808">
        <f>+INDEX(FY2018_ALL_Targets!CA:CA,MATCH('QIPP Scorecard'!$D$9,FY2018_ALL_Targets!$A:$A,0))</f>
        <v>4.17</v>
      </c>
      <c r="E50" s="809"/>
      <c r="F50" s="806"/>
      <c r="G50" s="806"/>
      <c r="H50" s="806"/>
      <c r="I50" s="806"/>
      <c r="J50" s="806"/>
      <c r="K50" s="806"/>
      <c r="L50" s="806"/>
      <c r="M50" s="806"/>
      <c r="N50" s="814"/>
      <c r="O50" s="284"/>
      <c r="P50" s="839"/>
      <c r="Q50" s="839"/>
      <c r="R50" s="839"/>
      <c r="S50" s="839"/>
      <c r="T50" s="839"/>
      <c r="U50" s="839"/>
      <c r="V50" s="285"/>
      <c r="W50" s="852" t="s">
        <v>4</v>
      </c>
      <c r="X50" s="852"/>
      <c r="Y50" s="822" t="s">
        <v>12</v>
      </c>
      <c r="Z50" s="822"/>
      <c r="AA50" s="822" t="s">
        <v>14</v>
      </c>
      <c r="AB50" s="822"/>
      <c r="AC50" s="288"/>
    </row>
    <row r="51" spans="1:29" x14ac:dyDescent="0.2">
      <c r="A51" s="220"/>
      <c r="B51" s="803" t="s">
        <v>8</v>
      </c>
      <c r="C51" s="804"/>
      <c r="D51" s="808">
        <f>+INDEX(FY2018_ALL_Targets!CB:CB,MATCH('QIPP Scorecard'!$D$9,FY2018_ALL_Targets!$A:$A,0))</f>
        <v>4.17</v>
      </c>
      <c r="E51" s="809"/>
      <c r="F51" s="807"/>
      <c r="G51" s="807"/>
      <c r="H51" s="807"/>
      <c r="I51" s="807"/>
      <c r="J51" s="807"/>
      <c r="K51" s="807"/>
      <c r="L51" s="807"/>
      <c r="M51" s="807"/>
      <c r="N51" s="815"/>
      <c r="O51" s="284"/>
      <c r="P51" s="839"/>
      <c r="Q51" s="839"/>
      <c r="R51" s="839"/>
      <c r="S51" s="839"/>
      <c r="T51" s="839"/>
      <c r="U51" s="839"/>
      <c r="V51" s="285"/>
      <c r="W51" s="823" t="s">
        <v>5</v>
      </c>
      <c r="X51" s="823"/>
      <c r="Y51" s="824" t="s">
        <v>15</v>
      </c>
      <c r="Z51" s="824"/>
      <c r="AA51" s="824" t="s">
        <v>17</v>
      </c>
      <c r="AB51" s="824"/>
      <c r="AC51" s="288"/>
    </row>
    <row r="52" spans="1:29" x14ac:dyDescent="0.2">
      <c r="A52" s="220"/>
      <c r="B52" s="803" t="s">
        <v>9</v>
      </c>
      <c r="C52" s="804"/>
      <c r="D52" s="808">
        <f>+INDEX(FY2018_ALL_Targets!CC:CC,MATCH('QIPP Scorecard'!$D$9,FY2018_ALL_Targets!$A:$A,0))</f>
        <v>4.17</v>
      </c>
      <c r="E52" s="809"/>
      <c r="F52" s="805">
        <f>+INDEX(FY2018_ALL_Targets!CP:CP,MATCH('QIPP Scorecard'!$D$9,FY2018_ALL_Targets!$A:$A,0))</f>
        <v>0.28000000000000003</v>
      </c>
      <c r="G52" s="805">
        <f>+INDEX(FY2018_ALL_Targets!CQ:CQ,MATCH('QIPP Scorecard'!$D$9,FY2018_ALL_Targets!$A:$A,0))</f>
        <v>0.28000000000000003</v>
      </c>
      <c r="H52" s="805">
        <f>+INDEX(FY2018_ALL_Targets!CR:CR,MATCH('QIPP Scorecard'!$D$9,FY2018_ALL_Targets!$A:$A,0))</f>
        <v>0.28000000000000003</v>
      </c>
      <c r="I52" s="805">
        <f>+INDEX(FY2018_ALL_Targets!CS:CS,MATCH('QIPP Scorecard'!$D$9,FY2018_ALL_Targets!$A:$A,0))</f>
        <v>0.28000000000000003</v>
      </c>
      <c r="J52" s="805">
        <f>+INDEX(FY2018_ALL_Targets!DF:DF,MATCH('QIPP Scorecard'!$D$9,FY2018_ALL_Targets!$A:$A,0))</f>
        <v>0.52</v>
      </c>
      <c r="K52" s="805">
        <f>+INDEX(FY2018_ALL_Targets!DG:DG,MATCH('QIPP Scorecard'!$D$9,FY2018_ALL_Targets!$A:$A,0))</f>
        <v>0.52</v>
      </c>
      <c r="L52" s="805">
        <f>+INDEX(FY2018_ALL_Targets!DH:DH,MATCH('QIPP Scorecard'!$D$9,FY2018_ALL_Targets!$A:$A,0))</f>
        <v>0.52</v>
      </c>
      <c r="M52" s="805">
        <f>+INDEX(FY2018_ALL_Targets!DI:DI,MATCH('QIPP Scorecard'!$D$9,FY2018_ALL_Targets!$A:$A,0))</f>
        <v>0.52</v>
      </c>
      <c r="N52" s="816">
        <f>+INDEX(FY2018_ALL_Targets!DS:DS,MATCH('QIPP Scorecard'!$D$9,FY2018_ALL_Targets!$A:$A,0))</f>
        <v>0.8</v>
      </c>
      <c r="O52" s="284"/>
      <c r="P52" s="839"/>
      <c r="Q52" s="839"/>
      <c r="R52" s="839"/>
      <c r="S52" s="839"/>
      <c r="T52" s="839"/>
      <c r="U52" s="839"/>
      <c r="V52" s="285"/>
      <c r="W52" s="821" t="s">
        <v>1155</v>
      </c>
      <c r="X52" s="821"/>
      <c r="Y52" s="813" t="s">
        <v>1158</v>
      </c>
      <c r="Z52" s="813"/>
      <c r="AA52" s="813" t="s">
        <v>1159</v>
      </c>
      <c r="AB52" s="813"/>
      <c r="AC52" s="288"/>
    </row>
    <row r="53" spans="1:29" x14ac:dyDescent="0.2">
      <c r="A53" s="220"/>
      <c r="B53" s="803" t="s">
        <v>10</v>
      </c>
      <c r="C53" s="804"/>
      <c r="D53" s="808">
        <f>+INDEX(FY2018_ALL_Targets!CD:CD,MATCH('QIPP Scorecard'!$D$9,FY2018_ALL_Targets!$A:$A,0))</f>
        <v>4.17</v>
      </c>
      <c r="E53" s="809"/>
      <c r="F53" s="806"/>
      <c r="G53" s="806"/>
      <c r="H53" s="806"/>
      <c r="I53" s="806"/>
      <c r="J53" s="806"/>
      <c r="K53" s="806"/>
      <c r="L53" s="806"/>
      <c r="M53" s="806"/>
      <c r="N53" s="814"/>
      <c r="O53" s="284"/>
      <c r="P53" s="839"/>
      <c r="Q53" s="839"/>
      <c r="R53" s="839"/>
      <c r="S53" s="839"/>
      <c r="T53" s="839"/>
      <c r="U53" s="839"/>
      <c r="V53" s="285"/>
      <c r="W53" s="817" t="s">
        <v>1157</v>
      </c>
      <c r="X53" s="817"/>
      <c r="Y53" s="818" t="s">
        <v>1160</v>
      </c>
      <c r="Z53" s="818"/>
      <c r="AA53" s="818" t="s">
        <v>1734</v>
      </c>
      <c r="AB53" s="818"/>
      <c r="AC53" s="288"/>
    </row>
    <row r="54" spans="1:29" x14ac:dyDescent="0.2">
      <c r="A54" s="220"/>
      <c r="B54" s="803" t="s">
        <v>11</v>
      </c>
      <c r="C54" s="804"/>
      <c r="D54" s="808">
        <f>+INDEX(FY2018_ALL_Targets!CE:CE,MATCH('QIPP Scorecard'!$D$9,FY2018_ALL_Targets!$A:$A,0))</f>
        <v>4.17</v>
      </c>
      <c r="E54" s="809"/>
      <c r="F54" s="807"/>
      <c r="G54" s="807"/>
      <c r="H54" s="807"/>
      <c r="I54" s="807"/>
      <c r="J54" s="807"/>
      <c r="K54" s="807"/>
      <c r="L54" s="807"/>
      <c r="M54" s="807"/>
      <c r="N54" s="815"/>
      <c r="O54" s="284"/>
      <c r="P54" s="839"/>
      <c r="Q54" s="839"/>
      <c r="R54" s="839"/>
      <c r="S54" s="839"/>
      <c r="T54" s="839"/>
      <c r="U54" s="839"/>
      <c r="V54" s="285"/>
      <c r="W54" s="819" t="s">
        <v>1156</v>
      </c>
      <c r="X54" s="819"/>
      <c r="Y54" s="820" t="s">
        <v>1726</v>
      </c>
      <c r="Z54" s="820"/>
      <c r="AA54" s="820" t="s">
        <v>1719</v>
      </c>
      <c r="AB54" s="820"/>
      <c r="AC54" s="288"/>
    </row>
    <row r="55" spans="1:29" x14ac:dyDescent="0.2">
      <c r="A55" s="220"/>
      <c r="B55" s="799" t="s">
        <v>12</v>
      </c>
      <c r="C55" s="800"/>
      <c r="D55" s="808">
        <f>+INDEX(FY2018_ALL_Targets!CF:CF,MATCH('QIPP Scorecard'!$D$9,FY2018_ALL_Targets!$A:$A,0))</f>
        <v>4.2</v>
      </c>
      <c r="E55" s="809"/>
      <c r="F55" s="805">
        <f>+INDEX(FY2018_ALL_Targets!CT:CT,MATCH('QIPP Scorecard'!$D$9,FY2018_ALL_Targets!$A:$A,0))</f>
        <v>0</v>
      </c>
      <c r="G55" s="805">
        <f>+INDEX(FY2018_ALL_Targets!CU:CU,MATCH('QIPP Scorecard'!$D$9,FY2018_ALL_Targets!$A:$A,0))</f>
        <v>0</v>
      </c>
      <c r="H55" s="805">
        <f>+INDEX(FY2018_ALL_Targets!CV:CV,MATCH('QIPP Scorecard'!$D$9,FY2018_ALL_Targets!$A:$A,0))</f>
        <v>0</v>
      </c>
      <c r="I55" s="805">
        <f>+INDEX(FY2018_ALL_Targets!CW:CW,MATCH('QIPP Scorecard'!$D$9,FY2018_ALL_Targets!$A:$A,0))</f>
        <v>0</v>
      </c>
      <c r="J55" s="805">
        <f>+INDEX(FY2018_ALL_Targets!DJ:DJ,MATCH('QIPP Scorecard'!$D$9,FY2018_ALL_Targets!$A:$A,0))</f>
        <v>0</v>
      </c>
      <c r="K55" s="805">
        <f>+INDEX(FY2018_ALL_Targets!DK:DK,MATCH('QIPP Scorecard'!$D$9,FY2018_ALL_Targets!$A:$A,0))</f>
        <v>0</v>
      </c>
      <c r="L55" s="805">
        <f>+INDEX(FY2018_ALL_Targets!DL:DL,MATCH('QIPP Scorecard'!$D$9,FY2018_ALL_Targets!$A:$A,0))</f>
        <v>0</v>
      </c>
      <c r="M55" s="805">
        <f>+INDEX(FY2018_ALL_Targets!DM:DM,MATCH('QIPP Scorecard'!$D$9,FY2018_ALL_Targets!$A:$A,0))</f>
        <v>0</v>
      </c>
      <c r="N55" s="816">
        <f>+INDEX(FY2018_ALL_Targets!DT:DT,MATCH('QIPP Scorecard'!$D$9,FY2018_ALL_Targets!$A:$A,0))</f>
        <v>0</v>
      </c>
      <c r="O55" s="284"/>
      <c r="P55" s="839"/>
      <c r="Q55" s="839"/>
      <c r="R55" s="839"/>
      <c r="S55" s="839"/>
      <c r="T55" s="839"/>
      <c r="U55" s="839"/>
      <c r="V55" s="284"/>
      <c r="W55" s="220"/>
      <c r="X55" s="220"/>
      <c r="Y55" s="220"/>
      <c r="Z55" s="220"/>
      <c r="AA55" s="220"/>
      <c r="AB55" s="220"/>
      <c r="AC55" s="220"/>
    </row>
    <row r="56" spans="1:29" x14ac:dyDescent="0.2">
      <c r="A56" s="220"/>
      <c r="B56" s="799" t="s">
        <v>13</v>
      </c>
      <c r="C56" s="800"/>
      <c r="D56" s="808">
        <f>+INDEX(FY2018_ALL_Targets!CG:CG,MATCH('QIPP Scorecard'!$D$9,FY2018_ALL_Targets!$A:$A,0))</f>
        <v>0</v>
      </c>
      <c r="E56" s="809"/>
      <c r="F56" s="806"/>
      <c r="G56" s="806"/>
      <c r="H56" s="806"/>
      <c r="I56" s="806"/>
      <c r="J56" s="806"/>
      <c r="K56" s="806"/>
      <c r="L56" s="806"/>
      <c r="M56" s="806"/>
      <c r="N56" s="814"/>
      <c r="O56" s="284"/>
      <c r="P56" s="839"/>
      <c r="Q56" s="839"/>
      <c r="R56" s="839"/>
      <c r="S56" s="839"/>
      <c r="T56" s="839"/>
      <c r="U56" s="839"/>
      <c r="V56" s="284"/>
      <c r="W56" s="220"/>
      <c r="X56" s="220"/>
      <c r="Y56" s="220"/>
      <c r="Z56" s="220"/>
      <c r="AA56" s="220"/>
      <c r="AB56" s="220"/>
      <c r="AC56" s="220"/>
    </row>
    <row r="57" spans="1:29" x14ac:dyDescent="0.2">
      <c r="A57" s="220"/>
      <c r="B57" s="799" t="s">
        <v>14</v>
      </c>
      <c r="C57" s="800"/>
      <c r="D57" s="808">
        <f>+INDEX(FY2018_ALL_Targets!CH:CH,MATCH('QIPP Scorecard'!$D$9,FY2018_ALL_Targets!$A:$A,0))</f>
        <v>0</v>
      </c>
      <c r="E57" s="809"/>
      <c r="F57" s="807"/>
      <c r="G57" s="807"/>
      <c r="H57" s="807"/>
      <c r="I57" s="807"/>
      <c r="J57" s="807"/>
      <c r="K57" s="807"/>
      <c r="L57" s="807"/>
      <c r="M57" s="807"/>
      <c r="N57" s="815"/>
      <c r="O57" s="284"/>
      <c r="P57" s="839"/>
      <c r="Q57" s="839"/>
      <c r="R57" s="839"/>
      <c r="S57" s="839"/>
      <c r="T57" s="839"/>
      <c r="U57" s="839"/>
      <c r="V57" s="284"/>
      <c r="W57" s="220"/>
      <c r="X57" s="220"/>
      <c r="Y57" s="220"/>
      <c r="Z57" s="220"/>
      <c r="AA57" s="220"/>
      <c r="AB57" s="220"/>
      <c r="AC57" s="220"/>
    </row>
    <row r="58" spans="1:29" x14ac:dyDescent="0.2">
      <c r="A58" s="220"/>
      <c r="B58" s="799" t="s">
        <v>15</v>
      </c>
      <c r="C58" s="800"/>
      <c r="D58" s="808">
        <f>+INDEX(FY2018_ALL_Targets!CI:CI,MATCH('QIPP Scorecard'!$D$9,FY2018_ALL_Targets!$A:$A,0))</f>
        <v>0</v>
      </c>
      <c r="E58" s="809"/>
      <c r="F58" s="805">
        <f>+INDEX(FY2018_ALL_Targets!CX:CX,MATCH('QIPP Scorecard'!$D$9,FY2018_ALL_Targets!$A:$A,0))</f>
        <v>0</v>
      </c>
      <c r="G58" s="805">
        <f>+INDEX(FY2018_ALL_Targets!CY:CY,MATCH('QIPP Scorecard'!$D$9,FY2018_ALL_Targets!$A:$A,0))</f>
        <v>0</v>
      </c>
      <c r="H58" s="805">
        <f>+INDEX(FY2018_ALL_Targets!CZ:CZ,MATCH('QIPP Scorecard'!$D$9,FY2018_ALL_Targets!$A:$A,0))</f>
        <v>0</v>
      </c>
      <c r="I58" s="805">
        <f>+INDEX(FY2018_ALL_Targets!DA:DA,MATCH('QIPP Scorecard'!$D$9,FY2018_ALL_Targets!$A:$A,0))</f>
        <v>0</v>
      </c>
      <c r="J58" s="805">
        <f>+INDEX(FY2018_ALL_Targets!DN:DN,MATCH('QIPP Scorecard'!$D$9,FY2018_ALL_Targets!$A:$A,0))</f>
        <v>0</v>
      </c>
      <c r="K58" s="805">
        <f>+INDEX(FY2018_ALL_Targets!DO:DO,MATCH('QIPP Scorecard'!$D$9,FY2018_ALL_Targets!$A:$A,0))</f>
        <v>0</v>
      </c>
      <c r="L58" s="805">
        <f>+INDEX(FY2018_ALL_Targets!DP:DP,MATCH('QIPP Scorecard'!$D$9,FY2018_ALL_Targets!$A:$A,0))</f>
        <v>0</v>
      </c>
      <c r="M58" s="805">
        <f>+INDEX(FY2018_ALL_Targets!DQ:DQ,MATCH('QIPP Scorecard'!$D$9,FY2018_ALL_Targets!$A:$A,0))</f>
        <v>0</v>
      </c>
      <c r="N58" s="816">
        <f>+INDEX(FY2018_ALL_Targets!DU:DU,MATCH('QIPP Scorecard'!$D$9,FY2018_ALL_Targets!$A:$A,0))</f>
        <v>0</v>
      </c>
      <c r="O58" s="284"/>
      <c r="P58" s="839"/>
      <c r="Q58" s="839"/>
      <c r="R58" s="839"/>
      <c r="S58" s="839"/>
      <c r="T58" s="839"/>
      <c r="U58" s="839"/>
      <c r="V58" s="284"/>
      <c r="W58" s="220"/>
      <c r="X58" s="220"/>
      <c r="Y58" s="220"/>
      <c r="Z58" s="220"/>
      <c r="AA58" s="220"/>
      <c r="AB58" s="220"/>
      <c r="AC58" s="220"/>
    </row>
    <row r="59" spans="1:29" x14ac:dyDescent="0.2">
      <c r="A59" s="220"/>
      <c r="B59" s="799" t="s">
        <v>16</v>
      </c>
      <c r="C59" s="800"/>
      <c r="D59" s="808">
        <f>+INDEX(FY2018_ALL_Targets!CJ:CJ,MATCH('QIPP Scorecard'!$D$9,FY2018_ALL_Targets!$A:$A,0))</f>
        <v>0</v>
      </c>
      <c r="E59" s="809"/>
      <c r="F59" s="806"/>
      <c r="G59" s="806"/>
      <c r="H59" s="806"/>
      <c r="I59" s="806"/>
      <c r="J59" s="806"/>
      <c r="K59" s="806"/>
      <c r="L59" s="806"/>
      <c r="M59" s="806"/>
      <c r="N59" s="814"/>
      <c r="O59" s="284"/>
      <c r="P59" s="839"/>
      <c r="Q59" s="839"/>
      <c r="R59" s="839"/>
      <c r="S59" s="839"/>
      <c r="T59" s="839"/>
      <c r="U59" s="839"/>
      <c r="V59" s="284"/>
      <c r="W59" s="220"/>
      <c r="X59" s="220"/>
      <c r="Y59" s="220"/>
      <c r="Z59" s="220"/>
      <c r="AA59" s="220"/>
      <c r="AB59" s="220"/>
      <c r="AC59" s="220"/>
    </row>
    <row r="60" spans="1:29" x14ac:dyDescent="0.2">
      <c r="A60" s="220"/>
      <c r="B60" s="801" t="s">
        <v>17</v>
      </c>
      <c r="C60" s="802"/>
      <c r="D60" s="808">
        <f>+INDEX(FY2018_ALL_Targets!CK:CK,MATCH('QIPP Scorecard'!$D$9,FY2018_ALL_Targets!$A:$A,0))</f>
        <v>0</v>
      </c>
      <c r="E60" s="809"/>
      <c r="F60" s="807"/>
      <c r="G60" s="807"/>
      <c r="H60" s="807"/>
      <c r="I60" s="807"/>
      <c r="J60" s="807"/>
      <c r="K60" s="807"/>
      <c r="L60" s="807"/>
      <c r="M60" s="807"/>
      <c r="N60" s="815"/>
      <c r="O60" s="284"/>
      <c r="P60" s="839"/>
      <c r="Q60" s="839"/>
      <c r="R60" s="839"/>
      <c r="S60" s="839"/>
      <c r="T60" s="839"/>
      <c r="U60" s="839"/>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0">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W47:X47"/>
    <mergeCell ref="Y47:Z47"/>
    <mergeCell ref="AA47:AB47"/>
    <mergeCell ref="I30:J30"/>
    <mergeCell ref="B30:C30"/>
    <mergeCell ref="W30:X30"/>
    <mergeCell ref="P30:Q30"/>
    <mergeCell ref="I31:J31"/>
    <mergeCell ref="B31:C31"/>
    <mergeCell ref="W31:X31"/>
    <mergeCell ref="P31:Q31"/>
    <mergeCell ref="AA26:AB26"/>
    <mergeCell ref="I28:J28"/>
    <mergeCell ref="P29:Q29"/>
    <mergeCell ref="I26:J26"/>
    <mergeCell ref="M26:N26"/>
    <mergeCell ref="B26:C26"/>
    <mergeCell ref="F26:G26"/>
    <mergeCell ref="W26:X26"/>
    <mergeCell ref="P26:Q26"/>
    <mergeCell ref="T26:U26"/>
    <mergeCell ref="W28:X28"/>
    <mergeCell ref="P28:Q28"/>
    <mergeCell ref="I29:J29"/>
    <mergeCell ref="B28:C28"/>
    <mergeCell ref="B29:C29"/>
    <mergeCell ref="W29:X29"/>
    <mergeCell ref="B33:C33"/>
    <mergeCell ref="B34:C34"/>
    <mergeCell ref="B35:C35"/>
    <mergeCell ref="B36:C36"/>
    <mergeCell ref="B37:C37"/>
    <mergeCell ref="B38:C38"/>
    <mergeCell ref="D47:E48"/>
    <mergeCell ref="B47:C48"/>
    <mergeCell ref="B50:C50"/>
    <mergeCell ref="B51:C51"/>
    <mergeCell ref="B45:C45"/>
    <mergeCell ref="B39:C39"/>
    <mergeCell ref="B40:C40"/>
    <mergeCell ref="B41:C41"/>
    <mergeCell ref="B42:C42"/>
    <mergeCell ref="B43:C43"/>
    <mergeCell ref="B44:C44"/>
    <mergeCell ref="B49:C49"/>
    <mergeCell ref="Y52:Z52"/>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Y50:Z50"/>
    <mergeCell ref="AA50:AB50"/>
    <mergeCell ref="W51:X51"/>
    <mergeCell ref="Y51:Z51"/>
    <mergeCell ref="AA51:AB51"/>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F25:G25"/>
    <mergeCell ref="W25:X25"/>
    <mergeCell ref="AA25:AB25"/>
    <mergeCell ref="I24:J24"/>
    <mergeCell ref="M24:N24"/>
    <mergeCell ref="B24:C24"/>
    <mergeCell ref="F24:G24"/>
    <mergeCell ref="W24:X24"/>
    <mergeCell ref="AA24:AB24"/>
    <mergeCell ref="P24:Q24"/>
    <mergeCell ref="T24:U24"/>
    <mergeCell ref="P25:Q25"/>
    <mergeCell ref="T25:U25"/>
    <mergeCell ref="I25:J25"/>
    <mergeCell ref="M25:N25"/>
    <mergeCell ref="B25:C25"/>
    <mergeCell ref="W19:AB20"/>
    <mergeCell ref="P19:U20"/>
    <mergeCell ref="I22:J22"/>
    <mergeCell ref="L22:M22"/>
    <mergeCell ref="B22:C22"/>
    <mergeCell ref="E22:F22"/>
    <mergeCell ref="W22:X22"/>
    <mergeCell ref="Z22:AA22"/>
    <mergeCell ref="P22:Q22"/>
    <mergeCell ref="S22:T22"/>
    <mergeCell ref="I19:N20"/>
    <mergeCell ref="B19:G2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7:T8"/>
    <mergeCell ref="U7:U8"/>
    <mergeCell ref="V7:V8"/>
    <mergeCell ref="W7:W8"/>
    <mergeCell ref="W17:AB18"/>
    <mergeCell ref="P17:U18"/>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workbookViewId="0">
      <selection activeCell="I58" sqref="I58"/>
    </sheetView>
  </sheetViews>
  <sheetFormatPr defaultColWidth="8.85546875" defaultRowHeight="15" x14ac:dyDescent="0.25"/>
  <cols>
    <col min="1" max="2" width="8.85546875" style="12"/>
    <col min="3" max="3" width="70.7109375" style="12" bestFit="1" customWidth="1"/>
    <col min="4" max="10" width="9.7109375" style="21" customWidth="1"/>
    <col min="11"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59" t="s">
        <v>55</v>
      </c>
      <c r="B1" s="459" t="s">
        <v>1814</v>
      </c>
      <c r="C1" s="459" t="s">
        <v>56</v>
      </c>
      <c r="D1" s="701" t="s">
        <v>1815</v>
      </c>
      <c r="E1" s="701" t="s">
        <v>1816</v>
      </c>
      <c r="F1" s="701" t="s">
        <v>1817</v>
      </c>
      <c r="G1" s="701" t="s">
        <v>1818</v>
      </c>
      <c r="H1" s="701" t="s">
        <v>1819</v>
      </c>
      <c r="I1" s="701" t="s">
        <v>1820</v>
      </c>
      <c r="J1" s="701" t="s">
        <v>1821</v>
      </c>
      <c r="K1" s="460" t="s">
        <v>1822</v>
      </c>
      <c r="L1" s="460" t="s">
        <v>14</v>
      </c>
      <c r="M1" s="460" t="s">
        <v>1823</v>
      </c>
      <c r="N1" s="460" t="s">
        <v>1824</v>
      </c>
      <c r="O1" s="460" t="s">
        <v>1825</v>
      </c>
      <c r="P1" s="459" t="s">
        <v>1225</v>
      </c>
      <c r="Q1" s="459" t="s">
        <v>57</v>
      </c>
      <c r="R1" s="459" t="s">
        <v>1826</v>
      </c>
      <c r="S1" s="459" t="s">
        <v>1827</v>
      </c>
      <c r="T1" s="459" t="s">
        <v>1828</v>
      </c>
      <c r="U1" s="459" t="s">
        <v>1829</v>
      </c>
      <c r="V1" s="459" t="s">
        <v>1830</v>
      </c>
      <c r="W1" s="459" t="s">
        <v>1831</v>
      </c>
      <c r="X1" s="459" t="s">
        <v>1832</v>
      </c>
      <c r="Y1" s="459" t="s">
        <v>1833</v>
      </c>
    </row>
    <row r="2" spans="1:25" x14ac:dyDescent="0.25">
      <c r="A2" s="12" t="s">
        <v>1834</v>
      </c>
      <c r="B2" s="183">
        <v>675599</v>
      </c>
      <c r="C2" s="12" t="s">
        <v>172</v>
      </c>
      <c r="D2" s="702" t="s">
        <v>36</v>
      </c>
      <c r="E2" s="702" t="s">
        <v>36</v>
      </c>
      <c r="F2" s="702" t="s">
        <v>36</v>
      </c>
      <c r="G2" s="702" t="s">
        <v>36</v>
      </c>
      <c r="H2" s="702" t="s">
        <v>36</v>
      </c>
      <c r="I2" s="702" t="s">
        <v>36</v>
      </c>
      <c r="J2" s="703" t="s">
        <v>35</v>
      </c>
      <c r="P2" s="12" t="s">
        <v>1431</v>
      </c>
      <c r="Q2" s="12" t="s">
        <v>173</v>
      </c>
      <c r="R2" s="12" t="s">
        <v>1835</v>
      </c>
      <c r="S2" s="12" t="s">
        <v>1836</v>
      </c>
      <c r="T2" s="12" t="s">
        <v>1837</v>
      </c>
      <c r="U2" s="12" t="s">
        <v>1838</v>
      </c>
      <c r="V2" s="12" t="s">
        <v>1835</v>
      </c>
      <c r="W2" s="12" t="s">
        <v>1836</v>
      </c>
      <c r="X2" s="12" t="s">
        <v>1837</v>
      </c>
      <c r="Y2" s="12" t="s">
        <v>1839</v>
      </c>
    </row>
    <row r="3" spans="1:25" x14ac:dyDescent="0.25">
      <c r="A3" s="12" t="s">
        <v>1840</v>
      </c>
      <c r="B3" s="183">
        <v>675880</v>
      </c>
      <c r="C3" s="12" t="s">
        <v>865</v>
      </c>
      <c r="D3" s="702" t="s">
        <v>36</v>
      </c>
      <c r="E3" s="702" t="s">
        <v>36</v>
      </c>
      <c r="F3" s="702" t="s">
        <v>36</v>
      </c>
      <c r="G3" s="702" t="s">
        <v>36</v>
      </c>
      <c r="H3" s="702" t="s">
        <v>36</v>
      </c>
      <c r="I3" s="702" t="s">
        <v>36</v>
      </c>
      <c r="J3" s="702" t="s">
        <v>36</v>
      </c>
      <c r="P3" s="12" t="s">
        <v>865</v>
      </c>
      <c r="Q3" s="12" t="s">
        <v>866</v>
      </c>
      <c r="R3" s="12" t="s">
        <v>1841</v>
      </c>
      <c r="S3" s="12" t="s">
        <v>1836</v>
      </c>
      <c r="T3" s="12" t="s">
        <v>1842</v>
      </c>
      <c r="U3" s="12" t="s">
        <v>1843</v>
      </c>
      <c r="V3" s="12" t="s">
        <v>1841</v>
      </c>
      <c r="W3" s="12" t="s">
        <v>1836</v>
      </c>
      <c r="X3" s="12" t="s">
        <v>1842</v>
      </c>
      <c r="Y3" s="12" t="s">
        <v>1844</v>
      </c>
    </row>
    <row r="4" spans="1:25" x14ac:dyDescent="0.25">
      <c r="A4" s="12" t="s">
        <v>1845</v>
      </c>
      <c r="B4" s="183">
        <v>676222</v>
      </c>
      <c r="C4" s="12" t="s">
        <v>476</v>
      </c>
      <c r="D4" s="703" t="s">
        <v>35</v>
      </c>
      <c r="E4" s="703" t="s">
        <v>35</v>
      </c>
      <c r="F4" s="703" t="s">
        <v>35</v>
      </c>
      <c r="G4" s="703" t="s">
        <v>35</v>
      </c>
      <c r="H4" s="703" t="s">
        <v>35</v>
      </c>
      <c r="I4" s="703" t="s">
        <v>35</v>
      </c>
      <c r="J4" s="703" t="s">
        <v>35</v>
      </c>
      <c r="P4" s="12" t="s">
        <v>1402</v>
      </c>
      <c r="Q4" s="12" t="s">
        <v>477</v>
      </c>
      <c r="R4" s="12" t="s">
        <v>1846</v>
      </c>
      <c r="S4" s="12" t="s">
        <v>1836</v>
      </c>
      <c r="T4" s="12" t="s">
        <v>1847</v>
      </c>
      <c r="U4" s="12" t="s">
        <v>477</v>
      </c>
      <c r="V4" s="12" t="s">
        <v>1846</v>
      </c>
      <c r="W4" s="12" t="s">
        <v>1836</v>
      </c>
      <c r="X4" s="12" t="s">
        <v>1847</v>
      </c>
      <c r="Y4" s="12" t="s">
        <v>1848</v>
      </c>
    </row>
    <row r="5" spans="1:25" x14ac:dyDescent="0.25">
      <c r="A5" s="12" t="s">
        <v>1849</v>
      </c>
      <c r="B5" s="183">
        <v>675681</v>
      </c>
      <c r="C5" s="12" t="s">
        <v>294</v>
      </c>
      <c r="D5" s="703" t="s">
        <v>35</v>
      </c>
      <c r="E5" s="703" t="s">
        <v>35</v>
      </c>
      <c r="F5" s="703" t="s">
        <v>35</v>
      </c>
      <c r="G5" s="703" t="s">
        <v>35</v>
      </c>
      <c r="H5" s="703" t="s">
        <v>35</v>
      </c>
      <c r="I5" s="703" t="s">
        <v>35</v>
      </c>
      <c r="J5" s="703" t="s">
        <v>35</v>
      </c>
      <c r="P5" s="12" t="s">
        <v>1354</v>
      </c>
      <c r="Q5" s="12" t="s">
        <v>295</v>
      </c>
      <c r="R5" s="12" t="s">
        <v>1850</v>
      </c>
      <c r="S5" s="12" t="s">
        <v>1851</v>
      </c>
      <c r="T5" s="12" t="s">
        <v>1852</v>
      </c>
      <c r="U5" s="12" t="s">
        <v>1853</v>
      </c>
      <c r="V5" s="12" t="s">
        <v>1850</v>
      </c>
      <c r="W5" s="12" t="s">
        <v>1851</v>
      </c>
      <c r="X5" s="12" t="s">
        <v>1854</v>
      </c>
      <c r="Y5" s="12" t="s">
        <v>1855</v>
      </c>
    </row>
    <row r="6" spans="1:25" x14ac:dyDescent="0.25">
      <c r="A6" s="12" t="s">
        <v>1856</v>
      </c>
      <c r="B6" s="183">
        <v>676104</v>
      </c>
      <c r="C6" s="12" t="s">
        <v>408</v>
      </c>
      <c r="D6" s="703" t="s">
        <v>35</v>
      </c>
      <c r="E6" s="703" t="s">
        <v>35</v>
      </c>
      <c r="F6" s="703" t="s">
        <v>35</v>
      </c>
      <c r="G6" s="703" t="s">
        <v>35</v>
      </c>
      <c r="H6" s="703" t="s">
        <v>35</v>
      </c>
      <c r="I6" s="703" t="s">
        <v>35</v>
      </c>
      <c r="J6" s="703" t="s">
        <v>35</v>
      </c>
      <c r="P6" s="12" t="s">
        <v>1340</v>
      </c>
      <c r="Q6" s="12" t="s">
        <v>409</v>
      </c>
      <c r="R6" s="12" t="s">
        <v>1857</v>
      </c>
      <c r="S6" s="12" t="s">
        <v>1836</v>
      </c>
      <c r="T6" s="12" t="s">
        <v>1858</v>
      </c>
      <c r="U6" s="12" t="s">
        <v>409</v>
      </c>
      <c r="V6" s="12" t="s">
        <v>1857</v>
      </c>
      <c r="W6" s="12" t="s">
        <v>1836</v>
      </c>
      <c r="X6" s="12" t="s">
        <v>1858</v>
      </c>
      <c r="Y6" s="12" t="s">
        <v>1859</v>
      </c>
    </row>
    <row r="7" spans="1:25" x14ac:dyDescent="0.25">
      <c r="A7" s="12" t="s">
        <v>1860</v>
      </c>
      <c r="B7" s="183">
        <v>676143</v>
      </c>
      <c r="C7" s="12" t="s">
        <v>428</v>
      </c>
      <c r="D7" s="703" t="s">
        <v>35</v>
      </c>
      <c r="E7" s="703" t="s">
        <v>35</v>
      </c>
      <c r="F7" s="703" t="s">
        <v>35</v>
      </c>
      <c r="G7" s="703" t="s">
        <v>35</v>
      </c>
      <c r="H7" s="703" t="s">
        <v>35</v>
      </c>
      <c r="I7" s="703" t="s">
        <v>35</v>
      </c>
      <c r="J7" s="703" t="s">
        <v>35</v>
      </c>
      <c r="P7" s="12" t="s">
        <v>1341</v>
      </c>
      <c r="Q7" s="12" t="s">
        <v>429</v>
      </c>
      <c r="R7" s="12" t="s">
        <v>1861</v>
      </c>
      <c r="S7" s="12" t="s">
        <v>1836</v>
      </c>
      <c r="T7" s="12" t="s">
        <v>1862</v>
      </c>
      <c r="U7" s="12" t="s">
        <v>429</v>
      </c>
      <c r="V7" s="12" t="s">
        <v>1861</v>
      </c>
      <c r="W7" s="12" t="s">
        <v>1836</v>
      </c>
      <c r="X7" s="12" t="s">
        <v>1862</v>
      </c>
      <c r="Y7" s="12" t="s">
        <v>1863</v>
      </c>
    </row>
    <row r="8" spans="1:25" x14ac:dyDescent="0.25">
      <c r="A8" s="12" t="s">
        <v>1864</v>
      </c>
      <c r="B8" s="183">
        <v>676101</v>
      </c>
      <c r="C8" s="12" t="s">
        <v>406</v>
      </c>
      <c r="D8" s="703" t="s">
        <v>35</v>
      </c>
      <c r="E8" s="703" t="s">
        <v>35</v>
      </c>
      <c r="F8" s="703" t="s">
        <v>35</v>
      </c>
      <c r="G8" s="703" t="s">
        <v>35</v>
      </c>
      <c r="H8" s="703" t="s">
        <v>35</v>
      </c>
      <c r="I8" s="703" t="s">
        <v>35</v>
      </c>
      <c r="J8" s="703" t="s">
        <v>35</v>
      </c>
      <c r="P8" s="12" t="s">
        <v>1342</v>
      </c>
      <c r="Q8" s="12" t="s">
        <v>407</v>
      </c>
      <c r="R8" s="12" t="s">
        <v>1865</v>
      </c>
      <c r="S8" s="12" t="s">
        <v>1836</v>
      </c>
      <c r="T8" s="12" t="s">
        <v>1866</v>
      </c>
      <c r="U8" s="12" t="s">
        <v>407</v>
      </c>
      <c r="V8" s="12" t="s">
        <v>1865</v>
      </c>
      <c r="W8" s="12" t="s">
        <v>1836</v>
      </c>
      <c r="X8" s="12" t="s">
        <v>1866</v>
      </c>
      <c r="Y8" s="12" t="s">
        <v>1867</v>
      </c>
    </row>
    <row r="9" spans="1:25" x14ac:dyDescent="0.25">
      <c r="A9" s="12" t="s">
        <v>1868</v>
      </c>
      <c r="B9" s="12" t="s">
        <v>1622</v>
      </c>
      <c r="C9" s="12" t="s">
        <v>310</v>
      </c>
      <c r="D9" s="703" t="s">
        <v>35</v>
      </c>
      <c r="E9" s="703" t="s">
        <v>35</v>
      </c>
      <c r="F9" s="703" t="s">
        <v>35</v>
      </c>
      <c r="G9" s="703" t="s">
        <v>35</v>
      </c>
      <c r="H9" s="703" t="s">
        <v>35</v>
      </c>
      <c r="I9" s="703" t="s">
        <v>35</v>
      </c>
      <c r="J9" s="703" t="s">
        <v>35</v>
      </c>
      <c r="P9" s="12" t="s">
        <v>1372</v>
      </c>
      <c r="Q9" s="12" t="s">
        <v>311</v>
      </c>
      <c r="R9" s="12" t="s">
        <v>1869</v>
      </c>
      <c r="S9" s="12" t="s">
        <v>1836</v>
      </c>
      <c r="T9" s="12" t="s">
        <v>1870</v>
      </c>
      <c r="U9" s="12" t="s">
        <v>1871</v>
      </c>
      <c r="V9" s="12" t="s">
        <v>1869</v>
      </c>
      <c r="W9" s="12" t="s">
        <v>1836</v>
      </c>
      <c r="X9" s="12" t="s">
        <v>1870</v>
      </c>
      <c r="Y9" s="12" t="s">
        <v>1872</v>
      </c>
    </row>
    <row r="10" spans="1:25" x14ac:dyDescent="0.25">
      <c r="A10" s="12" t="s">
        <v>1873</v>
      </c>
      <c r="B10" s="183">
        <v>455523</v>
      </c>
      <c r="C10" s="12" t="s">
        <v>750</v>
      </c>
      <c r="D10" s="703" t="s">
        <v>35</v>
      </c>
      <c r="E10" s="703" t="s">
        <v>35</v>
      </c>
      <c r="F10" s="703" t="s">
        <v>35</v>
      </c>
      <c r="G10" s="703" t="s">
        <v>35</v>
      </c>
      <c r="H10" s="703" t="s">
        <v>35</v>
      </c>
      <c r="I10" s="703" t="s">
        <v>35</v>
      </c>
      <c r="J10" s="703" t="s">
        <v>35</v>
      </c>
      <c r="P10" s="12" t="s">
        <v>1364</v>
      </c>
      <c r="Q10" s="12" t="s">
        <v>751</v>
      </c>
      <c r="R10" s="12" t="s">
        <v>1874</v>
      </c>
      <c r="S10" s="12" t="s">
        <v>1836</v>
      </c>
      <c r="T10" s="12" t="s">
        <v>1875</v>
      </c>
      <c r="U10" s="12" t="s">
        <v>751</v>
      </c>
      <c r="V10" s="12" t="s">
        <v>1874</v>
      </c>
      <c r="W10" s="12" t="s">
        <v>1836</v>
      </c>
      <c r="X10" s="12" t="s">
        <v>1875</v>
      </c>
      <c r="Y10" s="12" t="s">
        <v>1876</v>
      </c>
    </row>
    <row r="11" spans="1:25" x14ac:dyDescent="0.25">
      <c r="A11" s="12" t="s">
        <v>1877</v>
      </c>
      <c r="B11" s="183">
        <v>676005</v>
      </c>
      <c r="C11" s="12" t="s">
        <v>1137</v>
      </c>
      <c r="D11" s="703" t="s">
        <v>35</v>
      </c>
      <c r="E11" s="703" t="s">
        <v>35</v>
      </c>
      <c r="F11" s="703" t="s">
        <v>35</v>
      </c>
      <c r="G11" s="703" t="s">
        <v>35</v>
      </c>
      <c r="H11" s="703" t="s">
        <v>35</v>
      </c>
      <c r="I11" s="703" t="s">
        <v>35</v>
      </c>
      <c r="J11" s="703" t="s">
        <v>35</v>
      </c>
      <c r="P11" s="12" t="s">
        <v>1369</v>
      </c>
      <c r="Q11" s="12" t="s">
        <v>1138</v>
      </c>
      <c r="R11" s="12" t="s">
        <v>1878</v>
      </c>
      <c r="S11" s="12" t="s">
        <v>1836</v>
      </c>
      <c r="T11" s="12" t="s">
        <v>1879</v>
      </c>
      <c r="U11" s="12" t="s">
        <v>1880</v>
      </c>
      <c r="V11" s="12" t="s">
        <v>1881</v>
      </c>
      <c r="W11" s="12" t="s">
        <v>1836</v>
      </c>
      <c r="X11" s="12" t="s">
        <v>1879</v>
      </c>
      <c r="Y11" s="12" t="s">
        <v>1882</v>
      </c>
    </row>
    <row r="12" spans="1:25" x14ac:dyDescent="0.25">
      <c r="A12" s="12" t="s">
        <v>1883</v>
      </c>
      <c r="B12" s="183">
        <v>676175</v>
      </c>
      <c r="C12" s="12" t="s">
        <v>382</v>
      </c>
      <c r="D12" s="703" t="s">
        <v>35</v>
      </c>
      <c r="E12" s="703" t="s">
        <v>35</v>
      </c>
      <c r="F12" s="703" t="s">
        <v>35</v>
      </c>
      <c r="G12" s="703" t="s">
        <v>35</v>
      </c>
      <c r="H12" s="703" t="s">
        <v>35</v>
      </c>
      <c r="I12" s="703" t="s">
        <v>35</v>
      </c>
      <c r="J12" s="703" t="s">
        <v>35</v>
      </c>
      <c r="P12" s="12" t="s">
        <v>1259</v>
      </c>
      <c r="Q12" s="12" t="s">
        <v>383</v>
      </c>
      <c r="R12" s="12" t="s">
        <v>1884</v>
      </c>
      <c r="S12" s="12" t="s">
        <v>1836</v>
      </c>
      <c r="T12" s="12" t="s">
        <v>1884</v>
      </c>
      <c r="U12" s="12" t="s">
        <v>1885</v>
      </c>
      <c r="V12" s="12" t="s">
        <v>1884</v>
      </c>
      <c r="W12" s="12" t="s">
        <v>1836</v>
      </c>
      <c r="X12" s="12" t="s">
        <v>1884</v>
      </c>
      <c r="Y12" s="12" t="s">
        <v>1886</v>
      </c>
    </row>
    <row r="13" spans="1:25" x14ac:dyDescent="0.25">
      <c r="A13" s="12" t="s">
        <v>1887</v>
      </c>
      <c r="B13" s="183">
        <v>675936</v>
      </c>
      <c r="C13" s="12" t="s">
        <v>720</v>
      </c>
      <c r="D13" s="703" t="s">
        <v>35</v>
      </c>
      <c r="E13" s="703" t="s">
        <v>35</v>
      </c>
      <c r="F13" s="703" t="s">
        <v>35</v>
      </c>
      <c r="G13" s="703" t="s">
        <v>35</v>
      </c>
      <c r="H13" s="703" t="s">
        <v>35</v>
      </c>
      <c r="I13" s="703" t="s">
        <v>35</v>
      </c>
      <c r="J13" s="703" t="s">
        <v>35</v>
      </c>
      <c r="P13" s="12" t="s">
        <v>1387</v>
      </c>
      <c r="Q13" s="12" t="s">
        <v>721</v>
      </c>
      <c r="R13" s="12" t="s">
        <v>1888</v>
      </c>
      <c r="S13" s="12" t="s">
        <v>1836</v>
      </c>
      <c r="T13" s="12" t="s">
        <v>1889</v>
      </c>
      <c r="U13" s="12" t="s">
        <v>721</v>
      </c>
      <c r="V13" s="12" t="s">
        <v>1888</v>
      </c>
      <c r="W13" s="12" t="s">
        <v>1836</v>
      </c>
      <c r="X13" s="12" t="s">
        <v>1889</v>
      </c>
      <c r="Y13" s="12" t="s">
        <v>1890</v>
      </c>
    </row>
    <row r="14" spans="1:25" x14ac:dyDescent="0.25">
      <c r="A14" s="12" t="s">
        <v>1891</v>
      </c>
      <c r="B14" s="183">
        <v>676259</v>
      </c>
      <c r="C14" s="12" t="s">
        <v>150</v>
      </c>
      <c r="D14" s="703" t="s">
        <v>35</v>
      </c>
      <c r="E14" s="703" t="s">
        <v>35</v>
      </c>
      <c r="F14" s="703" t="s">
        <v>35</v>
      </c>
      <c r="G14" s="703" t="s">
        <v>35</v>
      </c>
      <c r="H14" s="703" t="s">
        <v>35</v>
      </c>
      <c r="I14" s="703" t="s">
        <v>35</v>
      </c>
      <c r="J14" s="703" t="s">
        <v>35</v>
      </c>
      <c r="P14" s="12" t="s">
        <v>1301</v>
      </c>
      <c r="Q14" s="12" t="s">
        <v>151</v>
      </c>
      <c r="R14" s="12" t="s">
        <v>1892</v>
      </c>
      <c r="S14" s="12" t="s">
        <v>1836</v>
      </c>
      <c r="T14" s="12" t="s">
        <v>1893</v>
      </c>
      <c r="U14" s="12" t="s">
        <v>151</v>
      </c>
      <c r="V14" s="12" t="s">
        <v>1892</v>
      </c>
      <c r="W14" s="12" t="s">
        <v>1836</v>
      </c>
      <c r="X14" s="12" t="s">
        <v>1893</v>
      </c>
      <c r="Y14" s="12" t="s">
        <v>1894</v>
      </c>
    </row>
    <row r="15" spans="1:25" x14ac:dyDescent="0.25">
      <c r="A15" s="12" t="s">
        <v>1895</v>
      </c>
      <c r="B15" s="183">
        <v>455965</v>
      </c>
      <c r="C15" s="12" t="s">
        <v>999</v>
      </c>
      <c r="D15" s="703" t="s">
        <v>35</v>
      </c>
      <c r="E15" s="703" t="s">
        <v>35</v>
      </c>
      <c r="F15" s="703" t="s">
        <v>35</v>
      </c>
      <c r="G15" s="703" t="s">
        <v>35</v>
      </c>
      <c r="H15" s="703" t="s">
        <v>35</v>
      </c>
      <c r="I15" s="703" t="s">
        <v>35</v>
      </c>
      <c r="J15" s="703" t="s">
        <v>35</v>
      </c>
      <c r="P15" s="12" t="s">
        <v>1392</v>
      </c>
      <c r="Q15" s="12" t="s">
        <v>1000</v>
      </c>
      <c r="R15" s="12" t="s">
        <v>1896</v>
      </c>
      <c r="S15" s="12" t="s">
        <v>1836</v>
      </c>
      <c r="T15" s="12" t="s">
        <v>1897</v>
      </c>
      <c r="U15" s="12" t="s">
        <v>1000</v>
      </c>
      <c r="V15" s="12" t="s">
        <v>1896</v>
      </c>
      <c r="W15" s="12" t="s">
        <v>1836</v>
      </c>
      <c r="X15" s="12" t="s">
        <v>1897</v>
      </c>
      <c r="Y15" s="12" t="s">
        <v>1898</v>
      </c>
    </row>
    <row r="16" spans="1:25" x14ac:dyDescent="0.25">
      <c r="A16" s="12" t="s">
        <v>1899</v>
      </c>
      <c r="B16" s="183">
        <v>675795</v>
      </c>
      <c r="C16" s="12" t="s">
        <v>965</v>
      </c>
      <c r="D16" s="703" t="s">
        <v>35</v>
      </c>
      <c r="E16" s="703" t="s">
        <v>35</v>
      </c>
      <c r="F16" s="703" t="s">
        <v>35</v>
      </c>
      <c r="G16" s="703" t="s">
        <v>35</v>
      </c>
      <c r="H16" s="703" t="s">
        <v>35</v>
      </c>
      <c r="I16" s="703" t="s">
        <v>35</v>
      </c>
      <c r="J16" s="703" t="s">
        <v>36</v>
      </c>
      <c r="P16" s="12" t="s">
        <v>1364</v>
      </c>
      <c r="Q16" s="12" t="s">
        <v>966</v>
      </c>
      <c r="R16" s="12" t="s">
        <v>1874</v>
      </c>
      <c r="S16" s="12" t="s">
        <v>1836</v>
      </c>
      <c r="T16" s="12" t="s">
        <v>1900</v>
      </c>
      <c r="U16" s="12" t="s">
        <v>966</v>
      </c>
      <c r="V16" s="12" t="s">
        <v>1874</v>
      </c>
      <c r="W16" s="12" t="s">
        <v>1836</v>
      </c>
      <c r="X16" s="12" t="s">
        <v>1900</v>
      </c>
      <c r="Y16" s="12" t="s">
        <v>1901</v>
      </c>
    </row>
    <row r="17" spans="1:25" x14ac:dyDescent="0.25">
      <c r="A17" s="12" t="s">
        <v>1902</v>
      </c>
      <c r="B17" s="183">
        <v>675729</v>
      </c>
      <c r="C17" s="12" t="s">
        <v>344</v>
      </c>
      <c r="D17" s="703" t="s">
        <v>35</v>
      </c>
      <c r="E17" s="703" t="s">
        <v>35</v>
      </c>
      <c r="F17" s="703" t="s">
        <v>35</v>
      </c>
      <c r="G17" s="703" t="s">
        <v>35</v>
      </c>
      <c r="H17" s="703" t="s">
        <v>35</v>
      </c>
      <c r="I17" s="703" t="s">
        <v>35</v>
      </c>
      <c r="J17" s="703" t="s">
        <v>35</v>
      </c>
      <c r="P17" s="12" t="s">
        <v>1387</v>
      </c>
      <c r="Q17" s="12" t="s">
        <v>345</v>
      </c>
      <c r="R17" s="12" t="s">
        <v>1903</v>
      </c>
      <c r="S17" s="12" t="s">
        <v>1836</v>
      </c>
      <c r="T17" s="12" t="s">
        <v>1904</v>
      </c>
      <c r="U17" s="12" t="s">
        <v>345</v>
      </c>
      <c r="V17" s="12" t="s">
        <v>1903</v>
      </c>
      <c r="W17" s="12" t="s">
        <v>1836</v>
      </c>
      <c r="X17" s="12" t="s">
        <v>1904</v>
      </c>
      <c r="Y17" s="12" t="s">
        <v>1905</v>
      </c>
    </row>
    <row r="18" spans="1:25" x14ac:dyDescent="0.25">
      <c r="A18" s="12" t="s">
        <v>1906</v>
      </c>
      <c r="B18" s="12" t="s">
        <v>1629</v>
      </c>
      <c r="C18" s="12" t="s">
        <v>1057</v>
      </c>
      <c r="D18" s="703" t="s">
        <v>35</v>
      </c>
      <c r="E18" s="703" t="s">
        <v>35</v>
      </c>
      <c r="F18" s="703" t="s">
        <v>35</v>
      </c>
      <c r="G18" s="703" t="s">
        <v>35</v>
      </c>
      <c r="H18" s="703" t="s">
        <v>35</v>
      </c>
      <c r="I18" s="703" t="s">
        <v>35</v>
      </c>
      <c r="J18" s="703" t="s">
        <v>35</v>
      </c>
      <c r="P18" s="12" t="s">
        <v>1273</v>
      </c>
      <c r="Q18" s="12" t="s">
        <v>1058</v>
      </c>
      <c r="R18" s="12" t="s">
        <v>1907</v>
      </c>
      <c r="S18" s="12" t="s">
        <v>1836</v>
      </c>
      <c r="T18" s="12" t="s">
        <v>1908</v>
      </c>
      <c r="U18" s="12" t="s">
        <v>1909</v>
      </c>
      <c r="V18" s="12" t="s">
        <v>1907</v>
      </c>
      <c r="W18" s="12" t="s">
        <v>1836</v>
      </c>
      <c r="X18" s="12" t="s">
        <v>1908</v>
      </c>
      <c r="Y18" s="12" t="s">
        <v>1910</v>
      </c>
    </row>
    <row r="19" spans="1:25" x14ac:dyDescent="0.25">
      <c r="A19" s="12" t="s">
        <v>1911</v>
      </c>
      <c r="B19" s="183">
        <v>675798</v>
      </c>
      <c r="C19" s="12" t="s">
        <v>1143</v>
      </c>
      <c r="D19" s="703" t="s">
        <v>35</v>
      </c>
      <c r="E19" s="703" t="s">
        <v>35</v>
      </c>
      <c r="F19" s="703" t="s">
        <v>35</v>
      </c>
      <c r="G19" s="703" t="s">
        <v>35</v>
      </c>
      <c r="H19" s="703" t="s">
        <v>35</v>
      </c>
      <c r="I19" s="703" t="s">
        <v>35</v>
      </c>
      <c r="J19" s="703" t="s">
        <v>35</v>
      </c>
      <c r="P19" s="12" t="s">
        <v>1278</v>
      </c>
      <c r="Q19" s="12" t="s">
        <v>1144</v>
      </c>
      <c r="R19" s="12" t="s">
        <v>1912</v>
      </c>
      <c r="S19" s="12" t="s">
        <v>1836</v>
      </c>
      <c r="T19" s="12" t="s">
        <v>1913</v>
      </c>
      <c r="U19" s="12" t="s">
        <v>1144</v>
      </c>
      <c r="V19" s="12" t="s">
        <v>1912</v>
      </c>
      <c r="W19" s="12" t="s">
        <v>1836</v>
      </c>
      <c r="X19" s="12" t="s">
        <v>1913</v>
      </c>
      <c r="Y19" s="12" t="s">
        <v>1914</v>
      </c>
    </row>
    <row r="20" spans="1:25" x14ac:dyDescent="0.25">
      <c r="A20" s="12" t="s">
        <v>1915</v>
      </c>
      <c r="B20" s="183">
        <v>676349</v>
      </c>
      <c r="C20" s="12" t="s">
        <v>538</v>
      </c>
      <c r="D20" s="703" t="s">
        <v>35</v>
      </c>
      <c r="E20" s="703" t="s">
        <v>35</v>
      </c>
      <c r="F20" s="703" t="s">
        <v>35</v>
      </c>
      <c r="G20" s="703" t="s">
        <v>35</v>
      </c>
      <c r="H20" s="703" t="s">
        <v>35</v>
      </c>
      <c r="I20" s="703" t="s">
        <v>35</v>
      </c>
      <c r="J20" s="703" t="s">
        <v>35</v>
      </c>
      <c r="P20" s="12" t="s">
        <v>1407</v>
      </c>
      <c r="Q20" s="12" t="s">
        <v>539</v>
      </c>
      <c r="R20" s="12" t="s">
        <v>1916</v>
      </c>
      <c r="S20" s="12" t="s">
        <v>1836</v>
      </c>
      <c r="T20" s="12" t="s">
        <v>1917</v>
      </c>
      <c r="U20" s="12" t="s">
        <v>1880</v>
      </c>
      <c r="V20" s="12" t="s">
        <v>1881</v>
      </c>
      <c r="W20" s="12" t="s">
        <v>1836</v>
      </c>
      <c r="X20" s="12" t="s">
        <v>1918</v>
      </c>
      <c r="Y20" s="12" t="s">
        <v>1919</v>
      </c>
    </row>
    <row r="21" spans="1:25" x14ac:dyDescent="0.25">
      <c r="A21" s="12" t="s">
        <v>1920</v>
      </c>
      <c r="B21" s="183">
        <v>455849</v>
      </c>
      <c r="C21" s="12" t="s">
        <v>664</v>
      </c>
      <c r="D21" s="703" t="s">
        <v>35</v>
      </c>
      <c r="E21" s="703" t="s">
        <v>35</v>
      </c>
      <c r="F21" s="703" t="s">
        <v>35</v>
      </c>
      <c r="G21" s="703" t="s">
        <v>35</v>
      </c>
      <c r="H21" s="703" t="s">
        <v>35</v>
      </c>
      <c r="I21" s="703" t="s">
        <v>35</v>
      </c>
      <c r="J21" s="703" t="s">
        <v>35</v>
      </c>
      <c r="P21" s="12" t="s">
        <v>1390</v>
      </c>
      <c r="Q21" s="12" t="s">
        <v>665</v>
      </c>
      <c r="R21" s="12" t="s">
        <v>1921</v>
      </c>
      <c r="S21" s="12" t="s">
        <v>1836</v>
      </c>
      <c r="T21" s="12" t="s">
        <v>1922</v>
      </c>
      <c r="U21" s="12" t="s">
        <v>665</v>
      </c>
      <c r="V21" s="12" t="s">
        <v>1921</v>
      </c>
      <c r="W21" s="12" t="s">
        <v>1836</v>
      </c>
      <c r="X21" s="12" t="s">
        <v>1922</v>
      </c>
      <c r="Y21" s="12" t="s">
        <v>1923</v>
      </c>
    </row>
    <row r="22" spans="1:25" x14ac:dyDescent="0.25">
      <c r="A22" s="12" t="s">
        <v>1924</v>
      </c>
      <c r="B22" s="183">
        <v>455931</v>
      </c>
      <c r="C22" s="12" t="s">
        <v>632</v>
      </c>
      <c r="D22" s="703" t="s">
        <v>35</v>
      </c>
      <c r="E22" s="703" t="s">
        <v>35</v>
      </c>
      <c r="F22" s="703" t="s">
        <v>35</v>
      </c>
      <c r="G22" s="703" t="s">
        <v>35</v>
      </c>
      <c r="H22" s="703" t="s">
        <v>35</v>
      </c>
      <c r="I22" s="703" t="s">
        <v>35</v>
      </c>
      <c r="J22" s="703" t="s">
        <v>35</v>
      </c>
      <c r="P22" s="12" t="s">
        <v>1266</v>
      </c>
      <c r="Q22" s="12" t="s">
        <v>633</v>
      </c>
      <c r="R22" s="12" t="s">
        <v>1925</v>
      </c>
      <c r="S22" s="12" t="s">
        <v>1836</v>
      </c>
      <c r="T22" s="12" t="s">
        <v>1926</v>
      </c>
      <c r="U22" s="12" t="s">
        <v>633</v>
      </c>
      <c r="V22" s="12" t="s">
        <v>1925</v>
      </c>
      <c r="W22" s="12" t="s">
        <v>1836</v>
      </c>
      <c r="X22" s="12" t="s">
        <v>1926</v>
      </c>
      <c r="Y22" s="12" t="s">
        <v>1927</v>
      </c>
    </row>
    <row r="23" spans="1:25" x14ac:dyDescent="0.25">
      <c r="A23" s="12" t="s">
        <v>1928</v>
      </c>
      <c r="B23" s="183">
        <v>675852</v>
      </c>
      <c r="C23" s="12" t="s">
        <v>798</v>
      </c>
      <c r="D23" s="703" t="s">
        <v>35</v>
      </c>
      <c r="E23" s="703" t="s">
        <v>35</v>
      </c>
      <c r="F23" s="703" t="s">
        <v>35</v>
      </c>
      <c r="G23" s="703" t="s">
        <v>35</v>
      </c>
      <c r="H23" s="703" t="s">
        <v>35</v>
      </c>
      <c r="I23" s="703" t="s">
        <v>35</v>
      </c>
      <c r="J23" s="703" t="s">
        <v>35</v>
      </c>
      <c r="P23" s="12" t="s">
        <v>1266</v>
      </c>
      <c r="Q23" s="12" t="s">
        <v>799</v>
      </c>
      <c r="R23" s="12" t="s">
        <v>1896</v>
      </c>
      <c r="S23" s="12" t="s">
        <v>1836</v>
      </c>
      <c r="T23" s="12" t="s">
        <v>1929</v>
      </c>
      <c r="U23" s="12" t="s">
        <v>799</v>
      </c>
      <c r="V23" s="12" t="s">
        <v>1896</v>
      </c>
      <c r="W23" s="12" t="s">
        <v>1836</v>
      </c>
      <c r="X23" s="12" t="s">
        <v>1929</v>
      </c>
      <c r="Y23" s="12" t="s">
        <v>1930</v>
      </c>
    </row>
    <row r="24" spans="1:25" x14ac:dyDescent="0.25">
      <c r="A24" s="12" t="s">
        <v>1931</v>
      </c>
      <c r="B24" s="183">
        <v>455467</v>
      </c>
      <c r="C24" s="12" t="s">
        <v>240</v>
      </c>
      <c r="D24" s="703" t="s">
        <v>35</v>
      </c>
      <c r="E24" s="703" t="s">
        <v>35</v>
      </c>
      <c r="F24" s="703" t="s">
        <v>35</v>
      </c>
      <c r="G24" s="703" t="s">
        <v>35</v>
      </c>
      <c r="H24" s="703" t="s">
        <v>35</v>
      </c>
      <c r="I24" s="703" t="s">
        <v>35</v>
      </c>
      <c r="J24" s="703" t="s">
        <v>35</v>
      </c>
      <c r="P24" s="12" t="s">
        <v>1359</v>
      </c>
      <c r="Q24" s="12" t="s">
        <v>241</v>
      </c>
      <c r="R24" s="12" t="s">
        <v>1874</v>
      </c>
      <c r="S24" s="12" t="s">
        <v>1836</v>
      </c>
      <c r="T24" s="12" t="s">
        <v>1932</v>
      </c>
      <c r="U24" s="12" t="s">
        <v>241</v>
      </c>
      <c r="V24" s="12" t="s">
        <v>1874</v>
      </c>
      <c r="W24" s="12" t="s">
        <v>1836</v>
      </c>
      <c r="X24" s="12" t="s">
        <v>1932</v>
      </c>
      <c r="Y24" s="12" t="s">
        <v>1933</v>
      </c>
    </row>
    <row r="25" spans="1:25" x14ac:dyDescent="0.25">
      <c r="A25" s="12" t="s">
        <v>1934</v>
      </c>
      <c r="B25" s="183">
        <v>675506</v>
      </c>
      <c r="C25" s="12" t="s">
        <v>158</v>
      </c>
      <c r="D25" s="703" t="s">
        <v>35</v>
      </c>
      <c r="E25" s="703" t="s">
        <v>35</v>
      </c>
      <c r="F25" s="703" t="s">
        <v>35</v>
      </c>
      <c r="G25" s="703" t="s">
        <v>35</v>
      </c>
      <c r="H25" s="703" t="s">
        <v>35</v>
      </c>
      <c r="I25" s="703" t="s">
        <v>35</v>
      </c>
      <c r="J25" s="703" t="s">
        <v>35</v>
      </c>
      <c r="P25" s="12" t="s">
        <v>1428</v>
      </c>
      <c r="Q25" s="12" t="s">
        <v>159</v>
      </c>
      <c r="R25" s="12" t="s">
        <v>1935</v>
      </c>
      <c r="S25" s="12" t="s">
        <v>1836</v>
      </c>
      <c r="T25" s="12" t="s">
        <v>1936</v>
      </c>
      <c r="U25" s="12" t="s">
        <v>159</v>
      </c>
      <c r="V25" s="12" t="s">
        <v>1935</v>
      </c>
      <c r="W25" s="12" t="s">
        <v>1836</v>
      </c>
      <c r="X25" s="12" t="s">
        <v>1936</v>
      </c>
      <c r="Y25" s="12" t="s">
        <v>1937</v>
      </c>
    </row>
    <row r="26" spans="1:25" x14ac:dyDescent="0.25">
      <c r="A26" s="12" t="s">
        <v>1938</v>
      </c>
      <c r="B26" s="183">
        <v>455536</v>
      </c>
      <c r="C26" s="12" t="s">
        <v>598</v>
      </c>
      <c r="D26" s="703" t="s">
        <v>35</v>
      </c>
      <c r="E26" s="703" t="s">
        <v>35</v>
      </c>
      <c r="F26" s="703" t="s">
        <v>35</v>
      </c>
      <c r="G26" s="703" t="s">
        <v>35</v>
      </c>
      <c r="H26" s="703" t="s">
        <v>35</v>
      </c>
      <c r="I26" s="703" t="s">
        <v>35</v>
      </c>
      <c r="J26" s="703" t="s">
        <v>35</v>
      </c>
      <c r="P26" s="12" t="s">
        <v>1430</v>
      </c>
      <c r="Q26" s="12" t="s">
        <v>599</v>
      </c>
      <c r="R26" s="12" t="s">
        <v>1939</v>
      </c>
      <c r="S26" s="12" t="s">
        <v>1836</v>
      </c>
      <c r="T26" s="12" t="s">
        <v>1940</v>
      </c>
      <c r="U26" s="12" t="s">
        <v>599</v>
      </c>
      <c r="V26" s="12" t="s">
        <v>1939</v>
      </c>
      <c r="W26" s="12" t="s">
        <v>1836</v>
      </c>
      <c r="X26" s="12" t="s">
        <v>1940</v>
      </c>
      <c r="Y26" s="12" t="s">
        <v>1941</v>
      </c>
    </row>
    <row r="27" spans="1:25" x14ac:dyDescent="0.25">
      <c r="A27" s="12" t="s">
        <v>1942</v>
      </c>
      <c r="B27" s="183">
        <v>675019</v>
      </c>
      <c r="C27" s="12" t="s">
        <v>909</v>
      </c>
      <c r="D27" s="703" t="s">
        <v>35</v>
      </c>
      <c r="E27" s="703" t="s">
        <v>35</v>
      </c>
      <c r="F27" s="703" t="s">
        <v>35</v>
      </c>
      <c r="G27" s="703" t="s">
        <v>35</v>
      </c>
      <c r="H27" s="703" t="s">
        <v>35</v>
      </c>
      <c r="I27" s="703" t="s">
        <v>35</v>
      </c>
      <c r="J27" s="703" t="s">
        <v>35</v>
      </c>
      <c r="P27" s="12" t="s">
        <v>1283</v>
      </c>
      <c r="Q27" s="12" t="s">
        <v>910</v>
      </c>
      <c r="R27" s="12" t="s">
        <v>1943</v>
      </c>
      <c r="S27" s="12" t="s">
        <v>1836</v>
      </c>
      <c r="T27" s="12" t="s">
        <v>1944</v>
      </c>
      <c r="U27" s="12" t="s">
        <v>1945</v>
      </c>
      <c r="V27" s="12" t="s">
        <v>1943</v>
      </c>
      <c r="W27" s="12" t="s">
        <v>1836</v>
      </c>
      <c r="X27" s="12" t="s">
        <v>1944</v>
      </c>
      <c r="Y27" s="12" t="s">
        <v>1946</v>
      </c>
    </row>
    <row r="28" spans="1:25" x14ac:dyDescent="0.25">
      <c r="A28" s="12" t="s">
        <v>1947</v>
      </c>
      <c r="B28" s="183">
        <v>675932</v>
      </c>
      <c r="C28" s="12" t="s">
        <v>833</v>
      </c>
      <c r="D28" s="703" t="s">
        <v>35</v>
      </c>
      <c r="E28" s="703" t="s">
        <v>35</v>
      </c>
      <c r="F28" s="703" t="s">
        <v>35</v>
      </c>
      <c r="G28" s="703" t="s">
        <v>35</v>
      </c>
      <c r="H28" s="703" t="s">
        <v>35</v>
      </c>
      <c r="I28" s="703" t="s">
        <v>35</v>
      </c>
      <c r="J28" s="703" t="s">
        <v>35</v>
      </c>
      <c r="P28" s="12" t="s">
        <v>1420</v>
      </c>
      <c r="Q28" s="12" t="s">
        <v>834</v>
      </c>
      <c r="R28" s="12" t="s">
        <v>1948</v>
      </c>
      <c r="S28" s="12" t="s">
        <v>1836</v>
      </c>
      <c r="T28" s="12" t="s">
        <v>1949</v>
      </c>
      <c r="U28" s="12" t="s">
        <v>834</v>
      </c>
      <c r="V28" s="12" t="s">
        <v>1948</v>
      </c>
      <c r="W28" s="12" t="s">
        <v>1836</v>
      </c>
      <c r="X28" s="12" t="s">
        <v>1949</v>
      </c>
      <c r="Y28" s="12" t="s">
        <v>1950</v>
      </c>
    </row>
    <row r="29" spans="1:25" x14ac:dyDescent="0.25">
      <c r="A29" s="12" t="s">
        <v>1951</v>
      </c>
      <c r="B29" s="183">
        <v>455819</v>
      </c>
      <c r="C29" s="12" t="s">
        <v>913</v>
      </c>
      <c r="D29" s="703" t="s">
        <v>35</v>
      </c>
      <c r="E29" s="703" t="s">
        <v>35</v>
      </c>
      <c r="F29" s="703" t="s">
        <v>35</v>
      </c>
      <c r="G29" s="703" t="s">
        <v>35</v>
      </c>
      <c r="H29" s="703" t="s">
        <v>35</v>
      </c>
      <c r="I29" s="703" t="s">
        <v>35</v>
      </c>
      <c r="J29" s="703" t="s">
        <v>35</v>
      </c>
      <c r="P29" s="12" t="s">
        <v>1356</v>
      </c>
      <c r="Q29" s="12" t="s">
        <v>914</v>
      </c>
      <c r="R29" s="12" t="s">
        <v>1865</v>
      </c>
      <c r="S29" s="12" t="s">
        <v>1836</v>
      </c>
      <c r="T29" s="12" t="s">
        <v>1952</v>
      </c>
      <c r="U29" s="12" t="s">
        <v>914</v>
      </c>
      <c r="V29" s="12" t="s">
        <v>1865</v>
      </c>
      <c r="W29" s="12" t="s">
        <v>1836</v>
      </c>
      <c r="X29" s="12" t="s">
        <v>1952</v>
      </c>
      <c r="Y29" s="12" t="s">
        <v>1953</v>
      </c>
    </row>
    <row r="30" spans="1:25" x14ac:dyDescent="0.25">
      <c r="A30" s="12" t="s">
        <v>1954</v>
      </c>
      <c r="B30" s="183">
        <v>455872</v>
      </c>
      <c r="C30" s="12" t="s">
        <v>286</v>
      </c>
      <c r="D30" s="703" t="s">
        <v>35</v>
      </c>
      <c r="E30" s="703" t="s">
        <v>35</v>
      </c>
      <c r="F30" s="703" t="s">
        <v>35</v>
      </c>
      <c r="G30" s="703" t="s">
        <v>35</v>
      </c>
      <c r="H30" s="703" t="s">
        <v>35</v>
      </c>
      <c r="I30" s="703" t="s">
        <v>35</v>
      </c>
      <c r="J30" s="703" t="s">
        <v>35</v>
      </c>
      <c r="P30" s="12" t="s">
        <v>1370</v>
      </c>
      <c r="Q30" s="12" t="s">
        <v>287</v>
      </c>
      <c r="R30" s="12" t="s">
        <v>1955</v>
      </c>
      <c r="S30" s="12" t="s">
        <v>1836</v>
      </c>
      <c r="T30" s="12" t="s">
        <v>1956</v>
      </c>
      <c r="U30" s="12" t="s">
        <v>287</v>
      </c>
      <c r="V30" s="12" t="s">
        <v>1955</v>
      </c>
      <c r="W30" s="12" t="s">
        <v>1836</v>
      </c>
      <c r="X30" s="12" t="s">
        <v>1956</v>
      </c>
      <c r="Y30" s="12" t="s">
        <v>1957</v>
      </c>
    </row>
    <row r="31" spans="1:25" x14ac:dyDescent="0.25">
      <c r="A31" s="12" t="s">
        <v>1958</v>
      </c>
      <c r="B31" s="183">
        <v>675423</v>
      </c>
      <c r="C31" s="12" t="s">
        <v>831</v>
      </c>
      <c r="D31" s="703" t="s">
        <v>35</v>
      </c>
      <c r="E31" s="703" t="s">
        <v>35</v>
      </c>
      <c r="F31" s="703" t="s">
        <v>35</v>
      </c>
      <c r="G31" s="703" t="s">
        <v>35</v>
      </c>
      <c r="H31" s="703" t="s">
        <v>35</v>
      </c>
      <c r="I31" s="703" t="s">
        <v>35</v>
      </c>
      <c r="J31" s="703" t="s">
        <v>35</v>
      </c>
      <c r="P31" s="12" t="s">
        <v>1376</v>
      </c>
      <c r="Q31" s="12" t="s">
        <v>832</v>
      </c>
      <c r="R31" s="12" t="s">
        <v>1959</v>
      </c>
      <c r="S31" s="12" t="s">
        <v>1836</v>
      </c>
      <c r="T31" s="12" t="s">
        <v>1960</v>
      </c>
      <c r="U31" s="12" t="s">
        <v>1961</v>
      </c>
      <c r="V31" s="12" t="s">
        <v>1962</v>
      </c>
      <c r="W31" s="12" t="s">
        <v>1836</v>
      </c>
      <c r="X31" s="12" t="s">
        <v>1963</v>
      </c>
      <c r="Y31" s="12" t="s">
        <v>1964</v>
      </c>
    </row>
    <row r="32" spans="1:25" x14ac:dyDescent="0.25">
      <c r="A32" s="12" t="s">
        <v>1965</v>
      </c>
      <c r="B32" s="183">
        <v>455748</v>
      </c>
      <c r="C32" s="12" t="s">
        <v>668</v>
      </c>
      <c r="D32" s="703" t="s">
        <v>35</v>
      </c>
      <c r="E32" s="703" t="s">
        <v>35</v>
      </c>
      <c r="F32" s="703" t="s">
        <v>35</v>
      </c>
      <c r="G32" s="703" t="s">
        <v>35</v>
      </c>
      <c r="H32" s="703" t="s">
        <v>35</v>
      </c>
      <c r="I32" s="703" t="s">
        <v>35</v>
      </c>
      <c r="J32" s="703" t="s">
        <v>35</v>
      </c>
      <c r="P32" s="12" t="s">
        <v>1304</v>
      </c>
      <c r="Q32" s="12" t="s">
        <v>669</v>
      </c>
      <c r="R32" s="12" t="s">
        <v>1966</v>
      </c>
      <c r="S32" s="12" t="s">
        <v>1836</v>
      </c>
      <c r="T32" s="12" t="s">
        <v>1967</v>
      </c>
      <c r="U32" s="12" t="s">
        <v>669</v>
      </c>
      <c r="V32" s="12" t="s">
        <v>1966</v>
      </c>
      <c r="W32" s="12" t="s">
        <v>1836</v>
      </c>
      <c r="X32" s="12" t="s">
        <v>1967</v>
      </c>
      <c r="Y32" s="12" t="s">
        <v>1968</v>
      </c>
    </row>
    <row r="33" spans="1:25" x14ac:dyDescent="0.25">
      <c r="A33" s="12" t="s">
        <v>1969</v>
      </c>
      <c r="B33" s="183">
        <v>676301</v>
      </c>
      <c r="C33" s="12" t="s">
        <v>272</v>
      </c>
      <c r="D33" s="703" t="s">
        <v>35</v>
      </c>
      <c r="E33" s="703" t="s">
        <v>35</v>
      </c>
      <c r="F33" s="703" t="s">
        <v>35</v>
      </c>
      <c r="G33" s="703" t="s">
        <v>35</v>
      </c>
      <c r="H33" s="703" t="s">
        <v>35</v>
      </c>
      <c r="I33" s="703" t="s">
        <v>35</v>
      </c>
      <c r="J33" s="703" t="s">
        <v>35</v>
      </c>
      <c r="P33" s="12" t="s">
        <v>1364</v>
      </c>
      <c r="Q33" s="12" t="s">
        <v>273</v>
      </c>
      <c r="R33" s="12" t="s">
        <v>1970</v>
      </c>
      <c r="S33" s="12" t="s">
        <v>1836</v>
      </c>
      <c r="T33" s="12" t="s">
        <v>1971</v>
      </c>
      <c r="U33" s="12" t="s">
        <v>273</v>
      </c>
      <c r="V33" s="12" t="s">
        <v>1970</v>
      </c>
      <c r="W33" s="12" t="s">
        <v>1836</v>
      </c>
      <c r="X33" s="12" t="s">
        <v>1971</v>
      </c>
      <c r="Y33" s="12" t="s">
        <v>1972</v>
      </c>
    </row>
    <row r="34" spans="1:25" x14ac:dyDescent="0.25">
      <c r="A34" s="12" t="s">
        <v>1973</v>
      </c>
      <c r="B34" s="183">
        <v>675220</v>
      </c>
      <c r="C34" s="12" t="s">
        <v>1017</v>
      </c>
      <c r="D34" s="703" t="s">
        <v>35</v>
      </c>
      <c r="E34" s="703" t="s">
        <v>35</v>
      </c>
      <c r="F34" s="703" t="s">
        <v>35</v>
      </c>
      <c r="G34" s="703" t="s">
        <v>35</v>
      </c>
      <c r="H34" s="703" t="s">
        <v>35</v>
      </c>
      <c r="I34" s="703" t="s">
        <v>35</v>
      </c>
      <c r="J34" s="703" t="s">
        <v>35</v>
      </c>
      <c r="P34" s="12" t="s">
        <v>1371</v>
      </c>
      <c r="Q34" s="12" t="s">
        <v>1018</v>
      </c>
      <c r="R34" s="12" t="s">
        <v>1974</v>
      </c>
      <c r="S34" s="12" t="s">
        <v>1836</v>
      </c>
      <c r="T34" s="12" t="s">
        <v>1975</v>
      </c>
      <c r="U34" s="12" t="s">
        <v>1018</v>
      </c>
      <c r="V34" s="12" t="s">
        <v>1974</v>
      </c>
      <c r="W34" s="12" t="s">
        <v>1836</v>
      </c>
      <c r="X34" s="12" t="s">
        <v>1975</v>
      </c>
      <c r="Y34" s="12" t="s">
        <v>1976</v>
      </c>
    </row>
    <row r="35" spans="1:25" x14ac:dyDescent="0.25">
      <c r="A35" s="12" t="s">
        <v>1977</v>
      </c>
      <c r="B35" s="183">
        <v>675900</v>
      </c>
      <c r="C35" s="12" t="s">
        <v>1015</v>
      </c>
      <c r="D35" s="703" t="s">
        <v>35</v>
      </c>
      <c r="E35" s="703" t="s">
        <v>35</v>
      </c>
      <c r="F35" s="703" t="s">
        <v>35</v>
      </c>
      <c r="G35" s="703" t="s">
        <v>35</v>
      </c>
      <c r="H35" s="703" t="s">
        <v>35</v>
      </c>
      <c r="I35" s="703" t="s">
        <v>35</v>
      </c>
      <c r="J35" s="703" t="s">
        <v>35</v>
      </c>
      <c r="P35" s="12" t="s">
        <v>1371</v>
      </c>
      <c r="Q35" s="12" t="s">
        <v>1016</v>
      </c>
      <c r="R35" s="12" t="s">
        <v>1978</v>
      </c>
      <c r="S35" s="12" t="s">
        <v>1836</v>
      </c>
      <c r="T35" s="12" t="s">
        <v>1979</v>
      </c>
      <c r="U35" s="12" t="s">
        <v>1980</v>
      </c>
      <c r="V35" s="12" t="s">
        <v>1981</v>
      </c>
      <c r="W35" s="12" t="s">
        <v>1836</v>
      </c>
      <c r="X35" s="12" t="s">
        <v>1982</v>
      </c>
      <c r="Y35" s="12" t="s">
        <v>1983</v>
      </c>
    </row>
    <row r="36" spans="1:25" x14ac:dyDescent="0.25">
      <c r="A36" s="12" t="s">
        <v>1984</v>
      </c>
      <c r="B36" s="183">
        <v>455699</v>
      </c>
      <c r="C36" s="12" t="s">
        <v>1041</v>
      </c>
      <c r="D36" s="703" t="s">
        <v>35</v>
      </c>
      <c r="E36" s="703" t="s">
        <v>35</v>
      </c>
      <c r="F36" s="703" t="s">
        <v>35</v>
      </c>
      <c r="G36" s="703" t="s">
        <v>35</v>
      </c>
      <c r="H36" s="703" t="s">
        <v>35</v>
      </c>
      <c r="I36" s="703" t="s">
        <v>35</v>
      </c>
      <c r="J36" s="703" t="s">
        <v>35</v>
      </c>
      <c r="P36" s="12" t="s">
        <v>1391</v>
      </c>
      <c r="Q36" s="12" t="s">
        <v>1042</v>
      </c>
      <c r="R36" s="12" t="s">
        <v>1985</v>
      </c>
      <c r="S36" s="12" t="s">
        <v>1836</v>
      </c>
      <c r="T36" s="12" t="s">
        <v>1986</v>
      </c>
      <c r="U36" s="12" t="s">
        <v>1042</v>
      </c>
      <c r="V36" s="12" t="s">
        <v>1985</v>
      </c>
      <c r="W36" s="12" t="s">
        <v>1836</v>
      </c>
      <c r="X36" s="12" t="s">
        <v>1986</v>
      </c>
      <c r="Y36" s="12" t="s">
        <v>1987</v>
      </c>
    </row>
    <row r="37" spans="1:25" x14ac:dyDescent="0.25">
      <c r="A37" s="12" t="s">
        <v>1988</v>
      </c>
      <c r="B37" s="183">
        <v>675356</v>
      </c>
      <c r="C37" s="12" t="s">
        <v>851</v>
      </c>
      <c r="D37" s="703" t="s">
        <v>35</v>
      </c>
      <c r="E37" s="703" t="s">
        <v>35</v>
      </c>
      <c r="F37" s="703" t="s">
        <v>35</v>
      </c>
      <c r="G37" s="703" t="s">
        <v>35</v>
      </c>
      <c r="H37" s="703" t="s">
        <v>35</v>
      </c>
      <c r="I37" s="703" t="s">
        <v>35</v>
      </c>
      <c r="J37" s="703" t="s">
        <v>35</v>
      </c>
      <c r="P37" s="12" t="s">
        <v>1391</v>
      </c>
      <c r="Q37" s="12" t="s">
        <v>852</v>
      </c>
      <c r="R37" s="12" t="s">
        <v>1846</v>
      </c>
      <c r="S37" s="12" t="s">
        <v>1836</v>
      </c>
      <c r="T37" s="12" t="s">
        <v>1847</v>
      </c>
      <c r="U37" s="12" t="s">
        <v>852</v>
      </c>
      <c r="V37" s="12" t="s">
        <v>1846</v>
      </c>
      <c r="W37" s="12" t="s">
        <v>1836</v>
      </c>
      <c r="X37" s="12" t="s">
        <v>1847</v>
      </c>
      <c r="Y37" s="12" t="s">
        <v>1989</v>
      </c>
    </row>
    <row r="38" spans="1:25" x14ac:dyDescent="0.25">
      <c r="A38" s="12" t="s">
        <v>1990</v>
      </c>
      <c r="B38" s="183">
        <v>455582</v>
      </c>
      <c r="C38" s="12" t="s">
        <v>772</v>
      </c>
      <c r="D38" s="703" t="s">
        <v>35</v>
      </c>
      <c r="E38" s="703" t="s">
        <v>35</v>
      </c>
      <c r="F38" s="703" t="s">
        <v>35</v>
      </c>
      <c r="G38" s="703" t="s">
        <v>35</v>
      </c>
      <c r="H38" s="703" t="s">
        <v>35</v>
      </c>
      <c r="I38" s="703" t="s">
        <v>35</v>
      </c>
      <c r="J38" s="703" t="s">
        <v>35</v>
      </c>
      <c r="P38" s="12" t="s">
        <v>1391</v>
      </c>
      <c r="Q38" s="12" t="s">
        <v>773</v>
      </c>
      <c r="R38" s="12" t="s">
        <v>1991</v>
      </c>
      <c r="S38" s="12" t="s">
        <v>1836</v>
      </c>
      <c r="T38" s="12" t="s">
        <v>1992</v>
      </c>
      <c r="U38" s="12" t="s">
        <v>773</v>
      </c>
      <c r="V38" s="12" t="s">
        <v>1991</v>
      </c>
      <c r="W38" s="12" t="s">
        <v>1836</v>
      </c>
      <c r="X38" s="12" t="s">
        <v>1992</v>
      </c>
      <c r="Y38" s="12" t="s">
        <v>1993</v>
      </c>
    </row>
    <row r="39" spans="1:25" x14ac:dyDescent="0.25">
      <c r="A39" s="12" t="s">
        <v>1994</v>
      </c>
      <c r="B39" s="183">
        <v>676096</v>
      </c>
      <c r="C39" s="12" t="s">
        <v>410</v>
      </c>
      <c r="D39" s="703" t="s">
        <v>35</v>
      </c>
      <c r="E39" s="703" t="s">
        <v>35</v>
      </c>
      <c r="F39" s="703" t="s">
        <v>35</v>
      </c>
      <c r="G39" s="703" t="s">
        <v>35</v>
      </c>
      <c r="H39" s="703" t="s">
        <v>35</v>
      </c>
      <c r="I39" s="703" t="s">
        <v>35</v>
      </c>
      <c r="J39" s="703" t="s">
        <v>35</v>
      </c>
      <c r="P39" s="12" t="s">
        <v>1407</v>
      </c>
      <c r="Q39" s="12" t="s">
        <v>411</v>
      </c>
      <c r="R39" s="12" t="s">
        <v>1995</v>
      </c>
      <c r="S39" s="12" t="s">
        <v>1836</v>
      </c>
      <c r="T39" s="12" t="s">
        <v>1918</v>
      </c>
      <c r="U39" s="12" t="s">
        <v>1880</v>
      </c>
      <c r="V39" s="12" t="s">
        <v>1881</v>
      </c>
      <c r="W39" s="12" t="s">
        <v>1836</v>
      </c>
      <c r="X39" s="12" t="s">
        <v>1918</v>
      </c>
      <c r="Y39" s="12" t="s">
        <v>1996</v>
      </c>
    </row>
    <row r="40" spans="1:25" x14ac:dyDescent="0.25">
      <c r="A40" s="12" t="s">
        <v>1997</v>
      </c>
      <c r="B40" s="183">
        <v>675503</v>
      </c>
      <c r="C40" s="12" t="s">
        <v>630</v>
      </c>
      <c r="D40" s="703" t="s">
        <v>35</v>
      </c>
      <c r="E40" s="703" t="s">
        <v>35</v>
      </c>
      <c r="F40" s="703" t="s">
        <v>35</v>
      </c>
      <c r="G40" s="703" t="s">
        <v>35</v>
      </c>
      <c r="H40" s="703" t="s">
        <v>35</v>
      </c>
      <c r="I40" s="703" t="s">
        <v>35</v>
      </c>
      <c r="J40" s="703" t="s">
        <v>35</v>
      </c>
      <c r="P40" s="12" t="s">
        <v>1332</v>
      </c>
      <c r="Q40" s="12" t="s">
        <v>631</v>
      </c>
      <c r="R40" s="12" t="s">
        <v>1998</v>
      </c>
      <c r="S40" s="12" t="s">
        <v>1836</v>
      </c>
      <c r="T40" s="12" t="s">
        <v>1999</v>
      </c>
      <c r="U40" s="12" t="s">
        <v>2000</v>
      </c>
      <c r="V40" s="12" t="s">
        <v>1962</v>
      </c>
      <c r="W40" s="12" t="s">
        <v>1836</v>
      </c>
      <c r="X40" s="12" t="s">
        <v>1963</v>
      </c>
      <c r="Y40" s="12" t="s">
        <v>2001</v>
      </c>
    </row>
    <row r="41" spans="1:25" x14ac:dyDescent="0.25">
      <c r="A41" s="12" t="s">
        <v>2002</v>
      </c>
      <c r="B41" s="183">
        <v>676345</v>
      </c>
      <c r="C41" s="12" t="s">
        <v>532</v>
      </c>
      <c r="D41" s="703" t="s">
        <v>35</v>
      </c>
      <c r="E41" s="703" t="s">
        <v>35</v>
      </c>
      <c r="F41" s="703" t="s">
        <v>35</v>
      </c>
      <c r="G41" s="703" t="s">
        <v>35</v>
      </c>
      <c r="H41" s="703" t="s">
        <v>35</v>
      </c>
      <c r="I41" s="703" t="s">
        <v>35</v>
      </c>
      <c r="J41" s="703" t="s">
        <v>35</v>
      </c>
      <c r="P41" s="12" t="s">
        <v>1365</v>
      </c>
      <c r="Q41" s="12" t="s">
        <v>533</v>
      </c>
      <c r="R41" s="12" t="s">
        <v>2003</v>
      </c>
      <c r="S41" s="12" t="s">
        <v>1836</v>
      </c>
      <c r="T41" s="12" t="s">
        <v>2004</v>
      </c>
      <c r="U41" s="12" t="s">
        <v>2005</v>
      </c>
      <c r="V41" s="12" t="s">
        <v>1962</v>
      </c>
      <c r="W41" s="12" t="s">
        <v>1836</v>
      </c>
      <c r="X41" s="12" t="s">
        <v>1963</v>
      </c>
      <c r="Y41" s="12" t="s">
        <v>2006</v>
      </c>
    </row>
    <row r="42" spans="1:25" x14ac:dyDescent="0.25">
      <c r="A42" s="12" t="s">
        <v>2007</v>
      </c>
      <c r="B42" s="183">
        <v>675906</v>
      </c>
      <c r="C42" s="12" t="s">
        <v>742</v>
      </c>
      <c r="D42" s="703" t="s">
        <v>35</v>
      </c>
      <c r="E42" s="703" t="s">
        <v>35</v>
      </c>
      <c r="F42" s="703" t="s">
        <v>35</v>
      </c>
      <c r="G42" s="703" t="s">
        <v>35</v>
      </c>
      <c r="H42" s="703" t="s">
        <v>35</v>
      </c>
      <c r="I42" s="703" t="s">
        <v>35</v>
      </c>
      <c r="J42" s="703" t="s">
        <v>35</v>
      </c>
      <c r="P42" s="12" t="s">
        <v>1394</v>
      </c>
      <c r="Q42" s="12" t="s">
        <v>743</v>
      </c>
      <c r="R42" s="12" t="s">
        <v>2008</v>
      </c>
      <c r="S42" s="12" t="s">
        <v>1836</v>
      </c>
      <c r="T42" s="12" t="s">
        <v>2009</v>
      </c>
      <c r="U42" s="12" t="s">
        <v>2010</v>
      </c>
      <c r="V42" s="12" t="s">
        <v>2011</v>
      </c>
      <c r="W42" s="12" t="s">
        <v>1836</v>
      </c>
      <c r="X42" s="12" t="s">
        <v>2012</v>
      </c>
      <c r="Y42" s="12" t="s">
        <v>2013</v>
      </c>
    </row>
    <row r="43" spans="1:25" x14ac:dyDescent="0.25">
      <c r="A43" s="12" t="s">
        <v>2014</v>
      </c>
      <c r="B43" s="183">
        <v>676092</v>
      </c>
      <c r="C43" s="12" t="s">
        <v>354</v>
      </c>
      <c r="D43" s="703" t="s">
        <v>35</v>
      </c>
      <c r="E43" s="703" t="s">
        <v>35</v>
      </c>
      <c r="F43" s="703" t="s">
        <v>35</v>
      </c>
      <c r="G43" s="703" t="s">
        <v>35</v>
      </c>
      <c r="H43" s="703" t="s">
        <v>35</v>
      </c>
      <c r="I43" s="703" t="s">
        <v>35</v>
      </c>
      <c r="J43" s="703" t="s">
        <v>35</v>
      </c>
      <c r="P43" s="12" t="s">
        <v>1387</v>
      </c>
      <c r="Q43" s="12" t="s">
        <v>355</v>
      </c>
      <c r="R43" s="12" t="s">
        <v>2015</v>
      </c>
      <c r="S43" s="12" t="s">
        <v>1836</v>
      </c>
      <c r="T43" s="12" t="s">
        <v>2016</v>
      </c>
      <c r="U43" s="12" t="s">
        <v>2017</v>
      </c>
      <c r="V43" s="12" t="s">
        <v>1981</v>
      </c>
      <c r="W43" s="12" t="s">
        <v>1836</v>
      </c>
      <c r="X43" s="12" t="s">
        <v>1982</v>
      </c>
      <c r="Y43" s="12" t="s">
        <v>2018</v>
      </c>
    </row>
    <row r="44" spans="1:25" x14ac:dyDescent="0.25">
      <c r="A44" s="12" t="s">
        <v>2019</v>
      </c>
      <c r="B44" s="183">
        <v>455989</v>
      </c>
      <c r="C44" s="12" t="s">
        <v>318</v>
      </c>
      <c r="D44" s="703" t="s">
        <v>35</v>
      </c>
      <c r="E44" s="703" t="s">
        <v>35</v>
      </c>
      <c r="F44" s="703" t="s">
        <v>35</v>
      </c>
      <c r="G44" s="703" t="s">
        <v>35</v>
      </c>
      <c r="H44" s="703" t="s">
        <v>35</v>
      </c>
      <c r="I44" s="703" t="s">
        <v>35</v>
      </c>
      <c r="J44" s="703" t="s">
        <v>35</v>
      </c>
      <c r="P44" s="12" t="s">
        <v>1420</v>
      </c>
      <c r="Q44" s="12" t="s">
        <v>319</v>
      </c>
      <c r="R44" s="12" t="s">
        <v>2020</v>
      </c>
      <c r="S44" s="12" t="s">
        <v>1836</v>
      </c>
      <c r="T44" s="12" t="s">
        <v>2021</v>
      </c>
      <c r="U44" s="12" t="s">
        <v>319</v>
      </c>
      <c r="V44" s="12" t="s">
        <v>2020</v>
      </c>
      <c r="W44" s="12" t="s">
        <v>1836</v>
      </c>
      <c r="X44" s="12" t="s">
        <v>2021</v>
      </c>
      <c r="Y44" s="12" t="s">
        <v>2022</v>
      </c>
    </row>
    <row r="45" spans="1:25" x14ac:dyDescent="0.25">
      <c r="A45" s="12" t="s">
        <v>2023</v>
      </c>
      <c r="B45" s="183">
        <v>676034</v>
      </c>
      <c r="C45" s="12" t="s">
        <v>802</v>
      </c>
      <c r="D45" s="703" t="s">
        <v>35</v>
      </c>
      <c r="E45" s="703" t="s">
        <v>35</v>
      </c>
      <c r="F45" s="703" t="s">
        <v>35</v>
      </c>
      <c r="G45" s="703" t="s">
        <v>35</v>
      </c>
      <c r="H45" s="703" t="s">
        <v>35</v>
      </c>
      <c r="I45" s="703" t="s">
        <v>35</v>
      </c>
      <c r="J45" s="703" t="s">
        <v>35</v>
      </c>
      <c r="P45" s="12" t="s">
        <v>1373</v>
      </c>
      <c r="Q45" s="12" t="s">
        <v>803</v>
      </c>
      <c r="R45" s="12" t="s">
        <v>2024</v>
      </c>
      <c r="S45" s="12" t="s">
        <v>1836</v>
      </c>
      <c r="T45" s="12" t="s">
        <v>2025</v>
      </c>
      <c r="U45" s="12" t="s">
        <v>803</v>
      </c>
      <c r="V45" s="12" t="s">
        <v>2024</v>
      </c>
      <c r="W45" s="12" t="s">
        <v>1836</v>
      </c>
      <c r="X45" s="12" t="s">
        <v>2025</v>
      </c>
      <c r="Y45" s="12" t="s">
        <v>2026</v>
      </c>
    </row>
    <row r="46" spans="1:25" x14ac:dyDescent="0.25">
      <c r="A46" s="12" t="s">
        <v>2027</v>
      </c>
      <c r="B46" s="183">
        <v>675420</v>
      </c>
      <c r="C46" s="12" t="s">
        <v>266</v>
      </c>
      <c r="D46" s="703" t="s">
        <v>35</v>
      </c>
      <c r="E46" s="703" t="s">
        <v>35</v>
      </c>
      <c r="F46" s="703" t="s">
        <v>35</v>
      </c>
      <c r="G46" s="703" t="s">
        <v>35</v>
      </c>
      <c r="H46" s="703" t="s">
        <v>35</v>
      </c>
      <c r="I46" s="703" t="s">
        <v>35</v>
      </c>
      <c r="J46" s="703" t="s">
        <v>35</v>
      </c>
      <c r="P46" s="12" t="s">
        <v>1391</v>
      </c>
      <c r="Q46" s="12" t="s">
        <v>267</v>
      </c>
      <c r="R46" s="12" t="s">
        <v>2028</v>
      </c>
      <c r="S46" s="12" t="s">
        <v>1836</v>
      </c>
      <c r="T46" s="12" t="s">
        <v>2029</v>
      </c>
      <c r="U46" s="12" t="s">
        <v>267</v>
      </c>
      <c r="V46" s="12" t="s">
        <v>2028</v>
      </c>
      <c r="W46" s="12" t="s">
        <v>1836</v>
      </c>
      <c r="X46" s="12" t="s">
        <v>2029</v>
      </c>
      <c r="Y46" s="12" t="s">
        <v>2030</v>
      </c>
    </row>
    <row r="47" spans="1:25" x14ac:dyDescent="0.25">
      <c r="A47" s="12" t="s">
        <v>2031</v>
      </c>
      <c r="B47" s="183">
        <v>675132</v>
      </c>
      <c r="C47" s="12" t="s">
        <v>991</v>
      </c>
      <c r="D47" s="703" t="s">
        <v>35</v>
      </c>
      <c r="E47" s="703" t="s">
        <v>35</v>
      </c>
      <c r="F47" s="703" t="s">
        <v>35</v>
      </c>
      <c r="G47" s="703" t="s">
        <v>35</v>
      </c>
      <c r="H47" s="703" t="s">
        <v>35</v>
      </c>
      <c r="I47" s="703" t="s">
        <v>35</v>
      </c>
      <c r="J47" s="703" t="s">
        <v>35</v>
      </c>
      <c r="P47" s="12" t="s">
        <v>1371</v>
      </c>
      <c r="Q47" s="12" t="s">
        <v>992</v>
      </c>
      <c r="R47" s="12" t="s">
        <v>2032</v>
      </c>
      <c r="S47" s="12" t="s">
        <v>1836</v>
      </c>
      <c r="T47" s="12" t="s">
        <v>2033</v>
      </c>
      <c r="U47" s="12" t="s">
        <v>992</v>
      </c>
      <c r="V47" s="12" t="s">
        <v>2032</v>
      </c>
      <c r="W47" s="12" t="s">
        <v>1836</v>
      </c>
      <c r="X47" s="12" t="s">
        <v>2033</v>
      </c>
      <c r="Y47" s="12" t="s">
        <v>2034</v>
      </c>
    </row>
    <row r="48" spans="1:25" x14ac:dyDescent="0.25">
      <c r="A48" s="12" t="s">
        <v>2035</v>
      </c>
      <c r="B48" s="183">
        <v>675799</v>
      </c>
      <c r="C48" s="12" t="s">
        <v>1147</v>
      </c>
      <c r="D48" s="703" t="s">
        <v>35</v>
      </c>
      <c r="E48" s="703" t="s">
        <v>35</v>
      </c>
      <c r="F48" s="703" t="s">
        <v>35</v>
      </c>
      <c r="G48" s="703" t="s">
        <v>35</v>
      </c>
      <c r="H48" s="703" t="s">
        <v>35</v>
      </c>
      <c r="I48" s="703" t="s">
        <v>35</v>
      </c>
      <c r="J48" s="703" t="s">
        <v>35</v>
      </c>
      <c r="P48" s="12" t="s">
        <v>1391</v>
      </c>
      <c r="Q48" s="12" t="s">
        <v>1148</v>
      </c>
      <c r="R48" s="12" t="s">
        <v>2036</v>
      </c>
      <c r="S48" s="12" t="s">
        <v>1836</v>
      </c>
      <c r="T48" s="12" t="s">
        <v>2037</v>
      </c>
      <c r="U48" s="12" t="s">
        <v>1148</v>
      </c>
      <c r="V48" s="12" t="s">
        <v>2036</v>
      </c>
      <c r="W48" s="12" t="s">
        <v>1836</v>
      </c>
      <c r="X48" s="12" t="s">
        <v>2037</v>
      </c>
      <c r="Y48" s="12" t="s">
        <v>2038</v>
      </c>
    </row>
    <row r="49" spans="1:25" x14ac:dyDescent="0.25">
      <c r="A49" s="12" t="s">
        <v>2039</v>
      </c>
      <c r="B49" s="183">
        <v>676270</v>
      </c>
      <c r="C49" s="12" t="s">
        <v>490</v>
      </c>
      <c r="D49" s="703" t="s">
        <v>35</v>
      </c>
      <c r="E49" s="703" t="s">
        <v>35</v>
      </c>
      <c r="F49" s="703" t="s">
        <v>35</v>
      </c>
      <c r="G49" s="703" t="s">
        <v>35</v>
      </c>
      <c r="H49" s="703" t="s">
        <v>35</v>
      </c>
      <c r="I49" s="561" t="s">
        <v>3436</v>
      </c>
      <c r="J49" s="561" t="s">
        <v>36</v>
      </c>
      <c r="P49" s="12" t="s">
        <v>1305</v>
      </c>
      <c r="Q49" s="12" t="s">
        <v>491</v>
      </c>
      <c r="R49" s="12" t="s">
        <v>1298</v>
      </c>
      <c r="S49" s="12" t="s">
        <v>1836</v>
      </c>
      <c r="T49" s="12" t="s">
        <v>2040</v>
      </c>
      <c r="U49" s="12" t="s">
        <v>2041</v>
      </c>
      <c r="V49" s="12" t="s">
        <v>1298</v>
      </c>
      <c r="W49" s="12" t="s">
        <v>1836</v>
      </c>
      <c r="X49" s="12" t="s">
        <v>2040</v>
      </c>
      <c r="Y49" s="12" t="s">
        <v>2042</v>
      </c>
    </row>
    <row r="50" spans="1:25" x14ac:dyDescent="0.25">
      <c r="A50" s="12" t="s">
        <v>2043</v>
      </c>
      <c r="B50" s="183">
        <v>675680</v>
      </c>
      <c r="C50" s="12" t="s">
        <v>967</v>
      </c>
      <c r="D50" s="703" t="s">
        <v>35</v>
      </c>
      <c r="E50" s="703" t="s">
        <v>35</v>
      </c>
      <c r="F50" s="703" t="s">
        <v>35</v>
      </c>
      <c r="G50" s="703" t="s">
        <v>35</v>
      </c>
      <c r="H50" s="703" t="s">
        <v>35</v>
      </c>
      <c r="I50" s="703" t="s">
        <v>35</v>
      </c>
      <c r="J50" s="703" t="s">
        <v>35</v>
      </c>
      <c r="P50" s="12" t="s">
        <v>1295</v>
      </c>
      <c r="Q50" s="12" t="s">
        <v>968</v>
      </c>
      <c r="R50" s="12" t="s">
        <v>1298</v>
      </c>
      <c r="S50" s="12" t="s">
        <v>1836</v>
      </c>
      <c r="T50" s="12" t="s">
        <v>2040</v>
      </c>
      <c r="U50" s="12" t="s">
        <v>2044</v>
      </c>
      <c r="V50" s="12" t="s">
        <v>2045</v>
      </c>
      <c r="W50" s="12" t="s">
        <v>1836</v>
      </c>
      <c r="X50" s="12" t="s">
        <v>2046</v>
      </c>
      <c r="Y50" s="12" t="s">
        <v>2047</v>
      </c>
    </row>
    <row r="51" spans="1:25" x14ac:dyDescent="0.25">
      <c r="A51" s="12" t="s">
        <v>2048</v>
      </c>
      <c r="B51" s="183">
        <v>675352</v>
      </c>
      <c r="C51" s="12" t="s">
        <v>893</v>
      </c>
      <c r="D51" s="703" t="s">
        <v>35</v>
      </c>
      <c r="E51" s="703" t="s">
        <v>35</v>
      </c>
      <c r="F51" s="703" t="s">
        <v>35</v>
      </c>
      <c r="G51" s="703" t="s">
        <v>35</v>
      </c>
      <c r="H51" s="703" t="s">
        <v>35</v>
      </c>
      <c r="I51" s="703" t="s">
        <v>35</v>
      </c>
      <c r="J51" s="703" t="s">
        <v>35</v>
      </c>
      <c r="P51" s="12" t="s">
        <v>1295</v>
      </c>
      <c r="Q51" s="12" t="s">
        <v>894</v>
      </c>
      <c r="R51" s="12" t="s">
        <v>1298</v>
      </c>
      <c r="S51" s="12" t="s">
        <v>1836</v>
      </c>
      <c r="T51" s="12" t="s">
        <v>2040</v>
      </c>
      <c r="U51" s="12" t="s">
        <v>2044</v>
      </c>
      <c r="V51" s="12" t="s">
        <v>2045</v>
      </c>
      <c r="W51" s="12" t="s">
        <v>1836</v>
      </c>
      <c r="X51" s="12" t="s">
        <v>2046</v>
      </c>
      <c r="Y51" s="12" t="s">
        <v>2047</v>
      </c>
    </row>
    <row r="52" spans="1:25" x14ac:dyDescent="0.25">
      <c r="A52" s="12" t="s">
        <v>2049</v>
      </c>
      <c r="B52" s="183">
        <v>675702</v>
      </c>
      <c r="C52" s="12" t="s">
        <v>981</v>
      </c>
      <c r="D52" s="703" t="s">
        <v>35</v>
      </c>
      <c r="E52" s="703" t="s">
        <v>35</v>
      </c>
      <c r="F52" s="703" t="s">
        <v>35</v>
      </c>
      <c r="G52" s="703" t="s">
        <v>35</v>
      </c>
      <c r="H52" s="703" t="s">
        <v>35</v>
      </c>
      <c r="I52" s="703" t="s">
        <v>35</v>
      </c>
      <c r="J52" s="703" t="s">
        <v>35</v>
      </c>
      <c r="P52" s="12" t="s">
        <v>1295</v>
      </c>
      <c r="Q52" s="12" t="s">
        <v>982</v>
      </c>
      <c r="R52" s="12" t="s">
        <v>1298</v>
      </c>
      <c r="S52" s="12" t="s">
        <v>1836</v>
      </c>
      <c r="T52" s="12" t="s">
        <v>2040</v>
      </c>
      <c r="U52" s="12" t="s">
        <v>2044</v>
      </c>
      <c r="V52" s="12" t="s">
        <v>2045</v>
      </c>
      <c r="W52" s="12" t="s">
        <v>1836</v>
      </c>
      <c r="X52" s="12" t="s">
        <v>2046</v>
      </c>
      <c r="Y52" s="12" t="s">
        <v>2047</v>
      </c>
    </row>
    <row r="53" spans="1:25" x14ac:dyDescent="0.25">
      <c r="A53" s="12" t="s">
        <v>2050</v>
      </c>
      <c r="B53" s="183">
        <v>675162</v>
      </c>
      <c r="C53" s="12" t="s">
        <v>1089</v>
      </c>
      <c r="D53" s="703" t="s">
        <v>35</v>
      </c>
      <c r="E53" s="703" t="s">
        <v>35</v>
      </c>
      <c r="F53" s="703" t="s">
        <v>35</v>
      </c>
      <c r="G53" s="703" t="s">
        <v>35</v>
      </c>
      <c r="H53" s="703" t="s">
        <v>35</v>
      </c>
      <c r="I53" s="703" t="s">
        <v>35</v>
      </c>
      <c r="J53" s="703" t="s">
        <v>35</v>
      </c>
      <c r="P53" s="12" t="s">
        <v>1428</v>
      </c>
      <c r="Q53" s="12" t="s">
        <v>1090</v>
      </c>
      <c r="R53" s="12" t="s">
        <v>2051</v>
      </c>
      <c r="S53" s="12" t="s">
        <v>1836</v>
      </c>
      <c r="T53" s="12" t="s">
        <v>2052</v>
      </c>
      <c r="U53" s="12" t="s">
        <v>1090</v>
      </c>
      <c r="V53" s="12" t="s">
        <v>2051</v>
      </c>
      <c r="W53" s="12" t="s">
        <v>1836</v>
      </c>
      <c r="X53" s="12" t="s">
        <v>2052</v>
      </c>
      <c r="Y53" s="12" t="s">
        <v>2053</v>
      </c>
    </row>
    <row r="54" spans="1:25" x14ac:dyDescent="0.25">
      <c r="A54" s="12" t="s">
        <v>2054</v>
      </c>
      <c r="B54" s="183">
        <v>676051</v>
      </c>
      <c r="C54" s="12" t="s">
        <v>1097</v>
      </c>
      <c r="D54" s="703" t="s">
        <v>35</v>
      </c>
      <c r="E54" s="703" t="s">
        <v>35</v>
      </c>
      <c r="F54" s="703" t="s">
        <v>35</v>
      </c>
      <c r="G54" s="703" t="s">
        <v>35</v>
      </c>
      <c r="H54" s="703" t="s">
        <v>35</v>
      </c>
      <c r="I54" s="703" t="s">
        <v>35</v>
      </c>
      <c r="J54" s="703" t="s">
        <v>35</v>
      </c>
      <c r="P54" s="12" t="s">
        <v>1371</v>
      </c>
      <c r="Q54" s="12" t="s">
        <v>1098</v>
      </c>
      <c r="R54" s="12" t="s">
        <v>2055</v>
      </c>
      <c r="S54" s="12" t="s">
        <v>1836</v>
      </c>
      <c r="T54" s="12" t="s">
        <v>2056</v>
      </c>
      <c r="U54" s="12" t="s">
        <v>1880</v>
      </c>
      <c r="V54" s="12" t="s">
        <v>1881</v>
      </c>
      <c r="W54" s="12" t="s">
        <v>1836</v>
      </c>
      <c r="X54" s="12" t="s">
        <v>1918</v>
      </c>
      <c r="Y54" s="12" t="s">
        <v>2057</v>
      </c>
    </row>
    <row r="55" spans="1:25" x14ac:dyDescent="0.25">
      <c r="A55" s="12" t="s">
        <v>2058</v>
      </c>
      <c r="B55" s="183">
        <v>676362</v>
      </c>
      <c r="C55" s="12" t="s">
        <v>530</v>
      </c>
      <c r="D55" s="703" t="s">
        <v>35</v>
      </c>
      <c r="E55" s="703" t="s">
        <v>35</v>
      </c>
      <c r="F55" s="703" t="s">
        <v>35</v>
      </c>
      <c r="G55" s="703" t="s">
        <v>35</v>
      </c>
      <c r="H55" s="703" t="s">
        <v>35</v>
      </c>
      <c r="I55" s="703" t="s">
        <v>35</v>
      </c>
      <c r="J55" s="703" t="s">
        <v>35</v>
      </c>
      <c r="P55" s="12" t="s">
        <v>1371</v>
      </c>
      <c r="Q55" s="12" t="s">
        <v>531</v>
      </c>
      <c r="R55" s="12" t="s">
        <v>1959</v>
      </c>
      <c r="S55" s="12" t="s">
        <v>1836</v>
      </c>
      <c r="T55" s="12" t="s">
        <v>2059</v>
      </c>
      <c r="U55" s="12" t="s">
        <v>531</v>
      </c>
      <c r="V55" s="12" t="s">
        <v>1959</v>
      </c>
      <c r="W55" s="12" t="s">
        <v>1836</v>
      </c>
      <c r="X55" s="12" t="s">
        <v>2059</v>
      </c>
      <c r="Y55" s="12" t="s">
        <v>2060</v>
      </c>
    </row>
    <row r="56" spans="1:25" x14ac:dyDescent="0.25">
      <c r="A56" s="12" t="s">
        <v>2061</v>
      </c>
      <c r="B56" s="183">
        <v>675700</v>
      </c>
      <c r="C56" s="12" t="s">
        <v>696</v>
      </c>
      <c r="D56" s="703" t="s">
        <v>35</v>
      </c>
      <c r="E56" s="703" t="s">
        <v>35</v>
      </c>
      <c r="F56" s="703" t="s">
        <v>35</v>
      </c>
      <c r="G56" s="703" t="s">
        <v>35</v>
      </c>
      <c r="H56" s="703" t="s">
        <v>35</v>
      </c>
      <c r="I56" s="703" t="s">
        <v>35</v>
      </c>
      <c r="J56" s="703" t="s">
        <v>35</v>
      </c>
      <c r="P56" s="12" t="s">
        <v>1349</v>
      </c>
      <c r="Q56" s="12" t="s">
        <v>697</v>
      </c>
      <c r="R56" s="12" t="s">
        <v>2062</v>
      </c>
      <c r="S56" s="12" t="s">
        <v>1836</v>
      </c>
      <c r="T56" s="12" t="s">
        <v>2063</v>
      </c>
      <c r="U56" s="12" t="s">
        <v>2064</v>
      </c>
      <c r="V56" s="12" t="s">
        <v>2062</v>
      </c>
      <c r="W56" s="12" t="s">
        <v>1836</v>
      </c>
      <c r="X56" s="12" t="s">
        <v>2063</v>
      </c>
      <c r="Y56" s="12" t="s">
        <v>2065</v>
      </c>
    </row>
    <row r="57" spans="1:25" x14ac:dyDescent="0.25">
      <c r="A57" s="12" t="s">
        <v>2066</v>
      </c>
      <c r="B57" s="183">
        <v>675182</v>
      </c>
      <c r="C57" s="12" t="s">
        <v>186</v>
      </c>
      <c r="D57" s="703" t="s">
        <v>35</v>
      </c>
      <c r="E57" s="703" t="s">
        <v>35</v>
      </c>
      <c r="F57" s="703" t="s">
        <v>35</v>
      </c>
      <c r="G57" s="703" t="s">
        <v>35</v>
      </c>
      <c r="H57" s="703" t="s">
        <v>35</v>
      </c>
      <c r="I57" s="703" t="s">
        <v>35</v>
      </c>
      <c r="J57" s="703" t="s">
        <v>35</v>
      </c>
      <c r="P57" s="12" t="s">
        <v>1420</v>
      </c>
      <c r="Q57" s="12" t="s">
        <v>187</v>
      </c>
      <c r="R57" s="12" t="s">
        <v>2067</v>
      </c>
      <c r="S57" s="12" t="s">
        <v>1836</v>
      </c>
      <c r="T57" s="12" t="s">
        <v>1944</v>
      </c>
      <c r="U57" s="12" t="s">
        <v>187</v>
      </c>
      <c r="V57" s="12" t="s">
        <v>2067</v>
      </c>
      <c r="W57" s="12" t="s">
        <v>1836</v>
      </c>
      <c r="X57" s="12" t="s">
        <v>1944</v>
      </c>
      <c r="Y57" s="12" t="s">
        <v>2068</v>
      </c>
    </row>
    <row r="58" spans="1:25" x14ac:dyDescent="0.25">
      <c r="A58" s="12" t="s">
        <v>2069</v>
      </c>
      <c r="B58" s="183">
        <v>675885</v>
      </c>
      <c r="C58" s="12" t="s">
        <v>1145</v>
      </c>
      <c r="D58" s="703" t="s">
        <v>35</v>
      </c>
      <c r="E58" s="703" t="s">
        <v>35</v>
      </c>
      <c r="F58" s="703" t="s">
        <v>35</v>
      </c>
      <c r="G58" s="703" t="s">
        <v>35</v>
      </c>
      <c r="H58" s="703" t="s">
        <v>35</v>
      </c>
      <c r="I58" s="703" t="s">
        <v>35</v>
      </c>
      <c r="J58" s="703" t="s">
        <v>35</v>
      </c>
      <c r="P58" s="12" t="s">
        <v>1275</v>
      </c>
      <c r="Q58" s="12" t="s">
        <v>1146</v>
      </c>
      <c r="R58" s="12" t="s">
        <v>2070</v>
      </c>
      <c r="S58" s="12" t="s">
        <v>1836</v>
      </c>
      <c r="T58" s="12" t="s">
        <v>2071</v>
      </c>
      <c r="U58" s="12" t="s">
        <v>1146</v>
      </c>
      <c r="V58" s="12" t="s">
        <v>2070</v>
      </c>
      <c r="W58" s="12" t="s">
        <v>1836</v>
      </c>
      <c r="X58" s="12" t="s">
        <v>2071</v>
      </c>
      <c r="Y58" s="12" t="s">
        <v>2072</v>
      </c>
    </row>
    <row r="59" spans="1:25" x14ac:dyDescent="0.25">
      <c r="A59" s="12" t="s">
        <v>2073</v>
      </c>
      <c r="B59" s="183">
        <v>675901</v>
      </c>
      <c r="C59" s="12" t="s">
        <v>1099</v>
      </c>
      <c r="D59" s="703" t="s">
        <v>35</v>
      </c>
      <c r="E59" s="703" t="s">
        <v>35</v>
      </c>
      <c r="F59" s="703" t="s">
        <v>35</v>
      </c>
      <c r="G59" s="703" t="s">
        <v>35</v>
      </c>
      <c r="H59" s="703" t="s">
        <v>35</v>
      </c>
      <c r="I59" s="703" t="s">
        <v>35</v>
      </c>
      <c r="J59" s="703" t="s">
        <v>35</v>
      </c>
      <c r="P59" s="12" t="s">
        <v>1391</v>
      </c>
      <c r="Q59" s="12" t="s">
        <v>1100</v>
      </c>
      <c r="R59" s="12" t="s">
        <v>2028</v>
      </c>
      <c r="S59" s="12" t="s">
        <v>1836</v>
      </c>
      <c r="T59" s="12" t="s">
        <v>2029</v>
      </c>
      <c r="U59" s="12" t="s">
        <v>1100</v>
      </c>
      <c r="V59" s="12" t="s">
        <v>2028</v>
      </c>
      <c r="W59" s="12" t="s">
        <v>1836</v>
      </c>
      <c r="X59" s="12" t="s">
        <v>2029</v>
      </c>
      <c r="Y59" s="12" t="s">
        <v>2074</v>
      </c>
    </row>
    <row r="60" spans="1:25" x14ac:dyDescent="0.25">
      <c r="A60" s="12" t="s">
        <v>2075</v>
      </c>
      <c r="B60" s="183">
        <v>455987</v>
      </c>
      <c r="C60" s="12" t="s">
        <v>282</v>
      </c>
      <c r="D60" s="703" t="s">
        <v>35</v>
      </c>
      <c r="E60" s="703" t="s">
        <v>35</v>
      </c>
      <c r="F60" s="703" t="s">
        <v>35</v>
      </c>
      <c r="G60" s="703" t="s">
        <v>35</v>
      </c>
      <c r="H60" s="703" t="s">
        <v>35</v>
      </c>
      <c r="I60" s="703" t="s">
        <v>35</v>
      </c>
      <c r="J60" s="703" t="s">
        <v>35</v>
      </c>
      <c r="P60" s="12" t="s">
        <v>1356</v>
      </c>
      <c r="Q60" s="12" t="s">
        <v>283</v>
      </c>
      <c r="R60" s="12" t="s">
        <v>2076</v>
      </c>
      <c r="S60" s="12" t="s">
        <v>1836</v>
      </c>
      <c r="T60" s="12" t="s">
        <v>2077</v>
      </c>
      <c r="U60" s="12" t="s">
        <v>283</v>
      </c>
      <c r="V60" s="12" t="s">
        <v>2076</v>
      </c>
      <c r="W60" s="12" t="s">
        <v>1836</v>
      </c>
      <c r="X60" s="12" t="s">
        <v>2077</v>
      </c>
      <c r="Y60" s="12" t="s">
        <v>2078</v>
      </c>
    </row>
    <row r="61" spans="1:25" x14ac:dyDescent="0.25">
      <c r="A61" s="12" t="s">
        <v>2079</v>
      </c>
      <c r="B61" s="183">
        <v>676300</v>
      </c>
      <c r="C61" s="12" t="s">
        <v>154</v>
      </c>
      <c r="D61" s="703" t="s">
        <v>35</v>
      </c>
      <c r="E61" s="703" t="s">
        <v>35</v>
      </c>
      <c r="F61" s="703" t="s">
        <v>35</v>
      </c>
      <c r="G61" s="703" t="s">
        <v>35</v>
      </c>
      <c r="H61" s="703" t="s">
        <v>35</v>
      </c>
      <c r="I61" s="703" t="s">
        <v>35</v>
      </c>
      <c r="J61" s="703" t="s">
        <v>35</v>
      </c>
      <c r="P61" s="12" t="s">
        <v>1306</v>
      </c>
      <c r="Q61" s="12" t="s">
        <v>155</v>
      </c>
      <c r="R61" s="12" t="s">
        <v>2076</v>
      </c>
      <c r="S61" s="12" t="s">
        <v>1836</v>
      </c>
      <c r="T61" s="12" t="s">
        <v>2077</v>
      </c>
      <c r="U61" s="12" t="s">
        <v>155</v>
      </c>
      <c r="V61" s="12" t="s">
        <v>2076</v>
      </c>
      <c r="W61" s="12" t="s">
        <v>1836</v>
      </c>
      <c r="X61" s="12" t="s">
        <v>2077</v>
      </c>
      <c r="Y61" s="12" t="s">
        <v>2080</v>
      </c>
    </row>
    <row r="62" spans="1:25" x14ac:dyDescent="0.25">
      <c r="A62" s="12" t="s">
        <v>2081</v>
      </c>
      <c r="B62" s="183">
        <v>675277</v>
      </c>
      <c r="C62" s="12" t="s">
        <v>839</v>
      </c>
      <c r="D62" s="703" t="s">
        <v>35</v>
      </c>
      <c r="E62" s="703" t="s">
        <v>35</v>
      </c>
      <c r="F62" s="703" t="s">
        <v>35</v>
      </c>
      <c r="G62" s="562" t="s">
        <v>3436</v>
      </c>
      <c r="H62" s="561" t="s">
        <v>1366</v>
      </c>
      <c r="I62" s="561" t="s">
        <v>1366</v>
      </c>
      <c r="J62" s="561" t="s">
        <v>35</v>
      </c>
      <c r="P62" s="12" t="s">
        <v>1391</v>
      </c>
      <c r="Q62" s="12" t="s">
        <v>840</v>
      </c>
      <c r="R62" s="12" t="s">
        <v>2082</v>
      </c>
      <c r="S62" s="12" t="s">
        <v>1836</v>
      </c>
      <c r="T62" s="12" t="s">
        <v>2083</v>
      </c>
      <c r="U62" s="12" t="s">
        <v>840</v>
      </c>
      <c r="V62" s="12" t="s">
        <v>2082</v>
      </c>
      <c r="W62" s="12" t="s">
        <v>1836</v>
      </c>
      <c r="X62" s="12" t="s">
        <v>2083</v>
      </c>
      <c r="Y62" s="12" t="s">
        <v>2084</v>
      </c>
    </row>
    <row r="63" spans="1:25" x14ac:dyDescent="0.25">
      <c r="A63" s="12" t="s">
        <v>2085</v>
      </c>
      <c r="B63" s="183">
        <v>675678</v>
      </c>
      <c r="C63" s="12" t="s">
        <v>552</v>
      </c>
      <c r="D63" s="703" t="s">
        <v>35</v>
      </c>
      <c r="E63" s="703" t="s">
        <v>35</v>
      </c>
      <c r="F63" s="703" t="s">
        <v>35</v>
      </c>
      <c r="G63" s="703" t="s">
        <v>35</v>
      </c>
      <c r="H63" s="703" t="s">
        <v>35</v>
      </c>
      <c r="I63" s="703" t="s">
        <v>35</v>
      </c>
      <c r="J63" s="703" t="s">
        <v>35</v>
      </c>
      <c r="P63" s="12" t="s">
        <v>1428</v>
      </c>
      <c r="Q63" s="12" t="s">
        <v>553</v>
      </c>
      <c r="R63" s="12" t="s">
        <v>2086</v>
      </c>
      <c r="S63" s="12" t="s">
        <v>1836</v>
      </c>
      <c r="T63" s="12" t="s">
        <v>2087</v>
      </c>
      <c r="U63" s="12" t="s">
        <v>2088</v>
      </c>
      <c r="V63" s="12" t="s">
        <v>2089</v>
      </c>
      <c r="W63" s="12" t="s">
        <v>1836</v>
      </c>
      <c r="X63" s="12" t="s">
        <v>2090</v>
      </c>
      <c r="Y63" s="12" t="s">
        <v>2091</v>
      </c>
    </row>
    <row r="64" spans="1:25" x14ac:dyDescent="0.25">
      <c r="A64" s="12" t="s">
        <v>2092</v>
      </c>
      <c r="B64" s="183">
        <v>675972</v>
      </c>
      <c r="C64" s="12" t="s">
        <v>324</v>
      </c>
      <c r="D64" s="703" t="s">
        <v>35</v>
      </c>
      <c r="E64" s="703" t="s">
        <v>35</v>
      </c>
      <c r="F64" s="703" t="s">
        <v>35</v>
      </c>
      <c r="G64" s="703" t="s">
        <v>35</v>
      </c>
      <c r="H64" s="703" t="s">
        <v>35</v>
      </c>
      <c r="I64" s="703" t="s">
        <v>35</v>
      </c>
      <c r="J64" s="703" t="s">
        <v>35</v>
      </c>
      <c r="P64" s="12" t="s">
        <v>1355</v>
      </c>
      <c r="Q64" s="12" t="s">
        <v>325</v>
      </c>
      <c r="R64" s="12" t="s">
        <v>1962</v>
      </c>
      <c r="S64" s="12" t="s">
        <v>1836</v>
      </c>
      <c r="T64" s="12" t="s">
        <v>1963</v>
      </c>
      <c r="U64" s="12" t="s">
        <v>325</v>
      </c>
      <c r="V64" s="12" t="s">
        <v>1962</v>
      </c>
      <c r="W64" s="12" t="s">
        <v>1836</v>
      </c>
      <c r="X64" s="12" t="s">
        <v>1963</v>
      </c>
      <c r="Y64" s="12" t="s">
        <v>2093</v>
      </c>
    </row>
    <row r="65" spans="1:25" x14ac:dyDescent="0.25">
      <c r="A65" s="12" t="s">
        <v>2094</v>
      </c>
      <c r="B65" s="183">
        <v>455963</v>
      </c>
      <c r="C65" s="12" t="s">
        <v>300</v>
      </c>
      <c r="D65" s="703" t="s">
        <v>35</v>
      </c>
      <c r="E65" s="703" t="s">
        <v>35</v>
      </c>
      <c r="F65" s="703" t="s">
        <v>35</v>
      </c>
      <c r="G65" s="703" t="s">
        <v>35</v>
      </c>
      <c r="H65" s="703" t="s">
        <v>35</v>
      </c>
      <c r="I65" s="703" t="s">
        <v>35</v>
      </c>
      <c r="J65" s="703" t="s">
        <v>35</v>
      </c>
      <c r="P65" s="12" t="s">
        <v>1356</v>
      </c>
      <c r="Q65" s="12" t="s">
        <v>301</v>
      </c>
      <c r="R65" s="12" t="s">
        <v>2055</v>
      </c>
      <c r="S65" s="12" t="s">
        <v>1836</v>
      </c>
      <c r="T65" s="12" t="s">
        <v>2056</v>
      </c>
      <c r="U65" s="12" t="s">
        <v>301</v>
      </c>
      <c r="V65" s="12" t="s">
        <v>2055</v>
      </c>
      <c r="W65" s="12" t="s">
        <v>1836</v>
      </c>
      <c r="X65" s="12" t="s">
        <v>2056</v>
      </c>
      <c r="Y65" s="12" t="s">
        <v>2095</v>
      </c>
    </row>
    <row r="66" spans="1:25" x14ac:dyDescent="0.25">
      <c r="A66" s="12" t="s">
        <v>2096</v>
      </c>
      <c r="B66" s="183">
        <v>675032</v>
      </c>
      <c r="C66" s="12" t="s">
        <v>950</v>
      </c>
      <c r="D66" s="703" t="s">
        <v>35</v>
      </c>
      <c r="E66" s="703" t="s">
        <v>35</v>
      </c>
      <c r="F66" s="703" t="s">
        <v>35</v>
      </c>
      <c r="G66" s="703" t="s">
        <v>35</v>
      </c>
      <c r="H66" s="703" t="s">
        <v>35</v>
      </c>
      <c r="I66" s="703" t="s">
        <v>35</v>
      </c>
      <c r="J66" s="703" t="s">
        <v>35</v>
      </c>
      <c r="P66" s="12" t="s">
        <v>1417</v>
      </c>
      <c r="Q66" s="12" t="s">
        <v>951</v>
      </c>
      <c r="R66" s="12" t="s">
        <v>2097</v>
      </c>
      <c r="S66" s="12" t="s">
        <v>1836</v>
      </c>
      <c r="T66" s="12" t="s">
        <v>2098</v>
      </c>
      <c r="U66" s="12" t="s">
        <v>951</v>
      </c>
      <c r="V66" s="12" t="s">
        <v>2097</v>
      </c>
      <c r="W66" s="12" t="s">
        <v>1836</v>
      </c>
      <c r="X66" s="12" t="s">
        <v>2098</v>
      </c>
      <c r="Y66" s="12" t="s">
        <v>2099</v>
      </c>
    </row>
    <row r="67" spans="1:25" x14ac:dyDescent="0.25">
      <c r="A67" s="12" t="s">
        <v>2100</v>
      </c>
      <c r="B67" s="183">
        <v>675931</v>
      </c>
      <c r="C67" s="12" t="s">
        <v>352</v>
      </c>
      <c r="D67" s="703" t="s">
        <v>35</v>
      </c>
      <c r="E67" s="703" t="s">
        <v>35</v>
      </c>
      <c r="F67" s="703" t="s">
        <v>35</v>
      </c>
      <c r="G67" s="703" t="s">
        <v>35</v>
      </c>
      <c r="H67" s="703" t="s">
        <v>35</v>
      </c>
      <c r="I67" s="703" t="s">
        <v>35</v>
      </c>
      <c r="J67" s="703" t="s">
        <v>35</v>
      </c>
      <c r="P67" s="12" t="s">
        <v>1428</v>
      </c>
      <c r="Q67" s="12" t="s">
        <v>353</v>
      </c>
      <c r="R67" s="12" t="s">
        <v>2101</v>
      </c>
      <c r="S67" s="12" t="s">
        <v>1836</v>
      </c>
      <c r="T67" s="12" t="s">
        <v>2102</v>
      </c>
      <c r="U67" s="12" t="s">
        <v>2103</v>
      </c>
      <c r="V67" s="12" t="s">
        <v>2104</v>
      </c>
      <c r="W67" s="12" t="s">
        <v>1836</v>
      </c>
      <c r="X67" s="12" t="s">
        <v>2105</v>
      </c>
      <c r="Y67" s="12" t="s">
        <v>2106</v>
      </c>
    </row>
    <row r="68" spans="1:25" x14ac:dyDescent="0.25">
      <c r="A68" s="12" t="s">
        <v>2107</v>
      </c>
      <c r="B68" s="183">
        <v>675065</v>
      </c>
      <c r="C68" s="12" t="s">
        <v>298</v>
      </c>
      <c r="D68" s="703" t="s">
        <v>35</v>
      </c>
      <c r="E68" s="703" t="s">
        <v>35</v>
      </c>
      <c r="F68" s="703" t="s">
        <v>35</v>
      </c>
      <c r="G68" s="703" t="s">
        <v>35</v>
      </c>
      <c r="H68" s="703" t="s">
        <v>35</v>
      </c>
      <c r="I68" s="703" t="s">
        <v>35</v>
      </c>
      <c r="J68" s="703" t="s">
        <v>35</v>
      </c>
      <c r="P68" s="12" t="s">
        <v>1371</v>
      </c>
      <c r="Q68" s="12" t="s">
        <v>299</v>
      </c>
      <c r="R68" s="12" t="s">
        <v>2108</v>
      </c>
      <c r="S68" s="12" t="s">
        <v>1836</v>
      </c>
      <c r="T68" s="12" t="s">
        <v>2109</v>
      </c>
      <c r="U68" s="12" t="s">
        <v>299</v>
      </c>
      <c r="V68" s="12" t="s">
        <v>2108</v>
      </c>
      <c r="W68" s="12" t="s">
        <v>1836</v>
      </c>
      <c r="X68" s="12" t="s">
        <v>2109</v>
      </c>
      <c r="Y68" s="12" t="s">
        <v>2110</v>
      </c>
    </row>
    <row r="69" spans="1:25" x14ac:dyDescent="0.25">
      <c r="A69" s="12" t="s">
        <v>2111</v>
      </c>
      <c r="B69" s="183">
        <v>675055</v>
      </c>
      <c r="C69" s="12" t="s">
        <v>922</v>
      </c>
      <c r="D69" s="703" t="s">
        <v>35</v>
      </c>
      <c r="E69" s="703" t="s">
        <v>35</v>
      </c>
      <c r="F69" s="703" t="s">
        <v>35</v>
      </c>
      <c r="G69" s="703" t="s">
        <v>35</v>
      </c>
      <c r="H69" s="703" t="s">
        <v>35</v>
      </c>
      <c r="I69" s="703" t="s">
        <v>35</v>
      </c>
      <c r="J69" s="703" t="s">
        <v>35</v>
      </c>
      <c r="P69" s="12" t="s">
        <v>1282</v>
      </c>
      <c r="Q69" s="12" t="s">
        <v>923</v>
      </c>
      <c r="R69" s="12" t="s">
        <v>2112</v>
      </c>
      <c r="S69" s="12" t="s">
        <v>1836</v>
      </c>
      <c r="T69" s="12" t="s">
        <v>2113</v>
      </c>
      <c r="U69" s="12" t="s">
        <v>923</v>
      </c>
      <c r="V69" s="12" t="s">
        <v>2112</v>
      </c>
      <c r="W69" s="12" t="s">
        <v>1836</v>
      </c>
      <c r="X69" s="12" t="s">
        <v>2113</v>
      </c>
      <c r="Y69" s="12" t="s">
        <v>2114</v>
      </c>
    </row>
    <row r="70" spans="1:25" x14ac:dyDescent="0.25">
      <c r="A70" s="12" t="s">
        <v>2115</v>
      </c>
      <c r="B70" s="183">
        <v>675259</v>
      </c>
      <c r="C70" s="12" t="s">
        <v>610</v>
      </c>
      <c r="D70" s="703" t="s">
        <v>35</v>
      </c>
      <c r="E70" s="703" t="s">
        <v>35</v>
      </c>
      <c r="F70" s="703" t="s">
        <v>35</v>
      </c>
      <c r="G70" s="703" t="s">
        <v>35</v>
      </c>
      <c r="H70" s="703" t="s">
        <v>35</v>
      </c>
      <c r="I70" s="703" t="s">
        <v>35</v>
      </c>
      <c r="J70" s="703" t="s">
        <v>35</v>
      </c>
      <c r="P70" s="12" t="s">
        <v>1355</v>
      </c>
      <c r="Q70" s="12" t="s">
        <v>611</v>
      </c>
      <c r="R70" s="12" t="s">
        <v>2116</v>
      </c>
      <c r="S70" s="12" t="s">
        <v>1836</v>
      </c>
      <c r="T70" s="12" t="s">
        <v>2117</v>
      </c>
      <c r="U70" s="12" t="s">
        <v>611</v>
      </c>
      <c r="V70" s="12" t="s">
        <v>2116</v>
      </c>
      <c r="W70" s="12" t="s">
        <v>1836</v>
      </c>
      <c r="X70" s="12" t="s">
        <v>2117</v>
      </c>
      <c r="Y70" s="12" t="s">
        <v>2118</v>
      </c>
    </row>
    <row r="71" spans="1:25" x14ac:dyDescent="0.25">
      <c r="A71" s="12" t="s">
        <v>2119</v>
      </c>
      <c r="B71" s="183">
        <v>675622</v>
      </c>
      <c r="C71" s="12" t="s">
        <v>548</v>
      </c>
      <c r="D71" s="703" t="s">
        <v>35</v>
      </c>
      <c r="E71" s="703" t="s">
        <v>35</v>
      </c>
      <c r="F71" s="703" t="s">
        <v>35</v>
      </c>
      <c r="G71" s="703" t="s">
        <v>35</v>
      </c>
      <c r="H71" s="703" t="s">
        <v>35</v>
      </c>
      <c r="I71" s="703" t="s">
        <v>35</v>
      </c>
      <c r="J71" s="703" t="s">
        <v>35</v>
      </c>
      <c r="P71" s="12" t="s">
        <v>1334</v>
      </c>
      <c r="Q71" s="12" t="s">
        <v>549</v>
      </c>
      <c r="R71" s="12" t="s">
        <v>1865</v>
      </c>
      <c r="S71" s="12" t="s">
        <v>1836</v>
      </c>
      <c r="T71" s="12" t="s">
        <v>2120</v>
      </c>
      <c r="U71" s="12" t="s">
        <v>549</v>
      </c>
      <c r="V71" s="12" t="s">
        <v>1865</v>
      </c>
      <c r="W71" s="12" t="s">
        <v>1836</v>
      </c>
      <c r="X71" s="12" t="s">
        <v>2120</v>
      </c>
      <c r="Y71" s="12" t="s">
        <v>2121</v>
      </c>
    </row>
    <row r="72" spans="1:25" x14ac:dyDescent="0.25">
      <c r="A72" s="12" t="s">
        <v>2122</v>
      </c>
      <c r="B72" s="183">
        <v>455757</v>
      </c>
      <c r="C72" s="12" t="s">
        <v>348</v>
      </c>
      <c r="D72" s="703" t="s">
        <v>35</v>
      </c>
      <c r="E72" s="703" t="s">
        <v>35</v>
      </c>
      <c r="F72" s="703" t="s">
        <v>35</v>
      </c>
      <c r="G72" s="703" t="s">
        <v>35</v>
      </c>
      <c r="H72" s="703" t="s">
        <v>35</v>
      </c>
      <c r="I72" s="703" t="s">
        <v>35</v>
      </c>
      <c r="J72" s="703" t="s">
        <v>35</v>
      </c>
      <c r="P72" s="12" t="s">
        <v>1433</v>
      </c>
      <c r="Q72" s="12" t="s">
        <v>349</v>
      </c>
      <c r="R72" s="12" t="s">
        <v>2123</v>
      </c>
      <c r="S72" s="12" t="s">
        <v>1836</v>
      </c>
      <c r="T72" s="12" t="s">
        <v>2124</v>
      </c>
      <c r="U72" s="12" t="s">
        <v>349</v>
      </c>
      <c r="V72" s="12" t="s">
        <v>2123</v>
      </c>
      <c r="W72" s="12" t="s">
        <v>1836</v>
      </c>
      <c r="X72" s="12" t="s">
        <v>2124</v>
      </c>
      <c r="Y72" s="12" t="s">
        <v>2125</v>
      </c>
    </row>
    <row r="73" spans="1:25" x14ac:dyDescent="0.25">
      <c r="A73" s="12" t="s">
        <v>2126</v>
      </c>
      <c r="B73" s="183">
        <v>455684</v>
      </c>
      <c r="C73" s="12" t="s">
        <v>1033</v>
      </c>
      <c r="D73" s="703" t="s">
        <v>35</v>
      </c>
      <c r="E73" s="703" t="s">
        <v>35</v>
      </c>
      <c r="F73" s="703" t="s">
        <v>35</v>
      </c>
      <c r="G73" s="703" t="s">
        <v>35</v>
      </c>
      <c r="H73" s="703" t="s">
        <v>35</v>
      </c>
      <c r="I73" s="703" t="s">
        <v>35</v>
      </c>
      <c r="J73" s="703" t="s">
        <v>35</v>
      </c>
      <c r="P73" s="12" t="s">
        <v>1369</v>
      </c>
      <c r="Q73" s="12" t="s">
        <v>1034</v>
      </c>
      <c r="R73" s="12" t="s">
        <v>2127</v>
      </c>
      <c r="S73" s="12" t="s">
        <v>1836</v>
      </c>
      <c r="T73" s="12" t="s">
        <v>2128</v>
      </c>
      <c r="U73" s="12" t="s">
        <v>1034</v>
      </c>
      <c r="V73" s="12" t="s">
        <v>2127</v>
      </c>
      <c r="W73" s="12" t="s">
        <v>1836</v>
      </c>
      <c r="X73" s="12" t="s">
        <v>2128</v>
      </c>
      <c r="Y73" s="12" t="s">
        <v>2129</v>
      </c>
    </row>
    <row r="74" spans="1:25" x14ac:dyDescent="0.25">
      <c r="A74" s="12" t="s">
        <v>2130</v>
      </c>
      <c r="B74" s="183">
        <v>675038</v>
      </c>
      <c r="C74" s="12" t="s">
        <v>658</v>
      </c>
      <c r="D74" s="703" t="s">
        <v>35</v>
      </c>
      <c r="E74" s="703" t="s">
        <v>35</v>
      </c>
      <c r="F74" s="703" t="s">
        <v>35</v>
      </c>
      <c r="G74" s="703" t="s">
        <v>35</v>
      </c>
      <c r="H74" s="703" t="s">
        <v>35</v>
      </c>
      <c r="I74" s="703" t="s">
        <v>35</v>
      </c>
      <c r="J74" s="703" t="s">
        <v>35</v>
      </c>
      <c r="P74" s="12" t="s">
        <v>1394</v>
      </c>
      <c r="Q74" s="12" t="s">
        <v>659</v>
      </c>
      <c r="R74" s="12" t="s">
        <v>2131</v>
      </c>
      <c r="S74" s="12" t="s">
        <v>1836</v>
      </c>
      <c r="T74" s="12" t="s">
        <v>2132</v>
      </c>
      <c r="U74" s="12" t="s">
        <v>659</v>
      </c>
      <c r="V74" s="12" t="s">
        <v>2131</v>
      </c>
      <c r="W74" s="12" t="s">
        <v>1836</v>
      </c>
      <c r="X74" s="12" t="s">
        <v>2132</v>
      </c>
      <c r="Y74" s="12" t="s">
        <v>2133</v>
      </c>
    </row>
    <row r="75" spans="1:25" x14ac:dyDescent="0.25">
      <c r="A75" s="12" t="s">
        <v>2134</v>
      </c>
      <c r="B75" s="12" t="s">
        <v>1628</v>
      </c>
      <c r="C75" s="12" t="s">
        <v>954</v>
      </c>
      <c r="D75" s="703" t="s">
        <v>35</v>
      </c>
      <c r="E75" s="703" t="s">
        <v>35</v>
      </c>
      <c r="F75" s="703" t="s">
        <v>35</v>
      </c>
      <c r="G75" s="703" t="s">
        <v>35</v>
      </c>
      <c r="H75" s="703" t="s">
        <v>35</v>
      </c>
      <c r="I75" s="703" t="s">
        <v>35</v>
      </c>
      <c r="J75" s="703" t="s">
        <v>35</v>
      </c>
      <c r="P75" s="12" t="s">
        <v>1420</v>
      </c>
      <c r="Q75" s="12" t="s">
        <v>955</v>
      </c>
      <c r="R75" s="12" t="s">
        <v>2135</v>
      </c>
      <c r="S75" s="12" t="s">
        <v>1836</v>
      </c>
      <c r="T75" s="12" t="s">
        <v>2136</v>
      </c>
      <c r="U75" s="12" t="s">
        <v>955</v>
      </c>
      <c r="V75" s="12" t="s">
        <v>2135</v>
      </c>
      <c r="W75" s="12" t="s">
        <v>1836</v>
      </c>
      <c r="X75" s="12" t="s">
        <v>2136</v>
      </c>
      <c r="Y75" s="12" t="s">
        <v>2137</v>
      </c>
    </row>
    <row r="76" spans="1:25" x14ac:dyDescent="0.25">
      <c r="A76" s="12" t="s">
        <v>2138</v>
      </c>
      <c r="B76" s="183">
        <v>675009</v>
      </c>
      <c r="C76" s="12" t="s">
        <v>724</v>
      </c>
      <c r="D76" s="703" t="s">
        <v>35</v>
      </c>
      <c r="E76" s="703" t="s">
        <v>35</v>
      </c>
      <c r="F76" s="703" t="s">
        <v>35</v>
      </c>
      <c r="G76" s="703" t="s">
        <v>35</v>
      </c>
      <c r="H76" s="703" t="s">
        <v>35</v>
      </c>
      <c r="I76" s="703" t="s">
        <v>35</v>
      </c>
      <c r="J76" s="703" t="s">
        <v>35</v>
      </c>
      <c r="P76" s="12" t="s">
        <v>1264</v>
      </c>
      <c r="Q76" s="12" t="s">
        <v>725</v>
      </c>
      <c r="R76" s="12" t="s">
        <v>2139</v>
      </c>
      <c r="S76" s="12" t="s">
        <v>1836</v>
      </c>
      <c r="T76" s="12" t="s">
        <v>2140</v>
      </c>
      <c r="U76" s="12" t="s">
        <v>725</v>
      </c>
      <c r="V76" s="12" t="s">
        <v>2139</v>
      </c>
      <c r="W76" s="12" t="s">
        <v>1836</v>
      </c>
      <c r="X76" s="12" t="s">
        <v>2140</v>
      </c>
      <c r="Y76" s="12" t="s">
        <v>2141</v>
      </c>
    </row>
    <row r="77" spans="1:25" x14ac:dyDescent="0.25">
      <c r="A77" s="12" t="s">
        <v>2142</v>
      </c>
      <c r="B77" s="183">
        <v>676212</v>
      </c>
      <c r="C77" s="12" t="s">
        <v>142</v>
      </c>
      <c r="D77" s="703" t="s">
        <v>35</v>
      </c>
      <c r="E77" s="703" t="s">
        <v>35</v>
      </c>
      <c r="F77" s="703" t="s">
        <v>35</v>
      </c>
      <c r="G77" s="703" t="s">
        <v>35</v>
      </c>
      <c r="H77" s="703" t="s">
        <v>35</v>
      </c>
      <c r="I77" s="703" t="s">
        <v>35</v>
      </c>
      <c r="J77" s="703" t="s">
        <v>35</v>
      </c>
      <c r="P77" s="12" t="s">
        <v>1396</v>
      </c>
      <c r="Q77" s="12" t="s">
        <v>143</v>
      </c>
      <c r="R77" s="12" t="s">
        <v>2143</v>
      </c>
      <c r="S77" s="12" t="s">
        <v>1836</v>
      </c>
      <c r="T77" s="12" t="s">
        <v>2144</v>
      </c>
      <c r="U77" s="12" t="s">
        <v>143</v>
      </c>
      <c r="V77" s="12" t="s">
        <v>2143</v>
      </c>
      <c r="W77" s="12" t="s">
        <v>1836</v>
      </c>
      <c r="X77" s="12" t="s">
        <v>2144</v>
      </c>
      <c r="Y77" s="12" t="s">
        <v>2145</v>
      </c>
    </row>
    <row r="78" spans="1:25" x14ac:dyDescent="0.25">
      <c r="A78" s="12" t="s">
        <v>2146</v>
      </c>
      <c r="B78" s="183">
        <v>675695</v>
      </c>
      <c r="C78" s="12" t="s">
        <v>738</v>
      </c>
      <c r="D78" s="703" t="s">
        <v>35</v>
      </c>
      <c r="E78" s="703" t="s">
        <v>35</v>
      </c>
      <c r="F78" s="703" t="s">
        <v>35</v>
      </c>
      <c r="G78" s="703" t="s">
        <v>35</v>
      </c>
      <c r="H78" s="703" t="s">
        <v>35</v>
      </c>
      <c r="I78" s="703" t="s">
        <v>35</v>
      </c>
      <c r="J78" s="703" t="s">
        <v>35</v>
      </c>
      <c r="P78" s="12" t="s">
        <v>1371</v>
      </c>
      <c r="Q78" s="12" t="s">
        <v>739</v>
      </c>
      <c r="R78" s="12" t="s">
        <v>2123</v>
      </c>
      <c r="S78" s="12" t="s">
        <v>1836</v>
      </c>
      <c r="T78" s="12" t="s">
        <v>2124</v>
      </c>
      <c r="U78" s="12" t="s">
        <v>739</v>
      </c>
      <c r="V78" s="12" t="s">
        <v>2123</v>
      </c>
      <c r="W78" s="12" t="s">
        <v>1836</v>
      </c>
      <c r="X78" s="12" t="s">
        <v>2124</v>
      </c>
      <c r="Y78" s="12" t="s">
        <v>2147</v>
      </c>
    </row>
    <row r="79" spans="1:25" x14ac:dyDescent="0.25">
      <c r="A79" s="12" t="s">
        <v>2148</v>
      </c>
      <c r="B79" s="183">
        <v>455631</v>
      </c>
      <c r="C79" s="12" t="s">
        <v>228</v>
      </c>
      <c r="D79" s="703" t="s">
        <v>35</v>
      </c>
      <c r="E79" s="703" t="s">
        <v>35</v>
      </c>
      <c r="F79" s="703" t="s">
        <v>35</v>
      </c>
      <c r="G79" s="703" t="s">
        <v>35</v>
      </c>
      <c r="H79" s="703" t="s">
        <v>35</v>
      </c>
      <c r="I79" s="703" t="s">
        <v>35</v>
      </c>
      <c r="J79" s="703" t="s">
        <v>35</v>
      </c>
      <c r="P79" s="12" t="s">
        <v>1294</v>
      </c>
      <c r="Q79" s="12" t="s">
        <v>229</v>
      </c>
      <c r="R79" s="12" t="s">
        <v>2149</v>
      </c>
      <c r="S79" s="12" t="s">
        <v>1836</v>
      </c>
      <c r="T79" s="12" t="s">
        <v>2150</v>
      </c>
      <c r="U79" s="12" t="s">
        <v>229</v>
      </c>
      <c r="V79" s="12" t="s">
        <v>2149</v>
      </c>
      <c r="W79" s="12" t="s">
        <v>1836</v>
      </c>
      <c r="X79" s="12" t="s">
        <v>2150</v>
      </c>
      <c r="Y79" s="12" t="s">
        <v>2151</v>
      </c>
    </row>
    <row r="80" spans="1:25" x14ac:dyDescent="0.25">
      <c r="A80" s="12" t="s">
        <v>2152</v>
      </c>
      <c r="B80" s="183">
        <v>675563</v>
      </c>
      <c r="C80" s="12" t="s">
        <v>1031</v>
      </c>
      <c r="D80" s="703" t="s">
        <v>35</v>
      </c>
      <c r="E80" s="703" t="s">
        <v>35</v>
      </c>
      <c r="F80" s="703" t="s">
        <v>35</v>
      </c>
      <c r="G80" s="703" t="s">
        <v>35</v>
      </c>
      <c r="H80" s="703" t="s">
        <v>35</v>
      </c>
      <c r="I80" s="703" t="s">
        <v>35</v>
      </c>
      <c r="J80" s="703" t="s">
        <v>35</v>
      </c>
      <c r="P80" s="12" t="s">
        <v>1369</v>
      </c>
      <c r="Q80" s="12" t="s">
        <v>1032</v>
      </c>
      <c r="R80" s="12" t="s">
        <v>2153</v>
      </c>
      <c r="S80" s="12" t="s">
        <v>1836</v>
      </c>
      <c r="T80" s="12" t="s">
        <v>2154</v>
      </c>
      <c r="U80" s="12" t="s">
        <v>1880</v>
      </c>
      <c r="V80" s="12" t="s">
        <v>1881</v>
      </c>
      <c r="W80" s="12" t="s">
        <v>1836</v>
      </c>
      <c r="X80" s="12" t="s">
        <v>1879</v>
      </c>
      <c r="Y80" s="12" t="s">
        <v>1882</v>
      </c>
    </row>
    <row r="81" spans="1:25" x14ac:dyDescent="0.25">
      <c r="A81" s="12" t="s">
        <v>2155</v>
      </c>
      <c r="B81" s="183">
        <v>675358</v>
      </c>
      <c r="C81" s="12" t="s">
        <v>590</v>
      </c>
      <c r="D81" s="703" t="s">
        <v>35</v>
      </c>
      <c r="E81" s="703" t="s">
        <v>35</v>
      </c>
      <c r="F81" s="703" t="s">
        <v>35</v>
      </c>
      <c r="G81" s="703" t="s">
        <v>35</v>
      </c>
      <c r="H81" s="703" t="s">
        <v>35</v>
      </c>
      <c r="I81" s="703" t="s">
        <v>35</v>
      </c>
      <c r="J81" s="703" t="s">
        <v>35</v>
      </c>
      <c r="P81" s="12" t="s">
        <v>1371</v>
      </c>
      <c r="Q81" s="12" t="s">
        <v>591</v>
      </c>
      <c r="R81" s="12" t="s">
        <v>1903</v>
      </c>
      <c r="S81" s="12" t="s">
        <v>1836</v>
      </c>
      <c r="T81" s="12" t="s">
        <v>1904</v>
      </c>
      <c r="U81" s="12" t="s">
        <v>1880</v>
      </c>
      <c r="V81" s="12" t="s">
        <v>1881</v>
      </c>
      <c r="W81" s="12" t="s">
        <v>1836</v>
      </c>
      <c r="X81" s="12" t="s">
        <v>1918</v>
      </c>
      <c r="Y81" s="12" t="s">
        <v>2156</v>
      </c>
    </row>
    <row r="82" spans="1:25" x14ac:dyDescent="0.25">
      <c r="A82" s="12" t="s">
        <v>2157</v>
      </c>
      <c r="B82" s="183">
        <v>455429</v>
      </c>
      <c r="C82" s="12" t="s">
        <v>764</v>
      </c>
      <c r="D82" s="703" t="s">
        <v>35</v>
      </c>
      <c r="E82" s="703" t="s">
        <v>35</v>
      </c>
      <c r="F82" s="703" t="s">
        <v>35</v>
      </c>
      <c r="G82" s="703" t="s">
        <v>35</v>
      </c>
      <c r="H82" s="703" t="s">
        <v>35</v>
      </c>
      <c r="I82" s="703" t="s">
        <v>35</v>
      </c>
      <c r="J82" s="703" t="s">
        <v>35</v>
      </c>
      <c r="P82" s="12" t="s">
        <v>1369</v>
      </c>
      <c r="Q82" s="12" t="s">
        <v>765</v>
      </c>
      <c r="R82" s="12" t="s">
        <v>1878</v>
      </c>
      <c r="S82" s="12" t="s">
        <v>1836</v>
      </c>
      <c r="T82" s="12" t="s">
        <v>1879</v>
      </c>
      <c r="U82" s="12" t="s">
        <v>765</v>
      </c>
      <c r="V82" s="12" t="s">
        <v>1878</v>
      </c>
      <c r="W82" s="12" t="s">
        <v>1836</v>
      </c>
      <c r="X82" s="12" t="s">
        <v>1879</v>
      </c>
      <c r="Y82" s="12" t="s">
        <v>2158</v>
      </c>
    </row>
    <row r="83" spans="1:25" x14ac:dyDescent="0.25">
      <c r="A83" s="12" t="s">
        <v>2159</v>
      </c>
      <c r="B83" s="183">
        <v>455577</v>
      </c>
      <c r="C83" s="12" t="s">
        <v>828</v>
      </c>
      <c r="D83" s="703" t="s">
        <v>35</v>
      </c>
      <c r="E83" s="703" t="s">
        <v>35</v>
      </c>
      <c r="F83" s="703" t="s">
        <v>35</v>
      </c>
      <c r="G83" s="703" t="s">
        <v>35</v>
      </c>
      <c r="H83" s="703" t="s">
        <v>35</v>
      </c>
      <c r="I83" s="703" t="s">
        <v>35</v>
      </c>
      <c r="J83" s="703" t="s">
        <v>35</v>
      </c>
      <c r="P83" s="12" t="s">
        <v>1295</v>
      </c>
      <c r="Q83" s="12" t="s">
        <v>671</v>
      </c>
      <c r="R83" s="12" t="s">
        <v>2160</v>
      </c>
      <c r="S83" s="12" t="s">
        <v>1836</v>
      </c>
      <c r="T83" s="12" t="s">
        <v>2161</v>
      </c>
      <c r="U83" s="12" t="s">
        <v>671</v>
      </c>
      <c r="V83" s="12" t="s">
        <v>2160</v>
      </c>
      <c r="W83" s="12" t="s">
        <v>1836</v>
      </c>
      <c r="X83" s="12" t="s">
        <v>2161</v>
      </c>
      <c r="Y83" s="12" t="s">
        <v>2162</v>
      </c>
    </row>
    <row r="84" spans="1:25" x14ac:dyDescent="0.25">
      <c r="A84" s="12" t="s">
        <v>2163</v>
      </c>
      <c r="B84" s="183">
        <v>676338</v>
      </c>
      <c r="C84" s="12" t="s">
        <v>168</v>
      </c>
      <c r="D84" s="703" t="s">
        <v>35</v>
      </c>
      <c r="E84" s="703" t="s">
        <v>35</v>
      </c>
      <c r="F84" s="703" t="s">
        <v>35</v>
      </c>
      <c r="G84" s="703" t="s">
        <v>35</v>
      </c>
      <c r="H84" s="703" t="s">
        <v>35</v>
      </c>
      <c r="I84" s="703" t="s">
        <v>35</v>
      </c>
      <c r="J84" s="703" t="s">
        <v>35</v>
      </c>
      <c r="P84" s="12" t="s">
        <v>2164</v>
      </c>
      <c r="Q84" s="12" t="s">
        <v>169</v>
      </c>
      <c r="R84" s="12" t="s">
        <v>2165</v>
      </c>
      <c r="S84" s="12" t="s">
        <v>1836</v>
      </c>
      <c r="T84" s="12" t="s">
        <v>2166</v>
      </c>
      <c r="U84" s="12" t="s">
        <v>169</v>
      </c>
      <c r="V84" s="12" t="s">
        <v>2165</v>
      </c>
      <c r="W84" s="12" t="s">
        <v>1836</v>
      </c>
      <c r="X84" s="12" t="s">
        <v>2166</v>
      </c>
      <c r="Y84" s="12" t="s">
        <v>2167</v>
      </c>
    </row>
    <row r="85" spans="1:25" x14ac:dyDescent="0.25">
      <c r="A85" s="12" t="s">
        <v>2168</v>
      </c>
      <c r="B85" s="183">
        <v>676227</v>
      </c>
      <c r="C85" s="12" t="s">
        <v>144</v>
      </c>
      <c r="D85" s="703" t="s">
        <v>35</v>
      </c>
      <c r="E85" s="703" t="s">
        <v>35</v>
      </c>
      <c r="F85" s="703" t="s">
        <v>35</v>
      </c>
      <c r="G85" s="703" t="s">
        <v>35</v>
      </c>
      <c r="H85" s="703" t="s">
        <v>35</v>
      </c>
      <c r="I85" s="703" t="s">
        <v>35</v>
      </c>
      <c r="J85" s="703" t="s">
        <v>35</v>
      </c>
      <c r="P85" s="12" t="s">
        <v>1295</v>
      </c>
      <c r="Q85" s="12" t="s">
        <v>145</v>
      </c>
      <c r="R85" s="12" t="s">
        <v>2070</v>
      </c>
      <c r="S85" s="12" t="s">
        <v>1836</v>
      </c>
      <c r="T85" s="12" t="s">
        <v>2071</v>
      </c>
      <c r="U85" s="12" t="s">
        <v>2169</v>
      </c>
      <c r="V85" s="12" t="s">
        <v>2170</v>
      </c>
      <c r="W85" s="12" t="s">
        <v>1836</v>
      </c>
      <c r="X85" s="12" t="s">
        <v>2171</v>
      </c>
      <c r="Y85" s="12" t="s">
        <v>2172</v>
      </c>
    </row>
    <row r="86" spans="1:25" x14ac:dyDescent="0.25">
      <c r="A86" s="12" t="s">
        <v>2173</v>
      </c>
      <c r="B86" s="183">
        <v>676319</v>
      </c>
      <c r="C86" s="12" t="s">
        <v>516</v>
      </c>
      <c r="D86" s="703" t="s">
        <v>35</v>
      </c>
      <c r="E86" s="703" t="s">
        <v>35</v>
      </c>
      <c r="F86" s="703" t="s">
        <v>35</v>
      </c>
      <c r="G86" s="703" t="s">
        <v>35</v>
      </c>
      <c r="H86" s="703" t="s">
        <v>35</v>
      </c>
      <c r="I86" s="703" t="s">
        <v>35</v>
      </c>
      <c r="J86" s="703" t="s">
        <v>35</v>
      </c>
      <c r="P86" s="12" t="s">
        <v>1307</v>
      </c>
      <c r="Q86" s="12" t="s">
        <v>517</v>
      </c>
      <c r="R86" s="12" t="s">
        <v>2174</v>
      </c>
      <c r="S86" s="12" t="s">
        <v>1836</v>
      </c>
      <c r="T86" s="12" t="s">
        <v>2175</v>
      </c>
      <c r="U86" s="12" t="s">
        <v>517</v>
      </c>
      <c r="V86" s="12" t="s">
        <v>2174</v>
      </c>
      <c r="W86" s="12" t="s">
        <v>1836</v>
      </c>
      <c r="X86" s="12" t="s">
        <v>2175</v>
      </c>
      <c r="Y86" s="12" t="s">
        <v>2176</v>
      </c>
    </row>
    <row r="87" spans="1:25" x14ac:dyDescent="0.25">
      <c r="A87" s="12" t="s">
        <v>2177</v>
      </c>
      <c r="B87" s="183">
        <v>676353</v>
      </c>
      <c r="C87" s="12" t="s">
        <v>156</v>
      </c>
      <c r="D87" s="703" t="s">
        <v>35</v>
      </c>
      <c r="E87" s="703" t="s">
        <v>35</v>
      </c>
      <c r="F87" s="703" t="s">
        <v>35</v>
      </c>
      <c r="G87" s="703" t="s">
        <v>35</v>
      </c>
      <c r="H87" s="703" t="s">
        <v>35</v>
      </c>
      <c r="I87" s="703" t="s">
        <v>35</v>
      </c>
      <c r="J87" s="703" t="s">
        <v>35</v>
      </c>
      <c r="P87" s="12" t="s">
        <v>1428</v>
      </c>
      <c r="Q87" s="12" t="s">
        <v>157</v>
      </c>
      <c r="R87" s="12" t="s">
        <v>1874</v>
      </c>
      <c r="S87" s="12" t="s">
        <v>1836</v>
      </c>
      <c r="T87" s="12" t="s">
        <v>2178</v>
      </c>
      <c r="U87" s="12" t="s">
        <v>2179</v>
      </c>
      <c r="V87" s="12" t="s">
        <v>1962</v>
      </c>
      <c r="W87" s="12" t="s">
        <v>1836</v>
      </c>
      <c r="X87" s="12" t="s">
        <v>1963</v>
      </c>
      <c r="Y87" s="12" t="s">
        <v>2180</v>
      </c>
    </row>
    <row r="88" spans="1:25" x14ac:dyDescent="0.25">
      <c r="A88" s="12" t="s">
        <v>2181</v>
      </c>
      <c r="B88" s="183">
        <v>675049</v>
      </c>
      <c r="C88" s="12" t="s">
        <v>320</v>
      </c>
      <c r="D88" s="703" t="s">
        <v>35</v>
      </c>
      <c r="E88" s="703" t="s">
        <v>35</v>
      </c>
      <c r="F88" s="703" t="s">
        <v>35</v>
      </c>
      <c r="G88" s="703" t="s">
        <v>35</v>
      </c>
      <c r="H88" s="703" t="s">
        <v>35</v>
      </c>
      <c r="I88" s="703" t="s">
        <v>35</v>
      </c>
      <c r="J88" s="703" t="s">
        <v>35</v>
      </c>
      <c r="P88" s="12" t="s">
        <v>1420</v>
      </c>
      <c r="Q88" s="12" t="s">
        <v>321</v>
      </c>
      <c r="R88" s="12" t="s">
        <v>2182</v>
      </c>
      <c r="S88" s="12" t="s">
        <v>1836</v>
      </c>
      <c r="T88" s="12" t="s">
        <v>2183</v>
      </c>
      <c r="U88" s="12" t="s">
        <v>321</v>
      </c>
      <c r="V88" s="12" t="s">
        <v>2182</v>
      </c>
      <c r="W88" s="12" t="s">
        <v>1836</v>
      </c>
      <c r="X88" s="12" t="s">
        <v>2183</v>
      </c>
      <c r="Y88" s="12" t="s">
        <v>2184</v>
      </c>
    </row>
    <row r="89" spans="1:25" x14ac:dyDescent="0.25">
      <c r="A89" s="12" t="s">
        <v>2185</v>
      </c>
      <c r="B89" s="183">
        <v>675746</v>
      </c>
      <c r="C89" s="12" t="s">
        <v>556</v>
      </c>
      <c r="D89" s="703" t="s">
        <v>35</v>
      </c>
      <c r="E89" s="703" t="s">
        <v>35</v>
      </c>
      <c r="F89" s="703" t="s">
        <v>35</v>
      </c>
      <c r="G89" s="703" t="s">
        <v>35</v>
      </c>
      <c r="H89" s="703" t="s">
        <v>35</v>
      </c>
      <c r="I89" s="703" t="s">
        <v>35</v>
      </c>
      <c r="J89" s="703" t="s">
        <v>35</v>
      </c>
      <c r="P89" s="12" t="s">
        <v>1355</v>
      </c>
      <c r="Q89" s="12" t="s">
        <v>557</v>
      </c>
      <c r="R89" s="12" t="s">
        <v>2186</v>
      </c>
      <c r="S89" s="12" t="s">
        <v>1836</v>
      </c>
      <c r="T89" s="12" t="s">
        <v>2187</v>
      </c>
      <c r="U89" s="12" t="s">
        <v>557</v>
      </c>
      <c r="V89" s="12" t="s">
        <v>2186</v>
      </c>
      <c r="W89" s="12" t="s">
        <v>1836</v>
      </c>
      <c r="X89" s="12" t="s">
        <v>2187</v>
      </c>
      <c r="Y89" s="12" t="s">
        <v>2188</v>
      </c>
    </row>
    <row r="90" spans="1:25" x14ac:dyDescent="0.25">
      <c r="A90" s="12" t="s">
        <v>2189</v>
      </c>
      <c r="B90" s="183">
        <v>676107</v>
      </c>
      <c r="C90" s="12" t="s">
        <v>414</v>
      </c>
      <c r="D90" s="703" t="s">
        <v>35</v>
      </c>
      <c r="E90" s="703" t="s">
        <v>35</v>
      </c>
      <c r="F90" s="703" t="s">
        <v>35</v>
      </c>
      <c r="G90" s="703" t="s">
        <v>35</v>
      </c>
      <c r="H90" s="703" t="s">
        <v>35</v>
      </c>
      <c r="I90" s="703" t="s">
        <v>35</v>
      </c>
      <c r="J90" s="703" t="s">
        <v>35</v>
      </c>
      <c r="P90" s="12" t="s">
        <v>1349</v>
      </c>
      <c r="Q90" s="12" t="s">
        <v>415</v>
      </c>
      <c r="R90" s="12" t="s">
        <v>2190</v>
      </c>
      <c r="S90" s="12" t="s">
        <v>1836</v>
      </c>
      <c r="T90" s="12" t="s">
        <v>2191</v>
      </c>
      <c r="U90" s="12" t="s">
        <v>415</v>
      </c>
      <c r="V90" s="12" t="s">
        <v>2190</v>
      </c>
      <c r="W90" s="12" t="s">
        <v>1836</v>
      </c>
      <c r="X90" s="12" t="s">
        <v>2191</v>
      </c>
      <c r="Y90" s="12" t="s">
        <v>2192</v>
      </c>
    </row>
    <row r="91" spans="1:25" x14ac:dyDescent="0.25">
      <c r="A91" s="12" t="s">
        <v>2193</v>
      </c>
      <c r="B91" s="183">
        <v>675947</v>
      </c>
      <c r="C91" s="12" t="s">
        <v>1077</v>
      </c>
      <c r="D91" s="703" t="s">
        <v>35</v>
      </c>
      <c r="E91" s="703" t="s">
        <v>35</v>
      </c>
      <c r="F91" s="703" t="s">
        <v>35</v>
      </c>
      <c r="G91" s="703" t="s">
        <v>35</v>
      </c>
      <c r="H91" s="703" t="s">
        <v>35</v>
      </c>
      <c r="I91" s="703" t="s">
        <v>35</v>
      </c>
      <c r="J91" s="703" t="s">
        <v>35</v>
      </c>
      <c r="P91" s="12" t="s">
        <v>1268</v>
      </c>
      <c r="Q91" s="12" t="s">
        <v>1078</v>
      </c>
      <c r="R91" s="12" t="s">
        <v>2194</v>
      </c>
      <c r="S91" s="12" t="s">
        <v>1836</v>
      </c>
      <c r="T91" s="12" t="s">
        <v>2195</v>
      </c>
      <c r="U91" s="12" t="s">
        <v>1078</v>
      </c>
      <c r="V91" s="12" t="s">
        <v>2194</v>
      </c>
      <c r="W91" s="12" t="s">
        <v>1836</v>
      </c>
      <c r="X91" s="12" t="s">
        <v>2195</v>
      </c>
      <c r="Y91" s="12" t="s">
        <v>2196</v>
      </c>
    </row>
    <row r="92" spans="1:25" x14ac:dyDescent="0.25">
      <c r="A92" s="12" t="s">
        <v>2197</v>
      </c>
      <c r="B92" s="183">
        <v>675927</v>
      </c>
      <c r="C92" s="12" t="s">
        <v>618</v>
      </c>
      <c r="D92" s="703" t="s">
        <v>35</v>
      </c>
      <c r="E92" s="703" t="s">
        <v>35</v>
      </c>
      <c r="F92" s="703" t="s">
        <v>35</v>
      </c>
      <c r="G92" s="703" t="s">
        <v>35</v>
      </c>
      <c r="H92" s="703" t="s">
        <v>35</v>
      </c>
      <c r="I92" s="703" t="s">
        <v>35</v>
      </c>
      <c r="J92" s="703" t="s">
        <v>35</v>
      </c>
      <c r="P92" s="12" t="s">
        <v>1373</v>
      </c>
      <c r="Q92" s="12" t="s">
        <v>619</v>
      </c>
      <c r="R92" s="12" t="s">
        <v>2198</v>
      </c>
      <c r="S92" s="12" t="s">
        <v>1836</v>
      </c>
      <c r="T92" s="12" t="s">
        <v>2199</v>
      </c>
      <c r="U92" s="12" t="s">
        <v>2200</v>
      </c>
      <c r="V92" s="12" t="s">
        <v>1865</v>
      </c>
      <c r="W92" s="12" t="s">
        <v>1836</v>
      </c>
      <c r="X92" s="12" t="s">
        <v>2201</v>
      </c>
      <c r="Y92" s="12" t="s">
        <v>2202</v>
      </c>
    </row>
    <row r="93" spans="1:25" x14ac:dyDescent="0.25">
      <c r="A93" s="12" t="s">
        <v>2203</v>
      </c>
      <c r="B93" s="183">
        <v>455497</v>
      </c>
      <c r="C93" s="12" t="s">
        <v>660</v>
      </c>
      <c r="D93" s="703" t="s">
        <v>35</v>
      </c>
      <c r="E93" s="703" t="s">
        <v>35</v>
      </c>
      <c r="F93" s="703" t="s">
        <v>35</v>
      </c>
      <c r="G93" s="703" t="s">
        <v>35</v>
      </c>
      <c r="H93" s="703" t="s">
        <v>35</v>
      </c>
      <c r="I93" s="703" t="s">
        <v>35</v>
      </c>
      <c r="J93" s="703" t="s">
        <v>35</v>
      </c>
      <c r="P93" s="12" t="s">
        <v>1407</v>
      </c>
      <c r="Q93" s="12" t="s">
        <v>661</v>
      </c>
      <c r="R93" s="12" t="s">
        <v>2204</v>
      </c>
      <c r="S93" s="12" t="s">
        <v>1836</v>
      </c>
      <c r="T93" s="12" t="s">
        <v>2205</v>
      </c>
      <c r="U93" s="12" t="s">
        <v>661</v>
      </c>
      <c r="V93" s="12" t="s">
        <v>2204</v>
      </c>
      <c r="W93" s="12" t="s">
        <v>1836</v>
      </c>
      <c r="X93" s="12" t="s">
        <v>2205</v>
      </c>
      <c r="Y93" s="12" t="s">
        <v>2206</v>
      </c>
    </row>
    <row r="94" spans="1:25" x14ac:dyDescent="0.25">
      <c r="A94" s="12" t="s">
        <v>2207</v>
      </c>
      <c r="B94" s="183">
        <v>676112</v>
      </c>
      <c r="C94" s="12" t="s">
        <v>418</v>
      </c>
      <c r="D94" s="703" t="s">
        <v>35</v>
      </c>
      <c r="E94" s="703" t="s">
        <v>35</v>
      </c>
      <c r="F94" s="703" t="s">
        <v>35</v>
      </c>
      <c r="G94" s="703" t="s">
        <v>35</v>
      </c>
      <c r="H94" s="703" t="s">
        <v>35</v>
      </c>
      <c r="I94" s="703" t="s">
        <v>35</v>
      </c>
      <c r="J94" s="703" t="s">
        <v>35</v>
      </c>
      <c r="P94" s="12" t="s">
        <v>1308</v>
      </c>
      <c r="Q94" s="12" t="s">
        <v>419</v>
      </c>
      <c r="R94" s="12" t="s">
        <v>2097</v>
      </c>
      <c r="S94" s="12" t="s">
        <v>1836</v>
      </c>
      <c r="T94" s="12" t="s">
        <v>2098</v>
      </c>
      <c r="U94" s="12" t="s">
        <v>2208</v>
      </c>
      <c r="V94" s="12" t="s">
        <v>1962</v>
      </c>
      <c r="W94" s="12" t="s">
        <v>1836</v>
      </c>
      <c r="X94" s="12" t="s">
        <v>1963</v>
      </c>
      <c r="Y94" s="12" t="s">
        <v>2209</v>
      </c>
    </row>
    <row r="95" spans="1:25" x14ac:dyDescent="0.25">
      <c r="A95" s="12" t="s">
        <v>2210</v>
      </c>
      <c r="B95" s="183">
        <v>675141</v>
      </c>
      <c r="C95" s="12" t="s">
        <v>554</v>
      </c>
      <c r="D95" s="703" t="s">
        <v>35</v>
      </c>
      <c r="E95" s="703" t="s">
        <v>35</v>
      </c>
      <c r="F95" s="703" t="s">
        <v>35</v>
      </c>
      <c r="G95" s="703" t="s">
        <v>35</v>
      </c>
      <c r="H95" s="703" t="s">
        <v>35</v>
      </c>
      <c r="I95" s="703" t="s">
        <v>35</v>
      </c>
      <c r="J95" s="703" t="s">
        <v>35</v>
      </c>
      <c r="P95" s="12" t="s">
        <v>1295</v>
      </c>
      <c r="Q95" s="12" t="s">
        <v>555</v>
      </c>
      <c r="R95" s="12" t="s">
        <v>2011</v>
      </c>
      <c r="S95" s="12" t="s">
        <v>1836</v>
      </c>
      <c r="T95" s="12" t="s">
        <v>2211</v>
      </c>
      <c r="U95" s="12" t="s">
        <v>2169</v>
      </c>
      <c r="V95" s="12" t="s">
        <v>2170</v>
      </c>
      <c r="W95" s="12" t="s">
        <v>1836</v>
      </c>
      <c r="X95" s="12" t="s">
        <v>2171</v>
      </c>
      <c r="Y95" s="12" t="s">
        <v>2212</v>
      </c>
    </row>
    <row r="96" spans="1:25" x14ac:dyDescent="0.25">
      <c r="A96" s="12" t="s">
        <v>2213</v>
      </c>
      <c r="B96" s="12" t="s">
        <v>1623</v>
      </c>
      <c r="C96" s="12" t="s">
        <v>326</v>
      </c>
      <c r="D96" s="703" t="s">
        <v>35</v>
      </c>
      <c r="E96" s="703" t="s">
        <v>35</v>
      </c>
      <c r="F96" s="703" t="s">
        <v>35</v>
      </c>
      <c r="G96" s="703" t="s">
        <v>35</v>
      </c>
      <c r="H96" s="703" t="s">
        <v>35</v>
      </c>
      <c r="I96" s="703" t="s">
        <v>35</v>
      </c>
      <c r="J96" s="703" t="s">
        <v>35</v>
      </c>
      <c r="P96" s="12" t="s">
        <v>326</v>
      </c>
      <c r="Q96" s="12" t="s">
        <v>327</v>
      </c>
      <c r="R96" s="12" t="s">
        <v>2214</v>
      </c>
      <c r="S96" s="12" t="s">
        <v>1836</v>
      </c>
      <c r="T96" s="12" t="s">
        <v>2215</v>
      </c>
      <c r="U96" s="12" t="s">
        <v>327</v>
      </c>
      <c r="V96" s="12" t="s">
        <v>2214</v>
      </c>
      <c r="W96" s="12" t="s">
        <v>1836</v>
      </c>
      <c r="X96" s="12" t="s">
        <v>2215</v>
      </c>
      <c r="Y96" s="12" t="s">
        <v>2216</v>
      </c>
    </row>
    <row r="97" spans="1:25" x14ac:dyDescent="0.25">
      <c r="A97" s="12" t="s">
        <v>2217</v>
      </c>
      <c r="B97" s="183">
        <v>675291</v>
      </c>
      <c r="C97" s="12" t="s">
        <v>208</v>
      </c>
      <c r="D97" s="703" t="s">
        <v>35</v>
      </c>
      <c r="E97" s="703" t="s">
        <v>35</v>
      </c>
      <c r="F97" s="703" t="s">
        <v>35</v>
      </c>
      <c r="G97" s="703" t="s">
        <v>35</v>
      </c>
      <c r="H97" s="703" t="s">
        <v>35</v>
      </c>
      <c r="I97" s="703" t="s">
        <v>35</v>
      </c>
      <c r="J97" s="703" t="s">
        <v>35</v>
      </c>
      <c r="P97" s="12" t="s">
        <v>1273</v>
      </c>
      <c r="Q97" s="12" t="s">
        <v>209</v>
      </c>
      <c r="R97" s="12" t="s">
        <v>2218</v>
      </c>
      <c r="S97" s="12" t="s">
        <v>1836</v>
      </c>
      <c r="T97" s="12" t="s">
        <v>2219</v>
      </c>
      <c r="U97" s="12" t="s">
        <v>209</v>
      </c>
      <c r="V97" s="12" t="s">
        <v>2218</v>
      </c>
      <c r="W97" s="12" t="s">
        <v>1836</v>
      </c>
      <c r="X97" s="12" t="s">
        <v>2219</v>
      </c>
      <c r="Y97" s="12" t="s">
        <v>2220</v>
      </c>
    </row>
    <row r="98" spans="1:25" x14ac:dyDescent="0.25">
      <c r="A98" s="12" t="s">
        <v>2221</v>
      </c>
      <c r="B98" s="183">
        <v>675017</v>
      </c>
      <c r="C98" s="12" t="s">
        <v>616</v>
      </c>
      <c r="D98" s="703" t="s">
        <v>35</v>
      </c>
      <c r="E98" s="703" t="s">
        <v>35</v>
      </c>
      <c r="F98" s="703" t="s">
        <v>35</v>
      </c>
      <c r="G98" s="703" t="s">
        <v>35</v>
      </c>
      <c r="H98" s="703" t="s">
        <v>35</v>
      </c>
      <c r="I98" s="703" t="s">
        <v>35</v>
      </c>
      <c r="J98" s="703" t="s">
        <v>35</v>
      </c>
      <c r="P98" s="12" t="s">
        <v>1264</v>
      </c>
      <c r="Q98" s="12" t="s">
        <v>617</v>
      </c>
      <c r="R98" s="12" t="s">
        <v>2222</v>
      </c>
      <c r="S98" s="12" t="s">
        <v>1836</v>
      </c>
      <c r="T98" s="12" t="s">
        <v>2223</v>
      </c>
      <c r="U98" s="12" t="s">
        <v>617</v>
      </c>
      <c r="V98" s="12" t="s">
        <v>2222</v>
      </c>
      <c r="W98" s="12" t="s">
        <v>1836</v>
      </c>
      <c r="X98" s="12" t="s">
        <v>2223</v>
      </c>
      <c r="Y98" s="12" t="s">
        <v>2224</v>
      </c>
    </row>
    <row r="99" spans="1:25" x14ac:dyDescent="0.25">
      <c r="A99" s="12" t="s">
        <v>2225</v>
      </c>
      <c r="B99" s="183">
        <v>675703</v>
      </c>
      <c r="C99" s="12" t="s">
        <v>1111</v>
      </c>
      <c r="D99" s="703" t="s">
        <v>35</v>
      </c>
      <c r="E99" s="703" t="s">
        <v>35</v>
      </c>
      <c r="F99" s="703" t="s">
        <v>35</v>
      </c>
      <c r="G99" s="703" t="s">
        <v>35</v>
      </c>
      <c r="H99" s="703" t="s">
        <v>35</v>
      </c>
      <c r="I99" s="703" t="s">
        <v>35</v>
      </c>
      <c r="J99" s="703" t="s">
        <v>35</v>
      </c>
      <c r="P99" s="12" t="s">
        <v>1355</v>
      </c>
      <c r="Q99" s="12" t="s">
        <v>1112</v>
      </c>
      <c r="R99" s="12" t="s">
        <v>2226</v>
      </c>
      <c r="S99" s="12" t="s">
        <v>1836</v>
      </c>
      <c r="T99" s="12" t="s">
        <v>2227</v>
      </c>
      <c r="U99" s="12" t="s">
        <v>2228</v>
      </c>
      <c r="V99" s="12" t="s">
        <v>2229</v>
      </c>
      <c r="W99" s="12" t="s">
        <v>1836</v>
      </c>
      <c r="X99" s="12" t="s">
        <v>2230</v>
      </c>
      <c r="Y99" s="12" t="s">
        <v>2231</v>
      </c>
    </row>
    <row r="100" spans="1:25" x14ac:dyDescent="0.25">
      <c r="A100" s="12" t="s">
        <v>2232</v>
      </c>
      <c r="B100" s="183">
        <v>675013</v>
      </c>
      <c r="C100" s="12" t="s">
        <v>328</v>
      </c>
      <c r="D100" s="703" t="s">
        <v>35</v>
      </c>
      <c r="E100" s="703" t="s">
        <v>35</v>
      </c>
      <c r="F100" s="703" t="s">
        <v>35</v>
      </c>
      <c r="G100" s="703" t="s">
        <v>35</v>
      </c>
      <c r="H100" s="703" t="s">
        <v>35</v>
      </c>
      <c r="I100" s="703" t="s">
        <v>35</v>
      </c>
      <c r="J100" s="703" t="s">
        <v>35</v>
      </c>
      <c r="P100" s="12" t="s">
        <v>1283</v>
      </c>
      <c r="Q100" s="12" t="s">
        <v>329</v>
      </c>
      <c r="R100" s="12" t="s">
        <v>2233</v>
      </c>
      <c r="S100" s="12" t="s">
        <v>1836</v>
      </c>
      <c r="T100" s="12" t="s">
        <v>2234</v>
      </c>
      <c r="U100" s="12" t="s">
        <v>329</v>
      </c>
      <c r="V100" s="12" t="s">
        <v>2233</v>
      </c>
      <c r="W100" s="12" t="s">
        <v>1836</v>
      </c>
      <c r="X100" s="12" t="s">
        <v>2234</v>
      </c>
      <c r="Y100" s="12" t="s">
        <v>2235</v>
      </c>
    </row>
    <row r="101" spans="1:25" x14ac:dyDescent="0.25">
      <c r="A101" s="12" t="s">
        <v>2236</v>
      </c>
      <c r="B101" s="183">
        <v>675110</v>
      </c>
      <c r="C101" s="12" t="s">
        <v>362</v>
      </c>
      <c r="D101" s="703" t="s">
        <v>35</v>
      </c>
      <c r="E101" s="703" t="s">
        <v>35</v>
      </c>
      <c r="F101" s="703" t="s">
        <v>35</v>
      </c>
      <c r="G101" s="703" t="s">
        <v>35</v>
      </c>
      <c r="H101" s="703" t="s">
        <v>35</v>
      </c>
      <c r="I101" s="703" t="s">
        <v>35</v>
      </c>
      <c r="J101" s="703" t="s">
        <v>35</v>
      </c>
      <c r="P101" s="12" t="s">
        <v>1287</v>
      </c>
      <c r="Q101" s="12" t="s">
        <v>363</v>
      </c>
      <c r="R101" s="12" t="s">
        <v>2237</v>
      </c>
      <c r="S101" s="12" t="s">
        <v>1836</v>
      </c>
      <c r="T101" s="12" t="s">
        <v>2238</v>
      </c>
      <c r="U101" s="12" t="s">
        <v>363</v>
      </c>
      <c r="V101" s="12" t="s">
        <v>2237</v>
      </c>
      <c r="W101" s="12" t="s">
        <v>1836</v>
      </c>
      <c r="X101" s="12" t="s">
        <v>2238</v>
      </c>
      <c r="Y101" s="12" t="s">
        <v>2239</v>
      </c>
    </row>
    <row r="102" spans="1:25" x14ac:dyDescent="0.25">
      <c r="A102" s="12" t="s">
        <v>2240</v>
      </c>
      <c r="B102" s="183">
        <v>455917</v>
      </c>
      <c r="C102" s="12" t="s">
        <v>1045</v>
      </c>
      <c r="D102" s="703" t="s">
        <v>35</v>
      </c>
      <c r="E102" s="703" t="s">
        <v>35</v>
      </c>
      <c r="F102" s="703" t="s">
        <v>35</v>
      </c>
      <c r="G102" s="703" t="s">
        <v>35</v>
      </c>
      <c r="H102" s="703" t="s">
        <v>35</v>
      </c>
      <c r="I102" s="703" t="s">
        <v>35</v>
      </c>
      <c r="J102" s="703" t="s">
        <v>35</v>
      </c>
      <c r="P102" s="12" t="s">
        <v>1428</v>
      </c>
      <c r="Q102" s="12" t="s">
        <v>1046</v>
      </c>
      <c r="R102" s="12" t="s">
        <v>2241</v>
      </c>
      <c r="S102" s="12" t="s">
        <v>1836</v>
      </c>
      <c r="T102" s="12" t="s">
        <v>2242</v>
      </c>
      <c r="U102" s="12" t="s">
        <v>1046</v>
      </c>
      <c r="V102" s="12" t="s">
        <v>2241</v>
      </c>
      <c r="W102" s="12" t="s">
        <v>1836</v>
      </c>
      <c r="X102" s="12" t="s">
        <v>2242</v>
      </c>
      <c r="Y102" s="12" t="s">
        <v>2243</v>
      </c>
    </row>
    <row r="103" spans="1:25" x14ac:dyDescent="0.25">
      <c r="A103" s="12" t="s">
        <v>2244</v>
      </c>
      <c r="B103" s="183">
        <v>675677</v>
      </c>
      <c r="C103" s="12" t="s">
        <v>800</v>
      </c>
      <c r="D103" s="703" t="s">
        <v>35</v>
      </c>
      <c r="E103" s="703" t="s">
        <v>35</v>
      </c>
      <c r="F103" s="703" t="s">
        <v>35</v>
      </c>
      <c r="G103" s="703" t="s">
        <v>35</v>
      </c>
      <c r="H103" s="703" t="s">
        <v>35</v>
      </c>
      <c r="I103" s="703" t="s">
        <v>35</v>
      </c>
      <c r="J103" s="703" t="s">
        <v>35</v>
      </c>
      <c r="P103" s="12" t="s">
        <v>1430</v>
      </c>
      <c r="Q103" s="12" t="s">
        <v>801</v>
      </c>
      <c r="R103" s="12" t="s">
        <v>2245</v>
      </c>
      <c r="S103" s="12" t="s">
        <v>1836</v>
      </c>
      <c r="T103" s="12" t="s">
        <v>2246</v>
      </c>
      <c r="U103" s="12" t="s">
        <v>801</v>
      </c>
      <c r="V103" s="12" t="s">
        <v>2245</v>
      </c>
      <c r="W103" s="12" t="s">
        <v>1836</v>
      </c>
      <c r="X103" s="12" t="s">
        <v>2246</v>
      </c>
      <c r="Y103" s="12" t="s">
        <v>2247</v>
      </c>
    </row>
    <row r="104" spans="1:25" x14ac:dyDescent="0.25">
      <c r="A104" s="12" t="s">
        <v>2248</v>
      </c>
      <c r="B104" s="183">
        <v>675136</v>
      </c>
      <c r="C104" s="12" t="s">
        <v>824</v>
      </c>
      <c r="D104" s="703" t="s">
        <v>35</v>
      </c>
      <c r="E104" s="703" t="s">
        <v>35</v>
      </c>
      <c r="F104" s="703" t="s">
        <v>35</v>
      </c>
      <c r="G104" s="703" t="s">
        <v>35</v>
      </c>
      <c r="H104" s="703" t="s">
        <v>35</v>
      </c>
      <c r="I104" s="703" t="s">
        <v>35</v>
      </c>
      <c r="J104" s="703" t="s">
        <v>35</v>
      </c>
      <c r="P104" s="12" t="s">
        <v>1309</v>
      </c>
      <c r="Q104" s="12" t="s">
        <v>825</v>
      </c>
      <c r="R104" s="12" t="s">
        <v>2249</v>
      </c>
      <c r="S104" s="12" t="s">
        <v>1836</v>
      </c>
      <c r="T104" s="12" t="s">
        <v>2250</v>
      </c>
      <c r="U104" s="12" t="s">
        <v>825</v>
      </c>
      <c r="V104" s="12" t="s">
        <v>2249</v>
      </c>
      <c r="W104" s="12" t="s">
        <v>1836</v>
      </c>
      <c r="X104" s="12" t="s">
        <v>2250</v>
      </c>
      <c r="Y104" s="12" t="s">
        <v>2251</v>
      </c>
    </row>
    <row r="105" spans="1:25" x14ac:dyDescent="0.25">
      <c r="A105" s="12" t="s">
        <v>2252</v>
      </c>
      <c r="B105" s="183">
        <v>455881</v>
      </c>
      <c r="C105" s="12" t="s">
        <v>550</v>
      </c>
      <c r="D105" s="703" t="s">
        <v>35</v>
      </c>
      <c r="E105" s="703" t="s">
        <v>35</v>
      </c>
      <c r="F105" s="703" t="s">
        <v>35</v>
      </c>
      <c r="G105" s="703" t="s">
        <v>35</v>
      </c>
      <c r="H105" s="703" t="s">
        <v>35</v>
      </c>
      <c r="I105" s="703" t="s">
        <v>35</v>
      </c>
      <c r="J105" s="703" t="s">
        <v>35</v>
      </c>
      <c r="P105" s="12" t="s">
        <v>1336</v>
      </c>
      <c r="Q105" s="12" t="s">
        <v>551</v>
      </c>
      <c r="R105" s="12" t="s">
        <v>1865</v>
      </c>
      <c r="S105" s="12" t="s">
        <v>1836</v>
      </c>
      <c r="T105" s="12" t="s">
        <v>2253</v>
      </c>
      <c r="U105" s="12" t="s">
        <v>2254</v>
      </c>
      <c r="V105" s="12" t="s">
        <v>2089</v>
      </c>
      <c r="W105" s="12" t="s">
        <v>1836</v>
      </c>
      <c r="X105" s="12" t="s">
        <v>2090</v>
      </c>
      <c r="Y105" s="12" t="s">
        <v>2255</v>
      </c>
    </row>
    <row r="106" spans="1:25" x14ac:dyDescent="0.25">
      <c r="A106" s="12" t="s">
        <v>2256</v>
      </c>
      <c r="B106" s="183">
        <v>455651</v>
      </c>
      <c r="C106" s="12" t="s">
        <v>252</v>
      </c>
      <c r="D106" s="703" t="s">
        <v>35</v>
      </c>
      <c r="E106" s="703" t="s">
        <v>35</v>
      </c>
      <c r="F106" s="703" t="s">
        <v>35</v>
      </c>
      <c r="G106" s="703" t="s">
        <v>35</v>
      </c>
      <c r="H106" s="703" t="s">
        <v>35</v>
      </c>
      <c r="I106" s="703" t="s">
        <v>35</v>
      </c>
      <c r="J106" s="703" t="s">
        <v>35</v>
      </c>
      <c r="P106" s="12" t="s">
        <v>1356</v>
      </c>
      <c r="Q106" s="12" t="s">
        <v>253</v>
      </c>
      <c r="R106" s="12" t="s">
        <v>1865</v>
      </c>
      <c r="S106" s="12" t="s">
        <v>1836</v>
      </c>
      <c r="T106" s="12" t="s">
        <v>2253</v>
      </c>
      <c r="U106" s="12" t="s">
        <v>253</v>
      </c>
      <c r="V106" s="12" t="s">
        <v>1865</v>
      </c>
      <c r="W106" s="12" t="s">
        <v>1836</v>
      </c>
      <c r="X106" s="12" t="s">
        <v>2253</v>
      </c>
      <c r="Y106" s="12" t="s">
        <v>2257</v>
      </c>
    </row>
    <row r="107" spans="1:25" x14ac:dyDescent="0.25">
      <c r="A107" s="12" t="s">
        <v>2258</v>
      </c>
      <c r="B107" s="183">
        <v>676178</v>
      </c>
      <c r="C107" s="12" t="s">
        <v>452</v>
      </c>
      <c r="D107" s="703" t="s">
        <v>35</v>
      </c>
      <c r="E107" s="703" t="s">
        <v>35</v>
      </c>
      <c r="F107" s="703" t="s">
        <v>35</v>
      </c>
      <c r="G107" s="703" t="s">
        <v>35</v>
      </c>
      <c r="H107" s="703" t="s">
        <v>35</v>
      </c>
      <c r="I107" s="703" t="s">
        <v>35</v>
      </c>
      <c r="J107" s="703" t="s">
        <v>35</v>
      </c>
      <c r="P107" s="12" t="s">
        <v>1310</v>
      </c>
      <c r="Q107" s="12" t="s">
        <v>453</v>
      </c>
      <c r="R107" s="12" t="s">
        <v>2259</v>
      </c>
      <c r="S107" s="12" t="s">
        <v>1836</v>
      </c>
      <c r="T107" s="12" t="s">
        <v>2260</v>
      </c>
      <c r="U107" s="12" t="s">
        <v>2228</v>
      </c>
      <c r="V107" s="12" t="s">
        <v>2229</v>
      </c>
      <c r="W107" s="12" t="s">
        <v>1836</v>
      </c>
      <c r="X107" s="12" t="s">
        <v>2230</v>
      </c>
      <c r="Y107" s="12" t="s">
        <v>2261</v>
      </c>
    </row>
    <row r="108" spans="1:25" x14ac:dyDescent="0.25">
      <c r="A108" s="12" t="s">
        <v>2262</v>
      </c>
      <c r="B108" s="183">
        <v>675001</v>
      </c>
      <c r="C108" s="12" t="s">
        <v>873</v>
      </c>
      <c r="D108" s="703" t="s">
        <v>35</v>
      </c>
      <c r="E108" s="703" t="s">
        <v>35</v>
      </c>
      <c r="F108" s="703" t="s">
        <v>35</v>
      </c>
      <c r="G108" s="703" t="s">
        <v>35</v>
      </c>
      <c r="H108" s="703" t="s">
        <v>35</v>
      </c>
      <c r="I108" s="703" t="s">
        <v>35</v>
      </c>
      <c r="J108" s="703" t="s">
        <v>35</v>
      </c>
      <c r="P108" s="12" t="s">
        <v>1355</v>
      </c>
      <c r="Q108" s="12" t="s">
        <v>874</v>
      </c>
      <c r="R108" s="12" t="s">
        <v>2263</v>
      </c>
      <c r="S108" s="12" t="s">
        <v>1836</v>
      </c>
      <c r="T108" s="12" t="s">
        <v>2264</v>
      </c>
      <c r="U108" s="12" t="s">
        <v>874</v>
      </c>
      <c r="V108" s="12" t="s">
        <v>2263</v>
      </c>
      <c r="W108" s="12" t="s">
        <v>1836</v>
      </c>
      <c r="X108" s="12" t="s">
        <v>2264</v>
      </c>
      <c r="Y108" s="12" t="s">
        <v>2265</v>
      </c>
    </row>
    <row r="109" spans="1:25" x14ac:dyDescent="0.25">
      <c r="A109" s="12" t="s">
        <v>2266</v>
      </c>
      <c r="B109" s="183">
        <v>455724</v>
      </c>
      <c r="C109" s="12" t="s">
        <v>268</v>
      </c>
      <c r="D109" s="703" t="s">
        <v>35</v>
      </c>
      <c r="E109" s="703" t="s">
        <v>35</v>
      </c>
      <c r="F109" s="703" t="s">
        <v>35</v>
      </c>
      <c r="G109" s="703" t="s">
        <v>35</v>
      </c>
      <c r="H109" s="703" t="s">
        <v>35</v>
      </c>
      <c r="I109" s="703" t="s">
        <v>35</v>
      </c>
      <c r="J109" s="703" t="s">
        <v>35</v>
      </c>
      <c r="P109" s="12" t="s">
        <v>1428</v>
      </c>
      <c r="Q109" s="12" t="s">
        <v>269</v>
      </c>
      <c r="R109" s="12" t="s">
        <v>1935</v>
      </c>
      <c r="S109" s="12" t="s">
        <v>1836</v>
      </c>
      <c r="T109" s="12" t="s">
        <v>1936</v>
      </c>
      <c r="U109" s="12" t="s">
        <v>269</v>
      </c>
      <c r="V109" s="12" t="s">
        <v>1935</v>
      </c>
      <c r="W109" s="12" t="s">
        <v>1836</v>
      </c>
      <c r="X109" s="12" t="s">
        <v>1936</v>
      </c>
      <c r="Y109" s="12" t="s">
        <v>2267</v>
      </c>
    </row>
    <row r="110" spans="1:25" x14ac:dyDescent="0.25">
      <c r="A110" s="12" t="s">
        <v>2268</v>
      </c>
      <c r="B110" s="183">
        <v>676326</v>
      </c>
      <c r="C110" s="12" t="s">
        <v>522</v>
      </c>
      <c r="D110" s="703" t="s">
        <v>35</v>
      </c>
      <c r="E110" s="703" t="s">
        <v>35</v>
      </c>
      <c r="F110" s="703" t="s">
        <v>35</v>
      </c>
      <c r="G110" s="703" t="s">
        <v>35</v>
      </c>
      <c r="H110" s="703" t="s">
        <v>35</v>
      </c>
      <c r="I110" s="703" t="s">
        <v>35</v>
      </c>
      <c r="J110" s="703" t="s">
        <v>35</v>
      </c>
      <c r="P110" s="12" t="s">
        <v>1302</v>
      </c>
      <c r="Q110" s="12" t="s">
        <v>523</v>
      </c>
      <c r="R110" s="12" t="s">
        <v>2269</v>
      </c>
      <c r="S110" s="12" t="s">
        <v>1836</v>
      </c>
      <c r="T110" s="12" t="s">
        <v>2270</v>
      </c>
      <c r="U110" s="12" t="s">
        <v>523</v>
      </c>
      <c r="V110" s="12" t="s">
        <v>2269</v>
      </c>
      <c r="W110" s="12" t="s">
        <v>1836</v>
      </c>
      <c r="X110" s="12" t="s">
        <v>2270</v>
      </c>
      <c r="Y110" s="12" t="s">
        <v>2271</v>
      </c>
    </row>
    <row r="111" spans="1:25" x14ac:dyDescent="0.25">
      <c r="A111" s="12" t="s">
        <v>2272</v>
      </c>
      <c r="B111" s="12" t="s">
        <v>1620</v>
      </c>
      <c r="C111" s="12" t="s">
        <v>218</v>
      </c>
      <c r="D111" s="703" t="s">
        <v>35</v>
      </c>
      <c r="E111" s="703" t="s">
        <v>35</v>
      </c>
      <c r="F111" s="703" t="s">
        <v>35</v>
      </c>
      <c r="G111" s="703" t="s">
        <v>35</v>
      </c>
      <c r="H111" s="703" t="s">
        <v>35</v>
      </c>
      <c r="I111" s="703" t="s">
        <v>35</v>
      </c>
      <c r="J111" s="703" t="s">
        <v>35</v>
      </c>
      <c r="P111" s="12" t="s">
        <v>1368</v>
      </c>
      <c r="Q111" s="12" t="s">
        <v>219</v>
      </c>
      <c r="R111" s="12" t="s">
        <v>2273</v>
      </c>
      <c r="S111" s="12" t="s">
        <v>1836</v>
      </c>
      <c r="T111" s="12" t="s">
        <v>2274</v>
      </c>
      <c r="U111" s="12" t="s">
        <v>219</v>
      </c>
      <c r="V111" s="12" t="s">
        <v>2273</v>
      </c>
      <c r="W111" s="12" t="s">
        <v>1836</v>
      </c>
      <c r="X111" s="12" t="s">
        <v>2274</v>
      </c>
      <c r="Y111" s="12" t="s">
        <v>2275</v>
      </c>
    </row>
    <row r="112" spans="1:25" x14ac:dyDescent="0.25">
      <c r="A112" s="12" t="s">
        <v>2276</v>
      </c>
      <c r="B112" s="183">
        <v>675021</v>
      </c>
      <c r="C112" s="12" t="s">
        <v>160</v>
      </c>
      <c r="D112" s="703" t="s">
        <v>35</v>
      </c>
      <c r="E112" s="703" t="s">
        <v>35</v>
      </c>
      <c r="F112" s="703" t="s">
        <v>35</v>
      </c>
      <c r="G112" s="703" t="s">
        <v>35</v>
      </c>
      <c r="H112" s="703" t="s">
        <v>35</v>
      </c>
      <c r="I112" s="703" t="s">
        <v>35</v>
      </c>
      <c r="J112" s="703" t="s">
        <v>35</v>
      </c>
      <c r="P112" s="12" t="s">
        <v>1390</v>
      </c>
      <c r="Q112" s="12" t="s">
        <v>161</v>
      </c>
      <c r="R112" s="12" t="s">
        <v>2277</v>
      </c>
      <c r="S112" s="12" t="s">
        <v>1836</v>
      </c>
      <c r="T112" s="12" t="s">
        <v>2278</v>
      </c>
      <c r="U112" s="12" t="s">
        <v>161</v>
      </c>
      <c r="V112" s="12" t="s">
        <v>2277</v>
      </c>
      <c r="W112" s="12" t="s">
        <v>1836</v>
      </c>
      <c r="X112" s="12" t="s">
        <v>2278</v>
      </c>
      <c r="Y112" s="12" t="s">
        <v>2279</v>
      </c>
    </row>
    <row r="113" spans="1:25" x14ac:dyDescent="0.25">
      <c r="A113" s="12" t="s">
        <v>2280</v>
      </c>
      <c r="B113" s="183">
        <v>676180</v>
      </c>
      <c r="C113" s="12" t="s">
        <v>450</v>
      </c>
      <c r="D113" s="703" t="s">
        <v>35</v>
      </c>
      <c r="E113" s="703" t="s">
        <v>35</v>
      </c>
      <c r="F113" s="703" t="s">
        <v>35</v>
      </c>
      <c r="G113" s="703" t="s">
        <v>35</v>
      </c>
      <c r="H113" s="703" t="s">
        <v>35</v>
      </c>
      <c r="I113" s="703" t="s">
        <v>35</v>
      </c>
      <c r="J113" s="703" t="s">
        <v>35</v>
      </c>
      <c r="P113" s="12" t="s">
        <v>1404</v>
      </c>
      <c r="Q113" s="12" t="s">
        <v>451</v>
      </c>
      <c r="R113" s="12" t="s">
        <v>2281</v>
      </c>
      <c r="S113" s="12" t="s">
        <v>1836</v>
      </c>
      <c r="T113" s="12" t="s">
        <v>2282</v>
      </c>
      <c r="U113" s="12" t="s">
        <v>451</v>
      </c>
      <c r="V113" s="12" t="s">
        <v>2281</v>
      </c>
      <c r="W113" s="12" t="s">
        <v>1836</v>
      </c>
      <c r="X113" s="12" t="s">
        <v>2282</v>
      </c>
      <c r="Y113" s="12" t="s">
        <v>2283</v>
      </c>
    </row>
    <row r="114" spans="1:25" x14ac:dyDescent="0.25">
      <c r="A114" s="12" t="s">
        <v>2284</v>
      </c>
      <c r="B114" s="183">
        <v>455061</v>
      </c>
      <c r="C114" s="12" t="s">
        <v>580</v>
      </c>
      <c r="D114" s="703" t="s">
        <v>35</v>
      </c>
      <c r="E114" s="703" t="s">
        <v>35</v>
      </c>
      <c r="F114" s="703" t="s">
        <v>35</v>
      </c>
      <c r="G114" s="703" t="s">
        <v>35</v>
      </c>
      <c r="H114" s="703" t="s">
        <v>35</v>
      </c>
      <c r="I114" s="703" t="s">
        <v>35</v>
      </c>
      <c r="J114" s="703" t="s">
        <v>35</v>
      </c>
      <c r="P114" s="12" t="s">
        <v>1401</v>
      </c>
      <c r="Q114" s="12" t="s">
        <v>581</v>
      </c>
      <c r="R114" s="12" t="s">
        <v>1948</v>
      </c>
      <c r="S114" s="12" t="s">
        <v>1836</v>
      </c>
      <c r="T114" s="12" t="s">
        <v>1949</v>
      </c>
      <c r="U114" s="12" t="s">
        <v>581</v>
      </c>
      <c r="V114" s="12" t="s">
        <v>1948</v>
      </c>
      <c r="W114" s="12" t="s">
        <v>1836</v>
      </c>
      <c r="X114" s="12" t="s">
        <v>1949</v>
      </c>
      <c r="Y114" s="12" t="s">
        <v>2285</v>
      </c>
    </row>
    <row r="115" spans="1:25" x14ac:dyDescent="0.25">
      <c r="A115" s="12" t="s">
        <v>2286</v>
      </c>
      <c r="B115" s="183">
        <v>676127</v>
      </c>
      <c r="C115" s="12" t="s">
        <v>430</v>
      </c>
      <c r="D115" s="703" t="s">
        <v>35</v>
      </c>
      <c r="E115" s="703" t="s">
        <v>35</v>
      </c>
      <c r="F115" s="703" t="s">
        <v>35</v>
      </c>
      <c r="G115" s="703" t="s">
        <v>35</v>
      </c>
      <c r="H115" s="703" t="s">
        <v>35</v>
      </c>
      <c r="I115" s="703" t="s">
        <v>35</v>
      </c>
      <c r="J115" s="703" t="s">
        <v>35</v>
      </c>
      <c r="P115" s="12" t="s">
        <v>1311</v>
      </c>
      <c r="Q115" s="12" t="s">
        <v>431</v>
      </c>
      <c r="R115" s="12" t="s">
        <v>2287</v>
      </c>
      <c r="S115" s="12" t="s">
        <v>1836</v>
      </c>
      <c r="T115" s="12" t="s">
        <v>2288</v>
      </c>
      <c r="U115" s="12" t="s">
        <v>1880</v>
      </c>
      <c r="V115" s="12" t="s">
        <v>1881</v>
      </c>
      <c r="W115" s="12" t="s">
        <v>1836</v>
      </c>
      <c r="X115" s="12" t="s">
        <v>1918</v>
      </c>
      <c r="Y115" s="12" t="s">
        <v>2289</v>
      </c>
    </row>
    <row r="116" spans="1:25" x14ac:dyDescent="0.25">
      <c r="A116" s="12" t="s">
        <v>2290</v>
      </c>
      <c r="B116" s="183">
        <v>676280</v>
      </c>
      <c r="C116" s="12" t="s">
        <v>502</v>
      </c>
      <c r="D116" s="703" t="s">
        <v>35</v>
      </c>
      <c r="E116" s="703" t="s">
        <v>35</v>
      </c>
      <c r="F116" s="703" t="s">
        <v>35</v>
      </c>
      <c r="G116" s="703" t="s">
        <v>35</v>
      </c>
      <c r="H116" s="703" t="s">
        <v>35</v>
      </c>
      <c r="I116" s="703" t="s">
        <v>35</v>
      </c>
      <c r="J116" s="703" t="s">
        <v>35</v>
      </c>
      <c r="P116" s="12" t="s">
        <v>1407</v>
      </c>
      <c r="Q116" s="12" t="s">
        <v>503</v>
      </c>
      <c r="R116" s="12" t="s">
        <v>2291</v>
      </c>
      <c r="S116" s="12" t="s">
        <v>1836</v>
      </c>
      <c r="T116" s="12" t="s">
        <v>2292</v>
      </c>
      <c r="U116" s="12" t="s">
        <v>503</v>
      </c>
      <c r="V116" s="12" t="s">
        <v>2291</v>
      </c>
      <c r="W116" s="12" t="s">
        <v>1836</v>
      </c>
      <c r="X116" s="12" t="s">
        <v>2292</v>
      </c>
      <c r="Y116" s="12" t="s">
        <v>2293</v>
      </c>
    </row>
    <row r="117" spans="1:25" x14ac:dyDescent="0.25">
      <c r="A117" s="12" t="s">
        <v>2294</v>
      </c>
      <c r="B117" s="183">
        <v>675035</v>
      </c>
      <c r="C117" s="12" t="s">
        <v>212</v>
      </c>
      <c r="D117" s="703" t="s">
        <v>35</v>
      </c>
      <c r="E117" s="703" t="s">
        <v>35</v>
      </c>
      <c r="F117" s="703" t="s">
        <v>35</v>
      </c>
      <c r="G117" s="703" t="s">
        <v>35</v>
      </c>
      <c r="H117" s="703" t="s">
        <v>35</v>
      </c>
      <c r="I117" s="703" t="s">
        <v>35</v>
      </c>
      <c r="J117" s="703" t="s">
        <v>35</v>
      </c>
      <c r="P117" s="12" t="s">
        <v>1390</v>
      </c>
      <c r="Q117" s="12" t="s">
        <v>213</v>
      </c>
      <c r="R117" s="12" t="s">
        <v>2295</v>
      </c>
      <c r="S117" s="12" t="s">
        <v>1836</v>
      </c>
      <c r="T117" s="12" t="s">
        <v>2296</v>
      </c>
      <c r="U117" s="12" t="s">
        <v>213</v>
      </c>
      <c r="V117" s="12" t="s">
        <v>2295</v>
      </c>
      <c r="W117" s="12" t="s">
        <v>1836</v>
      </c>
      <c r="X117" s="12" t="s">
        <v>2296</v>
      </c>
      <c r="Y117" s="12" t="s">
        <v>2297</v>
      </c>
    </row>
    <row r="118" spans="1:25" x14ac:dyDescent="0.25">
      <c r="A118" s="12" t="s">
        <v>2298</v>
      </c>
      <c r="B118" s="183">
        <v>675311</v>
      </c>
      <c r="C118" s="12" t="s">
        <v>216</v>
      </c>
      <c r="D118" s="703" t="s">
        <v>35</v>
      </c>
      <c r="E118" s="703" t="s">
        <v>35</v>
      </c>
      <c r="F118" s="703" t="s">
        <v>35</v>
      </c>
      <c r="G118" s="703" t="s">
        <v>35</v>
      </c>
      <c r="H118" s="703" t="s">
        <v>35</v>
      </c>
      <c r="I118" s="703" t="s">
        <v>35</v>
      </c>
      <c r="J118" s="703" t="s">
        <v>35</v>
      </c>
      <c r="P118" s="12" t="s">
        <v>1295</v>
      </c>
      <c r="Q118" s="12" t="s">
        <v>217</v>
      </c>
      <c r="R118" s="12" t="s">
        <v>2299</v>
      </c>
      <c r="S118" s="12" t="s">
        <v>1836</v>
      </c>
      <c r="T118" s="12" t="s">
        <v>2300</v>
      </c>
      <c r="U118" s="12" t="s">
        <v>2169</v>
      </c>
      <c r="V118" s="12" t="s">
        <v>2170</v>
      </c>
      <c r="W118" s="12" t="s">
        <v>1836</v>
      </c>
      <c r="X118" s="12" t="s">
        <v>2171</v>
      </c>
      <c r="Y118" s="12" t="s">
        <v>2301</v>
      </c>
    </row>
    <row r="119" spans="1:25" x14ac:dyDescent="0.25">
      <c r="A119" s="12" t="s">
        <v>2302</v>
      </c>
      <c r="B119" s="12" t="s">
        <v>1627</v>
      </c>
      <c r="C119" s="12" t="s">
        <v>780</v>
      </c>
      <c r="D119" s="703" t="s">
        <v>35</v>
      </c>
      <c r="E119" s="703" t="s">
        <v>35</v>
      </c>
      <c r="F119" s="703" t="s">
        <v>35</v>
      </c>
      <c r="G119" s="703" t="s">
        <v>35</v>
      </c>
      <c r="H119" s="703" t="s">
        <v>35</v>
      </c>
      <c r="I119" s="703" t="s">
        <v>35</v>
      </c>
      <c r="J119" s="703" t="s">
        <v>35</v>
      </c>
      <c r="P119" s="12" t="s">
        <v>1390</v>
      </c>
      <c r="Q119" s="12" t="s">
        <v>781</v>
      </c>
      <c r="R119" s="12" t="s">
        <v>2303</v>
      </c>
      <c r="S119" s="12" t="s">
        <v>1836</v>
      </c>
      <c r="T119" s="12" t="s">
        <v>2304</v>
      </c>
      <c r="U119" s="12" t="s">
        <v>781</v>
      </c>
      <c r="V119" s="12" t="s">
        <v>2303</v>
      </c>
      <c r="W119" s="12" t="s">
        <v>1836</v>
      </c>
      <c r="X119" s="12" t="s">
        <v>2304</v>
      </c>
      <c r="Y119" s="12" t="s">
        <v>2305</v>
      </c>
    </row>
    <row r="120" spans="1:25" x14ac:dyDescent="0.25">
      <c r="A120" s="12" t="s">
        <v>2306</v>
      </c>
      <c r="B120" s="183">
        <v>675098</v>
      </c>
      <c r="C120" s="12" t="s">
        <v>948</v>
      </c>
      <c r="D120" s="703" t="s">
        <v>35</v>
      </c>
      <c r="E120" s="703" t="s">
        <v>35</v>
      </c>
      <c r="F120" s="703" t="s">
        <v>35</v>
      </c>
      <c r="G120" s="703" t="s">
        <v>35</v>
      </c>
      <c r="H120" s="703" t="s">
        <v>35</v>
      </c>
      <c r="I120" s="703" t="s">
        <v>35</v>
      </c>
      <c r="J120" s="703" t="s">
        <v>35</v>
      </c>
      <c r="P120" s="12" t="s">
        <v>1358</v>
      </c>
      <c r="Q120" s="12" t="s">
        <v>949</v>
      </c>
      <c r="R120" s="12" t="s">
        <v>2307</v>
      </c>
      <c r="S120" s="12" t="s">
        <v>1836</v>
      </c>
      <c r="T120" s="12" t="s">
        <v>2308</v>
      </c>
      <c r="U120" s="12" t="s">
        <v>2309</v>
      </c>
      <c r="V120" s="12" t="s">
        <v>2307</v>
      </c>
      <c r="W120" s="12" t="s">
        <v>1836</v>
      </c>
      <c r="X120" s="12" t="s">
        <v>2308</v>
      </c>
      <c r="Y120" s="12" t="s">
        <v>2310</v>
      </c>
    </row>
    <row r="121" spans="1:25" x14ac:dyDescent="0.25">
      <c r="A121" s="12" t="s">
        <v>2311</v>
      </c>
      <c r="B121" s="183">
        <v>455812</v>
      </c>
      <c r="C121" s="12" t="s">
        <v>1039</v>
      </c>
      <c r="D121" s="703" t="s">
        <v>35</v>
      </c>
      <c r="E121" s="703" t="s">
        <v>35</v>
      </c>
      <c r="F121" s="703" t="s">
        <v>35</v>
      </c>
      <c r="G121" s="703" t="s">
        <v>35</v>
      </c>
      <c r="H121" s="703" t="s">
        <v>35</v>
      </c>
      <c r="I121" s="703" t="s">
        <v>35</v>
      </c>
      <c r="J121" s="703" t="s">
        <v>35</v>
      </c>
      <c r="P121" s="12" t="s">
        <v>1391</v>
      </c>
      <c r="Q121" s="12" t="s">
        <v>1040</v>
      </c>
      <c r="R121" s="12" t="s">
        <v>2312</v>
      </c>
      <c r="S121" s="12" t="s">
        <v>1836</v>
      </c>
      <c r="T121" s="12" t="s">
        <v>2313</v>
      </c>
      <c r="U121" s="12" t="s">
        <v>1040</v>
      </c>
      <c r="V121" s="12" t="s">
        <v>2312</v>
      </c>
      <c r="W121" s="12" t="s">
        <v>1836</v>
      </c>
      <c r="X121" s="12" t="s">
        <v>2313</v>
      </c>
      <c r="Y121" s="12" t="s">
        <v>2314</v>
      </c>
    </row>
    <row r="122" spans="1:25" x14ac:dyDescent="0.25">
      <c r="A122" s="12" t="s">
        <v>2315</v>
      </c>
      <c r="B122" s="183">
        <v>675469</v>
      </c>
      <c r="C122" s="12" t="s">
        <v>234</v>
      </c>
      <c r="D122" s="703" t="s">
        <v>35</v>
      </c>
      <c r="E122" s="703" t="s">
        <v>35</v>
      </c>
      <c r="F122" s="703" t="s">
        <v>35</v>
      </c>
      <c r="G122" s="703" t="s">
        <v>35</v>
      </c>
      <c r="H122" s="703" t="s">
        <v>35</v>
      </c>
      <c r="I122" s="703" t="s">
        <v>35</v>
      </c>
      <c r="J122" s="703" t="s">
        <v>35</v>
      </c>
      <c r="P122" s="12" t="s">
        <v>1349</v>
      </c>
      <c r="Q122" s="12" t="s">
        <v>235</v>
      </c>
      <c r="R122" s="12" t="s">
        <v>2316</v>
      </c>
      <c r="S122" s="12" t="s">
        <v>1836</v>
      </c>
      <c r="T122" s="12" t="s">
        <v>2317</v>
      </c>
      <c r="U122" s="12" t="s">
        <v>235</v>
      </c>
      <c r="V122" s="12" t="s">
        <v>2316</v>
      </c>
      <c r="W122" s="12" t="s">
        <v>1836</v>
      </c>
      <c r="X122" s="12" t="s">
        <v>2317</v>
      </c>
      <c r="Y122" s="12" t="s">
        <v>2318</v>
      </c>
    </row>
    <row r="123" spans="1:25" x14ac:dyDescent="0.25">
      <c r="A123" s="12" t="s">
        <v>2319</v>
      </c>
      <c r="B123" s="183">
        <v>675663</v>
      </c>
      <c r="C123" s="12" t="s">
        <v>758</v>
      </c>
      <c r="D123" s="703" t="s">
        <v>35</v>
      </c>
      <c r="E123" s="703" t="s">
        <v>35</v>
      </c>
      <c r="F123" s="703" t="s">
        <v>35</v>
      </c>
      <c r="G123" s="703" t="s">
        <v>35</v>
      </c>
      <c r="H123" s="703" t="s">
        <v>35</v>
      </c>
      <c r="I123" s="703" t="s">
        <v>35</v>
      </c>
      <c r="J123" s="703" t="s">
        <v>35</v>
      </c>
      <c r="P123" s="12" t="s">
        <v>1377</v>
      </c>
      <c r="Q123" s="12" t="s">
        <v>759</v>
      </c>
      <c r="R123" s="12" t="s">
        <v>2320</v>
      </c>
      <c r="S123" s="12" t="s">
        <v>1836</v>
      </c>
      <c r="T123" s="12" t="s">
        <v>2321</v>
      </c>
      <c r="U123" s="12" t="s">
        <v>1961</v>
      </c>
      <c r="V123" s="12" t="s">
        <v>1962</v>
      </c>
      <c r="W123" s="12" t="s">
        <v>1836</v>
      </c>
      <c r="X123" s="12" t="s">
        <v>1963</v>
      </c>
      <c r="Y123" s="12" t="s">
        <v>2322</v>
      </c>
    </row>
    <row r="124" spans="1:25" x14ac:dyDescent="0.25">
      <c r="A124" s="12" t="s">
        <v>2323</v>
      </c>
      <c r="B124" s="183">
        <v>675722</v>
      </c>
      <c r="C124" s="12" t="s">
        <v>1083</v>
      </c>
      <c r="D124" s="703" t="s">
        <v>35</v>
      </c>
      <c r="E124" s="703" t="s">
        <v>35</v>
      </c>
      <c r="F124" s="703" t="s">
        <v>35</v>
      </c>
      <c r="G124" s="703" t="s">
        <v>35</v>
      </c>
      <c r="H124" s="703" t="s">
        <v>35</v>
      </c>
      <c r="I124" s="703" t="s">
        <v>35</v>
      </c>
      <c r="J124" s="703" t="s">
        <v>35</v>
      </c>
      <c r="P124" s="12" t="s">
        <v>1380</v>
      </c>
      <c r="Q124" s="12" t="s">
        <v>1084</v>
      </c>
      <c r="R124" s="12" t="s">
        <v>2324</v>
      </c>
      <c r="S124" s="12" t="s">
        <v>1836</v>
      </c>
      <c r="T124" s="12" t="s">
        <v>2325</v>
      </c>
      <c r="U124" s="12" t="s">
        <v>908</v>
      </c>
      <c r="V124" s="12" t="s">
        <v>2326</v>
      </c>
      <c r="W124" s="12" t="s">
        <v>1836</v>
      </c>
      <c r="X124" s="12" t="s">
        <v>2327</v>
      </c>
      <c r="Y124" s="12" t="s">
        <v>2328</v>
      </c>
    </row>
    <row r="125" spans="1:25" x14ac:dyDescent="0.25">
      <c r="A125" s="12" t="s">
        <v>2329</v>
      </c>
      <c r="B125" s="183">
        <v>676255</v>
      </c>
      <c r="C125" s="12" t="s">
        <v>486</v>
      </c>
      <c r="D125" s="703" t="s">
        <v>35</v>
      </c>
      <c r="E125" s="703" t="s">
        <v>35</v>
      </c>
      <c r="F125" s="703" t="s">
        <v>35</v>
      </c>
      <c r="G125" s="703" t="s">
        <v>35</v>
      </c>
      <c r="H125" s="703" t="s">
        <v>35</v>
      </c>
      <c r="I125" s="703" t="s">
        <v>35</v>
      </c>
      <c r="J125" s="703" t="s">
        <v>35</v>
      </c>
      <c r="P125" s="12" t="s">
        <v>1337</v>
      </c>
      <c r="Q125" s="12" t="s">
        <v>487</v>
      </c>
      <c r="R125" s="12" t="s">
        <v>1865</v>
      </c>
      <c r="S125" s="12" t="s">
        <v>1836</v>
      </c>
      <c r="T125" s="12" t="s">
        <v>2253</v>
      </c>
      <c r="U125" s="12" t="s">
        <v>487</v>
      </c>
      <c r="V125" s="12" t="s">
        <v>1865</v>
      </c>
      <c r="W125" s="12" t="s">
        <v>1836</v>
      </c>
      <c r="X125" s="12" t="s">
        <v>2253</v>
      </c>
      <c r="Y125" s="12" t="s">
        <v>2330</v>
      </c>
    </row>
    <row r="126" spans="1:25" x14ac:dyDescent="0.25">
      <c r="A126" s="12" t="s">
        <v>2331</v>
      </c>
      <c r="B126" s="183">
        <v>676248</v>
      </c>
      <c r="C126" s="12" t="s">
        <v>436</v>
      </c>
      <c r="D126" s="703" t="s">
        <v>35</v>
      </c>
      <c r="E126" s="703" t="s">
        <v>35</v>
      </c>
      <c r="F126" s="703" t="s">
        <v>35</v>
      </c>
      <c r="G126" s="703" t="s">
        <v>35</v>
      </c>
      <c r="H126" s="703" t="s">
        <v>35</v>
      </c>
      <c r="I126" s="703" t="s">
        <v>35</v>
      </c>
      <c r="J126" s="703" t="s">
        <v>35</v>
      </c>
      <c r="P126" s="12" t="s">
        <v>1356</v>
      </c>
      <c r="Q126" s="12" t="s">
        <v>437</v>
      </c>
      <c r="R126" s="12" t="s">
        <v>2332</v>
      </c>
      <c r="S126" s="12" t="s">
        <v>1836</v>
      </c>
      <c r="T126" s="12" t="s">
        <v>2333</v>
      </c>
      <c r="U126" s="12" t="s">
        <v>437</v>
      </c>
      <c r="V126" s="12" t="s">
        <v>2332</v>
      </c>
      <c r="W126" s="12" t="s">
        <v>1836</v>
      </c>
      <c r="X126" s="12" t="s">
        <v>2333</v>
      </c>
      <c r="Y126" s="12" t="s">
        <v>2334</v>
      </c>
    </row>
    <row r="127" spans="1:25" x14ac:dyDescent="0.25">
      <c r="A127" s="12" t="s">
        <v>2335</v>
      </c>
      <c r="B127" s="183">
        <v>675817</v>
      </c>
      <c r="C127" s="12" t="s">
        <v>1013</v>
      </c>
      <c r="D127" s="703" t="s">
        <v>35</v>
      </c>
      <c r="E127" s="703" t="s">
        <v>35</v>
      </c>
      <c r="F127" s="703" t="s">
        <v>35</v>
      </c>
      <c r="G127" s="703" t="s">
        <v>35</v>
      </c>
      <c r="H127" s="703" t="s">
        <v>35</v>
      </c>
      <c r="I127" s="703" t="s">
        <v>35</v>
      </c>
      <c r="J127" s="703" t="s">
        <v>35</v>
      </c>
      <c r="P127" s="12" t="s">
        <v>1295</v>
      </c>
      <c r="Q127" s="12" t="s">
        <v>1014</v>
      </c>
      <c r="R127" s="12" t="s">
        <v>2336</v>
      </c>
      <c r="S127" s="12" t="s">
        <v>1836</v>
      </c>
      <c r="T127" s="12" t="s">
        <v>2337</v>
      </c>
      <c r="U127" s="12" t="s">
        <v>2044</v>
      </c>
      <c r="V127" s="12" t="s">
        <v>2045</v>
      </c>
      <c r="W127" s="12" t="s">
        <v>1836</v>
      </c>
      <c r="X127" s="12" t="s">
        <v>2046</v>
      </c>
      <c r="Y127" s="12" t="s">
        <v>2338</v>
      </c>
    </row>
    <row r="128" spans="1:25" x14ac:dyDescent="0.25">
      <c r="A128" s="12" t="s">
        <v>2339</v>
      </c>
      <c r="B128" s="183">
        <v>675078</v>
      </c>
      <c r="C128" s="12" t="s">
        <v>674</v>
      </c>
      <c r="D128" s="703" t="s">
        <v>35</v>
      </c>
      <c r="E128" s="703" t="s">
        <v>35</v>
      </c>
      <c r="F128" s="703" t="s">
        <v>35</v>
      </c>
      <c r="G128" s="703" t="s">
        <v>35</v>
      </c>
      <c r="H128" s="703" t="s">
        <v>35</v>
      </c>
      <c r="I128" s="703" t="s">
        <v>35</v>
      </c>
      <c r="J128" s="703" t="s">
        <v>35</v>
      </c>
      <c r="P128" s="12" t="s">
        <v>1280</v>
      </c>
      <c r="Q128" s="12" t="s">
        <v>675</v>
      </c>
      <c r="R128" s="12" t="s">
        <v>1959</v>
      </c>
      <c r="S128" s="12" t="s">
        <v>1836</v>
      </c>
      <c r="T128" s="12" t="s">
        <v>2340</v>
      </c>
      <c r="U128" s="12" t="s">
        <v>675</v>
      </c>
      <c r="V128" s="12" t="s">
        <v>1959</v>
      </c>
      <c r="W128" s="12" t="s">
        <v>1836</v>
      </c>
      <c r="X128" s="12" t="s">
        <v>2340</v>
      </c>
      <c r="Y128" s="12" t="s">
        <v>2341</v>
      </c>
    </row>
    <row r="129" spans="1:25" x14ac:dyDescent="0.25">
      <c r="A129" s="12" t="s">
        <v>2342</v>
      </c>
      <c r="B129" s="183">
        <v>676242</v>
      </c>
      <c r="C129" s="12" t="s">
        <v>857</v>
      </c>
      <c r="D129" s="703" t="s">
        <v>35</v>
      </c>
      <c r="E129" s="703" t="s">
        <v>35</v>
      </c>
      <c r="F129" s="703" t="s">
        <v>35</v>
      </c>
      <c r="G129" s="703" t="s">
        <v>35</v>
      </c>
      <c r="H129" s="703" t="s">
        <v>35</v>
      </c>
      <c r="I129" s="703" t="s">
        <v>35</v>
      </c>
      <c r="J129" s="703" t="s">
        <v>35</v>
      </c>
      <c r="P129" s="12" t="s">
        <v>1284</v>
      </c>
      <c r="Q129" s="12" t="s">
        <v>858</v>
      </c>
      <c r="R129" s="12" t="s">
        <v>2343</v>
      </c>
      <c r="S129" s="12" t="s">
        <v>1836</v>
      </c>
      <c r="T129" s="12" t="s">
        <v>2344</v>
      </c>
      <c r="U129" s="12" t="s">
        <v>858</v>
      </c>
      <c r="V129" s="12" t="s">
        <v>2343</v>
      </c>
      <c r="W129" s="12" t="s">
        <v>1836</v>
      </c>
      <c r="X129" s="12" t="s">
        <v>2344</v>
      </c>
      <c r="Y129" s="12" t="s">
        <v>2345</v>
      </c>
    </row>
    <row r="130" spans="1:25" x14ac:dyDescent="0.25">
      <c r="A130" s="12" t="s">
        <v>2346</v>
      </c>
      <c r="B130" s="183">
        <v>455555</v>
      </c>
      <c r="C130" s="12" t="s">
        <v>292</v>
      </c>
      <c r="D130" s="703" t="s">
        <v>35</v>
      </c>
      <c r="E130" s="703" t="s">
        <v>35</v>
      </c>
      <c r="F130" s="703" t="s">
        <v>35</v>
      </c>
      <c r="G130" s="703" t="s">
        <v>35</v>
      </c>
      <c r="H130" s="703" t="s">
        <v>35</v>
      </c>
      <c r="I130" s="703" t="s">
        <v>35</v>
      </c>
      <c r="J130" s="703" t="s">
        <v>35</v>
      </c>
      <c r="P130" s="12" t="s">
        <v>1300</v>
      </c>
      <c r="Q130" s="12" t="s">
        <v>293</v>
      </c>
      <c r="R130" s="12" t="s">
        <v>2347</v>
      </c>
      <c r="S130" s="12" t="s">
        <v>1836</v>
      </c>
      <c r="T130" s="12" t="s">
        <v>2348</v>
      </c>
      <c r="U130" s="12" t="s">
        <v>293</v>
      </c>
      <c r="V130" s="12" t="s">
        <v>2347</v>
      </c>
      <c r="W130" s="12" t="s">
        <v>1836</v>
      </c>
      <c r="X130" s="12" t="s">
        <v>2348</v>
      </c>
      <c r="Y130" s="12" t="s">
        <v>2349</v>
      </c>
    </row>
    <row r="131" spans="1:25" x14ac:dyDescent="0.25">
      <c r="A131" s="12" t="s">
        <v>2350</v>
      </c>
      <c r="B131" s="183">
        <v>455517</v>
      </c>
      <c r="C131" s="12" t="s">
        <v>891</v>
      </c>
      <c r="D131" s="703" t="s">
        <v>35</v>
      </c>
      <c r="E131" s="703" t="s">
        <v>35</v>
      </c>
      <c r="F131" s="703" t="s">
        <v>35</v>
      </c>
      <c r="G131" s="703" t="s">
        <v>35</v>
      </c>
      <c r="H131" s="703" t="s">
        <v>35</v>
      </c>
      <c r="I131" s="703" t="s">
        <v>35</v>
      </c>
      <c r="J131" s="703" t="s">
        <v>35</v>
      </c>
      <c r="P131" s="12" t="s">
        <v>1295</v>
      </c>
      <c r="Q131" s="12" t="s">
        <v>892</v>
      </c>
      <c r="R131" s="12" t="s">
        <v>2015</v>
      </c>
      <c r="S131" s="12" t="s">
        <v>1836</v>
      </c>
      <c r="T131" s="12" t="s">
        <v>2016</v>
      </c>
      <c r="U131" s="12" t="s">
        <v>2169</v>
      </c>
      <c r="V131" s="12" t="s">
        <v>2170</v>
      </c>
      <c r="W131" s="12" t="s">
        <v>1836</v>
      </c>
      <c r="X131" s="12" t="s">
        <v>2171</v>
      </c>
      <c r="Y131" s="12" t="s">
        <v>2351</v>
      </c>
    </row>
    <row r="132" spans="1:25" x14ac:dyDescent="0.25">
      <c r="A132" s="12" t="s">
        <v>2352</v>
      </c>
      <c r="B132" s="183">
        <v>676192</v>
      </c>
      <c r="C132" s="12" t="s">
        <v>462</v>
      </c>
      <c r="D132" s="703" t="s">
        <v>35</v>
      </c>
      <c r="E132" s="703" t="s">
        <v>35</v>
      </c>
      <c r="F132" s="703" t="s">
        <v>35</v>
      </c>
      <c r="G132" s="703" t="s">
        <v>35</v>
      </c>
      <c r="H132" s="703" t="s">
        <v>35</v>
      </c>
      <c r="I132" s="703" t="s">
        <v>35</v>
      </c>
      <c r="J132" s="703" t="s">
        <v>35</v>
      </c>
      <c r="P132" s="12" t="s">
        <v>1407</v>
      </c>
      <c r="Q132" s="12" t="s">
        <v>463</v>
      </c>
      <c r="R132" s="12" t="s">
        <v>2332</v>
      </c>
      <c r="S132" s="12" t="s">
        <v>1836</v>
      </c>
      <c r="T132" s="12" t="s">
        <v>2333</v>
      </c>
      <c r="U132" s="12" t="s">
        <v>1880</v>
      </c>
      <c r="V132" s="12" t="s">
        <v>1881</v>
      </c>
      <c r="W132" s="12" t="s">
        <v>1836</v>
      </c>
      <c r="X132" s="12" t="s">
        <v>1918</v>
      </c>
      <c r="Y132" s="12" t="s">
        <v>2353</v>
      </c>
    </row>
    <row r="133" spans="1:25" x14ac:dyDescent="0.25">
      <c r="A133" s="12" t="s">
        <v>2354</v>
      </c>
      <c r="B133" s="183">
        <v>676177</v>
      </c>
      <c r="C133" s="12" t="s">
        <v>586</v>
      </c>
      <c r="D133" s="703" t="s">
        <v>35</v>
      </c>
      <c r="E133" s="703" t="s">
        <v>35</v>
      </c>
      <c r="F133" s="703" t="s">
        <v>35</v>
      </c>
      <c r="G133" s="703" t="s">
        <v>35</v>
      </c>
      <c r="H133" s="703" t="s">
        <v>35</v>
      </c>
      <c r="I133" s="703" t="s">
        <v>35</v>
      </c>
      <c r="J133" s="703" t="s">
        <v>35</v>
      </c>
      <c r="P133" s="12" t="s">
        <v>1433</v>
      </c>
      <c r="Q133" s="12" t="s">
        <v>587</v>
      </c>
      <c r="R133" s="12" t="s">
        <v>2355</v>
      </c>
      <c r="S133" s="12" t="s">
        <v>1836</v>
      </c>
      <c r="T133" s="12" t="s">
        <v>2356</v>
      </c>
      <c r="U133" s="12" t="s">
        <v>2357</v>
      </c>
      <c r="V133" s="12" t="s">
        <v>2358</v>
      </c>
      <c r="W133" s="12" t="s">
        <v>1836</v>
      </c>
      <c r="X133" s="12" t="s">
        <v>2359</v>
      </c>
      <c r="Y133" s="12" t="s">
        <v>2360</v>
      </c>
    </row>
    <row r="134" spans="1:25" x14ac:dyDescent="0.25">
      <c r="A134" s="12" t="s">
        <v>2361</v>
      </c>
      <c r="B134" s="183">
        <v>676077</v>
      </c>
      <c r="C134" s="12" t="s">
        <v>938</v>
      </c>
      <c r="D134" s="703" t="s">
        <v>35</v>
      </c>
      <c r="E134" s="703" t="s">
        <v>35</v>
      </c>
      <c r="F134" s="703" t="s">
        <v>35</v>
      </c>
      <c r="G134" s="703" t="s">
        <v>35</v>
      </c>
      <c r="H134" s="703" t="s">
        <v>35</v>
      </c>
      <c r="I134" s="703" t="s">
        <v>35</v>
      </c>
      <c r="J134" s="703" t="s">
        <v>35</v>
      </c>
      <c r="P134" s="12" t="s">
        <v>1418</v>
      </c>
      <c r="Q134" s="12" t="s">
        <v>939</v>
      </c>
      <c r="R134" s="12" t="s">
        <v>2362</v>
      </c>
      <c r="S134" s="12" t="s">
        <v>1836</v>
      </c>
      <c r="T134" s="12" t="s">
        <v>2363</v>
      </c>
      <c r="U134" s="12" t="s">
        <v>939</v>
      </c>
      <c r="V134" s="12" t="s">
        <v>2362</v>
      </c>
      <c r="W134" s="12" t="s">
        <v>1836</v>
      </c>
      <c r="X134" s="12" t="s">
        <v>2363</v>
      </c>
      <c r="Y134" s="12" t="s">
        <v>2364</v>
      </c>
    </row>
    <row r="135" spans="1:25" x14ac:dyDescent="0.25">
      <c r="A135" s="12" t="s">
        <v>2365</v>
      </c>
      <c r="B135" s="183">
        <v>675564</v>
      </c>
      <c r="C135" s="12" t="s">
        <v>818</v>
      </c>
      <c r="D135" s="703" t="s">
        <v>35</v>
      </c>
      <c r="E135" s="703" t="s">
        <v>35</v>
      </c>
      <c r="F135" s="703" t="s">
        <v>35</v>
      </c>
      <c r="G135" s="703" t="s">
        <v>35</v>
      </c>
      <c r="H135" s="703" t="s">
        <v>35</v>
      </c>
      <c r="I135" s="703" t="s">
        <v>35</v>
      </c>
      <c r="J135" s="703" t="s">
        <v>35</v>
      </c>
      <c r="P135" s="12" t="s">
        <v>1295</v>
      </c>
      <c r="Q135" s="12" t="s">
        <v>819</v>
      </c>
      <c r="R135" s="12" t="s">
        <v>2366</v>
      </c>
      <c r="S135" s="12" t="s">
        <v>1836</v>
      </c>
      <c r="T135" s="12" t="s">
        <v>2367</v>
      </c>
      <c r="U135" s="12" t="s">
        <v>819</v>
      </c>
      <c r="V135" s="12" t="s">
        <v>2366</v>
      </c>
      <c r="W135" s="12" t="s">
        <v>1836</v>
      </c>
      <c r="X135" s="12" t="s">
        <v>2367</v>
      </c>
      <c r="Y135" s="12" t="s">
        <v>2368</v>
      </c>
    </row>
    <row r="136" spans="1:25" x14ac:dyDescent="0.25">
      <c r="A136" s="12" t="s">
        <v>2369</v>
      </c>
      <c r="B136" s="183">
        <v>675081</v>
      </c>
      <c r="C136" s="12" t="s">
        <v>576</v>
      </c>
      <c r="D136" s="703" t="s">
        <v>35</v>
      </c>
      <c r="E136" s="703" t="s">
        <v>35</v>
      </c>
      <c r="F136" s="703" t="s">
        <v>35</v>
      </c>
      <c r="G136" s="703" t="s">
        <v>35</v>
      </c>
      <c r="H136" s="703" t="s">
        <v>35</v>
      </c>
      <c r="I136" s="703" t="s">
        <v>35</v>
      </c>
      <c r="J136" s="703" t="s">
        <v>35</v>
      </c>
      <c r="P136" s="12" t="s">
        <v>1355</v>
      </c>
      <c r="Q136" s="12" t="s">
        <v>577</v>
      </c>
      <c r="R136" s="12" t="s">
        <v>1298</v>
      </c>
      <c r="S136" s="12" t="s">
        <v>1836</v>
      </c>
      <c r="T136" s="12" t="s">
        <v>2370</v>
      </c>
      <c r="U136" s="12" t="s">
        <v>577</v>
      </c>
      <c r="V136" s="12" t="s">
        <v>1298</v>
      </c>
      <c r="W136" s="12" t="s">
        <v>1836</v>
      </c>
      <c r="X136" s="12" t="s">
        <v>2370</v>
      </c>
      <c r="Y136" s="12" t="s">
        <v>2371</v>
      </c>
    </row>
    <row r="137" spans="1:25" x14ac:dyDescent="0.25">
      <c r="A137" s="12" t="s">
        <v>2372</v>
      </c>
      <c r="B137" s="183">
        <v>676097</v>
      </c>
      <c r="C137" s="12" t="s">
        <v>132</v>
      </c>
      <c r="D137" s="703" t="s">
        <v>35</v>
      </c>
      <c r="E137" s="703" t="s">
        <v>35</v>
      </c>
      <c r="F137" s="703" t="s">
        <v>35</v>
      </c>
      <c r="G137" s="703" t="s">
        <v>35</v>
      </c>
      <c r="H137" s="703" t="s">
        <v>35</v>
      </c>
      <c r="I137" s="703" t="s">
        <v>35</v>
      </c>
      <c r="J137" s="703" t="s">
        <v>35</v>
      </c>
      <c r="P137" s="12" t="s">
        <v>1375</v>
      </c>
      <c r="Q137" s="12" t="s">
        <v>133</v>
      </c>
      <c r="R137" s="12" t="s">
        <v>2373</v>
      </c>
      <c r="S137" s="12" t="s">
        <v>1836</v>
      </c>
      <c r="T137" s="12" t="s">
        <v>2374</v>
      </c>
      <c r="U137" s="12" t="s">
        <v>2228</v>
      </c>
      <c r="V137" s="12" t="s">
        <v>2229</v>
      </c>
      <c r="W137" s="12" t="s">
        <v>1836</v>
      </c>
      <c r="X137" s="12" t="s">
        <v>2230</v>
      </c>
      <c r="Y137" s="12" t="s">
        <v>2375</v>
      </c>
    </row>
    <row r="138" spans="1:25" x14ac:dyDescent="0.25">
      <c r="A138" s="12" t="s">
        <v>2376</v>
      </c>
      <c r="B138" s="183">
        <v>675490</v>
      </c>
      <c r="C138" s="12" t="s">
        <v>646</v>
      </c>
      <c r="D138" s="703" t="s">
        <v>35</v>
      </c>
      <c r="E138" s="703" t="s">
        <v>35</v>
      </c>
      <c r="F138" s="703" t="s">
        <v>35</v>
      </c>
      <c r="G138" s="703" t="s">
        <v>35</v>
      </c>
      <c r="H138" s="703" t="s">
        <v>35</v>
      </c>
      <c r="I138" s="703" t="s">
        <v>35</v>
      </c>
      <c r="J138" s="703" t="s">
        <v>35</v>
      </c>
      <c r="P138" s="12" t="s">
        <v>1433</v>
      </c>
      <c r="Q138" s="12" t="s">
        <v>647</v>
      </c>
      <c r="R138" s="12" t="s">
        <v>2377</v>
      </c>
      <c r="S138" s="12" t="s">
        <v>1836</v>
      </c>
      <c r="T138" s="12" t="s">
        <v>2378</v>
      </c>
      <c r="U138" s="12" t="s">
        <v>2357</v>
      </c>
      <c r="V138" s="12" t="s">
        <v>2358</v>
      </c>
      <c r="W138" s="12" t="s">
        <v>1836</v>
      </c>
      <c r="X138" s="12" t="s">
        <v>2359</v>
      </c>
      <c r="Y138" s="12" t="s">
        <v>2360</v>
      </c>
    </row>
    <row r="139" spans="1:25" x14ac:dyDescent="0.25">
      <c r="A139" s="12" t="s">
        <v>2379</v>
      </c>
      <c r="B139" s="183">
        <v>675406</v>
      </c>
      <c r="C139" s="12" t="s">
        <v>170</v>
      </c>
      <c r="D139" s="703" t="s">
        <v>35</v>
      </c>
      <c r="E139" s="703" t="s">
        <v>35</v>
      </c>
      <c r="F139" s="703" t="s">
        <v>35</v>
      </c>
      <c r="G139" s="703" t="s">
        <v>35</v>
      </c>
      <c r="H139" s="703" t="s">
        <v>35</v>
      </c>
      <c r="I139" s="703" t="s">
        <v>35</v>
      </c>
      <c r="J139" s="703" t="s">
        <v>35</v>
      </c>
      <c r="P139" s="12" t="s">
        <v>1400</v>
      </c>
      <c r="Q139" s="12" t="s">
        <v>171</v>
      </c>
      <c r="R139" s="12" t="s">
        <v>2380</v>
      </c>
      <c r="S139" s="12" t="s">
        <v>1836</v>
      </c>
      <c r="T139" s="12" t="s">
        <v>2381</v>
      </c>
      <c r="U139" s="12" t="s">
        <v>171</v>
      </c>
      <c r="V139" s="12" t="s">
        <v>2380</v>
      </c>
      <c r="W139" s="12" t="s">
        <v>1836</v>
      </c>
      <c r="X139" s="12" t="s">
        <v>2381</v>
      </c>
      <c r="Y139" s="12" t="s">
        <v>2382</v>
      </c>
    </row>
    <row r="140" spans="1:25" x14ac:dyDescent="0.25">
      <c r="A140" s="12" t="s">
        <v>2383</v>
      </c>
      <c r="B140" s="183">
        <v>455627</v>
      </c>
      <c r="C140" s="12" t="s">
        <v>332</v>
      </c>
      <c r="D140" s="703" t="s">
        <v>35</v>
      </c>
      <c r="E140" s="703" t="s">
        <v>35</v>
      </c>
      <c r="F140" s="703" t="s">
        <v>35</v>
      </c>
      <c r="G140" s="703" t="s">
        <v>35</v>
      </c>
      <c r="H140" s="703" t="s">
        <v>35</v>
      </c>
      <c r="I140" s="703" t="s">
        <v>35</v>
      </c>
      <c r="J140" s="703" t="s">
        <v>35</v>
      </c>
      <c r="P140" s="12" t="s">
        <v>1338</v>
      </c>
      <c r="Q140" s="12" t="s">
        <v>333</v>
      </c>
      <c r="R140" s="12" t="s">
        <v>2249</v>
      </c>
      <c r="S140" s="12" t="s">
        <v>1836</v>
      </c>
      <c r="T140" s="12" t="s">
        <v>2250</v>
      </c>
      <c r="U140" s="12" t="s">
        <v>333</v>
      </c>
      <c r="V140" s="12" t="s">
        <v>2249</v>
      </c>
      <c r="W140" s="12" t="s">
        <v>1836</v>
      </c>
      <c r="X140" s="12" t="s">
        <v>2250</v>
      </c>
      <c r="Y140" s="12" t="s">
        <v>2384</v>
      </c>
    </row>
    <row r="141" spans="1:25" x14ac:dyDescent="0.25">
      <c r="A141" s="12" t="s">
        <v>2385</v>
      </c>
      <c r="B141" s="183">
        <v>455685</v>
      </c>
      <c r="C141" s="12" t="s">
        <v>1035</v>
      </c>
      <c r="D141" s="703" t="s">
        <v>35</v>
      </c>
      <c r="E141" s="703" t="s">
        <v>35</v>
      </c>
      <c r="F141" s="703" t="s">
        <v>35</v>
      </c>
      <c r="G141" s="703" t="s">
        <v>35</v>
      </c>
      <c r="H141" s="703" t="s">
        <v>35</v>
      </c>
      <c r="I141" s="703" t="s">
        <v>35</v>
      </c>
      <c r="J141" s="703" t="s">
        <v>35</v>
      </c>
      <c r="P141" s="12" t="s">
        <v>1339</v>
      </c>
      <c r="Q141" s="12" t="s">
        <v>1036</v>
      </c>
      <c r="R141" s="12" t="s">
        <v>2249</v>
      </c>
      <c r="S141" s="12" t="s">
        <v>1836</v>
      </c>
      <c r="T141" s="12" t="s">
        <v>2386</v>
      </c>
      <c r="U141" s="12" t="s">
        <v>1036</v>
      </c>
      <c r="V141" s="12" t="s">
        <v>2249</v>
      </c>
      <c r="W141" s="12" t="s">
        <v>1836</v>
      </c>
      <c r="X141" s="12" t="s">
        <v>2386</v>
      </c>
      <c r="Y141" s="12" t="s">
        <v>2387</v>
      </c>
    </row>
    <row r="142" spans="1:25" x14ac:dyDescent="0.25">
      <c r="A142" s="12" t="s">
        <v>2388</v>
      </c>
      <c r="B142" s="12" t="s">
        <v>1625</v>
      </c>
      <c r="C142" s="12" t="s">
        <v>372</v>
      </c>
      <c r="D142" s="703" t="s">
        <v>35</v>
      </c>
      <c r="E142" s="703" t="s">
        <v>35</v>
      </c>
      <c r="F142" s="703" t="s">
        <v>35</v>
      </c>
      <c r="G142" s="703" t="s">
        <v>35</v>
      </c>
      <c r="H142" s="703" t="s">
        <v>35</v>
      </c>
      <c r="I142" s="703" t="s">
        <v>35</v>
      </c>
      <c r="J142" s="703" t="s">
        <v>35</v>
      </c>
      <c r="P142" s="12" t="s">
        <v>1363</v>
      </c>
      <c r="Q142" s="12" t="s">
        <v>373</v>
      </c>
      <c r="R142" s="12" t="s">
        <v>2389</v>
      </c>
      <c r="S142" s="12" t="s">
        <v>1836</v>
      </c>
      <c r="T142" s="12" t="s">
        <v>2390</v>
      </c>
      <c r="U142" s="12" t="s">
        <v>373</v>
      </c>
      <c r="V142" s="12" t="s">
        <v>2389</v>
      </c>
      <c r="W142" s="12" t="s">
        <v>1836</v>
      </c>
      <c r="X142" s="12" t="s">
        <v>2390</v>
      </c>
      <c r="Y142" s="12" t="s">
        <v>2391</v>
      </c>
    </row>
    <row r="143" spans="1:25" x14ac:dyDescent="0.25">
      <c r="A143" s="12" t="s">
        <v>2392</v>
      </c>
      <c r="B143" s="183">
        <v>455893</v>
      </c>
      <c r="C143" s="12" t="s">
        <v>652</v>
      </c>
      <c r="D143" s="703" t="s">
        <v>35</v>
      </c>
      <c r="E143" s="703" t="s">
        <v>35</v>
      </c>
      <c r="F143" s="703" t="s">
        <v>35</v>
      </c>
      <c r="G143" s="703" t="s">
        <v>35</v>
      </c>
      <c r="H143" s="703" t="s">
        <v>35</v>
      </c>
      <c r="I143" s="703" t="s">
        <v>35</v>
      </c>
      <c r="J143" s="703" t="s">
        <v>35</v>
      </c>
      <c r="P143" s="12" t="s">
        <v>1390</v>
      </c>
      <c r="Q143" s="12" t="s">
        <v>653</v>
      </c>
      <c r="R143" s="12" t="s">
        <v>2393</v>
      </c>
      <c r="S143" s="12" t="s">
        <v>1836</v>
      </c>
      <c r="T143" s="12" t="s">
        <v>2394</v>
      </c>
      <c r="U143" s="12" t="s">
        <v>653</v>
      </c>
      <c r="V143" s="12" t="s">
        <v>2393</v>
      </c>
      <c r="W143" s="12" t="s">
        <v>1836</v>
      </c>
      <c r="X143" s="12" t="s">
        <v>2394</v>
      </c>
      <c r="Y143" s="12" t="s">
        <v>2395</v>
      </c>
    </row>
    <row r="144" spans="1:25" x14ac:dyDescent="0.25">
      <c r="A144" s="12" t="s">
        <v>2396</v>
      </c>
      <c r="B144" s="183">
        <v>675554</v>
      </c>
      <c r="C144" s="12" t="s">
        <v>835</v>
      </c>
      <c r="D144" s="703" t="s">
        <v>35</v>
      </c>
      <c r="E144" s="703" t="s">
        <v>35</v>
      </c>
      <c r="F144" s="703" t="s">
        <v>35</v>
      </c>
      <c r="G144" s="703" t="s">
        <v>35</v>
      </c>
      <c r="H144" s="703" t="s">
        <v>35</v>
      </c>
      <c r="I144" s="703" t="s">
        <v>35</v>
      </c>
      <c r="J144" s="703" t="s">
        <v>35</v>
      </c>
      <c r="P144" s="12" t="s">
        <v>1390</v>
      </c>
      <c r="Q144" s="12" t="s">
        <v>836</v>
      </c>
      <c r="R144" s="12" t="s">
        <v>2397</v>
      </c>
      <c r="S144" s="12" t="s">
        <v>1836</v>
      </c>
      <c r="T144" s="12" t="s">
        <v>2398</v>
      </c>
      <c r="U144" s="12" t="s">
        <v>836</v>
      </c>
      <c r="V144" s="12" t="s">
        <v>2397</v>
      </c>
      <c r="W144" s="12" t="s">
        <v>1836</v>
      </c>
      <c r="X144" s="12" t="s">
        <v>2398</v>
      </c>
      <c r="Y144" s="12" t="s">
        <v>2399</v>
      </c>
    </row>
    <row r="145" spans="1:25" x14ac:dyDescent="0.25">
      <c r="A145" s="12" t="s">
        <v>2400</v>
      </c>
      <c r="B145" s="183">
        <v>455611</v>
      </c>
      <c r="C145" s="12" t="s">
        <v>290</v>
      </c>
      <c r="D145" s="703" t="s">
        <v>35</v>
      </c>
      <c r="E145" s="703" t="s">
        <v>35</v>
      </c>
      <c r="F145" s="703" t="s">
        <v>35</v>
      </c>
      <c r="G145" s="703" t="s">
        <v>35</v>
      </c>
      <c r="H145" s="703" t="s">
        <v>35</v>
      </c>
      <c r="I145" s="703" t="s">
        <v>35</v>
      </c>
      <c r="J145" s="703" t="s">
        <v>35</v>
      </c>
      <c r="P145" s="12" t="s">
        <v>1392</v>
      </c>
      <c r="Q145" s="12" t="s">
        <v>291</v>
      </c>
      <c r="R145" s="12" t="s">
        <v>2401</v>
      </c>
      <c r="S145" s="12" t="s">
        <v>1836</v>
      </c>
      <c r="T145" s="12" t="s">
        <v>2402</v>
      </c>
      <c r="U145" s="12" t="s">
        <v>291</v>
      </c>
      <c r="V145" s="12" t="s">
        <v>2401</v>
      </c>
      <c r="W145" s="12" t="s">
        <v>1836</v>
      </c>
      <c r="X145" s="12" t="s">
        <v>2402</v>
      </c>
      <c r="Y145" s="12" t="s">
        <v>2403</v>
      </c>
    </row>
    <row r="146" spans="1:25" x14ac:dyDescent="0.25">
      <c r="A146" s="12" t="s">
        <v>2404</v>
      </c>
      <c r="B146" s="183">
        <v>675914</v>
      </c>
      <c r="C146" s="12" t="s">
        <v>1113</v>
      </c>
      <c r="D146" s="703" t="s">
        <v>35</v>
      </c>
      <c r="E146" s="703" t="s">
        <v>35</v>
      </c>
      <c r="F146" s="703" t="s">
        <v>35</v>
      </c>
      <c r="G146" s="703" t="s">
        <v>35</v>
      </c>
      <c r="H146" s="703" t="s">
        <v>35</v>
      </c>
      <c r="I146" s="703" t="s">
        <v>35</v>
      </c>
      <c r="J146" s="703" t="s">
        <v>35</v>
      </c>
      <c r="P146" s="12" t="s">
        <v>1295</v>
      </c>
      <c r="Q146" s="12" t="s">
        <v>1114</v>
      </c>
      <c r="R146" s="12" t="s">
        <v>2405</v>
      </c>
      <c r="S146" s="12" t="s">
        <v>1836</v>
      </c>
      <c r="T146" s="12" t="s">
        <v>2406</v>
      </c>
      <c r="U146" s="12" t="s">
        <v>2357</v>
      </c>
      <c r="V146" s="12" t="s">
        <v>2358</v>
      </c>
      <c r="W146" s="12" t="s">
        <v>1836</v>
      </c>
      <c r="X146" s="12" t="s">
        <v>2359</v>
      </c>
      <c r="Y146" s="12" t="s">
        <v>2360</v>
      </c>
    </row>
    <row r="147" spans="1:25" x14ac:dyDescent="0.25">
      <c r="A147" s="12" t="s">
        <v>2407</v>
      </c>
      <c r="B147" s="183">
        <v>455968</v>
      </c>
      <c r="C147" s="12" t="s">
        <v>1049</v>
      </c>
      <c r="D147" s="703" t="s">
        <v>35</v>
      </c>
      <c r="E147" s="703" t="s">
        <v>35</v>
      </c>
      <c r="F147" s="703" t="s">
        <v>35</v>
      </c>
      <c r="G147" s="703" t="s">
        <v>35</v>
      </c>
      <c r="H147" s="703" t="s">
        <v>35</v>
      </c>
      <c r="I147" s="703" t="s">
        <v>35</v>
      </c>
      <c r="J147" s="703" t="s">
        <v>35</v>
      </c>
      <c r="P147" s="12" t="s">
        <v>1300</v>
      </c>
      <c r="Q147" s="12" t="s">
        <v>1050</v>
      </c>
      <c r="R147" s="12" t="s">
        <v>2347</v>
      </c>
      <c r="S147" s="12" t="s">
        <v>1836</v>
      </c>
      <c r="T147" s="12" t="s">
        <v>2348</v>
      </c>
      <c r="U147" s="12" t="s">
        <v>1050</v>
      </c>
      <c r="V147" s="12" t="s">
        <v>2347</v>
      </c>
      <c r="W147" s="12" t="s">
        <v>1836</v>
      </c>
      <c r="X147" s="12" t="s">
        <v>2348</v>
      </c>
      <c r="Y147" s="12" t="s">
        <v>2408</v>
      </c>
    </row>
    <row r="148" spans="1:25" x14ac:dyDescent="0.25">
      <c r="A148" s="12" t="s">
        <v>2409</v>
      </c>
      <c r="B148" s="183">
        <v>455929</v>
      </c>
      <c r="C148" s="12" t="s">
        <v>358</v>
      </c>
      <c r="D148" s="703" t="s">
        <v>35</v>
      </c>
      <c r="E148" s="703" t="s">
        <v>35</v>
      </c>
      <c r="F148" s="703" t="s">
        <v>35</v>
      </c>
      <c r="G148" s="703" t="s">
        <v>35</v>
      </c>
      <c r="H148" s="703" t="s">
        <v>35</v>
      </c>
      <c r="I148" s="703" t="s">
        <v>35</v>
      </c>
      <c r="J148" s="703" t="s">
        <v>35</v>
      </c>
      <c r="P148" s="12" t="s">
        <v>1295</v>
      </c>
      <c r="Q148" s="12" t="s">
        <v>359</v>
      </c>
      <c r="R148" s="12" t="s">
        <v>2410</v>
      </c>
      <c r="S148" s="12" t="s">
        <v>1836</v>
      </c>
      <c r="T148" s="12" t="s">
        <v>2411</v>
      </c>
      <c r="U148" s="12" t="s">
        <v>359</v>
      </c>
      <c r="V148" s="12" t="s">
        <v>2410</v>
      </c>
      <c r="W148" s="12" t="s">
        <v>1836</v>
      </c>
      <c r="X148" s="12" t="s">
        <v>2411</v>
      </c>
      <c r="Y148" s="12" t="s">
        <v>2412</v>
      </c>
    </row>
    <row r="149" spans="1:25" x14ac:dyDescent="0.25">
      <c r="A149" s="12" t="s">
        <v>2413</v>
      </c>
      <c r="B149" s="183">
        <v>676220</v>
      </c>
      <c r="C149" s="12" t="s">
        <v>468</v>
      </c>
      <c r="D149" s="703" t="s">
        <v>35</v>
      </c>
      <c r="E149" s="703" t="s">
        <v>35</v>
      </c>
      <c r="F149" s="703" t="s">
        <v>35</v>
      </c>
      <c r="G149" s="703" t="s">
        <v>35</v>
      </c>
      <c r="H149" s="703" t="s">
        <v>35</v>
      </c>
      <c r="I149" s="703" t="s">
        <v>35</v>
      </c>
      <c r="J149" s="703" t="s">
        <v>35</v>
      </c>
      <c r="P149" s="12" t="s">
        <v>1364</v>
      </c>
      <c r="Q149" s="12" t="s">
        <v>469</v>
      </c>
      <c r="R149" s="12" t="s">
        <v>2414</v>
      </c>
      <c r="S149" s="12" t="s">
        <v>1836</v>
      </c>
      <c r="T149" s="12" t="s">
        <v>2415</v>
      </c>
      <c r="U149" s="12" t="s">
        <v>469</v>
      </c>
      <c r="V149" s="12" t="s">
        <v>2414</v>
      </c>
      <c r="W149" s="12" t="s">
        <v>1836</v>
      </c>
      <c r="X149" s="12" t="s">
        <v>2415</v>
      </c>
      <c r="Y149" s="12" t="s">
        <v>2416</v>
      </c>
    </row>
    <row r="150" spans="1:25" x14ac:dyDescent="0.25">
      <c r="A150" s="12" t="s">
        <v>2417</v>
      </c>
      <c r="B150" s="183">
        <v>675424</v>
      </c>
      <c r="C150" s="12" t="s">
        <v>944</v>
      </c>
      <c r="D150" s="703" t="s">
        <v>35</v>
      </c>
      <c r="E150" s="703" t="s">
        <v>35</v>
      </c>
      <c r="F150" s="703" t="s">
        <v>35</v>
      </c>
      <c r="G150" s="703" t="s">
        <v>35</v>
      </c>
      <c r="H150" s="703" t="s">
        <v>35</v>
      </c>
      <c r="I150" s="703" t="s">
        <v>35</v>
      </c>
      <c r="J150" s="703" t="s">
        <v>35</v>
      </c>
      <c r="P150" s="12" t="s">
        <v>1295</v>
      </c>
      <c r="Q150" s="12" t="s">
        <v>945</v>
      </c>
      <c r="R150" s="12" t="s">
        <v>2418</v>
      </c>
      <c r="S150" s="12" t="s">
        <v>1836</v>
      </c>
      <c r="T150" s="12" t="s">
        <v>2419</v>
      </c>
      <c r="U150" s="12" t="s">
        <v>945</v>
      </c>
      <c r="V150" s="12" t="s">
        <v>2418</v>
      </c>
      <c r="W150" s="12" t="s">
        <v>1836</v>
      </c>
      <c r="X150" s="12" t="s">
        <v>2419</v>
      </c>
      <c r="Y150" s="12" t="s">
        <v>2420</v>
      </c>
    </row>
    <row r="151" spans="1:25" x14ac:dyDescent="0.25">
      <c r="A151" s="12" t="s">
        <v>2421</v>
      </c>
      <c r="B151" s="183">
        <v>676161</v>
      </c>
      <c r="C151" s="12" t="s">
        <v>140</v>
      </c>
      <c r="D151" s="703" t="s">
        <v>35</v>
      </c>
      <c r="E151" s="703" t="s">
        <v>35</v>
      </c>
      <c r="F151" s="703" t="s">
        <v>35</v>
      </c>
      <c r="G151" s="703" t="s">
        <v>35</v>
      </c>
      <c r="H151" s="703" t="s">
        <v>35</v>
      </c>
      <c r="I151" s="703" t="s">
        <v>35</v>
      </c>
      <c r="J151" s="703" t="s">
        <v>35</v>
      </c>
      <c r="P151" s="12" t="s">
        <v>1355</v>
      </c>
      <c r="Q151" s="12" t="s">
        <v>141</v>
      </c>
      <c r="R151" s="12" t="s">
        <v>2287</v>
      </c>
      <c r="S151" s="12" t="s">
        <v>1836</v>
      </c>
      <c r="T151" s="12" t="s">
        <v>2422</v>
      </c>
      <c r="U151" s="12" t="s">
        <v>2228</v>
      </c>
      <c r="V151" s="12" t="s">
        <v>2229</v>
      </c>
      <c r="W151" s="12" t="s">
        <v>1836</v>
      </c>
      <c r="X151" s="12" t="s">
        <v>2230</v>
      </c>
      <c r="Y151" s="12" t="s">
        <v>2423</v>
      </c>
    </row>
    <row r="152" spans="1:25" x14ac:dyDescent="0.25">
      <c r="A152" s="12" t="s">
        <v>2424</v>
      </c>
      <c r="B152" s="183">
        <v>455638</v>
      </c>
      <c r="C152" s="12" t="s">
        <v>826</v>
      </c>
      <c r="D152" s="703" t="s">
        <v>35</v>
      </c>
      <c r="E152" s="703" t="s">
        <v>35</v>
      </c>
      <c r="F152" s="703" t="s">
        <v>35</v>
      </c>
      <c r="G152" s="703" t="s">
        <v>35</v>
      </c>
      <c r="H152" s="703" t="s">
        <v>35</v>
      </c>
      <c r="I152" s="703" t="s">
        <v>35</v>
      </c>
      <c r="J152" s="703" t="s">
        <v>35</v>
      </c>
      <c r="P152" s="12" t="s">
        <v>1401</v>
      </c>
      <c r="Q152" s="12" t="s">
        <v>827</v>
      </c>
      <c r="R152" s="12" t="s">
        <v>2011</v>
      </c>
      <c r="S152" s="12" t="s">
        <v>1836</v>
      </c>
      <c r="T152" s="12" t="s">
        <v>2425</v>
      </c>
      <c r="U152" s="12" t="s">
        <v>827</v>
      </c>
      <c r="V152" s="12" t="s">
        <v>2011</v>
      </c>
      <c r="W152" s="12" t="s">
        <v>1836</v>
      </c>
      <c r="X152" s="12" t="s">
        <v>2425</v>
      </c>
      <c r="Y152" s="12" t="s">
        <v>2426</v>
      </c>
    </row>
    <row r="153" spans="1:25" x14ac:dyDescent="0.25">
      <c r="A153" s="12" t="s">
        <v>2427</v>
      </c>
      <c r="B153" s="183">
        <v>675367</v>
      </c>
      <c r="C153" s="12" t="s">
        <v>648</v>
      </c>
      <c r="D153" s="703" t="s">
        <v>35</v>
      </c>
      <c r="E153" s="703" t="s">
        <v>35</v>
      </c>
      <c r="F153" s="703" t="s">
        <v>35</v>
      </c>
      <c r="G153" s="703" t="s">
        <v>35</v>
      </c>
      <c r="H153" s="703" t="s">
        <v>35</v>
      </c>
      <c r="I153" s="703" t="s">
        <v>35</v>
      </c>
      <c r="J153" s="703" t="s">
        <v>35</v>
      </c>
      <c r="P153" s="12" t="s">
        <v>1390</v>
      </c>
      <c r="Q153" s="12" t="s">
        <v>649</v>
      </c>
      <c r="R153" s="12" t="s">
        <v>2428</v>
      </c>
      <c r="S153" s="12" t="s">
        <v>1836</v>
      </c>
      <c r="T153" s="12" t="s">
        <v>2429</v>
      </c>
      <c r="U153" s="12" t="s">
        <v>2044</v>
      </c>
      <c r="V153" s="12" t="s">
        <v>2045</v>
      </c>
      <c r="W153" s="12" t="s">
        <v>1836</v>
      </c>
      <c r="X153" s="12" t="s">
        <v>2046</v>
      </c>
      <c r="Y153" s="12" t="s">
        <v>2430</v>
      </c>
    </row>
    <row r="154" spans="1:25" x14ac:dyDescent="0.25">
      <c r="A154" s="12" t="s">
        <v>2431</v>
      </c>
      <c r="B154" s="183">
        <v>676024</v>
      </c>
      <c r="C154" s="12" t="s">
        <v>855</v>
      </c>
      <c r="D154" s="703" t="s">
        <v>35</v>
      </c>
      <c r="E154" s="703" t="s">
        <v>35</v>
      </c>
      <c r="F154" s="703" t="s">
        <v>35</v>
      </c>
      <c r="G154" s="703" t="s">
        <v>35</v>
      </c>
      <c r="H154" s="703" t="s">
        <v>35</v>
      </c>
      <c r="I154" s="703" t="s">
        <v>35</v>
      </c>
      <c r="J154" s="703" t="s">
        <v>35</v>
      </c>
      <c r="P154" s="12" t="s">
        <v>1283</v>
      </c>
      <c r="Q154" s="12" t="s">
        <v>856</v>
      </c>
      <c r="R154" s="12" t="s">
        <v>2432</v>
      </c>
      <c r="S154" s="12" t="s">
        <v>1836</v>
      </c>
      <c r="T154" s="12" t="s">
        <v>2433</v>
      </c>
      <c r="U154" s="12" t="s">
        <v>2434</v>
      </c>
      <c r="V154" s="12" t="s">
        <v>2432</v>
      </c>
      <c r="W154" s="12" t="s">
        <v>1836</v>
      </c>
      <c r="X154" s="12" t="s">
        <v>2433</v>
      </c>
      <c r="Y154" s="12" t="s">
        <v>2435</v>
      </c>
    </row>
    <row r="155" spans="1:25" x14ac:dyDescent="0.25">
      <c r="A155" s="12" t="s">
        <v>2436</v>
      </c>
      <c r="B155" s="183">
        <v>675095</v>
      </c>
      <c r="C155" s="12" t="s">
        <v>1075</v>
      </c>
      <c r="D155" s="703" t="s">
        <v>35</v>
      </c>
      <c r="E155" s="703" t="s">
        <v>35</v>
      </c>
      <c r="F155" s="703" t="s">
        <v>35</v>
      </c>
      <c r="G155" s="703" t="s">
        <v>35</v>
      </c>
      <c r="H155" s="703" t="s">
        <v>35</v>
      </c>
      <c r="I155" s="703" t="s">
        <v>35</v>
      </c>
      <c r="J155" s="703" t="s">
        <v>35</v>
      </c>
      <c r="P155" s="12" t="s">
        <v>1433</v>
      </c>
      <c r="Q155" s="12" t="s">
        <v>1076</v>
      </c>
      <c r="R155" s="12" t="s">
        <v>2437</v>
      </c>
      <c r="S155" s="12" t="s">
        <v>1836</v>
      </c>
      <c r="T155" s="12" t="s">
        <v>2438</v>
      </c>
      <c r="U155" s="12" t="s">
        <v>1076</v>
      </c>
      <c r="V155" s="12" t="s">
        <v>2437</v>
      </c>
      <c r="W155" s="12" t="s">
        <v>1836</v>
      </c>
      <c r="X155" s="12" t="s">
        <v>2438</v>
      </c>
      <c r="Y155" s="12" t="s">
        <v>2439</v>
      </c>
    </row>
    <row r="156" spans="1:25" x14ac:dyDescent="0.25">
      <c r="A156" s="12" t="s">
        <v>2440</v>
      </c>
      <c r="B156" s="183">
        <v>455954</v>
      </c>
      <c r="C156" s="12" t="s">
        <v>869</v>
      </c>
      <c r="D156" s="703" t="s">
        <v>35</v>
      </c>
      <c r="E156" s="703" t="s">
        <v>35</v>
      </c>
      <c r="F156" s="703" t="s">
        <v>35</v>
      </c>
      <c r="G156" s="703" t="s">
        <v>35</v>
      </c>
      <c r="H156" s="703" t="s">
        <v>35</v>
      </c>
      <c r="I156" s="703" t="s">
        <v>35</v>
      </c>
      <c r="J156" s="703" t="s">
        <v>35</v>
      </c>
      <c r="P156" s="12" t="s">
        <v>1365</v>
      </c>
      <c r="Q156" s="12" t="s">
        <v>870</v>
      </c>
      <c r="R156" s="12" t="s">
        <v>2441</v>
      </c>
      <c r="S156" s="12" t="s">
        <v>1836</v>
      </c>
      <c r="T156" s="12" t="s">
        <v>2442</v>
      </c>
      <c r="U156" s="12" t="s">
        <v>870</v>
      </c>
      <c r="V156" s="12" t="s">
        <v>2441</v>
      </c>
      <c r="W156" s="12" t="s">
        <v>1836</v>
      </c>
      <c r="X156" s="12" t="s">
        <v>2442</v>
      </c>
      <c r="Y156" s="12" t="s">
        <v>2443</v>
      </c>
    </row>
    <row r="157" spans="1:25" x14ac:dyDescent="0.25">
      <c r="A157" s="12" t="s">
        <v>2444</v>
      </c>
      <c r="B157" s="12" t="s">
        <v>1624</v>
      </c>
      <c r="C157" s="12" t="s">
        <v>342</v>
      </c>
      <c r="D157" s="703" t="s">
        <v>35</v>
      </c>
      <c r="E157" s="703" t="s">
        <v>35</v>
      </c>
      <c r="F157" s="703" t="s">
        <v>35</v>
      </c>
      <c r="G157" s="703" t="s">
        <v>35</v>
      </c>
      <c r="H157" s="703" t="s">
        <v>35</v>
      </c>
      <c r="I157" s="703" t="s">
        <v>35</v>
      </c>
      <c r="J157" s="703" t="s">
        <v>35</v>
      </c>
      <c r="P157" s="12" t="s">
        <v>1367</v>
      </c>
      <c r="Q157" s="12" t="s">
        <v>343</v>
      </c>
      <c r="R157" s="12" t="s">
        <v>2445</v>
      </c>
      <c r="S157" s="12" t="s">
        <v>1836</v>
      </c>
      <c r="T157" s="12" t="s">
        <v>2446</v>
      </c>
      <c r="U157" s="12" t="s">
        <v>343</v>
      </c>
      <c r="V157" s="12" t="s">
        <v>2445</v>
      </c>
      <c r="W157" s="12" t="s">
        <v>1836</v>
      </c>
      <c r="X157" s="12" t="s">
        <v>2446</v>
      </c>
      <c r="Y157" s="12" t="s">
        <v>2447</v>
      </c>
    </row>
    <row r="158" spans="1:25" x14ac:dyDescent="0.25">
      <c r="A158" s="12" t="s">
        <v>2448</v>
      </c>
      <c r="B158" s="183">
        <v>675014</v>
      </c>
      <c r="C158" s="12" t="s">
        <v>754</v>
      </c>
      <c r="D158" s="703" t="s">
        <v>35</v>
      </c>
      <c r="E158" s="703" t="s">
        <v>35</v>
      </c>
      <c r="F158" s="703" t="s">
        <v>35</v>
      </c>
      <c r="G158" s="703" t="s">
        <v>35</v>
      </c>
      <c r="H158" s="703" t="s">
        <v>35</v>
      </c>
      <c r="I158" s="703" t="s">
        <v>35</v>
      </c>
      <c r="J158" s="703" t="s">
        <v>35</v>
      </c>
      <c r="P158" s="12" t="s">
        <v>1300</v>
      </c>
      <c r="Q158" s="12" t="s">
        <v>755</v>
      </c>
      <c r="R158" s="12" t="s">
        <v>2449</v>
      </c>
      <c r="S158" s="12" t="s">
        <v>1836</v>
      </c>
      <c r="T158" s="12" t="s">
        <v>2450</v>
      </c>
      <c r="U158" s="12" t="s">
        <v>755</v>
      </c>
      <c r="V158" s="12" t="s">
        <v>2449</v>
      </c>
      <c r="W158" s="12" t="s">
        <v>1836</v>
      </c>
      <c r="X158" s="12" t="s">
        <v>2450</v>
      </c>
      <c r="Y158" s="12" t="s">
        <v>2451</v>
      </c>
    </row>
    <row r="159" spans="1:25" x14ac:dyDescent="0.25">
      <c r="A159" s="12" t="s">
        <v>2452</v>
      </c>
      <c r="B159" s="183">
        <v>455569</v>
      </c>
      <c r="C159" s="12" t="s">
        <v>969</v>
      </c>
      <c r="D159" s="703" t="s">
        <v>35</v>
      </c>
      <c r="E159" s="703" t="s">
        <v>35</v>
      </c>
      <c r="F159" s="703" t="s">
        <v>35</v>
      </c>
      <c r="G159" s="703" t="s">
        <v>35</v>
      </c>
      <c r="H159" s="703" t="s">
        <v>35</v>
      </c>
      <c r="I159" s="703" t="s">
        <v>35</v>
      </c>
      <c r="J159" s="703" t="s">
        <v>35</v>
      </c>
      <c r="P159" s="12" t="s">
        <v>1387</v>
      </c>
      <c r="Q159" s="12" t="s">
        <v>970</v>
      </c>
      <c r="R159" s="12" t="s">
        <v>2127</v>
      </c>
      <c r="S159" s="12" t="s">
        <v>1836</v>
      </c>
      <c r="T159" s="12" t="s">
        <v>2128</v>
      </c>
      <c r="U159" s="12" t="s">
        <v>2017</v>
      </c>
      <c r="V159" s="12" t="s">
        <v>1981</v>
      </c>
      <c r="W159" s="12" t="s">
        <v>1836</v>
      </c>
      <c r="X159" s="12" t="s">
        <v>1982</v>
      </c>
      <c r="Y159" s="12" t="s">
        <v>2453</v>
      </c>
    </row>
    <row r="160" spans="1:25" x14ac:dyDescent="0.25">
      <c r="A160" s="12" t="s">
        <v>2454</v>
      </c>
      <c r="B160" s="183">
        <v>455733</v>
      </c>
      <c r="C160" s="12" t="s">
        <v>1009</v>
      </c>
      <c r="D160" s="703" t="s">
        <v>35</v>
      </c>
      <c r="E160" s="703" t="s">
        <v>35</v>
      </c>
      <c r="F160" s="703" t="s">
        <v>35</v>
      </c>
      <c r="G160" s="703" t="s">
        <v>35</v>
      </c>
      <c r="H160" s="703" t="s">
        <v>35</v>
      </c>
      <c r="I160" s="703" t="s">
        <v>35</v>
      </c>
      <c r="J160" s="703" t="s">
        <v>35</v>
      </c>
      <c r="P160" s="12" t="s">
        <v>1417</v>
      </c>
      <c r="Q160" s="12" t="s">
        <v>1010</v>
      </c>
      <c r="R160" s="12" t="s">
        <v>2455</v>
      </c>
      <c r="S160" s="12" t="s">
        <v>1836</v>
      </c>
      <c r="T160" s="12" t="s">
        <v>2456</v>
      </c>
      <c r="U160" s="12" t="s">
        <v>351</v>
      </c>
      <c r="V160" s="12" t="s">
        <v>2457</v>
      </c>
      <c r="W160" s="12" t="s">
        <v>1836</v>
      </c>
      <c r="X160" s="12" t="s">
        <v>2458</v>
      </c>
      <c r="Y160" s="12" t="s">
        <v>2459</v>
      </c>
    </row>
    <row r="161" spans="1:25" x14ac:dyDescent="0.25">
      <c r="A161" s="12" t="s">
        <v>2460</v>
      </c>
      <c r="B161" s="183">
        <v>675111</v>
      </c>
      <c r="C161" s="12" t="s">
        <v>962</v>
      </c>
      <c r="D161" s="703" t="s">
        <v>35</v>
      </c>
      <c r="E161" s="703" t="s">
        <v>35</v>
      </c>
      <c r="F161" s="703" t="s">
        <v>35</v>
      </c>
      <c r="G161" s="703" t="s">
        <v>35</v>
      </c>
      <c r="H161" s="703" t="s">
        <v>35</v>
      </c>
      <c r="I161" s="703" t="s">
        <v>35</v>
      </c>
      <c r="J161" s="703" t="s">
        <v>35</v>
      </c>
      <c r="P161" s="12" t="s">
        <v>1355</v>
      </c>
      <c r="Q161" s="12" t="s">
        <v>963</v>
      </c>
      <c r="R161" s="12" t="s">
        <v>1962</v>
      </c>
      <c r="S161" s="12" t="s">
        <v>1836</v>
      </c>
      <c r="T161" s="12" t="s">
        <v>1963</v>
      </c>
      <c r="U161" s="12" t="s">
        <v>963</v>
      </c>
      <c r="V161" s="12" t="s">
        <v>1962</v>
      </c>
      <c r="W161" s="12" t="s">
        <v>1836</v>
      </c>
      <c r="X161" s="12" t="s">
        <v>1963</v>
      </c>
      <c r="Y161" s="12" t="s">
        <v>2461</v>
      </c>
    </row>
    <row r="162" spans="1:25" x14ac:dyDescent="0.25">
      <c r="A162" s="12" t="s">
        <v>2462</v>
      </c>
      <c r="B162" s="183">
        <v>675153</v>
      </c>
      <c r="C162" s="12" t="s">
        <v>942</v>
      </c>
      <c r="D162" s="703" t="s">
        <v>35</v>
      </c>
      <c r="E162" s="703" t="s">
        <v>35</v>
      </c>
      <c r="F162" s="703" t="s">
        <v>35</v>
      </c>
      <c r="G162" s="703" t="s">
        <v>35</v>
      </c>
      <c r="H162" s="703" t="s">
        <v>35</v>
      </c>
      <c r="I162" s="703" t="s">
        <v>35</v>
      </c>
      <c r="J162" s="703" t="s">
        <v>35</v>
      </c>
      <c r="P162" s="12" t="s">
        <v>1394</v>
      </c>
      <c r="Q162" s="12" t="s">
        <v>943</v>
      </c>
      <c r="R162" s="12" t="s">
        <v>2463</v>
      </c>
      <c r="S162" s="12" t="s">
        <v>1836</v>
      </c>
      <c r="T162" s="12" t="s">
        <v>2464</v>
      </c>
      <c r="U162" s="12" t="s">
        <v>943</v>
      </c>
      <c r="V162" s="12" t="s">
        <v>2463</v>
      </c>
      <c r="W162" s="12" t="s">
        <v>1836</v>
      </c>
      <c r="X162" s="12" t="s">
        <v>2464</v>
      </c>
      <c r="Y162" s="12" t="s">
        <v>2465</v>
      </c>
    </row>
    <row r="163" spans="1:25" x14ac:dyDescent="0.25">
      <c r="A163" s="12" t="s">
        <v>2466</v>
      </c>
      <c r="B163" s="183">
        <v>676187</v>
      </c>
      <c r="C163" s="12" t="s">
        <v>456</v>
      </c>
      <c r="D163" s="703" t="s">
        <v>35</v>
      </c>
      <c r="E163" s="703" t="s">
        <v>35</v>
      </c>
      <c r="F163" s="703" t="s">
        <v>35</v>
      </c>
      <c r="G163" s="703" t="s">
        <v>35</v>
      </c>
      <c r="H163" s="703" t="s">
        <v>35</v>
      </c>
      <c r="I163" s="703" t="s">
        <v>35</v>
      </c>
      <c r="J163" s="703" t="s">
        <v>35</v>
      </c>
      <c r="P163" s="12" t="s">
        <v>1387</v>
      </c>
      <c r="Q163" s="12" t="s">
        <v>457</v>
      </c>
      <c r="R163" s="12" t="s">
        <v>2467</v>
      </c>
      <c r="S163" s="12" t="s">
        <v>1836</v>
      </c>
      <c r="T163" s="12" t="s">
        <v>2468</v>
      </c>
      <c r="U163" s="12" t="s">
        <v>2017</v>
      </c>
      <c r="V163" s="12" t="s">
        <v>1981</v>
      </c>
      <c r="W163" s="12" t="s">
        <v>1836</v>
      </c>
      <c r="X163" s="12" t="s">
        <v>1982</v>
      </c>
      <c r="Y163" s="12" t="s">
        <v>2469</v>
      </c>
    </row>
    <row r="164" spans="1:25" x14ac:dyDescent="0.25">
      <c r="A164" s="12" t="s">
        <v>2470</v>
      </c>
      <c r="B164" s="183">
        <v>675346</v>
      </c>
      <c r="C164" s="12" t="s">
        <v>1103</v>
      </c>
      <c r="D164" s="703" t="s">
        <v>35</v>
      </c>
      <c r="E164" s="703" t="s">
        <v>35</v>
      </c>
      <c r="F164" s="703" t="s">
        <v>35</v>
      </c>
      <c r="G164" s="703" t="s">
        <v>35</v>
      </c>
      <c r="H164" s="703" t="s">
        <v>35</v>
      </c>
      <c r="I164" s="703" t="s">
        <v>35</v>
      </c>
      <c r="J164" s="703" t="s">
        <v>35</v>
      </c>
      <c r="P164" s="12" t="s">
        <v>1420</v>
      </c>
      <c r="Q164" s="12" t="s">
        <v>1104</v>
      </c>
      <c r="R164" s="12" t="s">
        <v>1272</v>
      </c>
      <c r="S164" s="12" t="s">
        <v>1836</v>
      </c>
      <c r="T164" s="12" t="s">
        <v>2471</v>
      </c>
      <c r="U164" s="12" t="s">
        <v>1104</v>
      </c>
      <c r="V164" s="12" t="s">
        <v>1272</v>
      </c>
      <c r="W164" s="12" t="s">
        <v>1836</v>
      </c>
      <c r="X164" s="12" t="s">
        <v>2471</v>
      </c>
      <c r="Y164" s="12" t="s">
        <v>2472</v>
      </c>
    </row>
    <row r="165" spans="1:25" x14ac:dyDescent="0.25">
      <c r="A165" s="12" t="s">
        <v>2473</v>
      </c>
      <c r="B165" s="183">
        <v>455599</v>
      </c>
      <c r="C165" s="12" t="s">
        <v>822</v>
      </c>
      <c r="D165" s="703" t="s">
        <v>35</v>
      </c>
      <c r="E165" s="703" t="s">
        <v>35</v>
      </c>
      <c r="F165" s="703" t="s">
        <v>35</v>
      </c>
      <c r="G165" s="703" t="s">
        <v>35</v>
      </c>
      <c r="H165" s="703" t="s">
        <v>35</v>
      </c>
      <c r="I165" s="703" t="s">
        <v>35</v>
      </c>
      <c r="J165" s="703" t="s">
        <v>35</v>
      </c>
      <c r="P165" s="12" t="s">
        <v>1391</v>
      </c>
      <c r="Q165" s="12" t="s">
        <v>823</v>
      </c>
      <c r="R165" s="12" t="s">
        <v>2405</v>
      </c>
      <c r="S165" s="12" t="s">
        <v>1836</v>
      </c>
      <c r="T165" s="12" t="s">
        <v>2474</v>
      </c>
      <c r="U165" s="12" t="s">
        <v>823</v>
      </c>
      <c r="V165" s="12" t="s">
        <v>2405</v>
      </c>
      <c r="W165" s="12" t="s">
        <v>1836</v>
      </c>
      <c r="X165" s="12" t="s">
        <v>2474</v>
      </c>
      <c r="Y165" s="12" t="s">
        <v>2475</v>
      </c>
    </row>
    <row r="166" spans="1:25" x14ac:dyDescent="0.25">
      <c r="A166" s="12" t="s">
        <v>2476</v>
      </c>
      <c r="B166" s="183">
        <v>675561</v>
      </c>
      <c r="C166" s="12" t="s">
        <v>1109</v>
      </c>
      <c r="D166" s="703" t="s">
        <v>35</v>
      </c>
      <c r="E166" s="703" t="s">
        <v>35</v>
      </c>
      <c r="F166" s="703" t="s">
        <v>35</v>
      </c>
      <c r="G166" s="703" t="s">
        <v>35</v>
      </c>
      <c r="H166" s="703" t="s">
        <v>35</v>
      </c>
      <c r="I166" s="703" t="s">
        <v>35</v>
      </c>
      <c r="J166" s="703" t="s">
        <v>35</v>
      </c>
      <c r="P166" s="12" t="s">
        <v>1356</v>
      </c>
      <c r="Q166" s="12" t="s">
        <v>1110</v>
      </c>
      <c r="R166" s="12" t="s">
        <v>2477</v>
      </c>
      <c r="S166" s="12" t="s">
        <v>1836</v>
      </c>
      <c r="T166" s="12" t="s">
        <v>2478</v>
      </c>
      <c r="U166" s="12" t="s">
        <v>1880</v>
      </c>
      <c r="V166" s="12" t="s">
        <v>1881</v>
      </c>
      <c r="W166" s="12" t="s">
        <v>1836</v>
      </c>
      <c r="X166" s="12" t="s">
        <v>1918</v>
      </c>
      <c r="Y166" s="12" t="s">
        <v>2479</v>
      </c>
    </row>
    <row r="167" spans="1:25" x14ac:dyDescent="0.25">
      <c r="A167" s="12" t="s">
        <v>2480</v>
      </c>
      <c r="B167" s="183">
        <v>676316</v>
      </c>
      <c r="C167" s="12" t="s">
        <v>722</v>
      </c>
      <c r="D167" s="703" t="s">
        <v>35</v>
      </c>
      <c r="E167" s="703" t="s">
        <v>35</v>
      </c>
      <c r="F167" s="703" t="s">
        <v>35</v>
      </c>
      <c r="G167" s="703" t="s">
        <v>35</v>
      </c>
      <c r="H167" s="703" t="s">
        <v>35</v>
      </c>
      <c r="I167" s="703" t="s">
        <v>35</v>
      </c>
      <c r="J167" s="703" t="s">
        <v>35</v>
      </c>
      <c r="P167" s="12" t="s">
        <v>1407</v>
      </c>
      <c r="Q167" s="12" t="s">
        <v>723</v>
      </c>
      <c r="R167" s="12" t="s">
        <v>2036</v>
      </c>
      <c r="S167" s="12" t="s">
        <v>1836</v>
      </c>
      <c r="T167" s="12" t="s">
        <v>2037</v>
      </c>
      <c r="U167" s="12" t="s">
        <v>2481</v>
      </c>
      <c r="V167" s="12" t="s">
        <v>2089</v>
      </c>
      <c r="W167" s="12" t="s">
        <v>1836</v>
      </c>
      <c r="X167" s="12" t="s">
        <v>2090</v>
      </c>
      <c r="Y167" s="12" t="s">
        <v>2482</v>
      </c>
    </row>
    <row r="168" spans="1:25" x14ac:dyDescent="0.25">
      <c r="A168" s="12" t="s">
        <v>2483</v>
      </c>
      <c r="B168" s="183">
        <v>675493</v>
      </c>
      <c r="C168" s="12" t="s">
        <v>164</v>
      </c>
      <c r="D168" s="703" t="s">
        <v>35</v>
      </c>
      <c r="E168" s="703" t="s">
        <v>35</v>
      </c>
      <c r="F168" s="703" t="s">
        <v>35</v>
      </c>
      <c r="G168" s="703" t="s">
        <v>35</v>
      </c>
      <c r="H168" s="703" t="s">
        <v>35</v>
      </c>
      <c r="I168" s="703" t="s">
        <v>35</v>
      </c>
      <c r="J168" s="703" t="s">
        <v>35</v>
      </c>
      <c r="P168" s="12" t="s">
        <v>1433</v>
      </c>
      <c r="Q168" s="12" t="s">
        <v>165</v>
      </c>
      <c r="R168" s="12" t="s">
        <v>1959</v>
      </c>
      <c r="S168" s="12" t="s">
        <v>1836</v>
      </c>
      <c r="T168" s="12" t="s">
        <v>2484</v>
      </c>
      <c r="U168" s="12" t="s">
        <v>2357</v>
      </c>
      <c r="V168" s="12" t="s">
        <v>2358</v>
      </c>
      <c r="W168" s="12" t="s">
        <v>1836</v>
      </c>
      <c r="X168" s="12" t="s">
        <v>2359</v>
      </c>
      <c r="Y168" s="12" t="s">
        <v>2360</v>
      </c>
    </row>
    <row r="169" spans="1:25" x14ac:dyDescent="0.25">
      <c r="A169" s="12" t="s">
        <v>2485</v>
      </c>
      <c r="B169" s="183">
        <v>675498</v>
      </c>
      <c r="C169" s="12" t="s">
        <v>650</v>
      </c>
      <c r="D169" s="703" t="s">
        <v>35</v>
      </c>
      <c r="E169" s="703" t="s">
        <v>35</v>
      </c>
      <c r="F169" s="703" t="s">
        <v>35</v>
      </c>
      <c r="G169" s="703" t="s">
        <v>35</v>
      </c>
      <c r="H169" s="703" t="s">
        <v>35</v>
      </c>
      <c r="I169" s="703" t="s">
        <v>35</v>
      </c>
      <c r="J169" s="703" t="s">
        <v>35</v>
      </c>
      <c r="P169" s="12" t="s">
        <v>1420</v>
      </c>
      <c r="Q169" s="12" t="s">
        <v>651</v>
      </c>
      <c r="R169" s="12" t="s">
        <v>2486</v>
      </c>
      <c r="S169" s="12" t="s">
        <v>1836</v>
      </c>
      <c r="T169" s="12" t="s">
        <v>2487</v>
      </c>
      <c r="U169" s="12" t="s">
        <v>651</v>
      </c>
      <c r="V169" s="12" t="s">
        <v>2486</v>
      </c>
      <c r="W169" s="12" t="s">
        <v>1836</v>
      </c>
      <c r="X169" s="12" t="s">
        <v>2487</v>
      </c>
      <c r="Y169" s="12" t="s">
        <v>2488</v>
      </c>
    </row>
    <row r="170" spans="1:25" x14ac:dyDescent="0.25">
      <c r="A170" s="12" t="s">
        <v>2489</v>
      </c>
      <c r="B170" s="183">
        <v>675988</v>
      </c>
      <c r="C170" s="12" t="s">
        <v>130</v>
      </c>
      <c r="D170" s="703" t="s">
        <v>35</v>
      </c>
      <c r="E170" s="703" t="s">
        <v>35</v>
      </c>
      <c r="F170" s="703" t="s">
        <v>35</v>
      </c>
      <c r="G170" s="703" t="s">
        <v>35</v>
      </c>
      <c r="H170" s="703" t="s">
        <v>35</v>
      </c>
      <c r="I170" s="703" t="s">
        <v>35</v>
      </c>
      <c r="J170" s="703" t="s">
        <v>35</v>
      </c>
      <c r="P170" s="12" t="s">
        <v>1396</v>
      </c>
      <c r="Q170" s="12" t="s">
        <v>131</v>
      </c>
      <c r="R170" s="12" t="s">
        <v>2143</v>
      </c>
      <c r="S170" s="12" t="s">
        <v>1836</v>
      </c>
      <c r="T170" s="12" t="s">
        <v>2144</v>
      </c>
      <c r="U170" s="12" t="s">
        <v>131</v>
      </c>
      <c r="V170" s="12" t="s">
        <v>2143</v>
      </c>
      <c r="W170" s="12" t="s">
        <v>1836</v>
      </c>
      <c r="X170" s="12" t="s">
        <v>2144</v>
      </c>
      <c r="Y170" s="12" t="s">
        <v>2490</v>
      </c>
    </row>
    <row r="171" spans="1:25" x14ac:dyDescent="0.25">
      <c r="A171" s="12" t="s">
        <v>2491</v>
      </c>
      <c r="B171" s="183">
        <v>455628</v>
      </c>
      <c r="C171" s="12" t="s">
        <v>226</v>
      </c>
      <c r="D171" s="703" t="s">
        <v>35</v>
      </c>
      <c r="E171" s="703" t="s">
        <v>35</v>
      </c>
      <c r="F171" s="703" t="s">
        <v>35</v>
      </c>
      <c r="G171" s="703" t="s">
        <v>35</v>
      </c>
      <c r="H171" s="703" t="s">
        <v>35</v>
      </c>
      <c r="I171" s="703" t="s">
        <v>35</v>
      </c>
      <c r="J171" s="703" t="s">
        <v>35</v>
      </c>
      <c r="P171" s="12" t="s">
        <v>1428</v>
      </c>
      <c r="Q171" s="12" t="s">
        <v>227</v>
      </c>
      <c r="R171" s="12" t="s">
        <v>1935</v>
      </c>
      <c r="S171" s="12" t="s">
        <v>1836</v>
      </c>
      <c r="T171" s="12" t="s">
        <v>1936</v>
      </c>
      <c r="U171" s="12" t="s">
        <v>227</v>
      </c>
      <c r="V171" s="12" t="s">
        <v>1935</v>
      </c>
      <c r="W171" s="12" t="s">
        <v>1836</v>
      </c>
      <c r="X171" s="12" t="s">
        <v>1936</v>
      </c>
      <c r="Y171" s="12" t="s">
        <v>2492</v>
      </c>
    </row>
    <row r="172" spans="1:25" x14ac:dyDescent="0.25">
      <c r="A172" s="12" t="s">
        <v>2493</v>
      </c>
      <c r="B172" s="183">
        <v>675910</v>
      </c>
      <c r="C172" s="12" t="s">
        <v>622</v>
      </c>
      <c r="D172" s="703" t="s">
        <v>35</v>
      </c>
      <c r="E172" s="703" t="s">
        <v>35</v>
      </c>
      <c r="F172" s="703" t="s">
        <v>35</v>
      </c>
      <c r="G172" s="703" t="s">
        <v>35</v>
      </c>
      <c r="H172" s="703" t="s">
        <v>35</v>
      </c>
      <c r="I172" s="703" t="s">
        <v>35</v>
      </c>
      <c r="J172" s="703" t="s">
        <v>35</v>
      </c>
      <c r="P172" s="12" t="s">
        <v>1380</v>
      </c>
      <c r="Q172" s="12" t="s">
        <v>623</v>
      </c>
      <c r="R172" s="12" t="s">
        <v>2494</v>
      </c>
      <c r="S172" s="12" t="s">
        <v>1836</v>
      </c>
      <c r="T172" s="12" t="s">
        <v>2495</v>
      </c>
      <c r="U172" s="12" t="s">
        <v>908</v>
      </c>
      <c r="V172" s="12" t="s">
        <v>2326</v>
      </c>
      <c r="W172" s="12" t="s">
        <v>1836</v>
      </c>
      <c r="X172" s="12" t="s">
        <v>2327</v>
      </c>
      <c r="Y172" s="12" t="s">
        <v>2328</v>
      </c>
    </row>
    <row r="173" spans="1:25" x14ac:dyDescent="0.25">
      <c r="A173" s="12" t="s">
        <v>2496</v>
      </c>
      <c r="B173" s="183">
        <v>675364</v>
      </c>
      <c r="C173" s="12" t="s">
        <v>606</v>
      </c>
      <c r="D173" s="703" t="s">
        <v>35</v>
      </c>
      <c r="E173" s="703" t="s">
        <v>35</v>
      </c>
      <c r="F173" s="703" t="s">
        <v>35</v>
      </c>
      <c r="G173" s="703" t="s">
        <v>35</v>
      </c>
      <c r="H173" s="703" t="s">
        <v>35</v>
      </c>
      <c r="I173" s="703" t="s">
        <v>35</v>
      </c>
      <c r="J173" s="703" t="s">
        <v>35</v>
      </c>
      <c r="P173" s="12" t="s">
        <v>1415</v>
      </c>
      <c r="Q173" s="12" t="s">
        <v>607</v>
      </c>
      <c r="R173" s="12" t="s">
        <v>2497</v>
      </c>
      <c r="S173" s="12" t="s">
        <v>1836</v>
      </c>
      <c r="T173" s="12" t="s">
        <v>2498</v>
      </c>
      <c r="U173" s="12" t="s">
        <v>607</v>
      </c>
      <c r="V173" s="12" t="s">
        <v>2497</v>
      </c>
      <c r="W173" s="12" t="s">
        <v>1836</v>
      </c>
      <c r="X173" s="12" t="s">
        <v>2498</v>
      </c>
      <c r="Y173" s="12" t="s">
        <v>2499</v>
      </c>
    </row>
    <row r="174" spans="1:25" x14ac:dyDescent="0.25">
      <c r="A174" s="12" t="s">
        <v>2500</v>
      </c>
      <c r="B174" s="183">
        <v>675096</v>
      </c>
      <c r="C174" s="12" t="s">
        <v>790</v>
      </c>
      <c r="D174" s="703" t="s">
        <v>35</v>
      </c>
      <c r="E174" s="703" t="s">
        <v>35</v>
      </c>
      <c r="F174" s="703" t="s">
        <v>35</v>
      </c>
      <c r="G174" s="703" t="s">
        <v>35</v>
      </c>
      <c r="H174" s="703" t="s">
        <v>35</v>
      </c>
      <c r="I174" s="703" t="s">
        <v>35</v>
      </c>
      <c r="J174" s="703" t="s">
        <v>35</v>
      </c>
      <c r="P174" s="12" t="s">
        <v>1355</v>
      </c>
      <c r="Q174" s="12" t="s">
        <v>791</v>
      </c>
      <c r="R174" s="12" t="s">
        <v>2501</v>
      </c>
      <c r="S174" s="12" t="s">
        <v>1836</v>
      </c>
      <c r="T174" s="12" t="s">
        <v>2502</v>
      </c>
      <c r="U174" s="12" t="s">
        <v>791</v>
      </c>
      <c r="V174" s="12" t="s">
        <v>2501</v>
      </c>
      <c r="W174" s="12" t="s">
        <v>1836</v>
      </c>
      <c r="X174" s="12" t="s">
        <v>2502</v>
      </c>
      <c r="Y174" s="12" t="s">
        <v>2503</v>
      </c>
    </row>
    <row r="175" spans="1:25" x14ac:dyDescent="0.25">
      <c r="A175" s="12" t="s">
        <v>2504</v>
      </c>
      <c r="B175" s="183">
        <v>675712</v>
      </c>
      <c r="C175" s="12" t="s">
        <v>190</v>
      </c>
      <c r="D175" s="703" t="s">
        <v>35</v>
      </c>
      <c r="E175" s="703" t="s">
        <v>35</v>
      </c>
      <c r="F175" s="703" t="s">
        <v>35</v>
      </c>
      <c r="G175" s="703" t="s">
        <v>35</v>
      </c>
      <c r="H175" s="703" t="s">
        <v>35</v>
      </c>
      <c r="I175" s="703" t="s">
        <v>35</v>
      </c>
      <c r="J175" s="703" t="s">
        <v>35</v>
      </c>
      <c r="P175" s="12" t="s">
        <v>1355</v>
      </c>
      <c r="Q175" s="12" t="s">
        <v>191</v>
      </c>
      <c r="R175" s="12" t="s">
        <v>2505</v>
      </c>
      <c r="S175" s="12" t="s">
        <v>1836</v>
      </c>
      <c r="T175" s="12" t="s">
        <v>2506</v>
      </c>
      <c r="U175" s="12" t="s">
        <v>191</v>
      </c>
      <c r="V175" s="12" t="s">
        <v>2505</v>
      </c>
      <c r="W175" s="12" t="s">
        <v>1836</v>
      </c>
      <c r="X175" s="12" t="s">
        <v>2506</v>
      </c>
      <c r="Y175" s="12" t="s">
        <v>2507</v>
      </c>
    </row>
    <row r="176" spans="1:25" x14ac:dyDescent="0.25">
      <c r="A176" s="12" t="s">
        <v>2508</v>
      </c>
      <c r="B176" s="183">
        <v>455835</v>
      </c>
      <c r="C176" s="12" t="s">
        <v>915</v>
      </c>
      <c r="D176" s="703" t="s">
        <v>35</v>
      </c>
      <c r="E176" s="703" t="s">
        <v>35</v>
      </c>
      <c r="F176" s="703" t="s">
        <v>35</v>
      </c>
      <c r="G176" s="703" t="s">
        <v>35</v>
      </c>
      <c r="H176" s="703" t="s">
        <v>35</v>
      </c>
      <c r="I176" s="703" t="s">
        <v>35</v>
      </c>
      <c r="J176" s="703" t="s">
        <v>35</v>
      </c>
      <c r="P176" s="12" t="s">
        <v>1356</v>
      </c>
      <c r="Q176" s="12" t="s">
        <v>916</v>
      </c>
      <c r="R176" s="12" t="s">
        <v>1955</v>
      </c>
      <c r="S176" s="12" t="s">
        <v>1836</v>
      </c>
      <c r="T176" s="12" t="s">
        <v>2509</v>
      </c>
      <c r="U176" s="12" t="s">
        <v>916</v>
      </c>
      <c r="V176" s="12" t="s">
        <v>1955</v>
      </c>
      <c r="W176" s="12" t="s">
        <v>1836</v>
      </c>
      <c r="X176" s="12" t="s">
        <v>2509</v>
      </c>
      <c r="Y176" s="12" t="s">
        <v>2510</v>
      </c>
    </row>
    <row r="177" spans="1:25" x14ac:dyDescent="0.25">
      <c r="A177" s="12" t="s">
        <v>2511</v>
      </c>
      <c r="B177" s="183">
        <v>675483</v>
      </c>
      <c r="C177" s="12" t="s">
        <v>654</v>
      </c>
      <c r="D177" s="703" t="s">
        <v>35</v>
      </c>
      <c r="E177" s="703" t="s">
        <v>35</v>
      </c>
      <c r="F177" s="703" t="s">
        <v>35</v>
      </c>
      <c r="G177" s="703" t="s">
        <v>35</v>
      </c>
      <c r="H177" s="703" t="s">
        <v>35</v>
      </c>
      <c r="I177" s="703" t="s">
        <v>35</v>
      </c>
      <c r="J177" s="703" t="s">
        <v>35</v>
      </c>
      <c r="P177" s="12" t="s">
        <v>1282</v>
      </c>
      <c r="Q177" s="12" t="s">
        <v>655</v>
      </c>
      <c r="R177" s="12" t="s">
        <v>2512</v>
      </c>
      <c r="S177" s="12" t="s">
        <v>1836</v>
      </c>
      <c r="T177" s="12" t="s">
        <v>2513</v>
      </c>
      <c r="U177" s="12" t="s">
        <v>655</v>
      </c>
      <c r="V177" s="12" t="s">
        <v>2512</v>
      </c>
      <c r="W177" s="12" t="s">
        <v>1836</v>
      </c>
      <c r="X177" s="12" t="s">
        <v>2513</v>
      </c>
      <c r="Y177" s="12" t="s">
        <v>2514</v>
      </c>
    </row>
    <row r="178" spans="1:25" x14ac:dyDescent="0.25">
      <c r="A178" s="12" t="s">
        <v>2515</v>
      </c>
      <c r="B178" s="183">
        <v>455808</v>
      </c>
      <c r="C178" s="12" t="s">
        <v>863</v>
      </c>
      <c r="D178" s="703" t="s">
        <v>35</v>
      </c>
      <c r="E178" s="703" t="s">
        <v>35</v>
      </c>
      <c r="F178" s="703" t="s">
        <v>35</v>
      </c>
      <c r="G178" s="703" t="s">
        <v>35</v>
      </c>
      <c r="H178" s="703" t="s">
        <v>35</v>
      </c>
      <c r="I178" s="703" t="s">
        <v>35</v>
      </c>
      <c r="J178" s="703" t="s">
        <v>35</v>
      </c>
      <c r="P178" s="12" t="s">
        <v>1370</v>
      </c>
      <c r="Q178" s="12" t="s">
        <v>864</v>
      </c>
      <c r="R178" s="12" t="s">
        <v>2516</v>
      </c>
      <c r="S178" s="12" t="s">
        <v>1836</v>
      </c>
      <c r="T178" s="12" t="s">
        <v>2517</v>
      </c>
      <c r="U178" s="12" t="s">
        <v>864</v>
      </c>
      <c r="V178" s="12" t="s">
        <v>2516</v>
      </c>
      <c r="W178" s="12" t="s">
        <v>1836</v>
      </c>
      <c r="X178" s="12" t="s">
        <v>2517</v>
      </c>
      <c r="Y178" s="12" t="s">
        <v>2518</v>
      </c>
    </row>
    <row r="179" spans="1:25" x14ac:dyDescent="0.25">
      <c r="A179" s="12" t="s">
        <v>2519</v>
      </c>
      <c r="B179" s="183">
        <v>675011</v>
      </c>
      <c r="C179" s="12" t="s">
        <v>206</v>
      </c>
      <c r="D179" s="703" t="s">
        <v>35</v>
      </c>
      <c r="E179" s="703" t="s">
        <v>35</v>
      </c>
      <c r="F179" s="703" t="s">
        <v>35</v>
      </c>
      <c r="G179" s="703" t="s">
        <v>35</v>
      </c>
      <c r="H179" s="703" t="s">
        <v>35</v>
      </c>
      <c r="I179" s="703" t="s">
        <v>35</v>
      </c>
      <c r="J179" s="703" t="s">
        <v>35</v>
      </c>
      <c r="P179" s="12" t="s">
        <v>1356</v>
      </c>
      <c r="Q179" s="12" t="s">
        <v>207</v>
      </c>
      <c r="R179" s="12" t="s">
        <v>2015</v>
      </c>
      <c r="S179" s="12" t="s">
        <v>1836</v>
      </c>
      <c r="T179" s="12" t="s">
        <v>2016</v>
      </c>
      <c r="U179" s="12" t="s">
        <v>207</v>
      </c>
      <c r="V179" s="12" t="s">
        <v>2015</v>
      </c>
      <c r="W179" s="12" t="s">
        <v>1836</v>
      </c>
      <c r="X179" s="12" t="s">
        <v>2016</v>
      </c>
      <c r="Y179" s="12" t="s">
        <v>2520</v>
      </c>
    </row>
    <row r="180" spans="1:25" x14ac:dyDescent="0.25">
      <c r="A180" s="12" t="s">
        <v>2521</v>
      </c>
      <c r="B180" s="183">
        <v>676218</v>
      </c>
      <c r="C180" s="12" t="s">
        <v>466</v>
      </c>
      <c r="D180" s="703" t="s">
        <v>35</v>
      </c>
      <c r="E180" s="703" t="s">
        <v>35</v>
      </c>
      <c r="F180" s="703" t="s">
        <v>35</v>
      </c>
      <c r="G180" s="703" t="s">
        <v>35</v>
      </c>
      <c r="H180" s="703" t="s">
        <v>35</v>
      </c>
      <c r="I180" s="703" t="s">
        <v>35</v>
      </c>
      <c r="J180" s="703" t="s">
        <v>35</v>
      </c>
      <c r="P180" s="12" t="s">
        <v>1371</v>
      </c>
      <c r="Q180" s="12" t="s">
        <v>467</v>
      </c>
      <c r="R180" s="12" t="s">
        <v>2123</v>
      </c>
      <c r="S180" s="12" t="s">
        <v>1836</v>
      </c>
      <c r="T180" s="12" t="s">
        <v>2522</v>
      </c>
      <c r="U180" s="12" t="s">
        <v>467</v>
      </c>
      <c r="V180" s="12" t="s">
        <v>2123</v>
      </c>
      <c r="W180" s="12" t="s">
        <v>1836</v>
      </c>
      <c r="X180" s="12" t="s">
        <v>2522</v>
      </c>
      <c r="Y180" s="12" t="s">
        <v>2523</v>
      </c>
    </row>
    <row r="181" spans="1:25" x14ac:dyDescent="0.25">
      <c r="A181" s="12" t="s">
        <v>2524</v>
      </c>
      <c r="B181" s="183">
        <v>455489</v>
      </c>
      <c r="C181" s="12" t="s">
        <v>820</v>
      </c>
      <c r="D181" s="703" t="s">
        <v>35</v>
      </c>
      <c r="E181" s="703" t="s">
        <v>35</v>
      </c>
      <c r="F181" s="703" t="s">
        <v>35</v>
      </c>
      <c r="G181" s="703" t="s">
        <v>35</v>
      </c>
      <c r="H181" s="703" t="s">
        <v>35</v>
      </c>
      <c r="I181" s="703" t="s">
        <v>35</v>
      </c>
      <c r="J181" s="703" t="s">
        <v>35</v>
      </c>
      <c r="P181" s="12" t="s">
        <v>1362</v>
      </c>
      <c r="Q181" s="12" t="s">
        <v>821</v>
      </c>
      <c r="R181" s="12" t="s">
        <v>2011</v>
      </c>
      <c r="S181" s="12" t="s">
        <v>1836</v>
      </c>
      <c r="T181" s="12" t="s">
        <v>2425</v>
      </c>
      <c r="U181" s="12" t="s">
        <v>821</v>
      </c>
      <c r="V181" s="12" t="s">
        <v>2011</v>
      </c>
      <c r="W181" s="12" t="s">
        <v>1836</v>
      </c>
      <c r="X181" s="12" t="s">
        <v>2425</v>
      </c>
      <c r="Y181" s="12" t="s">
        <v>2525</v>
      </c>
    </row>
    <row r="182" spans="1:25" x14ac:dyDescent="0.25">
      <c r="A182" s="12" t="s">
        <v>2526</v>
      </c>
      <c r="B182" s="183">
        <v>675815</v>
      </c>
      <c r="C182" s="12" t="s">
        <v>1149</v>
      </c>
      <c r="D182" s="703" t="s">
        <v>35</v>
      </c>
      <c r="E182" s="703" t="s">
        <v>35</v>
      </c>
      <c r="F182" s="703" t="s">
        <v>35</v>
      </c>
      <c r="G182" s="703" t="s">
        <v>35</v>
      </c>
      <c r="H182" s="703" t="s">
        <v>35</v>
      </c>
      <c r="I182" s="703" t="s">
        <v>35</v>
      </c>
      <c r="J182" s="703" t="s">
        <v>35</v>
      </c>
      <c r="P182" s="12" t="s">
        <v>1349</v>
      </c>
      <c r="Q182" s="12" t="s">
        <v>1150</v>
      </c>
      <c r="R182" s="12" t="s">
        <v>2527</v>
      </c>
      <c r="S182" s="12" t="s">
        <v>1836</v>
      </c>
      <c r="T182" s="12" t="s">
        <v>2528</v>
      </c>
      <c r="U182" s="12" t="s">
        <v>1150</v>
      </c>
      <c r="V182" s="12" t="s">
        <v>2527</v>
      </c>
      <c r="W182" s="12" t="s">
        <v>1836</v>
      </c>
      <c r="X182" s="12" t="s">
        <v>2528</v>
      </c>
      <c r="Y182" s="12" t="s">
        <v>2529</v>
      </c>
    </row>
    <row r="183" spans="1:25" x14ac:dyDescent="0.25">
      <c r="A183" s="12" t="s">
        <v>2530</v>
      </c>
      <c r="B183" s="183">
        <v>675336</v>
      </c>
      <c r="C183" s="12" t="s">
        <v>284</v>
      </c>
      <c r="D183" s="703" t="s">
        <v>35</v>
      </c>
      <c r="E183" s="703" t="s">
        <v>35</v>
      </c>
      <c r="F183" s="703" t="s">
        <v>35</v>
      </c>
      <c r="G183" s="703" t="s">
        <v>35</v>
      </c>
      <c r="H183" s="703" t="s">
        <v>35</v>
      </c>
      <c r="I183" s="703" t="s">
        <v>35</v>
      </c>
      <c r="J183" s="703" t="s">
        <v>35</v>
      </c>
      <c r="P183" s="12" t="s">
        <v>1420</v>
      </c>
      <c r="Q183" s="12" t="s">
        <v>285</v>
      </c>
      <c r="R183" s="12" t="s">
        <v>2486</v>
      </c>
      <c r="S183" s="12" t="s">
        <v>1836</v>
      </c>
      <c r="T183" s="12" t="s">
        <v>2531</v>
      </c>
      <c r="U183" s="12" t="s">
        <v>285</v>
      </c>
      <c r="V183" s="12" t="s">
        <v>2486</v>
      </c>
      <c r="W183" s="12" t="s">
        <v>1836</v>
      </c>
      <c r="X183" s="12" t="s">
        <v>2531</v>
      </c>
      <c r="Y183" s="12" t="s">
        <v>2532</v>
      </c>
    </row>
    <row r="184" spans="1:25" x14ac:dyDescent="0.25">
      <c r="A184" s="12" t="s">
        <v>2533</v>
      </c>
      <c r="B184" s="183">
        <v>455732</v>
      </c>
      <c r="C184" s="12" t="s">
        <v>1053</v>
      </c>
      <c r="D184" s="703" t="s">
        <v>35</v>
      </c>
      <c r="E184" s="703" t="s">
        <v>35</v>
      </c>
      <c r="F184" s="703" t="s">
        <v>35</v>
      </c>
      <c r="G184" s="703" t="s">
        <v>35</v>
      </c>
      <c r="H184" s="703" t="s">
        <v>35</v>
      </c>
      <c r="I184" s="703" t="s">
        <v>35</v>
      </c>
      <c r="J184" s="703" t="s">
        <v>35</v>
      </c>
      <c r="P184" s="12" t="s">
        <v>1428</v>
      </c>
      <c r="Q184" s="12" t="s">
        <v>1054</v>
      </c>
      <c r="R184" s="12" t="s">
        <v>2534</v>
      </c>
      <c r="S184" s="12" t="s">
        <v>1836</v>
      </c>
      <c r="T184" s="12" t="s">
        <v>2535</v>
      </c>
      <c r="U184" s="12" t="s">
        <v>1054</v>
      </c>
      <c r="V184" s="12" t="s">
        <v>2534</v>
      </c>
      <c r="W184" s="12" t="s">
        <v>1836</v>
      </c>
      <c r="X184" s="12" t="s">
        <v>2535</v>
      </c>
      <c r="Y184" s="12" t="s">
        <v>2536</v>
      </c>
    </row>
    <row r="185" spans="1:25" x14ac:dyDescent="0.25">
      <c r="A185" s="12" t="s">
        <v>2537</v>
      </c>
      <c r="B185" s="183">
        <v>455594</v>
      </c>
      <c r="C185" s="12" t="s">
        <v>784</v>
      </c>
      <c r="D185" s="703" t="s">
        <v>35</v>
      </c>
      <c r="E185" s="703" t="s">
        <v>35</v>
      </c>
      <c r="F185" s="703" t="s">
        <v>35</v>
      </c>
      <c r="G185" s="703" t="s">
        <v>35</v>
      </c>
      <c r="H185" s="703" t="s">
        <v>35</v>
      </c>
      <c r="I185" s="703" t="s">
        <v>35</v>
      </c>
      <c r="J185" s="703" t="s">
        <v>35</v>
      </c>
      <c r="P185" s="12" t="s">
        <v>1391</v>
      </c>
      <c r="Q185" s="12" t="s">
        <v>785</v>
      </c>
      <c r="R185" s="12" t="s">
        <v>2538</v>
      </c>
      <c r="S185" s="12" t="s">
        <v>1836</v>
      </c>
      <c r="T185" s="12" t="s">
        <v>2539</v>
      </c>
      <c r="U185" s="12" t="s">
        <v>785</v>
      </c>
      <c r="V185" s="12" t="s">
        <v>2538</v>
      </c>
      <c r="W185" s="12" t="s">
        <v>1836</v>
      </c>
      <c r="X185" s="12" t="s">
        <v>2539</v>
      </c>
      <c r="Y185" s="12" t="s">
        <v>2540</v>
      </c>
    </row>
    <row r="186" spans="1:25" x14ac:dyDescent="0.25">
      <c r="A186" s="12" t="s">
        <v>2541</v>
      </c>
      <c r="B186" s="183">
        <v>675170</v>
      </c>
      <c r="C186" s="12" t="s">
        <v>1091</v>
      </c>
      <c r="D186" s="703" t="s">
        <v>35</v>
      </c>
      <c r="E186" s="703" t="s">
        <v>35</v>
      </c>
      <c r="F186" s="703" t="s">
        <v>35</v>
      </c>
      <c r="G186" s="703" t="s">
        <v>35</v>
      </c>
      <c r="H186" s="703" t="s">
        <v>35</v>
      </c>
      <c r="I186" s="703" t="s">
        <v>35</v>
      </c>
      <c r="J186" s="703" t="s">
        <v>35</v>
      </c>
      <c r="P186" s="12" t="s">
        <v>1428</v>
      </c>
      <c r="Q186" s="12" t="s">
        <v>1092</v>
      </c>
      <c r="R186" s="12" t="s">
        <v>2542</v>
      </c>
      <c r="S186" s="12" t="s">
        <v>1836</v>
      </c>
      <c r="T186" s="12" t="s">
        <v>2543</v>
      </c>
      <c r="U186" s="12" t="s">
        <v>1092</v>
      </c>
      <c r="V186" s="12" t="s">
        <v>2542</v>
      </c>
      <c r="W186" s="12" t="s">
        <v>1836</v>
      </c>
      <c r="X186" s="12" t="s">
        <v>2543</v>
      </c>
      <c r="Y186" s="12" t="s">
        <v>2544</v>
      </c>
    </row>
    <row r="187" spans="1:25" x14ac:dyDescent="0.25">
      <c r="A187" s="12" t="s">
        <v>2545</v>
      </c>
      <c r="B187" s="183">
        <v>675934</v>
      </c>
      <c r="C187" s="12" t="s">
        <v>200</v>
      </c>
      <c r="D187" s="703" t="s">
        <v>35</v>
      </c>
      <c r="E187" s="703" t="s">
        <v>35</v>
      </c>
      <c r="F187" s="703" t="s">
        <v>35</v>
      </c>
      <c r="G187" s="703" t="s">
        <v>35</v>
      </c>
      <c r="H187" s="703" t="s">
        <v>35</v>
      </c>
      <c r="I187" s="703" t="s">
        <v>35</v>
      </c>
      <c r="J187" s="703" t="s">
        <v>35</v>
      </c>
      <c r="P187" s="12" t="s">
        <v>1356</v>
      </c>
      <c r="Q187" s="12" t="s">
        <v>201</v>
      </c>
      <c r="R187" s="12" t="s">
        <v>2546</v>
      </c>
      <c r="S187" s="12" t="s">
        <v>1836</v>
      </c>
      <c r="T187" s="12" t="s">
        <v>2547</v>
      </c>
      <c r="U187" s="12" t="s">
        <v>201</v>
      </c>
      <c r="V187" s="12" t="s">
        <v>2546</v>
      </c>
      <c r="W187" s="12" t="s">
        <v>1836</v>
      </c>
      <c r="X187" s="12" t="s">
        <v>2547</v>
      </c>
      <c r="Y187" s="12" t="s">
        <v>2548</v>
      </c>
    </row>
    <row r="188" spans="1:25" x14ac:dyDescent="0.25">
      <c r="A188" s="12" t="s">
        <v>2549</v>
      </c>
      <c r="B188" s="183">
        <v>455477</v>
      </c>
      <c r="C188" s="12" t="s">
        <v>977</v>
      </c>
      <c r="D188" s="703" t="s">
        <v>35</v>
      </c>
      <c r="E188" s="703" t="s">
        <v>35</v>
      </c>
      <c r="F188" s="703" t="s">
        <v>35</v>
      </c>
      <c r="G188" s="703" t="s">
        <v>35</v>
      </c>
      <c r="H188" s="703" t="s">
        <v>35</v>
      </c>
      <c r="I188" s="703" t="s">
        <v>35</v>
      </c>
      <c r="J188" s="703" t="s">
        <v>35</v>
      </c>
      <c r="P188" s="12" t="s">
        <v>1389</v>
      </c>
      <c r="Q188" s="12" t="s">
        <v>978</v>
      </c>
      <c r="R188" s="12" t="s">
        <v>2550</v>
      </c>
      <c r="S188" s="12" t="s">
        <v>1836</v>
      </c>
      <c r="T188" s="12" t="s">
        <v>2551</v>
      </c>
      <c r="U188" s="12" t="s">
        <v>978</v>
      </c>
      <c r="V188" s="12" t="s">
        <v>2550</v>
      </c>
      <c r="W188" s="12" t="s">
        <v>1836</v>
      </c>
      <c r="X188" s="12" t="s">
        <v>2551</v>
      </c>
      <c r="Y188" s="12" t="s">
        <v>2552</v>
      </c>
    </row>
    <row r="189" spans="1:25" x14ac:dyDescent="0.25">
      <c r="A189" s="12" t="s">
        <v>2553</v>
      </c>
      <c r="B189" s="183">
        <v>675438</v>
      </c>
      <c r="C189" s="12" t="s">
        <v>656</v>
      </c>
      <c r="D189" s="703" t="s">
        <v>35</v>
      </c>
      <c r="E189" s="703" t="s">
        <v>35</v>
      </c>
      <c r="F189" s="703" t="s">
        <v>35</v>
      </c>
      <c r="G189" s="703" t="s">
        <v>35</v>
      </c>
      <c r="H189" s="703" t="s">
        <v>35</v>
      </c>
      <c r="I189" s="703" t="s">
        <v>35</v>
      </c>
      <c r="J189" s="703" t="s">
        <v>35</v>
      </c>
      <c r="P189" s="12" t="s">
        <v>1401</v>
      </c>
      <c r="Q189" s="12" t="s">
        <v>657</v>
      </c>
      <c r="R189" s="12" t="s">
        <v>2011</v>
      </c>
      <c r="S189" s="12" t="s">
        <v>1836</v>
      </c>
      <c r="T189" s="12" t="s">
        <v>2211</v>
      </c>
      <c r="U189" s="12" t="s">
        <v>657</v>
      </c>
      <c r="V189" s="12" t="s">
        <v>2011</v>
      </c>
      <c r="W189" s="12" t="s">
        <v>1836</v>
      </c>
      <c r="X189" s="12" t="s">
        <v>2211</v>
      </c>
      <c r="Y189" s="12" t="s">
        <v>2554</v>
      </c>
    </row>
    <row r="190" spans="1:25" x14ac:dyDescent="0.25">
      <c r="A190" s="12" t="s">
        <v>2555</v>
      </c>
      <c r="B190" s="183">
        <v>675560</v>
      </c>
      <c r="C190" s="12" t="s">
        <v>952</v>
      </c>
      <c r="D190" s="703" t="s">
        <v>35</v>
      </c>
      <c r="E190" s="703" t="s">
        <v>35</v>
      </c>
      <c r="F190" s="703" t="s">
        <v>35</v>
      </c>
      <c r="G190" s="703" t="s">
        <v>35</v>
      </c>
      <c r="H190" s="703" t="s">
        <v>35</v>
      </c>
      <c r="I190" s="703" t="s">
        <v>35</v>
      </c>
      <c r="J190" s="703" t="s">
        <v>35</v>
      </c>
      <c r="P190" s="12" t="s">
        <v>1355</v>
      </c>
      <c r="Q190" s="12" t="s">
        <v>953</v>
      </c>
      <c r="R190" s="12" t="s">
        <v>1881</v>
      </c>
      <c r="S190" s="12" t="s">
        <v>1836</v>
      </c>
      <c r="T190" s="12" t="s">
        <v>1918</v>
      </c>
      <c r="U190" s="12" t="s">
        <v>953</v>
      </c>
      <c r="V190" s="12" t="s">
        <v>1881</v>
      </c>
      <c r="W190" s="12" t="s">
        <v>1836</v>
      </c>
      <c r="X190" s="12" t="s">
        <v>1918</v>
      </c>
      <c r="Y190" s="12" t="s">
        <v>2556</v>
      </c>
    </row>
    <row r="191" spans="1:25" x14ac:dyDescent="0.25">
      <c r="A191" s="12" t="s">
        <v>2557</v>
      </c>
      <c r="B191" s="183">
        <v>675093</v>
      </c>
      <c r="C191" s="12" t="s">
        <v>752</v>
      </c>
      <c r="D191" s="703" t="s">
        <v>35</v>
      </c>
      <c r="E191" s="703" t="s">
        <v>35</v>
      </c>
      <c r="F191" s="703" t="s">
        <v>35</v>
      </c>
      <c r="G191" s="703" t="s">
        <v>35</v>
      </c>
      <c r="H191" s="703" t="s">
        <v>35</v>
      </c>
      <c r="I191" s="703" t="s">
        <v>35</v>
      </c>
      <c r="J191" s="703" t="s">
        <v>35</v>
      </c>
      <c r="P191" s="12" t="s">
        <v>1420</v>
      </c>
      <c r="Q191" s="12" t="s">
        <v>753</v>
      </c>
      <c r="R191" s="12" t="s">
        <v>1272</v>
      </c>
      <c r="S191" s="12" t="s">
        <v>1836</v>
      </c>
      <c r="T191" s="12" t="s">
        <v>2558</v>
      </c>
      <c r="U191" s="12" t="s">
        <v>753</v>
      </c>
      <c r="V191" s="12" t="s">
        <v>1272</v>
      </c>
      <c r="W191" s="12" t="s">
        <v>1836</v>
      </c>
      <c r="X191" s="12" t="s">
        <v>2558</v>
      </c>
      <c r="Y191" s="12" t="s">
        <v>2559</v>
      </c>
    </row>
    <row r="192" spans="1:25" x14ac:dyDescent="0.25">
      <c r="A192" s="12" t="s">
        <v>2560</v>
      </c>
      <c r="B192" s="183">
        <v>676276</v>
      </c>
      <c r="C192" s="12" t="s">
        <v>500</v>
      </c>
      <c r="D192" s="703" t="s">
        <v>35</v>
      </c>
      <c r="E192" s="703" t="s">
        <v>35</v>
      </c>
      <c r="F192" s="703" t="s">
        <v>35</v>
      </c>
      <c r="G192" s="703" t="s">
        <v>35</v>
      </c>
      <c r="H192" s="703" t="s">
        <v>35</v>
      </c>
      <c r="I192" s="703" t="s">
        <v>35</v>
      </c>
      <c r="J192" s="703" t="s">
        <v>35</v>
      </c>
      <c r="P192" s="12" t="s">
        <v>1312</v>
      </c>
      <c r="Q192" s="12" t="s">
        <v>501</v>
      </c>
      <c r="R192" s="12" t="s">
        <v>1298</v>
      </c>
      <c r="S192" s="12" t="s">
        <v>1836</v>
      </c>
      <c r="T192" s="12" t="s">
        <v>2561</v>
      </c>
      <c r="U192" s="12" t="s">
        <v>1880</v>
      </c>
      <c r="V192" s="12" t="s">
        <v>1881</v>
      </c>
      <c r="W192" s="12" t="s">
        <v>1836</v>
      </c>
      <c r="X192" s="12" t="s">
        <v>1918</v>
      </c>
      <c r="Y192" s="12" t="s">
        <v>2562</v>
      </c>
    </row>
    <row r="193" spans="1:25" x14ac:dyDescent="0.25">
      <c r="A193" s="12" t="s">
        <v>2563</v>
      </c>
      <c r="B193" s="183">
        <v>676313</v>
      </c>
      <c r="C193" s="12" t="s">
        <v>520</v>
      </c>
      <c r="D193" s="703" t="s">
        <v>35</v>
      </c>
      <c r="E193" s="703" t="s">
        <v>35</v>
      </c>
      <c r="F193" s="703" t="s">
        <v>35</v>
      </c>
      <c r="G193" s="703" t="s">
        <v>35</v>
      </c>
      <c r="H193" s="703" t="s">
        <v>35</v>
      </c>
      <c r="I193" s="703" t="s">
        <v>35</v>
      </c>
      <c r="J193" s="703" t="s">
        <v>35</v>
      </c>
      <c r="P193" s="12" t="s">
        <v>1428</v>
      </c>
      <c r="Q193" s="12" t="s">
        <v>521</v>
      </c>
      <c r="R193" s="12" t="s">
        <v>2564</v>
      </c>
      <c r="S193" s="12" t="s">
        <v>1836</v>
      </c>
      <c r="T193" s="12" t="s">
        <v>2565</v>
      </c>
      <c r="U193" s="12" t="s">
        <v>521</v>
      </c>
      <c r="V193" s="12" t="s">
        <v>2564</v>
      </c>
      <c r="W193" s="12" t="s">
        <v>1836</v>
      </c>
      <c r="X193" s="12" t="s">
        <v>2565</v>
      </c>
      <c r="Y193" s="12" t="s">
        <v>2566</v>
      </c>
    </row>
    <row r="194" spans="1:25" x14ac:dyDescent="0.25">
      <c r="A194" s="12" t="s">
        <v>2567</v>
      </c>
      <c r="B194" s="183">
        <v>675519</v>
      </c>
      <c r="C194" s="12" t="s">
        <v>672</v>
      </c>
      <c r="D194" s="703" t="s">
        <v>35</v>
      </c>
      <c r="E194" s="703" t="s">
        <v>35</v>
      </c>
      <c r="F194" s="703" t="s">
        <v>35</v>
      </c>
      <c r="G194" s="703" t="s">
        <v>35</v>
      </c>
      <c r="H194" s="703" t="s">
        <v>35</v>
      </c>
      <c r="I194" s="703" t="s">
        <v>35</v>
      </c>
      <c r="J194" s="703" t="s">
        <v>35</v>
      </c>
      <c r="P194" s="12" t="s">
        <v>1391</v>
      </c>
      <c r="Q194" s="12" t="s">
        <v>673</v>
      </c>
      <c r="R194" s="12" t="s">
        <v>2568</v>
      </c>
      <c r="S194" s="12" t="s">
        <v>1836</v>
      </c>
      <c r="T194" s="12" t="s">
        <v>2569</v>
      </c>
      <c r="U194" s="12" t="s">
        <v>673</v>
      </c>
      <c r="V194" s="12" t="s">
        <v>2568</v>
      </c>
      <c r="W194" s="12" t="s">
        <v>1836</v>
      </c>
      <c r="X194" s="12" t="s">
        <v>2569</v>
      </c>
      <c r="Y194" s="12" t="s">
        <v>2570</v>
      </c>
    </row>
    <row r="195" spans="1:25" x14ac:dyDescent="0.25">
      <c r="A195" s="12" t="s">
        <v>2571</v>
      </c>
      <c r="B195" s="183">
        <v>676288</v>
      </c>
      <c r="C195" s="12" t="s">
        <v>498</v>
      </c>
      <c r="D195" s="703" t="s">
        <v>35</v>
      </c>
      <c r="E195" s="703" t="s">
        <v>35</v>
      </c>
      <c r="F195" s="703" t="s">
        <v>35</v>
      </c>
      <c r="G195" s="703" t="s">
        <v>35</v>
      </c>
      <c r="H195" s="703" t="s">
        <v>35</v>
      </c>
      <c r="I195" s="703" t="s">
        <v>35</v>
      </c>
      <c r="J195" s="703" t="s">
        <v>35</v>
      </c>
      <c r="P195" s="12" t="s">
        <v>1299</v>
      </c>
      <c r="Q195" s="12" t="s">
        <v>499</v>
      </c>
      <c r="R195" s="12" t="s">
        <v>2572</v>
      </c>
      <c r="S195" s="12" t="s">
        <v>1836</v>
      </c>
      <c r="T195" s="12" t="s">
        <v>2573</v>
      </c>
      <c r="U195" s="12" t="s">
        <v>499</v>
      </c>
      <c r="V195" s="12" t="s">
        <v>2572</v>
      </c>
      <c r="W195" s="12" t="s">
        <v>1836</v>
      </c>
      <c r="X195" s="12" t="s">
        <v>2573</v>
      </c>
      <c r="Y195" s="12" t="s">
        <v>2574</v>
      </c>
    </row>
    <row r="196" spans="1:25" x14ac:dyDescent="0.25">
      <c r="A196" s="12" t="s">
        <v>2575</v>
      </c>
      <c r="B196" s="183">
        <v>675495</v>
      </c>
      <c r="C196" s="12" t="s">
        <v>788</v>
      </c>
      <c r="D196" s="703" t="s">
        <v>35</v>
      </c>
      <c r="E196" s="703" t="s">
        <v>35</v>
      </c>
      <c r="F196" s="703" t="s">
        <v>35</v>
      </c>
      <c r="G196" s="703" t="s">
        <v>35</v>
      </c>
      <c r="H196" s="703" t="s">
        <v>35</v>
      </c>
      <c r="I196" s="703" t="s">
        <v>35</v>
      </c>
      <c r="J196" s="703" t="s">
        <v>35</v>
      </c>
      <c r="P196" s="12" t="s">
        <v>1421</v>
      </c>
      <c r="Q196" s="12" t="s">
        <v>789</v>
      </c>
      <c r="R196" s="12" t="s">
        <v>2576</v>
      </c>
      <c r="S196" s="12" t="s">
        <v>1836</v>
      </c>
      <c r="T196" s="12" t="s">
        <v>2577</v>
      </c>
      <c r="U196" s="12" t="s">
        <v>2000</v>
      </c>
      <c r="V196" s="12" t="s">
        <v>1962</v>
      </c>
      <c r="W196" s="12" t="s">
        <v>1836</v>
      </c>
      <c r="X196" s="12" t="s">
        <v>1963</v>
      </c>
      <c r="Y196" s="12" t="s">
        <v>2578</v>
      </c>
    </row>
    <row r="197" spans="1:25" x14ac:dyDescent="0.25">
      <c r="A197" s="12" t="s">
        <v>2579</v>
      </c>
      <c r="B197" s="183">
        <v>676010</v>
      </c>
      <c r="C197" s="12" t="s">
        <v>202</v>
      </c>
      <c r="D197" s="703" t="s">
        <v>35</v>
      </c>
      <c r="E197" s="703" t="s">
        <v>35</v>
      </c>
      <c r="F197" s="703" t="s">
        <v>35</v>
      </c>
      <c r="G197" s="703" t="s">
        <v>35</v>
      </c>
      <c r="H197" s="703" t="s">
        <v>35</v>
      </c>
      <c r="I197" s="703" t="s">
        <v>35</v>
      </c>
      <c r="J197" s="703" t="s">
        <v>35</v>
      </c>
      <c r="P197" s="12" t="s">
        <v>1420</v>
      </c>
      <c r="Q197" s="12" t="s">
        <v>203</v>
      </c>
      <c r="R197" s="12" t="s">
        <v>2486</v>
      </c>
      <c r="S197" s="12" t="s">
        <v>1836</v>
      </c>
      <c r="T197" s="12" t="s">
        <v>2580</v>
      </c>
      <c r="U197" s="12" t="s">
        <v>203</v>
      </c>
      <c r="V197" s="12" t="s">
        <v>2486</v>
      </c>
      <c r="W197" s="12" t="s">
        <v>1836</v>
      </c>
      <c r="X197" s="12" t="s">
        <v>2580</v>
      </c>
      <c r="Y197" s="12" t="s">
        <v>2581</v>
      </c>
    </row>
    <row r="198" spans="1:25" x14ac:dyDescent="0.25">
      <c r="A198" s="12" t="s">
        <v>2582</v>
      </c>
      <c r="B198" s="183">
        <v>676029</v>
      </c>
      <c r="C198" s="12" t="s">
        <v>924</v>
      </c>
      <c r="D198" s="703" t="s">
        <v>35</v>
      </c>
      <c r="E198" s="703" t="s">
        <v>35</v>
      </c>
      <c r="F198" s="703" t="s">
        <v>35</v>
      </c>
      <c r="G198" s="703" t="s">
        <v>35</v>
      </c>
      <c r="H198" s="703" t="s">
        <v>35</v>
      </c>
      <c r="I198" s="703" t="s">
        <v>35</v>
      </c>
      <c r="J198" s="703" t="s">
        <v>35</v>
      </c>
      <c r="P198" s="12" t="s">
        <v>1355</v>
      </c>
      <c r="Q198" s="12" t="s">
        <v>925</v>
      </c>
      <c r="R198" s="12" t="s">
        <v>2583</v>
      </c>
      <c r="S198" s="12" t="s">
        <v>1836</v>
      </c>
      <c r="T198" s="12" t="s">
        <v>2584</v>
      </c>
      <c r="U198" s="12" t="s">
        <v>925</v>
      </c>
      <c r="V198" s="12" t="s">
        <v>2583</v>
      </c>
      <c r="W198" s="12" t="s">
        <v>1836</v>
      </c>
      <c r="X198" s="12" t="s">
        <v>2584</v>
      </c>
      <c r="Y198" s="12" t="s">
        <v>2585</v>
      </c>
    </row>
    <row r="199" spans="1:25" x14ac:dyDescent="0.25">
      <c r="A199" s="12" t="s">
        <v>2586</v>
      </c>
      <c r="B199" s="183">
        <v>675774</v>
      </c>
      <c r="C199" s="12" t="s">
        <v>861</v>
      </c>
      <c r="D199" s="703" t="s">
        <v>35</v>
      </c>
      <c r="E199" s="703" t="s">
        <v>35</v>
      </c>
      <c r="F199" s="703" t="s">
        <v>35</v>
      </c>
      <c r="G199" s="703" t="s">
        <v>35</v>
      </c>
      <c r="H199" s="703" t="s">
        <v>35</v>
      </c>
      <c r="I199" s="703" t="s">
        <v>35</v>
      </c>
      <c r="J199" s="703" t="s">
        <v>35</v>
      </c>
      <c r="P199" s="12" t="s">
        <v>1356</v>
      </c>
      <c r="Q199" s="12" t="s">
        <v>862</v>
      </c>
      <c r="R199" s="12" t="s">
        <v>2428</v>
      </c>
      <c r="S199" s="12" t="s">
        <v>1836</v>
      </c>
      <c r="T199" s="12" t="s">
        <v>2587</v>
      </c>
      <c r="U199" s="12" t="s">
        <v>862</v>
      </c>
      <c r="V199" s="12" t="s">
        <v>2428</v>
      </c>
      <c r="W199" s="12" t="s">
        <v>1836</v>
      </c>
      <c r="X199" s="12" t="s">
        <v>2587</v>
      </c>
      <c r="Y199" s="12" t="s">
        <v>2588</v>
      </c>
    </row>
    <row r="200" spans="1:25" x14ac:dyDescent="0.25">
      <c r="A200" s="12" t="s">
        <v>2589</v>
      </c>
      <c r="B200" s="183">
        <v>676049</v>
      </c>
      <c r="C200" s="12" t="s">
        <v>1131</v>
      </c>
      <c r="D200" s="703" t="s">
        <v>35</v>
      </c>
      <c r="E200" s="703" t="s">
        <v>35</v>
      </c>
      <c r="F200" s="703" t="s">
        <v>35</v>
      </c>
      <c r="G200" s="703" t="s">
        <v>35</v>
      </c>
      <c r="H200" s="703" t="s">
        <v>35</v>
      </c>
      <c r="I200" s="703" t="s">
        <v>35</v>
      </c>
      <c r="J200" s="703" t="s">
        <v>35</v>
      </c>
      <c r="P200" s="12" t="s">
        <v>1356</v>
      </c>
      <c r="Q200" s="12" t="s">
        <v>1132</v>
      </c>
      <c r="R200" s="12" t="s">
        <v>2590</v>
      </c>
      <c r="S200" s="12" t="s">
        <v>1836</v>
      </c>
      <c r="T200" s="12" t="s">
        <v>2591</v>
      </c>
      <c r="U200" s="12" t="s">
        <v>1132</v>
      </c>
      <c r="V200" s="12" t="s">
        <v>2590</v>
      </c>
      <c r="W200" s="12" t="s">
        <v>1836</v>
      </c>
      <c r="X200" s="12" t="s">
        <v>2591</v>
      </c>
      <c r="Y200" s="12" t="s">
        <v>2592</v>
      </c>
    </row>
    <row r="201" spans="1:25" x14ac:dyDescent="0.25">
      <c r="A201" s="12" t="s">
        <v>2593</v>
      </c>
      <c r="B201" s="183">
        <v>676253</v>
      </c>
      <c r="C201" s="12" t="s">
        <v>152</v>
      </c>
      <c r="D201" s="703" t="s">
        <v>35</v>
      </c>
      <c r="E201" s="703" t="s">
        <v>35</v>
      </c>
      <c r="F201" s="703" t="s">
        <v>35</v>
      </c>
      <c r="G201" s="703" t="s">
        <v>35</v>
      </c>
      <c r="H201" s="703" t="s">
        <v>35</v>
      </c>
      <c r="I201" s="703" t="s">
        <v>35</v>
      </c>
      <c r="J201" s="703" t="s">
        <v>35</v>
      </c>
      <c r="P201" s="12" t="s">
        <v>1355</v>
      </c>
      <c r="Q201" s="12" t="s">
        <v>153</v>
      </c>
      <c r="R201" s="12" t="s">
        <v>2594</v>
      </c>
      <c r="S201" s="12" t="s">
        <v>1836</v>
      </c>
      <c r="T201" s="12" t="s">
        <v>2595</v>
      </c>
      <c r="U201" s="12" t="s">
        <v>153</v>
      </c>
      <c r="V201" s="12" t="s">
        <v>2594</v>
      </c>
      <c r="W201" s="12" t="s">
        <v>1836</v>
      </c>
      <c r="X201" s="12" t="s">
        <v>2595</v>
      </c>
      <c r="Y201" s="12" t="s">
        <v>2596</v>
      </c>
    </row>
    <row r="202" spans="1:25" x14ac:dyDescent="0.25">
      <c r="A202" s="12" t="s">
        <v>2597</v>
      </c>
      <c r="B202" s="183">
        <v>676194</v>
      </c>
      <c r="C202" s="12" t="s">
        <v>460</v>
      </c>
      <c r="D202" s="703" t="s">
        <v>35</v>
      </c>
      <c r="E202" s="703" t="s">
        <v>35</v>
      </c>
      <c r="F202" s="703" t="s">
        <v>35</v>
      </c>
      <c r="G202" s="703" t="s">
        <v>35</v>
      </c>
      <c r="H202" s="703" t="s">
        <v>35</v>
      </c>
      <c r="I202" s="703" t="s">
        <v>35</v>
      </c>
      <c r="J202" s="703" t="s">
        <v>35</v>
      </c>
      <c r="P202" s="12" t="s">
        <v>1371</v>
      </c>
      <c r="Q202" s="12" t="s">
        <v>461</v>
      </c>
      <c r="R202" s="12" t="s">
        <v>2598</v>
      </c>
      <c r="S202" s="12" t="s">
        <v>1836</v>
      </c>
      <c r="T202" s="12" t="s">
        <v>2599</v>
      </c>
      <c r="U202" s="12" t="s">
        <v>461</v>
      </c>
      <c r="V202" s="12" t="s">
        <v>2598</v>
      </c>
      <c r="W202" s="12" t="s">
        <v>1836</v>
      </c>
      <c r="X202" s="12" t="s">
        <v>2599</v>
      </c>
      <c r="Y202" s="12" t="s">
        <v>2600</v>
      </c>
    </row>
    <row r="203" spans="1:25" x14ac:dyDescent="0.25">
      <c r="A203" s="12" t="s">
        <v>2601</v>
      </c>
      <c r="B203" s="183">
        <v>676272</v>
      </c>
      <c r="C203" s="12" t="s">
        <v>496</v>
      </c>
      <c r="D203" s="703" t="s">
        <v>35</v>
      </c>
      <c r="E203" s="703" t="s">
        <v>35</v>
      </c>
      <c r="F203" s="703" t="s">
        <v>35</v>
      </c>
      <c r="G203" s="703" t="s">
        <v>35</v>
      </c>
      <c r="H203" s="703" t="s">
        <v>35</v>
      </c>
      <c r="I203" s="703" t="s">
        <v>35</v>
      </c>
      <c r="J203" s="703" t="s">
        <v>35</v>
      </c>
      <c r="P203" s="12" t="s">
        <v>1364</v>
      </c>
      <c r="Q203" s="12" t="s">
        <v>497</v>
      </c>
      <c r="R203" s="12" t="s">
        <v>2602</v>
      </c>
      <c r="S203" s="12" t="s">
        <v>1836</v>
      </c>
      <c r="T203" s="12" t="s">
        <v>2603</v>
      </c>
      <c r="U203" s="12" t="s">
        <v>497</v>
      </c>
      <c r="V203" s="12" t="s">
        <v>2602</v>
      </c>
      <c r="W203" s="12" t="s">
        <v>1836</v>
      </c>
      <c r="X203" s="12" t="s">
        <v>2603</v>
      </c>
      <c r="Y203" s="12" t="s">
        <v>2604</v>
      </c>
    </row>
    <row r="204" spans="1:25" x14ac:dyDescent="0.25">
      <c r="A204" s="12" t="s">
        <v>2605</v>
      </c>
      <c r="B204" s="183">
        <v>676238</v>
      </c>
      <c r="C204" s="12" t="s">
        <v>478</v>
      </c>
      <c r="D204" s="703" t="s">
        <v>35</v>
      </c>
      <c r="E204" s="703" t="s">
        <v>35</v>
      </c>
      <c r="F204" s="703" t="s">
        <v>35</v>
      </c>
      <c r="G204" s="703" t="s">
        <v>35</v>
      </c>
      <c r="H204" s="703" t="s">
        <v>35</v>
      </c>
      <c r="I204" s="703" t="s">
        <v>35</v>
      </c>
      <c r="J204" s="703" t="s">
        <v>35</v>
      </c>
      <c r="P204" s="12" t="s">
        <v>1364</v>
      </c>
      <c r="Q204" s="12" t="s">
        <v>479</v>
      </c>
      <c r="R204" s="12" t="s">
        <v>2405</v>
      </c>
      <c r="S204" s="12" t="s">
        <v>1836</v>
      </c>
      <c r="T204" s="12" t="s">
        <v>2606</v>
      </c>
      <c r="U204" s="12" t="s">
        <v>479</v>
      </c>
      <c r="V204" s="12" t="s">
        <v>2405</v>
      </c>
      <c r="W204" s="12" t="s">
        <v>1836</v>
      </c>
      <c r="X204" s="12" t="s">
        <v>2606</v>
      </c>
      <c r="Y204" s="12" t="s">
        <v>2607</v>
      </c>
    </row>
    <row r="205" spans="1:25" x14ac:dyDescent="0.25">
      <c r="A205" s="12" t="s">
        <v>2608</v>
      </c>
      <c r="B205" s="183">
        <v>676251</v>
      </c>
      <c r="C205" s="12" t="s">
        <v>148</v>
      </c>
      <c r="D205" s="703" t="s">
        <v>35</v>
      </c>
      <c r="E205" s="703" t="s">
        <v>35</v>
      </c>
      <c r="F205" s="703" t="s">
        <v>35</v>
      </c>
      <c r="G205" s="703" t="s">
        <v>35</v>
      </c>
      <c r="H205" s="703" t="s">
        <v>35</v>
      </c>
      <c r="I205" s="703" t="s">
        <v>35</v>
      </c>
      <c r="J205" s="703" t="s">
        <v>35</v>
      </c>
      <c r="P205" s="12" t="s">
        <v>1371</v>
      </c>
      <c r="Q205" s="12" t="s">
        <v>149</v>
      </c>
      <c r="R205" s="12" t="s">
        <v>1959</v>
      </c>
      <c r="S205" s="12" t="s">
        <v>1836</v>
      </c>
      <c r="T205" s="12" t="s">
        <v>2609</v>
      </c>
      <c r="U205" s="12" t="s">
        <v>149</v>
      </c>
      <c r="V205" s="12" t="s">
        <v>1959</v>
      </c>
      <c r="W205" s="12" t="s">
        <v>1836</v>
      </c>
      <c r="X205" s="12" t="s">
        <v>2609</v>
      </c>
      <c r="Y205" s="12" t="s">
        <v>2610</v>
      </c>
    </row>
    <row r="206" spans="1:25" x14ac:dyDescent="0.25">
      <c r="A206" s="12" t="s">
        <v>2611</v>
      </c>
      <c r="B206" s="183">
        <v>676230</v>
      </c>
      <c r="C206" s="12" t="s">
        <v>474</v>
      </c>
      <c r="D206" s="703" t="s">
        <v>35</v>
      </c>
      <c r="E206" s="703" t="s">
        <v>35</v>
      </c>
      <c r="F206" s="703" t="s">
        <v>35</v>
      </c>
      <c r="G206" s="703" t="s">
        <v>35</v>
      </c>
      <c r="H206" s="703" t="s">
        <v>35</v>
      </c>
      <c r="I206" s="703" t="s">
        <v>35</v>
      </c>
      <c r="J206" s="703" t="s">
        <v>35</v>
      </c>
      <c r="P206" s="12" t="s">
        <v>1371</v>
      </c>
      <c r="Q206" s="12" t="s">
        <v>475</v>
      </c>
      <c r="R206" s="12" t="s">
        <v>1959</v>
      </c>
      <c r="S206" s="12" t="s">
        <v>1836</v>
      </c>
      <c r="T206" s="12" t="s">
        <v>2612</v>
      </c>
      <c r="U206" s="12" t="s">
        <v>475</v>
      </c>
      <c r="V206" s="12" t="s">
        <v>1959</v>
      </c>
      <c r="W206" s="12" t="s">
        <v>1836</v>
      </c>
      <c r="X206" s="12" t="s">
        <v>2612</v>
      </c>
      <c r="Y206" s="12" t="s">
        <v>2613</v>
      </c>
    </row>
    <row r="207" spans="1:25" x14ac:dyDescent="0.25">
      <c r="A207" s="12" t="s">
        <v>2614</v>
      </c>
      <c r="B207" s="183">
        <v>676081</v>
      </c>
      <c r="C207" s="12" t="s">
        <v>398</v>
      </c>
      <c r="D207" s="703" t="s">
        <v>35</v>
      </c>
      <c r="E207" s="703" t="s">
        <v>35</v>
      </c>
      <c r="F207" s="703" t="s">
        <v>35</v>
      </c>
      <c r="G207" s="703" t="s">
        <v>35</v>
      </c>
      <c r="H207" s="703" t="s">
        <v>35</v>
      </c>
      <c r="I207" s="703" t="s">
        <v>35</v>
      </c>
      <c r="J207" s="703" t="s">
        <v>35</v>
      </c>
      <c r="P207" s="12" t="s">
        <v>1371</v>
      </c>
      <c r="Q207" s="12" t="s">
        <v>399</v>
      </c>
      <c r="R207" s="12" t="s">
        <v>1959</v>
      </c>
      <c r="S207" s="12" t="s">
        <v>1836</v>
      </c>
      <c r="T207" s="12" t="s">
        <v>2059</v>
      </c>
      <c r="U207" s="12" t="s">
        <v>399</v>
      </c>
      <c r="V207" s="12" t="s">
        <v>1959</v>
      </c>
      <c r="W207" s="12" t="s">
        <v>1836</v>
      </c>
      <c r="X207" s="12" t="s">
        <v>2059</v>
      </c>
      <c r="Y207" s="12" t="s">
        <v>2615</v>
      </c>
    </row>
    <row r="208" spans="1:25" x14ac:dyDescent="0.25">
      <c r="A208" s="12" t="s">
        <v>2616</v>
      </c>
      <c r="B208" s="183">
        <v>676048</v>
      </c>
      <c r="C208" s="12" t="s">
        <v>1095</v>
      </c>
      <c r="D208" s="703" t="s">
        <v>35</v>
      </c>
      <c r="E208" s="703" t="s">
        <v>35</v>
      </c>
      <c r="F208" s="703" t="s">
        <v>35</v>
      </c>
      <c r="G208" s="703" t="s">
        <v>35</v>
      </c>
      <c r="H208" s="703" t="s">
        <v>35</v>
      </c>
      <c r="I208" s="703" t="s">
        <v>35</v>
      </c>
      <c r="J208" s="703" t="s">
        <v>35</v>
      </c>
      <c r="P208" s="12" t="s">
        <v>1356</v>
      </c>
      <c r="Q208" s="12" t="s">
        <v>1096</v>
      </c>
      <c r="R208" s="12" t="s">
        <v>2617</v>
      </c>
      <c r="S208" s="12" t="s">
        <v>1836</v>
      </c>
      <c r="T208" s="12" t="s">
        <v>2618</v>
      </c>
      <c r="U208" s="12" t="s">
        <v>1096</v>
      </c>
      <c r="V208" s="12" t="s">
        <v>2617</v>
      </c>
      <c r="W208" s="12" t="s">
        <v>1836</v>
      </c>
      <c r="X208" s="12" t="s">
        <v>2618</v>
      </c>
      <c r="Y208" s="12" t="s">
        <v>2619</v>
      </c>
    </row>
    <row r="209" spans="1:25" x14ac:dyDescent="0.25">
      <c r="A209" s="12" t="s">
        <v>2620</v>
      </c>
      <c r="B209" s="183">
        <v>676137</v>
      </c>
      <c r="C209" s="12" t="s">
        <v>438</v>
      </c>
      <c r="D209" s="703" t="s">
        <v>35</v>
      </c>
      <c r="E209" s="703" t="s">
        <v>35</v>
      </c>
      <c r="F209" s="703" t="s">
        <v>35</v>
      </c>
      <c r="G209" s="703" t="s">
        <v>35</v>
      </c>
      <c r="H209" s="703" t="s">
        <v>35</v>
      </c>
      <c r="I209" s="703" t="s">
        <v>35</v>
      </c>
      <c r="J209" s="703" t="s">
        <v>35</v>
      </c>
      <c r="P209" s="12" t="s">
        <v>1371</v>
      </c>
      <c r="Q209" s="12" t="s">
        <v>439</v>
      </c>
      <c r="R209" s="12" t="s">
        <v>1959</v>
      </c>
      <c r="S209" s="12" t="s">
        <v>1836</v>
      </c>
      <c r="T209" s="12" t="s">
        <v>2621</v>
      </c>
      <c r="U209" s="12" t="s">
        <v>439</v>
      </c>
      <c r="V209" s="12" t="s">
        <v>1959</v>
      </c>
      <c r="W209" s="12" t="s">
        <v>1836</v>
      </c>
      <c r="X209" s="12" t="s">
        <v>2621</v>
      </c>
      <c r="Y209" s="12" t="s">
        <v>2622</v>
      </c>
    </row>
    <row r="210" spans="1:25" x14ac:dyDescent="0.25">
      <c r="A210" s="12" t="s">
        <v>2623</v>
      </c>
      <c r="B210" s="183">
        <v>676113</v>
      </c>
      <c r="C210" s="12" t="s">
        <v>420</v>
      </c>
      <c r="D210" s="703" t="s">
        <v>35</v>
      </c>
      <c r="E210" s="703" t="s">
        <v>35</v>
      </c>
      <c r="F210" s="703" t="s">
        <v>35</v>
      </c>
      <c r="G210" s="703" t="s">
        <v>35</v>
      </c>
      <c r="H210" s="703" t="s">
        <v>35</v>
      </c>
      <c r="I210" s="703" t="s">
        <v>35</v>
      </c>
      <c r="J210" s="703" t="s">
        <v>35</v>
      </c>
      <c r="P210" s="12" t="s">
        <v>1349</v>
      </c>
      <c r="Q210" s="12" t="s">
        <v>421</v>
      </c>
      <c r="R210" s="12" t="s">
        <v>1874</v>
      </c>
      <c r="S210" s="12" t="s">
        <v>1836</v>
      </c>
      <c r="T210" s="12" t="s">
        <v>2624</v>
      </c>
      <c r="U210" s="12" t="s">
        <v>421</v>
      </c>
      <c r="V210" s="12" t="s">
        <v>1874</v>
      </c>
      <c r="W210" s="12" t="s">
        <v>1836</v>
      </c>
      <c r="X210" s="12" t="s">
        <v>2624</v>
      </c>
      <c r="Y210" s="12" t="s">
        <v>2625</v>
      </c>
    </row>
    <row r="211" spans="1:25" x14ac:dyDescent="0.25">
      <c r="A211" s="12" t="s">
        <v>2626</v>
      </c>
      <c r="B211" s="183">
        <v>676312</v>
      </c>
      <c r="C211" s="12" t="s">
        <v>508</v>
      </c>
      <c r="D211" s="703" t="s">
        <v>35</v>
      </c>
      <c r="E211" s="703" t="s">
        <v>35</v>
      </c>
      <c r="F211" s="703" t="s">
        <v>35</v>
      </c>
      <c r="G211" s="703" t="s">
        <v>35</v>
      </c>
      <c r="H211" s="703" t="s">
        <v>35</v>
      </c>
      <c r="I211" s="703" t="s">
        <v>35</v>
      </c>
      <c r="J211" s="703" t="s">
        <v>35</v>
      </c>
      <c r="P211" s="12" t="s">
        <v>1349</v>
      </c>
      <c r="Q211" s="12" t="s">
        <v>509</v>
      </c>
      <c r="R211" s="12" t="s">
        <v>1874</v>
      </c>
      <c r="S211" s="12" t="s">
        <v>1836</v>
      </c>
      <c r="T211" s="12" t="s">
        <v>2627</v>
      </c>
      <c r="U211" s="12" t="s">
        <v>509</v>
      </c>
      <c r="V211" s="12" t="s">
        <v>1874</v>
      </c>
      <c r="W211" s="12" t="s">
        <v>1836</v>
      </c>
      <c r="X211" s="12" t="s">
        <v>2627</v>
      </c>
      <c r="Y211" s="12" t="s">
        <v>2628</v>
      </c>
    </row>
    <row r="212" spans="1:25" x14ac:dyDescent="0.25">
      <c r="A212" s="12" t="s">
        <v>2629</v>
      </c>
      <c r="B212" s="183">
        <v>675329</v>
      </c>
      <c r="C212" s="12" t="s">
        <v>740</v>
      </c>
      <c r="D212" s="703" t="s">
        <v>35</v>
      </c>
      <c r="E212" s="703" t="s">
        <v>35</v>
      </c>
      <c r="F212" s="703" t="s">
        <v>35</v>
      </c>
      <c r="G212" s="703" t="s">
        <v>35</v>
      </c>
      <c r="H212" s="703" t="s">
        <v>35</v>
      </c>
      <c r="I212" s="703" t="s">
        <v>35</v>
      </c>
      <c r="J212" s="703" t="s">
        <v>35</v>
      </c>
      <c r="P212" s="12" t="s">
        <v>1401</v>
      </c>
      <c r="Q212" s="12" t="s">
        <v>741</v>
      </c>
      <c r="R212" s="12" t="s">
        <v>2630</v>
      </c>
      <c r="S212" s="12" t="s">
        <v>1836</v>
      </c>
      <c r="T212" s="12" t="s">
        <v>2631</v>
      </c>
      <c r="U212" s="12" t="s">
        <v>741</v>
      </c>
      <c r="V212" s="12" t="s">
        <v>2630</v>
      </c>
      <c r="W212" s="12" t="s">
        <v>1836</v>
      </c>
      <c r="X212" s="12" t="s">
        <v>2631</v>
      </c>
      <c r="Y212" s="12" t="s">
        <v>2632</v>
      </c>
    </row>
    <row r="213" spans="1:25" x14ac:dyDescent="0.25">
      <c r="A213" s="12" t="s">
        <v>2633</v>
      </c>
      <c r="B213" s="183">
        <v>455972</v>
      </c>
      <c r="C213" s="12" t="s">
        <v>192</v>
      </c>
      <c r="D213" s="703" t="s">
        <v>35</v>
      </c>
      <c r="E213" s="703" t="s">
        <v>35</v>
      </c>
      <c r="F213" s="703" t="s">
        <v>35</v>
      </c>
      <c r="G213" s="703" t="s">
        <v>35</v>
      </c>
      <c r="H213" s="703" t="s">
        <v>35</v>
      </c>
      <c r="I213" s="703" t="s">
        <v>35</v>
      </c>
      <c r="J213" s="703" t="s">
        <v>35</v>
      </c>
      <c r="P213" s="12" t="s">
        <v>1356</v>
      </c>
      <c r="Q213" s="12" t="s">
        <v>193</v>
      </c>
      <c r="R213" s="12" t="s">
        <v>2153</v>
      </c>
      <c r="S213" s="12" t="s">
        <v>1836</v>
      </c>
      <c r="T213" s="12" t="s">
        <v>2154</v>
      </c>
      <c r="U213" s="12" t="s">
        <v>2634</v>
      </c>
      <c r="V213" s="12" t="s">
        <v>2153</v>
      </c>
      <c r="W213" s="12" t="s">
        <v>1836</v>
      </c>
      <c r="X213" s="12" t="s">
        <v>2154</v>
      </c>
      <c r="Y213" s="12" t="s">
        <v>2635</v>
      </c>
    </row>
    <row r="214" spans="1:25" x14ac:dyDescent="0.25">
      <c r="A214" s="12" t="s">
        <v>2636</v>
      </c>
      <c r="B214" s="183">
        <v>675104</v>
      </c>
      <c r="C214" s="12" t="s">
        <v>1087</v>
      </c>
      <c r="D214" s="703" t="s">
        <v>35</v>
      </c>
      <c r="E214" s="703" t="s">
        <v>35</v>
      </c>
      <c r="F214" s="703" t="s">
        <v>35</v>
      </c>
      <c r="G214" s="703" t="s">
        <v>35</v>
      </c>
      <c r="H214" s="703" t="s">
        <v>35</v>
      </c>
      <c r="I214" s="703" t="s">
        <v>35</v>
      </c>
      <c r="J214" s="703" t="s">
        <v>35</v>
      </c>
      <c r="P214" s="12" t="s">
        <v>1428</v>
      </c>
      <c r="Q214" s="12" t="s">
        <v>1088</v>
      </c>
      <c r="R214" s="12" t="s">
        <v>2637</v>
      </c>
      <c r="S214" s="12" t="s">
        <v>1836</v>
      </c>
      <c r="T214" s="12" t="s">
        <v>2638</v>
      </c>
      <c r="U214" s="12" t="s">
        <v>1088</v>
      </c>
      <c r="V214" s="12" t="s">
        <v>2637</v>
      </c>
      <c r="W214" s="12" t="s">
        <v>1836</v>
      </c>
      <c r="X214" s="12" t="s">
        <v>2638</v>
      </c>
      <c r="Y214" s="12" t="s">
        <v>2639</v>
      </c>
    </row>
    <row r="215" spans="1:25" x14ac:dyDescent="0.25">
      <c r="A215" s="12" t="s">
        <v>2640</v>
      </c>
      <c r="B215" s="183">
        <v>675076</v>
      </c>
      <c r="C215" s="12" t="s">
        <v>232</v>
      </c>
      <c r="D215" s="703" t="s">
        <v>35</v>
      </c>
      <c r="E215" s="703" t="s">
        <v>35</v>
      </c>
      <c r="F215" s="703" t="s">
        <v>35</v>
      </c>
      <c r="G215" s="703" t="s">
        <v>35</v>
      </c>
      <c r="H215" s="703" t="s">
        <v>35</v>
      </c>
      <c r="I215" s="703" t="s">
        <v>35</v>
      </c>
      <c r="J215" s="703" t="s">
        <v>35</v>
      </c>
      <c r="P215" s="12" t="s">
        <v>1428</v>
      </c>
      <c r="Q215" s="12" t="s">
        <v>233</v>
      </c>
      <c r="R215" s="12" t="s">
        <v>2641</v>
      </c>
      <c r="S215" s="12" t="s">
        <v>1836</v>
      </c>
      <c r="T215" s="12" t="s">
        <v>2642</v>
      </c>
      <c r="U215" s="12" t="s">
        <v>2643</v>
      </c>
      <c r="V215" s="12" t="s">
        <v>1865</v>
      </c>
      <c r="W215" s="12" t="s">
        <v>1836</v>
      </c>
      <c r="X215" s="12" t="s">
        <v>1952</v>
      </c>
      <c r="Y215" s="12" t="s">
        <v>2644</v>
      </c>
    </row>
    <row r="216" spans="1:25" x14ac:dyDescent="0.25">
      <c r="A216" s="12" t="s">
        <v>2645</v>
      </c>
      <c r="B216" s="183">
        <v>675485</v>
      </c>
      <c r="C216" s="12" t="s">
        <v>700</v>
      </c>
      <c r="D216" s="703" t="s">
        <v>35</v>
      </c>
      <c r="E216" s="703" t="s">
        <v>35</v>
      </c>
      <c r="F216" s="703" t="s">
        <v>35</v>
      </c>
      <c r="G216" s="703" t="s">
        <v>35</v>
      </c>
      <c r="H216" s="703" t="s">
        <v>35</v>
      </c>
      <c r="I216" s="703" t="s">
        <v>35</v>
      </c>
      <c r="J216" s="703" t="s">
        <v>35</v>
      </c>
      <c r="P216" s="12" t="s">
        <v>1283</v>
      </c>
      <c r="Q216" s="12" t="s">
        <v>701</v>
      </c>
      <c r="R216" s="12" t="s">
        <v>2646</v>
      </c>
      <c r="S216" s="12" t="s">
        <v>1836</v>
      </c>
      <c r="T216" s="12" t="s">
        <v>2647</v>
      </c>
      <c r="U216" s="12" t="s">
        <v>2648</v>
      </c>
      <c r="V216" s="12" t="s">
        <v>2646</v>
      </c>
      <c r="W216" s="12" t="s">
        <v>1836</v>
      </c>
      <c r="X216" s="12" t="s">
        <v>2647</v>
      </c>
      <c r="Y216" s="12" t="s">
        <v>2649</v>
      </c>
    </row>
    <row r="217" spans="1:25" x14ac:dyDescent="0.25">
      <c r="A217" s="12" t="s">
        <v>2650</v>
      </c>
      <c r="B217" s="183">
        <v>675185</v>
      </c>
      <c r="C217" s="12" t="s">
        <v>1069</v>
      </c>
      <c r="D217" s="703" t="s">
        <v>35</v>
      </c>
      <c r="E217" s="703" t="s">
        <v>35</v>
      </c>
      <c r="F217" s="703" t="s">
        <v>35</v>
      </c>
      <c r="G217" s="703" t="s">
        <v>35</v>
      </c>
      <c r="H217" s="703" t="s">
        <v>35</v>
      </c>
      <c r="I217" s="703" t="s">
        <v>35</v>
      </c>
      <c r="J217" s="703" t="s">
        <v>35</v>
      </c>
      <c r="P217" s="12" t="s">
        <v>1356</v>
      </c>
      <c r="Q217" s="12" t="s">
        <v>1070</v>
      </c>
      <c r="R217" s="12" t="s">
        <v>2651</v>
      </c>
      <c r="S217" s="12" t="s">
        <v>1836</v>
      </c>
      <c r="T217" s="12" t="s">
        <v>2652</v>
      </c>
      <c r="U217" s="12" t="s">
        <v>1070</v>
      </c>
      <c r="V217" s="12" t="s">
        <v>2651</v>
      </c>
      <c r="W217" s="12" t="s">
        <v>1836</v>
      </c>
      <c r="X217" s="12" t="s">
        <v>2652</v>
      </c>
      <c r="Y217" s="12" t="s">
        <v>2653</v>
      </c>
    </row>
    <row r="218" spans="1:25" x14ac:dyDescent="0.25">
      <c r="A218" s="12" t="s">
        <v>2654</v>
      </c>
      <c r="B218" s="183">
        <v>455940</v>
      </c>
      <c r="C218" s="12" t="s">
        <v>636</v>
      </c>
      <c r="D218" s="703" t="s">
        <v>35</v>
      </c>
      <c r="E218" s="703" t="s">
        <v>35</v>
      </c>
      <c r="F218" s="703" t="s">
        <v>35</v>
      </c>
      <c r="G218" s="703" t="s">
        <v>35</v>
      </c>
      <c r="H218" s="703" t="s">
        <v>35</v>
      </c>
      <c r="I218" s="703" t="s">
        <v>35</v>
      </c>
      <c r="J218" s="703" t="s">
        <v>35</v>
      </c>
      <c r="P218" s="12" t="s">
        <v>1420</v>
      </c>
      <c r="Q218" s="12" t="s">
        <v>637</v>
      </c>
      <c r="R218" s="12" t="s">
        <v>1272</v>
      </c>
      <c r="S218" s="12" t="s">
        <v>1836</v>
      </c>
      <c r="T218" s="12" t="s">
        <v>2655</v>
      </c>
      <c r="U218" s="12" t="s">
        <v>637</v>
      </c>
      <c r="V218" s="12" t="s">
        <v>1272</v>
      </c>
      <c r="W218" s="12" t="s">
        <v>1836</v>
      </c>
      <c r="X218" s="12" t="s">
        <v>2655</v>
      </c>
      <c r="Y218" s="12" t="s">
        <v>2656</v>
      </c>
    </row>
    <row r="219" spans="1:25" x14ac:dyDescent="0.25">
      <c r="A219" s="12" t="s">
        <v>2657</v>
      </c>
      <c r="B219" s="183">
        <v>676292</v>
      </c>
      <c r="C219" s="12" t="s">
        <v>592</v>
      </c>
      <c r="D219" s="703" t="s">
        <v>35</v>
      </c>
      <c r="E219" s="703" t="s">
        <v>35</v>
      </c>
      <c r="F219" s="703" t="s">
        <v>35</v>
      </c>
      <c r="G219" s="703" t="s">
        <v>35</v>
      </c>
      <c r="H219" s="703" t="s">
        <v>35</v>
      </c>
      <c r="I219" s="703" t="s">
        <v>35</v>
      </c>
      <c r="J219" s="703" t="s">
        <v>35</v>
      </c>
      <c r="P219" s="12" t="s">
        <v>1364</v>
      </c>
      <c r="Q219" s="12" t="s">
        <v>593</v>
      </c>
      <c r="R219" s="12" t="s">
        <v>2658</v>
      </c>
      <c r="S219" s="12" t="s">
        <v>1836</v>
      </c>
      <c r="T219" s="12" t="s">
        <v>2659</v>
      </c>
      <c r="U219" s="12" t="s">
        <v>593</v>
      </c>
      <c r="V219" s="12" t="s">
        <v>2658</v>
      </c>
      <c r="W219" s="12" t="s">
        <v>1836</v>
      </c>
      <c r="X219" s="12" t="s">
        <v>2659</v>
      </c>
      <c r="Y219" s="12" t="s">
        <v>2660</v>
      </c>
    </row>
    <row r="220" spans="1:25" x14ac:dyDescent="0.25">
      <c r="A220" s="12" t="s">
        <v>2661</v>
      </c>
      <c r="B220" s="183">
        <v>676044</v>
      </c>
      <c r="C220" s="12" t="s">
        <v>926</v>
      </c>
      <c r="D220" s="703" t="s">
        <v>35</v>
      </c>
      <c r="E220" s="703" t="s">
        <v>35</v>
      </c>
      <c r="F220" s="703" t="s">
        <v>35</v>
      </c>
      <c r="G220" s="703" t="s">
        <v>35</v>
      </c>
      <c r="H220" s="703" t="s">
        <v>35</v>
      </c>
      <c r="I220" s="703" t="s">
        <v>35</v>
      </c>
      <c r="J220" s="703" t="s">
        <v>35</v>
      </c>
      <c r="P220" s="12" t="s">
        <v>1360</v>
      </c>
      <c r="Q220" s="12" t="s">
        <v>927</v>
      </c>
      <c r="R220" s="12" t="s">
        <v>2658</v>
      </c>
      <c r="S220" s="12" t="s">
        <v>1836</v>
      </c>
      <c r="T220" s="12" t="s">
        <v>2659</v>
      </c>
      <c r="U220" s="12" t="s">
        <v>927</v>
      </c>
      <c r="V220" s="12" t="s">
        <v>2658</v>
      </c>
      <c r="W220" s="12" t="s">
        <v>1836</v>
      </c>
      <c r="X220" s="12" t="s">
        <v>2659</v>
      </c>
      <c r="Y220" s="12" t="s">
        <v>2662</v>
      </c>
    </row>
    <row r="221" spans="1:25" x14ac:dyDescent="0.25">
      <c r="A221" s="12" t="s">
        <v>2663</v>
      </c>
      <c r="B221" s="183">
        <v>455538</v>
      </c>
      <c r="C221" s="12" t="s">
        <v>682</v>
      </c>
      <c r="D221" s="703" t="s">
        <v>35</v>
      </c>
      <c r="E221" s="703" t="s">
        <v>35</v>
      </c>
      <c r="F221" s="703" t="s">
        <v>35</v>
      </c>
      <c r="G221" s="703" t="s">
        <v>35</v>
      </c>
      <c r="H221" s="703" t="s">
        <v>35</v>
      </c>
      <c r="I221" s="703" t="s">
        <v>35</v>
      </c>
      <c r="J221" s="703" t="s">
        <v>35</v>
      </c>
      <c r="P221" s="12" t="s">
        <v>1423</v>
      </c>
      <c r="Q221" s="12" t="s">
        <v>683</v>
      </c>
      <c r="R221" s="12" t="s">
        <v>2664</v>
      </c>
      <c r="S221" s="12" t="s">
        <v>1836</v>
      </c>
      <c r="T221" s="12" t="s">
        <v>2665</v>
      </c>
      <c r="U221" s="12" t="s">
        <v>2666</v>
      </c>
      <c r="V221" s="12" t="s">
        <v>1962</v>
      </c>
      <c r="W221" s="12" t="s">
        <v>1836</v>
      </c>
      <c r="X221" s="12" t="s">
        <v>1963</v>
      </c>
      <c r="Y221" s="12" t="s">
        <v>2667</v>
      </c>
    </row>
    <row r="222" spans="1:25" x14ac:dyDescent="0.25">
      <c r="A222" s="12" t="s">
        <v>2668</v>
      </c>
      <c r="B222" s="183">
        <v>455646</v>
      </c>
      <c r="C222" s="12" t="s">
        <v>692</v>
      </c>
      <c r="D222" s="703" t="s">
        <v>35</v>
      </c>
      <c r="E222" s="703" t="s">
        <v>35</v>
      </c>
      <c r="F222" s="703" t="s">
        <v>35</v>
      </c>
      <c r="G222" s="703" t="s">
        <v>35</v>
      </c>
      <c r="H222" s="703" t="s">
        <v>35</v>
      </c>
      <c r="I222" s="703" t="s">
        <v>35</v>
      </c>
      <c r="J222" s="703" t="s">
        <v>35</v>
      </c>
      <c r="P222" s="12" t="s">
        <v>1433</v>
      </c>
      <c r="Q222" s="12" t="s">
        <v>693</v>
      </c>
      <c r="R222" s="12" t="s">
        <v>2467</v>
      </c>
      <c r="S222" s="12" t="s">
        <v>1836</v>
      </c>
      <c r="T222" s="12" t="s">
        <v>2669</v>
      </c>
      <c r="U222" s="12" t="s">
        <v>2357</v>
      </c>
      <c r="V222" s="12" t="s">
        <v>2358</v>
      </c>
      <c r="W222" s="12" t="s">
        <v>1836</v>
      </c>
      <c r="X222" s="12" t="s">
        <v>2359</v>
      </c>
      <c r="Y222" s="12" t="s">
        <v>2360</v>
      </c>
    </row>
    <row r="223" spans="1:25" x14ac:dyDescent="0.25">
      <c r="A223" s="12" t="s">
        <v>2670</v>
      </c>
      <c r="B223" s="183">
        <v>455879</v>
      </c>
      <c r="C223" s="12" t="s">
        <v>256</v>
      </c>
      <c r="D223" s="703" t="s">
        <v>35</v>
      </c>
      <c r="E223" s="703" t="s">
        <v>35</v>
      </c>
      <c r="F223" s="703" t="s">
        <v>35</v>
      </c>
      <c r="G223" s="703" t="s">
        <v>35</v>
      </c>
      <c r="H223" s="703" t="s">
        <v>35</v>
      </c>
      <c r="I223" s="703" t="s">
        <v>35</v>
      </c>
      <c r="J223" s="703" t="s">
        <v>35</v>
      </c>
      <c r="P223" s="12" t="s">
        <v>1433</v>
      </c>
      <c r="Q223" s="12" t="s">
        <v>257</v>
      </c>
      <c r="R223" s="12" t="s">
        <v>2467</v>
      </c>
      <c r="S223" s="12" t="s">
        <v>1836</v>
      </c>
      <c r="T223" s="12" t="s">
        <v>2669</v>
      </c>
      <c r="U223" s="12" t="s">
        <v>2357</v>
      </c>
      <c r="V223" s="12" t="s">
        <v>2358</v>
      </c>
      <c r="W223" s="12" t="s">
        <v>1836</v>
      </c>
      <c r="X223" s="12" t="s">
        <v>2359</v>
      </c>
      <c r="Y223" s="12" t="s">
        <v>2360</v>
      </c>
    </row>
    <row r="224" spans="1:25" x14ac:dyDescent="0.25">
      <c r="A224" s="12" t="s">
        <v>2671</v>
      </c>
      <c r="B224" s="183">
        <v>675899</v>
      </c>
      <c r="C224" s="12" t="s">
        <v>1101</v>
      </c>
      <c r="D224" s="703" t="s">
        <v>35</v>
      </c>
      <c r="E224" s="703" t="s">
        <v>35</v>
      </c>
      <c r="F224" s="703" t="s">
        <v>35</v>
      </c>
      <c r="G224" s="703" t="s">
        <v>35</v>
      </c>
      <c r="H224" s="703" t="s">
        <v>35</v>
      </c>
      <c r="I224" s="703" t="s">
        <v>35</v>
      </c>
      <c r="J224" s="703" t="s">
        <v>35</v>
      </c>
      <c r="P224" s="12" t="s">
        <v>1284</v>
      </c>
      <c r="Q224" s="12" t="s">
        <v>1102</v>
      </c>
      <c r="R224" s="12" t="s">
        <v>1991</v>
      </c>
      <c r="S224" s="12" t="s">
        <v>1836</v>
      </c>
      <c r="T224" s="12" t="s">
        <v>1992</v>
      </c>
      <c r="U224" s="12" t="s">
        <v>1102</v>
      </c>
      <c r="V224" s="12" t="s">
        <v>1991</v>
      </c>
      <c r="W224" s="12" t="s">
        <v>1836</v>
      </c>
      <c r="X224" s="12" t="s">
        <v>1992</v>
      </c>
      <c r="Y224" s="12" t="s">
        <v>2672</v>
      </c>
    </row>
    <row r="225" spans="1:25" x14ac:dyDescent="0.25">
      <c r="A225" s="12" t="s">
        <v>2673</v>
      </c>
      <c r="B225" s="183">
        <v>676133</v>
      </c>
      <c r="C225" s="12" t="s">
        <v>440</v>
      </c>
      <c r="D225" s="703" t="s">
        <v>35</v>
      </c>
      <c r="E225" s="703" t="s">
        <v>35</v>
      </c>
      <c r="F225" s="703" t="s">
        <v>35</v>
      </c>
      <c r="G225" s="703" t="s">
        <v>35</v>
      </c>
      <c r="H225" s="703" t="s">
        <v>35</v>
      </c>
      <c r="I225" s="703" t="s">
        <v>35</v>
      </c>
      <c r="J225" s="703" t="s">
        <v>35</v>
      </c>
      <c r="P225" s="12" t="s">
        <v>1430</v>
      </c>
      <c r="Q225" s="12" t="s">
        <v>441</v>
      </c>
      <c r="R225" s="12" t="s">
        <v>2674</v>
      </c>
      <c r="S225" s="12" t="s">
        <v>1836</v>
      </c>
      <c r="T225" s="12" t="s">
        <v>2675</v>
      </c>
      <c r="U225" s="12" t="s">
        <v>441</v>
      </c>
      <c r="V225" s="12" t="s">
        <v>2674</v>
      </c>
      <c r="W225" s="12" t="s">
        <v>1836</v>
      </c>
      <c r="X225" s="12" t="s">
        <v>2675</v>
      </c>
      <c r="Y225" s="12" t="s">
        <v>2676</v>
      </c>
    </row>
    <row r="226" spans="1:25" x14ac:dyDescent="0.25">
      <c r="A226" s="12" t="s">
        <v>2677</v>
      </c>
      <c r="B226" s="183">
        <v>675151</v>
      </c>
      <c r="C226" s="12" t="s">
        <v>744</v>
      </c>
      <c r="D226" s="703" t="s">
        <v>35</v>
      </c>
      <c r="E226" s="703" t="s">
        <v>35</v>
      </c>
      <c r="F226" s="703" t="s">
        <v>35</v>
      </c>
      <c r="G226" s="703" t="s">
        <v>35</v>
      </c>
      <c r="H226" s="703" t="s">
        <v>35</v>
      </c>
      <c r="I226" s="703" t="s">
        <v>35</v>
      </c>
      <c r="J226" s="703" t="s">
        <v>35</v>
      </c>
      <c r="P226" s="12" t="s">
        <v>1313</v>
      </c>
      <c r="Q226" s="12" t="s">
        <v>745</v>
      </c>
      <c r="R226" s="12" t="s">
        <v>2678</v>
      </c>
      <c r="S226" s="12" t="s">
        <v>1836</v>
      </c>
      <c r="T226" s="12" t="s">
        <v>2679</v>
      </c>
      <c r="U226" s="12" t="s">
        <v>745</v>
      </c>
      <c r="V226" s="12" t="s">
        <v>2678</v>
      </c>
      <c r="W226" s="12" t="s">
        <v>1836</v>
      </c>
      <c r="X226" s="12" t="s">
        <v>2679</v>
      </c>
      <c r="Y226" s="12" t="s">
        <v>2680</v>
      </c>
    </row>
    <row r="227" spans="1:25" x14ac:dyDescent="0.25">
      <c r="A227" s="12" t="s">
        <v>2681</v>
      </c>
      <c r="B227" s="183">
        <v>455676</v>
      </c>
      <c r="C227" s="12" t="s">
        <v>704</v>
      </c>
      <c r="D227" s="703" t="s">
        <v>35</v>
      </c>
      <c r="E227" s="703" t="s">
        <v>35</v>
      </c>
      <c r="F227" s="703" t="s">
        <v>35</v>
      </c>
      <c r="G227" s="703" t="s">
        <v>35</v>
      </c>
      <c r="H227" s="703" t="s">
        <v>35</v>
      </c>
      <c r="I227" s="703" t="s">
        <v>35</v>
      </c>
      <c r="J227" s="703" t="s">
        <v>35</v>
      </c>
      <c r="P227" s="12" t="s">
        <v>704</v>
      </c>
      <c r="Q227" s="12" t="s">
        <v>705</v>
      </c>
      <c r="R227" s="12" t="s">
        <v>2682</v>
      </c>
      <c r="S227" s="12" t="s">
        <v>1836</v>
      </c>
      <c r="T227" s="12" t="s">
        <v>2683</v>
      </c>
      <c r="U227" s="12" t="s">
        <v>705</v>
      </c>
      <c r="V227" s="12" t="s">
        <v>2682</v>
      </c>
      <c r="W227" s="12" t="s">
        <v>1836</v>
      </c>
      <c r="X227" s="12" t="s">
        <v>2683</v>
      </c>
      <c r="Y227" s="12" t="s">
        <v>2684</v>
      </c>
    </row>
    <row r="228" spans="1:25" x14ac:dyDescent="0.25">
      <c r="A228" s="12" t="s">
        <v>2685</v>
      </c>
      <c r="B228" s="183">
        <v>455869</v>
      </c>
      <c r="C228" s="12" t="s">
        <v>356</v>
      </c>
      <c r="D228" s="703" t="s">
        <v>35</v>
      </c>
      <c r="E228" s="703" t="s">
        <v>35</v>
      </c>
      <c r="F228" s="703" t="s">
        <v>35</v>
      </c>
      <c r="G228" s="703" t="s">
        <v>35</v>
      </c>
      <c r="H228" s="703" t="s">
        <v>35</v>
      </c>
      <c r="I228" s="703" t="s">
        <v>35</v>
      </c>
      <c r="J228" s="703" t="s">
        <v>35</v>
      </c>
      <c r="P228" s="12" t="s">
        <v>356</v>
      </c>
      <c r="Q228" s="12" t="s">
        <v>357</v>
      </c>
      <c r="R228" s="12" t="s">
        <v>2686</v>
      </c>
      <c r="S228" s="12" t="s">
        <v>1836</v>
      </c>
      <c r="T228" s="12" t="s">
        <v>2687</v>
      </c>
      <c r="U228" s="12" t="s">
        <v>357</v>
      </c>
      <c r="V228" s="12" t="s">
        <v>2686</v>
      </c>
      <c r="W228" s="12" t="s">
        <v>1836</v>
      </c>
      <c r="X228" s="12" t="s">
        <v>2687</v>
      </c>
      <c r="Y228" s="12" t="s">
        <v>2688</v>
      </c>
    </row>
    <row r="229" spans="1:25" x14ac:dyDescent="0.25">
      <c r="A229" s="12" t="s">
        <v>2689</v>
      </c>
      <c r="B229" s="183">
        <v>676328</v>
      </c>
      <c r="C229" s="12" t="s">
        <v>526</v>
      </c>
      <c r="D229" s="703" t="s">
        <v>35</v>
      </c>
      <c r="E229" s="703" t="s">
        <v>35</v>
      </c>
      <c r="F229" s="703" t="s">
        <v>35</v>
      </c>
      <c r="G229" s="703" t="s">
        <v>35</v>
      </c>
      <c r="H229" s="703" t="s">
        <v>35</v>
      </c>
      <c r="I229" s="703" t="s">
        <v>35</v>
      </c>
      <c r="J229" s="703" t="s">
        <v>35</v>
      </c>
      <c r="P229" s="12" t="s">
        <v>526</v>
      </c>
      <c r="Q229" s="12" t="s">
        <v>527</v>
      </c>
      <c r="R229" s="12" t="s">
        <v>1874</v>
      </c>
      <c r="S229" s="12" t="s">
        <v>1836</v>
      </c>
      <c r="T229" s="12" t="s">
        <v>2690</v>
      </c>
      <c r="U229" s="12" t="s">
        <v>527</v>
      </c>
      <c r="V229" s="12" t="s">
        <v>1874</v>
      </c>
      <c r="W229" s="12" t="s">
        <v>1836</v>
      </c>
      <c r="X229" s="12" t="s">
        <v>2690</v>
      </c>
      <c r="Y229" s="12" t="s">
        <v>2691</v>
      </c>
    </row>
    <row r="230" spans="1:25" x14ac:dyDescent="0.25">
      <c r="A230" s="12" t="s">
        <v>2692</v>
      </c>
      <c r="B230" s="183">
        <v>675974</v>
      </c>
      <c r="C230" s="12" t="s">
        <v>1085</v>
      </c>
      <c r="D230" s="703" t="s">
        <v>35</v>
      </c>
      <c r="E230" s="703" t="s">
        <v>35</v>
      </c>
      <c r="F230" s="703" t="s">
        <v>35</v>
      </c>
      <c r="G230" s="703" t="s">
        <v>35</v>
      </c>
      <c r="H230" s="703" t="s">
        <v>35</v>
      </c>
      <c r="I230" s="703" t="s">
        <v>35</v>
      </c>
      <c r="J230" s="703" t="s">
        <v>35</v>
      </c>
      <c r="P230" s="12" t="s">
        <v>1085</v>
      </c>
      <c r="Q230" s="12" t="s">
        <v>1086</v>
      </c>
      <c r="R230" s="12" t="s">
        <v>2693</v>
      </c>
      <c r="S230" s="12" t="s">
        <v>1836</v>
      </c>
      <c r="T230" s="12" t="s">
        <v>2694</v>
      </c>
      <c r="U230" s="12" t="s">
        <v>1086</v>
      </c>
      <c r="V230" s="12" t="s">
        <v>2693</v>
      </c>
      <c r="W230" s="12" t="s">
        <v>1836</v>
      </c>
      <c r="X230" s="12" t="s">
        <v>2694</v>
      </c>
      <c r="Y230" s="12" t="s">
        <v>2695</v>
      </c>
    </row>
    <row r="231" spans="1:25" x14ac:dyDescent="0.25">
      <c r="A231" s="12" t="s">
        <v>2696</v>
      </c>
      <c r="B231" s="183">
        <v>455796</v>
      </c>
      <c r="C231" s="12" t="s">
        <v>262</v>
      </c>
      <c r="D231" s="703" t="s">
        <v>35</v>
      </c>
      <c r="E231" s="703" t="s">
        <v>35</v>
      </c>
      <c r="F231" s="703" t="s">
        <v>35</v>
      </c>
      <c r="G231" s="703" t="s">
        <v>35</v>
      </c>
      <c r="H231" s="703" t="s">
        <v>35</v>
      </c>
      <c r="I231" s="703" t="s">
        <v>35</v>
      </c>
      <c r="J231" s="703" t="s">
        <v>35</v>
      </c>
      <c r="P231" s="12" t="s">
        <v>262</v>
      </c>
      <c r="Q231" s="12" t="s">
        <v>263</v>
      </c>
      <c r="R231" s="12" t="s">
        <v>2086</v>
      </c>
      <c r="S231" s="12" t="s">
        <v>1836</v>
      </c>
      <c r="T231" s="12" t="s">
        <v>2087</v>
      </c>
      <c r="U231" s="12" t="s">
        <v>263</v>
      </c>
      <c r="V231" s="12" t="s">
        <v>2086</v>
      </c>
      <c r="W231" s="12" t="s">
        <v>1836</v>
      </c>
      <c r="X231" s="12" t="s">
        <v>2087</v>
      </c>
      <c r="Y231" s="12" t="s">
        <v>2688</v>
      </c>
    </row>
    <row r="232" spans="1:25" x14ac:dyDescent="0.25">
      <c r="A232" s="12" t="s">
        <v>2697</v>
      </c>
      <c r="B232" s="12" t="s">
        <v>1631</v>
      </c>
      <c r="C232" s="12" t="s">
        <v>366</v>
      </c>
      <c r="D232" s="703" t="s">
        <v>35</v>
      </c>
      <c r="E232" s="703" t="s">
        <v>35</v>
      </c>
      <c r="F232" s="703" t="s">
        <v>35</v>
      </c>
      <c r="G232" s="703" t="s">
        <v>35</v>
      </c>
      <c r="H232" s="703" t="s">
        <v>35</v>
      </c>
      <c r="I232" s="703" t="s">
        <v>35</v>
      </c>
      <c r="J232" s="703" t="s">
        <v>35</v>
      </c>
      <c r="P232" s="12" t="s">
        <v>1401</v>
      </c>
      <c r="Q232" s="12" t="s">
        <v>367</v>
      </c>
      <c r="R232" s="12" t="s">
        <v>2698</v>
      </c>
      <c r="S232" s="12" t="s">
        <v>1836</v>
      </c>
      <c r="T232" s="12" t="s">
        <v>2699</v>
      </c>
      <c r="U232" s="12" t="s">
        <v>367</v>
      </c>
      <c r="V232" s="12" t="s">
        <v>2698</v>
      </c>
      <c r="W232" s="12" t="s">
        <v>1836</v>
      </c>
      <c r="X232" s="12" t="s">
        <v>2699</v>
      </c>
      <c r="Y232" s="12" t="s">
        <v>2700</v>
      </c>
    </row>
    <row r="233" spans="1:25" x14ac:dyDescent="0.25">
      <c r="A233" s="12" t="s">
        <v>2701</v>
      </c>
      <c r="B233" s="183">
        <v>455597</v>
      </c>
      <c r="C233" s="12" t="s">
        <v>588</v>
      </c>
      <c r="D233" s="703" t="s">
        <v>35</v>
      </c>
      <c r="E233" s="703" t="s">
        <v>35</v>
      </c>
      <c r="F233" s="703" t="s">
        <v>35</v>
      </c>
      <c r="G233" s="703" t="s">
        <v>35</v>
      </c>
      <c r="H233" s="703" t="s">
        <v>35</v>
      </c>
      <c r="I233" s="703" t="s">
        <v>35</v>
      </c>
      <c r="J233" s="703" t="s">
        <v>35</v>
      </c>
      <c r="P233" s="12" t="s">
        <v>1428</v>
      </c>
      <c r="Q233" s="12" t="s">
        <v>589</v>
      </c>
      <c r="R233" s="12" t="s">
        <v>1874</v>
      </c>
      <c r="S233" s="12" t="s">
        <v>1836</v>
      </c>
      <c r="T233" s="12" t="s">
        <v>2702</v>
      </c>
      <c r="U233" s="12" t="s">
        <v>589</v>
      </c>
      <c r="V233" s="12" t="s">
        <v>1874</v>
      </c>
      <c r="W233" s="12" t="s">
        <v>1836</v>
      </c>
      <c r="X233" s="12" t="s">
        <v>2702</v>
      </c>
      <c r="Y233" s="12" t="s">
        <v>2703</v>
      </c>
    </row>
    <row r="234" spans="1:25" x14ac:dyDescent="0.25">
      <c r="A234" s="12" t="s">
        <v>2704</v>
      </c>
      <c r="B234" s="12" t="s">
        <v>1630</v>
      </c>
      <c r="C234" s="12" t="s">
        <v>1059</v>
      </c>
      <c r="D234" s="703" t="s">
        <v>35</v>
      </c>
      <c r="E234" s="703" t="s">
        <v>35</v>
      </c>
      <c r="F234" s="703" t="s">
        <v>35</v>
      </c>
      <c r="G234" s="703" t="s">
        <v>35</v>
      </c>
      <c r="H234" s="703" t="s">
        <v>35</v>
      </c>
      <c r="I234" s="703" t="s">
        <v>35</v>
      </c>
      <c r="J234" s="703" t="s">
        <v>35</v>
      </c>
      <c r="P234" s="12" t="s">
        <v>1384</v>
      </c>
      <c r="Q234" s="12" t="s">
        <v>1060</v>
      </c>
      <c r="R234" s="12" t="s">
        <v>2705</v>
      </c>
      <c r="S234" s="12" t="s">
        <v>1836</v>
      </c>
      <c r="T234" s="12" t="s">
        <v>2706</v>
      </c>
      <c r="U234" s="12" t="s">
        <v>1060</v>
      </c>
      <c r="V234" s="12" t="s">
        <v>2705</v>
      </c>
      <c r="W234" s="12" t="s">
        <v>1836</v>
      </c>
      <c r="X234" s="12" t="s">
        <v>2706</v>
      </c>
      <c r="Y234" s="12" t="s">
        <v>2707</v>
      </c>
    </row>
    <row r="235" spans="1:25" x14ac:dyDescent="0.25">
      <c r="A235" s="12" t="s">
        <v>2708</v>
      </c>
      <c r="B235" s="183">
        <v>675645</v>
      </c>
      <c r="C235" s="12" t="s">
        <v>374</v>
      </c>
      <c r="D235" s="703" t="s">
        <v>35</v>
      </c>
      <c r="E235" s="703" t="s">
        <v>35</v>
      </c>
      <c r="F235" s="703" t="s">
        <v>35</v>
      </c>
      <c r="G235" s="703" t="s">
        <v>35</v>
      </c>
      <c r="H235" s="703" t="s">
        <v>35</v>
      </c>
      <c r="I235" s="703" t="s">
        <v>35</v>
      </c>
      <c r="J235" s="703" t="s">
        <v>35</v>
      </c>
      <c r="P235" s="12" t="s">
        <v>1355</v>
      </c>
      <c r="Q235" s="12" t="s">
        <v>375</v>
      </c>
      <c r="R235" s="12" t="s">
        <v>2186</v>
      </c>
      <c r="S235" s="12" t="s">
        <v>1836</v>
      </c>
      <c r="T235" s="12" t="s">
        <v>2709</v>
      </c>
      <c r="U235" s="12" t="s">
        <v>375</v>
      </c>
      <c r="V235" s="12" t="s">
        <v>2186</v>
      </c>
      <c r="W235" s="12" t="s">
        <v>1836</v>
      </c>
      <c r="X235" s="12" t="s">
        <v>2709</v>
      </c>
      <c r="Y235" s="12" t="s">
        <v>2710</v>
      </c>
    </row>
    <row r="236" spans="1:25" x14ac:dyDescent="0.25">
      <c r="A236" s="12" t="s">
        <v>2711</v>
      </c>
      <c r="B236" s="183">
        <v>675128</v>
      </c>
      <c r="C236" s="12" t="s">
        <v>987</v>
      </c>
      <c r="D236" s="703" t="s">
        <v>35</v>
      </c>
      <c r="E236" s="703" t="s">
        <v>35</v>
      </c>
      <c r="F236" s="703" t="s">
        <v>35</v>
      </c>
      <c r="G236" s="703" t="s">
        <v>35</v>
      </c>
      <c r="H236" s="703" t="s">
        <v>35</v>
      </c>
      <c r="I236" s="703" t="s">
        <v>35</v>
      </c>
      <c r="J236" s="703" t="s">
        <v>35</v>
      </c>
      <c r="P236" s="12" t="s">
        <v>1343</v>
      </c>
      <c r="Q236" s="12" t="s">
        <v>988</v>
      </c>
      <c r="R236" s="12" t="s">
        <v>1896</v>
      </c>
      <c r="S236" s="12" t="s">
        <v>1836</v>
      </c>
      <c r="T236" s="12" t="s">
        <v>2712</v>
      </c>
      <c r="U236" s="12" t="s">
        <v>2228</v>
      </c>
      <c r="V236" s="12" t="s">
        <v>2229</v>
      </c>
      <c r="W236" s="12" t="s">
        <v>1836</v>
      </c>
      <c r="X236" s="12" t="s">
        <v>2230</v>
      </c>
      <c r="Y236" s="12" t="s">
        <v>2713</v>
      </c>
    </row>
    <row r="237" spans="1:25" x14ac:dyDescent="0.25">
      <c r="A237" s="12" t="s">
        <v>2714</v>
      </c>
      <c r="B237" s="183">
        <v>676067</v>
      </c>
      <c r="C237" s="12" t="s">
        <v>564</v>
      </c>
      <c r="D237" s="703" t="s">
        <v>35</v>
      </c>
      <c r="E237" s="703" t="s">
        <v>35</v>
      </c>
      <c r="F237" s="703" t="s">
        <v>35</v>
      </c>
      <c r="G237" s="703" t="s">
        <v>35</v>
      </c>
      <c r="H237" s="703" t="s">
        <v>35</v>
      </c>
      <c r="I237" s="703" t="s">
        <v>35</v>
      </c>
      <c r="J237" s="703" t="s">
        <v>35</v>
      </c>
      <c r="P237" s="12" t="s">
        <v>1314</v>
      </c>
      <c r="Q237" s="12" t="s">
        <v>565</v>
      </c>
      <c r="R237" s="12" t="s">
        <v>1865</v>
      </c>
      <c r="S237" s="12" t="s">
        <v>1836</v>
      </c>
      <c r="T237" s="12" t="s">
        <v>2120</v>
      </c>
      <c r="U237" s="12" t="s">
        <v>565</v>
      </c>
      <c r="V237" s="12" t="s">
        <v>1865</v>
      </c>
      <c r="W237" s="12" t="s">
        <v>1836</v>
      </c>
      <c r="X237" s="12" t="s">
        <v>2120</v>
      </c>
      <c r="Y237" s="12" t="s">
        <v>2715</v>
      </c>
    </row>
    <row r="238" spans="1:25" x14ac:dyDescent="0.25">
      <c r="A238" s="12" t="s">
        <v>2716</v>
      </c>
      <c r="B238" s="183">
        <v>676225</v>
      </c>
      <c r="C238" s="12" t="s">
        <v>178</v>
      </c>
      <c r="D238" s="703" t="s">
        <v>35</v>
      </c>
      <c r="E238" s="703" t="s">
        <v>35</v>
      </c>
      <c r="F238" s="703" t="s">
        <v>35</v>
      </c>
      <c r="G238" s="703" t="s">
        <v>35</v>
      </c>
      <c r="H238" s="703" t="s">
        <v>35</v>
      </c>
      <c r="I238" s="703" t="s">
        <v>35</v>
      </c>
      <c r="J238" s="703" t="s">
        <v>35</v>
      </c>
      <c r="P238" s="12" t="s">
        <v>1382</v>
      </c>
      <c r="Q238" s="12" t="s">
        <v>179</v>
      </c>
      <c r="R238" s="12" t="s">
        <v>2717</v>
      </c>
      <c r="S238" s="12" t="s">
        <v>1836</v>
      </c>
      <c r="T238" s="12" t="s">
        <v>2718</v>
      </c>
      <c r="U238" s="12" t="s">
        <v>179</v>
      </c>
      <c r="V238" s="12" t="s">
        <v>2717</v>
      </c>
      <c r="W238" s="12" t="s">
        <v>1836</v>
      </c>
      <c r="X238" s="12" t="s">
        <v>2718</v>
      </c>
      <c r="Y238" s="12" t="s">
        <v>2719</v>
      </c>
    </row>
    <row r="239" spans="1:25" x14ac:dyDescent="0.25">
      <c r="A239" s="12" t="s">
        <v>2720</v>
      </c>
      <c r="B239" s="183">
        <v>675522</v>
      </c>
      <c r="C239" s="12" t="s">
        <v>993</v>
      </c>
      <c r="D239" s="703" t="s">
        <v>35</v>
      </c>
      <c r="E239" s="703" t="s">
        <v>35</v>
      </c>
      <c r="F239" s="703" t="s">
        <v>35</v>
      </c>
      <c r="G239" s="703" t="s">
        <v>35</v>
      </c>
      <c r="H239" s="703" t="s">
        <v>35</v>
      </c>
      <c r="I239" s="703" t="s">
        <v>35</v>
      </c>
      <c r="J239" s="703" t="s">
        <v>35</v>
      </c>
      <c r="P239" s="12" t="s">
        <v>1380</v>
      </c>
      <c r="Q239" s="12" t="s">
        <v>994</v>
      </c>
      <c r="R239" s="12" t="s">
        <v>2721</v>
      </c>
      <c r="S239" s="12" t="s">
        <v>1836</v>
      </c>
      <c r="T239" s="12" t="s">
        <v>2722</v>
      </c>
      <c r="U239" s="12" t="s">
        <v>908</v>
      </c>
      <c r="V239" s="12" t="s">
        <v>2326</v>
      </c>
      <c r="W239" s="12" t="s">
        <v>1836</v>
      </c>
      <c r="X239" s="12" t="s">
        <v>2327</v>
      </c>
      <c r="Y239" s="12" t="s">
        <v>2328</v>
      </c>
    </row>
    <row r="240" spans="1:25" x14ac:dyDescent="0.25">
      <c r="A240" s="12" t="s">
        <v>2723</v>
      </c>
      <c r="B240" s="183">
        <v>676293</v>
      </c>
      <c r="C240" s="12" t="s">
        <v>504</v>
      </c>
      <c r="D240" s="703" t="s">
        <v>35</v>
      </c>
      <c r="E240" s="703" t="s">
        <v>35</v>
      </c>
      <c r="F240" s="703" t="s">
        <v>35</v>
      </c>
      <c r="G240" s="703" t="s">
        <v>35</v>
      </c>
      <c r="H240" s="703" t="s">
        <v>35</v>
      </c>
      <c r="I240" s="703" t="s">
        <v>35</v>
      </c>
      <c r="J240" s="703" t="s">
        <v>35</v>
      </c>
      <c r="P240" s="12" t="s">
        <v>1315</v>
      </c>
      <c r="Q240" s="12" t="s">
        <v>505</v>
      </c>
      <c r="R240" s="12" t="s">
        <v>1298</v>
      </c>
      <c r="S240" s="12" t="s">
        <v>1836</v>
      </c>
      <c r="T240" s="12" t="s">
        <v>2724</v>
      </c>
      <c r="U240" s="12" t="s">
        <v>505</v>
      </c>
      <c r="V240" s="12" t="s">
        <v>1298</v>
      </c>
      <c r="W240" s="12" t="s">
        <v>1836</v>
      </c>
      <c r="X240" s="12" t="s">
        <v>2724</v>
      </c>
      <c r="Y240" s="12" t="s">
        <v>2725</v>
      </c>
    </row>
    <row r="241" spans="1:25" x14ac:dyDescent="0.25">
      <c r="A241" s="12" t="s">
        <v>2726</v>
      </c>
      <c r="B241" s="183">
        <v>455715</v>
      </c>
      <c r="C241" s="12" t="s">
        <v>346</v>
      </c>
      <c r="D241" s="703" t="s">
        <v>35</v>
      </c>
      <c r="E241" s="703" t="s">
        <v>35</v>
      </c>
      <c r="F241" s="703" t="s">
        <v>35</v>
      </c>
      <c r="G241" s="703" t="s">
        <v>35</v>
      </c>
      <c r="H241" s="703" t="s">
        <v>35</v>
      </c>
      <c r="I241" s="703" t="s">
        <v>35</v>
      </c>
      <c r="J241" s="703" t="s">
        <v>35</v>
      </c>
      <c r="P241" s="12" t="s">
        <v>1433</v>
      </c>
      <c r="Q241" s="12" t="s">
        <v>347</v>
      </c>
      <c r="R241" s="12" t="s">
        <v>2727</v>
      </c>
      <c r="S241" s="12" t="s">
        <v>1836</v>
      </c>
      <c r="T241" s="12" t="s">
        <v>1913</v>
      </c>
      <c r="U241" s="12" t="s">
        <v>347</v>
      </c>
      <c r="V241" s="12" t="s">
        <v>2727</v>
      </c>
      <c r="W241" s="12" t="s">
        <v>1836</v>
      </c>
      <c r="X241" s="12" t="s">
        <v>1913</v>
      </c>
      <c r="Y241" s="12" t="s">
        <v>2728</v>
      </c>
    </row>
    <row r="242" spans="1:25" x14ac:dyDescent="0.25">
      <c r="A242" s="12" t="s">
        <v>2729</v>
      </c>
      <c r="B242" s="183">
        <v>455744</v>
      </c>
      <c r="C242" s="12" t="s">
        <v>879</v>
      </c>
      <c r="D242" s="703" t="s">
        <v>35</v>
      </c>
      <c r="E242" s="703" t="s">
        <v>35</v>
      </c>
      <c r="F242" s="703" t="s">
        <v>35</v>
      </c>
      <c r="G242" s="703" t="s">
        <v>35</v>
      </c>
      <c r="H242" s="703" t="s">
        <v>35</v>
      </c>
      <c r="I242" s="703" t="s">
        <v>35</v>
      </c>
      <c r="J242" s="703" t="s">
        <v>35</v>
      </c>
      <c r="P242" s="12" t="s">
        <v>1417</v>
      </c>
      <c r="Q242" s="12" t="s">
        <v>880</v>
      </c>
      <c r="R242" s="12" t="s">
        <v>2730</v>
      </c>
      <c r="S242" s="12" t="s">
        <v>1836</v>
      </c>
      <c r="T242" s="12" t="s">
        <v>2731</v>
      </c>
      <c r="U242" s="12" t="s">
        <v>880</v>
      </c>
      <c r="V242" s="12" t="s">
        <v>2730</v>
      </c>
      <c r="W242" s="12" t="s">
        <v>1836</v>
      </c>
      <c r="X242" s="12" t="s">
        <v>2731</v>
      </c>
      <c r="Y242" s="12" t="s">
        <v>2732</v>
      </c>
    </row>
    <row r="243" spans="1:25" x14ac:dyDescent="0.25">
      <c r="A243" s="12" t="s">
        <v>2733</v>
      </c>
      <c r="B243" s="183">
        <v>675061</v>
      </c>
      <c r="C243" s="12" t="s">
        <v>812</v>
      </c>
      <c r="D243" s="703" t="s">
        <v>35</v>
      </c>
      <c r="E243" s="703" t="s">
        <v>35</v>
      </c>
      <c r="F243" s="703" t="s">
        <v>35</v>
      </c>
      <c r="G243" s="703" t="s">
        <v>35</v>
      </c>
      <c r="H243" s="703" t="s">
        <v>35</v>
      </c>
      <c r="I243" s="703" t="s">
        <v>35</v>
      </c>
      <c r="J243" s="703" t="s">
        <v>35</v>
      </c>
      <c r="P243" s="12" t="s">
        <v>812</v>
      </c>
      <c r="Q243" s="12" t="s">
        <v>813</v>
      </c>
      <c r="R243" s="12" t="s">
        <v>2734</v>
      </c>
      <c r="S243" s="12" t="s">
        <v>1836</v>
      </c>
      <c r="T243" s="12" t="s">
        <v>2735</v>
      </c>
      <c r="U243" s="12" t="s">
        <v>2736</v>
      </c>
      <c r="V243" s="12" t="s">
        <v>2734</v>
      </c>
      <c r="W243" s="12" t="s">
        <v>1836</v>
      </c>
      <c r="X243" s="12" t="s">
        <v>2735</v>
      </c>
      <c r="Y243" s="12" t="s">
        <v>2737</v>
      </c>
    </row>
    <row r="244" spans="1:25" x14ac:dyDescent="0.25">
      <c r="A244" s="12" t="s">
        <v>2738</v>
      </c>
      <c r="B244" s="183">
        <v>675641</v>
      </c>
      <c r="C244" s="12" t="s">
        <v>690</v>
      </c>
      <c r="D244" s="703" t="s">
        <v>35</v>
      </c>
      <c r="E244" s="703" t="s">
        <v>35</v>
      </c>
      <c r="F244" s="703" t="s">
        <v>35</v>
      </c>
      <c r="G244" s="703" t="s">
        <v>35</v>
      </c>
      <c r="H244" s="703" t="s">
        <v>35</v>
      </c>
      <c r="I244" s="703" t="s">
        <v>35</v>
      </c>
      <c r="J244" s="703" t="s">
        <v>35</v>
      </c>
      <c r="P244" s="12" t="s">
        <v>1364</v>
      </c>
      <c r="Q244" s="12" t="s">
        <v>691</v>
      </c>
      <c r="R244" s="12" t="s">
        <v>2739</v>
      </c>
      <c r="S244" s="12" t="s">
        <v>1836</v>
      </c>
      <c r="T244" s="12" t="s">
        <v>2687</v>
      </c>
      <c r="U244" s="12" t="s">
        <v>2740</v>
      </c>
      <c r="V244" s="12" t="s">
        <v>2739</v>
      </c>
      <c r="W244" s="12" t="s">
        <v>1836</v>
      </c>
      <c r="X244" s="12" t="s">
        <v>2687</v>
      </c>
      <c r="Y244" s="12" t="s">
        <v>2741</v>
      </c>
    </row>
    <row r="245" spans="1:25" x14ac:dyDescent="0.25">
      <c r="A245" s="12" t="s">
        <v>2742</v>
      </c>
      <c r="B245" s="183">
        <v>675943</v>
      </c>
      <c r="C245" s="12" t="s">
        <v>1051</v>
      </c>
      <c r="D245" s="703" t="s">
        <v>35</v>
      </c>
      <c r="E245" s="703" t="s">
        <v>35</v>
      </c>
      <c r="F245" s="703" t="s">
        <v>35</v>
      </c>
      <c r="G245" s="703" t="s">
        <v>35</v>
      </c>
      <c r="H245" s="703" t="s">
        <v>35</v>
      </c>
      <c r="I245" s="703" t="s">
        <v>35</v>
      </c>
      <c r="J245" s="703" t="s">
        <v>35</v>
      </c>
      <c r="P245" s="12" t="s">
        <v>1295</v>
      </c>
      <c r="Q245" s="12" t="s">
        <v>1052</v>
      </c>
      <c r="R245" s="12" t="s">
        <v>2743</v>
      </c>
      <c r="S245" s="12" t="s">
        <v>1836</v>
      </c>
      <c r="T245" s="12" t="s">
        <v>2744</v>
      </c>
      <c r="U245" s="12" t="s">
        <v>2357</v>
      </c>
      <c r="V245" s="12" t="s">
        <v>2358</v>
      </c>
      <c r="W245" s="12" t="s">
        <v>1836</v>
      </c>
      <c r="X245" s="12" t="s">
        <v>2359</v>
      </c>
      <c r="Y245" s="12" t="s">
        <v>2360</v>
      </c>
    </row>
    <row r="246" spans="1:25" x14ac:dyDescent="0.25">
      <c r="A246" s="12" t="s">
        <v>2745</v>
      </c>
      <c r="B246" s="183">
        <v>675196</v>
      </c>
      <c r="C246" s="12" t="s">
        <v>736</v>
      </c>
      <c r="D246" s="703" t="s">
        <v>35</v>
      </c>
      <c r="E246" s="703" t="s">
        <v>35</v>
      </c>
      <c r="F246" s="703" t="s">
        <v>35</v>
      </c>
      <c r="G246" s="703" t="s">
        <v>35</v>
      </c>
      <c r="H246" s="703" t="s">
        <v>35</v>
      </c>
      <c r="I246" s="703" t="s">
        <v>35</v>
      </c>
      <c r="J246" s="703" t="s">
        <v>35</v>
      </c>
      <c r="P246" s="12" t="s">
        <v>1356</v>
      </c>
      <c r="Q246" s="12" t="s">
        <v>737</v>
      </c>
      <c r="R246" s="12" t="s">
        <v>1995</v>
      </c>
      <c r="S246" s="12" t="s">
        <v>1836</v>
      </c>
      <c r="T246" s="12" t="s">
        <v>2746</v>
      </c>
      <c r="U246" s="12" t="s">
        <v>737</v>
      </c>
      <c r="V246" s="12" t="s">
        <v>1995</v>
      </c>
      <c r="W246" s="12" t="s">
        <v>1836</v>
      </c>
      <c r="X246" s="12" t="s">
        <v>2746</v>
      </c>
      <c r="Y246" s="12" t="s">
        <v>2747</v>
      </c>
    </row>
    <row r="247" spans="1:25" x14ac:dyDescent="0.25">
      <c r="A247" s="12" t="s">
        <v>2748</v>
      </c>
      <c r="B247" s="183">
        <v>455934</v>
      </c>
      <c r="C247" s="12" t="s">
        <v>250</v>
      </c>
      <c r="D247" s="703" t="s">
        <v>35</v>
      </c>
      <c r="E247" s="703" t="s">
        <v>35</v>
      </c>
      <c r="F247" s="703" t="s">
        <v>35</v>
      </c>
      <c r="G247" s="703" t="s">
        <v>35</v>
      </c>
      <c r="H247" s="703" t="s">
        <v>35</v>
      </c>
      <c r="I247" s="703" t="s">
        <v>35</v>
      </c>
      <c r="J247" s="703" t="s">
        <v>35</v>
      </c>
      <c r="P247" s="12" t="s">
        <v>1355</v>
      </c>
      <c r="Q247" s="12" t="s">
        <v>251</v>
      </c>
      <c r="R247" s="12" t="s">
        <v>2186</v>
      </c>
      <c r="S247" s="12" t="s">
        <v>1836</v>
      </c>
      <c r="T247" s="12" t="s">
        <v>2264</v>
      </c>
      <c r="U247" s="12" t="s">
        <v>251</v>
      </c>
      <c r="V247" s="12" t="s">
        <v>2186</v>
      </c>
      <c r="W247" s="12" t="s">
        <v>1836</v>
      </c>
      <c r="X247" s="12" t="s">
        <v>2264</v>
      </c>
      <c r="Y247" s="12" t="s">
        <v>2749</v>
      </c>
    </row>
    <row r="248" spans="1:25" x14ac:dyDescent="0.25">
      <c r="A248" s="12" t="s">
        <v>2750</v>
      </c>
      <c r="B248" s="183">
        <v>455804</v>
      </c>
      <c r="C248" s="12" t="s">
        <v>1025</v>
      </c>
      <c r="D248" s="703" t="s">
        <v>35</v>
      </c>
      <c r="E248" s="703" t="s">
        <v>35</v>
      </c>
      <c r="F248" s="703" t="s">
        <v>35</v>
      </c>
      <c r="G248" s="703" t="s">
        <v>35</v>
      </c>
      <c r="H248" s="703" t="s">
        <v>35</v>
      </c>
      <c r="I248" s="703" t="s">
        <v>35</v>
      </c>
      <c r="J248" s="703" t="s">
        <v>35</v>
      </c>
      <c r="P248" s="12" t="s">
        <v>1428</v>
      </c>
      <c r="Q248" s="12" t="s">
        <v>1026</v>
      </c>
      <c r="R248" s="12" t="s">
        <v>1874</v>
      </c>
      <c r="S248" s="12" t="s">
        <v>1836</v>
      </c>
      <c r="T248" s="12" t="s">
        <v>2751</v>
      </c>
      <c r="U248" s="12" t="s">
        <v>1026</v>
      </c>
      <c r="V248" s="12" t="s">
        <v>1874</v>
      </c>
      <c r="W248" s="12" t="s">
        <v>1836</v>
      </c>
      <c r="X248" s="12" t="s">
        <v>2751</v>
      </c>
      <c r="Y248" s="12" t="s">
        <v>2752</v>
      </c>
    </row>
    <row r="249" spans="1:25" x14ac:dyDescent="0.25">
      <c r="A249" s="12" t="s">
        <v>2753</v>
      </c>
      <c r="B249" s="183">
        <v>455974</v>
      </c>
      <c r="C249" s="12" t="s">
        <v>1073</v>
      </c>
      <c r="D249" s="703" t="s">
        <v>35</v>
      </c>
      <c r="E249" s="703" t="s">
        <v>35</v>
      </c>
      <c r="F249" s="703" t="s">
        <v>35</v>
      </c>
      <c r="G249" s="562" t="s">
        <v>3436</v>
      </c>
      <c r="H249" s="562" t="s">
        <v>3436</v>
      </c>
      <c r="I249" s="562" t="s">
        <v>3436</v>
      </c>
      <c r="J249" s="562" t="s">
        <v>36</v>
      </c>
      <c r="P249" s="12" t="s">
        <v>1428</v>
      </c>
      <c r="Q249" s="12" t="s">
        <v>1074</v>
      </c>
      <c r="R249" s="12" t="s">
        <v>1939</v>
      </c>
      <c r="S249" s="12" t="s">
        <v>1836</v>
      </c>
      <c r="T249" s="12" t="s">
        <v>1940</v>
      </c>
      <c r="U249" s="12" t="s">
        <v>2754</v>
      </c>
      <c r="V249" s="12" t="s">
        <v>2755</v>
      </c>
      <c r="W249" s="12" t="s">
        <v>1836</v>
      </c>
      <c r="X249" s="12" t="s">
        <v>2756</v>
      </c>
      <c r="Y249" s="12" t="s">
        <v>2757</v>
      </c>
    </row>
    <row r="250" spans="1:25" x14ac:dyDescent="0.25">
      <c r="A250" s="12" t="s">
        <v>2758</v>
      </c>
      <c r="B250" s="183">
        <v>675445</v>
      </c>
      <c r="C250" s="12" t="s">
        <v>340</v>
      </c>
      <c r="D250" s="703" t="s">
        <v>35</v>
      </c>
      <c r="E250" s="703" t="s">
        <v>35</v>
      </c>
      <c r="F250" s="703" t="s">
        <v>35</v>
      </c>
      <c r="G250" s="703" t="s">
        <v>35</v>
      </c>
      <c r="H250" s="703" t="s">
        <v>35</v>
      </c>
      <c r="I250" s="703" t="s">
        <v>35</v>
      </c>
      <c r="J250" s="703" t="s">
        <v>35</v>
      </c>
      <c r="P250" s="12" t="s">
        <v>1433</v>
      </c>
      <c r="Q250" s="12" t="s">
        <v>341</v>
      </c>
      <c r="R250" s="12" t="s">
        <v>2759</v>
      </c>
      <c r="S250" s="12" t="s">
        <v>1836</v>
      </c>
      <c r="T250" s="12" t="s">
        <v>2760</v>
      </c>
      <c r="U250" s="12" t="s">
        <v>341</v>
      </c>
      <c r="V250" s="12" t="s">
        <v>2759</v>
      </c>
      <c r="W250" s="12" t="s">
        <v>1836</v>
      </c>
      <c r="X250" s="12" t="s">
        <v>2760</v>
      </c>
      <c r="Y250" s="12" t="s">
        <v>2761</v>
      </c>
    </row>
    <row r="251" spans="1:25" x14ac:dyDescent="0.25">
      <c r="A251" s="12" t="s">
        <v>2762</v>
      </c>
      <c r="B251" s="183">
        <v>675101</v>
      </c>
      <c r="C251" s="12" t="s">
        <v>360</v>
      </c>
      <c r="D251" s="703" t="s">
        <v>35</v>
      </c>
      <c r="E251" s="703" t="s">
        <v>35</v>
      </c>
      <c r="F251" s="703" t="s">
        <v>35</v>
      </c>
      <c r="G251" s="703" t="s">
        <v>35</v>
      </c>
      <c r="H251" s="703" t="s">
        <v>35</v>
      </c>
      <c r="I251" s="703" t="s">
        <v>35</v>
      </c>
      <c r="J251" s="703" t="s">
        <v>35</v>
      </c>
      <c r="P251" s="12" t="s">
        <v>1433</v>
      </c>
      <c r="Q251" s="12" t="s">
        <v>361</v>
      </c>
      <c r="R251" s="12" t="s">
        <v>2366</v>
      </c>
      <c r="S251" s="12" t="s">
        <v>1836</v>
      </c>
      <c r="T251" s="12" t="s">
        <v>2367</v>
      </c>
      <c r="U251" s="12" t="s">
        <v>361</v>
      </c>
      <c r="V251" s="12" t="s">
        <v>2366</v>
      </c>
      <c r="W251" s="12" t="s">
        <v>1836</v>
      </c>
      <c r="X251" s="12" t="s">
        <v>2367</v>
      </c>
      <c r="Y251" s="12" t="s">
        <v>2763</v>
      </c>
    </row>
    <row r="252" spans="1:25" x14ac:dyDescent="0.25">
      <c r="A252" s="12" t="s">
        <v>2764</v>
      </c>
      <c r="B252" s="183">
        <v>675619</v>
      </c>
      <c r="C252" s="12" t="s">
        <v>230</v>
      </c>
      <c r="D252" s="703" t="s">
        <v>35</v>
      </c>
      <c r="E252" s="703" t="s">
        <v>35</v>
      </c>
      <c r="F252" s="703" t="s">
        <v>35</v>
      </c>
      <c r="G252" s="703" t="s">
        <v>35</v>
      </c>
      <c r="H252" s="703" t="s">
        <v>35</v>
      </c>
      <c r="I252" s="703" t="s">
        <v>35</v>
      </c>
      <c r="J252" s="703" t="s">
        <v>35</v>
      </c>
      <c r="P252" s="12" t="s">
        <v>1373</v>
      </c>
      <c r="Q252" s="12" t="s">
        <v>231</v>
      </c>
      <c r="R252" s="12" t="s">
        <v>2765</v>
      </c>
      <c r="S252" s="12" t="s">
        <v>1836</v>
      </c>
      <c r="T252" s="12" t="s">
        <v>2766</v>
      </c>
      <c r="U252" s="12" t="s">
        <v>2767</v>
      </c>
      <c r="V252" s="12" t="s">
        <v>2011</v>
      </c>
      <c r="W252" s="12" t="s">
        <v>1836</v>
      </c>
      <c r="X252" s="12" t="s">
        <v>2012</v>
      </c>
      <c r="Y252" s="12" t="s">
        <v>2013</v>
      </c>
    </row>
    <row r="253" spans="1:25" x14ac:dyDescent="0.25">
      <c r="A253" s="12" t="s">
        <v>2768</v>
      </c>
      <c r="B253" s="183">
        <v>675394</v>
      </c>
      <c r="C253" s="12" t="s">
        <v>808</v>
      </c>
      <c r="D253" s="703" t="s">
        <v>35</v>
      </c>
      <c r="E253" s="703" t="s">
        <v>35</v>
      </c>
      <c r="F253" s="703" t="s">
        <v>35</v>
      </c>
      <c r="G253" s="703" t="s">
        <v>35</v>
      </c>
      <c r="H253" s="703" t="s">
        <v>35</v>
      </c>
      <c r="I253" s="703" t="s">
        <v>35</v>
      </c>
      <c r="J253" s="703" t="s">
        <v>35</v>
      </c>
      <c r="P253" s="12" t="s">
        <v>1425</v>
      </c>
      <c r="Q253" s="12" t="s">
        <v>809</v>
      </c>
      <c r="R253" s="12" t="s">
        <v>2769</v>
      </c>
      <c r="S253" s="12" t="s">
        <v>1836</v>
      </c>
      <c r="T253" s="12" t="s">
        <v>2770</v>
      </c>
      <c r="U253" s="12" t="s">
        <v>2000</v>
      </c>
      <c r="V253" s="12" t="s">
        <v>1962</v>
      </c>
      <c r="W253" s="12" t="s">
        <v>1836</v>
      </c>
      <c r="X253" s="12" t="s">
        <v>1963</v>
      </c>
      <c r="Y253" s="12" t="s">
        <v>2771</v>
      </c>
    </row>
    <row r="254" spans="1:25" x14ac:dyDescent="0.25">
      <c r="A254" s="12" t="s">
        <v>2772</v>
      </c>
      <c r="B254" s="183">
        <v>675743</v>
      </c>
      <c r="C254" s="12" t="s">
        <v>1125</v>
      </c>
      <c r="D254" s="703" t="s">
        <v>35</v>
      </c>
      <c r="E254" s="703" t="s">
        <v>35</v>
      </c>
      <c r="F254" s="703" t="s">
        <v>35</v>
      </c>
      <c r="G254" s="703" t="s">
        <v>35</v>
      </c>
      <c r="H254" s="703" t="s">
        <v>35</v>
      </c>
      <c r="I254" s="703" t="s">
        <v>35</v>
      </c>
      <c r="J254" s="703" t="s">
        <v>35</v>
      </c>
      <c r="P254" s="12" t="s">
        <v>1371</v>
      </c>
      <c r="Q254" s="12" t="s">
        <v>1126</v>
      </c>
      <c r="R254" s="12" t="s">
        <v>2773</v>
      </c>
      <c r="S254" s="12" t="s">
        <v>1836</v>
      </c>
      <c r="T254" s="12" t="s">
        <v>2774</v>
      </c>
      <c r="U254" s="12" t="s">
        <v>1126</v>
      </c>
      <c r="V254" s="12" t="s">
        <v>2773</v>
      </c>
      <c r="W254" s="12" t="s">
        <v>1836</v>
      </c>
      <c r="X254" s="12" t="s">
        <v>2774</v>
      </c>
      <c r="Y254" s="12" t="s">
        <v>2775</v>
      </c>
    </row>
    <row r="255" spans="1:25" x14ac:dyDescent="0.25">
      <c r="A255" s="12" t="s">
        <v>2776</v>
      </c>
      <c r="B255" s="183">
        <v>675408</v>
      </c>
      <c r="C255" s="12" t="s">
        <v>897</v>
      </c>
      <c r="D255" s="703" t="s">
        <v>35</v>
      </c>
      <c r="E255" s="703" t="s">
        <v>35</v>
      </c>
      <c r="F255" s="703" t="s">
        <v>35</v>
      </c>
      <c r="G255" s="703" t="s">
        <v>35</v>
      </c>
      <c r="H255" s="703" t="s">
        <v>35</v>
      </c>
      <c r="I255" s="703" t="s">
        <v>35</v>
      </c>
      <c r="J255" s="703" t="s">
        <v>35</v>
      </c>
      <c r="P255" s="12" t="s">
        <v>1356</v>
      </c>
      <c r="Q255" s="12" t="s">
        <v>898</v>
      </c>
      <c r="R255" s="12" t="s">
        <v>2777</v>
      </c>
      <c r="S255" s="12" t="s">
        <v>1836</v>
      </c>
      <c r="T255" s="12" t="s">
        <v>2778</v>
      </c>
      <c r="U255" s="12" t="s">
        <v>898</v>
      </c>
      <c r="V255" s="12" t="s">
        <v>2777</v>
      </c>
      <c r="W255" s="12" t="s">
        <v>1836</v>
      </c>
      <c r="X255" s="12" t="s">
        <v>2778</v>
      </c>
      <c r="Y255" s="12" t="s">
        <v>2779</v>
      </c>
    </row>
    <row r="256" spans="1:25" x14ac:dyDescent="0.25">
      <c r="A256" s="12" t="s">
        <v>2780</v>
      </c>
      <c r="B256" s="183">
        <v>455565</v>
      </c>
      <c r="C256" s="12" t="s">
        <v>732</v>
      </c>
      <c r="D256" s="703" t="s">
        <v>35</v>
      </c>
      <c r="E256" s="703" t="s">
        <v>35</v>
      </c>
      <c r="F256" s="703" t="s">
        <v>35</v>
      </c>
      <c r="G256" s="703" t="s">
        <v>35</v>
      </c>
      <c r="H256" s="703" t="s">
        <v>35</v>
      </c>
      <c r="I256" s="703" t="s">
        <v>35</v>
      </c>
      <c r="J256" s="703" t="s">
        <v>35</v>
      </c>
      <c r="P256" s="12" t="s">
        <v>1356</v>
      </c>
      <c r="Q256" s="12" t="s">
        <v>733</v>
      </c>
      <c r="R256" s="12" t="s">
        <v>2781</v>
      </c>
      <c r="S256" s="12" t="s">
        <v>1836</v>
      </c>
      <c r="T256" s="12" t="s">
        <v>2782</v>
      </c>
      <c r="U256" s="12" t="s">
        <v>733</v>
      </c>
      <c r="V256" s="12" t="s">
        <v>2781</v>
      </c>
      <c r="W256" s="12" t="s">
        <v>1836</v>
      </c>
      <c r="X256" s="12" t="s">
        <v>2782</v>
      </c>
      <c r="Y256" s="12" t="s">
        <v>2783</v>
      </c>
    </row>
    <row r="257" spans="1:25" x14ac:dyDescent="0.25">
      <c r="A257" s="12" t="s">
        <v>2784</v>
      </c>
      <c r="B257" s="183">
        <v>675312</v>
      </c>
      <c r="C257" s="12" t="s">
        <v>1067</v>
      </c>
      <c r="D257" s="703" t="s">
        <v>35</v>
      </c>
      <c r="E257" s="703" t="s">
        <v>35</v>
      </c>
      <c r="F257" s="703" t="s">
        <v>35</v>
      </c>
      <c r="G257" s="703" t="s">
        <v>35</v>
      </c>
      <c r="H257" s="703" t="s">
        <v>35</v>
      </c>
      <c r="I257" s="703" t="s">
        <v>35</v>
      </c>
      <c r="J257" s="703" t="s">
        <v>35</v>
      </c>
      <c r="P257" s="12" t="s">
        <v>1428</v>
      </c>
      <c r="Q257" s="12" t="s">
        <v>1068</v>
      </c>
      <c r="R257" s="12" t="s">
        <v>2785</v>
      </c>
      <c r="S257" s="12" t="s">
        <v>1836</v>
      </c>
      <c r="T257" s="12" t="s">
        <v>2786</v>
      </c>
      <c r="U257" s="12" t="s">
        <v>1961</v>
      </c>
      <c r="V257" s="12" t="s">
        <v>1962</v>
      </c>
      <c r="W257" s="12" t="s">
        <v>1836</v>
      </c>
      <c r="X257" s="12" t="s">
        <v>1963</v>
      </c>
      <c r="Y257" s="12" t="s">
        <v>2787</v>
      </c>
    </row>
    <row r="258" spans="1:25" x14ac:dyDescent="0.25">
      <c r="A258" s="12" t="s">
        <v>2788</v>
      </c>
      <c r="B258" s="183">
        <v>455641</v>
      </c>
      <c r="C258" s="12" t="s">
        <v>210</v>
      </c>
      <c r="D258" s="703" t="s">
        <v>35</v>
      </c>
      <c r="E258" s="703" t="s">
        <v>35</v>
      </c>
      <c r="F258" s="703" t="s">
        <v>35</v>
      </c>
      <c r="G258" s="703" t="s">
        <v>35</v>
      </c>
      <c r="H258" s="703" t="s">
        <v>35</v>
      </c>
      <c r="I258" s="703" t="s">
        <v>35</v>
      </c>
      <c r="J258" s="703" t="s">
        <v>35</v>
      </c>
      <c r="P258" s="12" t="s">
        <v>1283</v>
      </c>
      <c r="Q258" s="12" t="s">
        <v>211</v>
      </c>
      <c r="R258" s="12" t="s">
        <v>2789</v>
      </c>
      <c r="S258" s="12" t="s">
        <v>1836</v>
      </c>
      <c r="T258" s="12" t="s">
        <v>2790</v>
      </c>
      <c r="U258" s="12" t="s">
        <v>2791</v>
      </c>
      <c r="V258" s="12" t="s">
        <v>2792</v>
      </c>
      <c r="W258" s="12" t="s">
        <v>1836</v>
      </c>
      <c r="X258" s="12" t="s">
        <v>2171</v>
      </c>
      <c r="Y258" s="12" t="s">
        <v>2793</v>
      </c>
    </row>
    <row r="259" spans="1:25" x14ac:dyDescent="0.25">
      <c r="A259" s="12" t="s">
        <v>2794</v>
      </c>
      <c r="B259" s="183">
        <v>455961</v>
      </c>
      <c r="C259" s="12" t="s">
        <v>260</v>
      </c>
      <c r="D259" s="703" t="s">
        <v>35</v>
      </c>
      <c r="E259" s="703" t="s">
        <v>35</v>
      </c>
      <c r="F259" s="703" t="s">
        <v>35</v>
      </c>
      <c r="G259" s="703" t="s">
        <v>35</v>
      </c>
      <c r="H259" s="703" t="s">
        <v>35</v>
      </c>
      <c r="I259" s="703" t="s">
        <v>35</v>
      </c>
      <c r="J259" s="703" t="s">
        <v>35</v>
      </c>
      <c r="P259" s="12" t="s">
        <v>1394</v>
      </c>
      <c r="Q259" s="12" t="s">
        <v>261</v>
      </c>
      <c r="R259" s="12" t="s">
        <v>2795</v>
      </c>
      <c r="S259" s="12" t="s">
        <v>1836</v>
      </c>
      <c r="T259" s="12" t="s">
        <v>2796</v>
      </c>
      <c r="U259" s="12" t="s">
        <v>261</v>
      </c>
      <c r="V259" s="12" t="s">
        <v>2795</v>
      </c>
      <c r="W259" s="12" t="s">
        <v>1836</v>
      </c>
      <c r="X259" s="12" t="s">
        <v>2796</v>
      </c>
      <c r="Y259" s="12" t="s">
        <v>2797</v>
      </c>
    </row>
    <row r="260" spans="1:25" x14ac:dyDescent="0.25">
      <c r="A260" s="12" t="s">
        <v>2798</v>
      </c>
      <c r="B260" s="183">
        <v>675327</v>
      </c>
      <c r="C260" s="12" t="s">
        <v>204</v>
      </c>
      <c r="D260" s="703" t="s">
        <v>35</v>
      </c>
      <c r="E260" s="703" t="s">
        <v>35</v>
      </c>
      <c r="F260" s="703" t="s">
        <v>35</v>
      </c>
      <c r="G260" s="703" t="s">
        <v>35</v>
      </c>
      <c r="H260" s="703" t="s">
        <v>35</v>
      </c>
      <c r="I260" s="703" t="s">
        <v>35</v>
      </c>
      <c r="J260" s="703" t="s">
        <v>35</v>
      </c>
      <c r="P260" s="12" t="s">
        <v>1401</v>
      </c>
      <c r="Q260" s="12" t="s">
        <v>205</v>
      </c>
      <c r="R260" s="12" t="s">
        <v>2182</v>
      </c>
      <c r="S260" s="12" t="s">
        <v>1836</v>
      </c>
      <c r="T260" s="12" t="s">
        <v>2799</v>
      </c>
      <c r="U260" s="12" t="s">
        <v>205</v>
      </c>
      <c r="V260" s="12" t="s">
        <v>2182</v>
      </c>
      <c r="W260" s="12" t="s">
        <v>1836</v>
      </c>
      <c r="X260" s="12" t="s">
        <v>2799</v>
      </c>
      <c r="Y260" s="12" t="s">
        <v>2800</v>
      </c>
    </row>
    <row r="261" spans="1:25" x14ac:dyDescent="0.25">
      <c r="A261" s="12" t="s">
        <v>2801</v>
      </c>
      <c r="B261" s="183">
        <v>455831</v>
      </c>
      <c r="C261" s="12" t="s">
        <v>734</v>
      </c>
      <c r="D261" s="703" t="s">
        <v>35</v>
      </c>
      <c r="E261" s="703" t="s">
        <v>35</v>
      </c>
      <c r="F261" s="703" t="s">
        <v>35</v>
      </c>
      <c r="G261" s="703" t="s">
        <v>35</v>
      </c>
      <c r="H261" s="703" t="s">
        <v>35</v>
      </c>
      <c r="I261" s="703" t="s">
        <v>35</v>
      </c>
      <c r="J261" s="703" t="s">
        <v>35</v>
      </c>
      <c r="P261" s="12" t="s">
        <v>1356</v>
      </c>
      <c r="Q261" s="12" t="s">
        <v>735</v>
      </c>
      <c r="R261" s="12" t="s">
        <v>2590</v>
      </c>
      <c r="S261" s="12" t="s">
        <v>1836</v>
      </c>
      <c r="T261" s="12" t="s">
        <v>2591</v>
      </c>
      <c r="U261" s="12" t="s">
        <v>735</v>
      </c>
      <c r="V261" s="12" t="s">
        <v>2590</v>
      </c>
      <c r="W261" s="12" t="s">
        <v>1836</v>
      </c>
      <c r="X261" s="12" t="s">
        <v>2591</v>
      </c>
      <c r="Y261" s="12" t="s">
        <v>2802</v>
      </c>
    </row>
    <row r="262" spans="1:25" x14ac:dyDescent="0.25">
      <c r="A262" s="12" t="s">
        <v>2803</v>
      </c>
      <c r="B262" s="183">
        <v>675460</v>
      </c>
      <c r="C262" s="12" t="s">
        <v>766</v>
      </c>
      <c r="D262" s="703" t="s">
        <v>35</v>
      </c>
      <c r="E262" s="703" t="s">
        <v>35</v>
      </c>
      <c r="F262" s="703" t="s">
        <v>35</v>
      </c>
      <c r="G262" s="703" t="s">
        <v>35</v>
      </c>
      <c r="H262" s="703" t="s">
        <v>35</v>
      </c>
      <c r="I262" s="703" t="s">
        <v>35</v>
      </c>
      <c r="J262" s="703" t="s">
        <v>35</v>
      </c>
      <c r="P262" s="12" t="s">
        <v>1356</v>
      </c>
      <c r="Q262" s="12" t="s">
        <v>767</v>
      </c>
      <c r="R262" s="12" t="s">
        <v>2418</v>
      </c>
      <c r="S262" s="12" t="s">
        <v>1836</v>
      </c>
      <c r="T262" s="12" t="s">
        <v>2419</v>
      </c>
      <c r="U262" s="12" t="s">
        <v>767</v>
      </c>
      <c r="V262" s="12" t="s">
        <v>2418</v>
      </c>
      <c r="W262" s="12" t="s">
        <v>1836</v>
      </c>
      <c r="X262" s="12" t="s">
        <v>2419</v>
      </c>
      <c r="Y262" s="12" t="s">
        <v>2804</v>
      </c>
    </row>
    <row r="263" spans="1:25" x14ac:dyDescent="0.25">
      <c r="A263" s="12" t="s">
        <v>2805</v>
      </c>
      <c r="B263" s="183">
        <v>675894</v>
      </c>
      <c r="C263" s="12" t="s">
        <v>380</v>
      </c>
      <c r="D263" s="703" t="s">
        <v>35</v>
      </c>
      <c r="E263" s="703" t="s">
        <v>35</v>
      </c>
      <c r="F263" s="703" t="s">
        <v>35</v>
      </c>
      <c r="G263" s="703" t="s">
        <v>35</v>
      </c>
      <c r="H263" s="703" t="s">
        <v>35</v>
      </c>
      <c r="I263" s="703" t="s">
        <v>35</v>
      </c>
      <c r="J263" s="703" t="s">
        <v>35</v>
      </c>
      <c r="P263" s="12" t="s">
        <v>1433</v>
      </c>
      <c r="Q263" s="12" t="s">
        <v>381</v>
      </c>
      <c r="R263" s="12" t="s">
        <v>2806</v>
      </c>
      <c r="S263" s="12" t="s">
        <v>1836</v>
      </c>
      <c r="T263" s="12" t="s">
        <v>2807</v>
      </c>
      <c r="U263" s="12" t="s">
        <v>2808</v>
      </c>
      <c r="V263" s="12" t="s">
        <v>2809</v>
      </c>
      <c r="W263" s="12" t="s">
        <v>1836</v>
      </c>
      <c r="X263" s="12" t="s">
        <v>2810</v>
      </c>
      <c r="Y263" s="12" t="s">
        <v>2811</v>
      </c>
    </row>
    <row r="264" spans="1:25" x14ac:dyDescent="0.25">
      <c r="A264" s="12" t="s">
        <v>2812</v>
      </c>
      <c r="B264" s="183">
        <v>675818</v>
      </c>
      <c r="C264" s="12" t="s">
        <v>680</v>
      </c>
      <c r="D264" s="703" t="s">
        <v>35</v>
      </c>
      <c r="E264" s="703" t="s">
        <v>35</v>
      </c>
      <c r="F264" s="703" t="s">
        <v>35</v>
      </c>
      <c r="G264" s="703" t="s">
        <v>35</v>
      </c>
      <c r="H264" s="703" t="s">
        <v>35</v>
      </c>
      <c r="I264" s="703" t="s">
        <v>35</v>
      </c>
      <c r="J264" s="703" t="s">
        <v>35</v>
      </c>
      <c r="P264" s="12" t="s">
        <v>1433</v>
      </c>
      <c r="Q264" s="12" t="s">
        <v>681</v>
      </c>
      <c r="R264" s="12" t="s">
        <v>1959</v>
      </c>
      <c r="S264" s="12" t="s">
        <v>1836</v>
      </c>
      <c r="T264" s="12" t="s">
        <v>2621</v>
      </c>
      <c r="U264" s="12" t="s">
        <v>2808</v>
      </c>
      <c r="V264" s="12" t="s">
        <v>2809</v>
      </c>
      <c r="W264" s="12" t="s">
        <v>1836</v>
      </c>
      <c r="X264" s="12" t="s">
        <v>2813</v>
      </c>
      <c r="Y264" s="12" t="s">
        <v>2814</v>
      </c>
    </row>
    <row r="265" spans="1:25" x14ac:dyDescent="0.25">
      <c r="A265" s="12" t="s">
        <v>2815</v>
      </c>
      <c r="B265" s="183">
        <v>675986</v>
      </c>
      <c r="C265" s="12" t="s">
        <v>388</v>
      </c>
      <c r="D265" s="703" t="s">
        <v>35</v>
      </c>
      <c r="E265" s="703" t="s">
        <v>35</v>
      </c>
      <c r="F265" s="703" t="s">
        <v>35</v>
      </c>
      <c r="G265" s="703" t="s">
        <v>35</v>
      </c>
      <c r="H265" s="703" t="s">
        <v>35</v>
      </c>
      <c r="I265" s="703" t="s">
        <v>35</v>
      </c>
      <c r="J265" s="703" t="s">
        <v>35</v>
      </c>
      <c r="P265" s="12" t="s">
        <v>1433</v>
      </c>
      <c r="Q265" s="12" t="s">
        <v>389</v>
      </c>
      <c r="R265" s="12" t="s">
        <v>1959</v>
      </c>
      <c r="S265" s="12" t="s">
        <v>1836</v>
      </c>
      <c r="T265" s="12" t="s">
        <v>2816</v>
      </c>
      <c r="U265" s="12" t="s">
        <v>2808</v>
      </c>
      <c r="V265" s="12" t="s">
        <v>2809</v>
      </c>
      <c r="W265" s="12" t="s">
        <v>1836</v>
      </c>
      <c r="X265" s="12" t="s">
        <v>2810</v>
      </c>
      <c r="Y265" s="12" t="s">
        <v>2817</v>
      </c>
    </row>
    <row r="266" spans="1:25" x14ac:dyDescent="0.25">
      <c r="A266" s="12" t="s">
        <v>2818</v>
      </c>
      <c r="B266" s="183">
        <v>455727</v>
      </c>
      <c r="C266" s="12" t="s">
        <v>350</v>
      </c>
      <c r="D266" s="703" t="s">
        <v>35</v>
      </c>
      <c r="E266" s="703" t="s">
        <v>35</v>
      </c>
      <c r="F266" s="703" t="s">
        <v>35</v>
      </c>
      <c r="G266" s="703" t="s">
        <v>35</v>
      </c>
      <c r="H266" s="703" t="s">
        <v>35</v>
      </c>
      <c r="I266" s="703" t="s">
        <v>35</v>
      </c>
      <c r="J266" s="703" t="s">
        <v>35</v>
      </c>
      <c r="P266" s="12" t="s">
        <v>1417</v>
      </c>
      <c r="Q266" s="12" t="s">
        <v>351</v>
      </c>
      <c r="R266" s="12" t="s">
        <v>2457</v>
      </c>
      <c r="S266" s="12" t="s">
        <v>1836</v>
      </c>
      <c r="T266" s="12" t="s">
        <v>2458</v>
      </c>
      <c r="U266" s="12" t="s">
        <v>351</v>
      </c>
      <c r="V266" s="12" t="s">
        <v>2457</v>
      </c>
      <c r="W266" s="12" t="s">
        <v>1836</v>
      </c>
      <c r="X266" s="12" t="s">
        <v>2458</v>
      </c>
      <c r="Y266" s="12" t="s">
        <v>2459</v>
      </c>
    </row>
    <row r="267" spans="1:25" x14ac:dyDescent="0.25">
      <c r="A267" s="12" t="s">
        <v>2819</v>
      </c>
      <c r="B267" s="183">
        <v>675991</v>
      </c>
      <c r="C267" s="12" t="s">
        <v>390</v>
      </c>
      <c r="D267" s="703" t="s">
        <v>35</v>
      </c>
      <c r="E267" s="703" t="s">
        <v>35</v>
      </c>
      <c r="F267" s="703" t="s">
        <v>35</v>
      </c>
      <c r="G267" s="703" t="s">
        <v>35</v>
      </c>
      <c r="H267" s="703" t="s">
        <v>35</v>
      </c>
      <c r="I267" s="703" t="s">
        <v>35</v>
      </c>
      <c r="J267" s="703" t="s">
        <v>35</v>
      </c>
      <c r="P267" s="12" t="s">
        <v>1433</v>
      </c>
      <c r="Q267" s="12" t="s">
        <v>391</v>
      </c>
      <c r="R267" s="12" t="s">
        <v>2820</v>
      </c>
      <c r="S267" s="12" t="s">
        <v>1836</v>
      </c>
      <c r="T267" s="12" t="s">
        <v>2821</v>
      </c>
      <c r="U267" s="12" t="s">
        <v>2808</v>
      </c>
      <c r="V267" s="12" t="s">
        <v>2809</v>
      </c>
      <c r="W267" s="12" t="s">
        <v>1836</v>
      </c>
      <c r="X267" s="12" t="s">
        <v>2810</v>
      </c>
      <c r="Y267" s="12" t="s">
        <v>2822</v>
      </c>
    </row>
    <row r="268" spans="1:25" x14ac:dyDescent="0.25">
      <c r="A268" s="12" t="s">
        <v>2823</v>
      </c>
      <c r="B268" s="183">
        <v>676073</v>
      </c>
      <c r="C268" s="12" t="s">
        <v>400</v>
      </c>
      <c r="D268" s="703" t="s">
        <v>35</v>
      </c>
      <c r="E268" s="703" t="s">
        <v>35</v>
      </c>
      <c r="F268" s="703" t="s">
        <v>35</v>
      </c>
      <c r="G268" s="703" t="s">
        <v>35</v>
      </c>
      <c r="H268" s="703" t="s">
        <v>35</v>
      </c>
      <c r="I268" s="703" t="s">
        <v>35</v>
      </c>
      <c r="J268" s="703" t="s">
        <v>35</v>
      </c>
      <c r="P268" s="12" t="s">
        <v>1433</v>
      </c>
      <c r="Q268" s="12" t="s">
        <v>401</v>
      </c>
      <c r="R268" s="12" t="s">
        <v>2312</v>
      </c>
      <c r="S268" s="12" t="s">
        <v>1836</v>
      </c>
      <c r="T268" s="12" t="s">
        <v>2313</v>
      </c>
      <c r="U268" s="12" t="s">
        <v>2808</v>
      </c>
      <c r="V268" s="12" t="s">
        <v>2809</v>
      </c>
      <c r="W268" s="12" t="s">
        <v>1836</v>
      </c>
      <c r="X268" s="12" t="s">
        <v>2810</v>
      </c>
      <c r="Y268" s="12" t="s">
        <v>2824</v>
      </c>
    </row>
    <row r="269" spans="1:25" x14ac:dyDescent="0.25">
      <c r="A269" s="12" t="s">
        <v>2825</v>
      </c>
      <c r="B269" s="183">
        <v>676059</v>
      </c>
      <c r="C269" s="12" t="s">
        <v>396</v>
      </c>
      <c r="D269" s="703" t="s">
        <v>35</v>
      </c>
      <c r="E269" s="703" t="s">
        <v>35</v>
      </c>
      <c r="F269" s="703" t="s">
        <v>35</v>
      </c>
      <c r="G269" s="703" t="s">
        <v>35</v>
      </c>
      <c r="H269" s="703" t="s">
        <v>35</v>
      </c>
      <c r="I269" s="703" t="s">
        <v>35</v>
      </c>
      <c r="J269" s="703" t="s">
        <v>35</v>
      </c>
      <c r="P269" s="12" t="s">
        <v>1433</v>
      </c>
      <c r="Q269" s="12" t="s">
        <v>397</v>
      </c>
      <c r="R269" s="12" t="s">
        <v>1959</v>
      </c>
      <c r="S269" s="12" t="s">
        <v>1836</v>
      </c>
      <c r="T269" s="12" t="s">
        <v>2826</v>
      </c>
      <c r="U269" s="12" t="s">
        <v>2808</v>
      </c>
      <c r="V269" s="12" t="s">
        <v>2809</v>
      </c>
      <c r="W269" s="12" t="s">
        <v>1836</v>
      </c>
      <c r="X269" s="12" t="s">
        <v>2810</v>
      </c>
      <c r="Y269" s="12" t="s">
        <v>2827</v>
      </c>
    </row>
    <row r="270" spans="1:25" x14ac:dyDescent="0.25">
      <c r="A270" s="12" t="s">
        <v>2828</v>
      </c>
      <c r="B270" s="183">
        <v>675915</v>
      </c>
      <c r="C270" s="12" t="s">
        <v>1119</v>
      </c>
      <c r="D270" s="703" t="s">
        <v>35</v>
      </c>
      <c r="E270" s="703" t="s">
        <v>35</v>
      </c>
      <c r="F270" s="703" t="s">
        <v>35</v>
      </c>
      <c r="G270" s="703" t="s">
        <v>35</v>
      </c>
      <c r="H270" s="703" t="s">
        <v>35</v>
      </c>
      <c r="I270" s="703" t="s">
        <v>35</v>
      </c>
      <c r="J270" s="703" t="s">
        <v>35</v>
      </c>
      <c r="P270" s="12" t="s">
        <v>1364</v>
      </c>
      <c r="Q270" s="12" t="s">
        <v>1120</v>
      </c>
      <c r="R270" s="12" t="s">
        <v>2291</v>
      </c>
      <c r="S270" s="12" t="s">
        <v>1836</v>
      </c>
      <c r="T270" s="12" t="s">
        <v>2829</v>
      </c>
      <c r="U270" s="12" t="s">
        <v>1120</v>
      </c>
      <c r="V270" s="12" t="s">
        <v>2291</v>
      </c>
      <c r="W270" s="12" t="s">
        <v>1836</v>
      </c>
      <c r="X270" s="12" t="s">
        <v>2829</v>
      </c>
      <c r="Y270" s="12" t="s">
        <v>2830</v>
      </c>
    </row>
    <row r="271" spans="1:25" x14ac:dyDescent="0.25">
      <c r="A271" s="12" t="s">
        <v>2831</v>
      </c>
      <c r="B271" s="183">
        <v>455606</v>
      </c>
      <c r="C271" s="12" t="s">
        <v>276</v>
      </c>
      <c r="D271" s="703" t="s">
        <v>35</v>
      </c>
      <c r="E271" s="703" t="s">
        <v>35</v>
      </c>
      <c r="F271" s="703" t="s">
        <v>35</v>
      </c>
      <c r="G271" s="703" t="s">
        <v>35</v>
      </c>
      <c r="H271" s="703" t="s">
        <v>35</v>
      </c>
      <c r="I271" s="703" t="s">
        <v>35</v>
      </c>
      <c r="J271" s="703" t="s">
        <v>35</v>
      </c>
      <c r="P271" s="12" t="s">
        <v>1370</v>
      </c>
      <c r="Q271" s="12" t="s">
        <v>277</v>
      </c>
      <c r="R271" s="12" t="s">
        <v>1865</v>
      </c>
      <c r="S271" s="12" t="s">
        <v>1836</v>
      </c>
      <c r="T271" s="12" t="s">
        <v>2832</v>
      </c>
      <c r="U271" s="12" t="s">
        <v>277</v>
      </c>
      <c r="V271" s="12" t="s">
        <v>1865</v>
      </c>
      <c r="W271" s="12" t="s">
        <v>1836</v>
      </c>
      <c r="X271" s="12" t="s">
        <v>2832</v>
      </c>
      <c r="Y271" s="12" t="s">
        <v>2833</v>
      </c>
    </row>
    <row r="272" spans="1:25" x14ac:dyDescent="0.25">
      <c r="A272" s="12" t="s">
        <v>2834</v>
      </c>
      <c r="B272" s="183">
        <v>676079</v>
      </c>
      <c r="C272" s="12" t="s">
        <v>596</v>
      </c>
      <c r="D272" s="703" t="s">
        <v>35</v>
      </c>
      <c r="E272" s="703" t="s">
        <v>35</v>
      </c>
      <c r="F272" s="703" t="s">
        <v>35</v>
      </c>
      <c r="G272" s="703" t="s">
        <v>35</v>
      </c>
      <c r="H272" s="703" t="s">
        <v>35</v>
      </c>
      <c r="I272" s="703" t="s">
        <v>35</v>
      </c>
      <c r="J272" s="703" t="s">
        <v>35</v>
      </c>
      <c r="P272" s="12" t="s">
        <v>1385</v>
      </c>
      <c r="Q272" s="12" t="s">
        <v>597</v>
      </c>
      <c r="R272" s="12" t="s">
        <v>2835</v>
      </c>
      <c r="S272" s="12" t="s">
        <v>1836</v>
      </c>
      <c r="T272" s="12" t="s">
        <v>2836</v>
      </c>
      <c r="U272" s="12" t="s">
        <v>597</v>
      </c>
      <c r="V272" s="12" t="s">
        <v>2835</v>
      </c>
      <c r="W272" s="12" t="s">
        <v>1836</v>
      </c>
      <c r="X272" s="12" t="s">
        <v>2836</v>
      </c>
      <c r="Y272" s="12" t="s">
        <v>2837</v>
      </c>
    </row>
    <row r="273" spans="1:25" x14ac:dyDescent="0.25">
      <c r="A273" s="12" t="s">
        <v>2838</v>
      </c>
      <c r="B273" s="183">
        <v>676148</v>
      </c>
      <c r="C273" s="12" t="s">
        <v>196</v>
      </c>
      <c r="D273" s="703" t="s">
        <v>35</v>
      </c>
      <c r="E273" s="703" t="s">
        <v>35</v>
      </c>
      <c r="F273" s="703" t="s">
        <v>35</v>
      </c>
      <c r="G273" s="703" t="s">
        <v>35</v>
      </c>
      <c r="H273" s="703" t="s">
        <v>35</v>
      </c>
      <c r="I273" s="703" t="s">
        <v>35</v>
      </c>
      <c r="J273" s="703" t="s">
        <v>35</v>
      </c>
      <c r="P273" s="12" t="s">
        <v>1401</v>
      </c>
      <c r="Q273" s="12" t="s">
        <v>197</v>
      </c>
      <c r="R273" s="12" t="s">
        <v>2143</v>
      </c>
      <c r="S273" s="12" t="s">
        <v>1836</v>
      </c>
      <c r="T273" s="12" t="s">
        <v>2144</v>
      </c>
      <c r="U273" s="12" t="s">
        <v>197</v>
      </c>
      <c r="V273" s="12" t="s">
        <v>2143</v>
      </c>
      <c r="W273" s="12" t="s">
        <v>1836</v>
      </c>
      <c r="X273" s="12" t="s">
        <v>2144</v>
      </c>
      <c r="Y273" s="12" t="s">
        <v>2839</v>
      </c>
    </row>
    <row r="274" spans="1:25" x14ac:dyDescent="0.25">
      <c r="A274" s="12" t="s">
        <v>2840</v>
      </c>
      <c r="B274" s="183">
        <v>455797</v>
      </c>
      <c r="C274" s="12" t="s">
        <v>308</v>
      </c>
      <c r="D274" s="703" t="s">
        <v>35</v>
      </c>
      <c r="E274" s="703" t="s">
        <v>35</v>
      </c>
      <c r="F274" s="703" t="s">
        <v>35</v>
      </c>
      <c r="G274" s="703" t="s">
        <v>35</v>
      </c>
      <c r="H274" s="703" t="s">
        <v>35</v>
      </c>
      <c r="I274" s="703" t="s">
        <v>35</v>
      </c>
      <c r="J274" s="703" t="s">
        <v>35</v>
      </c>
      <c r="P274" s="12" t="s">
        <v>1430</v>
      </c>
      <c r="Q274" s="12" t="s">
        <v>309</v>
      </c>
      <c r="R274" s="12" t="s">
        <v>2841</v>
      </c>
      <c r="S274" s="12" t="s">
        <v>1836</v>
      </c>
      <c r="T274" s="12" t="s">
        <v>2842</v>
      </c>
      <c r="U274" s="12" t="s">
        <v>309</v>
      </c>
      <c r="V274" s="12" t="s">
        <v>2841</v>
      </c>
      <c r="W274" s="12" t="s">
        <v>1836</v>
      </c>
      <c r="X274" s="12" t="s">
        <v>2842</v>
      </c>
      <c r="Y274" s="12" t="s">
        <v>2843</v>
      </c>
    </row>
    <row r="275" spans="1:25" x14ac:dyDescent="0.25">
      <c r="A275" s="12" t="s">
        <v>2844</v>
      </c>
      <c r="B275" s="183">
        <v>675715</v>
      </c>
      <c r="C275" s="12" t="s">
        <v>222</v>
      </c>
      <c r="D275" s="703" t="s">
        <v>35</v>
      </c>
      <c r="E275" s="703" t="s">
        <v>35</v>
      </c>
      <c r="F275" s="703" t="s">
        <v>35</v>
      </c>
      <c r="G275" s="703" t="s">
        <v>35</v>
      </c>
      <c r="H275" s="703" t="s">
        <v>35</v>
      </c>
      <c r="I275" s="703" t="s">
        <v>35</v>
      </c>
      <c r="J275" s="703" t="s">
        <v>35</v>
      </c>
      <c r="P275" s="12" t="s">
        <v>1373</v>
      </c>
      <c r="Q275" s="12" t="s">
        <v>223</v>
      </c>
      <c r="R275" s="12" t="s">
        <v>2845</v>
      </c>
      <c r="S275" s="12" t="s">
        <v>1836</v>
      </c>
      <c r="T275" s="12" t="s">
        <v>2846</v>
      </c>
      <c r="U275" s="12" t="s">
        <v>2847</v>
      </c>
      <c r="V275" s="12" t="s">
        <v>2170</v>
      </c>
      <c r="W275" s="12" t="s">
        <v>1836</v>
      </c>
      <c r="X275" s="12" t="s">
        <v>2171</v>
      </c>
      <c r="Y275" s="12" t="s">
        <v>2848</v>
      </c>
    </row>
    <row r="276" spans="1:25" x14ac:dyDescent="0.25">
      <c r="A276" s="12" t="s">
        <v>2849</v>
      </c>
      <c r="B276" s="183">
        <v>675913</v>
      </c>
      <c r="C276" s="12" t="s">
        <v>1079</v>
      </c>
      <c r="D276" s="703" t="s">
        <v>35</v>
      </c>
      <c r="E276" s="703" t="s">
        <v>35</v>
      </c>
      <c r="F276" s="703" t="s">
        <v>35</v>
      </c>
      <c r="G276" s="703" t="s">
        <v>35</v>
      </c>
      <c r="H276" s="703" t="s">
        <v>35</v>
      </c>
      <c r="I276" s="703" t="s">
        <v>35</v>
      </c>
      <c r="J276" s="703" t="s">
        <v>35</v>
      </c>
      <c r="P276" s="12" t="s">
        <v>1364</v>
      </c>
      <c r="Q276" s="12" t="s">
        <v>1080</v>
      </c>
      <c r="R276" s="12" t="s">
        <v>2850</v>
      </c>
      <c r="S276" s="12" t="s">
        <v>1836</v>
      </c>
      <c r="T276" s="12" t="s">
        <v>2851</v>
      </c>
      <c r="U276" s="12" t="s">
        <v>1080</v>
      </c>
      <c r="V276" s="12" t="s">
        <v>2850</v>
      </c>
      <c r="W276" s="12" t="s">
        <v>1836</v>
      </c>
      <c r="X276" s="12" t="s">
        <v>2851</v>
      </c>
      <c r="Y276" s="12" t="s">
        <v>2852</v>
      </c>
    </row>
    <row r="277" spans="1:25" x14ac:dyDescent="0.25">
      <c r="A277" s="12" t="s">
        <v>2853</v>
      </c>
      <c r="B277" s="183">
        <v>676245</v>
      </c>
      <c r="C277" s="12" t="s">
        <v>480</v>
      </c>
      <c r="D277" s="703" t="s">
        <v>35</v>
      </c>
      <c r="E277" s="703" t="s">
        <v>35</v>
      </c>
      <c r="F277" s="703" t="s">
        <v>35</v>
      </c>
      <c r="G277" s="703" t="s">
        <v>35</v>
      </c>
      <c r="H277" s="703" t="s">
        <v>35</v>
      </c>
      <c r="I277" s="703" t="s">
        <v>35</v>
      </c>
      <c r="J277" s="703" t="s">
        <v>35</v>
      </c>
      <c r="P277" s="12" t="s">
        <v>1349</v>
      </c>
      <c r="Q277" s="12" t="s">
        <v>481</v>
      </c>
      <c r="R277" s="12" t="s">
        <v>2850</v>
      </c>
      <c r="S277" s="12" t="s">
        <v>1836</v>
      </c>
      <c r="T277" s="12" t="s">
        <v>2851</v>
      </c>
      <c r="U277" s="12" t="s">
        <v>481</v>
      </c>
      <c r="V277" s="12" t="s">
        <v>2850</v>
      </c>
      <c r="W277" s="12" t="s">
        <v>1836</v>
      </c>
      <c r="X277" s="12" t="s">
        <v>2851</v>
      </c>
      <c r="Y277" s="12" t="s">
        <v>2854</v>
      </c>
    </row>
    <row r="278" spans="1:25" x14ac:dyDescent="0.25">
      <c r="A278" s="12" t="s">
        <v>2855</v>
      </c>
      <c r="B278" s="183">
        <v>675391</v>
      </c>
      <c r="C278" s="12" t="s">
        <v>1105</v>
      </c>
      <c r="D278" s="703" t="s">
        <v>35</v>
      </c>
      <c r="E278" s="703" t="s">
        <v>35</v>
      </c>
      <c r="F278" s="703" t="s">
        <v>35</v>
      </c>
      <c r="G278" s="703" t="s">
        <v>35</v>
      </c>
      <c r="H278" s="703" t="s">
        <v>35</v>
      </c>
      <c r="I278" s="703" t="s">
        <v>35</v>
      </c>
      <c r="J278" s="703" t="s">
        <v>35</v>
      </c>
      <c r="P278" s="12" t="s">
        <v>1391</v>
      </c>
      <c r="Q278" s="12" t="s">
        <v>1106</v>
      </c>
      <c r="R278" s="12" t="s">
        <v>2856</v>
      </c>
      <c r="S278" s="12" t="s">
        <v>1836</v>
      </c>
      <c r="T278" s="12" t="s">
        <v>2857</v>
      </c>
      <c r="U278" s="12" t="s">
        <v>1106</v>
      </c>
      <c r="V278" s="12" t="s">
        <v>2856</v>
      </c>
      <c r="W278" s="12" t="s">
        <v>1836</v>
      </c>
      <c r="X278" s="12" t="s">
        <v>2857</v>
      </c>
      <c r="Y278" s="12" t="s">
        <v>2858</v>
      </c>
    </row>
    <row r="279" spans="1:25" x14ac:dyDescent="0.25">
      <c r="A279" s="12" t="s">
        <v>2859</v>
      </c>
      <c r="B279" s="183">
        <v>675230</v>
      </c>
      <c r="C279" s="12" t="s">
        <v>1037</v>
      </c>
      <c r="D279" s="703" t="s">
        <v>35</v>
      </c>
      <c r="E279" s="703" t="s">
        <v>35</v>
      </c>
      <c r="F279" s="703" t="s">
        <v>35</v>
      </c>
      <c r="G279" s="703" t="s">
        <v>35</v>
      </c>
      <c r="H279" s="703" t="s">
        <v>35</v>
      </c>
      <c r="I279" s="703" t="s">
        <v>35</v>
      </c>
      <c r="J279" s="703" t="s">
        <v>35</v>
      </c>
      <c r="P279" s="12" t="s">
        <v>1371</v>
      </c>
      <c r="Q279" s="12" t="s">
        <v>1038</v>
      </c>
      <c r="R279" s="12" t="s">
        <v>2860</v>
      </c>
      <c r="S279" s="12" t="s">
        <v>1836</v>
      </c>
      <c r="T279" s="12" t="s">
        <v>2861</v>
      </c>
      <c r="U279" s="12" t="s">
        <v>1880</v>
      </c>
      <c r="V279" s="12" t="s">
        <v>1881</v>
      </c>
      <c r="W279" s="12" t="s">
        <v>1836</v>
      </c>
      <c r="X279" s="12" t="s">
        <v>1918</v>
      </c>
      <c r="Y279" s="12" t="s">
        <v>2862</v>
      </c>
    </row>
    <row r="280" spans="1:25" x14ac:dyDescent="0.25">
      <c r="A280" s="12" t="s">
        <v>2863</v>
      </c>
      <c r="B280" s="183">
        <v>455551</v>
      </c>
      <c r="C280" s="12" t="s">
        <v>676</v>
      </c>
      <c r="D280" s="703" t="s">
        <v>35</v>
      </c>
      <c r="E280" s="703" t="s">
        <v>35</v>
      </c>
      <c r="F280" s="703" t="s">
        <v>35</v>
      </c>
      <c r="G280" s="703" t="s">
        <v>35</v>
      </c>
      <c r="H280" s="703" t="s">
        <v>35</v>
      </c>
      <c r="I280" s="703" t="s">
        <v>35</v>
      </c>
      <c r="J280" s="703" t="s">
        <v>35</v>
      </c>
      <c r="P280" s="12" t="s">
        <v>1420</v>
      </c>
      <c r="Q280" s="12" t="s">
        <v>677</v>
      </c>
      <c r="R280" s="12" t="s">
        <v>2864</v>
      </c>
      <c r="S280" s="12" t="s">
        <v>1836</v>
      </c>
      <c r="T280" s="12" t="s">
        <v>2865</v>
      </c>
      <c r="U280" s="12" t="s">
        <v>677</v>
      </c>
      <c r="V280" s="12" t="s">
        <v>2864</v>
      </c>
      <c r="W280" s="12" t="s">
        <v>1836</v>
      </c>
      <c r="X280" s="12" t="s">
        <v>2865</v>
      </c>
      <c r="Y280" s="12" t="s">
        <v>2866</v>
      </c>
    </row>
    <row r="281" spans="1:25" x14ac:dyDescent="0.25">
      <c r="A281" s="12" t="s">
        <v>2867</v>
      </c>
      <c r="B281" s="183">
        <v>455532</v>
      </c>
      <c r="C281" s="12" t="s">
        <v>1011</v>
      </c>
      <c r="D281" s="703" t="s">
        <v>35</v>
      </c>
      <c r="E281" s="703" t="s">
        <v>35</v>
      </c>
      <c r="F281" s="703" t="s">
        <v>35</v>
      </c>
      <c r="G281" s="703" t="s">
        <v>35</v>
      </c>
      <c r="H281" s="703" t="s">
        <v>35</v>
      </c>
      <c r="I281" s="703" t="s">
        <v>35</v>
      </c>
      <c r="J281" s="703" t="s">
        <v>35</v>
      </c>
      <c r="P281" s="12" t="s">
        <v>1356</v>
      </c>
      <c r="Q281" s="12" t="s">
        <v>1012</v>
      </c>
      <c r="R281" s="12" t="s">
        <v>2868</v>
      </c>
      <c r="S281" s="12" t="s">
        <v>1836</v>
      </c>
      <c r="T281" s="12" t="s">
        <v>2869</v>
      </c>
      <c r="U281" s="12" t="s">
        <v>1012</v>
      </c>
      <c r="V281" s="12" t="s">
        <v>2868</v>
      </c>
      <c r="W281" s="12" t="s">
        <v>1836</v>
      </c>
      <c r="X281" s="12" t="s">
        <v>2869</v>
      </c>
      <c r="Y281" s="12" t="s">
        <v>2870</v>
      </c>
    </row>
    <row r="282" spans="1:25" x14ac:dyDescent="0.25">
      <c r="A282" s="12" t="s">
        <v>2871</v>
      </c>
      <c r="B282" s="183">
        <v>455675</v>
      </c>
      <c r="C282" s="12" t="s">
        <v>1043</v>
      </c>
      <c r="D282" s="703" t="s">
        <v>35</v>
      </c>
      <c r="E282" s="703" t="s">
        <v>35</v>
      </c>
      <c r="F282" s="703" t="s">
        <v>35</v>
      </c>
      <c r="G282" s="703" t="s">
        <v>35</v>
      </c>
      <c r="H282" s="703" t="s">
        <v>35</v>
      </c>
      <c r="I282" s="703" t="s">
        <v>35</v>
      </c>
      <c r="J282" s="703" t="s">
        <v>35</v>
      </c>
      <c r="P282" s="12" t="s">
        <v>1283</v>
      </c>
      <c r="Q282" s="12" t="s">
        <v>1044</v>
      </c>
      <c r="R282" s="12" t="s">
        <v>2872</v>
      </c>
      <c r="S282" s="12" t="s">
        <v>1836</v>
      </c>
      <c r="T282" s="12" t="s">
        <v>2873</v>
      </c>
      <c r="U282" s="12" t="s">
        <v>1044</v>
      </c>
      <c r="V282" s="12" t="s">
        <v>2872</v>
      </c>
      <c r="W282" s="12" t="s">
        <v>1836</v>
      </c>
      <c r="X282" s="12" t="s">
        <v>2873</v>
      </c>
      <c r="Y282" s="12" t="s">
        <v>2874</v>
      </c>
    </row>
    <row r="283" spans="1:25" x14ac:dyDescent="0.25">
      <c r="A283" s="12" t="s">
        <v>2875</v>
      </c>
      <c r="B283" s="183">
        <v>455999</v>
      </c>
      <c r="C283" s="12" t="s">
        <v>612</v>
      </c>
      <c r="D283" s="703" t="s">
        <v>35</v>
      </c>
      <c r="E283" s="703" t="s">
        <v>35</v>
      </c>
      <c r="F283" s="703" t="s">
        <v>35</v>
      </c>
      <c r="G283" s="703" t="s">
        <v>35</v>
      </c>
      <c r="H283" s="703" t="s">
        <v>35</v>
      </c>
      <c r="I283" s="703" t="s">
        <v>35</v>
      </c>
      <c r="J283" s="703" t="s">
        <v>35</v>
      </c>
      <c r="P283" s="12" t="s">
        <v>1288</v>
      </c>
      <c r="Q283" s="12" t="s">
        <v>613</v>
      </c>
      <c r="R283" s="12" t="s">
        <v>2876</v>
      </c>
      <c r="S283" s="12" t="s">
        <v>1836</v>
      </c>
      <c r="T283" s="12" t="s">
        <v>2877</v>
      </c>
      <c r="U283" s="12" t="s">
        <v>613</v>
      </c>
      <c r="V283" s="12" t="s">
        <v>2876</v>
      </c>
      <c r="W283" s="12" t="s">
        <v>1836</v>
      </c>
      <c r="X283" s="12" t="s">
        <v>2877</v>
      </c>
      <c r="Y283" s="12" t="s">
        <v>2878</v>
      </c>
    </row>
    <row r="284" spans="1:25" x14ac:dyDescent="0.25">
      <c r="A284" s="12" t="s">
        <v>2879</v>
      </c>
      <c r="B284" s="183">
        <v>675716</v>
      </c>
      <c r="C284" s="12" t="s">
        <v>338</v>
      </c>
      <c r="D284" s="703" t="s">
        <v>35</v>
      </c>
      <c r="E284" s="703" t="s">
        <v>35</v>
      </c>
      <c r="F284" s="703" t="s">
        <v>35</v>
      </c>
      <c r="G284" s="703" t="s">
        <v>35</v>
      </c>
      <c r="H284" s="703" t="s">
        <v>35</v>
      </c>
      <c r="I284" s="703" t="s">
        <v>35</v>
      </c>
      <c r="J284" s="703" t="s">
        <v>35</v>
      </c>
      <c r="P284" s="12" t="s">
        <v>1420</v>
      </c>
      <c r="Q284" s="12" t="s">
        <v>339</v>
      </c>
      <c r="R284" s="12" t="s">
        <v>2880</v>
      </c>
      <c r="S284" s="12" t="s">
        <v>1836</v>
      </c>
      <c r="T284" s="12" t="s">
        <v>2881</v>
      </c>
      <c r="U284" s="12" t="s">
        <v>339</v>
      </c>
      <c r="V284" s="12" t="s">
        <v>2880</v>
      </c>
      <c r="W284" s="12" t="s">
        <v>1836</v>
      </c>
      <c r="X284" s="12" t="s">
        <v>2881</v>
      </c>
      <c r="Y284" s="12" t="s">
        <v>2882</v>
      </c>
    </row>
    <row r="285" spans="1:25" x14ac:dyDescent="0.25">
      <c r="A285" s="12" t="s">
        <v>2883</v>
      </c>
      <c r="B285" s="183">
        <v>675443</v>
      </c>
      <c r="C285" s="12" t="s">
        <v>330</v>
      </c>
      <c r="D285" s="703" t="s">
        <v>35</v>
      </c>
      <c r="E285" s="703" t="s">
        <v>35</v>
      </c>
      <c r="F285" s="703" t="s">
        <v>35</v>
      </c>
      <c r="G285" s="703" t="s">
        <v>35</v>
      </c>
      <c r="H285" s="703" t="s">
        <v>35</v>
      </c>
      <c r="I285" s="703" t="s">
        <v>35</v>
      </c>
      <c r="J285" s="703" t="s">
        <v>35</v>
      </c>
      <c r="P285" s="12" t="s">
        <v>1397</v>
      </c>
      <c r="Q285" s="12" t="s">
        <v>331</v>
      </c>
      <c r="R285" s="12" t="s">
        <v>2884</v>
      </c>
      <c r="S285" s="12" t="s">
        <v>1836</v>
      </c>
      <c r="T285" s="12" t="s">
        <v>2885</v>
      </c>
      <c r="U285" s="12" t="s">
        <v>331</v>
      </c>
      <c r="V285" s="12" t="s">
        <v>2884</v>
      </c>
      <c r="W285" s="12" t="s">
        <v>1836</v>
      </c>
      <c r="X285" s="12" t="s">
        <v>2885</v>
      </c>
      <c r="Y285" s="12" t="s">
        <v>2886</v>
      </c>
    </row>
    <row r="286" spans="1:25" x14ac:dyDescent="0.25">
      <c r="A286" s="12" t="s">
        <v>2887</v>
      </c>
      <c r="B286" s="183">
        <v>676145</v>
      </c>
      <c r="C286" s="12" t="s">
        <v>138</v>
      </c>
      <c r="D286" s="703" t="s">
        <v>35</v>
      </c>
      <c r="E286" s="703" t="s">
        <v>35</v>
      </c>
      <c r="F286" s="703" t="s">
        <v>35</v>
      </c>
      <c r="G286" s="703" t="s">
        <v>35</v>
      </c>
      <c r="H286" s="703" t="s">
        <v>35</v>
      </c>
      <c r="I286" s="703" t="s">
        <v>35</v>
      </c>
      <c r="J286" s="703" t="s">
        <v>35</v>
      </c>
      <c r="P286" s="12" t="s">
        <v>1316</v>
      </c>
      <c r="Q286" s="12" t="s">
        <v>139</v>
      </c>
      <c r="R286" s="12" t="s">
        <v>1981</v>
      </c>
      <c r="S286" s="12" t="s">
        <v>1836</v>
      </c>
      <c r="T286" s="12" t="s">
        <v>2888</v>
      </c>
      <c r="U286" s="12" t="s">
        <v>2000</v>
      </c>
      <c r="V286" s="12" t="s">
        <v>1962</v>
      </c>
      <c r="W286" s="12" t="s">
        <v>1836</v>
      </c>
      <c r="X286" s="12" t="s">
        <v>1963</v>
      </c>
      <c r="Y286" s="12" t="s">
        <v>2889</v>
      </c>
    </row>
    <row r="287" spans="1:25" x14ac:dyDescent="0.25">
      <c r="A287" s="12" t="s">
        <v>2890</v>
      </c>
      <c r="B287" s="183">
        <v>675478</v>
      </c>
      <c r="C287" s="12" t="s">
        <v>364</v>
      </c>
      <c r="D287" s="703" t="s">
        <v>35</v>
      </c>
      <c r="E287" s="703" t="s">
        <v>35</v>
      </c>
      <c r="F287" s="703" t="s">
        <v>35</v>
      </c>
      <c r="G287" s="703" t="s">
        <v>35</v>
      </c>
      <c r="H287" s="703" t="s">
        <v>35</v>
      </c>
      <c r="I287" s="703" t="s">
        <v>35</v>
      </c>
      <c r="J287" s="703" t="s">
        <v>35</v>
      </c>
      <c r="P287" s="12" t="s">
        <v>1283</v>
      </c>
      <c r="Q287" s="12" t="s">
        <v>365</v>
      </c>
      <c r="R287" s="12" t="s">
        <v>2891</v>
      </c>
      <c r="S287" s="12" t="s">
        <v>1836</v>
      </c>
      <c r="T287" s="12" t="s">
        <v>2865</v>
      </c>
      <c r="U287" s="12" t="s">
        <v>365</v>
      </c>
      <c r="V287" s="12" t="s">
        <v>2891</v>
      </c>
      <c r="W287" s="12" t="s">
        <v>1836</v>
      </c>
      <c r="X287" s="12" t="s">
        <v>2865</v>
      </c>
      <c r="Y287" s="12" t="s">
        <v>2892</v>
      </c>
    </row>
    <row r="288" spans="1:25" x14ac:dyDescent="0.25">
      <c r="A288" s="12" t="s">
        <v>2893</v>
      </c>
      <c r="B288" s="183">
        <v>676156</v>
      </c>
      <c r="C288" s="12" t="s">
        <v>446</v>
      </c>
      <c r="D288" s="703" t="s">
        <v>35</v>
      </c>
      <c r="E288" s="703" t="s">
        <v>35</v>
      </c>
      <c r="F288" s="703" t="s">
        <v>35</v>
      </c>
      <c r="G288" s="703" t="s">
        <v>35</v>
      </c>
      <c r="H288" s="703" t="s">
        <v>35</v>
      </c>
      <c r="I288" s="703" t="s">
        <v>35</v>
      </c>
      <c r="J288" s="703" t="s">
        <v>35</v>
      </c>
      <c r="P288" s="12" t="s">
        <v>1317</v>
      </c>
      <c r="Q288" s="12" t="s">
        <v>447</v>
      </c>
      <c r="R288" s="12" t="s">
        <v>1916</v>
      </c>
      <c r="S288" s="12" t="s">
        <v>1836</v>
      </c>
      <c r="T288" s="12" t="s">
        <v>1917</v>
      </c>
      <c r="U288" s="12" t="s">
        <v>447</v>
      </c>
      <c r="V288" s="12" t="s">
        <v>1916</v>
      </c>
      <c r="W288" s="12" t="s">
        <v>1836</v>
      </c>
      <c r="X288" s="12" t="s">
        <v>1917</v>
      </c>
      <c r="Y288" s="12" t="s">
        <v>2894</v>
      </c>
    </row>
    <row r="289" spans="1:25" x14ac:dyDescent="0.25">
      <c r="A289" s="12" t="s">
        <v>2895</v>
      </c>
      <c r="B289" s="183">
        <v>455478</v>
      </c>
      <c r="C289" s="12" t="s">
        <v>843</v>
      </c>
      <c r="D289" s="703" t="s">
        <v>35</v>
      </c>
      <c r="E289" s="703" t="s">
        <v>35</v>
      </c>
      <c r="F289" s="703" t="s">
        <v>35</v>
      </c>
      <c r="G289" s="703" t="s">
        <v>35</v>
      </c>
      <c r="H289" s="703" t="s">
        <v>35</v>
      </c>
      <c r="I289" s="703" t="s">
        <v>35</v>
      </c>
      <c r="J289" s="703" t="s">
        <v>35</v>
      </c>
      <c r="P289" s="12" t="s">
        <v>1295</v>
      </c>
      <c r="Q289" s="12" t="s">
        <v>844</v>
      </c>
      <c r="R289" s="12" t="s">
        <v>2011</v>
      </c>
      <c r="S289" s="12" t="s">
        <v>1836</v>
      </c>
      <c r="T289" s="12" t="s">
        <v>2896</v>
      </c>
      <c r="U289" s="12" t="s">
        <v>844</v>
      </c>
      <c r="V289" s="12" t="s">
        <v>2011</v>
      </c>
      <c r="W289" s="12" t="s">
        <v>1836</v>
      </c>
      <c r="X289" s="12" t="s">
        <v>2896</v>
      </c>
      <c r="Y289" s="12" t="s">
        <v>2897</v>
      </c>
    </row>
    <row r="290" spans="1:25" x14ac:dyDescent="0.25">
      <c r="A290" s="12" t="s">
        <v>2898</v>
      </c>
      <c r="B290" s="183">
        <v>675407</v>
      </c>
      <c r="C290" s="12" t="s">
        <v>628</v>
      </c>
      <c r="D290" s="703" t="s">
        <v>35</v>
      </c>
      <c r="E290" s="703" t="s">
        <v>35</v>
      </c>
      <c r="F290" s="703" t="s">
        <v>35</v>
      </c>
      <c r="G290" s="703" t="s">
        <v>35</v>
      </c>
      <c r="H290" s="703" t="s">
        <v>35</v>
      </c>
      <c r="I290" s="703" t="s">
        <v>35</v>
      </c>
      <c r="J290" s="703" t="s">
        <v>35</v>
      </c>
      <c r="P290" s="12" t="s">
        <v>1283</v>
      </c>
      <c r="Q290" s="12" t="s">
        <v>629</v>
      </c>
      <c r="R290" s="12" t="s">
        <v>2899</v>
      </c>
      <c r="S290" s="12" t="s">
        <v>1836</v>
      </c>
      <c r="T290" s="12" t="s">
        <v>2900</v>
      </c>
      <c r="U290" s="12" t="s">
        <v>1945</v>
      </c>
      <c r="V290" s="12" t="s">
        <v>1943</v>
      </c>
      <c r="W290" s="12" t="s">
        <v>1836</v>
      </c>
      <c r="X290" s="12" t="s">
        <v>1944</v>
      </c>
      <c r="Y290" s="12" t="s">
        <v>1946</v>
      </c>
    </row>
    <row r="291" spans="1:25" x14ac:dyDescent="0.25">
      <c r="A291" s="12" t="s">
        <v>2901</v>
      </c>
      <c r="B291" s="183">
        <v>455951</v>
      </c>
      <c r="C291" s="12" t="s">
        <v>296</v>
      </c>
      <c r="D291" s="703" t="s">
        <v>35</v>
      </c>
      <c r="E291" s="703" t="s">
        <v>35</v>
      </c>
      <c r="F291" s="703" t="s">
        <v>35</v>
      </c>
      <c r="G291" s="703" t="s">
        <v>35</v>
      </c>
      <c r="H291" s="703" t="s">
        <v>35</v>
      </c>
      <c r="I291" s="703" t="s">
        <v>35</v>
      </c>
      <c r="J291" s="703" t="s">
        <v>35</v>
      </c>
      <c r="P291" s="12" t="s">
        <v>1295</v>
      </c>
      <c r="Q291" s="12" t="s">
        <v>297</v>
      </c>
      <c r="R291" s="12" t="s">
        <v>2902</v>
      </c>
      <c r="S291" s="12" t="s">
        <v>1836</v>
      </c>
      <c r="T291" s="12" t="s">
        <v>2903</v>
      </c>
      <c r="U291" s="12" t="s">
        <v>2169</v>
      </c>
      <c r="V291" s="12" t="s">
        <v>2170</v>
      </c>
      <c r="W291" s="12" t="s">
        <v>1836</v>
      </c>
      <c r="X291" s="12" t="s">
        <v>2171</v>
      </c>
      <c r="Y291" s="12" t="s">
        <v>2904</v>
      </c>
    </row>
    <row r="292" spans="1:25" x14ac:dyDescent="0.25">
      <c r="A292" s="12" t="s">
        <v>2905</v>
      </c>
      <c r="B292" s="183">
        <v>675587</v>
      </c>
      <c r="C292" s="12" t="s">
        <v>806</v>
      </c>
      <c r="D292" s="703" t="s">
        <v>35</v>
      </c>
      <c r="E292" s="703" t="s">
        <v>35</v>
      </c>
      <c r="F292" s="703" t="s">
        <v>35</v>
      </c>
      <c r="G292" s="703" t="s">
        <v>35</v>
      </c>
      <c r="H292" s="703" t="s">
        <v>35</v>
      </c>
      <c r="I292" s="703" t="s">
        <v>35</v>
      </c>
      <c r="J292" s="703" t="s">
        <v>35</v>
      </c>
      <c r="P292" s="12" t="s">
        <v>1362</v>
      </c>
      <c r="Q292" s="12" t="s">
        <v>807</v>
      </c>
      <c r="R292" s="12" t="s">
        <v>2906</v>
      </c>
      <c r="S292" s="12" t="s">
        <v>1836</v>
      </c>
      <c r="T292" s="12" t="s">
        <v>2907</v>
      </c>
      <c r="U292" s="12" t="s">
        <v>807</v>
      </c>
      <c r="V292" s="12" t="s">
        <v>2906</v>
      </c>
      <c r="W292" s="12" t="s">
        <v>1836</v>
      </c>
      <c r="X292" s="12" t="s">
        <v>2907</v>
      </c>
      <c r="Y292" s="12" t="s">
        <v>2908</v>
      </c>
    </row>
    <row r="293" spans="1:25" x14ac:dyDescent="0.25">
      <c r="A293" s="12" t="s">
        <v>2909</v>
      </c>
      <c r="B293" s="183">
        <v>675441</v>
      </c>
      <c r="C293" s="12" t="s">
        <v>198</v>
      </c>
      <c r="D293" s="703" t="s">
        <v>35</v>
      </c>
      <c r="E293" s="703" t="s">
        <v>35</v>
      </c>
      <c r="F293" s="703" t="s">
        <v>35</v>
      </c>
      <c r="G293" s="703" t="s">
        <v>35</v>
      </c>
      <c r="H293" s="703" t="s">
        <v>35</v>
      </c>
      <c r="I293" s="703" t="s">
        <v>35</v>
      </c>
      <c r="J293" s="703" t="s">
        <v>35</v>
      </c>
      <c r="P293" s="12" t="s">
        <v>1344</v>
      </c>
      <c r="Q293" s="12" t="s">
        <v>199</v>
      </c>
      <c r="R293" s="12" t="s">
        <v>2910</v>
      </c>
      <c r="S293" s="12" t="s">
        <v>1836</v>
      </c>
      <c r="T293" s="12" t="s">
        <v>2911</v>
      </c>
      <c r="U293" s="12" t="s">
        <v>2000</v>
      </c>
      <c r="V293" s="12" t="s">
        <v>1962</v>
      </c>
      <c r="W293" s="12" t="s">
        <v>1836</v>
      </c>
      <c r="X293" s="12" t="s">
        <v>1963</v>
      </c>
      <c r="Y293" s="12" t="s">
        <v>2912</v>
      </c>
    </row>
    <row r="294" spans="1:25" x14ac:dyDescent="0.25">
      <c r="A294" s="12" t="s">
        <v>2913</v>
      </c>
      <c r="B294" s="183">
        <v>675396</v>
      </c>
      <c r="C294" s="12" t="s">
        <v>314</v>
      </c>
      <c r="D294" s="703" t="s">
        <v>35</v>
      </c>
      <c r="E294" s="703" t="s">
        <v>35</v>
      </c>
      <c r="F294" s="703" t="s">
        <v>35</v>
      </c>
      <c r="G294" s="703" t="s">
        <v>35</v>
      </c>
      <c r="H294" s="703" t="s">
        <v>35</v>
      </c>
      <c r="I294" s="703" t="s">
        <v>35</v>
      </c>
      <c r="J294" s="703" t="s">
        <v>35</v>
      </c>
      <c r="P294" s="12" t="s">
        <v>1428</v>
      </c>
      <c r="Q294" s="12" t="s">
        <v>315</v>
      </c>
      <c r="R294" s="12" t="s">
        <v>2564</v>
      </c>
      <c r="S294" s="12" t="s">
        <v>1836</v>
      </c>
      <c r="T294" s="12" t="s">
        <v>2914</v>
      </c>
      <c r="U294" s="12" t="s">
        <v>315</v>
      </c>
      <c r="V294" s="12" t="s">
        <v>2564</v>
      </c>
      <c r="W294" s="12" t="s">
        <v>1836</v>
      </c>
      <c r="X294" s="12" t="s">
        <v>2914</v>
      </c>
      <c r="Y294" s="12" t="s">
        <v>2915</v>
      </c>
    </row>
    <row r="295" spans="1:25" x14ac:dyDescent="0.25">
      <c r="A295" s="12" t="s">
        <v>2916</v>
      </c>
      <c r="B295" s="183">
        <v>455549</v>
      </c>
      <c r="C295" s="12" t="s">
        <v>760</v>
      </c>
      <c r="D295" s="703" t="s">
        <v>35</v>
      </c>
      <c r="E295" s="703" t="s">
        <v>35</v>
      </c>
      <c r="F295" s="703" t="s">
        <v>35</v>
      </c>
      <c r="G295" s="703" t="s">
        <v>35</v>
      </c>
      <c r="H295" s="703" t="s">
        <v>35</v>
      </c>
      <c r="I295" s="703" t="s">
        <v>35</v>
      </c>
      <c r="J295" s="703" t="s">
        <v>35</v>
      </c>
      <c r="P295" s="12" t="s">
        <v>1351</v>
      </c>
      <c r="Q295" s="12" t="s">
        <v>761</v>
      </c>
      <c r="R295" s="12" t="s">
        <v>2917</v>
      </c>
      <c r="S295" s="12" t="s">
        <v>1836</v>
      </c>
      <c r="T295" s="12" t="s">
        <v>2918</v>
      </c>
      <c r="U295" s="12" t="s">
        <v>761</v>
      </c>
      <c r="V295" s="12" t="s">
        <v>2917</v>
      </c>
      <c r="W295" s="12" t="s">
        <v>1836</v>
      </c>
      <c r="X295" s="12" t="s">
        <v>2918</v>
      </c>
      <c r="Y295" s="12" t="s">
        <v>2919</v>
      </c>
    </row>
    <row r="296" spans="1:25" x14ac:dyDescent="0.25">
      <c r="A296" s="12" t="s">
        <v>2920</v>
      </c>
      <c r="B296" s="183">
        <v>675502</v>
      </c>
      <c r="C296" s="12" t="s">
        <v>698</v>
      </c>
      <c r="D296" s="703" t="s">
        <v>35</v>
      </c>
      <c r="E296" s="703" t="s">
        <v>35</v>
      </c>
      <c r="F296" s="703" t="s">
        <v>35</v>
      </c>
      <c r="G296" s="703" t="s">
        <v>35</v>
      </c>
      <c r="H296" s="703" t="s">
        <v>35</v>
      </c>
      <c r="I296" s="703" t="s">
        <v>35</v>
      </c>
      <c r="J296" s="703" t="s">
        <v>35</v>
      </c>
      <c r="P296" s="12" t="s">
        <v>1351</v>
      </c>
      <c r="Q296" s="12" t="s">
        <v>699</v>
      </c>
      <c r="R296" s="12" t="s">
        <v>2921</v>
      </c>
      <c r="S296" s="12" t="s">
        <v>1836</v>
      </c>
      <c r="T296" s="12" t="s">
        <v>2922</v>
      </c>
      <c r="U296" s="12" t="s">
        <v>699</v>
      </c>
      <c r="V296" s="12" t="s">
        <v>2921</v>
      </c>
      <c r="W296" s="12" t="s">
        <v>1836</v>
      </c>
      <c r="X296" s="12" t="s">
        <v>2922</v>
      </c>
      <c r="Y296" s="12" t="s">
        <v>2923</v>
      </c>
    </row>
    <row r="297" spans="1:25" x14ac:dyDescent="0.25">
      <c r="A297" s="12" t="s">
        <v>2924</v>
      </c>
      <c r="B297" s="183">
        <v>675428</v>
      </c>
      <c r="C297" s="12" t="s">
        <v>796</v>
      </c>
      <c r="D297" s="703" t="s">
        <v>35</v>
      </c>
      <c r="E297" s="703" t="s">
        <v>35</v>
      </c>
      <c r="F297" s="703" t="s">
        <v>35</v>
      </c>
      <c r="G297" s="703" t="s">
        <v>35</v>
      </c>
      <c r="H297" s="703" t="s">
        <v>35</v>
      </c>
      <c r="I297" s="703" t="s">
        <v>35</v>
      </c>
      <c r="J297" s="703" t="s">
        <v>35</v>
      </c>
      <c r="P297" s="12" t="s">
        <v>1351</v>
      </c>
      <c r="Q297" s="12" t="s">
        <v>797</v>
      </c>
      <c r="R297" s="12" t="s">
        <v>2921</v>
      </c>
      <c r="S297" s="12" t="s">
        <v>1836</v>
      </c>
      <c r="T297" s="12" t="s">
        <v>2922</v>
      </c>
      <c r="U297" s="12" t="s">
        <v>797</v>
      </c>
      <c r="V297" s="12" t="s">
        <v>2921</v>
      </c>
      <c r="W297" s="12" t="s">
        <v>1836</v>
      </c>
      <c r="X297" s="12" t="s">
        <v>2922</v>
      </c>
      <c r="Y297" s="12" t="s">
        <v>2925</v>
      </c>
    </row>
    <row r="298" spans="1:25" x14ac:dyDescent="0.25">
      <c r="A298" s="12" t="s">
        <v>2926</v>
      </c>
      <c r="B298" s="183">
        <v>455528</v>
      </c>
      <c r="C298" s="12" t="s">
        <v>814</v>
      </c>
      <c r="D298" s="703" t="s">
        <v>35</v>
      </c>
      <c r="E298" s="703" t="s">
        <v>35</v>
      </c>
      <c r="F298" s="703" t="s">
        <v>35</v>
      </c>
      <c r="G298" s="703" t="s">
        <v>35</v>
      </c>
      <c r="H298" s="703" t="s">
        <v>35</v>
      </c>
      <c r="I298" s="703" t="s">
        <v>35</v>
      </c>
      <c r="J298" s="703" t="s">
        <v>35</v>
      </c>
      <c r="P298" s="12" t="s">
        <v>1428</v>
      </c>
      <c r="Q298" s="12" t="s">
        <v>815</v>
      </c>
      <c r="R298" s="12" t="s">
        <v>2564</v>
      </c>
      <c r="S298" s="12" t="s">
        <v>1836</v>
      </c>
      <c r="T298" s="12" t="s">
        <v>2914</v>
      </c>
      <c r="U298" s="12" t="s">
        <v>815</v>
      </c>
      <c r="V298" s="12" t="s">
        <v>2564</v>
      </c>
      <c r="W298" s="12" t="s">
        <v>1836</v>
      </c>
      <c r="X298" s="12" t="s">
        <v>2914</v>
      </c>
      <c r="Y298" s="12" t="s">
        <v>2927</v>
      </c>
    </row>
    <row r="299" spans="1:25" x14ac:dyDescent="0.25">
      <c r="A299" s="12" t="s">
        <v>2928</v>
      </c>
      <c r="B299" s="183">
        <v>455817</v>
      </c>
      <c r="C299" s="12" t="s">
        <v>166</v>
      </c>
      <c r="D299" s="703" t="s">
        <v>35</v>
      </c>
      <c r="E299" s="703" t="s">
        <v>35</v>
      </c>
      <c r="F299" s="703" t="s">
        <v>35</v>
      </c>
      <c r="G299" s="703" t="s">
        <v>35</v>
      </c>
      <c r="H299" s="703" t="s">
        <v>35</v>
      </c>
      <c r="I299" s="703" t="s">
        <v>35</v>
      </c>
      <c r="J299" s="703" t="s">
        <v>35</v>
      </c>
      <c r="P299" s="12" t="s">
        <v>1428</v>
      </c>
      <c r="Q299" s="12" t="s">
        <v>167</v>
      </c>
      <c r="R299" s="12" t="s">
        <v>1874</v>
      </c>
      <c r="S299" s="12" t="s">
        <v>1836</v>
      </c>
      <c r="T299" s="12" t="s">
        <v>1900</v>
      </c>
      <c r="U299" s="12" t="s">
        <v>167</v>
      </c>
      <c r="V299" s="12" t="s">
        <v>1874</v>
      </c>
      <c r="W299" s="12" t="s">
        <v>1836</v>
      </c>
      <c r="X299" s="12" t="s">
        <v>1900</v>
      </c>
      <c r="Y299" s="12" t="s">
        <v>2929</v>
      </c>
    </row>
    <row r="300" spans="1:25" x14ac:dyDescent="0.25">
      <c r="A300" s="12" t="s">
        <v>2930</v>
      </c>
      <c r="B300" s="183">
        <v>675309</v>
      </c>
      <c r="C300" s="12" t="s">
        <v>841</v>
      </c>
      <c r="D300" s="703" t="s">
        <v>35</v>
      </c>
      <c r="E300" s="703" t="s">
        <v>35</v>
      </c>
      <c r="F300" s="703" t="s">
        <v>35</v>
      </c>
      <c r="G300" s="703" t="s">
        <v>35</v>
      </c>
      <c r="H300" s="703" t="s">
        <v>35</v>
      </c>
      <c r="I300" s="703" t="s">
        <v>35</v>
      </c>
      <c r="J300" s="703" t="s">
        <v>35</v>
      </c>
      <c r="P300" s="12" t="s">
        <v>1428</v>
      </c>
      <c r="Q300" s="12" t="s">
        <v>842</v>
      </c>
      <c r="R300" s="12" t="s">
        <v>2931</v>
      </c>
      <c r="S300" s="12" t="s">
        <v>1836</v>
      </c>
      <c r="T300" s="12" t="s">
        <v>2932</v>
      </c>
      <c r="U300" s="12" t="s">
        <v>842</v>
      </c>
      <c r="V300" s="12" t="s">
        <v>2931</v>
      </c>
      <c r="W300" s="12" t="s">
        <v>1836</v>
      </c>
      <c r="X300" s="12" t="s">
        <v>2932</v>
      </c>
      <c r="Y300" s="12" t="s">
        <v>2933</v>
      </c>
    </row>
    <row r="301" spans="1:25" x14ac:dyDescent="0.25">
      <c r="A301" s="12" t="s">
        <v>2934</v>
      </c>
      <c r="B301" s="183">
        <v>455862</v>
      </c>
      <c r="C301" s="12" t="s">
        <v>578</v>
      </c>
      <c r="D301" s="703" t="s">
        <v>35</v>
      </c>
      <c r="E301" s="703" t="s">
        <v>35</v>
      </c>
      <c r="F301" s="703" t="s">
        <v>35</v>
      </c>
      <c r="G301" s="703" t="s">
        <v>35</v>
      </c>
      <c r="H301" s="703" t="s">
        <v>35</v>
      </c>
      <c r="I301" s="703" t="s">
        <v>35</v>
      </c>
      <c r="J301" s="703" t="s">
        <v>35</v>
      </c>
      <c r="P301" s="12" t="s">
        <v>1295</v>
      </c>
      <c r="Q301" s="12" t="s">
        <v>579</v>
      </c>
      <c r="R301" s="12" t="s">
        <v>2405</v>
      </c>
      <c r="S301" s="12" t="s">
        <v>1836</v>
      </c>
      <c r="T301" s="12" t="s">
        <v>2935</v>
      </c>
      <c r="U301" s="12" t="s">
        <v>2044</v>
      </c>
      <c r="V301" s="12" t="s">
        <v>2045</v>
      </c>
      <c r="W301" s="12" t="s">
        <v>1836</v>
      </c>
      <c r="X301" s="12" t="s">
        <v>2046</v>
      </c>
      <c r="Y301" s="12" t="s">
        <v>2936</v>
      </c>
    </row>
    <row r="302" spans="1:25" x14ac:dyDescent="0.25">
      <c r="A302" s="12" t="s">
        <v>2937</v>
      </c>
      <c r="B302" s="183">
        <v>675444</v>
      </c>
      <c r="C302" s="12" t="s">
        <v>368</v>
      </c>
      <c r="D302" s="703" t="s">
        <v>35</v>
      </c>
      <c r="E302" s="703" t="s">
        <v>35</v>
      </c>
      <c r="F302" s="703" t="s">
        <v>35</v>
      </c>
      <c r="G302" s="703" t="s">
        <v>35</v>
      </c>
      <c r="H302" s="703" t="s">
        <v>35</v>
      </c>
      <c r="I302" s="703" t="s">
        <v>35</v>
      </c>
      <c r="J302" s="703" t="s">
        <v>35</v>
      </c>
      <c r="P302" s="12" t="s">
        <v>1356</v>
      </c>
      <c r="Q302" s="12" t="s">
        <v>369</v>
      </c>
      <c r="R302" s="12" t="s">
        <v>2477</v>
      </c>
      <c r="S302" s="12" t="s">
        <v>1836</v>
      </c>
      <c r="T302" s="12" t="s">
        <v>2478</v>
      </c>
      <c r="U302" s="12" t="s">
        <v>1880</v>
      </c>
      <c r="V302" s="12" t="s">
        <v>1881</v>
      </c>
      <c r="W302" s="12" t="s">
        <v>1836</v>
      </c>
      <c r="X302" s="12" t="s">
        <v>1918</v>
      </c>
      <c r="Y302" s="12" t="s">
        <v>2938</v>
      </c>
    </row>
    <row r="303" spans="1:25" x14ac:dyDescent="0.25">
      <c r="A303" s="12" t="s">
        <v>2939</v>
      </c>
      <c r="B303" s="183">
        <v>455576</v>
      </c>
      <c r="C303" s="12" t="s">
        <v>702</v>
      </c>
      <c r="D303" s="703" t="s">
        <v>35</v>
      </c>
      <c r="E303" s="703" t="s">
        <v>35</v>
      </c>
      <c r="F303" s="703" t="s">
        <v>35</v>
      </c>
      <c r="G303" s="703" t="s">
        <v>35</v>
      </c>
      <c r="H303" s="703" t="s">
        <v>35</v>
      </c>
      <c r="I303" s="703" t="s">
        <v>35</v>
      </c>
      <c r="J303" s="703" t="s">
        <v>35</v>
      </c>
      <c r="P303" s="12" t="s">
        <v>1355</v>
      </c>
      <c r="Q303" s="12" t="s">
        <v>703</v>
      </c>
      <c r="R303" s="12" t="s">
        <v>1865</v>
      </c>
      <c r="S303" s="12" t="s">
        <v>1836</v>
      </c>
      <c r="T303" s="12" t="s">
        <v>2940</v>
      </c>
      <c r="U303" s="12" t="s">
        <v>703</v>
      </c>
      <c r="V303" s="12" t="s">
        <v>1865</v>
      </c>
      <c r="W303" s="12" t="s">
        <v>1836</v>
      </c>
      <c r="X303" s="12" t="s">
        <v>2940</v>
      </c>
      <c r="Y303" s="12" t="s">
        <v>2941</v>
      </c>
    </row>
    <row r="304" spans="1:25" x14ac:dyDescent="0.25">
      <c r="A304" s="12" t="s">
        <v>2942</v>
      </c>
      <c r="B304" s="183">
        <v>676275</v>
      </c>
      <c r="C304" s="12" t="s">
        <v>494</v>
      </c>
      <c r="D304" s="703" t="s">
        <v>35</v>
      </c>
      <c r="E304" s="703" t="s">
        <v>35</v>
      </c>
      <c r="F304" s="703" t="s">
        <v>35</v>
      </c>
      <c r="G304" s="703" t="s">
        <v>35</v>
      </c>
      <c r="H304" s="703" t="s">
        <v>35</v>
      </c>
      <c r="I304" s="703" t="s">
        <v>35</v>
      </c>
      <c r="J304" s="703" t="s">
        <v>35</v>
      </c>
      <c r="P304" s="12" t="s">
        <v>1318</v>
      </c>
      <c r="Q304" s="12" t="s">
        <v>495</v>
      </c>
      <c r="R304" s="12" t="s">
        <v>2943</v>
      </c>
      <c r="S304" s="12" t="s">
        <v>1836</v>
      </c>
      <c r="T304" s="12" t="s">
        <v>2944</v>
      </c>
      <c r="U304" s="12" t="s">
        <v>2228</v>
      </c>
      <c r="V304" s="12" t="s">
        <v>2229</v>
      </c>
      <c r="W304" s="12" t="s">
        <v>1836</v>
      </c>
      <c r="X304" s="12" t="s">
        <v>2230</v>
      </c>
      <c r="Y304" s="12" t="s">
        <v>2945</v>
      </c>
    </row>
    <row r="305" spans="1:25" x14ac:dyDescent="0.25">
      <c r="A305" s="12" t="s">
        <v>2946</v>
      </c>
      <c r="B305" s="183">
        <v>676197</v>
      </c>
      <c r="C305" s="12" t="s">
        <v>458</v>
      </c>
      <c r="D305" s="703" t="s">
        <v>35</v>
      </c>
      <c r="E305" s="703" t="s">
        <v>35</v>
      </c>
      <c r="F305" s="703" t="s">
        <v>35</v>
      </c>
      <c r="G305" s="703" t="s">
        <v>35</v>
      </c>
      <c r="H305" s="703" t="s">
        <v>35</v>
      </c>
      <c r="I305" s="703" t="s">
        <v>35</v>
      </c>
      <c r="J305" s="703" t="s">
        <v>35</v>
      </c>
      <c r="P305" s="12" t="s">
        <v>1319</v>
      </c>
      <c r="Q305" s="12" t="s">
        <v>459</v>
      </c>
      <c r="R305" s="12" t="s">
        <v>2947</v>
      </c>
      <c r="S305" s="12" t="s">
        <v>1836</v>
      </c>
      <c r="T305" s="12" t="s">
        <v>2948</v>
      </c>
      <c r="U305" s="12" t="s">
        <v>1880</v>
      </c>
      <c r="V305" s="12" t="s">
        <v>1881</v>
      </c>
      <c r="W305" s="12" t="s">
        <v>1836</v>
      </c>
      <c r="X305" s="12" t="s">
        <v>1918</v>
      </c>
      <c r="Y305" s="12" t="s">
        <v>2949</v>
      </c>
    </row>
    <row r="306" spans="1:25" x14ac:dyDescent="0.25">
      <c r="A306" s="12" t="s">
        <v>2950</v>
      </c>
      <c r="B306" s="183">
        <v>676119</v>
      </c>
      <c r="C306" s="12" t="s">
        <v>424</v>
      </c>
      <c r="D306" s="703" t="s">
        <v>35</v>
      </c>
      <c r="E306" s="703" t="s">
        <v>35</v>
      </c>
      <c r="F306" s="703" t="s">
        <v>35</v>
      </c>
      <c r="G306" s="703" t="s">
        <v>35</v>
      </c>
      <c r="H306" s="703" t="s">
        <v>35</v>
      </c>
      <c r="I306" s="703" t="s">
        <v>35</v>
      </c>
      <c r="J306" s="703" t="s">
        <v>35</v>
      </c>
      <c r="P306" s="12" t="s">
        <v>1409</v>
      </c>
      <c r="Q306" s="12" t="s">
        <v>425</v>
      </c>
      <c r="R306" s="12" t="s">
        <v>2951</v>
      </c>
      <c r="S306" s="12" t="s">
        <v>1836</v>
      </c>
      <c r="T306" s="12" t="s">
        <v>2952</v>
      </c>
      <c r="U306" s="12" t="s">
        <v>425</v>
      </c>
      <c r="V306" s="12" t="s">
        <v>2951</v>
      </c>
      <c r="W306" s="12" t="s">
        <v>1836</v>
      </c>
      <c r="X306" s="12" t="s">
        <v>2952</v>
      </c>
      <c r="Y306" s="12" t="s">
        <v>2953</v>
      </c>
    </row>
    <row r="307" spans="1:25" x14ac:dyDescent="0.25">
      <c r="A307" s="12" t="s">
        <v>2954</v>
      </c>
      <c r="B307" s="183">
        <v>675832</v>
      </c>
      <c r="C307" s="12" t="s">
        <v>194</v>
      </c>
      <c r="D307" s="703" t="s">
        <v>35</v>
      </c>
      <c r="E307" s="703" t="s">
        <v>35</v>
      </c>
      <c r="F307" s="703" t="s">
        <v>35</v>
      </c>
      <c r="G307" s="703" t="s">
        <v>35</v>
      </c>
      <c r="H307" s="703" t="s">
        <v>35</v>
      </c>
      <c r="I307" s="703" t="s">
        <v>35</v>
      </c>
      <c r="J307" s="703" t="s">
        <v>35</v>
      </c>
      <c r="P307" s="12" t="s">
        <v>1373</v>
      </c>
      <c r="Q307" s="12" t="s">
        <v>195</v>
      </c>
      <c r="R307" s="12" t="s">
        <v>2955</v>
      </c>
      <c r="S307" s="12" t="s">
        <v>1836</v>
      </c>
      <c r="T307" s="12" t="s">
        <v>2956</v>
      </c>
      <c r="U307" s="12" t="s">
        <v>195</v>
      </c>
      <c r="V307" s="12" t="s">
        <v>2955</v>
      </c>
      <c r="W307" s="12" t="s">
        <v>1836</v>
      </c>
      <c r="X307" s="12" t="s">
        <v>2956</v>
      </c>
      <c r="Y307" s="12" t="s">
        <v>2957</v>
      </c>
    </row>
    <row r="308" spans="1:25" x14ac:dyDescent="0.25">
      <c r="A308" s="12" t="s">
        <v>2958</v>
      </c>
      <c r="B308" s="183">
        <v>676114</v>
      </c>
      <c r="C308" s="12" t="s">
        <v>416</v>
      </c>
      <c r="D308" s="703" t="s">
        <v>35</v>
      </c>
      <c r="E308" s="703" t="s">
        <v>35</v>
      </c>
      <c r="F308" s="703" t="s">
        <v>35</v>
      </c>
      <c r="G308" s="703" t="s">
        <v>35</v>
      </c>
      <c r="H308" s="703" t="s">
        <v>35</v>
      </c>
      <c r="I308" s="703" t="s">
        <v>35</v>
      </c>
      <c r="J308" s="703" t="s">
        <v>35</v>
      </c>
      <c r="P308" s="12" t="s">
        <v>1428</v>
      </c>
      <c r="Q308" s="12" t="s">
        <v>417</v>
      </c>
      <c r="R308" s="12" t="s">
        <v>1935</v>
      </c>
      <c r="S308" s="12" t="s">
        <v>1836</v>
      </c>
      <c r="T308" s="12" t="s">
        <v>1936</v>
      </c>
      <c r="U308" s="12" t="s">
        <v>2959</v>
      </c>
      <c r="V308" s="12" t="s">
        <v>1981</v>
      </c>
      <c r="W308" s="12" t="s">
        <v>1836</v>
      </c>
      <c r="X308" s="12" t="s">
        <v>1982</v>
      </c>
      <c r="Y308" s="12" t="s">
        <v>2960</v>
      </c>
    </row>
    <row r="309" spans="1:25" x14ac:dyDescent="0.25">
      <c r="A309" s="12" t="s">
        <v>2961</v>
      </c>
      <c r="B309" s="183">
        <v>455970</v>
      </c>
      <c r="C309" s="12" t="s">
        <v>847</v>
      </c>
      <c r="D309" s="703" t="s">
        <v>35</v>
      </c>
      <c r="E309" s="703" t="s">
        <v>35</v>
      </c>
      <c r="F309" s="703" t="s">
        <v>35</v>
      </c>
      <c r="G309" s="703" t="s">
        <v>35</v>
      </c>
      <c r="H309" s="703" t="s">
        <v>35</v>
      </c>
      <c r="I309" s="703" t="s">
        <v>35</v>
      </c>
      <c r="J309" s="703" t="s">
        <v>35</v>
      </c>
      <c r="P309" s="12" t="s">
        <v>1320</v>
      </c>
      <c r="Q309" s="12" t="s">
        <v>848</v>
      </c>
      <c r="R309" s="12" t="s">
        <v>2962</v>
      </c>
      <c r="S309" s="12" t="s">
        <v>1836</v>
      </c>
      <c r="T309" s="12" t="s">
        <v>2911</v>
      </c>
      <c r="U309" s="12" t="s">
        <v>848</v>
      </c>
      <c r="V309" s="12" t="s">
        <v>2962</v>
      </c>
      <c r="W309" s="12" t="s">
        <v>1836</v>
      </c>
      <c r="X309" s="12" t="s">
        <v>2911</v>
      </c>
      <c r="Y309" s="12" t="s">
        <v>2963</v>
      </c>
    </row>
    <row r="310" spans="1:25" x14ac:dyDescent="0.25">
      <c r="A310" s="12" t="s">
        <v>2964</v>
      </c>
      <c r="B310" s="183">
        <v>675985</v>
      </c>
      <c r="C310" s="12" t="s">
        <v>887</v>
      </c>
      <c r="D310" s="703" t="s">
        <v>35</v>
      </c>
      <c r="E310" s="703" t="s">
        <v>35</v>
      </c>
      <c r="F310" s="703" t="s">
        <v>35</v>
      </c>
      <c r="G310" s="703" t="s">
        <v>35</v>
      </c>
      <c r="H310" s="703" t="s">
        <v>35</v>
      </c>
      <c r="I310" s="703" t="s">
        <v>35</v>
      </c>
      <c r="J310" s="703" t="s">
        <v>35</v>
      </c>
      <c r="P310" s="12" t="s">
        <v>1380</v>
      </c>
      <c r="Q310" s="12" t="s">
        <v>888</v>
      </c>
      <c r="R310" s="12" t="s">
        <v>2494</v>
      </c>
      <c r="S310" s="12" t="s">
        <v>1836</v>
      </c>
      <c r="T310" s="12" t="s">
        <v>2495</v>
      </c>
      <c r="U310" s="12" t="s">
        <v>908</v>
      </c>
      <c r="V310" s="12" t="s">
        <v>2326</v>
      </c>
      <c r="W310" s="12" t="s">
        <v>1836</v>
      </c>
      <c r="X310" s="12" t="s">
        <v>2327</v>
      </c>
      <c r="Y310" s="12" t="s">
        <v>2328</v>
      </c>
    </row>
    <row r="311" spans="1:25" x14ac:dyDescent="0.25">
      <c r="A311" s="12" t="s">
        <v>2965</v>
      </c>
      <c r="B311" s="183">
        <v>675603</v>
      </c>
      <c r="C311" s="12" t="s">
        <v>274</v>
      </c>
      <c r="D311" s="703" t="s">
        <v>35</v>
      </c>
      <c r="E311" s="703" t="s">
        <v>35</v>
      </c>
      <c r="F311" s="703" t="s">
        <v>35</v>
      </c>
      <c r="G311" s="703" t="s">
        <v>35</v>
      </c>
      <c r="H311" s="703" t="s">
        <v>35</v>
      </c>
      <c r="I311" s="703" t="s">
        <v>35</v>
      </c>
      <c r="J311" s="703" t="s">
        <v>35</v>
      </c>
      <c r="P311" s="12" t="s">
        <v>1433</v>
      </c>
      <c r="Q311" s="12" t="s">
        <v>275</v>
      </c>
      <c r="R311" s="12" t="s">
        <v>2377</v>
      </c>
      <c r="S311" s="12" t="s">
        <v>1836</v>
      </c>
      <c r="T311" s="12" t="s">
        <v>2378</v>
      </c>
      <c r="U311" s="12" t="s">
        <v>2357</v>
      </c>
      <c r="V311" s="12" t="s">
        <v>2358</v>
      </c>
      <c r="W311" s="12" t="s">
        <v>1836</v>
      </c>
      <c r="X311" s="12" t="s">
        <v>2359</v>
      </c>
      <c r="Y311" s="12" t="s">
        <v>2360</v>
      </c>
    </row>
    <row r="312" spans="1:25" x14ac:dyDescent="0.25">
      <c r="A312" s="12" t="s">
        <v>2966</v>
      </c>
      <c r="B312" s="183">
        <v>675452</v>
      </c>
      <c r="C312" s="12" t="s">
        <v>1107</v>
      </c>
      <c r="D312" s="703" t="s">
        <v>35</v>
      </c>
      <c r="E312" s="703" t="s">
        <v>35</v>
      </c>
      <c r="F312" s="703" t="s">
        <v>35</v>
      </c>
      <c r="G312" s="703" t="s">
        <v>35</v>
      </c>
      <c r="H312" s="703" t="s">
        <v>35</v>
      </c>
      <c r="I312" s="703" t="s">
        <v>35</v>
      </c>
      <c r="J312" s="703" t="s">
        <v>35</v>
      </c>
      <c r="P312" s="12" t="s">
        <v>1373</v>
      </c>
      <c r="Q312" s="12" t="s">
        <v>1108</v>
      </c>
      <c r="R312" s="12" t="s">
        <v>2967</v>
      </c>
      <c r="S312" s="12" t="s">
        <v>1836</v>
      </c>
      <c r="T312" s="12" t="s">
        <v>2968</v>
      </c>
      <c r="U312" s="12" t="s">
        <v>2767</v>
      </c>
      <c r="V312" s="12" t="s">
        <v>2011</v>
      </c>
      <c r="W312" s="12" t="s">
        <v>1836</v>
      </c>
      <c r="X312" s="12" t="s">
        <v>2012</v>
      </c>
      <c r="Y312" s="12" t="s">
        <v>2013</v>
      </c>
    </row>
    <row r="313" spans="1:25" x14ac:dyDescent="0.25">
      <c r="A313" s="12" t="s">
        <v>2969</v>
      </c>
      <c r="B313" s="183">
        <v>676298</v>
      </c>
      <c r="C313" s="12" t="s">
        <v>280</v>
      </c>
      <c r="D313" s="703" t="s">
        <v>35</v>
      </c>
      <c r="E313" s="703" t="s">
        <v>35</v>
      </c>
      <c r="F313" s="703" t="s">
        <v>35</v>
      </c>
      <c r="G313" s="703" t="s">
        <v>35</v>
      </c>
      <c r="H313" s="703" t="s">
        <v>35</v>
      </c>
      <c r="I313" s="703" t="s">
        <v>35</v>
      </c>
      <c r="J313" s="703" t="s">
        <v>35</v>
      </c>
      <c r="P313" s="12" t="s">
        <v>1391</v>
      </c>
      <c r="Q313" s="12" t="s">
        <v>281</v>
      </c>
      <c r="R313" s="12" t="s">
        <v>2970</v>
      </c>
      <c r="S313" s="12" t="s">
        <v>1836</v>
      </c>
      <c r="T313" s="12" t="s">
        <v>2971</v>
      </c>
      <c r="U313" s="12" t="s">
        <v>281</v>
      </c>
      <c r="V313" s="12" t="s">
        <v>2970</v>
      </c>
      <c r="W313" s="12" t="s">
        <v>1836</v>
      </c>
      <c r="X313" s="12" t="s">
        <v>2971</v>
      </c>
      <c r="Y313" s="12" t="s">
        <v>2972</v>
      </c>
    </row>
    <row r="314" spans="1:25" x14ac:dyDescent="0.25">
      <c r="A314" s="12" t="s">
        <v>2973</v>
      </c>
      <c r="B314" s="183">
        <v>455936</v>
      </c>
      <c r="C314" s="12" t="s">
        <v>782</v>
      </c>
      <c r="D314" s="703" t="s">
        <v>35</v>
      </c>
      <c r="E314" s="703" t="s">
        <v>35</v>
      </c>
      <c r="F314" s="703" t="s">
        <v>35</v>
      </c>
      <c r="G314" s="703" t="s">
        <v>35</v>
      </c>
      <c r="H314" s="703" t="s">
        <v>35</v>
      </c>
      <c r="I314" s="703" t="s">
        <v>35</v>
      </c>
      <c r="J314" s="703" t="s">
        <v>35</v>
      </c>
      <c r="P314" s="12" t="s">
        <v>1420</v>
      </c>
      <c r="Q314" s="12" t="s">
        <v>783</v>
      </c>
      <c r="R314" s="12" t="s">
        <v>2974</v>
      </c>
      <c r="S314" s="12" t="s">
        <v>1836</v>
      </c>
      <c r="T314" s="12" t="s">
        <v>2975</v>
      </c>
      <c r="U314" s="12" t="s">
        <v>783</v>
      </c>
      <c r="V314" s="12" t="s">
        <v>2974</v>
      </c>
      <c r="W314" s="12" t="s">
        <v>1836</v>
      </c>
      <c r="X314" s="12" t="s">
        <v>2975</v>
      </c>
      <c r="Y314" s="12" t="s">
        <v>2976</v>
      </c>
    </row>
    <row r="315" spans="1:25" x14ac:dyDescent="0.25">
      <c r="A315" s="12" t="s">
        <v>2977</v>
      </c>
      <c r="B315" s="183">
        <v>676091</v>
      </c>
      <c r="C315" s="12" t="s">
        <v>378</v>
      </c>
      <c r="D315" s="703" t="s">
        <v>35</v>
      </c>
      <c r="E315" s="703" t="s">
        <v>35</v>
      </c>
      <c r="F315" s="703" t="s">
        <v>35</v>
      </c>
      <c r="G315" s="703" t="s">
        <v>35</v>
      </c>
      <c r="H315" s="703" t="s">
        <v>35</v>
      </c>
      <c r="I315" s="703" t="s">
        <v>35</v>
      </c>
      <c r="J315" s="703" t="s">
        <v>35</v>
      </c>
      <c r="P315" s="12" t="s">
        <v>1401</v>
      </c>
      <c r="Q315" s="12" t="s">
        <v>379</v>
      </c>
      <c r="R315" s="12" t="s">
        <v>1948</v>
      </c>
      <c r="S315" s="12" t="s">
        <v>1836</v>
      </c>
      <c r="T315" s="12" t="s">
        <v>1949</v>
      </c>
      <c r="U315" s="12" t="s">
        <v>379</v>
      </c>
      <c r="V315" s="12" t="s">
        <v>1948</v>
      </c>
      <c r="W315" s="12" t="s">
        <v>1836</v>
      </c>
      <c r="X315" s="12" t="s">
        <v>1949</v>
      </c>
      <c r="Y315" s="12" t="s">
        <v>2978</v>
      </c>
    </row>
    <row r="316" spans="1:25" x14ac:dyDescent="0.25">
      <c r="A316" s="12" t="s">
        <v>2979</v>
      </c>
      <c r="B316" s="183">
        <v>676308</v>
      </c>
      <c r="C316" s="12" t="s">
        <v>512</v>
      </c>
      <c r="D316" s="703" t="s">
        <v>35</v>
      </c>
      <c r="E316" s="703" t="s">
        <v>35</v>
      </c>
      <c r="F316" s="703" t="s">
        <v>35</v>
      </c>
      <c r="G316" s="703" t="s">
        <v>35</v>
      </c>
      <c r="H316" s="703" t="s">
        <v>35</v>
      </c>
      <c r="I316" s="703" t="s">
        <v>35</v>
      </c>
      <c r="J316" s="703" t="s">
        <v>35</v>
      </c>
      <c r="P316" s="12" t="s">
        <v>1407</v>
      </c>
      <c r="Q316" s="12" t="s">
        <v>513</v>
      </c>
      <c r="R316" s="12" t="s">
        <v>2291</v>
      </c>
      <c r="S316" s="12" t="s">
        <v>1836</v>
      </c>
      <c r="T316" s="12" t="s">
        <v>2292</v>
      </c>
      <c r="U316" s="12" t="s">
        <v>513</v>
      </c>
      <c r="V316" s="12" t="s">
        <v>2291</v>
      </c>
      <c r="W316" s="12" t="s">
        <v>1836</v>
      </c>
      <c r="X316" s="12" t="s">
        <v>2292</v>
      </c>
      <c r="Y316" s="12" t="s">
        <v>2980</v>
      </c>
    </row>
    <row r="317" spans="1:25" x14ac:dyDescent="0.25">
      <c r="A317" s="12" t="s">
        <v>2981</v>
      </c>
      <c r="B317" s="183">
        <v>675651</v>
      </c>
      <c r="C317" s="12" t="s">
        <v>871</v>
      </c>
      <c r="D317" s="703" t="s">
        <v>35</v>
      </c>
      <c r="E317" s="703" t="s">
        <v>35</v>
      </c>
      <c r="F317" s="703" t="s">
        <v>35</v>
      </c>
      <c r="G317" s="703" t="s">
        <v>35</v>
      </c>
      <c r="H317" s="703" t="s">
        <v>35</v>
      </c>
      <c r="I317" s="703" t="s">
        <v>35</v>
      </c>
      <c r="J317" s="703" t="s">
        <v>35</v>
      </c>
      <c r="P317" s="12" t="s">
        <v>1364</v>
      </c>
      <c r="Q317" s="12" t="s">
        <v>872</v>
      </c>
      <c r="R317" s="12" t="s">
        <v>2982</v>
      </c>
      <c r="S317" s="12" t="s">
        <v>1836</v>
      </c>
      <c r="T317" s="12" t="s">
        <v>2983</v>
      </c>
      <c r="U317" s="12" t="s">
        <v>872</v>
      </c>
      <c r="V317" s="12" t="s">
        <v>2982</v>
      </c>
      <c r="W317" s="12" t="s">
        <v>1836</v>
      </c>
      <c r="X317" s="12" t="s">
        <v>2983</v>
      </c>
      <c r="Y317" s="12" t="s">
        <v>2984</v>
      </c>
    </row>
    <row r="318" spans="1:25" x14ac:dyDescent="0.25">
      <c r="A318" s="12" t="s">
        <v>2985</v>
      </c>
      <c r="B318" s="183">
        <v>455689</v>
      </c>
      <c r="C318" s="12" t="s">
        <v>1029</v>
      </c>
      <c r="D318" s="703" t="s">
        <v>35</v>
      </c>
      <c r="E318" s="703" t="s">
        <v>35</v>
      </c>
      <c r="F318" s="703" t="s">
        <v>35</v>
      </c>
      <c r="G318" s="703" t="s">
        <v>35</v>
      </c>
      <c r="H318" s="703" t="s">
        <v>35</v>
      </c>
      <c r="I318" s="703" t="s">
        <v>35</v>
      </c>
      <c r="J318" s="703" t="s">
        <v>35</v>
      </c>
      <c r="P318" s="12" t="s">
        <v>1428</v>
      </c>
      <c r="Q318" s="12" t="s">
        <v>1030</v>
      </c>
      <c r="R318" s="12" t="s">
        <v>1874</v>
      </c>
      <c r="S318" s="12" t="s">
        <v>1836</v>
      </c>
      <c r="T318" s="12" t="s">
        <v>2195</v>
      </c>
      <c r="U318" s="12" t="s">
        <v>2959</v>
      </c>
      <c r="V318" s="12" t="s">
        <v>1981</v>
      </c>
      <c r="W318" s="12" t="s">
        <v>1836</v>
      </c>
      <c r="X318" s="12" t="s">
        <v>1982</v>
      </c>
      <c r="Y318" s="12" t="s">
        <v>2986</v>
      </c>
    </row>
    <row r="319" spans="1:25" x14ac:dyDescent="0.25">
      <c r="A319" s="12" t="s">
        <v>2987</v>
      </c>
      <c r="B319" s="183">
        <v>676256</v>
      </c>
      <c r="C319" s="12" t="s">
        <v>488</v>
      </c>
      <c r="D319" s="703" t="s">
        <v>35</v>
      </c>
      <c r="E319" s="703" t="s">
        <v>35</v>
      </c>
      <c r="F319" s="703" t="s">
        <v>35</v>
      </c>
      <c r="G319" s="703" t="s">
        <v>35</v>
      </c>
      <c r="H319" s="703" t="s">
        <v>35</v>
      </c>
      <c r="I319" s="703" t="s">
        <v>35</v>
      </c>
      <c r="J319" s="703" t="s">
        <v>35</v>
      </c>
      <c r="P319" s="12" t="s">
        <v>1345</v>
      </c>
      <c r="Q319" s="12" t="s">
        <v>489</v>
      </c>
      <c r="R319" s="12" t="s">
        <v>2988</v>
      </c>
      <c r="S319" s="12" t="s">
        <v>1836</v>
      </c>
      <c r="T319" s="12" t="s">
        <v>2989</v>
      </c>
      <c r="U319" s="12" t="s">
        <v>2000</v>
      </c>
      <c r="V319" s="12" t="s">
        <v>1962</v>
      </c>
      <c r="W319" s="12" t="s">
        <v>1836</v>
      </c>
      <c r="X319" s="12" t="s">
        <v>1963</v>
      </c>
      <c r="Y319" s="12" t="s">
        <v>2990</v>
      </c>
    </row>
    <row r="320" spans="1:25" x14ac:dyDescent="0.25">
      <c r="A320" s="12" t="s">
        <v>2991</v>
      </c>
      <c r="B320" s="183">
        <v>676247</v>
      </c>
      <c r="C320" s="12" t="s">
        <v>484</v>
      </c>
      <c r="D320" s="703" t="s">
        <v>35</v>
      </c>
      <c r="E320" s="703" t="s">
        <v>35</v>
      </c>
      <c r="F320" s="703" t="s">
        <v>35</v>
      </c>
      <c r="G320" s="703" t="s">
        <v>35</v>
      </c>
      <c r="H320" s="703" t="s">
        <v>35</v>
      </c>
      <c r="I320" s="703" t="s">
        <v>35</v>
      </c>
      <c r="J320" s="703" t="s">
        <v>35</v>
      </c>
      <c r="P320" s="12" t="s">
        <v>1302</v>
      </c>
      <c r="Q320" s="12" t="s">
        <v>485</v>
      </c>
      <c r="R320" s="12" t="s">
        <v>2992</v>
      </c>
      <c r="S320" s="12" t="s">
        <v>1836</v>
      </c>
      <c r="T320" s="12" t="s">
        <v>2993</v>
      </c>
      <c r="U320" s="12" t="s">
        <v>485</v>
      </c>
      <c r="V320" s="12" t="s">
        <v>2992</v>
      </c>
      <c r="W320" s="12" t="s">
        <v>1836</v>
      </c>
      <c r="X320" s="12" t="s">
        <v>2993</v>
      </c>
      <c r="Y320" s="12" t="s">
        <v>2994</v>
      </c>
    </row>
    <row r="321" spans="1:25" x14ac:dyDescent="0.25">
      <c r="A321" s="12" t="s">
        <v>2995</v>
      </c>
      <c r="B321" s="183">
        <v>455957</v>
      </c>
      <c r="C321" s="12" t="s">
        <v>304</v>
      </c>
      <c r="D321" s="703" t="s">
        <v>35</v>
      </c>
      <c r="E321" s="703" t="s">
        <v>35</v>
      </c>
      <c r="F321" s="703" t="s">
        <v>35</v>
      </c>
      <c r="G321" s="703" t="s">
        <v>35</v>
      </c>
      <c r="H321" s="703" t="s">
        <v>35</v>
      </c>
      <c r="I321" s="703" t="s">
        <v>35</v>
      </c>
      <c r="J321" s="703" t="s">
        <v>35</v>
      </c>
      <c r="P321" s="12" t="s">
        <v>1394</v>
      </c>
      <c r="Q321" s="12" t="s">
        <v>305</v>
      </c>
      <c r="R321" s="12" t="s">
        <v>2143</v>
      </c>
      <c r="S321" s="12" t="s">
        <v>1836</v>
      </c>
      <c r="T321" s="12" t="s">
        <v>2996</v>
      </c>
      <c r="U321" s="12" t="s">
        <v>305</v>
      </c>
      <c r="V321" s="12" t="s">
        <v>2143</v>
      </c>
      <c r="W321" s="12" t="s">
        <v>1836</v>
      </c>
      <c r="X321" s="12" t="s">
        <v>2996</v>
      </c>
      <c r="Y321" s="12" t="s">
        <v>2997</v>
      </c>
    </row>
    <row r="322" spans="1:25" x14ac:dyDescent="0.25">
      <c r="A322" s="12" t="s">
        <v>2998</v>
      </c>
      <c r="B322" s="12" t="s">
        <v>1621</v>
      </c>
      <c r="C322" s="12" t="s">
        <v>248</v>
      </c>
      <c r="D322" s="703" t="s">
        <v>35</v>
      </c>
      <c r="E322" s="703" t="s">
        <v>35</v>
      </c>
      <c r="F322" s="703" t="s">
        <v>35</v>
      </c>
      <c r="G322" s="703" t="s">
        <v>35</v>
      </c>
      <c r="H322" s="703" t="s">
        <v>35</v>
      </c>
      <c r="I322" s="703" t="s">
        <v>35</v>
      </c>
      <c r="J322" s="703" t="s">
        <v>35</v>
      </c>
      <c r="P322" s="12" t="s">
        <v>1398</v>
      </c>
      <c r="Q322" s="12" t="s">
        <v>249</v>
      </c>
      <c r="R322" s="12" t="s">
        <v>2999</v>
      </c>
      <c r="S322" s="12" t="s">
        <v>1836</v>
      </c>
      <c r="T322" s="12" t="s">
        <v>3000</v>
      </c>
      <c r="U322" s="12" t="s">
        <v>249</v>
      </c>
      <c r="V322" s="12" t="s">
        <v>2999</v>
      </c>
      <c r="W322" s="12" t="s">
        <v>1836</v>
      </c>
      <c r="X322" s="12" t="s">
        <v>3000</v>
      </c>
      <c r="Y322" s="12" t="s">
        <v>3001</v>
      </c>
    </row>
    <row r="323" spans="1:25" x14ac:dyDescent="0.25">
      <c r="A323" s="12" t="s">
        <v>3002</v>
      </c>
      <c r="B323" s="183">
        <v>675751</v>
      </c>
      <c r="C323" s="12" t="s">
        <v>907</v>
      </c>
      <c r="D323" s="703" t="s">
        <v>35</v>
      </c>
      <c r="E323" s="703" t="s">
        <v>35</v>
      </c>
      <c r="F323" s="703" t="s">
        <v>35</v>
      </c>
      <c r="G323" s="703" t="s">
        <v>35</v>
      </c>
      <c r="H323" s="703" t="s">
        <v>35</v>
      </c>
      <c r="I323" s="703" t="s">
        <v>35</v>
      </c>
      <c r="J323" s="703" t="s">
        <v>35</v>
      </c>
      <c r="P323" s="12" t="s">
        <v>1380</v>
      </c>
      <c r="Q323" s="12" t="s">
        <v>908</v>
      </c>
      <c r="R323" s="12" t="s">
        <v>2326</v>
      </c>
      <c r="S323" s="12" t="s">
        <v>1836</v>
      </c>
      <c r="T323" s="12" t="s">
        <v>2327</v>
      </c>
      <c r="U323" s="12" t="s">
        <v>908</v>
      </c>
      <c r="V323" s="12" t="s">
        <v>2326</v>
      </c>
      <c r="W323" s="12" t="s">
        <v>1836</v>
      </c>
      <c r="X323" s="12" t="s">
        <v>2327</v>
      </c>
      <c r="Y323" s="12" t="s">
        <v>2328</v>
      </c>
    </row>
    <row r="324" spans="1:25" x14ac:dyDescent="0.25">
      <c r="A324" s="12" t="s">
        <v>3003</v>
      </c>
      <c r="B324" s="183">
        <v>676144</v>
      </c>
      <c r="C324" s="12" t="s">
        <v>444</v>
      </c>
      <c r="D324" s="703" t="s">
        <v>35</v>
      </c>
      <c r="E324" s="703" t="s">
        <v>35</v>
      </c>
      <c r="F324" s="703" t="s">
        <v>35</v>
      </c>
      <c r="G324" s="703" t="s">
        <v>35</v>
      </c>
      <c r="H324" s="703" t="s">
        <v>35</v>
      </c>
      <c r="I324" s="703" t="s">
        <v>35</v>
      </c>
      <c r="J324" s="703" t="s">
        <v>35</v>
      </c>
      <c r="P324" s="12" t="s">
        <v>1390</v>
      </c>
      <c r="Q324" s="12" t="s">
        <v>445</v>
      </c>
      <c r="R324" s="12" t="s">
        <v>1896</v>
      </c>
      <c r="S324" s="12" t="s">
        <v>1836</v>
      </c>
      <c r="T324" s="12" t="s">
        <v>2712</v>
      </c>
      <c r="U324" s="12" t="s">
        <v>445</v>
      </c>
      <c r="V324" s="12" t="s">
        <v>1896</v>
      </c>
      <c r="W324" s="12" t="s">
        <v>1836</v>
      </c>
      <c r="X324" s="12" t="s">
        <v>2712</v>
      </c>
      <c r="Y324" s="12" t="s">
        <v>3004</v>
      </c>
    </row>
    <row r="325" spans="1:25" x14ac:dyDescent="0.25">
      <c r="A325" s="12" t="s">
        <v>3005</v>
      </c>
      <c r="B325" s="183">
        <v>675541</v>
      </c>
      <c r="C325" s="12" t="s">
        <v>762</v>
      </c>
      <c r="D325" s="703" t="s">
        <v>35</v>
      </c>
      <c r="E325" s="703" t="s">
        <v>35</v>
      </c>
      <c r="F325" s="703" t="s">
        <v>35</v>
      </c>
      <c r="G325" s="703" t="s">
        <v>35</v>
      </c>
      <c r="H325" s="703" t="s">
        <v>35</v>
      </c>
      <c r="I325" s="703" t="s">
        <v>35</v>
      </c>
      <c r="J325" s="703" t="s">
        <v>35</v>
      </c>
      <c r="P325" s="12" t="s">
        <v>1371</v>
      </c>
      <c r="Q325" s="12" t="s">
        <v>763</v>
      </c>
      <c r="R325" s="12" t="s">
        <v>3006</v>
      </c>
      <c r="S325" s="12" t="s">
        <v>1836</v>
      </c>
      <c r="T325" s="12" t="s">
        <v>3007</v>
      </c>
      <c r="U325" s="12" t="s">
        <v>3008</v>
      </c>
      <c r="V325" s="12" t="s">
        <v>1981</v>
      </c>
      <c r="W325" s="12" t="s">
        <v>1836</v>
      </c>
      <c r="X325" s="12" t="s">
        <v>1982</v>
      </c>
      <c r="Y325" s="12" t="s">
        <v>3009</v>
      </c>
    </row>
    <row r="326" spans="1:25" x14ac:dyDescent="0.25">
      <c r="A326" s="12" t="s">
        <v>3010</v>
      </c>
      <c r="B326" s="183">
        <v>675969</v>
      </c>
      <c r="C326" s="12" t="s">
        <v>386</v>
      </c>
      <c r="D326" s="703" t="s">
        <v>35</v>
      </c>
      <c r="E326" s="703" t="s">
        <v>35</v>
      </c>
      <c r="F326" s="703" t="s">
        <v>35</v>
      </c>
      <c r="G326" s="703" t="s">
        <v>35</v>
      </c>
      <c r="H326" s="703" t="s">
        <v>35</v>
      </c>
      <c r="I326" s="703" t="s">
        <v>35</v>
      </c>
      <c r="J326" s="703" t="s">
        <v>35</v>
      </c>
      <c r="P326" s="12" t="s">
        <v>1407</v>
      </c>
      <c r="Q326" s="12" t="s">
        <v>387</v>
      </c>
      <c r="R326" s="12" t="s">
        <v>3011</v>
      </c>
      <c r="S326" s="12" t="s">
        <v>1836</v>
      </c>
      <c r="T326" s="12" t="s">
        <v>3012</v>
      </c>
      <c r="U326" s="12" t="s">
        <v>1880</v>
      </c>
      <c r="V326" s="12" t="s">
        <v>1881</v>
      </c>
      <c r="W326" s="12" t="s">
        <v>1836</v>
      </c>
      <c r="X326" s="12" t="s">
        <v>1918</v>
      </c>
      <c r="Y326" s="12" t="s">
        <v>3013</v>
      </c>
    </row>
    <row r="327" spans="1:25" x14ac:dyDescent="0.25">
      <c r="A327" s="12" t="s">
        <v>3014</v>
      </c>
      <c r="B327" s="183">
        <v>675042</v>
      </c>
      <c r="C327" s="12" t="s">
        <v>666</v>
      </c>
      <c r="D327" s="703" t="s">
        <v>35</v>
      </c>
      <c r="E327" s="703" t="s">
        <v>35</v>
      </c>
      <c r="F327" s="703" t="s">
        <v>35</v>
      </c>
      <c r="G327" s="703" t="s">
        <v>35</v>
      </c>
      <c r="H327" s="703" t="s">
        <v>35</v>
      </c>
      <c r="I327" s="703" t="s">
        <v>35</v>
      </c>
      <c r="J327" s="703" t="s">
        <v>35</v>
      </c>
      <c r="P327" s="12" t="s">
        <v>1266</v>
      </c>
      <c r="Q327" s="12" t="s">
        <v>667</v>
      </c>
      <c r="R327" s="12" t="s">
        <v>3015</v>
      </c>
      <c r="S327" s="12" t="s">
        <v>1836</v>
      </c>
      <c r="T327" s="12" t="s">
        <v>3016</v>
      </c>
      <c r="U327" s="12" t="s">
        <v>667</v>
      </c>
      <c r="V327" s="12" t="s">
        <v>3015</v>
      </c>
      <c r="W327" s="12" t="s">
        <v>1836</v>
      </c>
      <c r="X327" s="12" t="s">
        <v>3016</v>
      </c>
      <c r="Y327" s="12" t="s">
        <v>3017</v>
      </c>
    </row>
    <row r="328" spans="1:25" x14ac:dyDescent="0.25">
      <c r="A328" s="12" t="s">
        <v>3018</v>
      </c>
      <c r="B328" s="183">
        <v>676030</v>
      </c>
      <c r="C328" s="12" t="s">
        <v>756</v>
      </c>
      <c r="D328" s="703" t="s">
        <v>35</v>
      </c>
      <c r="E328" s="703" t="s">
        <v>35</v>
      </c>
      <c r="F328" s="703" t="s">
        <v>35</v>
      </c>
      <c r="G328" s="703" t="s">
        <v>35</v>
      </c>
      <c r="H328" s="703" t="s">
        <v>35</v>
      </c>
      <c r="I328" s="703" t="s">
        <v>35</v>
      </c>
      <c r="J328" s="703" t="s">
        <v>35</v>
      </c>
      <c r="P328" s="12" t="s">
        <v>1284</v>
      </c>
      <c r="Q328" s="12" t="s">
        <v>757</v>
      </c>
      <c r="R328" s="12" t="s">
        <v>3019</v>
      </c>
      <c r="S328" s="12" t="s">
        <v>1836</v>
      </c>
      <c r="T328" s="12" t="s">
        <v>3020</v>
      </c>
      <c r="U328" s="12" t="s">
        <v>757</v>
      </c>
      <c r="V328" s="12" t="s">
        <v>3019</v>
      </c>
      <c r="W328" s="12" t="s">
        <v>1836</v>
      </c>
      <c r="X328" s="12" t="s">
        <v>3020</v>
      </c>
      <c r="Y328" s="12" t="s">
        <v>3021</v>
      </c>
    </row>
    <row r="329" spans="1:25" x14ac:dyDescent="0.25">
      <c r="A329" s="12" t="s">
        <v>3022</v>
      </c>
      <c r="B329" s="183">
        <v>675338</v>
      </c>
      <c r="C329" s="12" t="s">
        <v>776</v>
      </c>
      <c r="D329" s="703" t="s">
        <v>35</v>
      </c>
      <c r="E329" s="703" t="s">
        <v>35</v>
      </c>
      <c r="F329" s="703" t="s">
        <v>35</v>
      </c>
      <c r="G329" s="703" t="s">
        <v>35</v>
      </c>
      <c r="H329" s="703" t="s">
        <v>35</v>
      </c>
      <c r="I329" s="703" t="s">
        <v>35</v>
      </c>
      <c r="J329" s="703" t="s">
        <v>35</v>
      </c>
      <c r="P329" s="12" t="s">
        <v>1426</v>
      </c>
      <c r="Q329" s="12" t="s">
        <v>777</v>
      </c>
      <c r="R329" s="12" t="s">
        <v>2856</v>
      </c>
      <c r="S329" s="12" t="s">
        <v>1836</v>
      </c>
      <c r="T329" s="12" t="s">
        <v>2857</v>
      </c>
      <c r="U329" s="12" t="s">
        <v>2666</v>
      </c>
      <c r="V329" s="12" t="s">
        <v>1962</v>
      </c>
      <c r="W329" s="12" t="s">
        <v>1836</v>
      </c>
      <c r="X329" s="12" t="s">
        <v>1963</v>
      </c>
      <c r="Y329" s="12" t="s">
        <v>3023</v>
      </c>
    </row>
    <row r="330" spans="1:25" x14ac:dyDescent="0.25">
      <c r="A330" s="12" t="s">
        <v>3024</v>
      </c>
      <c r="B330" s="183">
        <v>455652</v>
      </c>
      <c r="C330" s="12" t="s">
        <v>1023</v>
      </c>
      <c r="D330" s="703" t="s">
        <v>35</v>
      </c>
      <c r="E330" s="703" t="s">
        <v>35</v>
      </c>
      <c r="F330" s="703" t="s">
        <v>35</v>
      </c>
      <c r="G330" s="703" t="s">
        <v>35</v>
      </c>
      <c r="H330" s="703" t="s">
        <v>35</v>
      </c>
      <c r="I330" s="703" t="s">
        <v>35</v>
      </c>
      <c r="J330" s="703" t="s">
        <v>35</v>
      </c>
      <c r="P330" s="12" t="s">
        <v>1428</v>
      </c>
      <c r="Q330" s="12" t="s">
        <v>1024</v>
      </c>
      <c r="R330" s="12" t="s">
        <v>1874</v>
      </c>
      <c r="S330" s="12" t="s">
        <v>1836</v>
      </c>
      <c r="T330" s="12" t="s">
        <v>2702</v>
      </c>
      <c r="U330" s="12" t="s">
        <v>1024</v>
      </c>
      <c r="V330" s="12" t="s">
        <v>1874</v>
      </c>
      <c r="W330" s="12" t="s">
        <v>1836</v>
      </c>
      <c r="X330" s="12" t="s">
        <v>2702</v>
      </c>
      <c r="Y330" s="12" t="s">
        <v>3025</v>
      </c>
    </row>
    <row r="331" spans="1:25" x14ac:dyDescent="0.25">
      <c r="A331" s="12" t="s">
        <v>3026</v>
      </c>
      <c r="B331" s="183">
        <v>455653</v>
      </c>
      <c r="C331" s="12" t="s">
        <v>810</v>
      </c>
      <c r="D331" s="703" t="s">
        <v>35</v>
      </c>
      <c r="E331" s="703" t="s">
        <v>35</v>
      </c>
      <c r="F331" s="703" t="s">
        <v>35</v>
      </c>
      <c r="G331" s="703" t="s">
        <v>35</v>
      </c>
      <c r="H331" s="703" t="s">
        <v>35</v>
      </c>
      <c r="I331" s="703" t="s">
        <v>35</v>
      </c>
      <c r="J331" s="703" t="s">
        <v>35</v>
      </c>
      <c r="P331" s="12" t="s">
        <v>1390</v>
      </c>
      <c r="Q331" s="12" t="s">
        <v>811</v>
      </c>
      <c r="R331" s="12" t="s">
        <v>1298</v>
      </c>
      <c r="S331" s="12" t="s">
        <v>1836</v>
      </c>
      <c r="T331" s="12" t="s">
        <v>3027</v>
      </c>
      <c r="U331" s="12" t="s">
        <v>3028</v>
      </c>
      <c r="V331" s="12" t="s">
        <v>2045</v>
      </c>
      <c r="W331" s="12" t="s">
        <v>1836</v>
      </c>
      <c r="X331" s="12" t="s">
        <v>2046</v>
      </c>
      <c r="Y331" s="12" t="s">
        <v>3029</v>
      </c>
    </row>
    <row r="332" spans="1:25" x14ac:dyDescent="0.25">
      <c r="A332" s="12" t="s">
        <v>3030</v>
      </c>
      <c r="B332" s="183">
        <v>675920</v>
      </c>
      <c r="C332" s="12" t="s">
        <v>242</v>
      </c>
      <c r="D332" s="703" t="s">
        <v>35</v>
      </c>
      <c r="E332" s="703" t="s">
        <v>35</v>
      </c>
      <c r="F332" s="703" t="s">
        <v>35</v>
      </c>
      <c r="G332" s="703" t="s">
        <v>35</v>
      </c>
      <c r="H332" s="703" t="s">
        <v>35</v>
      </c>
      <c r="I332" s="703" t="s">
        <v>35</v>
      </c>
      <c r="J332" s="703" t="s">
        <v>35</v>
      </c>
      <c r="P332" s="12" t="s">
        <v>1420</v>
      </c>
      <c r="Q332" s="12" t="s">
        <v>243</v>
      </c>
      <c r="R332" s="12" t="s">
        <v>3031</v>
      </c>
      <c r="S332" s="12" t="s">
        <v>1836</v>
      </c>
      <c r="T332" s="12" t="s">
        <v>3032</v>
      </c>
      <c r="U332" s="12" t="s">
        <v>243</v>
      </c>
      <c r="V332" s="12" t="s">
        <v>3031</v>
      </c>
      <c r="W332" s="12" t="s">
        <v>1836</v>
      </c>
      <c r="X332" s="12" t="s">
        <v>3032</v>
      </c>
      <c r="Y332" s="12" t="s">
        <v>3033</v>
      </c>
    </row>
    <row r="333" spans="1:25" x14ac:dyDescent="0.25">
      <c r="A333" s="12" t="s">
        <v>3034</v>
      </c>
      <c r="B333" s="183">
        <v>675646</v>
      </c>
      <c r="C333" s="12" t="s">
        <v>973</v>
      </c>
      <c r="D333" s="703" t="s">
        <v>35</v>
      </c>
      <c r="E333" s="703" t="s">
        <v>35</v>
      </c>
      <c r="F333" s="703" t="s">
        <v>35</v>
      </c>
      <c r="G333" s="703" t="s">
        <v>35</v>
      </c>
      <c r="H333" s="703" t="s">
        <v>35</v>
      </c>
      <c r="I333" s="703" t="s">
        <v>35</v>
      </c>
      <c r="J333" s="703" t="s">
        <v>35</v>
      </c>
      <c r="P333" s="12" t="s">
        <v>1428</v>
      </c>
      <c r="Q333" s="12" t="s">
        <v>974</v>
      </c>
      <c r="R333" s="12" t="s">
        <v>3031</v>
      </c>
      <c r="S333" s="12" t="s">
        <v>1836</v>
      </c>
      <c r="T333" s="12" t="s">
        <v>3032</v>
      </c>
      <c r="U333" s="12" t="s">
        <v>2643</v>
      </c>
      <c r="V333" s="12" t="s">
        <v>1865</v>
      </c>
      <c r="W333" s="12" t="s">
        <v>1836</v>
      </c>
      <c r="X333" s="12" t="s">
        <v>1952</v>
      </c>
      <c r="Y333" s="12" t="s">
        <v>3035</v>
      </c>
    </row>
    <row r="334" spans="1:25" x14ac:dyDescent="0.25">
      <c r="A334" s="12" t="s">
        <v>3036</v>
      </c>
      <c r="B334" s="183">
        <v>676310</v>
      </c>
      <c r="C334" s="12" t="s">
        <v>510</v>
      </c>
      <c r="D334" s="703" t="s">
        <v>35</v>
      </c>
      <c r="E334" s="703" t="s">
        <v>35</v>
      </c>
      <c r="F334" s="703" t="s">
        <v>35</v>
      </c>
      <c r="G334" s="703" t="s">
        <v>35</v>
      </c>
      <c r="H334" s="703" t="s">
        <v>35</v>
      </c>
      <c r="I334" s="703" t="s">
        <v>35</v>
      </c>
      <c r="J334" s="703" t="s">
        <v>35</v>
      </c>
      <c r="P334" s="12" t="s">
        <v>1378</v>
      </c>
      <c r="Q334" s="12" t="s">
        <v>511</v>
      </c>
      <c r="R334" s="12" t="s">
        <v>1959</v>
      </c>
      <c r="S334" s="12" t="s">
        <v>1836</v>
      </c>
      <c r="T334" s="12" t="s">
        <v>3037</v>
      </c>
      <c r="U334" s="12" t="s">
        <v>1961</v>
      </c>
      <c r="V334" s="12" t="s">
        <v>1962</v>
      </c>
      <c r="W334" s="12" t="s">
        <v>1836</v>
      </c>
      <c r="X334" s="12" t="s">
        <v>1963</v>
      </c>
      <c r="Y334" s="12" t="s">
        <v>3038</v>
      </c>
    </row>
    <row r="335" spans="1:25" x14ac:dyDescent="0.25">
      <c r="A335" s="12" t="s">
        <v>3039</v>
      </c>
      <c r="B335" s="183">
        <v>676158</v>
      </c>
      <c r="C335" s="12" t="s">
        <v>448</v>
      </c>
      <c r="D335" s="703" t="s">
        <v>35</v>
      </c>
      <c r="E335" s="703" t="s">
        <v>35</v>
      </c>
      <c r="F335" s="703" t="s">
        <v>35</v>
      </c>
      <c r="G335" s="703" t="s">
        <v>35</v>
      </c>
      <c r="H335" s="703" t="s">
        <v>35</v>
      </c>
      <c r="I335" s="703" t="s">
        <v>35</v>
      </c>
      <c r="J335" s="703" t="s">
        <v>35</v>
      </c>
      <c r="P335" s="12" t="s">
        <v>1349</v>
      </c>
      <c r="Q335" s="12" t="s">
        <v>449</v>
      </c>
      <c r="R335" s="12" t="s">
        <v>1874</v>
      </c>
      <c r="S335" s="12" t="s">
        <v>1836</v>
      </c>
      <c r="T335" s="12" t="s">
        <v>2178</v>
      </c>
      <c r="U335" s="12" t="s">
        <v>449</v>
      </c>
      <c r="V335" s="12" t="s">
        <v>1874</v>
      </c>
      <c r="W335" s="12" t="s">
        <v>1836</v>
      </c>
      <c r="X335" s="12" t="s">
        <v>2178</v>
      </c>
      <c r="Y335" s="12" t="s">
        <v>3040</v>
      </c>
    </row>
    <row r="336" spans="1:25" x14ac:dyDescent="0.25">
      <c r="A336" s="12" t="s">
        <v>3041</v>
      </c>
      <c r="B336" s="183">
        <v>455834</v>
      </c>
      <c r="C336" s="12" t="s">
        <v>1047</v>
      </c>
      <c r="D336" s="703" t="s">
        <v>35</v>
      </c>
      <c r="E336" s="703" t="s">
        <v>35</v>
      </c>
      <c r="F336" s="703" t="s">
        <v>35</v>
      </c>
      <c r="G336" s="703" t="s">
        <v>35</v>
      </c>
      <c r="H336" s="703" t="s">
        <v>35</v>
      </c>
      <c r="I336" s="703" t="s">
        <v>35</v>
      </c>
      <c r="J336" s="703" t="s">
        <v>35</v>
      </c>
      <c r="P336" s="12" t="s">
        <v>1356</v>
      </c>
      <c r="Q336" s="12" t="s">
        <v>1048</v>
      </c>
      <c r="R336" s="12" t="s">
        <v>2418</v>
      </c>
      <c r="S336" s="12" t="s">
        <v>1836</v>
      </c>
      <c r="T336" s="12" t="s">
        <v>2419</v>
      </c>
      <c r="U336" s="12" t="s">
        <v>1880</v>
      </c>
      <c r="V336" s="12" t="s">
        <v>1881</v>
      </c>
      <c r="W336" s="12" t="s">
        <v>1836</v>
      </c>
      <c r="X336" s="12" t="s">
        <v>1918</v>
      </c>
      <c r="Y336" s="12" t="s">
        <v>3042</v>
      </c>
    </row>
    <row r="337" spans="1:25" x14ac:dyDescent="0.25">
      <c r="A337" s="12" t="s">
        <v>3043</v>
      </c>
      <c r="B337" s="183">
        <v>675159</v>
      </c>
      <c r="C337" s="12" t="s">
        <v>1081</v>
      </c>
      <c r="D337" s="703" t="s">
        <v>35</v>
      </c>
      <c r="E337" s="703" t="s">
        <v>35</v>
      </c>
      <c r="F337" s="703" t="s">
        <v>35</v>
      </c>
      <c r="G337" s="703" t="s">
        <v>35</v>
      </c>
      <c r="H337" s="703" t="s">
        <v>35</v>
      </c>
      <c r="I337" s="703" t="s">
        <v>35</v>
      </c>
      <c r="J337" s="703" t="s">
        <v>35</v>
      </c>
      <c r="P337" s="12" t="s">
        <v>1289</v>
      </c>
      <c r="Q337" s="12" t="s">
        <v>1082</v>
      </c>
      <c r="R337" s="12" t="s">
        <v>3044</v>
      </c>
      <c r="S337" s="12" t="s">
        <v>1836</v>
      </c>
      <c r="T337" s="12" t="s">
        <v>3045</v>
      </c>
      <c r="U337" s="12" t="s">
        <v>1082</v>
      </c>
      <c r="V337" s="12" t="s">
        <v>3044</v>
      </c>
      <c r="W337" s="12" t="s">
        <v>1836</v>
      </c>
      <c r="X337" s="12" t="s">
        <v>3045</v>
      </c>
      <c r="Y337" s="12" t="s">
        <v>3046</v>
      </c>
    </row>
    <row r="338" spans="1:25" x14ac:dyDescent="0.25">
      <c r="A338" s="12" t="s">
        <v>3047</v>
      </c>
      <c r="B338" s="183">
        <v>675962</v>
      </c>
      <c r="C338" s="12" t="s">
        <v>1061</v>
      </c>
      <c r="D338" s="703" t="s">
        <v>35</v>
      </c>
      <c r="E338" s="703" t="s">
        <v>35</v>
      </c>
      <c r="F338" s="703" t="s">
        <v>35</v>
      </c>
      <c r="G338" s="703" t="s">
        <v>35</v>
      </c>
      <c r="H338" s="703" t="s">
        <v>35</v>
      </c>
      <c r="I338" s="703" t="s">
        <v>35</v>
      </c>
      <c r="J338" s="703" t="s">
        <v>35</v>
      </c>
      <c r="P338" s="12" t="s">
        <v>1371</v>
      </c>
      <c r="Q338" s="12" t="s">
        <v>1062</v>
      </c>
      <c r="R338" s="12" t="s">
        <v>2568</v>
      </c>
      <c r="S338" s="12" t="s">
        <v>1836</v>
      </c>
      <c r="T338" s="12" t="s">
        <v>3048</v>
      </c>
      <c r="U338" s="12" t="s">
        <v>1062</v>
      </c>
      <c r="V338" s="12" t="s">
        <v>2568</v>
      </c>
      <c r="W338" s="12" t="s">
        <v>1836</v>
      </c>
      <c r="X338" s="12" t="s">
        <v>3048</v>
      </c>
      <c r="Y338" s="12" t="s">
        <v>3049</v>
      </c>
    </row>
    <row r="339" spans="1:25" x14ac:dyDescent="0.25">
      <c r="A339" s="12" t="s">
        <v>3050</v>
      </c>
      <c r="B339" s="183">
        <v>676299</v>
      </c>
      <c r="C339" s="12" t="s">
        <v>506</v>
      </c>
      <c r="D339" s="703" t="s">
        <v>35</v>
      </c>
      <c r="E339" s="703" t="s">
        <v>35</v>
      </c>
      <c r="F339" s="703" t="s">
        <v>35</v>
      </c>
      <c r="G339" s="703" t="s">
        <v>35</v>
      </c>
      <c r="H339" s="703" t="s">
        <v>35</v>
      </c>
      <c r="I339" s="703" t="s">
        <v>35</v>
      </c>
      <c r="J339" s="703" t="s">
        <v>35</v>
      </c>
      <c r="P339" s="12" t="s">
        <v>1405</v>
      </c>
      <c r="Q339" s="12" t="s">
        <v>507</v>
      </c>
      <c r="R339" s="12" t="s">
        <v>2405</v>
      </c>
      <c r="S339" s="12" t="s">
        <v>1836</v>
      </c>
      <c r="T339" s="12" t="s">
        <v>3051</v>
      </c>
      <c r="U339" s="12" t="s">
        <v>507</v>
      </c>
      <c r="V339" s="12" t="s">
        <v>2405</v>
      </c>
      <c r="W339" s="12" t="s">
        <v>1836</v>
      </c>
      <c r="X339" s="12" t="s">
        <v>3051</v>
      </c>
      <c r="Y339" s="12" t="s">
        <v>3052</v>
      </c>
    </row>
    <row r="340" spans="1:25" x14ac:dyDescent="0.25">
      <c r="A340" s="12" t="s">
        <v>3053</v>
      </c>
      <c r="B340" s="183">
        <v>455887</v>
      </c>
      <c r="C340" s="12" t="s">
        <v>960</v>
      </c>
      <c r="D340" s="703" t="s">
        <v>35</v>
      </c>
      <c r="E340" s="703" t="s">
        <v>35</v>
      </c>
      <c r="F340" s="703" t="s">
        <v>35</v>
      </c>
      <c r="G340" s="703" t="s">
        <v>35</v>
      </c>
      <c r="H340" s="703" t="s">
        <v>35</v>
      </c>
      <c r="I340" s="703" t="s">
        <v>35</v>
      </c>
      <c r="J340" s="703" t="s">
        <v>35</v>
      </c>
      <c r="P340" s="12" t="s">
        <v>1428</v>
      </c>
      <c r="Q340" s="12" t="s">
        <v>961</v>
      </c>
      <c r="R340" s="12" t="s">
        <v>2405</v>
      </c>
      <c r="S340" s="12" t="s">
        <v>1836</v>
      </c>
      <c r="T340" s="12" t="s">
        <v>3054</v>
      </c>
      <c r="U340" s="12" t="s">
        <v>961</v>
      </c>
      <c r="V340" s="12" t="s">
        <v>2405</v>
      </c>
      <c r="W340" s="12" t="s">
        <v>1836</v>
      </c>
      <c r="X340" s="12" t="s">
        <v>3054</v>
      </c>
      <c r="Y340" s="12" t="s">
        <v>3055</v>
      </c>
    </row>
    <row r="341" spans="1:25" x14ac:dyDescent="0.25">
      <c r="A341" s="12" t="s">
        <v>3056</v>
      </c>
      <c r="B341" s="183">
        <v>675764</v>
      </c>
      <c r="C341" s="12" t="s">
        <v>1129</v>
      </c>
      <c r="D341" s="703" t="s">
        <v>35</v>
      </c>
      <c r="E341" s="703" t="s">
        <v>35</v>
      </c>
      <c r="F341" s="703" t="s">
        <v>35</v>
      </c>
      <c r="G341" s="703" t="s">
        <v>35</v>
      </c>
      <c r="H341" s="703" t="s">
        <v>35</v>
      </c>
      <c r="I341" s="703" t="s">
        <v>35</v>
      </c>
      <c r="J341" s="703" t="s">
        <v>35</v>
      </c>
      <c r="P341" s="12" t="s">
        <v>1433</v>
      </c>
      <c r="Q341" s="12" t="s">
        <v>1130</v>
      </c>
      <c r="R341" s="12" t="s">
        <v>1959</v>
      </c>
      <c r="S341" s="12" t="s">
        <v>1836</v>
      </c>
      <c r="T341" s="12" t="s">
        <v>3057</v>
      </c>
      <c r="U341" s="12" t="s">
        <v>2357</v>
      </c>
      <c r="V341" s="12" t="s">
        <v>2358</v>
      </c>
      <c r="W341" s="12" t="s">
        <v>1836</v>
      </c>
      <c r="X341" s="12" t="s">
        <v>2359</v>
      </c>
      <c r="Y341" s="12" t="s">
        <v>2360</v>
      </c>
    </row>
    <row r="342" spans="1:25" x14ac:dyDescent="0.25">
      <c r="A342" s="12" t="s">
        <v>3058</v>
      </c>
      <c r="B342" s="183">
        <v>675887</v>
      </c>
      <c r="C342" s="12" t="s">
        <v>1141</v>
      </c>
      <c r="D342" s="703" t="s">
        <v>35</v>
      </c>
      <c r="E342" s="703" t="s">
        <v>35</v>
      </c>
      <c r="F342" s="703" t="s">
        <v>35</v>
      </c>
      <c r="G342" s="703" t="s">
        <v>35</v>
      </c>
      <c r="H342" s="703" t="s">
        <v>35</v>
      </c>
      <c r="I342" s="703" t="s">
        <v>35</v>
      </c>
      <c r="J342" s="703" t="s">
        <v>35</v>
      </c>
      <c r="P342" s="12" t="s">
        <v>1276</v>
      </c>
      <c r="Q342" s="12" t="s">
        <v>1142</v>
      </c>
      <c r="R342" s="12" t="s">
        <v>3059</v>
      </c>
      <c r="S342" s="12" t="s">
        <v>1836</v>
      </c>
      <c r="T342" s="12" t="s">
        <v>3060</v>
      </c>
      <c r="U342" s="12" t="s">
        <v>1142</v>
      </c>
      <c r="V342" s="12" t="s">
        <v>3059</v>
      </c>
      <c r="W342" s="12" t="s">
        <v>1836</v>
      </c>
      <c r="X342" s="12" t="s">
        <v>3060</v>
      </c>
      <c r="Y342" s="12" t="s">
        <v>3061</v>
      </c>
    </row>
    <row r="343" spans="1:25" x14ac:dyDescent="0.25">
      <c r="A343" s="12" t="s">
        <v>3062</v>
      </c>
      <c r="B343" s="183">
        <v>675226</v>
      </c>
      <c r="C343" s="12" t="s">
        <v>786</v>
      </c>
      <c r="D343" s="703" t="s">
        <v>35</v>
      </c>
      <c r="E343" s="703" t="s">
        <v>35</v>
      </c>
      <c r="F343" s="703" t="s">
        <v>35</v>
      </c>
      <c r="G343" s="703" t="s">
        <v>35</v>
      </c>
      <c r="H343" s="703" t="s">
        <v>35</v>
      </c>
      <c r="I343" s="703" t="s">
        <v>35</v>
      </c>
      <c r="J343" s="703" t="s">
        <v>35</v>
      </c>
      <c r="P343" s="12" t="s">
        <v>1290</v>
      </c>
      <c r="Q343" s="12" t="s">
        <v>787</v>
      </c>
      <c r="R343" s="12" t="s">
        <v>2437</v>
      </c>
      <c r="S343" s="12" t="s">
        <v>1836</v>
      </c>
      <c r="T343" s="12" t="s">
        <v>2438</v>
      </c>
      <c r="U343" s="12" t="s">
        <v>787</v>
      </c>
      <c r="V343" s="12" t="s">
        <v>2437</v>
      </c>
      <c r="W343" s="12" t="s">
        <v>1836</v>
      </c>
      <c r="X343" s="12" t="s">
        <v>2438</v>
      </c>
      <c r="Y343" s="12" t="s">
        <v>3063</v>
      </c>
    </row>
    <row r="344" spans="1:25" x14ac:dyDescent="0.25">
      <c r="A344" s="12" t="s">
        <v>3064</v>
      </c>
      <c r="B344" s="183">
        <v>676190</v>
      </c>
      <c r="C344" s="12" t="s">
        <v>626</v>
      </c>
      <c r="D344" s="703" t="s">
        <v>35</v>
      </c>
      <c r="E344" s="703" t="s">
        <v>35</v>
      </c>
      <c r="F344" s="703" t="s">
        <v>35</v>
      </c>
      <c r="G344" s="703" t="s">
        <v>35</v>
      </c>
      <c r="H344" s="703" t="s">
        <v>35</v>
      </c>
      <c r="I344" s="703" t="s">
        <v>35</v>
      </c>
      <c r="J344" s="703" t="s">
        <v>35</v>
      </c>
      <c r="P344" s="12" t="s">
        <v>1356</v>
      </c>
      <c r="Q344" s="12" t="s">
        <v>627</v>
      </c>
      <c r="R344" s="12" t="s">
        <v>2590</v>
      </c>
      <c r="S344" s="12" t="s">
        <v>1836</v>
      </c>
      <c r="T344" s="12" t="s">
        <v>3065</v>
      </c>
      <c r="U344" s="12" t="s">
        <v>627</v>
      </c>
      <c r="V344" s="12" t="s">
        <v>2590</v>
      </c>
      <c r="W344" s="12" t="s">
        <v>1836</v>
      </c>
      <c r="X344" s="12" t="s">
        <v>3065</v>
      </c>
      <c r="Y344" s="12" t="s">
        <v>3066</v>
      </c>
    </row>
    <row r="345" spans="1:25" x14ac:dyDescent="0.25">
      <c r="A345" s="12" t="s">
        <v>3067</v>
      </c>
      <c r="B345" s="183">
        <v>675477</v>
      </c>
      <c r="C345" s="12" t="s">
        <v>184</v>
      </c>
      <c r="D345" s="703" t="s">
        <v>35</v>
      </c>
      <c r="E345" s="703" t="s">
        <v>35</v>
      </c>
      <c r="F345" s="703" t="s">
        <v>35</v>
      </c>
      <c r="G345" s="703" t="s">
        <v>35</v>
      </c>
      <c r="H345" s="703" t="s">
        <v>35</v>
      </c>
      <c r="I345" s="703" t="s">
        <v>35</v>
      </c>
      <c r="J345" s="703" t="s">
        <v>35</v>
      </c>
      <c r="P345" s="12" t="s">
        <v>1349</v>
      </c>
      <c r="Q345" s="12" t="s">
        <v>185</v>
      </c>
      <c r="R345" s="12" t="s">
        <v>3068</v>
      </c>
      <c r="S345" s="12" t="s">
        <v>1836</v>
      </c>
      <c r="T345" s="12" t="s">
        <v>3069</v>
      </c>
      <c r="U345" s="12" t="s">
        <v>3070</v>
      </c>
      <c r="V345" s="12" t="s">
        <v>3068</v>
      </c>
      <c r="W345" s="12" t="s">
        <v>1836</v>
      </c>
      <c r="X345" s="12" t="s">
        <v>3069</v>
      </c>
      <c r="Y345" s="12" t="s">
        <v>3071</v>
      </c>
    </row>
    <row r="346" spans="1:25" x14ac:dyDescent="0.25">
      <c r="A346" s="12" t="s">
        <v>3072</v>
      </c>
      <c r="B346" s="183">
        <v>675968</v>
      </c>
      <c r="C346" s="12" t="s">
        <v>384</v>
      </c>
      <c r="D346" s="703" t="s">
        <v>35</v>
      </c>
      <c r="E346" s="703" t="s">
        <v>35</v>
      </c>
      <c r="F346" s="703" t="s">
        <v>35</v>
      </c>
      <c r="G346" s="703" t="s">
        <v>35</v>
      </c>
      <c r="H346" s="703" t="s">
        <v>35</v>
      </c>
      <c r="I346" s="703" t="s">
        <v>35</v>
      </c>
      <c r="J346" s="703" t="s">
        <v>35</v>
      </c>
      <c r="P346" s="12" t="s">
        <v>1268</v>
      </c>
      <c r="Q346" s="12" t="s">
        <v>385</v>
      </c>
      <c r="R346" s="12" t="s">
        <v>1874</v>
      </c>
      <c r="S346" s="12" t="s">
        <v>1836</v>
      </c>
      <c r="T346" s="12" t="s">
        <v>2178</v>
      </c>
      <c r="U346" s="12" t="s">
        <v>385</v>
      </c>
      <c r="V346" s="12" t="s">
        <v>1874</v>
      </c>
      <c r="W346" s="12" t="s">
        <v>1836</v>
      </c>
      <c r="X346" s="12" t="s">
        <v>2178</v>
      </c>
      <c r="Y346" s="12" t="s">
        <v>3073</v>
      </c>
    </row>
    <row r="347" spans="1:25" x14ac:dyDescent="0.25">
      <c r="A347" s="12" t="s">
        <v>3074</v>
      </c>
      <c r="B347" s="183">
        <v>675664</v>
      </c>
      <c r="C347" s="12" t="s">
        <v>934</v>
      </c>
      <c r="D347" s="703" t="s">
        <v>35</v>
      </c>
      <c r="E347" s="703" t="s">
        <v>35</v>
      </c>
      <c r="F347" s="703" t="s">
        <v>35</v>
      </c>
      <c r="G347" s="703" t="s">
        <v>35</v>
      </c>
      <c r="H347" s="703" t="s">
        <v>35</v>
      </c>
      <c r="I347" s="703" t="s">
        <v>35</v>
      </c>
      <c r="J347" s="703" t="s">
        <v>35</v>
      </c>
      <c r="P347" s="12" t="s">
        <v>1390</v>
      </c>
      <c r="Q347" s="12" t="s">
        <v>935</v>
      </c>
      <c r="R347" s="12" t="s">
        <v>3075</v>
      </c>
      <c r="S347" s="12" t="s">
        <v>1836</v>
      </c>
      <c r="T347" s="12" t="s">
        <v>3076</v>
      </c>
      <c r="U347" s="12" t="s">
        <v>2044</v>
      </c>
      <c r="V347" s="12" t="s">
        <v>2045</v>
      </c>
      <c r="W347" s="12" t="s">
        <v>1836</v>
      </c>
      <c r="X347" s="12" t="s">
        <v>2046</v>
      </c>
      <c r="Y347" s="12" t="s">
        <v>3077</v>
      </c>
    </row>
    <row r="348" spans="1:25" x14ac:dyDescent="0.25">
      <c r="A348" s="12" t="s">
        <v>3078</v>
      </c>
      <c r="B348" s="183">
        <v>675826</v>
      </c>
      <c r="C348" s="12" t="s">
        <v>560</v>
      </c>
      <c r="D348" s="703" t="s">
        <v>35</v>
      </c>
      <c r="E348" s="703" t="s">
        <v>35</v>
      </c>
      <c r="F348" s="703" t="s">
        <v>35</v>
      </c>
      <c r="G348" s="703" t="s">
        <v>35</v>
      </c>
      <c r="H348" s="703" t="s">
        <v>35</v>
      </c>
      <c r="I348" s="703" t="s">
        <v>35</v>
      </c>
      <c r="J348" s="703" t="s">
        <v>35</v>
      </c>
      <c r="P348" s="12" t="s">
        <v>1363</v>
      </c>
      <c r="Q348" s="12" t="s">
        <v>561</v>
      </c>
      <c r="R348" s="12" t="s">
        <v>2389</v>
      </c>
      <c r="S348" s="12" t="s">
        <v>1836</v>
      </c>
      <c r="T348" s="12" t="s">
        <v>2390</v>
      </c>
      <c r="U348" s="12" t="s">
        <v>3079</v>
      </c>
      <c r="V348" s="12" t="s">
        <v>2389</v>
      </c>
      <c r="W348" s="12" t="s">
        <v>1836</v>
      </c>
      <c r="X348" s="12" t="s">
        <v>2390</v>
      </c>
      <c r="Y348" s="12" t="s">
        <v>3080</v>
      </c>
    </row>
    <row r="349" spans="1:25" x14ac:dyDescent="0.25">
      <c r="A349" s="12" t="s">
        <v>3081</v>
      </c>
      <c r="B349" s="183">
        <v>455946</v>
      </c>
      <c r="C349" s="12" t="s">
        <v>768</v>
      </c>
      <c r="D349" s="703" t="s">
        <v>35</v>
      </c>
      <c r="E349" s="703" t="s">
        <v>35</v>
      </c>
      <c r="F349" s="703" t="s">
        <v>35</v>
      </c>
      <c r="G349" s="703" t="s">
        <v>35</v>
      </c>
      <c r="H349" s="703" t="s">
        <v>35</v>
      </c>
      <c r="I349" s="703" t="s">
        <v>35</v>
      </c>
      <c r="J349" s="703" t="s">
        <v>35</v>
      </c>
      <c r="P349" s="12" t="s">
        <v>1420</v>
      </c>
      <c r="Q349" s="12" t="s">
        <v>769</v>
      </c>
      <c r="R349" s="12" t="s">
        <v>3082</v>
      </c>
      <c r="S349" s="12" t="s">
        <v>1836</v>
      </c>
      <c r="T349" s="12" t="s">
        <v>3083</v>
      </c>
      <c r="U349" s="12" t="s">
        <v>769</v>
      </c>
      <c r="V349" s="12" t="s">
        <v>3082</v>
      </c>
      <c r="W349" s="12" t="s">
        <v>1836</v>
      </c>
      <c r="X349" s="12" t="s">
        <v>3083</v>
      </c>
      <c r="Y349" s="12" t="s">
        <v>3084</v>
      </c>
    </row>
    <row r="350" spans="1:25" x14ac:dyDescent="0.25">
      <c r="A350" s="12" t="s">
        <v>3085</v>
      </c>
      <c r="B350" s="183">
        <v>675124</v>
      </c>
      <c r="C350" s="12" t="s">
        <v>678</v>
      </c>
      <c r="D350" s="703" t="s">
        <v>35</v>
      </c>
      <c r="E350" s="703" t="s">
        <v>35</v>
      </c>
      <c r="F350" s="703" t="s">
        <v>35</v>
      </c>
      <c r="G350" s="703" t="s">
        <v>35</v>
      </c>
      <c r="H350" s="703" t="s">
        <v>35</v>
      </c>
      <c r="I350" s="703" t="s">
        <v>35</v>
      </c>
      <c r="J350" s="703" t="s">
        <v>35</v>
      </c>
      <c r="P350" s="12" t="s">
        <v>1360</v>
      </c>
      <c r="Q350" s="12" t="s">
        <v>679</v>
      </c>
      <c r="R350" s="12" t="s">
        <v>3086</v>
      </c>
      <c r="S350" s="12" t="s">
        <v>1836</v>
      </c>
      <c r="T350" s="12" t="s">
        <v>3087</v>
      </c>
      <c r="U350" s="12" t="s">
        <v>679</v>
      </c>
      <c r="V350" s="12" t="s">
        <v>3086</v>
      </c>
      <c r="W350" s="12" t="s">
        <v>1836</v>
      </c>
      <c r="X350" s="12" t="s">
        <v>3087</v>
      </c>
      <c r="Y350" s="12" t="s">
        <v>3088</v>
      </c>
    </row>
    <row r="351" spans="1:25" x14ac:dyDescent="0.25">
      <c r="A351" s="12" t="s">
        <v>3089</v>
      </c>
      <c r="B351" s="183">
        <v>455573</v>
      </c>
      <c r="C351" s="12" t="s">
        <v>634</v>
      </c>
      <c r="D351" s="703" t="s">
        <v>35</v>
      </c>
      <c r="E351" s="703" t="s">
        <v>35</v>
      </c>
      <c r="F351" s="703" t="s">
        <v>35</v>
      </c>
      <c r="G351" s="703" t="s">
        <v>35</v>
      </c>
      <c r="H351" s="703" t="s">
        <v>35</v>
      </c>
      <c r="I351" s="703" t="s">
        <v>35</v>
      </c>
      <c r="J351" s="703" t="s">
        <v>35</v>
      </c>
      <c r="P351" s="12" t="s">
        <v>1356</v>
      </c>
      <c r="Q351" s="12" t="s">
        <v>635</v>
      </c>
      <c r="R351" s="12" t="s">
        <v>3090</v>
      </c>
      <c r="S351" s="12" t="s">
        <v>1836</v>
      </c>
      <c r="T351" s="12" t="s">
        <v>3091</v>
      </c>
      <c r="U351" s="12" t="s">
        <v>635</v>
      </c>
      <c r="V351" s="12" t="s">
        <v>3090</v>
      </c>
      <c r="W351" s="12" t="s">
        <v>1836</v>
      </c>
      <c r="X351" s="12" t="s">
        <v>3091</v>
      </c>
      <c r="Y351" s="12" t="s">
        <v>3092</v>
      </c>
    </row>
    <row r="352" spans="1:25" x14ac:dyDescent="0.25">
      <c r="A352" s="12" t="s">
        <v>3093</v>
      </c>
      <c r="B352" s="183">
        <v>676237</v>
      </c>
      <c r="C352" s="12" t="s">
        <v>146</v>
      </c>
      <c r="D352" s="703" t="s">
        <v>35</v>
      </c>
      <c r="E352" s="703" t="s">
        <v>35</v>
      </c>
      <c r="F352" s="703" t="s">
        <v>35</v>
      </c>
      <c r="G352" s="703" t="s">
        <v>35</v>
      </c>
      <c r="H352" s="703" t="s">
        <v>35</v>
      </c>
      <c r="I352" s="703" t="s">
        <v>35</v>
      </c>
      <c r="J352" s="703" t="s">
        <v>35</v>
      </c>
      <c r="P352" s="12" t="s">
        <v>1346</v>
      </c>
      <c r="Q352" s="12" t="s">
        <v>147</v>
      </c>
      <c r="R352" s="12" t="s">
        <v>3094</v>
      </c>
      <c r="S352" s="12" t="s">
        <v>1836</v>
      </c>
      <c r="T352" s="12" t="s">
        <v>3095</v>
      </c>
      <c r="U352" s="12" t="s">
        <v>2000</v>
      </c>
      <c r="V352" s="12" t="s">
        <v>1962</v>
      </c>
      <c r="W352" s="12" t="s">
        <v>1836</v>
      </c>
      <c r="X352" s="12" t="s">
        <v>1963</v>
      </c>
      <c r="Y352" s="12" t="s">
        <v>3096</v>
      </c>
    </row>
    <row r="353" spans="1:25" x14ac:dyDescent="0.25">
      <c r="A353" s="12" t="s">
        <v>3097</v>
      </c>
      <c r="B353" s="183">
        <v>675539</v>
      </c>
      <c r="C353" s="12" t="s">
        <v>778</v>
      </c>
      <c r="D353" s="703" t="s">
        <v>35</v>
      </c>
      <c r="E353" s="703" t="s">
        <v>35</v>
      </c>
      <c r="F353" s="703" t="s">
        <v>35</v>
      </c>
      <c r="G353" s="703" t="s">
        <v>35</v>
      </c>
      <c r="H353" s="703" t="s">
        <v>35</v>
      </c>
      <c r="I353" s="703" t="s">
        <v>35</v>
      </c>
      <c r="J353" s="703" t="s">
        <v>35</v>
      </c>
      <c r="P353" s="12" t="s">
        <v>1391</v>
      </c>
      <c r="Q353" s="12" t="s">
        <v>779</v>
      </c>
      <c r="R353" s="12" t="s">
        <v>3098</v>
      </c>
      <c r="S353" s="12" t="s">
        <v>1836</v>
      </c>
      <c r="T353" s="12" t="s">
        <v>3099</v>
      </c>
      <c r="U353" s="12" t="s">
        <v>779</v>
      </c>
      <c r="V353" s="12" t="s">
        <v>3098</v>
      </c>
      <c r="W353" s="12" t="s">
        <v>1836</v>
      </c>
      <c r="X353" s="12" t="s">
        <v>3099</v>
      </c>
      <c r="Y353" s="12" t="s">
        <v>3100</v>
      </c>
    </row>
    <row r="354" spans="1:25" x14ac:dyDescent="0.25">
      <c r="A354" s="12" t="s">
        <v>3101</v>
      </c>
      <c r="B354" s="183">
        <v>676249</v>
      </c>
      <c r="C354" s="12" t="s">
        <v>482</v>
      </c>
      <c r="D354" s="703" t="s">
        <v>35</v>
      </c>
      <c r="E354" s="703" t="s">
        <v>35</v>
      </c>
      <c r="F354" s="703" t="s">
        <v>35</v>
      </c>
      <c r="G354" s="703" t="s">
        <v>35</v>
      </c>
      <c r="H354" s="703" t="s">
        <v>35</v>
      </c>
      <c r="I354" s="703" t="s">
        <v>35</v>
      </c>
      <c r="J354" s="703" t="s">
        <v>35</v>
      </c>
      <c r="P354" s="12" t="s">
        <v>1347</v>
      </c>
      <c r="Q354" s="12" t="s">
        <v>483</v>
      </c>
      <c r="R354" s="12" t="s">
        <v>3102</v>
      </c>
      <c r="S354" s="12" t="s">
        <v>1836</v>
      </c>
      <c r="T354" s="12" t="s">
        <v>3103</v>
      </c>
      <c r="U354" s="12" t="s">
        <v>2000</v>
      </c>
      <c r="V354" s="12" t="s">
        <v>1962</v>
      </c>
      <c r="W354" s="12" t="s">
        <v>1836</v>
      </c>
      <c r="X354" s="12" t="s">
        <v>1963</v>
      </c>
      <c r="Y354" s="12" t="s">
        <v>3104</v>
      </c>
    </row>
    <row r="355" spans="1:25" x14ac:dyDescent="0.25">
      <c r="A355" s="12" t="s">
        <v>3105</v>
      </c>
      <c r="B355" s="183">
        <v>455485</v>
      </c>
      <c r="C355" s="12" t="s">
        <v>1007</v>
      </c>
      <c r="D355" s="703" t="s">
        <v>35</v>
      </c>
      <c r="E355" s="703" t="s">
        <v>35</v>
      </c>
      <c r="F355" s="703" t="s">
        <v>35</v>
      </c>
      <c r="G355" s="703" t="s">
        <v>35</v>
      </c>
      <c r="H355" s="703" t="s">
        <v>35</v>
      </c>
      <c r="I355" s="703" t="s">
        <v>35</v>
      </c>
      <c r="J355" s="703" t="s">
        <v>35</v>
      </c>
      <c r="P355" s="12" t="s">
        <v>1369</v>
      </c>
      <c r="Q355" s="12" t="s">
        <v>1008</v>
      </c>
      <c r="R355" s="12" t="s">
        <v>1878</v>
      </c>
      <c r="S355" s="12" t="s">
        <v>1836</v>
      </c>
      <c r="T355" s="12" t="s">
        <v>1879</v>
      </c>
      <c r="U355" s="12" t="s">
        <v>1008</v>
      </c>
      <c r="V355" s="12" t="s">
        <v>1878</v>
      </c>
      <c r="W355" s="12" t="s">
        <v>1836</v>
      </c>
      <c r="X355" s="12" t="s">
        <v>1879</v>
      </c>
      <c r="Y355" s="12" t="s">
        <v>3106</v>
      </c>
    </row>
    <row r="356" spans="1:25" x14ac:dyDescent="0.25">
      <c r="A356" s="12" t="s">
        <v>3107</v>
      </c>
      <c r="B356" s="183">
        <v>676207</v>
      </c>
      <c r="C356" s="12" t="s">
        <v>464</v>
      </c>
      <c r="D356" s="703" t="s">
        <v>35</v>
      </c>
      <c r="E356" s="703" t="s">
        <v>35</v>
      </c>
      <c r="F356" s="703" t="s">
        <v>35</v>
      </c>
      <c r="G356" s="703" t="s">
        <v>35</v>
      </c>
      <c r="H356" s="703" t="s">
        <v>35</v>
      </c>
      <c r="I356" s="703" t="s">
        <v>35</v>
      </c>
      <c r="J356" s="703" t="s">
        <v>35</v>
      </c>
      <c r="P356" s="12" t="s">
        <v>1422</v>
      </c>
      <c r="Q356" s="12" t="s">
        <v>465</v>
      </c>
      <c r="R356" s="12" t="s">
        <v>3108</v>
      </c>
      <c r="S356" s="12" t="s">
        <v>1836</v>
      </c>
      <c r="T356" s="12" t="s">
        <v>3109</v>
      </c>
      <c r="U356" s="12" t="s">
        <v>2000</v>
      </c>
      <c r="V356" s="12" t="s">
        <v>1962</v>
      </c>
      <c r="W356" s="12" t="s">
        <v>1836</v>
      </c>
      <c r="X356" s="12" t="s">
        <v>1963</v>
      </c>
      <c r="Y356" s="12" t="s">
        <v>3110</v>
      </c>
    </row>
    <row r="357" spans="1:25" x14ac:dyDescent="0.25">
      <c r="A357" s="12" t="s">
        <v>3111</v>
      </c>
      <c r="B357" s="183">
        <v>675766</v>
      </c>
      <c r="C357" s="12" t="s">
        <v>794</v>
      </c>
      <c r="D357" s="703" t="s">
        <v>35</v>
      </c>
      <c r="E357" s="703" t="s">
        <v>35</v>
      </c>
      <c r="F357" s="703" t="s">
        <v>35</v>
      </c>
      <c r="G357" s="703" t="s">
        <v>35</v>
      </c>
      <c r="H357" s="703" t="s">
        <v>35</v>
      </c>
      <c r="I357" s="703" t="s">
        <v>35</v>
      </c>
      <c r="J357" s="703" t="s">
        <v>35</v>
      </c>
      <c r="P357" s="12" t="s">
        <v>1364</v>
      </c>
      <c r="Q357" s="12" t="s">
        <v>795</v>
      </c>
      <c r="R357" s="12" t="s">
        <v>3112</v>
      </c>
      <c r="S357" s="12" t="s">
        <v>1836</v>
      </c>
      <c r="T357" s="12" t="s">
        <v>3113</v>
      </c>
      <c r="U357" s="12" t="s">
        <v>795</v>
      </c>
      <c r="V357" s="12" t="s">
        <v>3112</v>
      </c>
      <c r="W357" s="12" t="s">
        <v>1836</v>
      </c>
      <c r="X357" s="12" t="s">
        <v>3113</v>
      </c>
      <c r="Y357" s="12" t="s">
        <v>3114</v>
      </c>
    </row>
    <row r="358" spans="1:25" x14ac:dyDescent="0.25">
      <c r="A358" s="12" t="s">
        <v>3115</v>
      </c>
      <c r="B358" s="183">
        <v>676155</v>
      </c>
      <c r="C358" s="12" t="s">
        <v>442</v>
      </c>
      <c r="D358" s="703" t="s">
        <v>35</v>
      </c>
      <c r="E358" s="703" t="s">
        <v>35</v>
      </c>
      <c r="F358" s="703" t="s">
        <v>35</v>
      </c>
      <c r="G358" s="703" t="s">
        <v>35</v>
      </c>
      <c r="H358" s="703" t="s">
        <v>35</v>
      </c>
      <c r="I358" s="703" t="s">
        <v>35</v>
      </c>
      <c r="J358" s="703" t="s">
        <v>35</v>
      </c>
      <c r="P358" s="12" t="s">
        <v>1371</v>
      </c>
      <c r="Q358" s="12" t="s">
        <v>443</v>
      </c>
      <c r="R358" s="12" t="s">
        <v>3116</v>
      </c>
      <c r="S358" s="12" t="s">
        <v>1836</v>
      </c>
      <c r="T358" s="12" t="s">
        <v>3117</v>
      </c>
      <c r="U358" s="12" t="s">
        <v>443</v>
      </c>
      <c r="V358" s="12" t="s">
        <v>3116</v>
      </c>
      <c r="W358" s="12" t="s">
        <v>1836</v>
      </c>
      <c r="X358" s="12" t="s">
        <v>3117</v>
      </c>
      <c r="Y358" s="12" t="s">
        <v>3118</v>
      </c>
    </row>
    <row r="359" spans="1:25" x14ac:dyDescent="0.25">
      <c r="A359" s="12" t="s">
        <v>3119</v>
      </c>
      <c r="B359" s="183">
        <v>676323</v>
      </c>
      <c r="C359" s="12" t="s">
        <v>524</v>
      </c>
      <c r="D359" s="703" t="s">
        <v>35</v>
      </c>
      <c r="E359" s="703" t="s">
        <v>35</v>
      </c>
      <c r="F359" s="703" t="s">
        <v>35</v>
      </c>
      <c r="G359" s="703" t="s">
        <v>35</v>
      </c>
      <c r="H359" s="703" t="s">
        <v>35</v>
      </c>
      <c r="I359" s="703" t="s">
        <v>35</v>
      </c>
      <c r="J359" s="703" t="s">
        <v>35</v>
      </c>
      <c r="P359" s="12" t="s">
        <v>1379</v>
      </c>
      <c r="Q359" s="12" t="s">
        <v>525</v>
      </c>
      <c r="R359" s="12" t="s">
        <v>3120</v>
      </c>
      <c r="S359" s="12" t="s">
        <v>1836</v>
      </c>
      <c r="T359" s="12" t="s">
        <v>3121</v>
      </c>
      <c r="U359" s="12" t="s">
        <v>1961</v>
      </c>
      <c r="V359" s="12" t="s">
        <v>1962</v>
      </c>
      <c r="W359" s="12" t="s">
        <v>1836</v>
      </c>
      <c r="X359" s="12" t="s">
        <v>1963</v>
      </c>
      <c r="Y359" s="12" t="s">
        <v>3122</v>
      </c>
    </row>
    <row r="360" spans="1:25" x14ac:dyDescent="0.25">
      <c r="A360" s="12" t="s">
        <v>3123</v>
      </c>
      <c r="B360" s="183">
        <v>676317</v>
      </c>
      <c r="C360" s="12" t="s">
        <v>518</v>
      </c>
      <c r="D360" s="703" t="s">
        <v>35</v>
      </c>
      <c r="E360" s="703" t="s">
        <v>35</v>
      </c>
      <c r="F360" s="703" t="s">
        <v>35</v>
      </c>
      <c r="G360" s="703" t="s">
        <v>35</v>
      </c>
      <c r="H360" s="703" t="s">
        <v>35</v>
      </c>
      <c r="I360" s="703" t="s">
        <v>35</v>
      </c>
      <c r="J360" s="703" t="s">
        <v>35</v>
      </c>
      <c r="P360" s="12" t="s">
        <v>1348</v>
      </c>
      <c r="Q360" s="12" t="s">
        <v>519</v>
      </c>
      <c r="R360" s="12" t="s">
        <v>1865</v>
      </c>
      <c r="S360" s="12" t="s">
        <v>1836</v>
      </c>
      <c r="T360" s="12" t="s">
        <v>3124</v>
      </c>
      <c r="U360" s="12" t="s">
        <v>2000</v>
      </c>
      <c r="V360" s="12" t="s">
        <v>1962</v>
      </c>
      <c r="W360" s="12" t="s">
        <v>1836</v>
      </c>
      <c r="X360" s="12" t="s">
        <v>1963</v>
      </c>
      <c r="Y360" s="12" t="s">
        <v>3125</v>
      </c>
    </row>
    <row r="361" spans="1:25" x14ac:dyDescent="0.25">
      <c r="A361" s="12" t="s">
        <v>3126</v>
      </c>
      <c r="B361" s="183">
        <v>676181</v>
      </c>
      <c r="C361" s="12" t="s">
        <v>454</v>
      </c>
      <c r="D361" s="703" t="s">
        <v>35</v>
      </c>
      <c r="E361" s="703" t="s">
        <v>35</v>
      </c>
      <c r="F361" s="703" t="s">
        <v>35</v>
      </c>
      <c r="G361" s="703" t="s">
        <v>35</v>
      </c>
      <c r="H361" s="703" t="s">
        <v>35</v>
      </c>
      <c r="I361" s="703" t="s">
        <v>35</v>
      </c>
      <c r="J361" s="703" t="s">
        <v>35</v>
      </c>
      <c r="P361" s="12" t="s">
        <v>1268</v>
      </c>
      <c r="Q361" s="12" t="s">
        <v>455</v>
      </c>
      <c r="R361" s="12" t="s">
        <v>2921</v>
      </c>
      <c r="S361" s="12" t="s">
        <v>1836</v>
      </c>
      <c r="T361" s="12" t="s">
        <v>2922</v>
      </c>
      <c r="U361" s="12" t="s">
        <v>455</v>
      </c>
      <c r="V361" s="12" t="s">
        <v>2921</v>
      </c>
      <c r="W361" s="12" t="s">
        <v>1836</v>
      </c>
      <c r="X361" s="12" t="s">
        <v>2922</v>
      </c>
      <c r="Y361" s="12" t="s">
        <v>3127</v>
      </c>
    </row>
    <row r="362" spans="1:25" x14ac:dyDescent="0.25">
      <c r="A362" s="12" t="s">
        <v>3128</v>
      </c>
      <c r="B362" s="183">
        <v>676138</v>
      </c>
      <c r="C362" s="12" t="s">
        <v>136</v>
      </c>
      <c r="D362" s="703" t="s">
        <v>35</v>
      </c>
      <c r="E362" s="703" t="s">
        <v>35</v>
      </c>
      <c r="F362" s="703" t="s">
        <v>35</v>
      </c>
      <c r="G362" s="703" t="s">
        <v>35</v>
      </c>
      <c r="H362" s="703" t="s">
        <v>35</v>
      </c>
      <c r="I362" s="703" t="s">
        <v>35</v>
      </c>
      <c r="J362" s="703" t="s">
        <v>35</v>
      </c>
      <c r="P362" s="12" t="s">
        <v>1361</v>
      </c>
      <c r="Q362" s="12" t="s">
        <v>137</v>
      </c>
      <c r="R362" s="12" t="s">
        <v>3086</v>
      </c>
      <c r="S362" s="12" t="s">
        <v>1836</v>
      </c>
      <c r="T362" s="12" t="s">
        <v>3087</v>
      </c>
      <c r="U362" s="12" t="s">
        <v>137</v>
      </c>
      <c r="V362" s="12" t="s">
        <v>3086</v>
      </c>
      <c r="W362" s="12" t="s">
        <v>1836</v>
      </c>
      <c r="X362" s="12" t="s">
        <v>3087</v>
      </c>
      <c r="Y362" s="12" t="s">
        <v>3129</v>
      </c>
    </row>
    <row r="363" spans="1:25" x14ac:dyDescent="0.25">
      <c r="A363" s="12" t="s">
        <v>3130</v>
      </c>
      <c r="B363" s="183">
        <v>676356</v>
      </c>
      <c r="C363" s="12" t="s">
        <v>536</v>
      </c>
      <c r="D363" s="703" t="s">
        <v>35</v>
      </c>
      <c r="E363" s="703" t="s">
        <v>35</v>
      </c>
      <c r="F363" s="703" t="s">
        <v>35</v>
      </c>
      <c r="G363" s="703" t="s">
        <v>35</v>
      </c>
      <c r="H363" s="703" t="s">
        <v>35</v>
      </c>
      <c r="I363" s="703" t="s">
        <v>35</v>
      </c>
      <c r="J363" s="703" t="s">
        <v>35</v>
      </c>
      <c r="P363" s="12" t="s">
        <v>1371</v>
      </c>
      <c r="Q363" s="12" t="s">
        <v>537</v>
      </c>
      <c r="R363" s="12" t="s">
        <v>1959</v>
      </c>
      <c r="S363" s="12" t="s">
        <v>1836</v>
      </c>
      <c r="T363" s="12" t="s">
        <v>2816</v>
      </c>
      <c r="U363" s="12" t="s">
        <v>537</v>
      </c>
      <c r="V363" s="12" t="s">
        <v>1959</v>
      </c>
      <c r="W363" s="12" t="s">
        <v>1836</v>
      </c>
      <c r="X363" s="12" t="s">
        <v>2816</v>
      </c>
      <c r="Y363" s="12" t="s">
        <v>3131</v>
      </c>
    </row>
    <row r="364" spans="1:25" x14ac:dyDescent="0.25">
      <c r="A364" s="12" t="s">
        <v>3132</v>
      </c>
      <c r="B364" s="183">
        <v>676350</v>
      </c>
      <c r="C364" s="12" t="s">
        <v>534</v>
      </c>
      <c r="D364" s="703" t="s">
        <v>35</v>
      </c>
      <c r="E364" s="703" t="s">
        <v>35</v>
      </c>
      <c r="F364" s="703" t="s">
        <v>35</v>
      </c>
      <c r="G364" s="703" t="s">
        <v>35</v>
      </c>
      <c r="H364" s="703" t="s">
        <v>35</v>
      </c>
      <c r="I364" s="703" t="s">
        <v>35</v>
      </c>
      <c r="J364" s="703" t="s">
        <v>35</v>
      </c>
      <c r="P364" s="12" t="s">
        <v>1371</v>
      </c>
      <c r="Q364" s="12" t="s">
        <v>535</v>
      </c>
      <c r="R364" s="12" t="s">
        <v>3133</v>
      </c>
      <c r="S364" s="12" t="s">
        <v>1836</v>
      </c>
      <c r="T364" s="12" t="s">
        <v>3134</v>
      </c>
      <c r="U364" s="12" t="s">
        <v>535</v>
      </c>
      <c r="V364" s="12" t="s">
        <v>3133</v>
      </c>
      <c r="W364" s="12" t="s">
        <v>1836</v>
      </c>
      <c r="X364" s="12" t="s">
        <v>3134</v>
      </c>
      <c r="Y364" s="12" t="s">
        <v>3135</v>
      </c>
    </row>
    <row r="365" spans="1:25" x14ac:dyDescent="0.25">
      <c r="A365" s="12" t="s">
        <v>3136</v>
      </c>
      <c r="B365" s="183">
        <v>676262</v>
      </c>
      <c r="C365" s="12" t="s">
        <v>492</v>
      </c>
      <c r="D365" s="703" t="s">
        <v>35</v>
      </c>
      <c r="E365" s="703" t="s">
        <v>35</v>
      </c>
      <c r="F365" s="703" t="s">
        <v>35</v>
      </c>
      <c r="G365" s="703" t="s">
        <v>35</v>
      </c>
      <c r="H365" s="703" t="s">
        <v>35</v>
      </c>
      <c r="I365" s="703" t="s">
        <v>35</v>
      </c>
      <c r="J365" s="703" t="s">
        <v>35</v>
      </c>
      <c r="P365" s="12" t="s">
        <v>1371</v>
      </c>
      <c r="Q365" s="12" t="s">
        <v>493</v>
      </c>
      <c r="R365" s="12" t="s">
        <v>1878</v>
      </c>
      <c r="S365" s="12" t="s">
        <v>1836</v>
      </c>
      <c r="T365" s="12" t="s">
        <v>3137</v>
      </c>
      <c r="U365" s="12" t="s">
        <v>493</v>
      </c>
      <c r="V365" s="12" t="s">
        <v>1878</v>
      </c>
      <c r="W365" s="12" t="s">
        <v>1836</v>
      </c>
      <c r="X365" s="12" t="s">
        <v>3137</v>
      </c>
      <c r="Y365" s="12" t="s">
        <v>3138</v>
      </c>
    </row>
    <row r="366" spans="1:25" x14ac:dyDescent="0.25">
      <c r="A366" s="12" t="s">
        <v>3139</v>
      </c>
      <c r="B366" s="183">
        <v>676224</v>
      </c>
      <c r="C366" s="12" t="s">
        <v>472</v>
      </c>
      <c r="D366" s="703" t="s">
        <v>35</v>
      </c>
      <c r="E366" s="703" t="s">
        <v>35</v>
      </c>
      <c r="F366" s="703" t="s">
        <v>35</v>
      </c>
      <c r="G366" s="703" t="s">
        <v>35</v>
      </c>
      <c r="H366" s="703" t="s">
        <v>35</v>
      </c>
      <c r="I366" s="703" t="s">
        <v>35</v>
      </c>
      <c r="J366" s="703" t="s">
        <v>35</v>
      </c>
      <c r="P366" s="12" t="s">
        <v>1268</v>
      </c>
      <c r="Q366" s="12" t="s">
        <v>473</v>
      </c>
      <c r="R366" s="12" t="s">
        <v>1874</v>
      </c>
      <c r="S366" s="12" t="s">
        <v>1836</v>
      </c>
      <c r="T366" s="12" t="s">
        <v>2751</v>
      </c>
      <c r="U366" s="12" t="s">
        <v>473</v>
      </c>
      <c r="V366" s="12" t="s">
        <v>1874</v>
      </c>
      <c r="W366" s="12" t="s">
        <v>1836</v>
      </c>
      <c r="X366" s="12" t="s">
        <v>2751</v>
      </c>
      <c r="Y366" s="12" t="s">
        <v>3140</v>
      </c>
    </row>
    <row r="367" spans="1:25" x14ac:dyDescent="0.25">
      <c r="A367" s="12" t="s">
        <v>3141</v>
      </c>
      <c r="B367" s="183">
        <v>676315</v>
      </c>
      <c r="C367" s="12" t="s">
        <v>3142</v>
      </c>
      <c r="D367" s="703" t="s">
        <v>35</v>
      </c>
      <c r="E367" s="703" t="s">
        <v>35</v>
      </c>
      <c r="F367" s="703" t="s">
        <v>35</v>
      </c>
      <c r="G367" s="703" t="s">
        <v>35</v>
      </c>
      <c r="H367" s="703" t="s">
        <v>35</v>
      </c>
      <c r="I367" s="703" t="s">
        <v>35</v>
      </c>
      <c r="J367" s="703" t="s">
        <v>35</v>
      </c>
      <c r="P367" s="12" t="s">
        <v>1321</v>
      </c>
      <c r="Q367" s="12" t="s">
        <v>515</v>
      </c>
      <c r="R367" s="12" t="s">
        <v>1298</v>
      </c>
      <c r="S367" s="12" t="s">
        <v>1836</v>
      </c>
      <c r="T367" s="12" t="s">
        <v>3143</v>
      </c>
      <c r="U367" s="12" t="s">
        <v>515</v>
      </c>
      <c r="V367" s="12" t="s">
        <v>1298</v>
      </c>
      <c r="W367" s="12" t="s">
        <v>1836</v>
      </c>
      <c r="X367" s="12" t="s">
        <v>3143</v>
      </c>
      <c r="Y367" s="12" t="s">
        <v>3144</v>
      </c>
    </row>
    <row r="368" spans="1:25" x14ac:dyDescent="0.25">
      <c r="A368" s="12" t="s">
        <v>3145</v>
      </c>
      <c r="B368" s="183">
        <v>676120</v>
      </c>
      <c r="C368" s="12" t="s">
        <v>134</v>
      </c>
      <c r="D368" s="703" t="s">
        <v>35</v>
      </c>
      <c r="E368" s="703" t="s">
        <v>35</v>
      </c>
      <c r="F368" s="703" t="s">
        <v>35</v>
      </c>
      <c r="G368" s="703" t="s">
        <v>35</v>
      </c>
      <c r="H368" s="703" t="s">
        <v>35</v>
      </c>
      <c r="I368" s="703" t="s">
        <v>35</v>
      </c>
      <c r="J368" s="703" t="s">
        <v>35</v>
      </c>
      <c r="P368" s="12" t="s">
        <v>1322</v>
      </c>
      <c r="Q368" s="12" t="s">
        <v>135</v>
      </c>
      <c r="R368" s="12" t="s">
        <v>3090</v>
      </c>
      <c r="S368" s="12" t="s">
        <v>1836</v>
      </c>
      <c r="T368" s="12" t="s">
        <v>3091</v>
      </c>
      <c r="U368" s="12" t="s">
        <v>1880</v>
      </c>
      <c r="V368" s="12" t="s">
        <v>1881</v>
      </c>
      <c r="W368" s="12" t="s">
        <v>1836</v>
      </c>
      <c r="X368" s="12" t="s">
        <v>1918</v>
      </c>
      <c r="Y368" s="12" t="s">
        <v>3146</v>
      </c>
    </row>
    <row r="369" spans="1:25" x14ac:dyDescent="0.25">
      <c r="A369" s="12" t="s">
        <v>3147</v>
      </c>
      <c r="B369" s="183">
        <v>676128</v>
      </c>
      <c r="C369" s="12" t="s">
        <v>434</v>
      </c>
      <c r="D369" s="703" t="s">
        <v>35</v>
      </c>
      <c r="E369" s="703" t="s">
        <v>35</v>
      </c>
      <c r="F369" s="703" t="s">
        <v>35</v>
      </c>
      <c r="G369" s="703" t="s">
        <v>35</v>
      </c>
      <c r="H369" s="703" t="s">
        <v>35</v>
      </c>
      <c r="I369" s="703" t="s">
        <v>35</v>
      </c>
      <c r="J369" s="703" t="s">
        <v>35</v>
      </c>
      <c r="P369" s="12" t="s">
        <v>1323</v>
      </c>
      <c r="Q369" s="12" t="s">
        <v>435</v>
      </c>
      <c r="R369" s="12" t="s">
        <v>1962</v>
      </c>
      <c r="S369" s="12" t="s">
        <v>1836</v>
      </c>
      <c r="T369" s="12" t="s">
        <v>1963</v>
      </c>
      <c r="U369" s="12" t="s">
        <v>2000</v>
      </c>
      <c r="V369" s="12" t="s">
        <v>1962</v>
      </c>
      <c r="W369" s="12" t="s">
        <v>1836</v>
      </c>
      <c r="X369" s="12" t="s">
        <v>1963</v>
      </c>
      <c r="Y369" s="12" t="s">
        <v>3148</v>
      </c>
    </row>
    <row r="370" spans="1:25" x14ac:dyDescent="0.25">
      <c r="A370" s="12" t="s">
        <v>3149</v>
      </c>
      <c r="B370" s="183">
        <v>675418</v>
      </c>
      <c r="C370" s="12" t="s">
        <v>600</v>
      </c>
      <c r="D370" s="703" t="s">
        <v>35</v>
      </c>
      <c r="E370" s="703" t="s">
        <v>35</v>
      </c>
      <c r="F370" s="703" t="s">
        <v>35</v>
      </c>
      <c r="G370" s="703" t="s">
        <v>35</v>
      </c>
      <c r="H370" s="703" t="s">
        <v>35</v>
      </c>
      <c r="I370" s="703" t="s">
        <v>35</v>
      </c>
      <c r="J370" s="703" t="s">
        <v>35</v>
      </c>
      <c r="P370" s="12" t="s">
        <v>1325</v>
      </c>
      <c r="Q370" s="12" t="s">
        <v>601</v>
      </c>
      <c r="R370" s="12" t="s">
        <v>3150</v>
      </c>
      <c r="S370" s="12" t="s">
        <v>1836</v>
      </c>
      <c r="T370" s="12" t="s">
        <v>3151</v>
      </c>
      <c r="U370" s="12" t="s">
        <v>2000</v>
      </c>
      <c r="V370" s="12" t="s">
        <v>1962</v>
      </c>
      <c r="W370" s="12" t="s">
        <v>1836</v>
      </c>
      <c r="X370" s="12" t="s">
        <v>1963</v>
      </c>
      <c r="Y370" s="12" t="s">
        <v>3152</v>
      </c>
    </row>
    <row r="371" spans="1:25" x14ac:dyDescent="0.25">
      <c r="A371" s="12" t="s">
        <v>3153</v>
      </c>
      <c r="B371" s="183">
        <v>675307</v>
      </c>
      <c r="C371" s="12" t="s">
        <v>804</v>
      </c>
      <c r="D371" s="703" t="s">
        <v>35</v>
      </c>
      <c r="E371" s="703" t="s">
        <v>35</v>
      </c>
      <c r="F371" s="703" t="s">
        <v>35</v>
      </c>
      <c r="G371" s="703" t="s">
        <v>35</v>
      </c>
      <c r="H371" s="703" t="s">
        <v>35</v>
      </c>
      <c r="I371" s="703" t="s">
        <v>35</v>
      </c>
      <c r="J371" s="703" t="s">
        <v>35</v>
      </c>
      <c r="P371" s="12" t="s">
        <v>1295</v>
      </c>
      <c r="Q371" s="12" t="s">
        <v>805</v>
      </c>
      <c r="R371" s="12" t="s">
        <v>3154</v>
      </c>
      <c r="S371" s="12" t="s">
        <v>1836</v>
      </c>
      <c r="T371" s="12" t="s">
        <v>3155</v>
      </c>
      <c r="U371" s="12" t="s">
        <v>2169</v>
      </c>
      <c r="V371" s="12" t="s">
        <v>2170</v>
      </c>
      <c r="W371" s="12" t="s">
        <v>1836</v>
      </c>
      <c r="X371" s="12" t="s">
        <v>2171</v>
      </c>
      <c r="Y371" s="12" t="s">
        <v>3156</v>
      </c>
    </row>
    <row r="372" spans="1:25" x14ac:dyDescent="0.25">
      <c r="A372" s="12" t="s">
        <v>3157</v>
      </c>
      <c r="B372" s="183">
        <v>675886</v>
      </c>
      <c r="C372" s="12" t="s">
        <v>126</v>
      </c>
      <c r="D372" s="703" t="s">
        <v>35</v>
      </c>
      <c r="E372" s="703" t="s">
        <v>35</v>
      </c>
      <c r="F372" s="703" t="s">
        <v>35</v>
      </c>
      <c r="G372" s="703" t="s">
        <v>35</v>
      </c>
      <c r="H372" s="703" t="s">
        <v>35</v>
      </c>
      <c r="I372" s="703" t="s">
        <v>35</v>
      </c>
      <c r="J372" s="703" t="s">
        <v>35</v>
      </c>
      <c r="P372" s="12" t="s">
        <v>1295</v>
      </c>
      <c r="Q372" s="12" t="s">
        <v>127</v>
      </c>
      <c r="R372" s="12" t="s">
        <v>3158</v>
      </c>
      <c r="S372" s="12" t="s">
        <v>1836</v>
      </c>
      <c r="T372" s="12" t="s">
        <v>3159</v>
      </c>
      <c r="U372" s="12" t="s">
        <v>3160</v>
      </c>
      <c r="V372" s="12" t="s">
        <v>3158</v>
      </c>
      <c r="W372" s="12" t="s">
        <v>1836</v>
      </c>
      <c r="X372" s="12" t="s">
        <v>3159</v>
      </c>
      <c r="Y372" s="12" t="s">
        <v>3161</v>
      </c>
    </row>
    <row r="373" spans="1:25" x14ac:dyDescent="0.25">
      <c r="A373" s="12" t="s">
        <v>3162</v>
      </c>
      <c r="B373" s="183">
        <v>455463</v>
      </c>
      <c r="C373" s="12" t="s">
        <v>1117</v>
      </c>
      <c r="D373" s="703" t="s">
        <v>35</v>
      </c>
      <c r="E373" s="703" t="s">
        <v>35</v>
      </c>
      <c r="F373" s="703" t="s">
        <v>35</v>
      </c>
      <c r="G373" s="703" t="s">
        <v>35</v>
      </c>
      <c r="H373" s="703" t="s">
        <v>35</v>
      </c>
      <c r="I373" s="703" t="s">
        <v>35</v>
      </c>
      <c r="J373" s="703" t="s">
        <v>35</v>
      </c>
      <c r="P373" s="12" t="s">
        <v>1356</v>
      </c>
      <c r="Q373" s="12" t="s">
        <v>1118</v>
      </c>
      <c r="R373" s="12" t="s">
        <v>1298</v>
      </c>
      <c r="S373" s="12" t="s">
        <v>1836</v>
      </c>
      <c r="T373" s="12" t="s">
        <v>3163</v>
      </c>
      <c r="U373" s="12" t="s">
        <v>1118</v>
      </c>
      <c r="V373" s="12" t="s">
        <v>1298</v>
      </c>
      <c r="W373" s="12" t="s">
        <v>1836</v>
      </c>
      <c r="X373" s="12" t="s">
        <v>3163</v>
      </c>
      <c r="Y373" s="12" t="s">
        <v>3164</v>
      </c>
    </row>
    <row r="374" spans="1:25" x14ac:dyDescent="0.25">
      <c r="A374" s="12" t="s">
        <v>3165</v>
      </c>
      <c r="B374" s="183">
        <v>675925</v>
      </c>
      <c r="C374" s="12" t="s">
        <v>128</v>
      </c>
      <c r="D374" s="703" t="s">
        <v>35</v>
      </c>
      <c r="E374" s="703" t="s">
        <v>35</v>
      </c>
      <c r="F374" s="703" t="s">
        <v>35</v>
      </c>
      <c r="G374" s="703" t="s">
        <v>35</v>
      </c>
      <c r="H374" s="703" t="s">
        <v>35</v>
      </c>
      <c r="I374" s="703" t="s">
        <v>35</v>
      </c>
      <c r="J374" s="703" t="s">
        <v>35</v>
      </c>
      <c r="P374" s="12" t="s">
        <v>1273</v>
      </c>
      <c r="Q374" s="12" t="s">
        <v>129</v>
      </c>
      <c r="R374" s="12" t="s">
        <v>1272</v>
      </c>
      <c r="S374" s="12" t="s">
        <v>1836</v>
      </c>
      <c r="T374" s="12" t="s">
        <v>3166</v>
      </c>
      <c r="U374" s="12" t="s">
        <v>129</v>
      </c>
      <c r="V374" s="12" t="s">
        <v>1272</v>
      </c>
      <c r="W374" s="12" t="s">
        <v>1836</v>
      </c>
      <c r="X374" s="12" t="s">
        <v>3166</v>
      </c>
      <c r="Y374" s="12" t="s">
        <v>3167</v>
      </c>
    </row>
    <row r="375" spans="1:25" x14ac:dyDescent="0.25">
      <c r="A375" s="12" t="s">
        <v>3168</v>
      </c>
      <c r="B375" s="183">
        <v>676105</v>
      </c>
      <c r="C375" s="12" t="s">
        <v>412</v>
      </c>
      <c r="D375" s="703" t="s">
        <v>35</v>
      </c>
      <c r="E375" s="703" t="s">
        <v>35</v>
      </c>
      <c r="F375" s="703" t="s">
        <v>35</v>
      </c>
      <c r="G375" s="703" t="s">
        <v>35</v>
      </c>
      <c r="H375" s="703" t="s">
        <v>35</v>
      </c>
      <c r="I375" s="703" t="s">
        <v>35</v>
      </c>
      <c r="J375" s="703" t="s">
        <v>35</v>
      </c>
      <c r="P375" s="12" t="s">
        <v>1367</v>
      </c>
      <c r="Q375" s="12" t="s">
        <v>413</v>
      </c>
      <c r="R375" s="12" t="s">
        <v>1272</v>
      </c>
      <c r="S375" s="12" t="s">
        <v>1836</v>
      </c>
      <c r="T375" s="12" t="s">
        <v>3169</v>
      </c>
      <c r="U375" s="12" t="s">
        <v>1880</v>
      </c>
      <c r="V375" s="12" t="s">
        <v>1881</v>
      </c>
      <c r="W375" s="12" t="s">
        <v>1836</v>
      </c>
      <c r="X375" s="12" t="s">
        <v>1918</v>
      </c>
      <c r="Y375" s="12" t="s">
        <v>3170</v>
      </c>
    </row>
    <row r="376" spans="1:25" x14ac:dyDescent="0.25">
      <c r="A376" s="12" t="s">
        <v>3171</v>
      </c>
      <c r="B376" s="183">
        <v>676098</v>
      </c>
      <c r="C376" s="12" t="s">
        <v>404</v>
      </c>
      <c r="D376" s="703" t="s">
        <v>35</v>
      </c>
      <c r="E376" s="703" t="s">
        <v>35</v>
      </c>
      <c r="F376" s="703" t="s">
        <v>35</v>
      </c>
      <c r="G376" s="703" t="s">
        <v>35</v>
      </c>
      <c r="H376" s="703" t="s">
        <v>35</v>
      </c>
      <c r="I376" s="703" t="s">
        <v>35</v>
      </c>
      <c r="J376" s="703" t="s">
        <v>35</v>
      </c>
      <c r="P376" s="12" t="s">
        <v>1326</v>
      </c>
      <c r="Q376" s="12" t="s">
        <v>405</v>
      </c>
      <c r="R376" s="12" t="s">
        <v>2988</v>
      </c>
      <c r="S376" s="12" t="s">
        <v>1836</v>
      </c>
      <c r="T376" s="12" t="s">
        <v>3172</v>
      </c>
      <c r="U376" s="12" t="s">
        <v>1880</v>
      </c>
      <c r="V376" s="12" t="s">
        <v>1881</v>
      </c>
      <c r="W376" s="12" t="s">
        <v>1836</v>
      </c>
      <c r="X376" s="12" t="s">
        <v>1918</v>
      </c>
      <c r="Y376" s="12" t="s">
        <v>3173</v>
      </c>
    </row>
    <row r="377" spans="1:25" x14ac:dyDescent="0.25">
      <c r="A377" s="12" t="s">
        <v>3174</v>
      </c>
      <c r="B377" s="183">
        <v>675214</v>
      </c>
      <c r="C377" s="12" t="s">
        <v>1093</v>
      </c>
      <c r="D377" s="703" t="s">
        <v>35</v>
      </c>
      <c r="E377" s="703" t="s">
        <v>35</v>
      </c>
      <c r="F377" s="703" t="s">
        <v>35</v>
      </c>
      <c r="G377" s="703" t="s">
        <v>35</v>
      </c>
      <c r="H377" s="703" t="s">
        <v>35</v>
      </c>
      <c r="I377" s="703" t="s">
        <v>35</v>
      </c>
      <c r="J377" s="703" t="s">
        <v>35</v>
      </c>
      <c r="P377" s="12" t="s">
        <v>1371</v>
      </c>
      <c r="Q377" s="12" t="s">
        <v>1094</v>
      </c>
      <c r="R377" s="12" t="s">
        <v>2773</v>
      </c>
      <c r="S377" s="12" t="s">
        <v>1836</v>
      </c>
      <c r="T377" s="12" t="s">
        <v>2774</v>
      </c>
      <c r="U377" s="12" t="s">
        <v>1094</v>
      </c>
      <c r="V377" s="12" t="s">
        <v>2773</v>
      </c>
      <c r="W377" s="12" t="s">
        <v>1836</v>
      </c>
      <c r="X377" s="12" t="s">
        <v>2774</v>
      </c>
      <c r="Y377" s="12" t="s">
        <v>3175</v>
      </c>
    </row>
    <row r="378" spans="1:25" x14ac:dyDescent="0.25">
      <c r="A378" s="12" t="s">
        <v>3176</v>
      </c>
      <c r="B378" s="183">
        <v>455806</v>
      </c>
      <c r="C378" s="12" t="s">
        <v>845</v>
      </c>
      <c r="D378" s="703" t="s">
        <v>35</v>
      </c>
      <c r="E378" s="703" t="s">
        <v>35</v>
      </c>
      <c r="F378" s="703" t="s">
        <v>35</v>
      </c>
      <c r="G378" s="703" t="s">
        <v>35</v>
      </c>
      <c r="H378" s="703" t="s">
        <v>35</v>
      </c>
      <c r="I378" s="703" t="s">
        <v>35</v>
      </c>
      <c r="J378" s="703" t="s">
        <v>35</v>
      </c>
      <c r="P378" s="12" t="s">
        <v>1327</v>
      </c>
      <c r="Q378" s="12" t="s">
        <v>846</v>
      </c>
      <c r="R378" s="12" t="s">
        <v>1998</v>
      </c>
      <c r="S378" s="12" t="s">
        <v>1836</v>
      </c>
      <c r="T378" s="12" t="s">
        <v>1999</v>
      </c>
      <c r="U378" s="12" t="s">
        <v>846</v>
      </c>
      <c r="V378" s="12" t="s">
        <v>1998</v>
      </c>
      <c r="W378" s="12" t="s">
        <v>1836</v>
      </c>
      <c r="X378" s="12" t="s">
        <v>1999</v>
      </c>
      <c r="Y378" s="12" t="s">
        <v>3177</v>
      </c>
    </row>
    <row r="379" spans="1:25" x14ac:dyDescent="0.25">
      <c r="A379" s="12" t="s">
        <v>3178</v>
      </c>
      <c r="B379" s="183">
        <v>675783</v>
      </c>
      <c r="C379" s="12" t="s">
        <v>558</v>
      </c>
      <c r="D379" s="703" t="s">
        <v>35</v>
      </c>
      <c r="E379" s="703" t="s">
        <v>35</v>
      </c>
      <c r="F379" s="703" t="s">
        <v>35</v>
      </c>
      <c r="G379" s="703" t="s">
        <v>35</v>
      </c>
      <c r="H379" s="703" t="s">
        <v>35</v>
      </c>
      <c r="I379" s="703" t="s">
        <v>35</v>
      </c>
      <c r="J379" s="703" t="s">
        <v>35</v>
      </c>
      <c r="P379" s="12" t="s">
        <v>1328</v>
      </c>
      <c r="Q379" s="12" t="s">
        <v>559</v>
      </c>
      <c r="R379" s="12" t="s">
        <v>1298</v>
      </c>
      <c r="S379" s="12" t="s">
        <v>1836</v>
      </c>
      <c r="T379" s="12" t="s">
        <v>3179</v>
      </c>
      <c r="U379" s="12" t="s">
        <v>2000</v>
      </c>
      <c r="V379" s="12" t="s">
        <v>3180</v>
      </c>
      <c r="W379" s="12" t="s">
        <v>1836</v>
      </c>
      <c r="X379" s="12" t="s">
        <v>1963</v>
      </c>
      <c r="Y379" s="12" t="s">
        <v>3181</v>
      </c>
    </row>
    <row r="380" spans="1:25" x14ac:dyDescent="0.25">
      <c r="A380" s="12" t="s">
        <v>3182</v>
      </c>
      <c r="B380" s="183">
        <v>676358</v>
      </c>
      <c r="C380" s="12" t="s">
        <v>540</v>
      </c>
      <c r="D380" s="703" t="s">
        <v>35</v>
      </c>
      <c r="E380" s="703" t="s">
        <v>35</v>
      </c>
      <c r="F380" s="703" t="s">
        <v>35</v>
      </c>
      <c r="G380" s="703" t="s">
        <v>35</v>
      </c>
      <c r="H380" s="703" t="s">
        <v>35</v>
      </c>
      <c r="I380" s="703" t="s">
        <v>35</v>
      </c>
      <c r="J380" s="703" t="s">
        <v>35</v>
      </c>
      <c r="P380" s="12" t="s">
        <v>1407</v>
      </c>
      <c r="Q380" s="12" t="s">
        <v>541</v>
      </c>
      <c r="R380" s="12" t="s">
        <v>1966</v>
      </c>
      <c r="S380" s="12" t="s">
        <v>1836</v>
      </c>
      <c r="T380" s="12" t="s">
        <v>1918</v>
      </c>
      <c r="U380" s="12" t="s">
        <v>1880</v>
      </c>
      <c r="V380" s="12" t="s">
        <v>1881</v>
      </c>
      <c r="W380" s="12" t="s">
        <v>1836</v>
      </c>
      <c r="X380" s="12" t="s">
        <v>1918</v>
      </c>
      <c r="Y380" s="12" t="s">
        <v>3183</v>
      </c>
    </row>
    <row r="381" spans="1:25" x14ac:dyDescent="0.25">
      <c r="A381" s="12" t="s">
        <v>3184</v>
      </c>
      <c r="B381" s="183">
        <v>675727</v>
      </c>
      <c r="C381" s="12" t="s">
        <v>180</v>
      </c>
      <c r="D381" s="703" t="s">
        <v>35</v>
      </c>
      <c r="E381" s="703" t="s">
        <v>35</v>
      </c>
      <c r="F381" s="703" t="s">
        <v>35</v>
      </c>
      <c r="G381" s="703" t="s">
        <v>35</v>
      </c>
      <c r="H381" s="703" t="s">
        <v>35</v>
      </c>
      <c r="I381" s="703" t="s">
        <v>35</v>
      </c>
      <c r="J381" s="703" t="s">
        <v>35</v>
      </c>
      <c r="P381" s="12" t="s">
        <v>1364</v>
      </c>
      <c r="Q381" s="12" t="s">
        <v>181</v>
      </c>
      <c r="R381" s="12" t="s">
        <v>2291</v>
      </c>
      <c r="S381" s="12" t="s">
        <v>1836</v>
      </c>
      <c r="T381" s="12" t="s">
        <v>2829</v>
      </c>
      <c r="U381" s="12" t="s">
        <v>181</v>
      </c>
      <c r="V381" s="12" t="s">
        <v>2291</v>
      </c>
      <c r="W381" s="12" t="s">
        <v>1836</v>
      </c>
      <c r="X381" s="12" t="s">
        <v>2829</v>
      </c>
      <c r="Y381" s="12" t="s">
        <v>3185</v>
      </c>
    </row>
    <row r="382" spans="1:25" x14ac:dyDescent="0.25">
      <c r="A382" s="12" t="s">
        <v>3186</v>
      </c>
      <c r="B382" s="183">
        <v>675612</v>
      </c>
      <c r="C382" s="12" t="s">
        <v>1123</v>
      </c>
      <c r="D382" s="703" t="s">
        <v>35</v>
      </c>
      <c r="E382" s="703" t="s">
        <v>35</v>
      </c>
      <c r="F382" s="703" t="s">
        <v>35</v>
      </c>
      <c r="G382" s="703" t="s">
        <v>35</v>
      </c>
      <c r="H382" s="703" t="s">
        <v>35</v>
      </c>
      <c r="I382" s="703" t="s">
        <v>35</v>
      </c>
      <c r="J382" s="703" t="s">
        <v>35</v>
      </c>
      <c r="P382" s="12" t="s">
        <v>1391</v>
      </c>
      <c r="Q382" s="12" t="s">
        <v>1124</v>
      </c>
      <c r="R382" s="12" t="s">
        <v>1959</v>
      </c>
      <c r="S382" s="12" t="s">
        <v>1836</v>
      </c>
      <c r="T382" s="12" t="s">
        <v>3187</v>
      </c>
      <c r="U382" s="12" t="s">
        <v>1124</v>
      </c>
      <c r="V382" s="12" t="s">
        <v>1959</v>
      </c>
      <c r="W382" s="12" t="s">
        <v>1836</v>
      </c>
      <c r="X382" s="12" t="s">
        <v>3187</v>
      </c>
      <c r="Y382" s="12" t="s">
        <v>3188</v>
      </c>
    </row>
    <row r="383" spans="1:25" x14ac:dyDescent="0.25">
      <c r="A383" s="12" t="s">
        <v>3189</v>
      </c>
      <c r="B383" s="183">
        <v>455876</v>
      </c>
      <c r="C383" s="12" t="s">
        <v>1019</v>
      </c>
      <c r="D383" s="703" t="s">
        <v>35</v>
      </c>
      <c r="E383" s="703" t="s">
        <v>35</v>
      </c>
      <c r="F383" s="703" t="s">
        <v>35</v>
      </c>
      <c r="G383" s="703" t="s">
        <v>35</v>
      </c>
      <c r="H383" s="703" t="s">
        <v>35</v>
      </c>
      <c r="I383" s="703" t="s">
        <v>35</v>
      </c>
      <c r="J383" s="703" t="s">
        <v>35</v>
      </c>
      <c r="P383" s="12" t="s">
        <v>1433</v>
      </c>
      <c r="Q383" s="12" t="s">
        <v>1020</v>
      </c>
      <c r="R383" s="12" t="s">
        <v>2809</v>
      </c>
      <c r="S383" s="12" t="s">
        <v>1836</v>
      </c>
      <c r="T383" s="12" t="s">
        <v>3190</v>
      </c>
      <c r="U383" s="12" t="s">
        <v>1020</v>
      </c>
      <c r="V383" s="12" t="s">
        <v>2809</v>
      </c>
      <c r="W383" s="12" t="s">
        <v>1836</v>
      </c>
      <c r="X383" s="12" t="s">
        <v>3190</v>
      </c>
      <c r="Y383" s="12" t="s">
        <v>3191</v>
      </c>
    </row>
    <row r="384" spans="1:25" x14ac:dyDescent="0.25">
      <c r="A384" s="12" t="s">
        <v>3192</v>
      </c>
      <c r="B384" s="183">
        <v>455745</v>
      </c>
      <c r="C384" s="12" t="s">
        <v>1055</v>
      </c>
      <c r="D384" s="703" t="s">
        <v>35</v>
      </c>
      <c r="E384" s="703" t="s">
        <v>35</v>
      </c>
      <c r="F384" s="703" t="s">
        <v>35</v>
      </c>
      <c r="G384" s="703" t="s">
        <v>35</v>
      </c>
      <c r="H384" s="703" t="s">
        <v>35</v>
      </c>
      <c r="I384" s="703" t="s">
        <v>35</v>
      </c>
      <c r="J384" s="703" t="s">
        <v>35</v>
      </c>
      <c r="P384" s="12" t="s">
        <v>1371</v>
      </c>
      <c r="Q384" s="12" t="s">
        <v>1056</v>
      </c>
      <c r="R384" s="12" t="s">
        <v>3098</v>
      </c>
      <c r="S384" s="12" t="s">
        <v>1836</v>
      </c>
      <c r="T384" s="12" t="s">
        <v>3099</v>
      </c>
      <c r="U384" s="12" t="s">
        <v>1056</v>
      </c>
      <c r="V384" s="12" t="s">
        <v>3098</v>
      </c>
      <c r="W384" s="12" t="s">
        <v>1836</v>
      </c>
      <c r="X384" s="12" t="s">
        <v>3099</v>
      </c>
      <c r="Y384" s="12" t="s">
        <v>3193</v>
      </c>
    </row>
    <row r="385" spans="1:25" x14ac:dyDescent="0.25">
      <c r="A385" s="12" t="s">
        <v>3194</v>
      </c>
      <c r="B385" s="183">
        <v>675942</v>
      </c>
      <c r="C385" s="12" t="s">
        <v>684</v>
      </c>
      <c r="D385" s="703" t="s">
        <v>35</v>
      </c>
      <c r="E385" s="703" t="s">
        <v>35</v>
      </c>
      <c r="F385" s="703" t="s">
        <v>35</v>
      </c>
      <c r="G385" s="703" t="s">
        <v>35</v>
      </c>
      <c r="H385" s="703" t="s">
        <v>35</v>
      </c>
      <c r="I385" s="703" t="s">
        <v>35</v>
      </c>
      <c r="J385" s="703" t="s">
        <v>35</v>
      </c>
      <c r="P385" s="12" t="s">
        <v>1406</v>
      </c>
      <c r="Q385" s="12" t="s">
        <v>685</v>
      </c>
      <c r="R385" s="12" t="s">
        <v>3195</v>
      </c>
      <c r="S385" s="12" t="s">
        <v>1836</v>
      </c>
      <c r="T385" s="12" t="s">
        <v>3196</v>
      </c>
      <c r="U385" s="12" t="s">
        <v>685</v>
      </c>
      <c r="V385" s="12" t="s">
        <v>3195</v>
      </c>
      <c r="W385" s="12" t="s">
        <v>1836</v>
      </c>
      <c r="X385" s="12" t="s">
        <v>3196</v>
      </c>
      <c r="Y385" s="12" t="s">
        <v>3197</v>
      </c>
    </row>
    <row r="386" spans="1:25" x14ac:dyDescent="0.25">
      <c r="A386" s="12" t="s">
        <v>3198</v>
      </c>
      <c r="B386" s="183">
        <v>676146</v>
      </c>
      <c r="C386" s="12" t="s">
        <v>426</v>
      </c>
      <c r="D386" s="703" t="s">
        <v>35</v>
      </c>
      <c r="E386" s="703" t="s">
        <v>35</v>
      </c>
      <c r="F386" s="703" t="s">
        <v>35</v>
      </c>
      <c r="G386" s="703" t="s">
        <v>35</v>
      </c>
      <c r="H386" s="703" t="s">
        <v>35</v>
      </c>
      <c r="I386" s="703" t="s">
        <v>35</v>
      </c>
      <c r="J386" s="703" t="s">
        <v>35</v>
      </c>
      <c r="P386" s="12" t="s">
        <v>1329</v>
      </c>
      <c r="Q386" s="12" t="s">
        <v>427</v>
      </c>
      <c r="R386" s="12" t="s">
        <v>2269</v>
      </c>
      <c r="S386" s="12" t="s">
        <v>1836</v>
      </c>
      <c r="T386" s="12" t="s">
        <v>3199</v>
      </c>
      <c r="U386" s="12" t="s">
        <v>1880</v>
      </c>
      <c r="V386" s="12" t="s">
        <v>1881</v>
      </c>
      <c r="W386" s="12" t="s">
        <v>1836</v>
      </c>
      <c r="X386" s="12" t="s">
        <v>1918</v>
      </c>
      <c r="Y386" s="12" t="s">
        <v>3200</v>
      </c>
    </row>
    <row r="387" spans="1:25" x14ac:dyDescent="0.25">
      <c r="A387" s="12" t="s">
        <v>3201</v>
      </c>
      <c r="B387" s="183">
        <v>676132</v>
      </c>
      <c r="C387" s="12" t="s">
        <v>432</v>
      </c>
      <c r="D387" s="703" t="s">
        <v>35</v>
      </c>
      <c r="E387" s="703" t="s">
        <v>35</v>
      </c>
      <c r="F387" s="703" t="s">
        <v>35</v>
      </c>
      <c r="G387" s="703" t="s">
        <v>35</v>
      </c>
      <c r="H387" s="703" t="s">
        <v>35</v>
      </c>
      <c r="I387" s="703" t="s">
        <v>35</v>
      </c>
      <c r="J387" s="703" t="s">
        <v>35</v>
      </c>
      <c r="P387" s="12" t="s">
        <v>1355</v>
      </c>
      <c r="Q387" s="12" t="s">
        <v>433</v>
      </c>
      <c r="R387" s="12" t="s">
        <v>1865</v>
      </c>
      <c r="S387" s="12" t="s">
        <v>1836</v>
      </c>
      <c r="T387" s="12" t="s">
        <v>3202</v>
      </c>
      <c r="U387" s="12" t="s">
        <v>433</v>
      </c>
      <c r="V387" s="12" t="s">
        <v>1865</v>
      </c>
      <c r="W387" s="12" t="s">
        <v>1836</v>
      </c>
      <c r="X387" s="12" t="s">
        <v>3202</v>
      </c>
      <c r="Y387" s="12" t="s">
        <v>3203</v>
      </c>
    </row>
    <row r="388" spans="1:25" x14ac:dyDescent="0.25">
      <c r="A388" s="12" t="s">
        <v>3204</v>
      </c>
      <c r="B388" s="183">
        <v>675754</v>
      </c>
      <c r="C388" s="12" t="s">
        <v>546</v>
      </c>
      <c r="D388" s="703" t="s">
        <v>35</v>
      </c>
      <c r="E388" s="703" t="s">
        <v>35</v>
      </c>
      <c r="F388" s="703" t="s">
        <v>35</v>
      </c>
      <c r="G388" s="703" t="s">
        <v>35</v>
      </c>
      <c r="H388" s="703" t="s">
        <v>35</v>
      </c>
      <c r="I388" s="703" t="s">
        <v>35</v>
      </c>
      <c r="J388" s="703" t="s">
        <v>35</v>
      </c>
      <c r="P388" s="12" t="s">
        <v>1390</v>
      </c>
      <c r="Q388" s="12" t="s">
        <v>547</v>
      </c>
      <c r="R388" s="12" t="s">
        <v>1298</v>
      </c>
      <c r="S388" s="12" t="s">
        <v>1836</v>
      </c>
      <c r="T388" s="12" t="s">
        <v>3205</v>
      </c>
      <c r="U388" s="12" t="s">
        <v>547</v>
      </c>
      <c r="V388" s="12" t="s">
        <v>1298</v>
      </c>
      <c r="W388" s="12" t="s">
        <v>1836</v>
      </c>
      <c r="X388" s="12" t="s">
        <v>3205</v>
      </c>
      <c r="Y388" s="12" t="s">
        <v>3206</v>
      </c>
    </row>
    <row r="389" spans="1:25" x14ac:dyDescent="0.25">
      <c r="A389" s="12" t="s">
        <v>3207</v>
      </c>
      <c r="B389" s="183">
        <v>676368</v>
      </c>
      <c r="C389" s="12" t="s">
        <v>544</v>
      </c>
      <c r="D389" s="703" t="s">
        <v>35</v>
      </c>
      <c r="E389" s="703" t="s">
        <v>35</v>
      </c>
      <c r="F389" s="703" t="s">
        <v>35</v>
      </c>
      <c r="G389" s="703" t="s">
        <v>35</v>
      </c>
      <c r="H389" s="703" t="s">
        <v>35</v>
      </c>
      <c r="I389" s="703" t="s">
        <v>35</v>
      </c>
      <c r="J389" s="703" t="s">
        <v>35</v>
      </c>
      <c r="P389" s="12" t="s">
        <v>1369</v>
      </c>
      <c r="Q389" s="12" t="s">
        <v>545</v>
      </c>
      <c r="R389" s="12" t="s">
        <v>2127</v>
      </c>
      <c r="S389" s="12" t="s">
        <v>1836</v>
      </c>
      <c r="T389" s="12" t="s">
        <v>2128</v>
      </c>
      <c r="U389" s="12" t="s">
        <v>1880</v>
      </c>
      <c r="V389" s="12" t="s">
        <v>1881</v>
      </c>
      <c r="W389" s="12" t="s">
        <v>1836</v>
      </c>
      <c r="X389" s="12" t="s">
        <v>1918</v>
      </c>
      <c r="Y389" s="12" t="s">
        <v>3208</v>
      </c>
    </row>
    <row r="390" spans="1:25" x14ac:dyDescent="0.25">
      <c r="A390" s="12" t="s">
        <v>3209</v>
      </c>
      <c r="B390" s="183">
        <v>675256</v>
      </c>
      <c r="C390" s="12" t="s">
        <v>238</v>
      </c>
      <c r="D390" s="703" t="s">
        <v>35</v>
      </c>
      <c r="E390" s="703" t="s">
        <v>35</v>
      </c>
      <c r="F390" s="703" t="s">
        <v>35</v>
      </c>
      <c r="G390" s="703" t="s">
        <v>35</v>
      </c>
      <c r="H390" s="703" t="s">
        <v>35</v>
      </c>
      <c r="I390" s="703" t="s">
        <v>35</v>
      </c>
      <c r="J390" s="703" t="s">
        <v>35</v>
      </c>
      <c r="P390" s="12" t="s">
        <v>1283</v>
      </c>
      <c r="Q390" s="12" t="s">
        <v>239</v>
      </c>
      <c r="R390" s="12" t="s">
        <v>3210</v>
      </c>
      <c r="S390" s="12" t="s">
        <v>1836</v>
      </c>
      <c r="T390" s="12" t="s">
        <v>3211</v>
      </c>
      <c r="U390" s="12" t="s">
        <v>239</v>
      </c>
      <c r="V390" s="12" t="s">
        <v>3210</v>
      </c>
      <c r="W390" s="12" t="s">
        <v>1836</v>
      </c>
      <c r="X390" s="12" t="s">
        <v>3211</v>
      </c>
      <c r="Y390" s="12" t="s">
        <v>3212</v>
      </c>
    </row>
    <row r="391" spans="1:25" x14ac:dyDescent="0.25">
      <c r="A391" s="12" t="s">
        <v>3213</v>
      </c>
      <c r="B391" s="183">
        <v>675638</v>
      </c>
      <c r="C391" s="12" t="s">
        <v>881</v>
      </c>
      <c r="D391" s="703" t="s">
        <v>35</v>
      </c>
      <c r="E391" s="703" t="s">
        <v>35</v>
      </c>
      <c r="F391" s="703" t="s">
        <v>35</v>
      </c>
      <c r="G391" s="703" t="s">
        <v>35</v>
      </c>
      <c r="H391" s="703" t="s">
        <v>35</v>
      </c>
      <c r="I391" s="703" t="s">
        <v>35</v>
      </c>
      <c r="J391" s="703" t="s">
        <v>35</v>
      </c>
      <c r="P391" s="12" t="s">
        <v>1284</v>
      </c>
      <c r="Q391" s="12" t="s">
        <v>882</v>
      </c>
      <c r="R391" s="12" t="s">
        <v>3112</v>
      </c>
      <c r="S391" s="12" t="s">
        <v>1836</v>
      </c>
      <c r="T391" s="12" t="s">
        <v>3214</v>
      </c>
      <c r="U391" s="12" t="s">
        <v>882</v>
      </c>
      <c r="V391" s="12" t="s">
        <v>3112</v>
      </c>
      <c r="W391" s="12" t="s">
        <v>1836</v>
      </c>
      <c r="X391" s="12" t="s">
        <v>3214</v>
      </c>
      <c r="Y391" s="12" t="s">
        <v>3215</v>
      </c>
    </row>
    <row r="392" spans="1:25" x14ac:dyDescent="0.25">
      <c r="A392" s="12" t="s">
        <v>3216</v>
      </c>
      <c r="B392" s="183">
        <v>675395</v>
      </c>
      <c r="C392" s="12" t="s">
        <v>710</v>
      </c>
      <c r="D392" s="703" t="s">
        <v>35</v>
      </c>
      <c r="E392" s="703" t="s">
        <v>35</v>
      </c>
      <c r="F392" s="703" t="s">
        <v>35</v>
      </c>
      <c r="G392" s="703" t="s">
        <v>35</v>
      </c>
      <c r="H392" s="703" t="s">
        <v>35</v>
      </c>
      <c r="I392" s="703" t="s">
        <v>35</v>
      </c>
      <c r="J392" s="703" t="s">
        <v>35</v>
      </c>
      <c r="P392" s="12" t="s">
        <v>1430</v>
      </c>
      <c r="Q392" s="12" t="s">
        <v>711</v>
      </c>
      <c r="R392" s="12" t="s">
        <v>2245</v>
      </c>
      <c r="S392" s="12" t="s">
        <v>1836</v>
      </c>
      <c r="T392" s="12" t="s">
        <v>2246</v>
      </c>
      <c r="U392" s="12" t="s">
        <v>711</v>
      </c>
      <c r="V392" s="12" t="s">
        <v>2245</v>
      </c>
      <c r="W392" s="12" t="s">
        <v>1836</v>
      </c>
      <c r="X392" s="12" t="s">
        <v>2246</v>
      </c>
      <c r="Y392" s="12" t="s">
        <v>3217</v>
      </c>
    </row>
    <row r="393" spans="1:25" x14ac:dyDescent="0.25">
      <c r="A393" s="12" t="s">
        <v>3218</v>
      </c>
      <c r="B393" s="183">
        <v>675480</v>
      </c>
      <c r="C393" s="12" t="s">
        <v>1027</v>
      </c>
      <c r="D393" s="703" t="s">
        <v>35</v>
      </c>
      <c r="E393" s="703" t="s">
        <v>35</v>
      </c>
      <c r="F393" s="703" t="s">
        <v>35</v>
      </c>
      <c r="G393" s="562" t="s">
        <v>3436</v>
      </c>
      <c r="H393" s="562" t="s">
        <v>3436</v>
      </c>
      <c r="I393" s="562" t="s">
        <v>3436</v>
      </c>
      <c r="J393" s="562" t="s">
        <v>36</v>
      </c>
      <c r="P393" s="12" t="s">
        <v>1349</v>
      </c>
      <c r="Q393" s="12" t="s">
        <v>1028</v>
      </c>
      <c r="R393" s="12" t="s">
        <v>3112</v>
      </c>
      <c r="S393" s="12" t="s">
        <v>1836</v>
      </c>
      <c r="T393" s="12" t="s">
        <v>3214</v>
      </c>
      <c r="U393" s="12" t="s">
        <v>1028</v>
      </c>
      <c r="V393" s="12" t="s">
        <v>3112</v>
      </c>
      <c r="W393" s="12" t="s">
        <v>1836</v>
      </c>
      <c r="X393" s="12" t="s">
        <v>3214</v>
      </c>
      <c r="Y393" s="12" t="s">
        <v>3219</v>
      </c>
    </row>
    <row r="394" spans="1:25" x14ac:dyDescent="0.25">
      <c r="A394" s="12" t="s">
        <v>3220</v>
      </c>
      <c r="B394" s="183">
        <v>675279</v>
      </c>
      <c r="C394" s="12" t="s">
        <v>270</v>
      </c>
      <c r="D394" s="703" t="s">
        <v>35</v>
      </c>
      <c r="E394" s="703" t="s">
        <v>35</v>
      </c>
      <c r="F394" s="703" t="s">
        <v>35</v>
      </c>
      <c r="G394" s="703" t="s">
        <v>35</v>
      </c>
      <c r="H394" s="703" t="s">
        <v>35</v>
      </c>
      <c r="I394" s="703" t="s">
        <v>35</v>
      </c>
      <c r="J394" s="703" t="s">
        <v>35</v>
      </c>
      <c r="P394" s="12" t="s">
        <v>1282</v>
      </c>
      <c r="Q394" s="12" t="s">
        <v>271</v>
      </c>
      <c r="R394" s="12" t="s">
        <v>3221</v>
      </c>
      <c r="S394" s="12" t="s">
        <v>1836</v>
      </c>
      <c r="T394" s="12" t="s">
        <v>3222</v>
      </c>
      <c r="U394" s="12" t="s">
        <v>271</v>
      </c>
      <c r="V394" s="12" t="s">
        <v>3221</v>
      </c>
      <c r="W394" s="12" t="s">
        <v>1836</v>
      </c>
      <c r="X394" s="12" t="s">
        <v>3222</v>
      </c>
      <c r="Y394" s="12" t="s">
        <v>3223</v>
      </c>
    </row>
    <row r="395" spans="1:25" x14ac:dyDescent="0.25">
      <c r="A395" s="12" t="s">
        <v>3224</v>
      </c>
      <c r="B395" s="183">
        <v>676239</v>
      </c>
      <c r="C395" s="12" t="s">
        <v>470</v>
      </c>
      <c r="D395" s="703" t="s">
        <v>35</v>
      </c>
      <c r="E395" s="703" t="s">
        <v>35</v>
      </c>
      <c r="F395" s="703" t="s">
        <v>35</v>
      </c>
      <c r="G395" s="703" t="s">
        <v>35</v>
      </c>
      <c r="H395" s="703" t="s">
        <v>35</v>
      </c>
      <c r="I395" s="703" t="s">
        <v>35</v>
      </c>
      <c r="J395" s="703" t="s">
        <v>35</v>
      </c>
      <c r="P395" s="12" t="s">
        <v>1407</v>
      </c>
      <c r="Q395" s="12" t="s">
        <v>471</v>
      </c>
      <c r="R395" s="12" t="s">
        <v>1959</v>
      </c>
      <c r="S395" s="12" t="s">
        <v>1836</v>
      </c>
      <c r="T395" s="12" t="s">
        <v>3225</v>
      </c>
      <c r="U395" s="12" t="s">
        <v>1880</v>
      </c>
      <c r="V395" s="12" t="s">
        <v>1881</v>
      </c>
      <c r="W395" s="12" t="s">
        <v>1836</v>
      </c>
      <c r="X395" s="12" t="s">
        <v>1918</v>
      </c>
      <c r="Y395" s="12" t="s">
        <v>3226</v>
      </c>
    </row>
    <row r="396" spans="1:25" x14ac:dyDescent="0.25">
      <c r="A396" s="12" t="s">
        <v>3227</v>
      </c>
      <c r="B396" s="183">
        <v>675975</v>
      </c>
      <c r="C396" s="12" t="s">
        <v>1071</v>
      </c>
      <c r="D396" s="703" t="s">
        <v>35</v>
      </c>
      <c r="E396" s="703" t="s">
        <v>35</v>
      </c>
      <c r="F396" s="703" t="s">
        <v>35</v>
      </c>
      <c r="G396" s="703" t="s">
        <v>35</v>
      </c>
      <c r="H396" s="703" t="s">
        <v>35</v>
      </c>
      <c r="I396" s="703" t="s">
        <v>35</v>
      </c>
      <c r="J396" s="703" t="s">
        <v>35</v>
      </c>
      <c r="P396" s="12" t="s">
        <v>1388</v>
      </c>
      <c r="Q396" s="12" t="s">
        <v>1072</v>
      </c>
      <c r="R396" s="12" t="s">
        <v>3228</v>
      </c>
      <c r="S396" s="12" t="s">
        <v>1836</v>
      </c>
      <c r="T396" s="12" t="s">
        <v>3229</v>
      </c>
      <c r="U396" s="12" t="s">
        <v>2228</v>
      </c>
      <c r="V396" s="12" t="s">
        <v>2229</v>
      </c>
      <c r="W396" s="12" t="s">
        <v>1836</v>
      </c>
      <c r="X396" s="12" t="s">
        <v>2230</v>
      </c>
      <c r="Y396" s="12" t="s">
        <v>3230</v>
      </c>
    </row>
    <row r="397" spans="1:25" x14ac:dyDescent="0.25">
      <c r="A397" s="12" t="s">
        <v>3231</v>
      </c>
      <c r="B397" s="183">
        <v>675459</v>
      </c>
      <c r="C397" s="12" t="s">
        <v>726</v>
      </c>
      <c r="D397" s="703" t="s">
        <v>35</v>
      </c>
      <c r="E397" s="703" t="s">
        <v>35</v>
      </c>
      <c r="F397" s="703" t="s">
        <v>35</v>
      </c>
      <c r="G397" s="703" t="s">
        <v>35</v>
      </c>
      <c r="H397" s="703" t="s">
        <v>35</v>
      </c>
      <c r="I397" s="703" t="s">
        <v>35</v>
      </c>
      <c r="J397" s="703" t="s">
        <v>35</v>
      </c>
      <c r="P397" s="12" t="s">
        <v>1295</v>
      </c>
      <c r="Q397" s="12" t="s">
        <v>727</v>
      </c>
      <c r="R397" s="12" t="s">
        <v>2405</v>
      </c>
      <c r="S397" s="12" t="s">
        <v>1836</v>
      </c>
      <c r="T397" s="12" t="s">
        <v>3232</v>
      </c>
      <c r="U397" s="12" t="s">
        <v>727</v>
      </c>
      <c r="V397" s="12" t="s">
        <v>2405</v>
      </c>
      <c r="W397" s="12" t="s">
        <v>1836</v>
      </c>
      <c r="X397" s="12" t="s">
        <v>3232</v>
      </c>
      <c r="Y397" s="12" t="s">
        <v>3233</v>
      </c>
    </row>
    <row r="398" spans="1:25" x14ac:dyDescent="0.25">
      <c r="A398" s="12" t="s">
        <v>3234</v>
      </c>
      <c r="B398" s="183">
        <v>455574</v>
      </c>
      <c r="C398" s="12" t="s">
        <v>288</v>
      </c>
      <c r="D398" s="703" t="s">
        <v>35</v>
      </c>
      <c r="E398" s="703" t="s">
        <v>35</v>
      </c>
      <c r="F398" s="703" t="s">
        <v>35</v>
      </c>
      <c r="G398" s="703" t="s">
        <v>35</v>
      </c>
      <c r="H398" s="703" t="s">
        <v>35</v>
      </c>
      <c r="I398" s="703" t="s">
        <v>35</v>
      </c>
      <c r="J398" s="703" t="s">
        <v>35</v>
      </c>
      <c r="P398" s="12" t="s">
        <v>1401</v>
      </c>
      <c r="Q398" s="12" t="s">
        <v>289</v>
      </c>
      <c r="R398" s="12" t="s">
        <v>2143</v>
      </c>
      <c r="S398" s="12" t="s">
        <v>1836</v>
      </c>
      <c r="T398" s="12" t="s">
        <v>2144</v>
      </c>
      <c r="U398" s="12" t="s">
        <v>289</v>
      </c>
      <c r="V398" s="12" t="s">
        <v>2143</v>
      </c>
      <c r="W398" s="12" t="s">
        <v>1836</v>
      </c>
      <c r="X398" s="12" t="s">
        <v>2144</v>
      </c>
      <c r="Y398" s="12" t="s">
        <v>3235</v>
      </c>
    </row>
    <row r="399" spans="1:25" x14ac:dyDescent="0.25">
      <c r="A399" s="12" t="s">
        <v>3236</v>
      </c>
      <c r="B399" s="183">
        <v>455572</v>
      </c>
      <c r="C399" s="12" t="s">
        <v>877</v>
      </c>
      <c r="D399" s="703" t="s">
        <v>35</v>
      </c>
      <c r="E399" s="703" t="s">
        <v>35</v>
      </c>
      <c r="F399" s="703" t="s">
        <v>35</v>
      </c>
      <c r="G399" s="703" t="s">
        <v>35</v>
      </c>
      <c r="H399" s="703" t="s">
        <v>35</v>
      </c>
      <c r="I399" s="703" t="s">
        <v>35</v>
      </c>
      <c r="J399" s="703" t="s">
        <v>35</v>
      </c>
      <c r="P399" s="12" t="s">
        <v>1394</v>
      </c>
      <c r="Q399" s="12" t="s">
        <v>878</v>
      </c>
      <c r="R399" s="12" t="s">
        <v>1865</v>
      </c>
      <c r="S399" s="12" t="s">
        <v>1836</v>
      </c>
      <c r="T399" s="12" t="s">
        <v>2337</v>
      </c>
      <c r="U399" s="12" t="s">
        <v>878</v>
      </c>
      <c r="V399" s="12" t="s">
        <v>1865</v>
      </c>
      <c r="W399" s="12" t="s">
        <v>1836</v>
      </c>
      <c r="X399" s="12" t="s">
        <v>2337</v>
      </c>
      <c r="Y399" s="12" t="s">
        <v>3237</v>
      </c>
    </row>
    <row r="400" spans="1:25" x14ac:dyDescent="0.25">
      <c r="A400" s="12" t="s">
        <v>3238</v>
      </c>
      <c r="B400" s="183">
        <v>455637</v>
      </c>
      <c r="C400" s="12" t="s">
        <v>614</v>
      </c>
      <c r="D400" s="703" t="s">
        <v>35</v>
      </c>
      <c r="E400" s="703" t="s">
        <v>35</v>
      </c>
      <c r="F400" s="703" t="s">
        <v>35</v>
      </c>
      <c r="G400" s="703" t="s">
        <v>35</v>
      </c>
      <c r="H400" s="703" t="s">
        <v>35</v>
      </c>
      <c r="I400" s="703" t="s">
        <v>35</v>
      </c>
      <c r="J400" s="703" t="s">
        <v>35</v>
      </c>
      <c r="P400" s="12" t="s">
        <v>1355</v>
      </c>
      <c r="Q400" s="12" t="s">
        <v>615</v>
      </c>
      <c r="R400" s="12" t="s">
        <v>2263</v>
      </c>
      <c r="S400" s="12" t="s">
        <v>1836</v>
      </c>
      <c r="T400" s="12" t="s">
        <v>2907</v>
      </c>
      <c r="U400" s="12" t="s">
        <v>615</v>
      </c>
      <c r="V400" s="12" t="s">
        <v>2263</v>
      </c>
      <c r="W400" s="12" t="s">
        <v>1836</v>
      </c>
      <c r="X400" s="12" t="s">
        <v>2907</v>
      </c>
      <c r="Y400" s="12" t="s">
        <v>3239</v>
      </c>
    </row>
    <row r="401" spans="1:25" x14ac:dyDescent="0.25">
      <c r="A401" s="12" t="s">
        <v>3240</v>
      </c>
      <c r="B401" s="183">
        <v>676037</v>
      </c>
      <c r="C401" s="12" t="s">
        <v>394</v>
      </c>
      <c r="D401" s="703" t="s">
        <v>35</v>
      </c>
      <c r="E401" s="703" t="s">
        <v>35</v>
      </c>
      <c r="F401" s="703" t="s">
        <v>35</v>
      </c>
      <c r="G401" s="703" t="s">
        <v>35</v>
      </c>
      <c r="H401" s="703" t="s">
        <v>35</v>
      </c>
      <c r="I401" s="703" t="s">
        <v>35</v>
      </c>
      <c r="J401" s="703" t="s">
        <v>35</v>
      </c>
      <c r="P401" s="12" t="s">
        <v>1412</v>
      </c>
      <c r="Q401" s="12" t="s">
        <v>395</v>
      </c>
      <c r="R401" s="12" t="s">
        <v>3241</v>
      </c>
      <c r="S401" s="12" t="s">
        <v>1836</v>
      </c>
      <c r="T401" s="12" t="s">
        <v>3242</v>
      </c>
      <c r="U401" s="12" t="s">
        <v>395</v>
      </c>
      <c r="V401" s="12" t="s">
        <v>3241</v>
      </c>
      <c r="W401" s="12" t="s">
        <v>1836</v>
      </c>
      <c r="X401" s="12" t="s">
        <v>3242</v>
      </c>
      <c r="Y401" s="12" t="s">
        <v>3243</v>
      </c>
    </row>
    <row r="402" spans="1:25" x14ac:dyDescent="0.25">
      <c r="A402" s="12" t="s">
        <v>3244</v>
      </c>
      <c r="B402" s="183">
        <v>676211</v>
      </c>
      <c r="C402" s="12" t="s">
        <v>392</v>
      </c>
      <c r="D402" s="703" t="s">
        <v>35</v>
      </c>
      <c r="E402" s="703" t="s">
        <v>35</v>
      </c>
      <c r="F402" s="703" t="s">
        <v>35</v>
      </c>
      <c r="G402" s="703" t="s">
        <v>35</v>
      </c>
      <c r="H402" s="703" t="s">
        <v>35</v>
      </c>
      <c r="I402" s="703" t="s">
        <v>35</v>
      </c>
      <c r="J402" s="703" t="s">
        <v>35</v>
      </c>
      <c r="P402" s="12" t="s">
        <v>1295</v>
      </c>
      <c r="Q402" s="12" t="s">
        <v>393</v>
      </c>
      <c r="R402" s="12" t="s">
        <v>2011</v>
      </c>
      <c r="S402" s="12" t="s">
        <v>1836</v>
      </c>
      <c r="T402" s="12" t="s">
        <v>2012</v>
      </c>
      <c r="U402" s="12" t="s">
        <v>393</v>
      </c>
      <c r="V402" s="12" t="s">
        <v>2011</v>
      </c>
      <c r="W402" s="12" t="s">
        <v>1836</v>
      </c>
      <c r="X402" s="12" t="s">
        <v>2012</v>
      </c>
      <c r="Y402" s="12" t="s">
        <v>3245</v>
      </c>
    </row>
    <row r="403" spans="1:25" x14ac:dyDescent="0.25">
      <c r="A403" s="12" t="s">
        <v>3246</v>
      </c>
      <c r="B403" s="183">
        <v>455592</v>
      </c>
      <c r="C403" s="12" t="s">
        <v>1021</v>
      </c>
      <c r="D403" s="703" t="s">
        <v>35</v>
      </c>
      <c r="E403" s="703" t="s">
        <v>35</v>
      </c>
      <c r="F403" s="703" t="s">
        <v>35</v>
      </c>
      <c r="G403" s="703" t="s">
        <v>35</v>
      </c>
      <c r="H403" s="703" t="s">
        <v>35</v>
      </c>
      <c r="I403" s="703" t="s">
        <v>35</v>
      </c>
      <c r="J403" s="703" t="s">
        <v>35</v>
      </c>
      <c r="P403" s="12" t="s">
        <v>1295</v>
      </c>
      <c r="Q403" s="12" t="s">
        <v>1022</v>
      </c>
      <c r="R403" s="12" t="s">
        <v>3247</v>
      </c>
      <c r="S403" s="12" t="s">
        <v>1836</v>
      </c>
      <c r="T403" s="12" t="s">
        <v>3248</v>
      </c>
      <c r="U403" s="12" t="s">
        <v>2044</v>
      </c>
      <c r="V403" s="12" t="s">
        <v>2045</v>
      </c>
      <c r="W403" s="12" t="s">
        <v>1836</v>
      </c>
      <c r="X403" s="12" t="s">
        <v>2046</v>
      </c>
      <c r="Y403" s="12" t="s">
        <v>3249</v>
      </c>
    </row>
    <row r="404" spans="1:25" x14ac:dyDescent="0.25">
      <c r="A404" s="12" t="s">
        <v>3250</v>
      </c>
      <c r="B404" s="183">
        <v>455800</v>
      </c>
      <c r="C404" s="12" t="s">
        <v>930</v>
      </c>
      <c r="D404" s="703" t="s">
        <v>35</v>
      </c>
      <c r="E404" s="703" t="s">
        <v>35</v>
      </c>
      <c r="F404" s="703" t="s">
        <v>35</v>
      </c>
      <c r="G404" s="703" t="s">
        <v>35</v>
      </c>
      <c r="H404" s="703" t="s">
        <v>35</v>
      </c>
      <c r="I404" s="703" t="s">
        <v>35</v>
      </c>
      <c r="J404" s="703" t="s">
        <v>35</v>
      </c>
      <c r="P404" s="12" t="s">
        <v>1391</v>
      </c>
      <c r="Q404" s="12" t="s">
        <v>931</v>
      </c>
      <c r="R404" s="12" t="s">
        <v>1959</v>
      </c>
      <c r="S404" s="12" t="s">
        <v>1836</v>
      </c>
      <c r="T404" s="12" t="s">
        <v>3251</v>
      </c>
      <c r="U404" s="12" t="s">
        <v>931</v>
      </c>
      <c r="V404" s="12" t="s">
        <v>1959</v>
      </c>
      <c r="W404" s="12" t="s">
        <v>1836</v>
      </c>
      <c r="X404" s="12" t="s">
        <v>3251</v>
      </c>
      <c r="Y404" s="12" t="s">
        <v>3252</v>
      </c>
    </row>
    <row r="405" spans="1:25" x14ac:dyDescent="0.25">
      <c r="A405" s="12" t="s">
        <v>3253</v>
      </c>
      <c r="B405" s="183">
        <v>455602</v>
      </c>
      <c r="C405" s="12" t="s">
        <v>602</v>
      </c>
      <c r="D405" s="703" t="s">
        <v>35</v>
      </c>
      <c r="E405" s="703" t="s">
        <v>35</v>
      </c>
      <c r="F405" s="703" t="s">
        <v>35</v>
      </c>
      <c r="G405" s="703" t="s">
        <v>35</v>
      </c>
      <c r="H405" s="703" t="s">
        <v>35</v>
      </c>
      <c r="I405" s="703" t="s">
        <v>35</v>
      </c>
      <c r="J405" s="703" t="s">
        <v>35</v>
      </c>
      <c r="P405" s="12" t="s">
        <v>1295</v>
      </c>
      <c r="Q405" s="12" t="s">
        <v>603</v>
      </c>
      <c r="R405" s="12" t="s">
        <v>3254</v>
      </c>
      <c r="S405" s="12" t="s">
        <v>1836</v>
      </c>
      <c r="T405" s="12" t="s">
        <v>3255</v>
      </c>
      <c r="U405" s="12" t="s">
        <v>2169</v>
      </c>
      <c r="V405" s="12" t="s">
        <v>2170</v>
      </c>
      <c r="W405" s="12" t="s">
        <v>1836</v>
      </c>
      <c r="X405" s="12" t="s">
        <v>2171</v>
      </c>
      <c r="Y405" s="12" t="s">
        <v>3256</v>
      </c>
    </row>
    <row r="406" spans="1:25" x14ac:dyDescent="0.25">
      <c r="A406" s="12" t="s">
        <v>3257</v>
      </c>
      <c r="B406" s="183">
        <v>455554</v>
      </c>
      <c r="C406" s="12" t="s">
        <v>730</v>
      </c>
      <c r="D406" s="703" t="s">
        <v>35</v>
      </c>
      <c r="E406" s="703" t="s">
        <v>35</v>
      </c>
      <c r="F406" s="703" t="s">
        <v>35</v>
      </c>
      <c r="G406" s="703" t="s">
        <v>35</v>
      </c>
      <c r="H406" s="703" t="s">
        <v>35</v>
      </c>
      <c r="I406" s="703" t="s">
        <v>35</v>
      </c>
      <c r="J406" s="703" t="s">
        <v>35</v>
      </c>
      <c r="P406" s="12" t="s">
        <v>1295</v>
      </c>
      <c r="Q406" s="12" t="s">
        <v>731</v>
      </c>
      <c r="R406" s="12" t="s">
        <v>3258</v>
      </c>
      <c r="S406" s="12" t="s">
        <v>1836</v>
      </c>
      <c r="T406" s="12" t="s">
        <v>3259</v>
      </c>
      <c r="U406" s="12" t="s">
        <v>731</v>
      </c>
      <c r="V406" s="12" t="s">
        <v>3258</v>
      </c>
      <c r="W406" s="12" t="s">
        <v>1836</v>
      </c>
      <c r="X406" s="12" t="s">
        <v>3259</v>
      </c>
      <c r="Y406" s="12" t="s">
        <v>3260</v>
      </c>
    </row>
    <row r="407" spans="1:25" x14ac:dyDescent="0.25">
      <c r="A407" s="12" t="s">
        <v>3261</v>
      </c>
      <c r="B407" s="183">
        <v>675361</v>
      </c>
      <c r="C407" s="12" t="s">
        <v>574</v>
      </c>
      <c r="D407" s="703" t="s">
        <v>35</v>
      </c>
      <c r="E407" s="703" t="s">
        <v>35</v>
      </c>
      <c r="F407" s="703" t="s">
        <v>35</v>
      </c>
      <c r="G407" s="703" t="s">
        <v>35</v>
      </c>
      <c r="H407" s="703" t="s">
        <v>35</v>
      </c>
      <c r="I407" s="703" t="s">
        <v>35</v>
      </c>
      <c r="J407" s="703" t="s">
        <v>35</v>
      </c>
      <c r="P407" s="12" t="s">
        <v>1291</v>
      </c>
      <c r="Q407" s="12" t="s">
        <v>575</v>
      </c>
      <c r="R407" s="12" t="s">
        <v>1985</v>
      </c>
      <c r="S407" s="12" t="s">
        <v>1836</v>
      </c>
      <c r="T407" s="12" t="s">
        <v>1986</v>
      </c>
      <c r="U407" s="12" t="s">
        <v>575</v>
      </c>
      <c r="V407" s="12" t="s">
        <v>1985</v>
      </c>
      <c r="W407" s="12" t="s">
        <v>1836</v>
      </c>
      <c r="X407" s="12" t="s">
        <v>1986</v>
      </c>
      <c r="Y407" s="12" t="s">
        <v>3262</v>
      </c>
    </row>
    <row r="408" spans="1:25" x14ac:dyDescent="0.25">
      <c r="A408" s="12" t="s">
        <v>3263</v>
      </c>
      <c r="B408" s="183">
        <v>455475</v>
      </c>
      <c r="C408" s="12" t="s">
        <v>792</v>
      </c>
      <c r="D408" s="703" t="s">
        <v>35</v>
      </c>
      <c r="E408" s="703" t="s">
        <v>35</v>
      </c>
      <c r="F408" s="703" t="s">
        <v>35</v>
      </c>
      <c r="G408" s="703" t="s">
        <v>35</v>
      </c>
      <c r="H408" s="703" t="s">
        <v>35</v>
      </c>
      <c r="I408" s="703" t="s">
        <v>35</v>
      </c>
      <c r="J408" s="703" t="s">
        <v>35</v>
      </c>
      <c r="P408" s="12" t="s">
        <v>1394</v>
      </c>
      <c r="Q408" s="12" t="s">
        <v>793</v>
      </c>
      <c r="R408" s="12" t="s">
        <v>3247</v>
      </c>
      <c r="S408" s="12" t="s">
        <v>1836</v>
      </c>
      <c r="T408" s="12" t="s">
        <v>3248</v>
      </c>
      <c r="U408" s="12" t="s">
        <v>793</v>
      </c>
      <c r="V408" s="12" t="s">
        <v>3247</v>
      </c>
      <c r="W408" s="12" t="s">
        <v>1836</v>
      </c>
      <c r="X408" s="12" t="s">
        <v>3248</v>
      </c>
      <c r="Y408" s="12" t="s">
        <v>3264</v>
      </c>
    </row>
    <row r="409" spans="1:25" x14ac:dyDescent="0.25">
      <c r="A409" s="12" t="s">
        <v>3265</v>
      </c>
      <c r="B409" s="183">
        <v>675624</v>
      </c>
      <c r="C409" s="12" t="s">
        <v>670</v>
      </c>
      <c r="D409" s="703" t="s">
        <v>35</v>
      </c>
      <c r="E409" s="703" t="s">
        <v>35</v>
      </c>
      <c r="F409" s="703" t="s">
        <v>35</v>
      </c>
      <c r="G409" s="703" t="s">
        <v>35</v>
      </c>
      <c r="H409" s="703" t="s">
        <v>35</v>
      </c>
      <c r="I409" s="703" t="s">
        <v>35</v>
      </c>
      <c r="J409" s="703" t="s">
        <v>35</v>
      </c>
      <c r="P409" s="12" t="s">
        <v>1295</v>
      </c>
      <c r="Q409" s="12" t="s">
        <v>671</v>
      </c>
      <c r="R409" s="12" t="s">
        <v>2160</v>
      </c>
      <c r="S409" s="12" t="s">
        <v>1836</v>
      </c>
      <c r="T409" s="12" t="s">
        <v>2161</v>
      </c>
      <c r="U409" s="12" t="s">
        <v>671</v>
      </c>
      <c r="V409" s="12" t="s">
        <v>2160</v>
      </c>
      <c r="W409" s="12" t="s">
        <v>1836</v>
      </c>
      <c r="X409" s="12" t="s">
        <v>2161</v>
      </c>
      <c r="Y409" s="12" t="s">
        <v>3266</v>
      </c>
    </row>
    <row r="410" spans="1:25" x14ac:dyDescent="0.25">
      <c r="A410" s="12" t="s">
        <v>3267</v>
      </c>
      <c r="B410" s="183">
        <v>675756</v>
      </c>
      <c r="C410" s="12" t="s">
        <v>1127</v>
      </c>
      <c r="D410" s="703" t="s">
        <v>35</v>
      </c>
      <c r="E410" s="703" t="s">
        <v>35</v>
      </c>
      <c r="F410" s="703" t="s">
        <v>35</v>
      </c>
      <c r="G410" s="703" t="s">
        <v>35</v>
      </c>
      <c r="H410" s="703" t="s">
        <v>35</v>
      </c>
      <c r="I410" s="703" t="s">
        <v>35</v>
      </c>
      <c r="J410" s="703" t="s">
        <v>35</v>
      </c>
      <c r="P410" s="12" t="s">
        <v>1330</v>
      </c>
      <c r="Q410" s="12" t="s">
        <v>1128</v>
      </c>
      <c r="R410" s="12" t="s">
        <v>2988</v>
      </c>
      <c r="S410" s="12" t="s">
        <v>1836</v>
      </c>
      <c r="T410" s="12" t="s">
        <v>2458</v>
      </c>
      <c r="U410" s="12" t="s">
        <v>1880</v>
      </c>
      <c r="V410" s="12" t="s">
        <v>1881</v>
      </c>
      <c r="W410" s="12" t="s">
        <v>1836</v>
      </c>
      <c r="X410" s="12" t="s">
        <v>1918</v>
      </c>
      <c r="Y410" s="12" t="s">
        <v>3200</v>
      </c>
    </row>
    <row r="411" spans="1:25" x14ac:dyDescent="0.25">
      <c r="A411" s="12" t="s">
        <v>3268</v>
      </c>
      <c r="B411" s="183">
        <v>675350</v>
      </c>
      <c r="C411" s="12" t="s">
        <v>594</v>
      </c>
      <c r="D411" s="703" t="s">
        <v>35</v>
      </c>
      <c r="E411" s="703" t="s">
        <v>35</v>
      </c>
      <c r="F411" s="703" t="s">
        <v>35</v>
      </c>
      <c r="G411" s="703" t="s">
        <v>35</v>
      </c>
      <c r="H411" s="703" t="s">
        <v>35</v>
      </c>
      <c r="I411" s="703" t="s">
        <v>35</v>
      </c>
      <c r="J411" s="703" t="s">
        <v>35</v>
      </c>
      <c r="P411" s="12" t="s">
        <v>1282</v>
      </c>
      <c r="Q411" s="12" t="s">
        <v>595</v>
      </c>
      <c r="R411" s="12" t="s">
        <v>2186</v>
      </c>
      <c r="S411" s="12" t="s">
        <v>1836</v>
      </c>
      <c r="T411" s="12" t="s">
        <v>2113</v>
      </c>
      <c r="U411" s="12" t="s">
        <v>595</v>
      </c>
      <c r="V411" s="12" t="s">
        <v>2186</v>
      </c>
      <c r="W411" s="12" t="s">
        <v>1836</v>
      </c>
      <c r="X411" s="12" t="s">
        <v>2113</v>
      </c>
      <c r="Y411" s="12" t="s">
        <v>3269</v>
      </c>
    </row>
    <row r="412" spans="1:25" x14ac:dyDescent="0.25">
      <c r="A412" s="12" t="s">
        <v>3270</v>
      </c>
      <c r="B412" s="183">
        <v>675272</v>
      </c>
      <c r="C412" s="12" t="s">
        <v>706</v>
      </c>
      <c r="D412" s="703" t="s">
        <v>35</v>
      </c>
      <c r="E412" s="703" t="s">
        <v>35</v>
      </c>
      <c r="F412" s="703" t="s">
        <v>35</v>
      </c>
      <c r="G412" s="703" t="s">
        <v>35</v>
      </c>
      <c r="H412" s="703" t="s">
        <v>35</v>
      </c>
      <c r="I412" s="703" t="s">
        <v>35</v>
      </c>
      <c r="J412" s="703" t="s">
        <v>35</v>
      </c>
      <c r="P412" s="12" t="s">
        <v>1355</v>
      </c>
      <c r="Q412" s="12" t="s">
        <v>707</v>
      </c>
      <c r="R412" s="12" t="s">
        <v>2269</v>
      </c>
      <c r="S412" s="12" t="s">
        <v>1836</v>
      </c>
      <c r="T412" s="12" t="s">
        <v>3199</v>
      </c>
      <c r="U412" s="12" t="s">
        <v>707</v>
      </c>
      <c r="V412" s="12" t="s">
        <v>2269</v>
      </c>
      <c r="W412" s="12" t="s">
        <v>1836</v>
      </c>
      <c r="X412" s="12" t="s">
        <v>3199</v>
      </c>
      <c r="Y412" s="12" t="s">
        <v>3271</v>
      </c>
    </row>
    <row r="413" spans="1:25" x14ac:dyDescent="0.25">
      <c r="A413" s="12" t="s">
        <v>3272</v>
      </c>
      <c r="B413" s="183">
        <v>676264</v>
      </c>
      <c r="C413" s="12" t="s">
        <v>919</v>
      </c>
      <c r="D413" s="703" t="s">
        <v>35</v>
      </c>
      <c r="E413" s="703" t="s">
        <v>35</v>
      </c>
      <c r="F413" s="703" t="s">
        <v>35</v>
      </c>
      <c r="G413" s="703" t="s">
        <v>35</v>
      </c>
      <c r="H413" s="703" t="s">
        <v>35</v>
      </c>
      <c r="I413" s="703" t="s">
        <v>35</v>
      </c>
      <c r="J413" s="703" t="s">
        <v>35</v>
      </c>
      <c r="P413" s="12" t="s">
        <v>1391</v>
      </c>
      <c r="Q413" s="12" t="s">
        <v>920</v>
      </c>
      <c r="R413" s="12" t="s">
        <v>2576</v>
      </c>
      <c r="S413" s="12" t="s">
        <v>1836</v>
      </c>
      <c r="T413" s="12" t="s">
        <v>2577</v>
      </c>
      <c r="U413" s="12" t="s">
        <v>920</v>
      </c>
      <c r="V413" s="12" t="s">
        <v>2576</v>
      </c>
      <c r="W413" s="12" t="s">
        <v>1836</v>
      </c>
      <c r="X413" s="12" t="s">
        <v>2577</v>
      </c>
      <c r="Y413" s="12" t="s">
        <v>3273</v>
      </c>
    </row>
    <row r="414" spans="1:25" x14ac:dyDescent="0.25">
      <c r="A414" s="12" t="s">
        <v>3274</v>
      </c>
      <c r="B414" s="183">
        <v>676219</v>
      </c>
      <c r="C414" s="12" t="s">
        <v>370</v>
      </c>
      <c r="D414" s="703" t="s">
        <v>35</v>
      </c>
      <c r="E414" s="703" t="s">
        <v>35</v>
      </c>
      <c r="F414" s="703" t="s">
        <v>35</v>
      </c>
      <c r="G414" s="703" t="s">
        <v>35</v>
      </c>
      <c r="H414" s="703" t="s">
        <v>35</v>
      </c>
      <c r="I414" s="703" t="s">
        <v>35</v>
      </c>
      <c r="J414" s="703" t="s">
        <v>35</v>
      </c>
      <c r="P414" s="12" t="s">
        <v>1394</v>
      </c>
      <c r="Q414" s="12" t="s">
        <v>371</v>
      </c>
      <c r="R414" s="12" t="s">
        <v>2186</v>
      </c>
      <c r="S414" s="12" t="s">
        <v>1836</v>
      </c>
      <c r="T414" s="12" t="s">
        <v>2709</v>
      </c>
      <c r="U414" s="12" t="s">
        <v>371</v>
      </c>
      <c r="V414" s="12" t="s">
        <v>2186</v>
      </c>
      <c r="W414" s="12" t="s">
        <v>1836</v>
      </c>
      <c r="X414" s="12" t="s">
        <v>2709</v>
      </c>
      <c r="Y414" s="12" t="s">
        <v>3275</v>
      </c>
    </row>
    <row r="415" spans="1:25" x14ac:dyDescent="0.25">
      <c r="A415" s="12" t="s">
        <v>3276</v>
      </c>
      <c r="B415" s="183">
        <v>675904</v>
      </c>
      <c r="C415" s="12" t="s">
        <v>1005</v>
      </c>
      <c r="D415" s="703" t="s">
        <v>35</v>
      </c>
      <c r="E415" s="703" t="s">
        <v>35</v>
      </c>
      <c r="F415" s="703" t="s">
        <v>35</v>
      </c>
      <c r="G415" s="703" t="s">
        <v>35</v>
      </c>
      <c r="H415" s="703" t="s">
        <v>35</v>
      </c>
      <c r="I415" s="703" t="s">
        <v>35</v>
      </c>
      <c r="J415" s="703" t="s">
        <v>35</v>
      </c>
      <c r="P415" s="12" t="s">
        <v>1368</v>
      </c>
      <c r="Q415" s="12" t="s">
        <v>1006</v>
      </c>
      <c r="R415" s="12" t="s">
        <v>2486</v>
      </c>
      <c r="S415" s="12" t="s">
        <v>1836</v>
      </c>
      <c r="T415" s="12" t="s">
        <v>2531</v>
      </c>
      <c r="U415" s="12" t="s">
        <v>1006</v>
      </c>
      <c r="V415" s="12" t="s">
        <v>2486</v>
      </c>
      <c r="W415" s="12" t="s">
        <v>1836</v>
      </c>
      <c r="X415" s="12" t="s">
        <v>2531</v>
      </c>
      <c r="Y415" s="12" t="s">
        <v>3277</v>
      </c>
    </row>
    <row r="416" spans="1:25" x14ac:dyDescent="0.25">
      <c r="A416" s="12" t="s">
        <v>3278</v>
      </c>
      <c r="B416" s="183">
        <v>676206</v>
      </c>
      <c r="C416" s="12" t="s">
        <v>570</v>
      </c>
      <c r="D416" s="703" t="s">
        <v>35</v>
      </c>
      <c r="E416" s="703" t="s">
        <v>35</v>
      </c>
      <c r="F416" s="703" t="s">
        <v>35</v>
      </c>
      <c r="G416" s="703" t="s">
        <v>35</v>
      </c>
      <c r="H416" s="703" t="s">
        <v>35</v>
      </c>
      <c r="I416" s="703" t="s">
        <v>35</v>
      </c>
      <c r="J416" s="703" t="s">
        <v>35</v>
      </c>
      <c r="P416" s="12" t="s">
        <v>1413</v>
      </c>
      <c r="Q416" s="12" t="s">
        <v>571</v>
      </c>
      <c r="R416" s="12" t="s">
        <v>3279</v>
      </c>
      <c r="S416" s="12" t="s">
        <v>1836</v>
      </c>
      <c r="T416" s="12" t="s">
        <v>3280</v>
      </c>
      <c r="U416" s="12" t="s">
        <v>571</v>
      </c>
      <c r="V416" s="12" t="s">
        <v>3279</v>
      </c>
      <c r="W416" s="12" t="s">
        <v>1836</v>
      </c>
      <c r="X416" s="12" t="s">
        <v>3280</v>
      </c>
      <c r="Y416" s="12" t="s">
        <v>3281</v>
      </c>
    </row>
    <row r="417" spans="1:25" x14ac:dyDescent="0.25">
      <c r="A417" s="12" t="s">
        <v>3282</v>
      </c>
      <c r="B417" s="183">
        <v>676125</v>
      </c>
      <c r="C417" s="12" t="s">
        <v>708</v>
      </c>
      <c r="D417" s="703" t="s">
        <v>35</v>
      </c>
      <c r="E417" s="703" t="s">
        <v>35</v>
      </c>
      <c r="F417" s="703" t="s">
        <v>35</v>
      </c>
      <c r="G417" s="703" t="s">
        <v>35</v>
      </c>
      <c r="H417" s="703" t="s">
        <v>35</v>
      </c>
      <c r="I417" s="703" t="s">
        <v>35</v>
      </c>
      <c r="J417" s="703" t="s">
        <v>35</v>
      </c>
      <c r="P417" s="12" t="s">
        <v>1414</v>
      </c>
      <c r="Q417" s="12" t="s">
        <v>709</v>
      </c>
      <c r="R417" s="12" t="s">
        <v>3283</v>
      </c>
      <c r="S417" s="12" t="s">
        <v>1836</v>
      </c>
      <c r="T417" s="12" t="s">
        <v>3284</v>
      </c>
      <c r="U417" s="12" t="s">
        <v>709</v>
      </c>
      <c r="V417" s="12" t="s">
        <v>3283</v>
      </c>
      <c r="W417" s="12" t="s">
        <v>1836</v>
      </c>
      <c r="X417" s="12" t="s">
        <v>3284</v>
      </c>
      <c r="Y417" s="12" t="s">
        <v>3285</v>
      </c>
    </row>
    <row r="418" spans="1:25" x14ac:dyDescent="0.25">
      <c r="A418" s="12" t="s">
        <v>3286</v>
      </c>
      <c r="B418" s="183">
        <v>455832</v>
      </c>
      <c r="C418" s="12" t="s">
        <v>572</v>
      </c>
      <c r="D418" s="703" t="s">
        <v>35</v>
      </c>
      <c r="E418" s="703" t="s">
        <v>35</v>
      </c>
      <c r="F418" s="703" t="s">
        <v>35</v>
      </c>
      <c r="G418" s="703" t="s">
        <v>35</v>
      </c>
      <c r="H418" s="703" t="s">
        <v>35</v>
      </c>
      <c r="I418" s="703" t="s">
        <v>35</v>
      </c>
      <c r="J418" s="703" t="s">
        <v>35</v>
      </c>
      <c r="P418" s="12" t="s">
        <v>1331</v>
      </c>
      <c r="Q418" s="12" t="s">
        <v>573</v>
      </c>
      <c r="R418" s="12" t="s">
        <v>3287</v>
      </c>
      <c r="S418" s="12" t="s">
        <v>1836</v>
      </c>
      <c r="T418" s="12" t="s">
        <v>3288</v>
      </c>
      <c r="U418" s="12" t="s">
        <v>2000</v>
      </c>
      <c r="V418" s="12" t="s">
        <v>1962</v>
      </c>
      <c r="W418" s="12" t="s">
        <v>1836</v>
      </c>
      <c r="X418" s="12" t="s">
        <v>1963</v>
      </c>
      <c r="Y418" s="12" t="s">
        <v>3289</v>
      </c>
    </row>
    <row r="419" spans="1:25" x14ac:dyDescent="0.25">
      <c r="A419" s="12" t="s">
        <v>3290</v>
      </c>
      <c r="B419" s="183">
        <v>675139</v>
      </c>
      <c r="C419" s="12" t="s">
        <v>1065</v>
      </c>
      <c r="D419" s="703" t="s">
        <v>35</v>
      </c>
      <c r="E419" s="703" t="s">
        <v>35</v>
      </c>
      <c r="F419" s="703" t="s">
        <v>35</v>
      </c>
      <c r="G419" s="703" t="s">
        <v>35</v>
      </c>
      <c r="H419" s="703" t="s">
        <v>35</v>
      </c>
      <c r="I419" s="703" t="s">
        <v>35</v>
      </c>
      <c r="J419" s="703" t="s">
        <v>35</v>
      </c>
      <c r="P419" s="12" t="s">
        <v>1295</v>
      </c>
      <c r="Q419" s="12" t="s">
        <v>1066</v>
      </c>
      <c r="R419" s="12" t="s">
        <v>3291</v>
      </c>
      <c r="S419" s="12" t="s">
        <v>1836</v>
      </c>
      <c r="T419" s="12" t="s">
        <v>3292</v>
      </c>
      <c r="U419" s="12" t="s">
        <v>2169</v>
      </c>
      <c r="V419" s="12" t="s">
        <v>2170</v>
      </c>
      <c r="W419" s="12" t="s">
        <v>1836</v>
      </c>
      <c r="X419" s="12" t="s">
        <v>2171</v>
      </c>
      <c r="Y419" s="12" t="s">
        <v>3293</v>
      </c>
    </row>
    <row r="420" spans="1:25" x14ac:dyDescent="0.25">
      <c r="A420" s="12" t="s">
        <v>3294</v>
      </c>
      <c r="B420" s="183">
        <v>676337</v>
      </c>
      <c r="C420" s="12" t="s">
        <v>528</v>
      </c>
      <c r="D420" s="703" t="s">
        <v>35</v>
      </c>
      <c r="E420" s="703" t="s">
        <v>35</v>
      </c>
      <c r="F420" s="703" t="s">
        <v>35</v>
      </c>
      <c r="G420" s="703" t="s">
        <v>35</v>
      </c>
      <c r="H420" s="703" t="s">
        <v>35</v>
      </c>
      <c r="I420" s="703" t="s">
        <v>35</v>
      </c>
      <c r="J420" s="703" t="s">
        <v>35</v>
      </c>
      <c r="P420" s="12" t="s">
        <v>1391</v>
      </c>
      <c r="Q420" s="12" t="s">
        <v>529</v>
      </c>
      <c r="R420" s="12" t="s">
        <v>1959</v>
      </c>
      <c r="S420" s="12" t="s">
        <v>1836</v>
      </c>
      <c r="T420" s="12" t="s">
        <v>3295</v>
      </c>
      <c r="U420" s="12" t="s">
        <v>529</v>
      </c>
      <c r="V420" s="12" t="s">
        <v>1959</v>
      </c>
      <c r="W420" s="12" t="s">
        <v>1836</v>
      </c>
      <c r="X420" s="12" t="s">
        <v>3295</v>
      </c>
      <c r="Y420" s="12" t="s">
        <v>3296</v>
      </c>
    </row>
    <row r="421" spans="1:25" x14ac:dyDescent="0.25">
      <c r="A421" s="12" t="s">
        <v>3297</v>
      </c>
      <c r="B421" s="183">
        <v>675409</v>
      </c>
      <c r="C421" s="12" t="s">
        <v>322</v>
      </c>
      <c r="D421" s="703" t="s">
        <v>35</v>
      </c>
      <c r="E421" s="703" t="s">
        <v>35</v>
      </c>
      <c r="F421" s="703" t="s">
        <v>35</v>
      </c>
      <c r="G421" s="703" t="s">
        <v>35</v>
      </c>
      <c r="H421" s="703" t="s">
        <v>35</v>
      </c>
      <c r="I421" s="703" t="s">
        <v>35</v>
      </c>
      <c r="J421" s="703" t="s">
        <v>35</v>
      </c>
      <c r="P421" s="12" t="s">
        <v>1430</v>
      </c>
      <c r="Q421" s="12" t="s">
        <v>323</v>
      </c>
      <c r="R421" s="12" t="s">
        <v>1874</v>
      </c>
      <c r="S421" s="12" t="s">
        <v>1836</v>
      </c>
      <c r="T421" s="12" t="s">
        <v>3298</v>
      </c>
      <c r="U421" s="12" t="s">
        <v>323</v>
      </c>
      <c r="V421" s="12" t="s">
        <v>1874</v>
      </c>
      <c r="W421" s="12" t="s">
        <v>1836</v>
      </c>
      <c r="X421" s="12" t="s">
        <v>3298</v>
      </c>
      <c r="Y421" s="12" t="s">
        <v>3299</v>
      </c>
    </row>
    <row r="422" spans="1:25" x14ac:dyDescent="0.25">
      <c r="A422" s="12" t="s">
        <v>3300</v>
      </c>
      <c r="B422" s="183">
        <v>676321</v>
      </c>
      <c r="C422" s="12" t="s">
        <v>921</v>
      </c>
      <c r="D422" s="703" t="s">
        <v>35</v>
      </c>
      <c r="E422" s="703" t="s">
        <v>35</v>
      </c>
      <c r="F422" s="703" t="s">
        <v>35</v>
      </c>
      <c r="G422" s="703" t="s">
        <v>35</v>
      </c>
      <c r="H422" s="703" t="s">
        <v>35</v>
      </c>
      <c r="I422" s="703" t="s">
        <v>35</v>
      </c>
      <c r="J422" s="703" t="s">
        <v>35</v>
      </c>
      <c r="P422" s="12" t="s">
        <v>1349</v>
      </c>
      <c r="Q422" s="12" t="s">
        <v>1754</v>
      </c>
      <c r="R422" s="12" t="s">
        <v>2190</v>
      </c>
      <c r="S422" s="12" t="s">
        <v>1836</v>
      </c>
      <c r="T422" s="12" t="s">
        <v>3301</v>
      </c>
      <c r="U422" s="12" t="s">
        <v>1754</v>
      </c>
      <c r="V422" s="12" t="s">
        <v>2190</v>
      </c>
      <c r="W422" s="12" t="s">
        <v>1836</v>
      </c>
      <c r="X422" s="12" t="s">
        <v>3301</v>
      </c>
      <c r="Y422" s="12" t="s">
        <v>3302</v>
      </c>
    </row>
    <row r="423" spans="1:25" x14ac:dyDescent="0.25">
      <c r="A423" s="12" t="s">
        <v>3303</v>
      </c>
      <c r="B423" s="183">
        <v>675956</v>
      </c>
      <c r="C423" s="12" t="s">
        <v>306</v>
      </c>
      <c r="D423" s="703" t="s">
        <v>35</v>
      </c>
      <c r="E423" s="703" t="s">
        <v>35</v>
      </c>
      <c r="F423" s="703" t="s">
        <v>35</v>
      </c>
      <c r="G423" s="703" t="s">
        <v>35</v>
      </c>
      <c r="H423" s="703" t="s">
        <v>35</v>
      </c>
      <c r="I423" s="703" t="s">
        <v>35</v>
      </c>
      <c r="J423" s="703" t="s">
        <v>35</v>
      </c>
      <c r="P423" s="12" t="s">
        <v>1349</v>
      </c>
      <c r="Q423" s="12" t="s">
        <v>307</v>
      </c>
      <c r="R423" s="12" t="s">
        <v>2405</v>
      </c>
      <c r="S423" s="12" t="s">
        <v>1836</v>
      </c>
      <c r="T423" s="12" t="s">
        <v>3304</v>
      </c>
      <c r="U423" s="12" t="s">
        <v>307</v>
      </c>
      <c r="V423" s="12" t="s">
        <v>2405</v>
      </c>
      <c r="W423" s="12" t="s">
        <v>1836</v>
      </c>
      <c r="X423" s="12" t="s">
        <v>3304</v>
      </c>
      <c r="Y423" s="12" t="s">
        <v>3305</v>
      </c>
    </row>
    <row r="424" spans="1:25" x14ac:dyDescent="0.25">
      <c r="A424" s="12" t="s">
        <v>3306</v>
      </c>
      <c r="B424" s="183">
        <v>675380</v>
      </c>
      <c r="C424" s="12" t="s">
        <v>728</v>
      </c>
      <c r="D424" s="703" t="s">
        <v>35</v>
      </c>
      <c r="E424" s="703" t="s">
        <v>35</v>
      </c>
      <c r="F424" s="703" t="s">
        <v>35</v>
      </c>
      <c r="G424" s="703" t="s">
        <v>35</v>
      </c>
      <c r="H424" s="703" t="s">
        <v>35</v>
      </c>
      <c r="I424" s="703" t="s">
        <v>35</v>
      </c>
      <c r="J424" s="703" t="s">
        <v>35</v>
      </c>
      <c r="P424" s="12" t="s">
        <v>1430</v>
      </c>
      <c r="Q424" s="12" t="s">
        <v>729</v>
      </c>
      <c r="R424" s="12" t="s">
        <v>2739</v>
      </c>
      <c r="S424" s="12" t="s">
        <v>1836</v>
      </c>
      <c r="T424" s="12" t="s">
        <v>2687</v>
      </c>
      <c r="U424" s="12" t="s">
        <v>729</v>
      </c>
      <c r="V424" s="12" t="s">
        <v>2739</v>
      </c>
      <c r="W424" s="12" t="s">
        <v>1836</v>
      </c>
      <c r="X424" s="12" t="s">
        <v>2687</v>
      </c>
      <c r="Y424" s="12" t="s">
        <v>3307</v>
      </c>
    </row>
    <row r="425" spans="1:25" x14ac:dyDescent="0.25">
      <c r="A425" s="12" t="s">
        <v>3308</v>
      </c>
      <c r="B425" s="183">
        <v>676371</v>
      </c>
      <c r="C425" s="12" t="s">
        <v>542</v>
      </c>
      <c r="D425" s="703" t="s">
        <v>35</v>
      </c>
      <c r="E425" s="703" t="s">
        <v>35</v>
      </c>
      <c r="F425" s="703" t="s">
        <v>35</v>
      </c>
      <c r="G425" s="703" t="s">
        <v>35</v>
      </c>
      <c r="H425" s="703" t="s">
        <v>35</v>
      </c>
      <c r="I425" s="703" t="s">
        <v>35</v>
      </c>
      <c r="J425" s="703" t="s">
        <v>35</v>
      </c>
      <c r="P425" s="12" t="s">
        <v>1391</v>
      </c>
      <c r="Q425" s="12" t="s">
        <v>543</v>
      </c>
      <c r="R425" s="12" t="s">
        <v>2312</v>
      </c>
      <c r="S425" s="12" t="s">
        <v>1836</v>
      </c>
      <c r="T425" s="12" t="s">
        <v>2313</v>
      </c>
      <c r="U425" s="12" t="s">
        <v>543</v>
      </c>
      <c r="V425" s="12" t="s">
        <v>2312</v>
      </c>
      <c r="W425" s="12" t="s">
        <v>1836</v>
      </c>
      <c r="X425" s="12" t="s">
        <v>2313</v>
      </c>
      <c r="Y425" s="12" t="s">
        <v>3309</v>
      </c>
    </row>
    <row r="426" spans="1:25" x14ac:dyDescent="0.25">
      <c r="A426" s="12" t="s">
        <v>3310</v>
      </c>
      <c r="B426" s="183">
        <v>675976</v>
      </c>
      <c r="C426" s="12" t="s">
        <v>336</v>
      </c>
      <c r="D426" s="703" t="s">
        <v>35</v>
      </c>
      <c r="E426" s="703" t="s">
        <v>35</v>
      </c>
      <c r="F426" s="703" t="s">
        <v>35</v>
      </c>
      <c r="G426" s="703" t="s">
        <v>35</v>
      </c>
      <c r="H426" s="703" t="s">
        <v>35</v>
      </c>
      <c r="I426" s="703" t="s">
        <v>35</v>
      </c>
      <c r="J426" s="703" t="s">
        <v>35</v>
      </c>
      <c r="P426" s="12" t="s">
        <v>1295</v>
      </c>
      <c r="Q426" s="12" t="s">
        <v>337</v>
      </c>
      <c r="R426" s="12" t="s">
        <v>2160</v>
      </c>
      <c r="S426" s="12" t="s">
        <v>1836</v>
      </c>
      <c r="T426" s="12" t="s">
        <v>2161</v>
      </c>
      <c r="U426" s="12" t="s">
        <v>337</v>
      </c>
      <c r="V426" s="12" t="s">
        <v>2160</v>
      </c>
      <c r="W426" s="12" t="s">
        <v>1836</v>
      </c>
      <c r="X426" s="12" t="s">
        <v>2161</v>
      </c>
      <c r="Y426" s="12" t="s">
        <v>3311</v>
      </c>
    </row>
    <row r="427" spans="1:25" x14ac:dyDescent="0.25">
      <c r="A427" s="12" t="s">
        <v>3312</v>
      </c>
      <c r="B427" s="183">
        <v>675593</v>
      </c>
      <c r="C427" s="12" t="s">
        <v>995</v>
      </c>
      <c r="D427" s="703" t="s">
        <v>35</v>
      </c>
      <c r="E427" s="703" t="s">
        <v>35</v>
      </c>
      <c r="F427" s="703" t="s">
        <v>35</v>
      </c>
      <c r="G427" s="703" t="s">
        <v>35</v>
      </c>
      <c r="H427" s="703" t="s">
        <v>35</v>
      </c>
      <c r="I427" s="703" t="s">
        <v>35</v>
      </c>
      <c r="J427" s="703" t="s">
        <v>35</v>
      </c>
      <c r="P427" s="12" t="s">
        <v>1355</v>
      </c>
      <c r="Q427" s="12" t="s">
        <v>996</v>
      </c>
      <c r="R427" s="12" t="s">
        <v>2186</v>
      </c>
      <c r="S427" s="12" t="s">
        <v>1836</v>
      </c>
      <c r="T427" s="12" t="s">
        <v>2799</v>
      </c>
      <c r="U427" s="12" t="s">
        <v>996</v>
      </c>
      <c r="V427" s="12" t="s">
        <v>2186</v>
      </c>
      <c r="W427" s="12" t="s">
        <v>1836</v>
      </c>
      <c r="X427" s="12" t="s">
        <v>2799</v>
      </c>
      <c r="Y427" s="12" t="s">
        <v>3313</v>
      </c>
    </row>
    <row r="428" spans="1:25" x14ac:dyDescent="0.25">
      <c r="A428" s="12" t="s">
        <v>3314</v>
      </c>
      <c r="B428" s="183">
        <v>675360</v>
      </c>
      <c r="C428" s="12" t="s">
        <v>162</v>
      </c>
      <c r="D428" s="703" t="s">
        <v>35</v>
      </c>
      <c r="E428" s="703" t="s">
        <v>35</v>
      </c>
      <c r="F428" s="703" t="s">
        <v>35</v>
      </c>
      <c r="G428" s="703" t="s">
        <v>35</v>
      </c>
      <c r="H428" s="703" t="s">
        <v>35</v>
      </c>
      <c r="I428" s="703" t="s">
        <v>35</v>
      </c>
      <c r="J428" s="703" t="s">
        <v>35</v>
      </c>
      <c r="P428" s="12" t="s">
        <v>1407</v>
      </c>
      <c r="Q428" s="12" t="s">
        <v>163</v>
      </c>
      <c r="R428" s="12" t="s">
        <v>2011</v>
      </c>
      <c r="S428" s="12" t="s">
        <v>1836</v>
      </c>
      <c r="T428" s="12" t="s">
        <v>3315</v>
      </c>
      <c r="U428" s="12" t="s">
        <v>2481</v>
      </c>
      <c r="V428" s="12" t="s">
        <v>2089</v>
      </c>
      <c r="W428" s="12" t="s">
        <v>1836</v>
      </c>
      <c r="X428" s="12" t="s">
        <v>2090</v>
      </c>
      <c r="Y428" s="12" t="s">
        <v>3316</v>
      </c>
    </row>
    <row r="429" spans="1:25" x14ac:dyDescent="0.25">
      <c r="A429" s="12" t="s">
        <v>3317</v>
      </c>
      <c r="B429" s="183">
        <v>675120</v>
      </c>
      <c r="C429" s="12" t="s">
        <v>246</v>
      </c>
      <c r="D429" s="703" t="s">
        <v>35</v>
      </c>
      <c r="E429" s="703" t="s">
        <v>35</v>
      </c>
      <c r="F429" s="703" t="s">
        <v>35</v>
      </c>
      <c r="G429" s="703" t="s">
        <v>35</v>
      </c>
      <c r="H429" s="703" t="s">
        <v>35</v>
      </c>
      <c r="I429" s="703" t="s">
        <v>35</v>
      </c>
      <c r="J429" s="703" t="s">
        <v>35</v>
      </c>
      <c r="P429" s="12" t="s">
        <v>1427</v>
      </c>
      <c r="Q429" s="12" t="s">
        <v>247</v>
      </c>
      <c r="R429" s="12" t="s">
        <v>3318</v>
      </c>
      <c r="S429" s="12" t="s">
        <v>1836</v>
      </c>
      <c r="T429" s="12" t="s">
        <v>3319</v>
      </c>
      <c r="U429" s="12" t="s">
        <v>2666</v>
      </c>
      <c r="V429" s="12" t="s">
        <v>1962</v>
      </c>
      <c r="W429" s="12" t="s">
        <v>1836</v>
      </c>
      <c r="X429" s="12" t="s">
        <v>1963</v>
      </c>
      <c r="Y429" s="12" t="s">
        <v>3320</v>
      </c>
    </row>
    <row r="430" spans="1:25" x14ac:dyDescent="0.25">
      <c r="A430" s="461" t="s">
        <v>3321</v>
      </c>
      <c r="B430" s="183">
        <v>675085</v>
      </c>
      <c r="C430" s="12" t="s">
        <v>983</v>
      </c>
      <c r="D430" s="703" t="s">
        <v>35</v>
      </c>
      <c r="E430" s="703" t="s">
        <v>35</v>
      </c>
      <c r="F430" s="703" t="s">
        <v>35</v>
      </c>
      <c r="G430" s="703" t="s">
        <v>35</v>
      </c>
      <c r="H430" s="703" t="s">
        <v>35</v>
      </c>
      <c r="I430" s="703" t="s">
        <v>35</v>
      </c>
      <c r="J430" s="703" t="s">
        <v>35</v>
      </c>
      <c r="P430" s="12" t="s">
        <v>1391</v>
      </c>
      <c r="Q430" s="12" t="s">
        <v>984</v>
      </c>
      <c r="R430" s="12" t="s">
        <v>1959</v>
      </c>
      <c r="S430" s="12" t="s">
        <v>1836</v>
      </c>
      <c r="T430" s="12" t="s">
        <v>3322</v>
      </c>
      <c r="U430" s="12" t="s">
        <v>984</v>
      </c>
      <c r="V430" s="12" t="s">
        <v>1959</v>
      </c>
      <c r="W430" s="12" t="s">
        <v>1836</v>
      </c>
      <c r="X430" s="12" t="s">
        <v>3322</v>
      </c>
      <c r="Y430" s="12" t="s">
        <v>3323</v>
      </c>
    </row>
    <row r="431" spans="1:25" x14ac:dyDescent="0.25">
      <c r="A431" s="12" t="s">
        <v>3324</v>
      </c>
      <c r="B431" s="183">
        <v>675736</v>
      </c>
      <c r="C431" s="12" t="s">
        <v>1121</v>
      </c>
      <c r="D431" s="703" t="s">
        <v>35</v>
      </c>
      <c r="E431" s="703" t="s">
        <v>35</v>
      </c>
      <c r="F431" s="703" t="s">
        <v>35</v>
      </c>
      <c r="G431" s="703" t="s">
        <v>35</v>
      </c>
      <c r="H431" s="703" t="s">
        <v>35</v>
      </c>
      <c r="I431" s="703" t="s">
        <v>35</v>
      </c>
      <c r="J431" s="703" t="s">
        <v>35</v>
      </c>
      <c r="P431" s="12" t="s">
        <v>1292</v>
      </c>
      <c r="Q431" s="12" t="s">
        <v>1122</v>
      </c>
      <c r="R431" s="12" t="s">
        <v>3325</v>
      </c>
      <c r="S431" s="12" t="s">
        <v>1836</v>
      </c>
      <c r="T431" s="12" t="s">
        <v>3326</v>
      </c>
      <c r="U431" s="12" t="s">
        <v>1122</v>
      </c>
      <c r="V431" s="12" t="s">
        <v>3325</v>
      </c>
      <c r="W431" s="12" t="s">
        <v>1836</v>
      </c>
      <c r="X431" s="12" t="s">
        <v>3326</v>
      </c>
      <c r="Y431" s="12" t="s">
        <v>3327</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I533"/>
  <sheetViews>
    <sheetView workbookViewId="0">
      <pane xSplit="1" ySplit="3" topLeftCell="U399" activePane="bottomRight" state="frozen"/>
      <selection pane="topRight" activeCell="B1" sqref="B1"/>
      <selection pane="bottomLeft" activeCell="A4" sqref="A4"/>
      <selection pane="bottomRight" activeCell="A414" sqref="A414:XFD414"/>
    </sheetView>
  </sheetViews>
  <sheetFormatPr defaultRowHeight="15" x14ac:dyDescent="0.25"/>
  <cols>
    <col min="1" max="1" width="10.28515625" style="12" customWidth="1"/>
    <col min="2" max="3" width="13" style="12" customWidth="1"/>
    <col min="4" max="4" width="15.5703125" style="609" bestFit="1" customWidth="1"/>
    <col min="5" max="5" width="26.85546875" style="12" customWidth="1"/>
    <col min="6" max="6" width="29" style="12" hidden="1" customWidth="1"/>
    <col min="7" max="7" width="19.140625" style="21" hidden="1" customWidth="1"/>
    <col min="8" max="8" width="35.140625" style="12" hidden="1" customWidth="1"/>
    <col min="9" max="10" width="13.28515625" style="12" customWidth="1"/>
    <col min="11" max="12" width="13.42578125" style="12" customWidth="1"/>
    <col min="13" max="19" width="13" style="12" customWidth="1"/>
    <col min="20" max="20" width="14.42578125" style="12" customWidth="1"/>
    <col min="21" max="21" width="12.5703125" style="12" customWidth="1"/>
    <col min="22" max="22" width="13.42578125" style="12" customWidth="1"/>
    <col min="23" max="23" width="13.28515625" style="12" customWidth="1"/>
    <col min="24" max="24" width="14.42578125" style="12" customWidth="1"/>
    <col min="25" max="25" width="12.5703125" style="12" customWidth="1"/>
    <col min="26" max="26" width="13.42578125" style="12" customWidth="1"/>
    <col min="27" max="27" width="13.28515625" style="12" customWidth="1"/>
    <col min="28" max="28" width="12.7109375" style="12" customWidth="1"/>
    <col min="29" max="30" width="11.7109375" style="12" customWidth="1"/>
    <col min="31" max="33" width="13.140625" style="12" customWidth="1"/>
    <col min="34" max="34" width="12.5703125" style="12" customWidth="1"/>
    <col min="35" max="35" width="9.140625" style="12"/>
    <col min="36" max="36" width="15.5703125" style="12" bestFit="1" customWidth="1"/>
    <col min="37" max="16384" width="9.140625" style="12"/>
  </cols>
  <sheetData>
    <row r="1" spans="1:35" x14ac:dyDescent="0.25">
      <c r="T1" s="974" t="s">
        <v>3600</v>
      </c>
      <c r="U1" s="974"/>
      <c r="V1" s="974"/>
      <c r="W1" s="974"/>
      <c r="X1" s="975" t="s">
        <v>3601</v>
      </c>
      <c r="Y1" s="975"/>
      <c r="Z1" s="975"/>
      <c r="AA1" s="975"/>
      <c r="AB1" s="976" t="s">
        <v>3445</v>
      </c>
      <c r="AC1" s="977"/>
    </row>
    <row r="2" spans="1:35" x14ac:dyDescent="0.25">
      <c r="T2" s="610">
        <f>+SUM(T4:T517)</f>
        <v>94837723</v>
      </c>
      <c r="U2" s="610">
        <f t="shared" ref="U2:Z2" si="0">+SUM(U4:U517)</f>
        <v>31798331.000000022</v>
      </c>
      <c r="V2" s="610">
        <f t="shared" si="0"/>
        <v>59054043.120000035</v>
      </c>
      <c r="W2" s="610">
        <f t="shared" si="0"/>
        <v>185690097.12</v>
      </c>
      <c r="X2" s="610">
        <f t="shared" si="0"/>
        <v>95154276</v>
      </c>
      <c r="Y2" s="610">
        <f t="shared" si="0"/>
        <v>31904469.000000004</v>
      </c>
      <c r="Z2" s="610">
        <f t="shared" si="0"/>
        <v>59251155.980000034</v>
      </c>
      <c r="AA2" s="610">
        <f>+SUM(AA4:AA517)</f>
        <v>186309900.98000014</v>
      </c>
      <c r="AB2" s="978">
        <v>371999998.10000014</v>
      </c>
      <c r="AC2" s="979"/>
      <c r="AF2" s="611">
        <v>2</v>
      </c>
    </row>
    <row r="3" spans="1:35" s="50" customFormat="1" ht="89.25" customHeight="1" x14ac:dyDescent="0.2">
      <c r="A3" s="612" t="s">
        <v>1223</v>
      </c>
      <c r="B3" s="612" t="s">
        <v>3446</v>
      </c>
      <c r="C3" s="612" t="s">
        <v>3447</v>
      </c>
      <c r="D3" s="613" t="s">
        <v>1224</v>
      </c>
      <c r="E3" s="613" t="s">
        <v>56</v>
      </c>
      <c r="F3" s="613" t="s">
        <v>1225</v>
      </c>
      <c r="G3" s="614" t="s">
        <v>1226</v>
      </c>
      <c r="H3" s="612" t="s">
        <v>1227</v>
      </c>
      <c r="I3" s="615" t="s">
        <v>1243</v>
      </c>
      <c r="J3" s="616" t="s">
        <v>3448</v>
      </c>
      <c r="K3" s="617" t="s">
        <v>1244</v>
      </c>
      <c r="L3" s="618" t="s">
        <v>1244</v>
      </c>
      <c r="M3" s="619" t="s">
        <v>1249</v>
      </c>
      <c r="N3" s="620" t="s">
        <v>1249</v>
      </c>
      <c r="O3" s="621" t="s">
        <v>1254</v>
      </c>
      <c r="P3" s="622" t="s">
        <v>1254</v>
      </c>
      <c r="Q3" s="429" t="s">
        <v>1255</v>
      </c>
      <c r="R3" s="48" t="s">
        <v>1255</v>
      </c>
      <c r="S3" s="623" t="s">
        <v>1255</v>
      </c>
      <c r="T3" s="624" t="s">
        <v>3449</v>
      </c>
      <c r="U3" s="624" t="s">
        <v>3450</v>
      </c>
      <c r="V3" s="624" t="s">
        <v>3451</v>
      </c>
      <c r="W3" s="625" t="s">
        <v>3452</v>
      </c>
      <c r="X3" s="624" t="s">
        <v>3449</v>
      </c>
      <c r="Y3" s="624" t="s">
        <v>3450</v>
      </c>
      <c r="Z3" s="624" t="s">
        <v>3451</v>
      </c>
      <c r="AA3" s="626" t="s">
        <v>3452</v>
      </c>
      <c r="AB3" s="627" t="s">
        <v>3453</v>
      </c>
      <c r="AC3" s="628" t="s">
        <v>3454</v>
      </c>
      <c r="AD3" s="627" t="s">
        <v>3455</v>
      </c>
      <c r="AE3" s="629" t="s">
        <v>3456</v>
      </c>
      <c r="AF3" s="630" t="s">
        <v>3457</v>
      </c>
      <c r="AG3" s="631" t="s">
        <v>3458</v>
      </c>
      <c r="AH3" s="632" t="s">
        <v>1809</v>
      </c>
    </row>
    <row r="4" spans="1:35" s="71" customFormat="1" ht="15.75" customHeight="1" x14ac:dyDescent="0.25">
      <c r="A4" s="633">
        <v>1004526</v>
      </c>
      <c r="B4" s="52">
        <v>101351</v>
      </c>
      <c r="C4" s="52" t="s">
        <v>3460</v>
      </c>
      <c r="D4" s="634" t="s">
        <v>1258</v>
      </c>
      <c r="E4" s="53" t="s">
        <v>382</v>
      </c>
      <c r="F4" s="53" t="s">
        <v>1259</v>
      </c>
      <c r="G4" s="54" t="s">
        <v>1260</v>
      </c>
      <c r="H4" s="55" t="s">
        <v>1261</v>
      </c>
      <c r="I4" s="635">
        <v>152129</v>
      </c>
      <c r="J4" s="635">
        <v>151804</v>
      </c>
      <c r="K4" s="635">
        <v>152129</v>
      </c>
      <c r="L4" s="635">
        <v>151804</v>
      </c>
      <c r="M4" s="65">
        <v>40408.19</v>
      </c>
      <c r="N4" s="65">
        <v>40386.29</v>
      </c>
      <c r="O4" s="65">
        <v>75043.78</v>
      </c>
      <c r="P4" s="65">
        <v>75003.11</v>
      </c>
      <c r="Q4" s="636">
        <v>267580.96999999997</v>
      </c>
      <c r="R4" s="637">
        <v>267193.40000000002</v>
      </c>
      <c r="S4" s="638">
        <v>534774.37</v>
      </c>
      <c r="T4" s="639">
        <f>+K4</f>
        <v>152129</v>
      </c>
      <c r="U4" s="640">
        <f>+M4</f>
        <v>40408.19</v>
      </c>
      <c r="V4" s="641">
        <f>+O4</f>
        <v>75043.78</v>
      </c>
      <c r="W4" s="641">
        <f>+T4+U4+V4</f>
        <v>267580.96999999997</v>
      </c>
      <c r="X4" s="639">
        <f>+L4</f>
        <v>151804</v>
      </c>
      <c r="Y4" s="640">
        <f>+N4</f>
        <v>40386.29</v>
      </c>
      <c r="Z4" s="641">
        <f>+P4</f>
        <v>75003.11</v>
      </c>
      <c r="AA4" s="641">
        <f>+X4+Y4+Z4</f>
        <v>267193.40000000002</v>
      </c>
      <c r="AB4" s="642">
        <v>30335.791973545318</v>
      </c>
      <c r="AC4" s="642">
        <v>0</v>
      </c>
      <c r="AD4" s="643">
        <v>30335.791973545318</v>
      </c>
      <c r="AE4" s="644">
        <f>+ROUND(X4/$AD4,$AF$2)</f>
        <v>5</v>
      </c>
      <c r="AF4" s="644">
        <f t="shared" ref="AF4:AG19" si="1">+ROUND(Y4/$AD4,$AF$2)</f>
        <v>1.33</v>
      </c>
      <c r="AG4" s="644">
        <f t="shared" si="1"/>
        <v>2.4700000000000002</v>
      </c>
      <c r="AH4" s="645">
        <f>+AE4+AF4+AG4</f>
        <v>8.8000000000000007</v>
      </c>
      <c r="AI4" s="646"/>
    </row>
    <row r="5" spans="1:35" s="71" customFormat="1" ht="15.75" customHeight="1" x14ac:dyDescent="0.25">
      <c r="A5" s="72">
        <v>1026227</v>
      </c>
      <c r="B5" s="73">
        <v>4564</v>
      </c>
      <c r="C5" s="73" t="s">
        <v>2139</v>
      </c>
      <c r="D5" s="649" t="s">
        <v>1258</v>
      </c>
      <c r="E5" s="74" t="s">
        <v>724</v>
      </c>
      <c r="F5" s="74" t="s">
        <v>1264</v>
      </c>
      <c r="G5" s="75" t="s">
        <v>1260</v>
      </c>
      <c r="H5" s="76" t="s">
        <v>1264</v>
      </c>
      <c r="I5" s="650">
        <v>88070</v>
      </c>
      <c r="J5" s="650">
        <v>87882</v>
      </c>
      <c r="K5" s="650">
        <v>88070</v>
      </c>
      <c r="L5" s="650">
        <v>87882</v>
      </c>
      <c r="M5" s="68">
        <v>23393.02</v>
      </c>
      <c r="N5" s="68">
        <v>23380.35</v>
      </c>
      <c r="O5" s="68">
        <v>43444.19</v>
      </c>
      <c r="P5" s="68">
        <v>43420.639999999999</v>
      </c>
      <c r="Q5" s="67">
        <v>154907.21000000002</v>
      </c>
      <c r="R5" s="69">
        <v>154682.99</v>
      </c>
      <c r="S5" s="66">
        <v>309590.2</v>
      </c>
      <c r="T5" s="639">
        <f t="shared" ref="T5:T68" si="2">+K5</f>
        <v>88070</v>
      </c>
      <c r="U5" s="640">
        <f t="shared" ref="U5:U68" si="3">+M5</f>
        <v>23393.02</v>
      </c>
      <c r="V5" s="641">
        <f t="shared" ref="V5:V68" si="4">+O5</f>
        <v>43444.19</v>
      </c>
      <c r="W5" s="641">
        <f t="shared" ref="W5:W68" si="5">+T5+U5+V5</f>
        <v>154907.21000000002</v>
      </c>
      <c r="X5" s="639">
        <f t="shared" ref="X5:X68" si="6">+L5</f>
        <v>87882</v>
      </c>
      <c r="Y5" s="640">
        <f t="shared" ref="Y5:Y68" si="7">+N5</f>
        <v>23380.35</v>
      </c>
      <c r="Z5" s="641">
        <f t="shared" ref="Z5:Z68" si="8">+P5</f>
        <v>43420.639999999999</v>
      </c>
      <c r="AA5" s="641">
        <f t="shared" ref="AA5:AA68" si="9">+X5+Y5+Z5</f>
        <v>154682.99</v>
      </c>
      <c r="AB5" s="642">
        <v>30335.791973545318</v>
      </c>
      <c r="AC5" s="642">
        <v>0</v>
      </c>
      <c r="AD5" s="643">
        <v>30335.791973545318</v>
      </c>
      <c r="AE5" s="644">
        <f t="shared" ref="AE5:AG68" si="10">+ROUND(X5/$AD5,$AF$2)</f>
        <v>2.9</v>
      </c>
      <c r="AF5" s="644">
        <f t="shared" si="1"/>
        <v>0.77</v>
      </c>
      <c r="AG5" s="644">
        <f t="shared" si="1"/>
        <v>1.43</v>
      </c>
      <c r="AH5" s="645">
        <f t="shared" ref="AH5:AH68" si="11">+AE5+AF5+AG5</f>
        <v>5.0999999999999996</v>
      </c>
      <c r="AI5" s="646"/>
    </row>
    <row r="6" spans="1:35" s="71" customFormat="1" ht="15.75" customHeight="1" x14ac:dyDescent="0.25">
      <c r="A6" s="72">
        <v>1026610</v>
      </c>
      <c r="B6" s="73">
        <v>4266</v>
      </c>
      <c r="C6" s="73" t="s">
        <v>3461</v>
      </c>
      <c r="D6" s="649" t="s">
        <v>1258</v>
      </c>
      <c r="E6" s="74" t="s">
        <v>616</v>
      </c>
      <c r="F6" s="74" t="s">
        <v>1264</v>
      </c>
      <c r="G6" s="75" t="s">
        <v>1260</v>
      </c>
      <c r="H6" s="76" t="s">
        <v>1264</v>
      </c>
      <c r="I6" s="650">
        <v>224053</v>
      </c>
      <c r="J6" s="650">
        <v>223575</v>
      </c>
      <c r="K6" s="650">
        <v>224053</v>
      </c>
      <c r="L6" s="650">
        <v>223575</v>
      </c>
      <c r="M6" s="68">
        <v>59512.65</v>
      </c>
      <c r="N6" s="68">
        <v>59480.4</v>
      </c>
      <c r="O6" s="68">
        <v>110523.5</v>
      </c>
      <c r="P6" s="68">
        <v>110463.6</v>
      </c>
      <c r="Q6" s="67">
        <v>394089.15</v>
      </c>
      <c r="R6" s="69">
        <v>393519</v>
      </c>
      <c r="S6" s="66">
        <v>787608.15</v>
      </c>
      <c r="T6" s="639">
        <f t="shared" si="2"/>
        <v>224053</v>
      </c>
      <c r="U6" s="640">
        <f t="shared" si="3"/>
        <v>59512.65</v>
      </c>
      <c r="V6" s="641">
        <f t="shared" si="4"/>
        <v>110523.5</v>
      </c>
      <c r="W6" s="641">
        <f t="shared" si="5"/>
        <v>394089.15</v>
      </c>
      <c r="X6" s="639">
        <f t="shared" si="6"/>
        <v>223575</v>
      </c>
      <c r="Y6" s="640">
        <f t="shared" si="7"/>
        <v>59480.4</v>
      </c>
      <c r="Z6" s="641">
        <f t="shared" si="8"/>
        <v>110463.6</v>
      </c>
      <c r="AA6" s="641">
        <f t="shared" si="9"/>
        <v>393519</v>
      </c>
      <c r="AB6" s="642">
        <v>30335.791973545318</v>
      </c>
      <c r="AC6" s="642">
        <v>0</v>
      </c>
      <c r="AD6" s="643">
        <v>30335.791973545318</v>
      </c>
      <c r="AE6" s="644">
        <f t="shared" si="10"/>
        <v>7.37</v>
      </c>
      <c r="AF6" s="644">
        <f t="shared" si="1"/>
        <v>1.96</v>
      </c>
      <c r="AG6" s="644">
        <f t="shared" si="1"/>
        <v>3.64</v>
      </c>
      <c r="AH6" s="645">
        <f t="shared" si="11"/>
        <v>12.97</v>
      </c>
      <c r="AI6" s="646"/>
    </row>
    <row r="7" spans="1:35" s="71" customFormat="1" ht="15.75" customHeight="1" x14ac:dyDescent="0.25">
      <c r="A7" s="81">
        <v>1026284</v>
      </c>
      <c r="B7" s="82">
        <v>4742</v>
      </c>
      <c r="C7" s="82" t="s">
        <v>3462</v>
      </c>
      <c r="D7" s="651" t="s">
        <v>1258</v>
      </c>
      <c r="E7" s="83" t="s">
        <v>798</v>
      </c>
      <c r="F7" s="83" t="s">
        <v>1266</v>
      </c>
      <c r="G7" s="84" t="s">
        <v>1260</v>
      </c>
      <c r="H7" s="85" t="s">
        <v>1266</v>
      </c>
      <c r="I7" s="650">
        <v>300921</v>
      </c>
      <c r="J7" s="650">
        <v>300278</v>
      </c>
      <c r="K7" s="650">
        <v>300921</v>
      </c>
      <c r="L7" s="650">
        <v>300278</v>
      </c>
      <c r="M7" s="68">
        <v>79930.210000000006</v>
      </c>
      <c r="N7" s="68">
        <v>79886.89</v>
      </c>
      <c r="O7" s="68">
        <v>148441.81</v>
      </c>
      <c r="P7" s="68">
        <v>148361.37</v>
      </c>
      <c r="Q7" s="67">
        <v>529293.02</v>
      </c>
      <c r="R7" s="69">
        <v>528526.26</v>
      </c>
      <c r="S7" s="66">
        <v>1057819.28</v>
      </c>
      <c r="T7" s="639">
        <f t="shared" si="2"/>
        <v>300921</v>
      </c>
      <c r="U7" s="640">
        <f t="shared" si="3"/>
        <v>79930.210000000006</v>
      </c>
      <c r="V7" s="641">
        <f t="shared" si="4"/>
        <v>148441.81</v>
      </c>
      <c r="W7" s="641">
        <f t="shared" si="5"/>
        <v>529293.02</v>
      </c>
      <c r="X7" s="639">
        <f t="shared" si="6"/>
        <v>300278</v>
      </c>
      <c r="Y7" s="640">
        <f t="shared" si="7"/>
        <v>79886.89</v>
      </c>
      <c r="Z7" s="641">
        <f t="shared" si="8"/>
        <v>148361.37</v>
      </c>
      <c r="AA7" s="641">
        <f t="shared" si="9"/>
        <v>528526.26</v>
      </c>
      <c r="AB7" s="642">
        <v>30335.791973545318</v>
      </c>
      <c r="AC7" s="642">
        <v>0</v>
      </c>
      <c r="AD7" s="643">
        <v>30335.791973545318</v>
      </c>
      <c r="AE7" s="644">
        <f t="shared" si="10"/>
        <v>9.9</v>
      </c>
      <c r="AF7" s="644">
        <f t="shared" si="1"/>
        <v>2.63</v>
      </c>
      <c r="AG7" s="644">
        <f t="shared" si="1"/>
        <v>4.8899999999999997</v>
      </c>
      <c r="AH7" s="645">
        <f t="shared" si="11"/>
        <v>17.420000000000002</v>
      </c>
      <c r="AI7" s="646"/>
    </row>
    <row r="8" spans="1:35" s="71" customFormat="1" ht="15.75" customHeight="1" x14ac:dyDescent="0.25">
      <c r="A8" s="81">
        <v>1026277</v>
      </c>
      <c r="B8" s="82">
        <v>4421</v>
      </c>
      <c r="C8" s="82" t="s">
        <v>3463</v>
      </c>
      <c r="D8" s="651" t="s">
        <v>1258</v>
      </c>
      <c r="E8" s="83" t="s">
        <v>666</v>
      </c>
      <c r="F8" s="83" t="s">
        <v>1266</v>
      </c>
      <c r="G8" s="84" t="s">
        <v>1260</v>
      </c>
      <c r="H8" s="85" t="s">
        <v>1266</v>
      </c>
      <c r="I8" s="650">
        <v>128787</v>
      </c>
      <c r="J8" s="650">
        <v>128512</v>
      </c>
      <c r="K8" s="650">
        <v>128787</v>
      </c>
      <c r="L8" s="650">
        <v>128512</v>
      </c>
      <c r="M8" s="68">
        <v>34208.21</v>
      </c>
      <c r="N8" s="68">
        <v>34189.68</v>
      </c>
      <c r="O8" s="68">
        <v>63529.54</v>
      </c>
      <c r="P8" s="68">
        <v>63495.11</v>
      </c>
      <c r="Q8" s="67">
        <v>226524.75</v>
      </c>
      <c r="R8" s="69">
        <v>226196.78999999998</v>
      </c>
      <c r="S8" s="66">
        <v>452721.54</v>
      </c>
      <c r="T8" s="639">
        <f t="shared" si="2"/>
        <v>128787</v>
      </c>
      <c r="U8" s="640">
        <f t="shared" si="3"/>
        <v>34208.21</v>
      </c>
      <c r="V8" s="641">
        <f t="shared" si="4"/>
        <v>63529.54</v>
      </c>
      <c r="W8" s="641">
        <f t="shared" si="5"/>
        <v>226524.75</v>
      </c>
      <c r="X8" s="639">
        <f t="shared" si="6"/>
        <v>128512</v>
      </c>
      <c r="Y8" s="640">
        <f t="shared" si="7"/>
        <v>34189.68</v>
      </c>
      <c r="Z8" s="641">
        <f t="shared" si="8"/>
        <v>63495.11</v>
      </c>
      <c r="AA8" s="641">
        <f t="shared" si="9"/>
        <v>226196.78999999998</v>
      </c>
      <c r="AB8" s="642">
        <v>30335.791973545318</v>
      </c>
      <c r="AC8" s="642">
        <v>0</v>
      </c>
      <c r="AD8" s="643">
        <v>30335.791973545318</v>
      </c>
      <c r="AE8" s="644">
        <f t="shared" si="10"/>
        <v>4.24</v>
      </c>
      <c r="AF8" s="644">
        <f t="shared" si="1"/>
        <v>1.1299999999999999</v>
      </c>
      <c r="AG8" s="644">
        <f t="shared" si="1"/>
        <v>2.09</v>
      </c>
      <c r="AH8" s="645">
        <f t="shared" si="11"/>
        <v>7.46</v>
      </c>
      <c r="AI8" s="646"/>
    </row>
    <row r="9" spans="1:35" s="71" customFormat="1" ht="15.75" customHeight="1" x14ac:dyDescent="0.25">
      <c r="A9" s="81">
        <v>1026286</v>
      </c>
      <c r="B9" s="82">
        <v>4345</v>
      </c>
      <c r="C9" s="82" t="s">
        <v>3464</v>
      </c>
      <c r="D9" s="651" t="s">
        <v>1258</v>
      </c>
      <c r="E9" s="83" t="s">
        <v>632</v>
      </c>
      <c r="F9" s="83" t="s">
        <v>1266</v>
      </c>
      <c r="G9" s="84" t="s">
        <v>1260</v>
      </c>
      <c r="H9" s="85" t="s">
        <v>1266</v>
      </c>
      <c r="I9" s="650">
        <v>167775</v>
      </c>
      <c r="J9" s="650">
        <v>167417</v>
      </c>
      <c r="K9" s="650">
        <v>167775</v>
      </c>
      <c r="L9" s="650">
        <v>167417</v>
      </c>
      <c r="M9" s="68">
        <v>44564.15</v>
      </c>
      <c r="N9" s="68">
        <v>44540</v>
      </c>
      <c r="O9" s="68">
        <v>82761.990000000005</v>
      </c>
      <c r="P9" s="68">
        <v>82717.13</v>
      </c>
      <c r="Q9" s="67">
        <v>295101.14</v>
      </c>
      <c r="R9" s="69">
        <v>294674.13</v>
      </c>
      <c r="S9" s="66">
        <v>589775.27</v>
      </c>
      <c r="T9" s="639">
        <f t="shared" si="2"/>
        <v>167775</v>
      </c>
      <c r="U9" s="640">
        <f t="shared" si="3"/>
        <v>44564.15</v>
      </c>
      <c r="V9" s="641">
        <f t="shared" si="4"/>
        <v>82761.990000000005</v>
      </c>
      <c r="W9" s="641">
        <f t="shared" si="5"/>
        <v>295101.14</v>
      </c>
      <c r="X9" s="639">
        <f t="shared" si="6"/>
        <v>167417</v>
      </c>
      <c r="Y9" s="640">
        <f t="shared" si="7"/>
        <v>44540</v>
      </c>
      <c r="Z9" s="641">
        <f t="shared" si="8"/>
        <v>82717.13</v>
      </c>
      <c r="AA9" s="641">
        <f t="shared" si="9"/>
        <v>294674.13</v>
      </c>
      <c r="AB9" s="642">
        <v>30335.791973545318</v>
      </c>
      <c r="AC9" s="642">
        <v>0</v>
      </c>
      <c r="AD9" s="643">
        <v>30335.791973545318</v>
      </c>
      <c r="AE9" s="644">
        <f t="shared" si="10"/>
        <v>5.52</v>
      </c>
      <c r="AF9" s="644">
        <f t="shared" si="1"/>
        <v>1.47</v>
      </c>
      <c r="AG9" s="644">
        <f t="shared" si="1"/>
        <v>2.73</v>
      </c>
      <c r="AH9" s="645">
        <f t="shared" si="11"/>
        <v>9.7199999999999989</v>
      </c>
      <c r="AI9" s="646"/>
    </row>
    <row r="10" spans="1:35" s="71" customFormat="1" ht="15.75" customHeight="1" x14ac:dyDescent="0.25">
      <c r="A10" s="72">
        <v>1026628</v>
      </c>
      <c r="B10" s="73">
        <v>103837</v>
      </c>
      <c r="C10" s="73" t="s">
        <v>1267</v>
      </c>
      <c r="D10" s="649" t="s">
        <v>1267</v>
      </c>
      <c r="E10" s="74" t="s">
        <v>472</v>
      </c>
      <c r="F10" s="74" t="s">
        <v>1268</v>
      </c>
      <c r="G10" s="75" t="s">
        <v>1260</v>
      </c>
      <c r="H10" s="76" t="s">
        <v>1269</v>
      </c>
      <c r="I10" s="650">
        <v>248283</v>
      </c>
      <c r="J10" s="650">
        <v>247753</v>
      </c>
      <c r="K10" s="650">
        <v>248282.99999999997</v>
      </c>
      <c r="L10" s="650">
        <v>247752.99999999997</v>
      </c>
      <c r="M10" s="68">
        <v>65948.73</v>
      </c>
      <c r="N10" s="68">
        <v>65912.990000000005</v>
      </c>
      <c r="O10" s="68">
        <v>122476.21</v>
      </c>
      <c r="P10" s="68">
        <v>122409.83</v>
      </c>
      <c r="Q10" s="67">
        <v>436707.94</v>
      </c>
      <c r="R10" s="69">
        <v>436075.82</v>
      </c>
      <c r="S10" s="66">
        <v>872783.76</v>
      </c>
      <c r="T10" s="639">
        <f t="shared" si="2"/>
        <v>248282.99999999997</v>
      </c>
      <c r="U10" s="640">
        <f t="shared" si="3"/>
        <v>65948.73</v>
      </c>
      <c r="V10" s="641">
        <f t="shared" si="4"/>
        <v>122476.21</v>
      </c>
      <c r="W10" s="641">
        <f t="shared" si="5"/>
        <v>436707.94</v>
      </c>
      <c r="X10" s="639">
        <f t="shared" si="6"/>
        <v>247752.99999999997</v>
      </c>
      <c r="Y10" s="640">
        <f t="shared" si="7"/>
        <v>65912.990000000005</v>
      </c>
      <c r="Z10" s="641">
        <f t="shared" si="8"/>
        <v>122409.83</v>
      </c>
      <c r="AA10" s="641">
        <f t="shared" si="9"/>
        <v>436075.82</v>
      </c>
      <c r="AB10" s="642">
        <v>22578.054941812799</v>
      </c>
      <c r="AC10" s="642">
        <v>4413.2778023830551</v>
      </c>
      <c r="AD10" s="643">
        <v>26991.332744195854</v>
      </c>
      <c r="AE10" s="644">
        <f t="shared" si="10"/>
        <v>9.18</v>
      </c>
      <c r="AF10" s="644">
        <f t="shared" si="1"/>
        <v>2.44</v>
      </c>
      <c r="AG10" s="644">
        <f t="shared" si="1"/>
        <v>4.54</v>
      </c>
      <c r="AH10" s="645">
        <f t="shared" si="11"/>
        <v>16.16</v>
      </c>
      <c r="AI10" s="646"/>
    </row>
    <row r="11" spans="1:35" s="71" customFormat="1" ht="15.75" customHeight="1" x14ac:dyDescent="0.25">
      <c r="A11" s="72">
        <v>1026693</v>
      </c>
      <c r="B11" s="73">
        <v>5299</v>
      </c>
      <c r="C11" s="73" t="s">
        <v>3465</v>
      </c>
      <c r="D11" s="649" t="s">
        <v>1267</v>
      </c>
      <c r="E11" s="74" t="s">
        <v>1077</v>
      </c>
      <c r="F11" s="74" t="s">
        <v>1268</v>
      </c>
      <c r="G11" s="75" t="s">
        <v>1260</v>
      </c>
      <c r="H11" s="76" t="s">
        <v>1269</v>
      </c>
      <c r="I11" s="650">
        <v>231493</v>
      </c>
      <c r="J11" s="650">
        <v>230998</v>
      </c>
      <c r="K11" s="650">
        <v>231493</v>
      </c>
      <c r="L11" s="650">
        <v>230998</v>
      </c>
      <c r="M11" s="68">
        <v>61488.75</v>
      </c>
      <c r="N11" s="68">
        <v>61455.43</v>
      </c>
      <c r="O11" s="68">
        <v>114193.4</v>
      </c>
      <c r="P11" s="68">
        <v>114131.52</v>
      </c>
      <c r="Q11" s="67">
        <v>407175.15</v>
      </c>
      <c r="R11" s="69">
        <v>406584.95</v>
      </c>
      <c r="S11" s="66">
        <v>813760.10000000009</v>
      </c>
      <c r="T11" s="639">
        <f t="shared" si="2"/>
        <v>231493</v>
      </c>
      <c r="U11" s="640">
        <f t="shared" si="3"/>
        <v>61488.75</v>
      </c>
      <c r="V11" s="641">
        <f t="shared" si="4"/>
        <v>114193.4</v>
      </c>
      <c r="W11" s="641">
        <f t="shared" si="5"/>
        <v>407175.15</v>
      </c>
      <c r="X11" s="639">
        <f t="shared" si="6"/>
        <v>230998</v>
      </c>
      <c r="Y11" s="640">
        <f t="shared" si="7"/>
        <v>61455.43</v>
      </c>
      <c r="Z11" s="641">
        <f t="shared" si="8"/>
        <v>114131.52</v>
      </c>
      <c r="AA11" s="641">
        <f t="shared" si="9"/>
        <v>406584.95</v>
      </c>
      <c r="AB11" s="642">
        <v>22578.054941812799</v>
      </c>
      <c r="AC11" s="642">
        <v>4413.2778023830551</v>
      </c>
      <c r="AD11" s="643">
        <v>26991.332744195854</v>
      </c>
      <c r="AE11" s="644">
        <f t="shared" si="10"/>
        <v>8.56</v>
      </c>
      <c r="AF11" s="644">
        <f t="shared" si="1"/>
        <v>2.2799999999999998</v>
      </c>
      <c r="AG11" s="644">
        <f t="shared" si="1"/>
        <v>4.2300000000000004</v>
      </c>
      <c r="AH11" s="645">
        <f t="shared" si="11"/>
        <v>15.07</v>
      </c>
      <c r="AI11" s="646"/>
    </row>
    <row r="12" spans="1:35" s="71" customFormat="1" ht="15.75" customHeight="1" x14ac:dyDescent="0.25">
      <c r="A12" s="72">
        <v>1026694</v>
      </c>
      <c r="B12" s="73">
        <v>103408</v>
      </c>
      <c r="C12" s="73" t="s">
        <v>3466</v>
      </c>
      <c r="D12" s="649" t="s">
        <v>1267</v>
      </c>
      <c r="E12" s="74" t="s">
        <v>454</v>
      </c>
      <c r="F12" s="74" t="s">
        <v>1268</v>
      </c>
      <c r="G12" s="75" t="s">
        <v>1260</v>
      </c>
      <c r="H12" s="76" t="s">
        <v>1269</v>
      </c>
      <c r="I12" s="650">
        <v>258243</v>
      </c>
      <c r="J12" s="650">
        <v>257692</v>
      </c>
      <c r="K12" s="650">
        <v>258243</v>
      </c>
      <c r="L12" s="650">
        <v>257692.00000000003</v>
      </c>
      <c r="M12" s="68">
        <v>68594.31</v>
      </c>
      <c r="N12" s="68">
        <v>68557.14</v>
      </c>
      <c r="O12" s="68">
        <v>127389.43</v>
      </c>
      <c r="P12" s="68">
        <v>127320.39</v>
      </c>
      <c r="Q12" s="67">
        <v>454226.74</v>
      </c>
      <c r="R12" s="69">
        <v>453569.53</v>
      </c>
      <c r="S12" s="66">
        <v>907796.27</v>
      </c>
      <c r="T12" s="639">
        <f t="shared" si="2"/>
        <v>258243</v>
      </c>
      <c r="U12" s="640">
        <f t="shared" si="3"/>
        <v>68594.31</v>
      </c>
      <c r="V12" s="641">
        <f t="shared" si="4"/>
        <v>127389.43</v>
      </c>
      <c r="W12" s="641">
        <f t="shared" si="5"/>
        <v>454226.74</v>
      </c>
      <c r="X12" s="639">
        <f t="shared" si="6"/>
        <v>257692.00000000003</v>
      </c>
      <c r="Y12" s="640">
        <f t="shared" si="7"/>
        <v>68557.14</v>
      </c>
      <c r="Z12" s="641">
        <f t="shared" si="8"/>
        <v>127320.39</v>
      </c>
      <c r="AA12" s="641">
        <f t="shared" si="9"/>
        <v>453569.53</v>
      </c>
      <c r="AB12" s="642">
        <v>22578.054941812799</v>
      </c>
      <c r="AC12" s="642">
        <v>4413.2778023830551</v>
      </c>
      <c r="AD12" s="643">
        <v>26991.332744195854</v>
      </c>
      <c r="AE12" s="644">
        <f t="shared" si="10"/>
        <v>9.5500000000000007</v>
      </c>
      <c r="AF12" s="644">
        <f t="shared" si="1"/>
        <v>2.54</v>
      </c>
      <c r="AG12" s="644">
        <f t="shared" si="1"/>
        <v>4.72</v>
      </c>
      <c r="AH12" s="645">
        <f t="shared" si="11"/>
        <v>16.809999999999999</v>
      </c>
      <c r="AI12" s="646"/>
    </row>
    <row r="13" spans="1:35" s="71" customFormat="1" ht="15.75" customHeight="1" x14ac:dyDescent="0.25">
      <c r="A13" s="72">
        <v>1027493</v>
      </c>
      <c r="B13" s="73">
        <v>101364</v>
      </c>
      <c r="C13" s="73" t="s">
        <v>1267</v>
      </c>
      <c r="D13" s="649" t="s">
        <v>1267</v>
      </c>
      <c r="E13" s="74" t="s">
        <v>384</v>
      </c>
      <c r="F13" s="74" t="s">
        <v>1268</v>
      </c>
      <c r="G13" s="75" t="s">
        <v>1260</v>
      </c>
      <c r="H13" s="76" t="s">
        <v>1269</v>
      </c>
      <c r="I13" s="650">
        <v>311904</v>
      </c>
      <c r="J13" s="650">
        <v>311238</v>
      </c>
      <c r="K13" s="650">
        <v>311904</v>
      </c>
      <c r="L13" s="650">
        <v>311238</v>
      </c>
      <c r="M13" s="68">
        <v>82847.460000000006</v>
      </c>
      <c r="N13" s="68">
        <v>82802.570000000007</v>
      </c>
      <c r="O13" s="68">
        <v>153859.57</v>
      </c>
      <c r="P13" s="68">
        <v>153776.19</v>
      </c>
      <c r="Q13" s="67">
        <v>548611.03</v>
      </c>
      <c r="R13" s="69">
        <v>547816.76</v>
      </c>
      <c r="S13" s="66">
        <v>1096427.79</v>
      </c>
      <c r="T13" s="639">
        <f t="shared" si="2"/>
        <v>311904</v>
      </c>
      <c r="U13" s="640">
        <f t="shared" si="3"/>
        <v>82847.460000000006</v>
      </c>
      <c r="V13" s="641">
        <f t="shared" si="4"/>
        <v>153859.57</v>
      </c>
      <c r="W13" s="641">
        <f t="shared" si="5"/>
        <v>548611.03</v>
      </c>
      <c r="X13" s="639">
        <f t="shared" si="6"/>
        <v>311238</v>
      </c>
      <c r="Y13" s="640">
        <f t="shared" si="7"/>
        <v>82802.570000000007</v>
      </c>
      <c r="Z13" s="641">
        <f t="shared" si="8"/>
        <v>153776.19</v>
      </c>
      <c r="AA13" s="641">
        <f t="shared" si="9"/>
        <v>547816.76</v>
      </c>
      <c r="AB13" s="642">
        <v>22578.054941812799</v>
      </c>
      <c r="AC13" s="642">
        <v>4413.2778023830551</v>
      </c>
      <c r="AD13" s="643">
        <v>26991.332744195854</v>
      </c>
      <c r="AE13" s="644">
        <f t="shared" si="10"/>
        <v>11.53</v>
      </c>
      <c r="AF13" s="644">
        <f t="shared" si="1"/>
        <v>3.07</v>
      </c>
      <c r="AG13" s="644">
        <f t="shared" si="1"/>
        <v>5.7</v>
      </c>
      <c r="AH13" s="645">
        <f t="shared" si="11"/>
        <v>20.3</v>
      </c>
      <c r="AI13" s="646"/>
    </row>
    <row r="14" spans="1:35" s="71" customFormat="1" ht="15.75" customHeight="1" x14ac:dyDescent="0.25">
      <c r="A14" s="87">
        <v>1028621</v>
      </c>
      <c r="B14" s="88">
        <v>100947</v>
      </c>
      <c r="C14" s="88" t="s">
        <v>1272</v>
      </c>
      <c r="D14" s="652" t="s">
        <v>1272</v>
      </c>
      <c r="E14" s="89" t="s">
        <v>128</v>
      </c>
      <c r="F14" s="89" t="s">
        <v>1273</v>
      </c>
      <c r="G14" s="90" t="s">
        <v>1260</v>
      </c>
      <c r="H14" s="91" t="s">
        <v>1273</v>
      </c>
      <c r="I14" s="650">
        <v>167860</v>
      </c>
      <c r="J14" s="650">
        <v>167502</v>
      </c>
      <c r="K14" s="650">
        <v>167860</v>
      </c>
      <c r="L14" s="650">
        <v>167502</v>
      </c>
      <c r="M14" s="68">
        <v>44586.79</v>
      </c>
      <c r="N14" s="68">
        <v>44562.62</v>
      </c>
      <c r="O14" s="68">
        <v>82804.03</v>
      </c>
      <c r="P14" s="68">
        <v>82759.16</v>
      </c>
      <c r="Q14" s="67">
        <v>295250.82</v>
      </c>
      <c r="R14" s="69">
        <v>294823.78000000003</v>
      </c>
      <c r="S14" s="66">
        <v>590074.60000000009</v>
      </c>
      <c r="T14" s="639">
        <f t="shared" si="2"/>
        <v>167860</v>
      </c>
      <c r="U14" s="640">
        <f t="shared" si="3"/>
        <v>44586.79</v>
      </c>
      <c r="V14" s="641">
        <f t="shared" si="4"/>
        <v>82804.03</v>
      </c>
      <c r="W14" s="641">
        <f t="shared" si="5"/>
        <v>295250.82</v>
      </c>
      <c r="X14" s="639">
        <f t="shared" si="6"/>
        <v>167502</v>
      </c>
      <c r="Y14" s="640">
        <f t="shared" si="7"/>
        <v>44562.62</v>
      </c>
      <c r="Z14" s="641">
        <f t="shared" si="8"/>
        <v>82759.16</v>
      </c>
      <c r="AA14" s="641">
        <f t="shared" si="9"/>
        <v>294823.78000000003</v>
      </c>
      <c r="AB14" s="642">
        <v>10803.935302951115</v>
      </c>
      <c r="AC14" s="642">
        <v>0</v>
      </c>
      <c r="AD14" s="643">
        <v>10803.935302951115</v>
      </c>
      <c r="AE14" s="644">
        <f t="shared" si="10"/>
        <v>15.5</v>
      </c>
      <c r="AF14" s="644">
        <f t="shared" si="1"/>
        <v>4.12</v>
      </c>
      <c r="AG14" s="644">
        <f t="shared" si="1"/>
        <v>7.66</v>
      </c>
      <c r="AH14" s="645">
        <f t="shared" si="11"/>
        <v>27.28</v>
      </c>
      <c r="AI14" s="646"/>
    </row>
    <row r="15" spans="1:35" s="71" customFormat="1" ht="15.75" customHeight="1" x14ac:dyDescent="0.25">
      <c r="A15" s="87">
        <v>1015197</v>
      </c>
      <c r="B15" s="88">
        <v>4370</v>
      </c>
      <c r="C15" s="88" t="s">
        <v>3467</v>
      </c>
      <c r="D15" s="652" t="s">
        <v>1272</v>
      </c>
      <c r="E15" s="89" t="s">
        <v>208</v>
      </c>
      <c r="F15" s="89" t="s">
        <v>1273</v>
      </c>
      <c r="G15" s="90" t="s">
        <v>1260</v>
      </c>
      <c r="H15" s="91" t="s">
        <v>1273</v>
      </c>
      <c r="I15" s="650">
        <v>87339</v>
      </c>
      <c r="J15" s="650">
        <v>87153</v>
      </c>
      <c r="K15" s="650">
        <v>87339</v>
      </c>
      <c r="L15" s="650">
        <v>87153</v>
      </c>
      <c r="M15" s="68">
        <v>23198.97</v>
      </c>
      <c r="N15" s="68">
        <v>23186.400000000001</v>
      </c>
      <c r="O15" s="68">
        <v>43083.8</v>
      </c>
      <c r="P15" s="68">
        <v>43060.45</v>
      </c>
      <c r="Q15" s="67">
        <v>153621.77000000002</v>
      </c>
      <c r="R15" s="69">
        <v>153399.84999999998</v>
      </c>
      <c r="S15" s="66">
        <v>307021.62</v>
      </c>
      <c r="T15" s="639">
        <f t="shared" si="2"/>
        <v>87339</v>
      </c>
      <c r="U15" s="640">
        <f t="shared" si="3"/>
        <v>23198.97</v>
      </c>
      <c r="V15" s="641">
        <f t="shared" si="4"/>
        <v>43083.8</v>
      </c>
      <c r="W15" s="641">
        <f t="shared" si="5"/>
        <v>153621.77000000002</v>
      </c>
      <c r="X15" s="639">
        <f t="shared" si="6"/>
        <v>87153</v>
      </c>
      <c r="Y15" s="640">
        <f t="shared" si="7"/>
        <v>23186.400000000001</v>
      </c>
      <c r="Z15" s="641">
        <f t="shared" si="8"/>
        <v>43060.45</v>
      </c>
      <c r="AA15" s="641">
        <f t="shared" si="9"/>
        <v>153399.84999999998</v>
      </c>
      <c r="AB15" s="642">
        <v>10803.935302951115</v>
      </c>
      <c r="AC15" s="642">
        <v>0</v>
      </c>
      <c r="AD15" s="643">
        <v>10803.935302951115</v>
      </c>
      <c r="AE15" s="644">
        <f t="shared" si="10"/>
        <v>8.07</v>
      </c>
      <c r="AF15" s="644">
        <f t="shared" si="1"/>
        <v>2.15</v>
      </c>
      <c r="AG15" s="644">
        <f t="shared" si="1"/>
        <v>3.99</v>
      </c>
      <c r="AH15" s="645">
        <f t="shared" si="11"/>
        <v>14.21</v>
      </c>
      <c r="AI15" s="646"/>
    </row>
    <row r="16" spans="1:35" s="71" customFormat="1" ht="15.75" customHeight="1" x14ac:dyDescent="0.25">
      <c r="A16" s="92">
        <v>524601</v>
      </c>
      <c r="B16" s="93">
        <v>524601</v>
      </c>
      <c r="C16" s="93" t="s">
        <v>3468</v>
      </c>
      <c r="D16" s="94" t="s">
        <v>1258</v>
      </c>
      <c r="E16" s="94" t="s">
        <v>1057</v>
      </c>
      <c r="F16" s="94" t="s">
        <v>1273</v>
      </c>
      <c r="G16" s="70" t="s">
        <v>1260</v>
      </c>
      <c r="H16" s="93" t="s">
        <v>1273</v>
      </c>
      <c r="I16" s="650">
        <v>86195</v>
      </c>
      <c r="J16" s="650">
        <v>86011</v>
      </c>
      <c r="K16" s="650">
        <v>86195</v>
      </c>
      <c r="L16" s="650">
        <v>86011</v>
      </c>
      <c r="M16" s="68">
        <v>22894.959999999999</v>
      </c>
      <c r="N16" s="68">
        <v>22882.55</v>
      </c>
      <c r="O16" s="68">
        <v>42519.199999999997</v>
      </c>
      <c r="P16" s="68">
        <v>42496.160000000003</v>
      </c>
      <c r="Q16" s="67">
        <v>151609.15999999997</v>
      </c>
      <c r="R16" s="69">
        <v>151389.71000000002</v>
      </c>
      <c r="S16" s="66">
        <v>302998.87</v>
      </c>
      <c r="T16" s="639">
        <f t="shared" si="2"/>
        <v>86195</v>
      </c>
      <c r="U16" s="640">
        <f t="shared" si="3"/>
        <v>22894.959999999999</v>
      </c>
      <c r="V16" s="641">
        <f t="shared" si="4"/>
        <v>42519.199999999997</v>
      </c>
      <c r="W16" s="641">
        <f t="shared" si="5"/>
        <v>151609.15999999997</v>
      </c>
      <c r="X16" s="639">
        <f t="shared" si="6"/>
        <v>86011</v>
      </c>
      <c r="Y16" s="640">
        <f t="shared" si="7"/>
        <v>22882.55</v>
      </c>
      <c r="Z16" s="641">
        <f t="shared" si="8"/>
        <v>42496.160000000003</v>
      </c>
      <c r="AA16" s="641">
        <f t="shared" si="9"/>
        <v>151389.71000000002</v>
      </c>
      <c r="AB16" s="642">
        <v>30335.791973545318</v>
      </c>
      <c r="AC16" s="642">
        <v>0</v>
      </c>
      <c r="AD16" s="643">
        <v>30335.791973545318</v>
      </c>
      <c r="AE16" s="644">
        <f t="shared" si="10"/>
        <v>2.84</v>
      </c>
      <c r="AF16" s="644">
        <f t="shared" si="1"/>
        <v>0.75</v>
      </c>
      <c r="AG16" s="644">
        <f t="shared" si="1"/>
        <v>1.4</v>
      </c>
      <c r="AH16" s="645">
        <f t="shared" si="11"/>
        <v>4.99</v>
      </c>
      <c r="AI16" s="646"/>
    </row>
    <row r="17" spans="1:35" s="71" customFormat="1" ht="15.75" customHeight="1" x14ac:dyDescent="0.25">
      <c r="A17" s="72">
        <v>1025829</v>
      </c>
      <c r="B17" s="73">
        <v>5396</v>
      </c>
      <c r="C17" s="73" t="s">
        <v>3469</v>
      </c>
      <c r="D17" s="649" t="s">
        <v>1274</v>
      </c>
      <c r="E17" s="74" t="s">
        <v>1145</v>
      </c>
      <c r="F17" s="74" t="s">
        <v>1275</v>
      </c>
      <c r="G17" s="75" t="s">
        <v>1260</v>
      </c>
      <c r="H17" s="76" t="s">
        <v>1275</v>
      </c>
      <c r="I17" s="650">
        <v>214641</v>
      </c>
      <c r="J17" s="650">
        <v>214183</v>
      </c>
      <c r="K17" s="650">
        <v>214641</v>
      </c>
      <c r="L17" s="650">
        <v>214183</v>
      </c>
      <c r="M17" s="68">
        <v>57012.61</v>
      </c>
      <c r="N17" s="68">
        <v>56981.72</v>
      </c>
      <c r="O17" s="68">
        <v>105880.56</v>
      </c>
      <c r="P17" s="68">
        <v>105823.18</v>
      </c>
      <c r="Q17" s="67">
        <v>377534.17</v>
      </c>
      <c r="R17" s="69">
        <v>376987.89999999997</v>
      </c>
      <c r="S17" s="66">
        <v>754522.07</v>
      </c>
      <c r="T17" s="639">
        <f t="shared" si="2"/>
        <v>214641</v>
      </c>
      <c r="U17" s="640">
        <f t="shared" si="3"/>
        <v>57012.61</v>
      </c>
      <c r="V17" s="641">
        <f t="shared" si="4"/>
        <v>105880.56</v>
      </c>
      <c r="W17" s="641">
        <f t="shared" si="5"/>
        <v>377534.17</v>
      </c>
      <c r="X17" s="639">
        <f t="shared" si="6"/>
        <v>214183</v>
      </c>
      <c r="Y17" s="640">
        <f t="shared" si="7"/>
        <v>56981.72</v>
      </c>
      <c r="Z17" s="641">
        <f t="shared" si="8"/>
        <v>105823.18</v>
      </c>
      <c r="AA17" s="641">
        <f t="shared" si="9"/>
        <v>376987.89999999997</v>
      </c>
      <c r="AB17" s="642">
        <v>28857.066402483964</v>
      </c>
      <c r="AC17" s="642">
        <v>0</v>
      </c>
      <c r="AD17" s="643">
        <v>28857.066402483964</v>
      </c>
      <c r="AE17" s="644">
        <f t="shared" si="10"/>
        <v>7.42</v>
      </c>
      <c r="AF17" s="644">
        <f t="shared" si="1"/>
        <v>1.97</v>
      </c>
      <c r="AG17" s="644">
        <f t="shared" si="1"/>
        <v>3.67</v>
      </c>
      <c r="AH17" s="645">
        <f t="shared" si="11"/>
        <v>13.06</v>
      </c>
      <c r="AI17" s="646"/>
    </row>
    <row r="18" spans="1:35" s="71" customFormat="1" ht="15.75" customHeight="1" x14ac:dyDescent="0.25">
      <c r="A18" s="72">
        <v>1025841</v>
      </c>
      <c r="B18" s="73">
        <v>5393</v>
      </c>
      <c r="C18" s="73" t="s">
        <v>3470</v>
      </c>
      <c r="D18" s="649" t="s">
        <v>1274</v>
      </c>
      <c r="E18" s="74" t="s">
        <v>1141</v>
      </c>
      <c r="F18" s="74" t="s">
        <v>1276</v>
      </c>
      <c r="G18" s="75" t="s">
        <v>1260</v>
      </c>
      <c r="H18" s="76" t="s">
        <v>1276</v>
      </c>
      <c r="I18" s="650">
        <v>60552</v>
      </c>
      <c r="J18" s="650">
        <v>60423</v>
      </c>
      <c r="K18" s="650">
        <v>60552</v>
      </c>
      <c r="L18" s="650">
        <v>60423</v>
      </c>
      <c r="M18" s="68">
        <v>16083.71</v>
      </c>
      <c r="N18" s="68">
        <v>16075</v>
      </c>
      <c r="O18" s="68">
        <v>29869.75</v>
      </c>
      <c r="P18" s="68">
        <v>29853.57</v>
      </c>
      <c r="Q18" s="67">
        <v>106505.45999999999</v>
      </c>
      <c r="R18" s="69">
        <v>106351.57</v>
      </c>
      <c r="S18" s="66">
        <v>212857.03</v>
      </c>
      <c r="T18" s="639">
        <f t="shared" si="2"/>
        <v>60552</v>
      </c>
      <c r="U18" s="640">
        <f t="shared" si="3"/>
        <v>16083.71</v>
      </c>
      <c r="V18" s="641">
        <f t="shared" si="4"/>
        <v>29869.75</v>
      </c>
      <c r="W18" s="641">
        <f t="shared" si="5"/>
        <v>106505.45999999999</v>
      </c>
      <c r="X18" s="639">
        <f t="shared" si="6"/>
        <v>60423</v>
      </c>
      <c r="Y18" s="640">
        <f t="shared" si="7"/>
        <v>16075</v>
      </c>
      <c r="Z18" s="641">
        <f t="shared" si="8"/>
        <v>29853.57</v>
      </c>
      <c r="AA18" s="641">
        <f t="shared" si="9"/>
        <v>106351.57</v>
      </c>
      <c r="AB18" s="642">
        <v>28857.066402483964</v>
      </c>
      <c r="AC18" s="642">
        <v>0</v>
      </c>
      <c r="AD18" s="643">
        <v>28857.066402483964</v>
      </c>
      <c r="AE18" s="644">
        <f t="shared" si="10"/>
        <v>2.09</v>
      </c>
      <c r="AF18" s="644">
        <f t="shared" si="1"/>
        <v>0.56000000000000005</v>
      </c>
      <c r="AG18" s="644">
        <f t="shared" si="1"/>
        <v>1.03</v>
      </c>
      <c r="AH18" s="645">
        <f t="shared" si="11"/>
        <v>3.6799999999999997</v>
      </c>
      <c r="AI18" s="646"/>
    </row>
    <row r="19" spans="1:35" s="71" customFormat="1" ht="15.75" customHeight="1" x14ac:dyDescent="0.25">
      <c r="A19" s="81">
        <v>1026727</v>
      </c>
      <c r="B19" s="82">
        <v>5394</v>
      </c>
      <c r="C19" s="82" t="s">
        <v>3471</v>
      </c>
      <c r="D19" s="651" t="s">
        <v>1277</v>
      </c>
      <c r="E19" s="83" t="s">
        <v>1143</v>
      </c>
      <c r="F19" s="83" t="s">
        <v>1278</v>
      </c>
      <c r="G19" s="84" t="s">
        <v>1260</v>
      </c>
      <c r="H19" s="85" t="s">
        <v>1278</v>
      </c>
      <c r="I19" s="650">
        <v>256393</v>
      </c>
      <c r="J19" s="650">
        <v>255845</v>
      </c>
      <c r="K19" s="650">
        <v>256393</v>
      </c>
      <c r="L19" s="650">
        <v>255845</v>
      </c>
      <c r="M19" s="68">
        <v>68102.710000000006</v>
      </c>
      <c r="N19" s="68">
        <v>68065.8</v>
      </c>
      <c r="O19" s="68">
        <v>126476.46</v>
      </c>
      <c r="P19" s="68">
        <v>126407.92</v>
      </c>
      <c r="Q19" s="67">
        <v>450972.17000000004</v>
      </c>
      <c r="R19" s="69">
        <v>450318.72</v>
      </c>
      <c r="S19" s="66">
        <v>901290.89</v>
      </c>
      <c r="T19" s="639">
        <f t="shared" si="2"/>
        <v>256393</v>
      </c>
      <c r="U19" s="640">
        <f t="shared" si="3"/>
        <v>68102.710000000006</v>
      </c>
      <c r="V19" s="641">
        <f t="shared" si="4"/>
        <v>126476.46</v>
      </c>
      <c r="W19" s="641">
        <f t="shared" si="5"/>
        <v>450972.17000000004</v>
      </c>
      <c r="X19" s="639">
        <f t="shared" si="6"/>
        <v>255845</v>
      </c>
      <c r="Y19" s="640">
        <f t="shared" si="7"/>
        <v>68065.8</v>
      </c>
      <c r="Z19" s="641">
        <f t="shared" si="8"/>
        <v>126407.92</v>
      </c>
      <c r="AA19" s="641">
        <f t="shared" si="9"/>
        <v>450318.72</v>
      </c>
      <c r="AB19" s="642">
        <v>12850.778677390743</v>
      </c>
      <c r="AC19" s="642">
        <v>0</v>
      </c>
      <c r="AD19" s="643">
        <v>12850.778677390743</v>
      </c>
      <c r="AE19" s="644">
        <f t="shared" si="10"/>
        <v>19.91</v>
      </c>
      <c r="AF19" s="644">
        <f t="shared" si="1"/>
        <v>5.3</v>
      </c>
      <c r="AG19" s="644">
        <f t="shared" si="1"/>
        <v>9.84</v>
      </c>
      <c r="AH19" s="645">
        <f t="shared" si="11"/>
        <v>35.049999999999997</v>
      </c>
      <c r="AI19" s="646"/>
    </row>
    <row r="20" spans="1:35" s="71" customFormat="1" ht="15.75" customHeight="1" x14ac:dyDescent="0.25">
      <c r="A20" s="87">
        <v>1025967</v>
      </c>
      <c r="B20" s="88">
        <v>4446</v>
      </c>
      <c r="C20" s="88" t="s">
        <v>1279</v>
      </c>
      <c r="D20" s="652" t="s">
        <v>1279</v>
      </c>
      <c r="E20" s="89" t="s">
        <v>674</v>
      </c>
      <c r="F20" s="89" t="s">
        <v>1280</v>
      </c>
      <c r="G20" s="90" t="s">
        <v>1260</v>
      </c>
      <c r="H20" s="91" t="s">
        <v>1281</v>
      </c>
      <c r="I20" s="650">
        <v>267229</v>
      </c>
      <c r="J20" s="650">
        <v>266659</v>
      </c>
      <c r="K20" s="650">
        <v>267229</v>
      </c>
      <c r="L20" s="650">
        <v>266659</v>
      </c>
      <c r="M20" s="68">
        <v>70981.149999999994</v>
      </c>
      <c r="N20" s="68">
        <v>70942.69</v>
      </c>
      <c r="O20" s="68">
        <v>131822.14000000001</v>
      </c>
      <c r="P20" s="68">
        <v>131750.70000000001</v>
      </c>
      <c r="Q20" s="67">
        <v>470032.29000000004</v>
      </c>
      <c r="R20" s="69">
        <v>469352.39</v>
      </c>
      <c r="S20" s="66">
        <v>939384.68</v>
      </c>
      <c r="T20" s="639">
        <f t="shared" si="2"/>
        <v>267229</v>
      </c>
      <c r="U20" s="640">
        <f t="shared" si="3"/>
        <v>70981.149999999994</v>
      </c>
      <c r="V20" s="641">
        <f t="shared" si="4"/>
        <v>131822.14000000001</v>
      </c>
      <c r="W20" s="641">
        <f t="shared" si="5"/>
        <v>470032.29000000004</v>
      </c>
      <c r="X20" s="639">
        <f t="shared" si="6"/>
        <v>266659</v>
      </c>
      <c r="Y20" s="640">
        <f t="shared" si="7"/>
        <v>70942.69</v>
      </c>
      <c r="Z20" s="641">
        <f t="shared" si="8"/>
        <v>131750.70000000001</v>
      </c>
      <c r="AA20" s="641">
        <f t="shared" si="9"/>
        <v>469352.39</v>
      </c>
      <c r="AB20" s="642">
        <v>40143.608993402544</v>
      </c>
      <c r="AC20" s="642">
        <v>7167.6518637872805</v>
      </c>
      <c r="AD20" s="643">
        <v>47311.260857189824</v>
      </c>
      <c r="AE20" s="644">
        <f t="shared" si="10"/>
        <v>5.64</v>
      </c>
      <c r="AF20" s="644">
        <f t="shared" si="10"/>
        <v>1.5</v>
      </c>
      <c r="AG20" s="644">
        <f t="shared" si="10"/>
        <v>2.78</v>
      </c>
      <c r="AH20" s="645">
        <f t="shared" si="11"/>
        <v>9.92</v>
      </c>
      <c r="AI20" s="646"/>
    </row>
    <row r="21" spans="1:35" s="71" customFormat="1" ht="15.75" customHeight="1" x14ac:dyDescent="0.25">
      <c r="A21" s="72">
        <v>1026206</v>
      </c>
      <c r="B21" s="73">
        <v>5040</v>
      </c>
      <c r="C21" s="73" t="s">
        <v>2112</v>
      </c>
      <c r="D21" s="649" t="s">
        <v>1258</v>
      </c>
      <c r="E21" s="74" t="s">
        <v>922</v>
      </c>
      <c r="F21" s="74" t="s">
        <v>1282</v>
      </c>
      <c r="G21" s="75" t="s">
        <v>1260</v>
      </c>
      <c r="H21" s="76" t="s">
        <v>1282</v>
      </c>
      <c r="I21" s="650">
        <v>92819</v>
      </c>
      <c r="J21" s="650">
        <v>92620</v>
      </c>
      <c r="K21" s="650">
        <v>92819</v>
      </c>
      <c r="L21" s="650">
        <v>92620</v>
      </c>
      <c r="M21" s="68">
        <v>24654.36</v>
      </c>
      <c r="N21" s="68">
        <v>24641</v>
      </c>
      <c r="O21" s="68">
        <v>45786.68</v>
      </c>
      <c r="P21" s="68">
        <v>45761.86</v>
      </c>
      <c r="Q21" s="67">
        <v>163260.04</v>
      </c>
      <c r="R21" s="69">
        <v>163022.85999999999</v>
      </c>
      <c r="S21" s="66">
        <v>326282.90000000002</v>
      </c>
      <c r="T21" s="639">
        <f t="shared" si="2"/>
        <v>92819</v>
      </c>
      <c r="U21" s="640">
        <f t="shared" si="3"/>
        <v>24654.36</v>
      </c>
      <c r="V21" s="641">
        <f t="shared" si="4"/>
        <v>45786.68</v>
      </c>
      <c r="W21" s="641">
        <f t="shared" si="5"/>
        <v>163260.04</v>
      </c>
      <c r="X21" s="639">
        <f t="shared" si="6"/>
        <v>92620</v>
      </c>
      <c r="Y21" s="640">
        <f t="shared" si="7"/>
        <v>24641</v>
      </c>
      <c r="Z21" s="641">
        <f t="shared" si="8"/>
        <v>45761.86</v>
      </c>
      <c r="AA21" s="641">
        <f t="shared" si="9"/>
        <v>163022.85999999999</v>
      </c>
      <c r="AB21" s="642">
        <v>30335.791973545318</v>
      </c>
      <c r="AC21" s="642">
        <v>0</v>
      </c>
      <c r="AD21" s="643">
        <v>30335.791973545318</v>
      </c>
      <c r="AE21" s="644">
        <f t="shared" si="10"/>
        <v>3.05</v>
      </c>
      <c r="AF21" s="644">
        <f t="shared" si="10"/>
        <v>0.81</v>
      </c>
      <c r="AG21" s="644">
        <f t="shared" si="10"/>
        <v>1.51</v>
      </c>
      <c r="AH21" s="645">
        <f t="shared" si="11"/>
        <v>5.37</v>
      </c>
      <c r="AI21" s="646"/>
    </row>
    <row r="22" spans="1:35" s="71" customFormat="1" ht="15.75" customHeight="1" x14ac:dyDescent="0.25">
      <c r="A22" s="72">
        <v>1026235</v>
      </c>
      <c r="B22" s="73">
        <v>5328</v>
      </c>
      <c r="C22" s="73" t="s">
        <v>3472</v>
      </c>
      <c r="D22" s="649" t="s">
        <v>1272</v>
      </c>
      <c r="E22" s="74" t="s">
        <v>364</v>
      </c>
      <c r="F22" s="74" t="s">
        <v>1283</v>
      </c>
      <c r="G22" s="75" t="s">
        <v>1260</v>
      </c>
      <c r="H22" s="76" t="s">
        <v>1283</v>
      </c>
      <c r="I22" s="650">
        <v>313657</v>
      </c>
      <c r="J22" s="650">
        <v>312987</v>
      </c>
      <c r="K22" s="650">
        <v>313657</v>
      </c>
      <c r="L22" s="650">
        <v>312987</v>
      </c>
      <c r="M22" s="68">
        <v>83313.19</v>
      </c>
      <c r="N22" s="68">
        <v>83268.039999999994</v>
      </c>
      <c r="O22" s="68">
        <v>154724.49</v>
      </c>
      <c r="P22" s="68">
        <v>154640.64000000001</v>
      </c>
      <c r="Q22" s="67">
        <v>551694.67999999993</v>
      </c>
      <c r="R22" s="69">
        <v>550895.67999999993</v>
      </c>
      <c r="S22" s="66">
        <v>1102590.3599999999</v>
      </c>
      <c r="T22" s="639">
        <f t="shared" si="2"/>
        <v>313657</v>
      </c>
      <c r="U22" s="640">
        <f t="shared" si="3"/>
        <v>83313.19</v>
      </c>
      <c r="V22" s="641">
        <f t="shared" si="4"/>
        <v>154724.49</v>
      </c>
      <c r="W22" s="641">
        <f t="shared" si="5"/>
        <v>551694.67999999993</v>
      </c>
      <c r="X22" s="639">
        <f t="shared" si="6"/>
        <v>312987</v>
      </c>
      <c r="Y22" s="640">
        <f t="shared" si="7"/>
        <v>83268.039999999994</v>
      </c>
      <c r="Z22" s="641">
        <f t="shared" si="8"/>
        <v>154640.64000000001</v>
      </c>
      <c r="AA22" s="641">
        <f t="shared" si="9"/>
        <v>550895.67999999993</v>
      </c>
      <c r="AB22" s="642">
        <v>10803.935302951115</v>
      </c>
      <c r="AC22" s="642">
        <v>0</v>
      </c>
      <c r="AD22" s="643">
        <v>10803.935302951115</v>
      </c>
      <c r="AE22" s="644">
        <f t="shared" si="10"/>
        <v>28.97</v>
      </c>
      <c r="AF22" s="644">
        <f t="shared" si="10"/>
        <v>7.71</v>
      </c>
      <c r="AG22" s="644">
        <f t="shared" si="10"/>
        <v>14.31</v>
      </c>
      <c r="AH22" s="645">
        <f t="shared" si="11"/>
        <v>50.99</v>
      </c>
      <c r="AI22" s="646"/>
    </row>
    <row r="23" spans="1:35" s="71" customFormat="1" ht="15.75" customHeight="1" x14ac:dyDescent="0.25">
      <c r="A23" s="72">
        <v>1017869</v>
      </c>
      <c r="B23" s="73">
        <v>5069</v>
      </c>
      <c r="C23" s="73" t="s">
        <v>3473</v>
      </c>
      <c r="D23" s="649" t="s">
        <v>1258</v>
      </c>
      <c r="E23" s="74" t="s">
        <v>328</v>
      </c>
      <c r="F23" s="74" t="s">
        <v>1283</v>
      </c>
      <c r="G23" s="75" t="s">
        <v>1260</v>
      </c>
      <c r="H23" s="76" t="s">
        <v>1283</v>
      </c>
      <c r="I23" s="650">
        <v>68515</v>
      </c>
      <c r="J23" s="650">
        <v>68369</v>
      </c>
      <c r="K23" s="650">
        <v>68515</v>
      </c>
      <c r="L23" s="650">
        <v>68369</v>
      </c>
      <c r="M23" s="68">
        <v>18198.89</v>
      </c>
      <c r="N23" s="68">
        <v>18189.02</v>
      </c>
      <c r="O23" s="68">
        <v>33797.93</v>
      </c>
      <c r="P23" s="68">
        <v>33779.620000000003</v>
      </c>
      <c r="Q23" s="67">
        <v>120511.82</v>
      </c>
      <c r="R23" s="69">
        <v>120337.64000000001</v>
      </c>
      <c r="S23" s="66">
        <v>240849.46000000002</v>
      </c>
      <c r="T23" s="639">
        <f t="shared" si="2"/>
        <v>68515</v>
      </c>
      <c r="U23" s="640">
        <f t="shared" si="3"/>
        <v>18198.89</v>
      </c>
      <c r="V23" s="641">
        <f t="shared" si="4"/>
        <v>33797.93</v>
      </c>
      <c r="W23" s="641">
        <f t="shared" si="5"/>
        <v>120511.82</v>
      </c>
      <c r="X23" s="639">
        <f t="shared" si="6"/>
        <v>68369</v>
      </c>
      <c r="Y23" s="640">
        <f t="shared" si="7"/>
        <v>18189.02</v>
      </c>
      <c r="Z23" s="641">
        <f t="shared" si="8"/>
        <v>33779.620000000003</v>
      </c>
      <c r="AA23" s="641">
        <f t="shared" si="9"/>
        <v>120337.64000000001</v>
      </c>
      <c r="AB23" s="642">
        <v>30335.791973545318</v>
      </c>
      <c r="AC23" s="642">
        <v>0</v>
      </c>
      <c r="AD23" s="643">
        <v>30335.791973545318</v>
      </c>
      <c r="AE23" s="644">
        <f t="shared" si="10"/>
        <v>2.25</v>
      </c>
      <c r="AF23" s="644">
        <f t="shared" si="10"/>
        <v>0.6</v>
      </c>
      <c r="AG23" s="644">
        <f t="shared" si="10"/>
        <v>1.1100000000000001</v>
      </c>
      <c r="AH23" s="645">
        <f t="shared" si="11"/>
        <v>3.96</v>
      </c>
      <c r="AI23" s="646"/>
    </row>
    <row r="24" spans="1:35" s="71" customFormat="1" ht="15.75" customHeight="1" x14ac:dyDescent="0.25">
      <c r="A24" s="72">
        <v>1025959</v>
      </c>
      <c r="B24" s="73">
        <v>4882</v>
      </c>
      <c r="C24" s="73" t="s">
        <v>3472</v>
      </c>
      <c r="D24" s="649" t="s">
        <v>1272</v>
      </c>
      <c r="E24" s="74" t="s">
        <v>855</v>
      </c>
      <c r="F24" s="74" t="s">
        <v>1283</v>
      </c>
      <c r="G24" s="75" t="s">
        <v>1260</v>
      </c>
      <c r="H24" s="76" t="s">
        <v>1283</v>
      </c>
      <c r="I24" s="650">
        <v>40291</v>
      </c>
      <c r="J24" s="650">
        <v>40205</v>
      </c>
      <c r="K24" s="650">
        <v>40291</v>
      </c>
      <c r="L24" s="650">
        <v>40205</v>
      </c>
      <c r="M24" s="68">
        <v>10701.99</v>
      </c>
      <c r="N24" s="68">
        <v>10696.19</v>
      </c>
      <c r="O24" s="68">
        <v>19875.13</v>
      </c>
      <c r="P24" s="68">
        <v>19864.36</v>
      </c>
      <c r="Q24" s="67">
        <v>70868.12</v>
      </c>
      <c r="R24" s="69">
        <v>70765.55</v>
      </c>
      <c r="S24" s="66">
        <v>141633.66999999998</v>
      </c>
      <c r="T24" s="639">
        <f t="shared" si="2"/>
        <v>40291</v>
      </c>
      <c r="U24" s="640">
        <f t="shared" si="3"/>
        <v>10701.99</v>
      </c>
      <c r="V24" s="641">
        <f t="shared" si="4"/>
        <v>19875.13</v>
      </c>
      <c r="W24" s="641">
        <f t="shared" si="5"/>
        <v>70868.12</v>
      </c>
      <c r="X24" s="639">
        <f t="shared" si="6"/>
        <v>40205</v>
      </c>
      <c r="Y24" s="640">
        <f t="shared" si="7"/>
        <v>10696.19</v>
      </c>
      <c r="Z24" s="641">
        <f t="shared" si="8"/>
        <v>19864.36</v>
      </c>
      <c r="AA24" s="641">
        <f t="shared" si="9"/>
        <v>70765.55</v>
      </c>
      <c r="AB24" s="642">
        <v>10803.935302951115</v>
      </c>
      <c r="AC24" s="642">
        <v>0</v>
      </c>
      <c r="AD24" s="643">
        <v>10803.935302951115</v>
      </c>
      <c r="AE24" s="644">
        <f t="shared" si="10"/>
        <v>3.72</v>
      </c>
      <c r="AF24" s="644">
        <f t="shared" si="10"/>
        <v>0.99</v>
      </c>
      <c r="AG24" s="644">
        <f t="shared" si="10"/>
        <v>1.84</v>
      </c>
      <c r="AH24" s="645">
        <f t="shared" si="11"/>
        <v>6.55</v>
      </c>
      <c r="AI24" s="646"/>
    </row>
    <row r="25" spans="1:35" s="71" customFormat="1" ht="15.75" customHeight="1" x14ac:dyDescent="0.25">
      <c r="A25" s="72">
        <v>1025439</v>
      </c>
      <c r="B25" s="73">
        <v>4514</v>
      </c>
      <c r="C25" s="73" t="s">
        <v>3474</v>
      </c>
      <c r="D25" s="649" t="s">
        <v>1272</v>
      </c>
      <c r="E25" s="74" t="s">
        <v>700</v>
      </c>
      <c r="F25" s="74" t="s">
        <v>1283</v>
      </c>
      <c r="G25" s="75" t="s">
        <v>1260</v>
      </c>
      <c r="H25" s="76" t="s">
        <v>1283</v>
      </c>
      <c r="I25" s="650">
        <v>110888</v>
      </c>
      <c r="J25" s="650">
        <v>110651</v>
      </c>
      <c r="K25" s="650">
        <v>110887.99999999999</v>
      </c>
      <c r="L25" s="650">
        <v>110651</v>
      </c>
      <c r="M25" s="68">
        <v>29453.93</v>
      </c>
      <c r="N25" s="68">
        <v>29437.97</v>
      </c>
      <c r="O25" s="68">
        <v>54700.15</v>
      </c>
      <c r="P25" s="68">
        <v>54670.51</v>
      </c>
      <c r="Q25" s="67">
        <v>195042.08</v>
      </c>
      <c r="R25" s="69">
        <v>194759.48</v>
      </c>
      <c r="S25" s="66">
        <v>389801.56</v>
      </c>
      <c r="T25" s="639">
        <f t="shared" si="2"/>
        <v>110887.99999999999</v>
      </c>
      <c r="U25" s="640">
        <f t="shared" si="3"/>
        <v>29453.93</v>
      </c>
      <c r="V25" s="641">
        <f t="shared" si="4"/>
        <v>54700.15</v>
      </c>
      <c r="W25" s="641">
        <f t="shared" si="5"/>
        <v>195042.08</v>
      </c>
      <c r="X25" s="639">
        <f t="shared" si="6"/>
        <v>110651</v>
      </c>
      <c r="Y25" s="640">
        <f t="shared" si="7"/>
        <v>29437.97</v>
      </c>
      <c r="Z25" s="641">
        <f t="shared" si="8"/>
        <v>54670.51</v>
      </c>
      <c r="AA25" s="641">
        <f t="shared" si="9"/>
        <v>194759.48</v>
      </c>
      <c r="AB25" s="642">
        <v>10803.935302951115</v>
      </c>
      <c r="AC25" s="642">
        <v>0</v>
      </c>
      <c r="AD25" s="643">
        <v>10803.935302951115</v>
      </c>
      <c r="AE25" s="644">
        <f t="shared" si="10"/>
        <v>10.24</v>
      </c>
      <c r="AF25" s="644">
        <f t="shared" si="10"/>
        <v>2.72</v>
      </c>
      <c r="AG25" s="644">
        <f t="shared" si="10"/>
        <v>5.0599999999999996</v>
      </c>
      <c r="AH25" s="645">
        <f t="shared" si="11"/>
        <v>18.02</v>
      </c>
      <c r="AI25" s="646"/>
    </row>
    <row r="26" spans="1:35" s="71" customFormat="1" ht="15.75" customHeight="1" x14ac:dyDescent="0.25">
      <c r="A26" s="72">
        <v>1025489</v>
      </c>
      <c r="B26" s="73">
        <v>4559</v>
      </c>
      <c r="C26" s="73" t="s">
        <v>3475</v>
      </c>
      <c r="D26" s="649" t="s">
        <v>1272</v>
      </c>
      <c r="E26" s="74" t="s">
        <v>238</v>
      </c>
      <c r="F26" s="74" t="s">
        <v>1283</v>
      </c>
      <c r="G26" s="75" t="s">
        <v>1260</v>
      </c>
      <c r="H26" s="76" t="s">
        <v>1283</v>
      </c>
      <c r="I26" s="650">
        <v>93086</v>
      </c>
      <c r="J26" s="650">
        <v>92888</v>
      </c>
      <c r="K26" s="650">
        <v>93086</v>
      </c>
      <c r="L26" s="650">
        <v>92888</v>
      </c>
      <c r="M26" s="68">
        <v>24725.52</v>
      </c>
      <c r="N26" s="68">
        <v>24712.12</v>
      </c>
      <c r="O26" s="68">
        <v>45918.82</v>
      </c>
      <c r="P26" s="68">
        <v>45893.93</v>
      </c>
      <c r="Q26" s="67">
        <v>163730.34</v>
      </c>
      <c r="R26" s="69">
        <v>163494.04999999999</v>
      </c>
      <c r="S26" s="66">
        <v>327224.39</v>
      </c>
      <c r="T26" s="639">
        <f t="shared" si="2"/>
        <v>93086</v>
      </c>
      <c r="U26" s="640">
        <f t="shared" si="3"/>
        <v>24725.52</v>
      </c>
      <c r="V26" s="641">
        <f t="shared" si="4"/>
        <v>45918.82</v>
      </c>
      <c r="W26" s="641">
        <f t="shared" si="5"/>
        <v>163730.34</v>
      </c>
      <c r="X26" s="639">
        <f t="shared" si="6"/>
        <v>92888</v>
      </c>
      <c r="Y26" s="640">
        <f t="shared" si="7"/>
        <v>24712.12</v>
      </c>
      <c r="Z26" s="641">
        <f t="shared" si="8"/>
        <v>45893.93</v>
      </c>
      <c r="AA26" s="641">
        <f t="shared" si="9"/>
        <v>163494.04999999999</v>
      </c>
      <c r="AB26" s="642">
        <v>10803.935302951115</v>
      </c>
      <c r="AC26" s="642">
        <v>0</v>
      </c>
      <c r="AD26" s="643">
        <v>10803.935302951115</v>
      </c>
      <c r="AE26" s="644">
        <f t="shared" si="10"/>
        <v>8.6</v>
      </c>
      <c r="AF26" s="644">
        <f t="shared" si="10"/>
        <v>2.29</v>
      </c>
      <c r="AG26" s="644">
        <f t="shared" si="10"/>
        <v>4.25</v>
      </c>
      <c r="AH26" s="645">
        <f t="shared" si="11"/>
        <v>15.14</v>
      </c>
      <c r="AI26" s="646"/>
    </row>
    <row r="27" spans="1:35" s="71" customFormat="1" ht="15.75" customHeight="1" x14ac:dyDescent="0.25">
      <c r="A27" s="72">
        <v>1026410</v>
      </c>
      <c r="B27" s="73">
        <v>5014</v>
      </c>
      <c r="C27" s="73" t="s">
        <v>3476</v>
      </c>
      <c r="D27" s="649" t="s">
        <v>1272</v>
      </c>
      <c r="E27" s="74" t="s">
        <v>909</v>
      </c>
      <c r="F27" s="74" t="s">
        <v>1283</v>
      </c>
      <c r="G27" s="75" t="s">
        <v>1260</v>
      </c>
      <c r="H27" s="76" t="s">
        <v>1283</v>
      </c>
      <c r="I27" s="650">
        <v>334003</v>
      </c>
      <c r="J27" s="650">
        <v>333290</v>
      </c>
      <c r="K27" s="650">
        <v>334003</v>
      </c>
      <c r="L27" s="650">
        <v>333290</v>
      </c>
      <c r="M27" s="68">
        <v>88717.55</v>
      </c>
      <c r="N27" s="68">
        <v>88669.47</v>
      </c>
      <c r="O27" s="68">
        <v>164761.16</v>
      </c>
      <c r="P27" s="68">
        <v>164671.87</v>
      </c>
      <c r="Q27" s="67">
        <v>587481.71</v>
      </c>
      <c r="R27" s="69">
        <v>586631.34</v>
      </c>
      <c r="S27" s="66">
        <v>1174113.0499999998</v>
      </c>
      <c r="T27" s="639">
        <f t="shared" si="2"/>
        <v>334003</v>
      </c>
      <c r="U27" s="640">
        <f t="shared" si="3"/>
        <v>88717.55</v>
      </c>
      <c r="V27" s="641">
        <f t="shared" si="4"/>
        <v>164761.16</v>
      </c>
      <c r="W27" s="641">
        <f t="shared" si="5"/>
        <v>587481.71</v>
      </c>
      <c r="X27" s="639">
        <f t="shared" si="6"/>
        <v>333290</v>
      </c>
      <c r="Y27" s="640">
        <f t="shared" si="7"/>
        <v>88669.47</v>
      </c>
      <c r="Z27" s="641">
        <f t="shared" si="8"/>
        <v>164671.87</v>
      </c>
      <c r="AA27" s="641">
        <f t="shared" si="9"/>
        <v>586631.34</v>
      </c>
      <c r="AB27" s="642">
        <v>10803.935302951115</v>
      </c>
      <c r="AC27" s="642">
        <v>0</v>
      </c>
      <c r="AD27" s="643">
        <v>10803.935302951115</v>
      </c>
      <c r="AE27" s="644">
        <f t="shared" si="10"/>
        <v>30.85</v>
      </c>
      <c r="AF27" s="644">
        <f t="shared" si="10"/>
        <v>8.2100000000000009</v>
      </c>
      <c r="AG27" s="644">
        <f t="shared" si="10"/>
        <v>15.24</v>
      </c>
      <c r="AH27" s="645">
        <f t="shared" si="11"/>
        <v>54.300000000000004</v>
      </c>
      <c r="AI27" s="646"/>
    </row>
    <row r="28" spans="1:35" s="71" customFormat="1" ht="15.75" customHeight="1" x14ac:dyDescent="0.25">
      <c r="A28" s="72">
        <v>1026417</v>
      </c>
      <c r="B28" s="73">
        <v>4332</v>
      </c>
      <c r="C28" s="73" t="s">
        <v>3467</v>
      </c>
      <c r="D28" s="649" t="s">
        <v>1272</v>
      </c>
      <c r="E28" s="74" t="s">
        <v>628</v>
      </c>
      <c r="F28" s="74" t="s">
        <v>1283</v>
      </c>
      <c r="G28" s="75" t="s">
        <v>1260</v>
      </c>
      <c r="H28" s="76" t="s">
        <v>1283</v>
      </c>
      <c r="I28" s="650">
        <v>97896</v>
      </c>
      <c r="J28" s="650">
        <v>97687</v>
      </c>
      <c r="K28" s="650">
        <v>97896</v>
      </c>
      <c r="L28" s="650">
        <v>97687.000000000015</v>
      </c>
      <c r="M28" s="68">
        <v>26003.03</v>
      </c>
      <c r="N28" s="68">
        <v>25988.94</v>
      </c>
      <c r="O28" s="68">
        <v>48291.34</v>
      </c>
      <c r="P28" s="68">
        <v>48265.17</v>
      </c>
      <c r="Q28" s="67">
        <v>172190.37</v>
      </c>
      <c r="R28" s="69">
        <v>171941.11000000002</v>
      </c>
      <c r="S28" s="66">
        <v>344131.48</v>
      </c>
      <c r="T28" s="639">
        <f t="shared" si="2"/>
        <v>97896</v>
      </c>
      <c r="U28" s="640">
        <f t="shared" si="3"/>
        <v>26003.03</v>
      </c>
      <c r="V28" s="641">
        <f t="shared" si="4"/>
        <v>48291.34</v>
      </c>
      <c r="W28" s="641">
        <f t="shared" si="5"/>
        <v>172190.37</v>
      </c>
      <c r="X28" s="639">
        <f t="shared" si="6"/>
        <v>97687.000000000015</v>
      </c>
      <c r="Y28" s="640">
        <f t="shared" si="7"/>
        <v>25988.94</v>
      </c>
      <c r="Z28" s="641">
        <f t="shared" si="8"/>
        <v>48265.17</v>
      </c>
      <c r="AA28" s="641">
        <f t="shared" si="9"/>
        <v>171941.11000000002</v>
      </c>
      <c r="AB28" s="642">
        <v>10803.935302951115</v>
      </c>
      <c r="AC28" s="642">
        <v>0</v>
      </c>
      <c r="AD28" s="643">
        <v>10803.935302951115</v>
      </c>
      <c r="AE28" s="644">
        <f t="shared" si="10"/>
        <v>9.0399999999999991</v>
      </c>
      <c r="AF28" s="644">
        <f t="shared" si="10"/>
        <v>2.41</v>
      </c>
      <c r="AG28" s="644">
        <f t="shared" si="10"/>
        <v>4.47</v>
      </c>
      <c r="AH28" s="645">
        <f t="shared" si="11"/>
        <v>15.919999999999998</v>
      </c>
      <c r="AI28" s="646"/>
    </row>
    <row r="29" spans="1:35" s="71" customFormat="1" ht="15.75" customHeight="1" x14ac:dyDescent="0.25">
      <c r="A29" s="72">
        <v>1026481</v>
      </c>
      <c r="B29" s="73">
        <v>4412</v>
      </c>
      <c r="C29" s="73" t="s">
        <v>3477</v>
      </c>
      <c r="D29" s="649" t="s">
        <v>1258</v>
      </c>
      <c r="E29" s="74" t="s">
        <v>210</v>
      </c>
      <c r="F29" s="74" t="s">
        <v>1283</v>
      </c>
      <c r="G29" s="75" t="s">
        <v>1260</v>
      </c>
      <c r="H29" s="76" t="s">
        <v>1283</v>
      </c>
      <c r="I29" s="650">
        <v>165973</v>
      </c>
      <c r="J29" s="650">
        <v>165618</v>
      </c>
      <c r="K29" s="650">
        <v>165973</v>
      </c>
      <c r="L29" s="650">
        <v>165618</v>
      </c>
      <c r="M29" s="68">
        <v>44085.48</v>
      </c>
      <c r="N29" s="68">
        <v>44061.59</v>
      </c>
      <c r="O29" s="68">
        <v>81873.039999999994</v>
      </c>
      <c r="P29" s="68">
        <v>81828.67</v>
      </c>
      <c r="Q29" s="67">
        <v>291931.52000000002</v>
      </c>
      <c r="R29" s="69">
        <v>291508.26</v>
      </c>
      <c r="S29" s="66">
        <v>583439.78</v>
      </c>
      <c r="T29" s="639">
        <f t="shared" si="2"/>
        <v>165973</v>
      </c>
      <c r="U29" s="640">
        <f t="shared" si="3"/>
        <v>44085.48</v>
      </c>
      <c r="V29" s="641">
        <f t="shared" si="4"/>
        <v>81873.039999999994</v>
      </c>
      <c r="W29" s="641">
        <f t="shared" si="5"/>
        <v>291931.52000000002</v>
      </c>
      <c r="X29" s="639">
        <f t="shared" si="6"/>
        <v>165618</v>
      </c>
      <c r="Y29" s="640">
        <f t="shared" si="7"/>
        <v>44061.59</v>
      </c>
      <c r="Z29" s="641">
        <f t="shared" si="8"/>
        <v>81828.67</v>
      </c>
      <c r="AA29" s="641">
        <f t="shared" si="9"/>
        <v>291508.26</v>
      </c>
      <c r="AB29" s="642">
        <v>30335.791973545318</v>
      </c>
      <c r="AC29" s="642">
        <v>0</v>
      </c>
      <c r="AD29" s="643">
        <v>30335.791973545318</v>
      </c>
      <c r="AE29" s="644">
        <f t="shared" si="10"/>
        <v>5.46</v>
      </c>
      <c r="AF29" s="644">
        <f t="shared" si="10"/>
        <v>1.45</v>
      </c>
      <c r="AG29" s="644">
        <f t="shared" si="10"/>
        <v>2.7</v>
      </c>
      <c r="AH29" s="645">
        <f t="shared" si="11"/>
        <v>9.61</v>
      </c>
      <c r="AI29" s="646"/>
    </row>
    <row r="30" spans="1:35" s="71" customFormat="1" ht="15.75" customHeight="1" x14ac:dyDescent="0.25">
      <c r="A30" s="72">
        <v>1015052</v>
      </c>
      <c r="B30" s="73">
        <v>4386</v>
      </c>
      <c r="C30" s="73" t="s">
        <v>3462</v>
      </c>
      <c r="D30" s="649" t="s">
        <v>1258</v>
      </c>
      <c r="E30" s="74" t="s">
        <v>654</v>
      </c>
      <c r="F30" s="74" t="s">
        <v>1282</v>
      </c>
      <c r="G30" s="75" t="s">
        <v>1260</v>
      </c>
      <c r="H30" s="76" t="s">
        <v>1282</v>
      </c>
      <c r="I30" s="650">
        <v>92161</v>
      </c>
      <c r="J30" s="650">
        <v>91964</v>
      </c>
      <c r="K30" s="650">
        <v>92161</v>
      </c>
      <c r="L30" s="650">
        <v>91964</v>
      </c>
      <c r="M30" s="68">
        <v>24479.72</v>
      </c>
      <c r="N30" s="68">
        <v>24466.45</v>
      </c>
      <c r="O30" s="68">
        <v>45462.33</v>
      </c>
      <c r="P30" s="68">
        <v>45437.69</v>
      </c>
      <c r="Q30" s="67">
        <v>162103.04999999999</v>
      </c>
      <c r="R30" s="69">
        <v>161868.14000000001</v>
      </c>
      <c r="S30" s="66">
        <v>323971.19</v>
      </c>
      <c r="T30" s="639">
        <f t="shared" si="2"/>
        <v>92161</v>
      </c>
      <c r="U30" s="640">
        <f t="shared" si="3"/>
        <v>24479.72</v>
      </c>
      <c r="V30" s="641">
        <f t="shared" si="4"/>
        <v>45462.33</v>
      </c>
      <c r="W30" s="641">
        <f t="shared" si="5"/>
        <v>162103.04999999999</v>
      </c>
      <c r="X30" s="639">
        <f t="shared" si="6"/>
        <v>91964</v>
      </c>
      <c r="Y30" s="640">
        <f t="shared" si="7"/>
        <v>24466.45</v>
      </c>
      <c r="Z30" s="641">
        <f t="shared" si="8"/>
        <v>45437.69</v>
      </c>
      <c r="AA30" s="641">
        <f t="shared" si="9"/>
        <v>161868.14000000001</v>
      </c>
      <c r="AB30" s="642">
        <v>30335.791973545318</v>
      </c>
      <c r="AC30" s="642">
        <v>0</v>
      </c>
      <c r="AD30" s="643">
        <v>30335.791973545318</v>
      </c>
      <c r="AE30" s="644">
        <f t="shared" si="10"/>
        <v>3.03</v>
      </c>
      <c r="AF30" s="644">
        <f t="shared" si="10"/>
        <v>0.81</v>
      </c>
      <c r="AG30" s="644">
        <f t="shared" si="10"/>
        <v>1.5</v>
      </c>
      <c r="AH30" s="645">
        <f t="shared" si="11"/>
        <v>5.34</v>
      </c>
      <c r="AI30" s="646"/>
    </row>
    <row r="31" spans="1:35" s="71" customFormat="1" ht="15.75" customHeight="1" x14ac:dyDescent="0.25">
      <c r="A31" s="72">
        <v>1027104</v>
      </c>
      <c r="B31" s="73">
        <v>4205</v>
      </c>
      <c r="C31" s="73" t="s">
        <v>2112</v>
      </c>
      <c r="D31" s="649" t="s">
        <v>1258</v>
      </c>
      <c r="E31" s="74" t="s">
        <v>594</v>
      </c>
      <c r="F31" s="74" t="s">
        <v>1282</v>
      </c>
      <c r="G31" s="75" t="s">
        <v>1260</v>
      </c>
      <c r="H31" s="76" t="s">
        <v>1282</v>
      </c>
      <c r="I31" s="650">
        <v>211865</v>
      </c>
      <c r="J31" s="650">
        <v>211412</v>
      </c>
      <c r="K31" s="650">
        <v>211865</v>
      </c>
      <c r="L31" s="650">
        <v>211412</v>
      </c>
      <c r="M31" s="68">
        <v>56275.21</v>
      </c>
      <c r="N31" s="68">
        <v>56244.72</v>
      </c>
      <c r="O31" s="68">
        <v>104511.11</v>
      </c>
      <c r="P31" s="68">
        <v>104454.47</v>
      </c>
      <c r="Q31" s="67">
        <v>372651.32</v>
      </c>
      <c r="R31" s="69">
        <v>372111.18999999994</v>
      </c>
      <c r="S31" s="66">
        <v>744762.51</v>
      </c>
      <c r="T31" s="639">
        <f t="shared" si="2"/>
        <v>211865</v>
      </c>
      <c r="U31" s="640">
        <f t="shared" si="3"/>
        <v>56275.21</v>
      </c>
      <c r="V31" s="641">
        <f t="shared" si="4"/>
        <v>104511.11</v>
      </c>
      <c r="W31" s="641">
        <f t="shared" si="5"/>
        <v>372651.32</v>
      </c>
      <c r="X31" s="639">
        <f t="shared" si="6"/>
        <v>211412</v>
      </c>
      <c r="Y31" s="640">
        <f t="shared" si="7"/>
        <v>56244.72</v>
      </c>
      <c r="Z31" s="641">
        <f t="shared" si="8"/>
        <v>104454.47</v>
      </c>
      <c r="AA31" s="641">
        <f t="shared" si="9"/>
        <v>372111.18999999994</v>
      </c>
      <c r="AB31" s="642">
        <v>30335.791973545318</v>
      </c>
      <c r="AC31" s="642">
        <v>0</v>
      </c>
      <c r="AD31" s="643">
        <v>30335.791973545318</v>
      </c>
      <c r="AE31" s="644">
        <f t="shared" si="10"/>
        <v>6.97</v>
      </c>
      <c r="AF31" s="644">
        <f t="shared" si="10"/>
        <v>1.85</v>
      </c>
      <c r="AG31" s="644">
        <f t="shared" si="10"/>
        <v>3.44</v>
      </c>
      <c r="AH31" s="645">
        <f t="shared" si="11"/>
        <v>12.26</v>
      </c>
      <c r="AI31" s="646"/>
    </row>
    <row r="32" spans="1:35" s="71" customFormat="1" ht="15.75" customHeight="1" x14ac:dyDescent="0.25">
      <c r="A32" s="72">
        <v>1015195</v>
      </c>
      <c r="B32" s="73">
        <v>4773</v>
      </c>
      <c r="C32" s="73" t="s">
        <v>3478</v>
      </c>
      <c r="D32" s="649" t="s">
        <v>1258</v>
      </c>
      <c r="E32" s="74" t="s">
        <v>270</v>
      </c>
      <c r="F32" s="74" t="s">
        <v>1282</v>
      </c>
      <c r="G32" s="75" t="s">
        <v>1260</v>
      </c>
      <c r="H32" s="76" t="s">
        <v>1282</v>
      </c>
      <c r="I32" s="650">
        <v>99272</v>
      </c>
      <c r="J32" s="650">
        <v>99060</v>
      </c>
      <c r="K32" s="650">
        <v>99272</v>
      </c>
      <c r="L32" s="650">
        <v>99060.000000000015</v>
      </c>
      <c r="M32" s="68">
        <v>26368.49</v>
      </c>
      <c r="N32" s="68">
        <v>26354.2</v>
      </c>
      <c r="O32" s="68">
        <v>48970.06</v>
      </c>
      <c r="P32" s="68">
        <v>48943.519999999997</v>
      </c>
      <c r="Q32" s="67">
        <v>174610.55</v>
      </c>
      <c r="R32" s="69">
        <v>174357.72</v>
      </c>
      <c r="S32" s="66">
        <v>348968.27</v>
      </c>
      <c r="T32" s="639">
        <f t="shared" si="2"/>
        <v>99272</v>
      </c>
      <c r="U32" s="640">
        <f t="shared" si="3"/>
        <v>26368.49</v>
      </c>
      <c r="V32" s="641">
        <f t="shared" si="4"/>
        <v>48970.06</v>
      </c>
      <c r="W32" s="641">
        <f t="shared" si="5"/>
        <v>174610.55</v>
      </c>
      <c r="X32" s="639">
        <f t="shared" si="6"/>
        <v>99060.000000000015</v>
      </c>
      <c r="Y32" s="640">
        <f t="shared" si="7"/>
        <v>26354.2</v>
      </c>
      <c r="Z32" s="641">
        <f t="shared" si="8"/>
        <v>48943.519999999997</v>
      </c>
      <c r="AA32" s="641">
        <f t="shared" si="9"/>
        <v>174357.72</v>
      </c>
      <c r="AB32" s="642">
        <v>30335.791973545318</v>
      </c>
      <c r="AC32" s="642">
        <v>0</v>
      </c>
      <c r="AD32" s="643">
        <v>30335.791973545318</v>
      </c>
      <c r="AE32" s="644">
        <f t="shared" si="10"/>
        <v>3.27</v>
      </c>
      <c r="AF32" s="644">
        <f t="shared" si="10"/>
        <v>0.87</v>
      </c>
      <c r="AG32" s="644">
        <f t="shared" si="10"/>
        <v>1.61</v>
      </c>
      <c r="AH32" s="645">
        <f t="shared" si="11"/>
        <v>5.75</v>
      </c>
      <c r="AI32" s="646"/>
    </row>
    <row r="33" spans="1:35" s="71" customFormat="1" ht="15.75" customHeight="1" x14ac:dyDescent="0.25">
      <c r="A33" s="81">
        <v>1026728</v>
      </c>
      <c r="B33" s="82">
        <v>5231</v>
      </c>
      <c r="C33" s="82" t="s">
        <v>3479</v>
      </c>
      <c r="D33" s="651" t="s">
        <v>1272</v>
      </c>
      <c r="E33" s="83" t="s">
        <v>1043</v>
      </c>
      <c r="F33" s="83" t="s">
        <v>1283</v>
      </c>
      <c r="G33" s="84" t="s">
        <v>1260</v>
      </c>
      <c r="H33" s="85" t="s">
        <v>1283</v>
      </c>
      <c r="I33" s="650">
        <v>215444</v>
      </c>
      <c r="J33" s="650">
        <v>214984</v>
      </c>
      <c r="K33" s="650">
        <v>215444.00000000003</v>
      </c>
      <c r="L33" s="650">
        <v>214984</v>
      </c>
      <c r="M33" s="68">
        <v>57226.07</v>
      </c>
      <c r="N33" s="68">
        <v>57195.06</v>
      </c>
      <c r="O33" s="68">
        <v>106276.98</v>
      </c>
      <c r="P33" s="68">
        <v>106219.39</v>
      </c>
      <c r="Q33" s="67">
        <v>378947.05</v>
      </c>
      <c r="R33" s="69">
        <v>378398.45</v>
      </c>
      <c r="S33" s="66">
        <v>757345.5</v>
      </c>
      <c r="T33" s="639">
        <f t="shared" si="2"/>
        <v>215444.00000000003</v>
      </c>
      <c r="U33" s="640">
        <f t="shared" si="3"/>
        <v>57226.07</v>
      </c>
      <c r="V33" s="641">
        <f t="shared" si="4"/>
        <v>106276.98</v>
      </c>
      <c r="W33" s="641">
        <f t="shared" si="5"/>
        <v>378947.05</v>
      </c>
      <c r="X33" s="639">
        <f t="shared" si="6"/>
        <v>214984</v>
      </c>
      <c r="Y33" s="640">
        <f t="shared" si="7"/>
        <v>57195.06</v>
      </c>
      <c r="Z33" s="641">
        <f t="shared" si="8"/>
        <v>106219.39</v>
      </c>
      <c r="AA33" s="641">
        <f t="shared" si="9"/>
        <v>378398.45</v>
      </c>
      <c r="AB33" s="642">
        <v>10803.935302951115</v>
      </c>
      <c r="AC33" s="642">
        <v>0</v>
      </c>
      <c r="AD33" s="643">
        <v>10803.935302951115</v>
      </c>
      <c r="AE33" s="644">
        <f t="shared" si="10"/>
        <v>19.899999999999999</v>
      </c>
      <c r="AF33" s="644">
        <f t="shared" si="10"/>
        <v>5.29</v>
      </c>
      <c r="AG33" s="644">
        <f t="shared" si="10"/>
        <v>9.83</v>
      </c>
      <c r="AH33" s="645">
        <f t="shared" si="11"/>
        <v>35.019999999999996</v>
      </c>
      <c r="AI33" s="646"/>
    </row>
    <row r="34" spans="1:35" s="71" customFormat="1" ht="15.75" customHeight="1" x14ac:dyDescent="0.25">
      <c r="A34" s="87">
        <v>1025779</v>
      </c>
      <c r="B34" s="88">
        <v>5336</v>
      </c>
      <c r="C34" s="88" t="s">
        <v>3480</v>
      </c>
      <c r="D34" s="652" t="s">
        <v>1279</v>
      </c>
      <c r="E34" s="89" t="s">
        <v>1101</v>
      </c>
      <c r="F34" s="89" t="s">
        <v>1284</v>
      </c>
      <c r="G34" s="90" t="s">
        <v>1260</v>
      </c>
      <c r="H34" s="91" t="s">
        <v>1285</v>
      </c>
      <c r="I34" s="650">
        <v>189972</v>
      </c>
      <c r="J34" s="650">
        <v>189566</v>
      </c>
      <c r="K34" s="650">
        <v>189972</v>
      </c>
      <c r="L34" s="650">
        <v>189566</v>
      </c>
      <c r="M34" s="68">
        <v>50460.11</v>
      </c>
      <c r="N34" s="68">
        <v>50432.76</v>
      </c>
      <c r="O34" s="68">
        <v>93711.63</v>
      </c>
      <c r="P34" s="68">
        <v>93660.84</v>
      </c>
      <c r="Q34" s="67">
        <v>334143.74</v>
      </c>
      <c r="R34" s="69">
        <v>333659.59999999998</v>
      </c>
      <c r="S34" s="66">
        <v>667803.34</v>
      </c>
      <c r="T34" s="639">
        <f t="shared" si="2"/>
        <v>189972</v>
      </c>
      <c r="U34" s="640">
        <f t="shared" si="3"/>
        <v>50460.11</v>
      </c>
      <c r="V34" s="641">
        <f t="shared" si="4"/>
        <v>93711.63</v>
      </c>
      <c r="W34" s="641">
        <f t="shared" si="5"/>
        <v>334143.74</v>
      </c>
      <c r="X34" s="639">
        <f t="shared" si="6"/>
        <v>189566</v>
      </c>
      <c r="Y34" s="640">
        <f t="shared" si="7"/>
        <v>50432.76</v>
      </c>
      <c r="Z34" s="641">
        <f t="shared" si="8"/>
        <v>93660.84</v>
      </c>
      <c r="AA34" s="641">
        <f t="shared" si="9"/>
        <v>333659.59999999998</v>
      </c>
      <c r="AB34" s="642">
        <v>40143.608993402544</v>
      </c>
      <c r="AC34" s="642">
        <v>7167.6518637872805</v>
      </c>
      <c r="AD34" s="643">
        <v>47311.260857189824</v>
      </c>
      <c r="AE34" s="644">
        <f t="shared" si="10"/>
        <v>4.01</v>
      </c>
      <c r="AF34" s="644">
        <f t="shared" si="10"/>
        <v>1.07</v>
      </c>
      <c r="AG34" s="644">
        <f t="shared" si="10"/>
        <v>1.98</v>
      </c>
      <c r="AH34" s="645">
        <f t="shared" si="11"/>
        <v>7.0600000000000005</v>
      </c>
      <c r="AI34" s="646"/>
    </row>
    <row r="35" spans="1:35" s="71" customFormat="1" ht="15.75" customHeight="1" x14ac:dyDescent="0.25">
      <c r="A35" s="87">
        <v>1025773</v>
      </c>
      <c r="B35" s="88">
        <v>4883</v>
      </c>
      <c r="C35" s="88" t="s">
        <v>3481</v>
      </c>
      <c r="D35" s="652" t="s">
        <v>1274</v>
      </c>
      <c r="E35" s="89" t="s">
        <v>857</v>
      </c>
      <c r="F35" s="89" t="s">
        <v>1284</v>
      </c>
      <c r="G35" s="90" t="s">
        <v>1260</v>
      </c>
      <c r="H35" s="91" t="s">
        <v>1285</v>
      </c>
      <c r="I35" s="650">
        <v>183750</v>
      </c>
      <c r="J35" s="650">
        <v>183358</v>
      </c>
      <c r="K35" s="650">
        <v>183750</v>
      </c>
      <c r="L35" s="650">
        <v>183358</v>
      </c>
      <c r="M35" s="68">
        <v>48807.43</v>
      </c>
      <c r="N35" s="68">
        <v>48780.98</v>
      </c>
      <c r="O35" s="68">
        <v>90642.36</v>
      </c>
      <c r="P35" s="68">
        <v>90593.24</v>
      </c>
      <c r="Q35" s="67">
        <v>323199.78999999998</v>
      </c>
      <c r="R35" s="69">
        <v>322732.22000000003</v>
      </c>
      <c r="S35" s="66">
        <v>645932.01</v>
      </c>
      <c r="T35" s="639">
        <f t="shared" si="2"/>
        <v>183750</v>
      </c>
      <c r="U35" s="640">
        <f t="shared" si="3"/>
        <v>48807.43</v>
      </c>
      <c r="V35" s="641">
        <f t="shared" si="4"/>
        <v>90642.36</v>
      </c>
      <c r="W35" s="641">
        <f t="shared" si="5"/>
        <v>323199.78999999998</v>
      </c>
      <c r="X35" s="639">
        <f t="shared" si="6"/>
        <v>183358</v>
      </c>
      <c r="Y35" s="640">
        <f t="shared" si="7"/>
        <v>48780.98</v>
      </c>
      <c r="Z35" s="641">
        <f t="shared" si="8"/>
        <v>90593.24</v>
      </c>
      <c r="AA35" s="641">
        <f t="shared" si="9"/>
        <v>322732.22000000003</v>
      </c>
      <c r="AB35" s="642">
        <v>28857.066402483964</v>
      </c>
      <c r="AC35" s="642">
        <v>0</v>
      </c>
      <c r="AD35" s="643">
        <v>28857.066402483964</v>
      </c>
      <c r="AE35" s="644">
        <f t="shared" si="10"/>
        <v>6.35</v>
      </c>
      <c r="AF35" s="644">
        <f t="shared" si="10"/>
        <v>1.69</v>
      </c>
      <c r="AG35" s="644">
        <f t="shared" si="10"/>
        <v>3.14</v>
      </c>
      <c r="AH35" s="645">
        <f t="shared" si="11"/>
        <v>11.18</v>
      </c>
      <c r="AI35" s="646"/>
    </row>
    <row r="36" spans="1:35" s="71" customFormat="1" ht="15.75" customHeight="1" x14ac:dyDescent="0.25">
      <c r="A36" s="87">
        <v>1025772</v>
      </c>
      <c r="B36" s="88">
        <v>4975</v>
      </c>
      <c r="C36" s="88" t="s">
        <v>3112</v>
      </c>
      <c r="D36" s="652" t="s">
        <v>1286</v>
      </c>
      <c r="E36" s="89" t="s">
        <v>881</v>
      </c>
      <c r="F36" s="89" t="s">
        <v>1284</v>
      </c>
      <c r="G36" s="90" t="s">
        <v>1260</v>
      </c>
      <c r="H36" s="91" t="s">
        <v>1285</v>
      </c>
      <c r="I36" s="650">
        <v>496335</v>
      </c>
      <c r="J36" s="650">
        <v>495276</v>
      </c>
      <c r="K36" s="650">
        <v>496335</v>
      </c>
      <c r="L36" s="650">
        <v>495276</v>
      </c>
      <c r="M36" s="68">
        <v>131836</v>
      </c>
      <c r="N36" s="68">
        <v>131764.56</v>
      </c>
      <c r="O36" s="68">
        <v>244838.29</v>
      </c>
      <c r="P36" s="68">
        <v>244705.61</v>
      </c>
      <c r="Q36" s="67">
        <v>873009.29</v>
      </c>
      <c r="R36" s="69">
        <v>871746.17</v>
      </c>
      <c r="S36" s="66">
        <v>1744755.46</v>
      </c>
      <c r="T36" s="639">
        <f t="shared" si="2"/>
        <v>496335</v>
      </c>
      <c r="U36" s="640">
        <f t="shared" si="3"/>
        <v>131836</v>
      </c>
      <c r="V36" s="641">
        <f t="shared" si="4"/>
        <v>244838.29</v>
      </c>
      <c r="W36" s="641">
        <f t="shared" si="5"/>
        <v>873009.29</v>
      </c>
      <c r="X36" s="639">
        <f t="shared" si="6"/>
        <v>495276</v>
      </c>
      <c r="Y36" s="640">
        <f t="shared" si="7"/>
        <v>131764.56</v>
      </c>
      <c r="Z36" s="641">
        <f t="shared" si="8"/>
        <v>244705.61</v>
      </c>
      <c r="AA36" s="641">
        <f t="shared" si="9"/>
        <v>871746.17</v>
      </c>
      <c r="AB36" s="642">
        <v>12694.558936844121</v>
      </c>
      <c r="AC36" s="642">
        <v>0</v>
      </c>
      <c r="AD36" s="643">
        <v>12694.558936844121</v>
      </c>
      <c r="AE36" s="644">
        <f t="shared" si="10"/>
        <v>39.01</v>
      </c>
      <c r="AF36" s="644">
        <f t="shared" si="10"/>
        <v>10.38</v>
      </c>
      <c r="AG36" s="644">
        <f t="shared" si="10"/>
        <v>19.28</v>
      </c>
      <c r="AH36" s="645">
        <f t="shared" si="11"/>
        <v>68.67</v>
      </c>
      <c r="AI36" s="646"/>
    </row>
    <row r="37" spans="1:35" s="71" customFormat="1" ht="15.75" customHeight="1" x14ac:dyDescent="0.25">
      <c r="A37" s="87">
        <v>1025771</v>
      </c>
      <c r="B37" s="88">
        <v>4627</v>
      </c>
      <c r="C37" s="88" t="s">
        <v>3482</v>
      </c>
      <c r="D37" s="652" t="s">
        <v>1274</v>
      </c>
      <c r="E37" s="89" t="s">
        <v>756</v>
      </c>
      <c r="F37" s="89" t="s">
        <v>1284</v>
      </c>
      <c r="G37" s="90" t="s">
        <v>1260</v>
      </c>
      <c r="H37" s="91" t="s">
        <v>1285</v>
      </c>
      <c r="I37" s="650">
        <v>127715</v>
      </c>
      <c r="J37" s="650">
        <v>127443</v>
      </c>
      <c r="K37" s="650">
        <v>127715</v>
      </c>
      <c r="L37" s="650">
        <v>127443</v>
      </c>
      <c r="M37" s="68">
        <v>33923.599999999999</v>
      </c>
      <c r="N37" s="68">
        <v>33905.22</v>
      </c>
      <c r="O37" s="68">
        <v>63000.98</v>
      </c>
      <c r="P37" s="68">
        <v>62966.84</v>
      </c>
      <c r="Q37" s="67">
        <v>224639.58000000002</v>
      </c>
      <c r="R37" s="69">
        <v>224315.06</v>
      </c>
      <c r="S37" s="66">
        <v>448954.64</v>
      </c>
      <c r="T37" s="639">
        <f t="shared" si="2"/>
        <v>127715</v>
      </c>
      <c r="U37" s="640">
        <f t="shared" si="3"/>
        <v>33923.599999999999</v>
      </c>
      <c r="V37" s="641">
        <f t="shared" si="4"/>
        <v>63000.98</v>
      </c>
      <c r="W37" s="641">
        <f t="shared" si="5"/>
        <v>224639.58000000002</v>
      </c>
      <c r="X37" s="639">
        <f t="shared" si="6"/>
        <v>127443</v>
      </c>
      <c r="Y37" s="640">
        <f t="shared" si="7"/>
        <v>33905.22</v>
      </c>
      <c r="Z37" s="641">
        <f t="shared" si="8"/>
        <v>62966.84</v>
      </c>
      <c r="AA37" s="641">
        <f t="shared" si="9"/>
        <v>224315.06</v>
      </c>
      <c r="AB37" s="642">
        <v>28857.066402483964</v>
      </c>
      <c r="AC37" s="642">
        <v>0</v>
      </c>
      <c r="AD37" s="643">
        <v>28857.066402483964</v>
      </c>
      <c r="AE37" s="644">
        <f t="shared" si="10"/>
        <v>4.42</v>
      </c>
      <c r="AF37" s="644">
        <f t="shared" si="10"/>
        <v>1.17</v>
      </c>
      <c r="AG37" s="644">
        <f t="shared" si="10"/>
        <v>2.1800000000000002</v>
      </c>
      <c r="AH37" s="645">
        <f t="shared" si="11"/>
        <v>7.77</v>
      </c>
      <c r="AI37" s="646"/>
    </row>
    <row r="38" spans="1:35" s="71" customFormat="1" ht="15.75" customHeight="1" x14ac:dyDescent="0.25">
      <c r="A38" s="87">
        <v>1025687</v>
      </c>
      <c r="B38" s="88">
        <v>5314</v>
      </c>
      <c r="C38" s="88" t="s">
        <v>3483</v>
      </c>
      <c r="D38" s="652" t="s">
        <v>1274</v>
      </c>
      <c r="E38" s="89" t="s">
        <v>362</v>
      </c>
      <c r="F38" s="89" t="s">
        <v>1287</v>
      </c>
      <c r="G38" s="90" t="s">
        <v>1260</v>
      </c>
      <c r="H38" s="91" t="s">
        <v>1285</v>
      </c>
      <c r="I38" s="650">
        <v>275948</v>
      </c>
      <c r="J38" s="650">
        <v>275358</v>
      </c>
      <c r="K38" s="650">
        <v>275948</v>
      </c>
      <c r="L38" s="650">
        <v>275358</v>
      </c>
      <c r="M38" s="68">
        <v>73296.850000000006</v>
      </c>
      <c r="N38" s="68">
        <v>73257.13</v>
      </c>
      <c r="O38" s="68">
        <v>136122.71</v>
      </c>
      <c r="P38" s="68">
        <v>136048.95000000001</v>
      </c>
      <c r="Q38" s="67">
        <v>485367.55999999994</v>
      </c>
      <c r="R38" s="69">
        <v>484664.08</v>
      </c>
      <c r="S38" s="66">
        <v>970031.6399999999</v>
      </c>
      <c r="T38" s="639">
        <f t="shared" si="2"/>
        <v>275948</v>
      </c>
      <c r="U38" s="640">
        <f t="shared" si="3"/>
        <v>73296.850000000006</v>
      </c>
      <c r="V38" s="641">
        <f t="shared" si="4"/>
        <v>136122.71</v>
      </c>
      <c r="W38" s="641">
        <f t="shared" si="5"/>
        <v>485367.55999999994</v>
      </c>
      <c r="X38" s="639">
        <f t="shared" si="6"/>
        <v>275358</v>
      </c>
      <c r="Y38" s="640">
        <f t="shared" si="7"/>
        <v>73257.13</v>
      </c>
      <c r="Z38" s="641">
        <f t="shared" si="8"/>
        <v>136048.95000000001</v>
      </c>
      <c r="AA38" s="641">
        <f t="shared" si="9"/>
        <v>484664.08</v>
      </c>
      <c r="AB38" s="642">
        <v>28857.066402483964</v>
      </c>
      <c r="AC38" s="642">
        <v>0</v>
      </c>
      <c r="AD38" s="643">
        <v>28857.066402483964</v>
      </c>
      <c r="AE38" s="644">
        <f t="shared" si="10"/>
        <v>9.5399999999999991</v>
      </c>
      <c r="AF38" s="644">
        <f t="shared" si="10"/>
        <v>2.54</v>
      </c>
      <c r="AG38" s="644">
        <f t="shared" si="10"/>
        <v>4.71</v>
      </c>
      <c r="AH38" s="645">
        <f t="shared" si="11"/>
        <v>16.79</v>
      </c>
      <c r="AI38" s="646"/>
    </row>
    <row r="39" spans="1:35" s="71" customFormat="1" ht="15.75" customHeight="1" x14ac:dyDescent="0.25">
      <c r="A39" s="87">
        <v>1025710</v>
      </c>
      <c r="B39" s="88">
        <v>4259</v>
      </c>
      <c r="C39" s="88" t="s">
        <v>3484</v>
      </c>
      <c r="D39" s="652" t="s">
        <v>1286</v>
      </c>
      <c r="E39" s="89" t="s">
        <v>612</v>
      </c>
      <c r="F39" s="89" t="s">
        <v>1288</v>
      </c>
      <c r="G39" s="90" t="s">
        <v>1260</v>
      </c>
      <c r="H39" s="91" t="s">
        <v>1285</v>
      </c>
      <c r="I39" s="650">
        <v>362276</v>
      </c>
      <c r="J39" s="650">
        <v>361503</v>
      </c>
      <c r="K39" s="650">
        <v>362276</v>
      </c>
      <c r="L39" s="650">
        <v>361503</v>
      </c>
      <c r="M39" s="68">
        <v>96227.38</v>
      </c>
      <c r="N39" s="68">
        <v>96175.23</v>
      </c>
      <c r="O39" s="68">
        <v>178707.99</v>
      </c>
      <c r="P39" s="68">
        <v>178611.14</v>
      </c>
      <c r="Q39" s="67">
        <v>637211.37</v>
      </c>
      <c r="R39" s="69">
        <v>636289.37</v>
      </c>
      <c r="S39" s="66">
        <v>1273500.74</v>
      </c>
      <c r="T39" s="639">
        <f t="shared" si="2"/>
        <v>362276</v>
      </c>
      <c r="U39" s="640">
        <f t="shared" si="3"/>
        <v>96227.38</v>
      </c>
      <c r="V39" s="641">
        <f t="shared" si="4"/>
        <v>178707.99</v>
      </c>
      <c r="W39" s="641">
        <f t="shared" si="5"/>
        <v>637211.37</v>
      </c>
      <c r="X39" s="639">
        <f t="shared" si="6"/>
        <v>361503</v>
      </c>
      <c r="Y39" s="640">
        <f t="shared" si="7"/>
        <v>96175.23</v>
      </c>
      <c r="Z39" s="641">
        <f t="shared" si="8"/>
        <v>178611.14</v>
      </c>
      <c r="AA39" s="641">
        <f t="shared" si="9"/>
        <v>636289.37</v>
      </c>
      <c r="AB39" s="642">
        <v>12694.558936844121</v>
      </c>
      <c r="AC39" s="642">
        <v>0</v>
      </c>
      <c r="AD39" s="643">
        <v>12694.558936844121</v>
      </c>
      <c r="AE39" s="644">
        <f t="shared" si="10"/>
        <v>28.48</v>
      </c>
      <c r="AF39" s="644">
        <f t="shared" si="10"/>
        <v>7.58</v>
      </c>
      <c r="AG39" s="644">
        <f t="shared" si="10"/>
        <v>14.07</v>
      </c>
      <c r="AH39" s="645">
        <f t="shared" si="11"/>
        <v>50.13</v>
      </c>
      <c r="AI39" s="646"/>
    </row>
    <row r="40" spans="1:35" s="71" customFormat="1" ht="15.75" customHeight="1" x14ac:dyDescent="0.25">
      <c r="A40" s="87">
        <v>1025756</v>
      </c>
      <c r="B40" s="88">
        <v>5302</v>
      </c>
      <c r="C40" s="88" t="s">
        <v>3481</v>
      </c>
      <c r="D40" s="652" t="s">
        <v>1274</v>
      </c>
      <c r="E40" s="89" t="s">
        <v>1081</v>
      </c>
      <c r="F40" s="89" t="s">
        <v>1289</v>
      </c>
      <c r="G40" s="90" t="s">
        <v>1260</v>
      </c>
      <c r="H40" s="91" t="s">
        <v>1285</v>
      </c>
      <c r="I40" s="650">
        <v>328147</v>
      </c>
      <c r="J40" s="650">
        <v>327446</v>
      </c>
      <c r="K40" s="650">
        <v>328147</v>
      </c>
      <c r="L40" s="650">
        <v>327446</v>
      </c>
      <c r="M40" s="68">
        <v>87161.89</v>
      </c>
      <c r="N40" s="68">
        <v>87114.66</v>
      </c>
      <c r="O40" s="68">
        <v>161872.09</v>
      </c>
      <c r="P40" s="68">
        <v>161784.37</v>
      </c>
      <c r="Q40" s="67">
        <v>577180.98</v>
      </c>
      <c r="R40" s="69">
        <v>576345.03</v>
      </c>
      <c r="S40" s="66">
        <v>1153526.01</v>
      </c>
      <c r="T40" s="639">
        <f t="shared" si="2"/>
        <v>328147</v>
      </c>
      <c r="U40" s="640">
        <f t="shared" si="3"/>
        <v>87161.89</v>
      </c>
      <c r="V40" s="641">
        <f t="shared" si="4"/>
        <v>161872.09</v>
      </c>
      <c r="W40" s="641">
        <f t="shared" si="5"/>
        <v>577180.98</v>
      </c>
      <c r="X40" s="639">
        <f t="shared" si="6"/>
        <v>327446</v>
      </c>
      <c r="Y40" s="640">
        <f t="shared" si="7"/>
        <v>87114.66</v>
      </c>
      <c r="Z40" s="641">
        <f t="shared" si="8"/>
        <v>161784.37</v>
      </c>
      <c r="AA40" s="641">
        <f t="shared" si="9"/>
        <v>576345.03</v>
      </c>
      <c r="AB40" s="642">
        <v>28857.066402483964</v>
      </c>
      <c r="AC40" s="642">
        <v>0</v>
      </c>
      <c r="AD40" s="643">
        <v>28857.066402483964</v>
      </c>
      <c r="AE40" s="644">
        <f t="shared" si="10"/>
        <v>11.35</v>
      </c>
      <c r="AF40" s="644">
        <f t="shared" si="10"/>
        <v>3.02</v>
      </c>
      <c r="AG40" s="644">
        <f t="shared" si="10"/>
        <v>5.61</v>
      </c>
      <c r="AH40" s="645">
        <f t="shared" si="11"/>
        <v>19.98</v>
      </c>
      <c r="AI40" s="646"/>
    </row>
    <row r="41" spans="1:35" s="71" customFormat="1" ht="15.75" customHeight="1" x14ac:dyDescent="0.25">
      <c r="A41" s="87">
        <v>1025711</v>
      </c>
      <c r="B41" s="88">
        <v>4701</v>
      </c>
      <c r="C41" s="88" t="s">
        <v>3482</v>
      </c>
      <c r="D41" s="652" t="s">
        <v>1274</v>
      </c>
      <c r="E41" s="89" t="s">
        <v>786</v>
      </c>
      <c r="F41" s="89" t="s">
        <v>1290</v>
      </c>
      <c r="G41" s="90" t="s">
        <v>1260</v>
      </c>
      <c r="H41" s="91" t="s">
        <v>1285</v>
      </c>
      <c r="I41" s="650">
        <v>252594</v>
      </c>
      <c r="J41" s="650">
        <v>252055</v>
      </c>
      <c r="K41" s="650">
        <v>252594</v>
      </c>
      <c r="L41" s="650">
        <v>252055</v>
      </c>
      <c r="M41" s="68">
        <v>67093.64</v>
      </c>
      <c r="N41" s="68">
        <v>67057.279999999999</v>
      </c>
      <c r="O41" s="68">
        <v>124602.47</v>
      </c>
      <c r="P41" s="68">
        <v>124534.94</v>
      </c>
      <c r="Q41" s="67">
        <v>444290.11</v>
      </c>
      <c r="R41" s="69">
        <v>443647.22000000003</v>
      </c>
      <c r="S41" s="66">
        <v>887937.33000000007</v>
      </c>
      <c r="T41" s="639">
        <f t="shared" si="2"/>
        <v>252594</v>
      </c>
      <c r="U41" s="640">
        <f t="shared" si="3"/>
        <v>67093.64</v>
      </c>
      <c r="V41" s="641">
        <f t="shared" si="4"/>
        <v>124602.47</v>
      </c>
      <c r="W41" s="641">
        <f t="shared" si="5"/>
        <v>444290.11</v>
      </c>
      <c r="X41" s="639">
        <f t="shared" si="6"/>
        <v>252055</v>
      </c>
      <c r="Y41" s="640">
        <f t="shared" si="7"/>
        <v>67057.279999999999</v>
      </c>
      <c r="Z41" s="641">
        <f t="shared" si="8"/>
        <v>124534.94</v>
      </c>
      <c r="AA41" s="641">
        <f t="shared" si="9"/>
        <v>443647.22000000003</v>
      </c>
      <c r="AB41" s="642">
        <v>28857.066402483964</v>
      </c>
      <c r="AC41" s="642">
        <v>0</v>
      </c>
      <c r="AD41" s="643">
        <v>28857.066402483964</v>
      </c>
      <c r="AE41" s="644">
        <f t="shared" si="10"/>
        <v>8.73</v>
      </c>
      <c r="AF41" s="644">
        <f t="shared" si="10"/>
        <v>2.3199999999999998</v>
      </c>
      <c r="AG41" s="644">
        <f t="shared" si="10"/>
        <v>4.32</v>
      </c>
      <c r="AH41" s="645">
        <f t="shared" si="11"/>
        <v>15.370000000000001</v>
      </c>
      <c r="AI41" s="646"/>
    </row>
    <row r="42" spans="1:35" s="71" customFormat="1" ht="15.75" customHeight="1" x14ac:dyDescent="0.25">
      <c r="A42" s="87">
        <v>1025686</v>
      </c>
      <c r="B42" s="88">
        <v>4115</v>
      </c>
      <c r="C42" s="88" t="s">
        <v>1985</v>
      </c>
      <c r="D42" s="652" t="s">
        <v>1279</v>
      </c>
      <c r="E42" s="89" t="s">
        <v>574</v>
      </c>
      <c r="F42" s="89" t="s">
        <v>1291</v>
      </c>
      <c r="G42" s="90" t="s">
        <v>1260</v>
      </c>
      <c r="H42" s="91" t="s">
        <v>1285</v>
      </c>
      <c r="I42" s="650">
        <v>280465</v>
      </c>
      <c r="J42" s="650">
        <v>279866</v>
      </c>
      <c r="K42" s="650">
        <v>280465</v>
      </c>
      <c r="L42" s="650">
        <v>279866</v>
      </c>
      <c r="M42" s="68">
        <v>74496.740000000005</v>
      </c>
      <c r="N42" s="68">
        <v>74456.37</v>
      </c>
      <c r="O42" s="68">
        <v>138351.07999999999</v>
      </c>
      <c r="P42" s="68">
        <v>138276.10999999999</v>
      </c>
      <c r="Q42" s="67">
        <v>493312.81999999995</v>
      </c>
      <c r="R42" s="69">
        <v>492598.48</v>
      </c>
      <c r="S42" s="66">
        <v>985911.29999999993</v>
      </c>
      <c r="T42" s="639">
        <f t="shared" si="2"/>
        <v>280465</v>
      </c>
      <c r="U42" s="640">
        <f t="shared" si="3"/>
        <v>74496.740000000005</v>
      </c>
      <c r="V42" s="641">
        <f t="shared" si="4"/>
        <v>138351.07999999999</v>
      </c>
      <c r="W42" s="641">
        <f t="shared" si="5"/>
        <v>493312.81999999995</v>
      </c>
      <c r="X42" s="639">
        <f t="shared" si="6"/>
        <v>279866</v>
      </c>
      <c r="Y42" s="640">
        <f t="shared" si="7"/>
        <v>74456.37</v>
      </c>
      <c r="Z42" s="641">
        <f t="shared" si="8"/>
        <v>138276.10999999999</v>
      </c>
      <c r="AA42" s="641">
        <f t="shared" si="9"/>
        <v>492598.48</v>
      </c>
      <c r="AB42" s="642">
        <v>40143.608993402544</v>
      </c>
      <c r="AC42" s="642">
        <v>7167.6518637872805</v>
      </c>
      <c r="AD42" s="643">
        <v>47311.260857189824</v>
      </c>
      <c r="AE42" s="644">
        <f t="shared" si="10"/>
        <v>5.92</v>
      </c>
      <c r="AF42" s="644">
        <f t="shared" si="10"/>
        <v>1.57</v>
      </c>
      <c r="AG42" s="644">
        <f t="shared" si="10"/>
        <v>2.92</v>
      </c>
      <c r="AH42" s="645">
        <f t="shared" si="11"/>
        <v>10.41</v>
      </c>
      <c r="AI42" s="646"/>
    </row>
    <row r="43" spans="1:35" s="71" customFormat="1" ht="15.75" customHeight="1" x14ac:dyDescent="0.25">
      <c r="A43" s="87">
        <v>1025765</v>
      </c>
      <c r="B43" s="88">
        <v>5365</v>
      </c>
      <c r="C43" s="88" t="s">
        <v>3482</v>
      </c>
      <c r="D43" s="652" t="s">
        <v>1274</v>
      </c>
      <c r="E43" s="89" t="s">
        <v>1121</v>
      </c>
      <c r="F43" s="89" t="s">
        <v>1292</v>
      </c>
      <c r="G43" s="90" t="s">
        <v>1260</v>
      </c>
      <c r="H43" s="91" t="s">
        <v>1285</v>
      </c>
      <c r="I43" s="650">
        <v>305231</v>
      </c>
      <c r="J43" s="650">
        <v>304580</v>
      </c>
      <c r="K43" s="650">
        <v>305231</v>
      </c>
      <c r="L43" s="650">
        <v>304580</v>
      </c>
      <c r="M43" s="68">
        <v>81075.12</v>
      </c>
      <c r="N43" s="68">
        <v>81031.179999999993</v>
      </c>
      <c r="O43" s="68">
        <v>150568.07</v>
      </c>
      <c r="P43" s="68">
        <v>150486.47</v>
      </c>
      <c r="Q43" s="67">
        <v>536874.18999999994</v>
      </c>
      <c r="R43" s="69">
        <v>536097.65</v>
      </c>
      <c r="S43" s="66">
        <v>1072971.8399999999</v>
      </c>
      <c r="T43" s="639">
        <f t="shared" si="2"/>
        <v>305231</v>
      </c>
      <c r="U43" s="640">
        <f t="shared" si="3"/>
        <v>81075.12</v>
      </c>
      <c r="V43" s="641">
        <f t="shared" si="4"/>
        <v>150568.07</v>
      </c>
      <c r="W43" s="641">
        <f t="shared" si="5"/>
        <v>536874.18999999994</v>
      </c>
      <c r="X43" s="639">
        <f t="shared" si="6"/>
        <v>304580</v>
      </c>
      <c r="Y43" s="640">
        <f t="shared" si="7"/>
        <v>81031.179999999993</v>
      </c>
      <c r="Z43" s="641">
        <f t="shared" si="8"/>
        <v>150486.47</v>
      </c>
      <c r="AA43" s="641">
        <f t="shared" si="9"/>
        <v>536097.65</v>
      </c>
      <c r="AB43" s="642">
        <v>28857.066402483964</v>
      </c>
      <c r="AC43" s="642">
        <v>0</v>
      </c>
      <c r="AD43" s="643">
        <v>28857.066402483964</v>
      </c>
      <c r="AE43" s="644">
        <f t="shared" si="10"/>
        <v>10.55</v>
      </c>
      <c r="AF43" s="644">
        <f t="shared" si="10"/>
        <v>2.81</v>
      </c>
      <c r="AG43" s="644">
        <f t="shared" si="10"/>
        <v>5.21</v>
      </c>
      <c r="AH43" s="645">
        <f t="shared" si="11"/>
        <v>18.57</v>
      </c>
      <c r="AI43" s="646"/>
    </row>
    <row r="44" spans="1:35" s="71" customFormat="1" ht="15.75" customHeight="1" x14ac:dyDescent="0.25">
      <c r="A44" s="72">
        <v>1026213</v>
      </c>
      <c r="B44" s="73">
        <v>4525</v>
      </c>
      <c r="C44" s="73" t="s">
        <v>3485</v>
      </c>
      <c r="D44" s="649" t="s">
        <v>1293</v>
      </c>
      <c r="E44" s="74" t="s">
        <v>228</v>
      </c>
      <c r="F44" s="74" t="s">
        <v>1294</v>
      </c>
      <c r="G44" s="75" t="s">
        <v>1260</v>
      </c>
      <c r="H44" s="76" t="s">
        <v>1295</v>
      </c>
      <c r="I44" s="650">
        <v>336244</v>
      </c>
      <c r="J44" s="650">
        <v>335526</v>
      </c>
      <c r="K44" s="650">
        <v>336244</v>
      </c>
      <c r="L44" s="650">
        <v>335526</v>
      </c>
      <c r="M44" s="68">
        <v>89312.639999999999</v>
      </c>
      <c r="N44" s="68">
        <v>89264.24</v>
      </c>
      <c r="O44" s="68">
        <v>165866.32999999999</v>
      </c>
      <c r="P44" s="68">
        <v>165776.45000000001</v>
      </c>
      <c r="Q44" s="67">
        <v>591422.97</v>
      </c>
      <c r="R44" s="69">
        <v>590566.68999999994</v>
      </c>
      <c r="S44" s="66">
        <v>1181989.6599999999</v>
      </c>
      <c r="T44" s="639">
        <f t="shared" si="2"/>
        <v>336244</v>
      </c>
      <c r="U44" s="640">
        <f t="shared" si="3"/>
        <v>89312.639999999999</v>
      </c>
      <c r="V44" s="641">
        <f t="shared" si="4"/>
        <v>165866.32999999999</v>
      </c>
      <c r="W44" s="641">
        <f t="shared" si="5"/>
        <v>591422.97</v>
      </c>
      <c r="X44" s="639">
        <f t="shared" si="6"/>
        <v>335526</v>
      </c>
      <c r="Y44" s="640">
        <f t="shared" si="7"/>
        <v>89264.24</v>
      </c>
      <c r="Z44" s="641">
        <f t="shared" si="8"/>
        <v>165776.45000000001</v>
      </c>
      <c r="AA44" s="641">
        <f t="shared" si="9"/>
        <v>590566.68999999994</v>
      </c>
      <c r="AB44" s="642">
        <v>30892.13297939278</v>
      </c>
      <c r="AC44" s="642">
        <v>3619.9842187262866</v>
      </c>
      <c r="AD44" s="643">
        <v>34512.117198119064</v>
      </c>
      <c r="AE44" s="644">
        <f t="shared" si="10"/>
        <v>9.7200000000000006</v>
      </c>
      <c r="AF44" s="644">
        <f t="shared" si="10"/>
        <v>2.59</v>
      </c>
      <c r="AG44" s="644">
        <f t="shared" si="10"/>
        <v>4.8</v>
      </c>
      <c r="AH44" s="645">
        <f t="shared" si="11"/>
        <v>17.11</v>
      </c>
      <c r="AI44" s="646"/>
    </row>
    <row r="45" spans="1:35" s="71" customFormat="1" ht="15.75" customHeight="1" x14ac:dyDescent="0.25">
      <c r="A45" s="72">
        <v>1026084</v>
      </c>
      <c r="B45" s="73">
        <v>5296</v>
      </c>
      <c r="C45" s="73" t="s">
        <v>3486</v>
      </c>
      <c r="D45" s="649" t="s">
        <v>1293</v>
      </c>
      <c r="E45" s="74" t="s">
        <v>358</v>
      </c>
      <c r="F45" s="74" t="s">
        <v>1295</v>
      </c>
      <c r="G45" s="75" t="s">
        <v>1260</v>
      </c>
      <c r="H45" s="76" t="s">
        <v>1295</v>
      </c>
      <c r="I45" s="650">
        <v>175446</v>
      </c>
      <c r="J45" s="650">
        <v>175071</v>
      </c>
      <c r="K45" s="650">
        <v>175446</v>
      </c>
      <c r="L45" s="650">
        <v>175071</v>
      </c>
      <c r="M45" s="68">
        <v>46601.7</v>
      </c>
      <c r="N45" s="68">
        <v>46576.44</v>
      </c>
      <c r="O45" s="68">
        <v>86546.01</v>
      </c>
      <c r="P45" s="68">
        <v>86499.11</v>
      </c>
      <c r="Q45" s="67">
        <v>308593.71000000002</v>
      </c>
      <c r="R45" s="69">
        <v>308146.55</v>
      </c>
      <c r="S45" s="66">
        <v>616740.26</v>
      </c>
      <c r="T45" s="639">
        <f t="shared" si="2"/>
        <v>175446</v>
      </c>
      <c r="U45" s="640">
        <f t="shared" si="3"/>
        <v>46601.7</v>
      </c>
      <c r="V45" s="641">
        <f t="shared" si="4"/>
        <v>86546.01</v>
      </c>
      <c r="W45" s="641">
        <f t="shared" si="5"/>
        <v>308593.71000000002</v>
      </c>
      <c r="X45" s="639">
        <f t="shared" si="6"/>
        <v>175071</v>
      </c>
      <c r="Y45" s="640">
        <f t="shared" si="7"/>
        <v>46576.44</v>
      </c>
      <c r="Z45" s="641">
        <f t="shared" si="8"/>
        <v>86499.11</v>
      </c>
      <c r="AA45" s="641">
        <f t="shared" si="9"/>
        <v>308146.55</v>
      </c>
      <c r="AB45" s="642">
        <v>30892.13297939278</v>
      </c>
      <c r="AC45" s="642">
        <v>3619.9842187262866</v>
      </c>
      <c r="AD45" s="643">
        <v>34512.117198119064</v>
      </c>
      <c r="AE45" s="644">
        <f t="shared" si="10"/>
        <v>5.07</v>
      </c>
      <c r="AF45" s="644">
        <f t="shared" si="10"/>
        <v>1.35</v>
      </c>
      <c r="AG45" s="644">
        <f t="shared" si="10"/>
        <v>2.5099999999999998</v>
      </c>
      <c r="AH45" s="645">
        <f t="shared" si="11"/>
        <v>8.93</v>
      </c>
      <c r="AI45" s="646"/>
    </row>
    <row r="46" spans="1:35" s="71" customFormat="1" ht="15.75" customHeight="1" x14ac:dyDescent="0.25">
      <c r="A46" s="72">
        <v>1021225</v>
      </c>
      <c r="B46" s="73">
        <v>4802</v>
      </c>
      <c r="C46" s="73" t="s">
        <v>1959</v>
      </c>
      <c r="D46" s="649" t="s">
        <v>1296</v>
      </c>
      <c r="E46" s="74" t="s">
        <v>828</v>
      </c>
      <c r="F46" s="74" t="s">
        <v>1295</v>
      </c>
      <c r="G46" s="75" t="s">
        <v>1260</v>
      </c>
      <c r="H46" s="76" t="s">
        <v>1295</v>
      </c>
      <c r="I46" s="650">
        <v>107759</v>
      </c>
      <c r="J46" s="650">
        <v>107529</v>
      </c>
      <c r="K46" s="650">
        <v>107759</v>
      </c>
      <c r="L46" s="650">
        <v>107529</v>
      </c>
      <c r="M46" s="68">
        <v>28622.74</v>
      </c>
      <c r="N46" s="68">
        <v>28607.23</v>
      </c>
      <c r="O46" s="68">
        <v>53156.51</v>
      </c>
      <c r="P46" s="68">
        <v>53127.7</v>
      </c>
      <c r="Q46" s="67">
        <v>189538.25</v>
      </c>
      <c r="R46" s="69">
        <v>189263.93</v>
      </c>
      <c r="S46" s="66">
        <v>378802.18</v>
      </c>
      <c r="T46" s="639">
        <f t="shared" si="2"/>
        <v>107759</v>
      </c>
      <c r="U46" s="640">
        <f t="shared" si="3"/>
        <v>28622.74</v>
      </c>
      <c r="V46" s="641">
        <f t="shared" si="4"/>
        <v>53156.51</v>
      </c>
      <c r="W46" s="641">
        <f t="shared" si="5"/>
        <v>189538.25</v>
      </c>
      <c r="X46" s="639">
        <f t="shared" si="6"/>
        <v>107529</v>
      </c>
      <c r="Y46" s="640">
        <f t="shared" si="7"/>
        <v>28607.23</v>
      </c>
      <c r="Z46" s="641">
        <f t="shared" si="8"/>
        <v>53127.7</v>
      </c>
      <c r="AA46" s="641">
        <f t="shared" si="9"/>
        <v>189263.93</v>
      </c>
      <c r="AB46" s="642">
        <v>38894.179775798271</v>
      </c>
      <c r="AC46" s="642">
        <v>0</v>
      </c>
      <c r="AD46" s="643">
        <v>38894.179775798271</v>
      </c>
      <c r="AE46" s="644">
        <f t="shared" si="10"/>
        <v>2.76</v>
      </c>
      <c r="AF46" s="644">
        <f t="shared" si="10"/>
        <v>0.74</v>
      </c>
      <c r="AG46" s="644">
        <f t="shared" si="10"/>
        <v>1.37</v>
      </c>
      <c r="AH46" s="645">
        <f t="shared" si="11"/>
        <v>4.87</v>
      </c>
      <c r="AI46" s="646"/>
    </row>
    <row r="47" spans="1:35" s="71" customFormat="1" ht="15.75" customHeight="1" x14ac:dyDescent="0.25">
      <c r="A47" s="72">
        <v>1021255</v>
      </c>
      <c r="B47" s="73">
        <v>4428</v>
      </c>
      <c r="C47" s="73" t="s">
        <v>1959</v>
      </c>
      <c r="D47" s="649" t="s">
        <v>1296</v>
      </c>
      <c r="E47" s="74" t="s">
        <v>670</v>
      </c>
      <c r="F47" s="74" t="s">
        <v>1295</v>
      </c>
      <c r="G47" s="75" t="s">
        <v>1260</v>
      </c>
      <c r="H47" s="76" t="s">
        <v>1295</v>
      </c>
      <c r="I47" s="650">
        <v>202233</v>
      </c>
      <c r="J47" s="650">
        <v>201802</v>
      </c>
      <c r="K47" s="650">
        <v>202233.00000000003</v>
      </c>
      <c r="L47" s="650">
        <v>201802</v>
      </c>
      <c r="M47" s="68">
        <v>53716.95</v>
      </c>
      <c r="N47" s="68">
        <v>53687.839999999997</v>
      </c>
      <c r="O47" s="68">
        <v>99760.06</v>
      </c>
      <c r="P47" s="68">
        <v>99705.99</v>
      </c>
      <c r="Q47" s="67">
        <v>355710.01</v>
      </c>
      <c r="R47" s="69">
        <v>355195.83</v>
      </c>
      <c r="S47" s="66">
        <v>710905.84000000008</v>
      </c>
      <c r="T47" s="639">
        <f t="shared" si="2"/>
        <v>202233.00000000003</v>
      </c>
      <c r="U47" s="640">
        <f t="shared" si="3"/>
        <v>53716.95</v>
      </c>
      <c r="V47" s="641">
        <f t="shared" si="4"/>
        <v>99760.06</v>
      </c>
      <c r="W47" s="641">
        <f t="shared" si="5"/>
        <v>355710.01</v>
      </c>
      <c r="X47" s="639">
        <f t="shared" si="6"/>
        <v>201802</v>
      </c>
      <c r="Y47" s="640">
        <f t="shared" si="7"/>
        <v>53687.839999999997</v>
      </c>
      <c r="Z47" s="641">
        <f t="shared" si="8"/>
        <v>99705.99</v>
      </c>
      <c r="AA47" s="641">
        <f t="shared" si="9"/>
        <v>355195.83</v>
      </c>
      <c r="AB47" s="642">
        <v>38894.179775798271</v>
      </c>
      <c r="AC47" s="642">
        <v>0</v>
      </c>
      <c r="AD47" s="643">
        <v>38894.179775798271</v>
      </c>
      <c r="AE47" s="644">
        <f t="shared" si="10"/>
        <v>5.19</v>
      </c>
      <c r="AF47" s="644">
        <f t="shared" si="10"/>
        <v>1.38</v>
      </c>
      <c r="AG47" s="644">
        <f t="shared" si="10"/>
        <v>2.56</v>
      </c>
      <c r="AH47" s="645">
        <f t="shared" si="11"/>
        <v>9.1300000000000008</v>
      </c>
      <c r="AI47" s="646"/>
    </row>
    <row r="48" spans="1:35" s="71" customFormat="1" ht="15.75" customHeight="1" x14ac:dyDescent="0.25">
      <c r="A48" s="72">
        <v>1021247</v>
      </c>
      <c r="B48" s="73">
        <v>5125</v>
      </c>
      <c r="C48" s="73" t="s">
        <v>1959</v>
      </c>
      <c r="D48" s="649" t="s">
        <v>1296</v>
      </c>
      <c r="E48" s="74" t="s">
        <v>336</v>
      </c>
      <c r="F48" s="74" t="s">
        <v>1295</v>
      </c>
      <c r="G48" s="75" t="s">
        <v>1260</v>
      </c>
      <c r="H48" s="76" t="s">
        <v>1295</v>
      </c>
      <c r="I48" s="650">
        <v>167751</v>
      </c>
      <c r="J48" s="650">
        <v>167392</v>
      </c>
      <c r="K48" s="650">
        <v>167751</v>
      </c>
      <c r="L48" s="650">
        <v>167392</v>
      </c>
      <c r="M48" s="68">
        <v>44557.68</v>
      </c>
      <c r="N48" s="68">
        <v>44533.53</v>
      </c>
      <c r="O48" s="68">
        <v>82749.97</v>
      </c>
      <c r="P48" s="68">
        <v>82705.13</v>
      </c>
      <c r="Q48" s="67">
        <v>295058.65000000002</v>
      </c>
      <c r="R48" s="69">
        <v>294630.66000000003</v>
      </c>
      <c r="S48" s="66">
        <v>589689.31000000006</v>
      </c>
      <c r="T48" s="639">
        <f t="shared" si="2"/>
        <v>167751</v>
      </c>
      <c r="U48" s="640">
        <f t="shared" si="3"/>
        <v>44557.68</v>
      </c>
      <c r="V48" s="641">
        <f t="shared" si="4"/>
        <v>82749.97</v>
      </c>
      <c r="W48" s="641">
        <f t="shared" si="5"/>
        <v>295058.65000000002</v>
      </c>
      <c r="X48" s="639">
        <f t="shared" si="6"/>
        <v>167392</v>
      </c>
      <c r="Y48" s="640">
        <f t="shared" si="7"/>
        <v>44533.53</v>
      </c>
      <c r="Z48" s="641">
        <f t="shared" si="8"/>
        <v>82705.13</v>
      </c>
      <c r="AA48" s="641">
        <f t="shared" si="9"/>
        <v>294630.66000000003</v>
      </c>
      <c r="AB48" s="642">
        <v>38894.179775798271</v>
      </c>
      <c r="AC48" s="642">
        <v>0</v>
      </c>
      <c r="AD48" s="643">
        <v>38894.179775798271</v>
      </c>
      <c r="AE48" s="644">
        <f t="shared" si="10"/>
        <v>4.3</v>
      </c>
      <c r="AF48" s="644">
        <f t="shared" si="10"/>
        <v>1.1399999999999999</v>
      </c>
      <c r="AG48" s="644">
        <f t="shared" si="10"/>
        <v>2.13</v>
      </c>
      <c r="AH48" s="645">
        <f t="shared" si="11"/>
        <v>7.5699999999999994</v>
      </c>
      <c r="AI48" s="646"/>
    </row>
    <row r="49" spans="1:35" s="71" customFormat="1" ht="15.75" customHeight="1" x14ac:dyDescent="0.25">
      <c r="A49" s="72">
        <v>1021254</v>
      </c>
      <c r="B49" s="73">
        <v>5079</v>
      </c>
      <c r="C49" s="73" t="s">
        <v>3487</v>
      </c>
      <c r="D49" s="649" t="s">
        <v>1296</v>
      </c>
      <c r="E49" s="74" t="s">
        <v>944</v>
      </c>
      <c r="F49" s="74" t="s">
        <v>1295</v>
      </c>
      <c r="G49" s="75" t="s">
        <v>1260</v>
      </c>
      <c r="H49" s="76" t="s">
        <v>1295</v>
      </c>
      <c r="I49" s="650">
        <v>157583</v>
      </c>
      <c r="J49" s="650">
        <v>157247</v>
      </c>
      <c r="K49" s="650">
        <v>157583</v>
      </c>
      <c r="L49" s="650">
        <v>157247</v>
      </c>
      <c r="M49" s="68">
        <v>41857.11</v>
      </c>
      <c r="N49" s="68">
        <v>41834.43</v>
      </c>
      <c r="O49" s="68">
        <v>77734.64</v>
      </c>
      <c r="P49" s="68">
        <v>77692.509999999995</v>
      </c>
      <c r="Q49" s="67">
        <v>277174.75</v>
      </c>
      <c r="R49" s="69">
        <v>276773.94</v>
      </c>
      <c r="S49" s="66">
        <v>553948.68999999994</v>
      </c>
      <c r="T49" s="639">
        <f t="shared" si="2"/>
        <v>157583</v>
      </c>
      <c r="U49" s="640">
        <f t="shared" si="3"/>
        <v>41857.11</v>
      </c>
      <c r="V49" s="641">
        <f t="shared" si="4"/>
        <v>77734.64</v>
      </c>
      <c r="W49" s="641">
        <f t="shared" si="5"/>
        <v>277174.75</v>
      </c>
      <c r="X49" s="639">
        <f t="shared" si="6"/>
        <v>157247</v>
      </c>
      <c r="Y49" s="640">
        <f t="shared" si="7"/>
        <v>41834.43</v>
      </c>
      <c r="Z49" s="641">
        <f t="shared" si="8"/>
        <v>77692.509999999995</v>
      </c>
      <c r="AA49" s="641">
        <f t="shared" si="9"/>
        <v>276773.94</v>
      </c>
      <c r="AB49" s="642">
        <v>38894.179775798271</v>
      </c>
      <c r="AC49" s="642">
        <v>0</v>
      </c>
      <c r="AD49" s="643">
        <v>38894.179775798271</v>
      </c>
      <c r="AE49" s="644">
        <f t="shared" si="10"/>
        <v>4.04</v>
      </c>
      <c r="AF49" s="644">
        <f t="shared" si="10"/>
        <v>1.08</v>
      </c>
      <c r="AG49" s="644">
        <f t="shared" si="10"/>
        <v>2</v>
      </c>
      <c r="AH49" s="645">
        <f t="shared" si="11"/>
        <v>7.12</v>
      </c>
      <c r="AI49" s="646"/>
    </row>
    <row r="50" spans="1:35" s="71" customFormat="1" ht="15.75" customHeight="1" x14ac:dyDescent="0.25">
      <c r="A50" s="72">
        <v>1027040</v>
      </c>
      <c r="B50" s="73">
        <v>5448</v>
      </c>
      <c r="C50" s="73" t="s">
        <v>3488</v>
      </c>
      <c r="D50" s="649" t="s">
        <v>1274</v>
      </c>
      <c r="E50" s="74" t="s">
        <v>392</v>
      </c>
      <c r="F50" s="74" t="s">
        <v>1295</v>
      </c>
      <c r="G50" s="75" t="s">
        <v>1260</v>
      </c>
      <c r="H50" s="76" t="s">
        <v>1295</v>
      </c>
      <c r="I50" s="650">
        <v>177966</v>
      </c>
      <c r="J50" s="650">
        <v>177586</v>
      </c>
      <c r="K50" s="650">
        <v>177966</v>
      </c>
      <c r="L50" s="650">
        <v>177586</v>
      </c>
      <c r="M50" s="68">
        <v>47271.18</v>
      </c>
      <c r="N50" s="68">
        <v>47245.56</v>
      </c>
      <c r="O50" s="68">
        <v>87789.33</v>
      </c>
      <c r="P50" s="68">
        <v>87741.759999999995</v>
      </c>
      <c r="Q50" s="67">
        <v>313026.51</v>
      </c>
      <c r="R50" s="69">
        <v>312573.32</v>
      </c>
      <c r="S50" s="66">
        <v>625599.83000000007</v>
      </c>
      <c r="T50" s="639">
        <f t="shared" si="2"/>
        <v>177966</v>
      </c>
      <c r="U50" s="640">
        <f t="shared" si="3"/>
        <v>47271.18</v>
      </c>
      <c r="V50" s="641">
        <f t="shared" si="4"/>
        <v>87789.33</v>
      </c>
      <c r="W50" s="641">
        <f t="shared" si="5"/>
        <v>313026.51</v>
      </c>
      <c r="X50" s="639">
        <f t="shared" si="6"/>
        <v>177586</v>
      </c>
      <c r="Y50" s="640">
        <f t="shared" si="7"/>
        <v>47245.56</v>
      </c>
      <c r="Z50" s="641">
        <f t="shared" si="8"/>
        <v>87741.759999999995</v>
      </c>
      <c r="AA50" s="641">
        <f t="shared" si="9"/>
        <v>312573.32</v>
      </c>
      <c r="AB50" s="642">
        <v>28857.066402483964</v>
      </c>
      <c r="AC50" s="642">
        <v>0</v>
      </c>
      <c r="AD50" s="643">
        <v>28857.066402483964</v>
      </c>
      <c r="AE50" s="644">
        <f t="shared" si="10"/>
        <v>6.15</v>
      </c>
      <c r="AF50" s="644">
        <f t="shared" si="10"/>
        <v>1.64</v>
      </c>
      <c r="AG50" s="644">
        <f t="shared" si="10"/>
        <v>3.04</v>
      </c>
      <c r="AH50" s="645">
        <f t="shared" si="11"/>
        <v>10.83</v>
      </c>
      <c r="AI50" s="646"/>
    </row>
    <row r="51" spans="1:35" s="71" customFormat="1" ht="15.75" customHeight="1" x14ac:dyDescent="0.25">
      <c r="A51" s="72">
        <v>1026234</v>
      </c>
      <c r="B51" s="73">
        <v>4837</v>
      </c>
      <c r="C51" s="73" t="s">
        <v>3488</v>
      </c>
      <c r="D51" s="649" t="s">
        <v>1274</v>
      </c>
      <c r="E51" s="74" t="s">
        <v>843</v>
      </c>
      <c r="F51" s="74" t="s">
        <v>1295</v>
      </c>
      <c r="G51" s="75" t="s">
        <v>1260</v>
      </c>
      <c r="H51" s="76" t="s">
        <v>1295</v>
      </c>
      <c r="I51" s="650">
        <v>462754</v>
      </c>
      <c r="J51" s="650">
        <v>461766</v>
      </c>
      <c r="K51" s="650">
        <v>462754</v>
      </c>
      <c r="L51" s="650">
        <v>461766</v>
      </c>
      <c r="M51" s="68">
        <v>122916.06</v>
      </c>
      <c r="N51" s="68">
        <v>122849.45</v>
      </c>
      <c r="O51" s="68">
        <v>228272.68</v>
      </c>
      <c r="P51" s="68">
        <v>228148.97</v>
      </c>
      <c r="Q51" s="67">
        <v>813942.74</v>
      </c>
      <c r="R51" s="69">
        <v>812764.41999999993</v>
      </c>
      <c r="S51" s="66">
        <v>1626707.16</v>
      </c>
      <c r="T51" s="639">
        <f t="shared" si="2"/>
        <v>462754</v>
      </c>
      <c r="U51" s="640">
        <f t="shared" si="3"/>
        <v>122916.06</v>
      </c>
      <c r="V51" s="641">
        <f t="shared" si="4"/>
        <v>228272.68</v>
      </c>
      <c r="W51" s="641">
        <f t="shared" si="5"/>
        <v>813942.74</v>
      </c>
      <c r="X51" s="639">
        <f t="shared" si="6"/>
        <v>461766</v>
      </c>
      <c r="Y51" s="640">
        <f t="shared" si="7"/>
        <v>122849.45</v>
      </c>
      <c r="Z51" s="641">
        <f t="shared" si="8"/>
        <v>228148.97</v>
      </c>
      <c r="AA51" s="641">
        <f t="shared" si="9"/>
        <v>812764.41999999993</v>
      </c>
      <c r="AB51" s="642">
        <v>28857.066402483964</v>
      </c>
      <c r="AC51" s="642">
        <v>0</v>
      </c>
      <c r="AD51" s="643">
        <v>28857.066402483964</v>
      </c>
      <c r="AE51" s="644">
        <f t="shared" si="10"/>
        <v>16</v>
      </c>
      <c r="AF51" s="644">
        <f t="shared" si="10"/>
        <v>4.26</v>
      </c>
      <c r="AG51" s="644">
        <f t="shared" si="10"/>
        <v>7.91</v>
      </c>
      <c r="AH51" s="645">
        <f t="shared" si="11"/>
        <v>28.169999999999998</v>
      </c>
      <c r="AI51" s="646"/>
    </row>
    <row r="52" spans="1:35" s="71" customFormat="1" ht="15.75" customHeight="1" x14ac:dyDescent="0.25">
      <c r="A52" s="72">
        <v>1026215</v>
      </c>
      <c r="B52" s="73">
        <v>4570</v>
      </c>
      <c r="C52" s="73" t="s">
        <v>1297</v>
      </c>
      <c r="D52" s="649" t="s">
        <v>1297</v>
      </c>
      <c r="E52" s="74" t="s">
        <v>726</v>
      </c>
      <c r="F52" s="74" t="s">
        <v>1295</v>
      </c>
      <c r="G52" s="75" t="s">
        <v>1260</v>
      </c>
      <c r="H52" s="76" t="s">
        <v>1295</v>
      </c>
      <c r="I52" s="650">
        <v>206264</v>
      </c>
      <c r="J52" s="650">
        <v>205823</v>
      </c>
      <c r="K52" s="650">
        <v>206263.99999999997</v>
      </c>
      <c r="L52" s="650">
        <v>205823</v>
      </c>
      <c r="M52" s="68">
        <v>54787.48</v>
      </c>
      <c r="N52" s="68">
        <v>54757.79</v>
      </c>
      <c r="O52" s="68">
        <v>101748.17</v>
      </c>
      <c r="P52" s="68">
        <v>101693.03</v>
      </c>
      <c r="Q52" s="67">
        <v>362799.64999999997</v>
      </c>
      <c r="R52" s="69">
        <v>362273.82</v>
      </c>
      <c r="S52" s="66">
        <v>725073.47</v>
      </c>
      <c r="T52" s="639">
        <f t="shared" si="2"/>
        <v>206263.99999999997</v>
      </c>
      <c r="U52" s="640">
        <f t="shared" si="3"/>
        <v>54787.48</v>
      </c>
      <c r="V52" s="641">
        <f t="shared" si="4"/>
        <v>101748.17</v>
      </c>
      <c r="W52" s="641">
        <f t="shared" si="5"/>
        <v>362799.64999999997</v>
      </c>
      <c r="X52" s="639">
        <f t="shared" si="6"/>
        <v>205823</v>
      </c>
      <c r="Y52" s="640">
        <f t="shared" si="7"/>
        <v>54757.79</v>
      </c>
      <c r="Z52" s="641">
        <f t="shared" si="8"/>
        <v>101693.03</v>
      </c>
      <c r="AA52" s="641">
        <f t="shared" si="9"/>
        <v>362273.82</v>
      </c>
      <c r="AB52" s="642">
        <v>19751.398654117922</v>
      </c>
      <c r="AC52" s="642">
        <v>0</v>
      </c>
      <c r="AD52" s="643">
        <v>19751.398654117922</v>
      </c>
      <c r="AE52" s="644">
        <f t="shared" si="10"/>
        <v>10.42</v>
      </c>
      <c r="AF52" s="644">
        <f t="shared" si="10"/>
        <v>2.77</v>
      </c>
      <c r="AG52" s="644">
        <f t="shared" si="10"/>
        <v>5.15</v>
      </c>
      <c r="AH52" s="645">
        <f t="shared" si="11"/>
        <v>18.34</v>
      </c>
      <c r="AI52" s="646"/>
    </row>
    <row r="53" spans="1:35" s="71" customFormat="1" ht="15.75" customHeight="1" x14ac:dyDescent="0.25">
      <c r="A53" s="72">
        <v>1025709</v>
      </c>
      <c r="B53" s="73">
        <v>4574</v>
      </c>
      <c r="C53" s="73" t="s">
        <v>3488</v>
      </c>
      <c r="D53" s="649" t="s">
        <v>1274</v>
      </c>
      <c r="E53" s="74" t="s">
        <v>730</v>
      </c>
      <c r="F53" s="74" t="s">
        <v>1295</v>
      </c>
      <c r="G53" s="75" t="s">
        <v>1260</v>
      </c>
      <c r="H53" s="76" t="s">
        <v>1295</v>
      </c>
      <c r="I53" s="650">
        <v>350112</v>
      </c>
      <c r="J53" s="650">
        <v>349365</v>
      </c>
      <c r="K53" s="650">
        <v>350112</v>
      </c>
      <c r="L53" s="650">
        <v>349365</v>
      </c>
      <c r="M53" s="68">
        <v>92996.4</v>
      </c>
      <c r="N53" s="68">
        <v>92946.01</v>
      </c>
      <c r="O53" s="68">
        <v>172707.61</v>
      </c>
      <c r="P53" s="68">
        <v>172614.01</v>
      </c>
      <c r="Q53" s="67">
        <v>615816.01</v>
      </c>
      <c r="R53" s="69">
        <v>614925.02</v>
      </c>
      <c r="S53" s="66">
        <v>1230741.03</v>
      </c>
      <c r="T53" s="639">
        <f t="shared" si="2"/>
        <v>350112</v>
      </c>
      <c r="U53" s="640">
        <f t="shared" si="3"/>
        <v>92996.4</v>
      </c>
      <c r="V53" s="641">
        <f t="shared" si="4"/>
        <v>172707.61</v>
      </c>
      <c r="W53" s="641">
        <f t="shared" si="5"/>
        <v>615816.01</v>
      </c>
      <c r="X53" s="639">
        <f t="shared" si="6"/>
        <v>349365</v>
      </c>
      <c r="Y53" s="640">
        <f t="shared" si="7"/>
        <v>92946.01</v>
      </c>
      <c r="Z53" s="641">
        <f t="shared" si="8"/>
        <v>172614.01</v>
      </c>
      <c r="AA53" s="641">
        <f t="shared" si="9"/>
        <v>614925.02</v>
      </c>
      <c r="AB53" s="642">
        <v>28857.066402483964</v>
      </c>
      <c r="AC53" s="642">
        <v>0</v>
      </c>
      <c r="AD53" s="643">
        <v>28857.066402483964</v>
      </c>
      <c r="AE53" s="644">
        <f t="shared" si="10"/>
        <v>12.11</v>
      </c>
      <c r="AF53" s="644">
        <f t="shared" si="10"/>
        <v>3.22</v>
      </c>
      <c r="AG53" s="644">
        <f t="shared" si="10"/>
        <v>5.98</v>
      </c>
      <c r="AH53" s="645">
        <f t="shared" si="11"/>
        <v>21.310000000000002</v>
      </c>
      <c r="AI53" s="646"/>
    </row>
    <row r="54" spans="1:35" s="71" customFormat="1" ht="15.75" customHeight="1" x14ac:dyDescent="0.25">
      <c r="A54" s="72">
        <v>1025580</v>
      </c>
      <c r="B54" s="73">
        <v>5561</v>
      </c>
      <c r="C54" s="73" t="s">
        <v>3469</v>
      </c>
      <c r="D54" s="649" t="s">
        <v>1274</v>
      </c>
      <c r="E54" s="74" t="s">
        <v>144</v>
      </c>
      <c r="F54" s="74" t="s">
        <v>1295</v>
      </c>
      <c r="G54" s="75" t="s">
        <v>1260</v>
      </c>
      <c r="H54" s="76" t="s">
        <v>1295</v>
      </c>
      <c r="I54" s="650">
        <v>175909</v>
      </c>
      <c r="J54" s="650">
        <v>175533</v>
      </c>
      <c r="K54" s="650">
        <v>175909</v>
      </c>
      <c r="L54" s="650">
        <v>175533</v>
      </c>
      <c r="M54" s="68">
        <v>46724.6</v>
      </c>
      <c r="N54" s="68">
        <v>46699.28</v>
      </c>
      <c r="O54" s="68">
        <v>86774.25</v>
      </c>
      <c r="P54" s="68">
        <v>86727.23</v>
      </c>
      <c r="Q54" s="67">
        <v>309407.84999999998</v>
      </c>
      <c r="R54" s="69">
        <v>308959.51</v>
      </c>
      <c r="S54" s="66">
        <v>618367.36</v>
      </c>
      <c r="T54" s="639">
        <f t="shared" si="2"/>
        <v>175909</v>
      </c>
      <c r="U54" s="640">
        <f t="shared" si="3"/>
        <v>46724.6</v>
      </c>
      <c r="V54" s="641">
        <f t="shared" si="4"/>
        <v>86774.25</v>
      </c>
      <c r="W54" s="641">
        <f t="shared" si="5"/>
        <v>309407.84999999998</v>
      </c>
      <c r="X54" s="639">
        <f t="shared" si="6"/>
        <v>175533</v>
      </c>
      <c r="Y54" s="640">
        <f t="shared" si="7"/>
        <v>46699.28</v>
      </c>
      <c r="Z54" s="641">
        <f t="shared" si="8"/>
        <v>86727.23</v>
      </c>
      <c r="AA54" s="641">
        <f t="shared" si="9"/>
        <v>308959.51</v>
      </c>
      <c r="AB54" s="642">
        <v>28857.066402483964</v>
      </c>
      <c r="AC54" s="642">
        <v>0</v>
      </c>
      <c r="AD54" s="643">
        <v>28857.066402483964</v>
      </c>
      <c r="AE54" s="644">
        <f t="shared" si="10"/>
        <v>6.08</v>
      </c>
      <c r="AF54" s="644">
        <f t="shared" si="10"/>
        <v>1.62</v>
      </c>
      <c r="AG54" s="644">
        <f t="shared" si="10"/>
        <v>3.01</v>
      </c>
      <c r="AH54" s="645">
        <f t="shared" si="11"/>
        <v>10.71</v>
      </c>
      <c r="AI54" s="646"/>
    </row>
    <row r="55" spans="1:35" s="71" customFormat="1" ht="15.75" customHeight="1" x14ac:dyDescent="0.25">
      <c r="A55" s="72">
        <v>1026187</v>
      </c>
      <c r="B55" s="73">
        <v>4025</v>
      </c>
      <c r="C55" s="73" t="s">
        <v>3488</v>
      </c>
      <c r="D55" s="649" t="s">
        <v>1274</v>
      </c>
      <c r="E55" s="74" t="s">
        <v>554</v>
      </c>
      <c r="F55" s="74" t="s">
        <v>1295</v>
      </c>
      <c r="G55" s="75" t="s">
        <v>1260</v>
      </c>
      <c r="H55" s="76" t="s">
        <v>1295</v>
      </c>
      <c r="I55" s="650">
        <v>365917</v>
      </c>
      <c r="J55" s="650">
        <v>365136</v>
      </c>
      <c r="K55" s="650">
        <v>365917</v>
      </c>
      <c r="L55" s="650">
        <v>365136</v>
      </c>
      <c r="M55" s="68">
        <v>97194.41</v>
      </c>
      <c r="N55" s="68">
        <v>97141.74</v>
      </c>
      <c r="O55" s="68">
        <v>180503.9</v>
      </c>
      <c r="P55" s="68">
        <v>180406.08</v>
      </c>
      <c r="Q55" s="67">
        <v>643615.31000000006</v>
      </c>
      <c r="R55" s="69">
        <v>642683.81999999995</v>
      </c>
      <c r="S55" s="66">
        <v>1286299.1299999999</v>
      </c>
      <c r="T55" s="639">
        <f t="shared" si="2"/>
        <v>365917</v>
      </c>
      <c r="U55" s="640">
        <f t="shared" si="3"/>
        <v>97194.41</v>
      </c>
      <c r="V55" s="641">
        <f t="shared" si="4"/>
        <v>180503.9</v>
      </c>
      <c r="W55" s="641">
        <f t="shared" si="5"/>
        <v>643615.31000000006</v>
      </c>
      <c r="X55" s="639">
        <f t="shared" si="6"/>
        <v>365136</v>
      </c>
      <c r="Y55" s="640">
        <f t="shared" si="7"/>
        <v>97141.74</v>
      </c>
      <c r="Z55" s="641">
        <f t="shared" si="8"/>
        <v>180406.08</v>
      </c>
      <c r="AA55" s="641">
        <f t="shared" si="9"/>
        <v>642683.81999999995</v>
      </c>
      <c r="AB55" s="642">
        <v>28857.066402483964</v>
      </c>
      <c r="AC55" s="642">
        <v>0</v>
      </c>
      <c r="AD55" s="643">
        <v>28857.066402483964</v>
      </c>
      <c r="AE55" s="644">
        <f t="shared" si="10"/>
        <v>12.65</v>
      </c>
      <c r="AF55" s="644">
        <f t="shared" si="10"/>
        <v>3.37</v>
      </c>
      <c r="AG55" s="644">
        <f t="shared" si="10"/>
        <v>6.25</v>
      </c>
      <c r="AH55" s="645">
        <f t="shared" si="11"/>
        <v>22.27</v>
      </c>
      <c r="AI55" s="646"/>
    </row>
    <row r="56" spans="1:35" s="71" customFormat="1" ht="15.75" customHeight="1" x14ac:dyDescent="0.25">
      <c r="A56" s="72">
        <v>1026191</v>
      </c>
      <c r="B56" s="73">
        <v>4425</v>
      </c>
      <c r="C56" s="73" t="s">
        <v>3489</v>
      </c>
      <c r="D56" s="649" t="s">
        <v>1274</v>
      </c>
      <c r="E56" s="74" t="s">
        <v>216</v>
      </c>
      <c r="F56" s="74" t="s">
        <v>1295</v>
      </c>
      <c r="G56" s="75" t="s">
        <v>1260</v>
      </c>
      <c r="H56" s="76" t="s">
        <v>1295</v>
      </c>
      <c r="I56" s="650">
        <v>110352</v>
      </c>
      <c r="J56" s="650">
        <v>110117</v>
      </c>
      <c r="K56" s="650">
        <v>110352</v>
      </c>
      <c r="L56" s="650">
        <v>110117</v>
      </c>
      <c r="M56" s="68">
        <v>29311.62</v>
      </c>
      <c r="N56" s="68">
        <v>29295.74</v>
      </c>
      <c r="O56" s="68">
        <v>54435.87</v>
      </c>
      <c r="P56" s="68">
        <v>54406.37</v>
      </c>
      <c r="Q56" s="67">
        <v>194099.49</v>
      </c>
      <c r="R56" s="69">
        <v>193819.11</v>
      </c>
      <c r="S56" s="66">
        <v>387918.6</v>
      </c>
      <c r="T56" s="639">
        <f t="shared" si="2"/>
        <v>110352</v>
      </c>
      <c r="U56" s="640">
        <f t="shared" si="3"/>
        <v>29311.62</v>
      </c>
      <c r="V56" s="641">
        <f t="shared" si="4"/>
        <v>54435.87</v>
      </c>
      <c r="W56" s="641">
        <f t="shared" si="5"/>
        <v>194099.49</v>
      </c>
      <c r="X56" s="639">
        <f t="shared" si="6"/>
        <v>110117</v>
      </c>
      <c r="Y56" s="640">
        <f t="shared" si="7"/>
        <v>29295.74</v>
      </c>
      <c r="Z56" s="641">
        <f t="shared" si="8"/>
        <v>54406.37</v>
      </c>
      <c r="AA56" s="641">
        <f t="shared" si="9"/>
        <v>193819.11</v>
      </c>
      <c r="AB56" s="642">
        <v>28857.066402483964</v>
      </c>
      <c r="AC56" s="642">
        <v>0</v>
      </c>
      <c r="AD56" s="643">
        <v>28857.066402483964</v>
      </c>
      <c r="AE56" s="644">
        <f t="shared" si="10"/>
        <v>3.82</v>
      </c>
      <c r="AF56" s="644">
        <f t="shared" si="10"/>
        <v>1.02</v>
      </c>
      <c r="AG56" s="644">
        <f t="shared" si="10"/>
        <v>1.89</v>
      </c>
      <c r="AH56" s="645">
        <f t="shared" si="11"/>
        <v>6.7299999999999995</v>
      </c>
      <c r="AI56" s="646"/>
    </row>
    <row r="57" spans="1:35" s="71" customFormat="1" ht="15.75" customHeight="1" x14ac:dyDescent="0.25">
      <c r="A57" s="72">
        <v>1026184</v>
      </c>
      <c r="B57" s="73">
        <v>4746</v>
      </c>
      <c r="C57" s="73" t="s">
        <v>3490</v>
      </c>
      <c r="D57" s="649" t="s">
        <v>1274</v>
      </c>
      <c r="E57" s="74" t="s">
        <v>804</v>
      </c>
      <c r="F57" s="74" t="s">
        <v>1295</v>
      </c>
      <c r="G57" s="75" t="s">
        <v>1260</v>
      </c>
      <c r="H57" s="76" t="s">
        <v>1295</v>
      </c>
      <c r="I57" s="650">
        <v>85123</v>
      </c>
      <c r="J57" s="650">
        <v>84942</v>
      </c>
      <c r="K57" s="650">
        <v>85123</v>
      </c>
      <c r="L57" s="650">
        <v>84942</v>
      </c>
      <c r="M57" s="68">
        <v>22610.35</v>
      </c>
      <c r="N57" s="68">
        <v>22598.09</v>
      </c>
      <c r="O57" s="68">
        <v>41990.64</v>
      </c>
      <c r="P57" s="68">
        <v>41967.89</v>
      </c>
      <c r="Q57" s="67">
        <v>149723.99</v>
      </c>
      <c r="R57" s="69">
        <v>149507.97999999998</v>
      </c>
      <c r="S57" s="66">
        <v>299231.96999999997</v>
      </c>
      <c r="T57" s="639">
        <f t="shared" si="2"/>
        <v>85123</v>
      </c>
      <c r="U57" s="640">
        <f t="shared" si="3"/>
        <v>22610.35</v>
      </c>
      <c r="V57" s="641">
        <f t="shared" si="4"/>
        <v>41990.64</v>
      </c>
      <c r="W57" s="641">
        <f t="shared" si="5"/>
        <v>149723.99</v>
      </c>
      <c r="X57" s="639">
        <f t="shared" si="6"/>
        <v>84942</v>
      </c>
      <c r="Y57" s="640">
        <f t="shared" si="7"/>
        <v>22598.09</v>
      </c>
      <c r="Z57" s="641">
        <f t="shared" si="8"/>
        <v>41967.89</v>
      </c>
      <c r="AA57" s="641">
        <f t="shared" si="9"/>
        <v>149507.97999999998</v>
      </c>
      <c r="AB57" s="642">
        <v>28857.066402483964</v>
      </c>
      <c r="AC57" s="642">
        <v>0</v>
      </c>
      <c r="AD57" s="643">
        <v>28857.066402483964</v>
      </c>
      <c r="AE57" s="644">
        <f t="shared" si="10"/>
        <v>2.94</v>
      </c>
      <c r="AF57" s="644">
        <f t="shared" si="10"/>
        <v>0.78</v>
      </c>
      <c r="AG57" s="644">
        <f t="shared" si="10"/>
        <v>1.45</v>
      </c>
      <c r="AH57" s="645">
        <f t="shared" si="11"/>
        <v>5.17</v>
      </c>
      <c r="AI57" s="646"/>
    </row>
    <row r="58" spans="1:35" s="71" customFormat="1" ht="15.75" customHeight="1" x14ac:dyDescent="0.25">
      <c r="A58" s="72">
        <v>1026186</v>
      </c>
      <c r="B58" s="73">
        <v>4230</v>
      </c>
      <c r="C58" s="73" t="s">
        <v>3254</v>
      </c>
      <c r="D58" s="649" t="s">
        <v>1274</v>
      </c>
      <c r="E58" s="74" t="s">
        <v>602</v>
      </c>
      <c r="F58" s="74" t="s">
        <v>1295</v>
      </c>
      <c r="G58" s="75" t="s">
        <v>1260</v>
      </c>
      <c r="H58" s="76" t="s">
        <v>1295</v>
      </c>
      <c r="I58" s="650">
        <v>148317</v>
      </c>
      <c r="J58" s="650">
        <v>148001</v>
      </c>
      <c r="K58" s="650">
        <v>148317</v>
      </c>
      <c r="L58" s="650">
        <v>148001</v>
      </c>
      <c r="M58" s="68">
        <v>39395.879999999997</v>
      </c>
      <c r="N58" s="68">
        <v>39374.53</v>
      </c>
      <c r="O58" s="68">
        <v>73163.78</v>
      </c>
      <c r="P58" s="68">
        <v>73124.13</v>
      </c>
      <c r="Q58" s="67">
        <v>260876.66</v>
      </c>
      <c r="R58" s="69">
        <v>260499.66</v>
      </c>
      <c r="S58" s="66">
        <v>521376.32</v>
      </c>
      <c r="T58" s="639">
        <f t="shared" si="2"/>
        <v>148317</v>
      </c>
      <c r="U58" s="640">
        <f t="shared" si="3"/>
        <v>39395.879999999997</v>
      </c>
      <c r="V58" s="641">
        <f t="shared" si="4"/>
        <v>73163.78</v>
      </c>
      <c r="W58" s="641">
        <f t="shared" si="5"/>
        <v>260876.66</v>
      </c>
      <c r="X58" s="639">
        <f t="shared" si="6"/>
        <v>148001</v>
      </c>
      <c r="Y58" s="640">
        <f t="shared" si="7"/>
        <v>39374.53</v>
      </c>
      <c r="Z58" s="641">
        <f t="shared" si="8"/>
        <v>73124.13</v>
      </c>
      <c r="AA58" s="641">
        <f t="shared" si="9"/>
        <v>260499.66</v>
      </c>
      <c r="AB58" s="642">
        <v>28857.066402483964</v>
      </c>
      <c r="AC58" s="642">
        <v>0</v>
      </c>
      <c r="AD58" s="643">
        <v>28857.066402483964</v>
      </c>
      <c r="AE58" s="644">
        <f t="shared" si="10"/>
        <v>5.13</v>
      </c>
      <c r="AF58" s="644">
        <f t="shared" si="10"/>
        <v>1.36</v>
      </c>
      <c r="AG58" s="644">
        <f t="shared" si="10"/>
        <v>2.5299999999999998</v>
      </c>
      <c r="AH58" s="645">
        <f t="shared" si="11"/>
        <v>9.02</v>
      </c>
      <c r="AI58" s="646"/>
    </row>
    <row r="59" spans="1:35" s="71" customFormat="1" ht="15.75" customHeight="1" x14ac:dyDescent="0.25">
      <c r="A59" s="72">
        <v>1026188</v>
      </c>
      <c r="B59" s="73">
        <v>5262</v>
      </c>
      <c r="C59" s="73" t="s">
        <v>3490</v>
      </c>
      <c r="D59" s="649" t="s">
        <v>1274</v>
      </c>
      <c r="E59" s="74" t="s">
        <v>1065</v>
      </c>
      <c r="F59" s="74" t="s">
        <v>1295</v>
      </c>
      <c r="G59" s="75" t="s">
        <v>1260</v>
      </c>
      <c r="H59" s="76" t="s">
        <v>1295</v>
      </c>
      <c r="I59" s="650">
        <v>169041</v>
      </c>
      <c r="J59" s="650">
        <v>168680</v>
      </c>
      <c r="K59" s="650">
        <v>169041</v>
      </c>
      <c r="L59" s="650">
        <v>168680</v>
      </c>
      <c r="M59" s="68">
        <v>44900.5</v>
      </c>
      <c r="N59" s="68">
        <v>44876.17</v>
      </c>
      <c r="O59" s="68">
        <v>83386.649999999994</v>
      </c>
      <c r="P59" s="68">
        <v>83341.460000000006</v>
      </c>
      <c r="Q59" s="67">
        <v>297328.15000000002</v>
      </c>
      <c r="R59" s="69">
        <v>296897.63</v>
      </c>
      <c r="S59" s="66">
        <v>594225.78</v>
      </c>
      <c r="T59" s="639">
        <f t="shared" si="2"/>
        <v>169041</v>
      </c>
      <c r="U59" s="640">
        <f t="shared" si="3"/>
        <v>44900.5</v>
      </c>
      <c r="V59" s="641">
        <f t="shared" si="4"/>
        <v>83386.649999999994</v>
      </c>
      <c r="W59" s="641">
        <f t="shared" si="5"/>
        <v>297328.15000000002</v>
      </c>
      <c r="X59" s="639">
        <f t="shared" si="6"/>
        <v>168680</v>
      </c>
      <c r="Y59" s="640">
        <f t="shared" si="7"/>
        <v>44876.17</v>
      </c>
      <c r="Z59" s="641">
        <f t="shared" si="8"/>
        <v>83341.460000000006</v>
      </c>
      <c r="AA59" s="641">
        <f t="shared" si="9"/>
        <v>296897.63</v>
      </c>
      <c r="AB59" s="642">
        <v>28857.066402483964</v>
      </c>
      <c r="AC59" s="642">
        <v>0</v>
      </c>
      <c r="AD59" s="643">
        <v>28857.066402483964</v>
      </c>
      <c r="AE59" s="644">
        <f t="shared" si="10"/>
        <v>5.85</v>
      </c>
      <c r="AF59" s="644">
        <f t="shared" si="10"/>
        <v>1.56</v>
      </c>
      <c r="AG59" s="644">
        <f t="shared" si="10"/>
        <v>2.89</v>
      </c>
      <c r="AH59" s="645">
        <f t="shared" si="11"/>
        <v>10.3</v>
      </c>
      <c r="AI59" s="646"/>
    </row>
    <row r="60" spans="1:35" s="71" customFormat="1" ht="15.75" customHeight="1" x14ac:dyDescent="0.25">
      <c r="A60" s="72">
        <v>1026563</v>
      </c>
      <c r="B60" s="73">
        <v>4906</v>
      </c>
      <c r="C60" s="73" t="s">
        <v>2902</v>
      </c>
      <c r="D60" s="649" t="s">
        <v>1274</v>
      </c>
      <c r="E60" s="74" t="s">
        <v>296</v>
      </c>
      <c r="F60" s="74" t="s">
        <v>1295</v>
      </c>
      <c r="G60" s="75" t="s">
        <v>1260</v>
      </c>
      <c r="H60" s="76" t="s">
        <v>1295</v>
      </c>
      <c r="I60" s="650">
        <v>96581</v>
      </c>
      <c r="J60" s="650">
        <v>96375</v>
      </c>
      <c r="K60" s="650">
        <v>96581</v>
      </c>
      <c r="L60" s="650">
        <v>96375.000000000015</v>
      </c>
      <c r="M60" s="68">
        <v>25653.73</v>
      </c>
      <c r="N60" s="68">
        <v>25639.83</v>
      </c>
      <c r="O60" s="68">
        <v>47642.65</v>
      </c>
      <c r="P60" s="68">
        <v>47616.83</v>
      </c>
      <c r="Q60" s="67">
        <v>169877.38</v>
      </c>
      <c r="R60" s="69">
        <v>169631.66000000003</v>
      </c>
      <c r="S60" s="66">
        <v>339509.04000000004</v>
      </c>
      <c r="T60" s="639">
        <f t="shared" si="2"/>
        <v>96581</v>
      </c>
      <c r="U60" s="640">
        <f t="shared" si="3"/>
        <v>25653.73</v>
      </c>
      <c r="V60" s="641">
        <f t="shared" si="4"/>
        <v>47642.65</v>
      </c>
      <c r="W60" s="641">
        <f t="shared" si="5"/>
        <v>169877.38</v>
      </c>
      <c r="X60" s="639">
        <f t="shared" si="6"/>
        <v>96375.000000000015</v>
      </c>
      <c r="Y60" s="640">
        <f t="shared" si="7"/>
        <v>25639.83</v>
      </c>
      <c r="Z60" s="641">
        <f t="shared" si="8"/>
        <v>47616.83</v>
      </c>
      <c r="AA60" s="641">
        <f t="shared" si="9"/>
        <v>169631.66000000003</v>
      </c>
      <c r="AB60" s="642">
        <v>28857.066402483964</v>
      </c>
      <c r="AC60" s="642">
        <v>0</v>
      </c>
      <c r="AD60" s="643">
        <v>28857.066402483964</v>
      </c>
      <c r="AE60" s="644">
        <f t="shared" si="10"/>
        <v>3.34</v>
      </c>
      <c r="AF60" s="644">
        <f t="shared" si="10"/>
        <v>0.89</v>
      </c>
      <c r="AG60" s="644">
        <f t="shared" si="10"/>
        <v>1.65</v>
      </c>
      <c r="AH60" s="645">
        <f t="shared" si="11"/>
        <v>5.879999999999999</v>
      </c>
      <c r="AI60" s="646"/>
    </row>
    <row r="61" spans="1:35" s="71" customFormat="1" ht="15.75" customHeight="1" x14ac:dyDescent="0.25">
      <c r="A61" s="72">
        <v>1025635</v>
      </c>
      <c r="B61" s="73">
        <v>4775</v>
      </c>
      <c r="C61" s="73" t="s">
        <v>3491</v>
      </c>
      <c r="D61" s="649" t="s">
        <v>1297</v>
      </c>
      <c r="E61" s="74" t="s">
        <v>818</v>
      </c>
      <c r="F61" s="74" t="s">
        <v>1295</v>
      </c>
      <c r="G61" s="75" t="s">
        <v>1260</v>
      </c>
      <c r="H61" s="76" t="s">
        <v>1295</v>
      </c>
      <c r="I61" s="650">
        <v>142802</v>
      </c>
      <c r="J61" s="650">
        <v>142497</v>
      </c>
      <c r="K61" s="650">
        <v>142802</v>
      </c>
      <c r="L61" s="650">
        <v>142497</v>
      </c>
      <c r="M61" s="68">
        <v>37930.79</v>
      </c>
      <c r="N61" s="68">
        <v>37910.230000000003</v>
      </c>
      <c r="O61" s="68">
        <v>70442.89</v>
      </c>
      <c r="P61" s="68">
        <v>70404.710000000006</v>
      </c>
      <c r="Q61" s="67">
        <v>251175.67999999999</v>
      </c>
      <c r="R61" s="69">
        <v>250811.94</v>
      </c>
      <c r="S61" s="66">
        <v>501987.62</v>
      </c>
      <c r="T61" s="639">
        <f t="shared" si="2"/>
        <v>142802</v>
      </c>
      <c r="U61" s="640">
        <f t="shared" si="3"/>
        <v>37930.79</v>
      </c>
      <c r="V61" s="641">
        <f t="shared" si="4"/>
        <v>70442.89</v>
      </c>
      <c r="W61" s="641">
        <f t="shared" si="5"/>
        <v>251175.67999999999</v>
      </c>
      <c r="X61" s="639">
        <f t="shared" si="6"/>
        <v>142497</v>
      </c>
      <c r="Y61" s="640">
        <f t="shared" si="7"/>
        <v>37910.230000000003</v>
      </c>
      <c r="Z61" s="641">
        <f t="shared" si="8"/>
        <v>70404.710000000006</v>
      </c>
      <c r="AA61" s="641">
        <f t="shared" si="9"/>
        <v>250811.94</v>
      </c>
      <c r="AB61" s="642">
        <v>19751.398654117922</v>
      </c>
      <c r="AC61" s="642">
        <v>0</v>
      </c>
      <c r="AD61" s="643">
        <v>19751.398654117922</v>
      </c>
      <c r="AE61" s="644">
        <f t="shared" si="10"/>
        <v>7.21</v>
      </c>
      <c r="AF61" s="644">
        <f t="shared" si="10"/>
        <v>1.92</v>
      </c>
      <c r="AG61" s="644">
        <f t="shared" si="10"/>
        <v>3.56</v>
      </c>
      <c r="AH61" s="645">
        <f t="shared" si="11"/>
        <v>12.69</v>
      </c>
      <c r="AI61" s="646"/>
    </row>
    <row r="62" spans="1:35" s="71" customFormat="1" ht="15.75" customHeight="1" x14ac:dyDescent="0.25">
      <c r="A62" s="72">
        <v>1026709</v>
      </c>
      <c r="B62" s="73">
        <v>5126</v>
      </c>
      <c r="C62" s="73" t="s">
        <v>1298</v>
      </c>
      <c r="D62" s="649" t="s">
        <v>1298</v>
      </c>
      <c r="E62" s="74" t="s">
        <v>967</v>
      </c>
      <c r="F62" s="74" t="s">
        <v>1295</v>
      </c>
      <c r="G62" s="75" t="s">
        <v>1260</v>
      </c>
      <c r="H62" s="76" t="s">
        <v>1295</v>
      </c>
      <c r="I62" s="650">
        <v>365771</v>
      </c>
      <c r="J62" s="650">
        <v>364990</v>
      </c>
      <c r="K62" s="650">
        <v>365771</v>
      </c>
      <c r="L62" s="650">
        <v>364990</v>
      </c>
      <c r="M62" s="68">
        <v>97155.6</v>
      </c>
      <c r="N62" s="68">
        <v>97102.95</v>
      </c>
      <c r="O62" s="68">
        <v>180431.82</v>
      </c>
      <c r="P62" s="68">
        <v>180334.04</v>
      </c>
      <c r="Q62" s="67">
        <v>643358.41999999993</v>
      </c>
      <c r="R62" s="69">
        <v>642426.99</v>
      </c>
      <c r="S62" s="66">
        <v>1285785.4099999999</v>
      </c>
      <c r="T62" s="639">
        <f t="shared" si="2"/>
        <v>365771</v>
      </c>
      <c r="U62" s="640">
        <f t="shared" si="3"/>
        <v>97155.6</v>
      </c>
      <c r="V62" s="641">
        <f t="shared" si="4"/>
        <v>180431.82</v>
      </c>
      <c r="W62" s="641">
        <f t="shared" si="5"/>
        <v>643358.41999999993</v>
      </c>
      <c r="X62" s="639">
        <f t="shared" si="6"/>
        <v>364990</v>
      </c>
      <c r="Y62" s="640">
        <f t="shared" si="7"/>
        <v>97102.95</v>
      </c>
      <c r="Z62" s="641">
        <f t="shared" si="8"/>
        <v>180334.04</v>
      </c>
      <c r="AA62" s="641">
        <f t="shared" si="9"/>
        <v>642426.99</v>
      </c>
      <c r="AB62" s="642">
        <v>32759.974031750084</v>
      </c>
      <c r="AC62" s="642">
        <v>5225.4148005242669</v>
      </c>
      <c r="AD62" s="643">
        <v>37985.388832274351</v>
      </c>
      <c r="AE62" s="644">
        <f t="shared" si="10"/>
        <v>9.61</v>
      </c>
      <c r="AF62" s="644">
        <f t="shared" si="10"/>
        <v>2.56</v>
      </c>
      <c r="AG62" s="644">
        <f t="shared" si="10"/>
        <v>4.75</v>
      </c>
      <c r="AH62" s="645">
        <f t="shared" si="11"/>
        <v>16.920000000000002</v>
      </c>
      <c r="AI62" s="646"/>
    </row>
    <row r="63" spans="1:35" s="71" customFormat="1" ht="15.75" customHeight="1" x14ac:dyDescent="0.25">
      <c r="A63" s="72">
        <v>1026648</v>
      </c>
      <c r="B63" s="73">
        <v>4988</v>
      </c>
      <c r="C63" s="73" t="s">
        <v>1298</v>
      </c>
      <c r="D63" s="649" t="s">
        <v>1298</v>
      </c>
      <c r="E63" s="74" t="s">
        <v>893</v>
      </c>
      <c r="F63" s="74" t="s">
        <v>1295</v>
      </c>
      <c r="G63" s="75" t="s">
        <v>1260</v>
      </c>
      <c r="H63" s="76" t="s">
        <v>1295</v>
      </c>
      <c r="I63" s="650">
        <v>375658</v>
      </c>
      <c r="J63" s="650">
        <v>374856</v>
      </c>
      <c r="K63" s="650">
        <v>375658</v>
      </c>
      <c r="L63" s="650">
        <v>374856</v>
      </c>
      <c r="M63" s="68">
        <v>99781.77</v>
      </c>
      <c r="N63" s="68">
        <v>99727.7</v>
      </c>
      <c r="O63" s="68">
        <v>185309</v>
      </c>
      <c r="P63" s="68">
        <v>185208.58</v>
      </c>
      <c r="Q63" s="67">
        <v>660748.77</v>
      </c>
      <c r="R63" s="69">
        <v>659792.28</v>
      </c>
      <c r="S63" s="66">
        <v>1320541.05</v>
      </c>
      <c r="T63" s="639">
        <f t="shared" si="2"/>
        <v>375658</v>
      </c>
      <c r="U63" s="640">
        <f t="shared" si="3"/>
        <v>99781.77</v>
      </c>
      <c r="V63" s="641">
        <f t="shared" si="4"/>
        <v>185309</v>
      </c>
      <c r="W63" s="641">
        <f t="shared" si="5"/>
        <v>660748.77</v>
      </c>
      <c r="X63" s="639">
        <f t="shared" si="6"/>
        <v>374856</v>
      </c>
      <c r="Y63" s="640">
        <f t="shared" si="7"/>
        <v>99727.7</v>
      </c>
      <c r="Z63" s="641">
        <f t="shared" si="8"/>
        <v>185208.58</v>
      </c>
      <c r="AA63" s="641">
        <f t="shared" si="9"/>
        <v>659792.28</v>
      </c>
      <c r="AB63" s="642">
        <v>32759.974031750084</v>
      </c>
      <c r="AC63" s="642">
        <v>5225.4148005242669</v>
      </c>
      <c r="AD63" s="643">
        <v>37985.388832274351</v>
      </c>
      <c r="AE63" s="644">
        <f t="shared" si="10"/>
        <v>9.8699999999999992</v>
      </c>
      <c r="AF63" s="644">
        <f t="shared" si="10"/>
        <v>2.63</v>
      </c>
      <c r="AG63" s="644">
        <f t="shared" si="10"/>
        <v>4.88</v>
      </c>
      <c r="AH63" s="645">
        <f t="shared" si="11"/>
        <v>17.38</v>
      </c>
      <c r="AI63" s="646"/>
    </row>
    <row r="64" spans="1:35" s="71" customFormat="1" ht="15.75" customHeight="1" x14ac:dyDescent="0.25">
      <c r="A64" s="72">
        <v>1026710</v>
      </c>
      <c r="B64" s="73">
        <v>5148</v>
      </c>
      <c r="C64" s="73" t="s">
        <v>1298</v>
      </c>
      <c r="D64" s="649" t="s">
        <v>1298</v>
      </c>
      <c r="E64" s="74" t="s">
        <v>981</v>
      </c>
      <c r="F64" s="74" t="s">
        <v>1295</v>
      </c>
      <c r="G64" s="75" t="s">
        <v>1260</v>
      </c>
      <c r="H64" s="76" t="s">
        <v>1295</v>
      </c>
      <c r="I64" s="650">
        <v>370373</v>
      </c>
      <c r="J64" s="650">
        <v>369583</v>
      </c>
      <c r="K64" s="650">
        <v>370373</v>
      </c>
      <c r="L64" s="650">
        <v>369583</v>
      </c>
      <c r="M64" s="68">
        <v>98378.13</v>
      </c>
      <c r="N64" s="68">
        <v>98324.81</v>
      </c>
      <c r="O64" s="68">
        <v>182702.23</v>
      </c>
      <c r="P64" s="68">
        <v>182603.22</v>
      </c>
      <c r="Q64" s="67">
        <v>651453.36</v>
      </c>
      <c r="R64" s="69">
        <v>650511.03</v>
      </c>
      <c r="S64" s="66">
        <v>1301964.3900000001</v>
      </c>
      <c r="T64" s="639">
        <f t="shared" si="2"/>
        <v>370373</v>
      </c>
      <c r="U64" s="640">
        <f t="shared" si="3"/>
        <v>98378.13</v>
      </c>
      <c r="V64" s="641">
        <f t="shared" si="4"/>
        <v>182702.23</v>
      </c>
      <c r="W64" s="641">
        <f t="shared" si="5"/>
        <v>651453.36</v>
      </c>
      <c r="X64" s="639">
        <f t="shared" si="6"/>
        <v>369583</v>
      </c>
      <c r="Y64" s="640">
        <f t="shared" si="7"/>
        <v>98324.81</v>
      </c>
      <c r="Z64" s="641">
        <f t="shared" si="8"/>
        <v>182603.22</v>
      </c>
      <c r="AA64" s="641">
        <f t="shared" si="9"/>
        <v>650511.03</v>
      </c>
      <c r="AB64" s="642">
        <v>32759.974031750084</v>
      </c>
      <c r="AC64" s="642">
        <v>5225.4148005242669</v>
      </c>
      <c r="AD64" s="643">
        <v>37985.388832274351</v>
      </c>
      <c r="AE64" s="644">
        <f t="shared" si="10"/>
        <v>9.73</v>
      </c>
      <c r="AF64" s="644">
        <f t="shared" si="10"/>
        <v>2.59</v>
      </c>
      <c r="AG64" s="644">
        <f t="shared" si="10"/>
        <v>4.8099999999999996</v>
      </c>
      <c r="AH64" s="645">
        <f t="shared" si="11"/>
        <v>17.13</v>
      </c>
      <c r="AI64" s="646"/>
    </row>
    <row r="65" spans="1:35" s="71" customFormat="1" ht="15.75" customHeight="1" x14ac:dyDescent="0.25">
      <c r="A65" s="72">
        <v>1026647</v>
      </c>
      <c r="B65" s="73">
        <v>4118</v>
      </c>
      <c r="C65" s="73" t="s">
        <v>1297</v>
      </c>
      <c r="D65" s="649" t="s">
        <v>1297</v>
      </c>
      <c r="E65" s="74" t="s">
        <v>578</v>
      </c>
      <c r="F65" s="74" t="s">
        <v>1295</v>
      </c>
      <c r="G65" s="75" t="s">
        <v>1260</v>
      </c>
      <c r="H65" s="76" t="s">
        <v>1295</v>
      </c>
      <c r="I65" s="650">
        <v>281183</v>
      </c>
      <c r="J65" s="650">
        <v>280583</v>
      </c>
      <c r="K65" s="650">
        <v>281183</v>
      </c>
      <c r="L65" s="650">
        <v>280583</v>
      </c>
      <c r="M65" s="68">
        <v>74687.56</v>
      </c>
      <c r="N65" s="68">
        <v>74647.08</v>
      </c>
      <c r="O65" s="68">
        <v>138705.46</v>
      </c>
      <c r="P65" s="68">
        <v>138630.29</v>
      </c>
      <c r="Q65" s="67">
        <v>494576.02</v>
      </c>
      <c r="R65" s="69">
        <v>493860.37</v>
      </c>
      <c r="S65" s="66">
        <v>988436.39</v>
      </c>
      <c r="T65" s="639">
        <f t="shared" si="2"/>
        <v>281183</v>
      </c>
      <c r="U65" s="640">
        <f t="shared" si="3"/>
        <v>74687.56</v>
      </c>
      <c r="V65" s="641">
        <f t="shared" si="4"/>
        <v>138705.46</v>
      </c>
      <c r="W65" s="641">
        <f t="shared" si="5"/>
        <v>494576.02</v>
      </c>
      <c r="X65" s="639">
        <f t="shared" si="6"/>
        <v>280583</v>
      </c>
      <c r="Y65" s="640">
        <f t="shared" si="7"/>
        <v>74647.08</v>
      </c>
      <c r="Z65" s="641">
        <f t="shared" si="8"/>
        <v>138630.29</v>
      </c>
      <c r="AA65" s="641">
        <f t="shared" si="9"/>
        <v>493860.37</v>
      </c>
      <c r="AB65" s="642">
        <v>19751.398654117922</v>
      </c>
      <c r="AC65" s="642">
        <v>0</v>
      </c>
      <c r="AD65" s="643">
        <v>19751.398654117922</v>
      </c>
      <c r="AE65" s="644">
        <f t="shared" si="10"/>
        <v>14.21</v>
      </c>
      <c r="AF65" s="644">
        <f t="shared" si="10"/>
        <v>3.78</v>
      </c>
      <c r="AG65" s="644">
        <f t="shared" si="10"/>
        <v>7.02</v>
      </c>
      <c r="AH65" s="645">
        <f t="shared" si="11"/>
        <v>25.01</v>
      </c>
      <c r="AI65" s="646"/>
    </row>
    <row r="66" spans="1:35" s="71" customFormat="1" ht="15.75" customHeight="1" x14ac:dyDescent="0.25">
      <c r="A66" s="72">
        <v>1026719</v>
      </c>
      <c r="B66" s="73">
        <v>5197</v>
      </c>
      <c r="C66" s="73" t="s">
        <v>1293</v>
      </c>
      <c r="D66" s="649" t="s">
        <v>1293</v>
      </c>
      <c r="E66" s="74" t="s">
        <v>1013</v>
      </c>
      <c r="F66" s="74" t="s">
        <v>1295</v>
      </c>
      <c r="G66" s="75" t="s">
        <v>1260</v>
      </c>
      <c r="H66" s="76" t="s">
        <v>1295</v>
      </c>
      <c r="I66" s="650">
        <v>471216</v>
      </c>
      <c r="J66" s="650">
        <v>470210</v>
      </c>
      <c r="K66" s="650">
        <v>471215.99999999994</v>
      </c>
      <c r="L66" s="650">
        <v>470209.99999999994</v>
      </c>
      <c r="M66" s="68">
        <v>125163.83</v>
      </c>
      <c r="N66" s="68">
        <v>125096.01</v>
      </c>
      <c r="O66" s="68">
        <v>232447.12</v>
      </c>
      <c r="P66" s="68">
        <v>232321.15</v>
      </c>
      <c r="Q66" s="67">
        <v>828826.95</v>
      </c>
      <c r="R66" s="69">
        <v>827627.15999999992</v>
      </c>
      <c r="S66" s="66">
        <v>1656454.1099999999</v>
      </c>
      <c r="T66" s="639">
        <f t="shared" si="2"/>
        <v>471215.99999999994</v>
      </c>
      <c r="U66" s="640">
        <f t="shared" si="3"/>
        <v>125163.83</v>
      </c>
      <c r="V66" s="641">
        <f t="shared" si="4"/>
        <v>232447.12</v>
      </c>
      <c r="W66" s="641">
        <f t="shared" si="5"/>
        <v>828826.95</v>
      </c>
      <c r="X66" s="639">
        <f t="shared" si="6"/>
        <v>470209.99999999994</v>
      </c>
      <c r="Y66" s="640">
        <f t="shared" si="7"/>
        <v>125096.01</v>
      </c>
      <c r="Z66" s="641">
        <f t="shared" si="8"/>
        <v>232321.15</v>
      </c>
      <c r="AA66" s="641">
        <f t="shared" si="9"/>
        <v>827627.15999999992</v>
      </c>
      <c r="AB66" s="642">
        <v>30892.13297939278</v>
      </c>
      <c r="AC66" s="642">
        <v>3619.9842187262866</v>
      </c>
      <c r="AD66" s="643">
        <v>34512.117198119064</v>
      </c>
      <c r="AE66" s="644">
        <f t="shared" si="10"/>
        <v>13.62</v>
      </c>
      <c r="AF66" s="644">
        <f t="shared" si="10"/>
        <v>3.62</v>
      </c>
      <c r="AG66" s="644">
        <f t="shared" si="10"/>
        <v>6.73</v>
      </c>
      <c r="AH66" s="645">
        <f t="shared" si="11"/>
        <v>23.97</v>
      </c>
      <c r="AI66" s="646"/>
    </row>
    <row r="67" spans="1:35" s="71" customFormat="1" ht="15.75" customHeight="1" x14ac:dyDescent="0.25">
      <c r="A67" s="72">
        <v>1026706</v>
      </c>
      <c r="B67" s="73">
        <v>5204</v>
      </c>
      <c r="C67" s="73" t="s">
        <v>1293</v>
      </c>
      <c r="D67" s="649" t="s">
        <v>1293</v>
      </c>
      <c r="E67" s="74" t="s">
        <v>1021</v>
      </c>
      <c r="F67" s="74" t="s">
        <v>1295</v>
      </c>
      <c r="G67" s="75" t="s">
        <v>1260</v>
      </c>
      <c r="H67" s="76" t="s">
        <v>1295</v>
      </c>
      <c r="I67" s="650">
        <v>498673</v>
      </c>
      <c r="J67" s="650">
        <v>497609</v>
      </c>
      <c r="K67" s="650">
        <v>498673</v>
      </c>
      <c r="L67" s="650">
        <v>497609</v>
      </c>
      <c r="M67" s="68">
        <v>132456.97</v>
      </c>
      <c r="N67" s="68">
        <v>132385.19</v>
      </c>
      <c r="O67" s="68">
        <v>245991.52</v>
      </c>
      <c r="P67" s="68">
        <v>245858.21</v>
      </c>
      <c r="Q67" s="67">
        <v>877121.49</v>
      </c>
      <c r="R67" s="69">
        <v>875852.39999999991</v>
      </c>
      <c r="S67" s="66">
        <v>1752973.89</v>
      </c>
      <c r="T67" s="639">
        <f t="shared" si="2"/>
        <v>498673</v>
      </c>
      <c r="U67" s="640">
        <f t="shared" si="3"/>
        <v>132456.97</v>
      </c>
      <c r="V67" s="641">
        <f t="shared" si="4"/>
        <v>245991.52</v>
      </c>
      <c r="W67" s="641">
        <f t="shared" si="5"/>
        <v>877121.49</v>
      </c>
      <c r="X67" s="639">
        <f t="shared" si="6"/>
        <v>497609</v>
      </c>
      <c r="Y67" s="640">
        <f t="shared" si="7"/>
        <v>132385.19</v>
      </c>
      <c r="Z67" s="641">
        <f t="shared" si="8"/>
        <v>245858.21</v>
      </c>
      <c r="AA67" s="641">
        <f t="shared" si="9"/>
        <v>875852.39999999991</v>
      </c>
      <c r="AB67" s="642">
        <v>30892.13297939278</v>
      </c>
      <c r="AC67" s="642">
        <v>3619.9842187262866</v>
      </c>
      <c r="AD67" s="643">
        <v>34512.117198119064</v>
      </c>
      <c r="AE67" s="644">
        <f t="shared" si="10"/>
        <v>14.42</v>
      </c>
      <c r="AF67" s="644">
        <f t="shared" si="10"/>
        <v>3.84</v>
      </c>
      <c r="AG67" s="644">
        <f t="shared" si="10"/>
        <v>7.12</v>
      </c>
      <c r="AH67" s="645">
        <f t="shared" si="11"/>
        <v>25.38</v>
      </c>
      <c r="AI67" s="646"/>
    </row>
    <row r="68" spans="1:35" s="71" customFormat="1" ht="15.75" customHeight="1" x14ac:dyDescent="0.25">
      <c r="A68" s="72">
        <v>1020778</v>
      </c>
      <c r="B68" s="73">
        <v>5242</v>
      </c>
      <c r="C68" s="73" t="s">
        <v>3492</v>
      </c>
      <c r="D68" s="649" t="s">
        <v>1297</v>
      </c>
      <c r="E68" s="74" t="s">
        <v>1051</v>
      </c>
      <c r="F68" s="74" t="s">
        <v>1295</v>
      </c>
      <c r="G68" s="75" t="s">
        <v>1260</v>
      </c>
      <c r="H68" s="76" t="s">
        <v>1295</v>
      </c>
      <c r="I68" s="650">
        <v>285932</v>
      </c>
      <c r="J68" s="650">
        <v>285322</v>
      </c>
      <c r="K68" s="650">
        <v>285932</v>
      </c>
      <c r="L68" s="650">
        <v>285322</v>
      </c>
      <c r="M68" s="68">
        <v>75948.899999999994</v>
      </c>
      <c r="N68" s="68">
        <v>75907.740000000005</v>
      </c>
      <c r="O68" s="68">
        <v>141047.95000000001</v>
      </c>
      <c r="P68" s="68">
        <v>140971.51</v>
      </c>
      <c r="Q68" s="67">
        <v>502928.85000000003</v>
      </c>
      <c r="R68" s="69">
        <v>502201.25</v>
      </c>
      <c r="S68" s="66">
        <v>1005130.1000000001</v>
      </c>
      <c r="T68" s="639">
        <f t="shared" si="2"/>
        <v>285932</v>
      </c>
      <c r="U68" s="640">
        <f t="shared" si="3"/>
        <v>75948.899999999994</v>
      </c>
      <c r="V68" s="641">
        <f t="shared" si="4"/>
        <v>141047.95000000001</v>
      </c>
      <c r="W68" s="641">
        <f t="shared" si="5"/>
        <v>502928.85000000003</v>
      </c>
      <c r="X68" s="639">
        <f t="shared" si="6"/>
        <v>285322</v>
      </c>
      <c r="Y68" s="640">
        <f t="shared" si="7"/>
        <v>75907.740000000005</v>
      </c>
      <c r="Z68" s="641">
        <f t="shared" si="8"/>
        <v>140971.51</v>
      </c>
      <c r="AA68" s="641">
        <f t="shared" si="9"/>
        <v>502201.25</v>
      </c>
      <c r="AB68" s="642">
        <v>19751.398654117922</v>
      </c>
      <c r="AC68" s="642">
        <v>0</v>
      </c>
      <c r="AD68" s="643">
        <v>19751.398654117922</v>
      </c>
      <c r="AE68" s="644">
        <f t="shared" si="10"/>
        <v>14.45</v>
      </c>
      <c r="AF68" s="644">
        <f t="shared" si="10"/>
        <v>3.84</v>
      </c>
      <c r="AG68" s="644">
        <f t="shared" si="10"/>
        <v>7.14</v>
      </c>
      <c r="AH68" s="645">
        <f t="shared" si="11"/>
        <v>25.43</v>
      </c>
      <c r="AI68" s="646"/>
    </row>
    <row r="69" spans="1:35" s="71" customFormat="1" ht="15.75" customHeight="1" x14ac:dyDescent="0.25">
      <c r="A69" s="72">
        <v>1026024</v>
      </c>
      <c r="B69" s="73">
        <v>5356</v>
      </c>
      <c r="C69" s="73" t="s">
        <v>1297</v>
      </c>
      <c r="D69" s="649" t="s">
        <v>1297</v>
      </c>
      <c r="E69" s="74" t="s">
        <v>1113</v>
      </c>
      <c r="F69" s="74" t="s">
        <v>1295</v>
      </c>
      <c r="G69" s="75" t="s">
        <v>1260</v>
      </c>
      <c r="H69" s="76" t="s">
        <v>1295</v>
      </c>
      <c r="I69" s="650">
        <v>201369</v>
      </c>
      <c r="J69" s="650">
        <v>200939</v>
      </c>
      <c r="K69" s="650">
        <v>201368.99999999997</v>
      </c>
      <c r="L69" s="650">
        <v>200939</v>
      </c>
      <c r="M69" s="68">
        <v>53487.32</v>
      </c>
      <c r="N69" s="68">
        <v>53458.34</v>
      </c>
      <c r="O69" s="68">
        <v>99333.6</v>
      </c>
      <c r="P69" s="68">
        <v>99279.77</v>
      </c>
      <c r="Q69" s="67">
        <v>354189.92</v>
      </c>
      <c r="R69" s="69">
        <v>353677.11</v>
      </c>
      <c r="S69" s="66">
        <v>707867.03</v>
      </c>
      <c r="T69" s="639">
        <f t="shared" ref="T69:T132" si="12">+K69</f>
        <v>201368.99999999997</v>
      </c>
      <c r="U69" s="640">
        <f t="shared" ref="U69:U132" si="13">+M69</f>
        <v>53487.32</v>
      </c>
      <c r="V69" s="641">
        <f t="shared" ref="V69:V132" si="14">+O69</f>
        <v>99333.6</v>
      </c>
      <c r="W69" s="641">
        <f t="shared" ref="W69:W132" si="15">+T69+U69+V69</f>
        <v>354189.92</v>
      </c>
      <c r="X69" s="639">
        <f t="shared" ref="X69:X132" si="16">+L69</f>
        <v>200939</v>
      </c>
      <c r="Y69" s="640">
        <f t="shared" ref="Y69:Y132" si="17">+N69</f>
        <v>53458.34</v>
      </c>
      <c r="Z69" s="641">
        <f t="shared" ref="Z69:Z132" si="18">+P69</f>
        <v>99279.77</v>
      </c>
      <c r="AA69" s="641">
        <f t="shared" ref="AA69:AA132" si="19">+X69+Y69+Z69</f>
        <v>353677.11</v>
      </c>
      <c r="AB69" s="642">
        <v>19751.398654117922</v>
      </c>
      <c r="AC69" s="642">
        <v>0</v>
      </c>
      <c r="AD69" s="643">
        <v>19751.398654117922</v>
      </c>
      <c r="AE69" s="644">
        <f t="shared" ref="AE69:AG132" si="20">+ROUND(X69/$AD69,$AF$2)</f>
        <v>10.17</v>
      </c>
      <c r="AF69" s="644">
        <f t="shared" si="20"/>
        <v>2.71</v>
      </c>
      <c r="AG69" s="644">
        <f t="shared" si="20"/>
        <v>5.03</v>
      </c>
      <c r="AH69" s="645">
        <f t="shared" ref="AH69:AH132" si="21">+AE69+AF69+AG69</f>
        <v>17.91</v>
      </c>
      <c r="AI69" s="646"/>
    </row>
    <row r="70" spans="1:35" s="71" customFormat="1" ht="15.75" customHeight="1" x14ac:dyDescent="0.25">
      <c r="A70" s="72">
        <v>1002990</v>
      </c>
      <c r="B70" s="73">
        <v>5417</v>
      </c>
      <c r="C70" s="73" t="s">
        <v>3493</v>
      </c>
      <c r="D70" s="649" t="s">
        <v>1274</v>
      </c>
      <c r="E70" s="74" t="s">
        <v>126</v>
      </c>
      <c r="F70" s="74" t="s">
        <v>1295</v>
      </c>
      <c r="G70" s="75" t="s">
        <v>1260</v>
      </c>
      <c r="H70" s="76" t="s">
        <v>1295</v>
      </c>
      <c r="I70" s="650">
        <v>143191</v>
      </c>
      <c r="J70" s="650">
        <v>142886</v>
      </c>
      <c r="K70" s="650">
        <v>143191</v>
      </c>
      <c r="L70" s="650">
        <v>142886</v>
      </c>
      <c r="M70" s="68">
        <v>38034.28</v>
      </c>
      <c r="N70" s="68">
        <v>38013.67</v>
      </c>
      <c r="O70" s="68">
        <v>70635.09</v>
      </c>
      <c r="P70" s="68">
        <v>70596.81</v>
      </c>
      <c r="Q70" s="67">
        <v>251860.37</v>
      </c>
      <c r="R70" s="69">
        <v>251496.47999999998</v>
      </c>
      <c r="S70" s="66">
        <v>503356.85</v>
      </c>
      <c r="T70" s="639">
        <f t="shared" si="12"/>
        <v>143191</v>
      </c>
      <c r="U70" s="640">
        <f t="shared" si="13"/>
        <v>38034.28</v>
      </c>
      <c r="V70" s="641">
        <f t="shared" si="14"/>
        <v>70635.09</v>
      </c>
      <c r="W70" s="641">
        <f t="shared" si="15"/>
        <v>251860.37</v>
      </c>
      <c r="X70" s="639">
        <f t="shared" si="16"/>
        <v>142886</v>
      </c>
      <c r="Y70" s="640">
        <f t="shared" si="17"/>
        <v>38013.67</v>
      </c>
      <c r="Z70" s="641">
        <f t="shared" si="18"/>
        <v>70596.81</v>
      </c>
      <c r="AA70" s="641">
        <f t="shared" si="19"/>
        <v>251496.47999999998</v>
      </c>
      <c r="AB70" s="642">
        <v>28857.066402483964</v>
      </c>
      <c r="AC70" s="642">
        <v>0</v>
      </c>
      <c r="AD70" s="643">
        <v>28857.066402483964</v>
      </c>
      <c r="AE70" s="644">
        <f t="shared" si="20"/>
        <v>4.95</v>
      </c>
      <c r="AF70" s="644">
        <f t="shared" si="20"/>
        <v>1.32</v>
      </c>
      <c r="AG70" s="644">
        <f t="shared" si="20"/>
        <v>2.4500000000000002</v>
      </c>
      <c r="AH70" s="645">
        <f t="shared" si="21"/>
        <v>8.7200000000000006</v>
      </c>
      <c r="AI70" s="646"/>
    </row>
    <row r="71" spans="1:35" s="71" customFormat="1" ht="15.75" customHeight="1" x14ac:dyDescent="0.25">
      <c r="A71" s="81">
        <v>1026214</v>
      </c>
      <c r="B71" s="82">
        <v>4986</v>
      </c>
      <c r="C71" s="82" t="s">
        <v>3494</v>
      </c>
      <c r="D71" s="651" t="s">
        <v>1296</v>
      </c>
      <c r="E71" s="83" t="s">
        <v>891</v>
      </c>
      <c r="F71" s="83" t="s">
        <v>1295</v>
      </c>
      <c r="G71" s="84" t="s">
        <v>1260</v>
      </c>
      <c r="H71" s="85" t="s">
        <v>1295</v>
      </c>
      <c r="I71" s="650">
        <v>223481</v>
      </c>
      <c r="J71" s="650">
        <v>223004</v>
      </c>
      <c r="K71" s="650">
        <v>223481</v>
      </c>
      <c r="L71" s="650">
        <v>223004</v>
      </c>
      <c r="M71" s="68">
        <v>59360.65</v>
      </c>
      <c r="N71" s="68">
        <v>59328.480000000003</v>
      </c>
      <c r="O71" s="68">
        <v>110241.2</v>
      </c>
      <c r="P71" s="68">
        <v>110181.46</v>
      </c>
      <c r="Q71" s="67">
        <v>393082.85000000003</v>
      </c>
      <c r="R71" s="69">
        <v>392513.94</v>
      </c>
      <c r="S71" s="66">
        <v>785596.79</v>
      </c>
      <c r="T71" s="639">
        <f t="shared" si="12"/>
        <v>223481</v>
      </c>
      <c r="U71" s="640">
        <f t="shared" si="13"/>
        <v>59360.65</v>
      </c>
      <c r="V71" s="641">
        <f t="shared" si="14"/>
        <v>110241.2</v>
      </c>
      <c r="W71" s="641">
        <f t="shared" si="15"/>
        <v>393082.85000000003</v>
      </c>
      <c r="X71" s="639">
        <f t="shared" si="16"/>
        <v>223004</v>
      </c>
      <c r="Y71" s="640">
        <f t="shared" si="17"/>
        <v>59328.480000000003</v>
      </c>
      <c r="Z71" s="641">
        <f t="shared" si="18"/>
        <v>110181.46</v>
      </c>
      <c r="AA71" s="641">
        <f t="shared" si="19"/>
        <v>392513.94</v>
      </c>
      <c r="AB71" s="642">
        <v>38894.179775798271</v>
      </c>
      <c r="AC71" s="642">
        <v>0</v>
      </c>
      <c r="AD71" s="643">
        <v>38894.179775798271</v>
      </c>
      <c r="AE71" s="644">
        <f t="shared" si="20"/>
        <v>5.73</v>
      </c>
      <c r="AF71" s="644">
        <f t="shared" si="20"/>
        <v>1.53</v>
      </c>
      <c r="AG71" s="644">
        <f t="shared" si="20"/>
        <v>2.83</v>
      </c>
      <c r="AH71" s="645">
        <f t="shared" si="21"/>
        <v>10.09</v>
      </c>
      <c r="AI71" s="646"/>
    </row>
    <row r="72" spans="1:35" s="71" customFormat="1" ht="15.75" customHeight="1" x14ac:dyDescent="0.25">
      <c r="A72" s="72">
        <v>1019001</v>
      </c>
      <c r="B72" s="73">
        <v>104666</v>
      </c>
      <c r="C72" s="73" t="s">
        <v>3495</v>
      </c>
      <c r="D72" s="649" t="s">
        <v>1258</v>
      </c>
      <c r="E72" s="74" t="s">
        <v>498</v>
      </c>
      <c r="F72" s="74" t="s">
        <v>1299</v>
      </c>
      <c r="G72" s="75" t="s">
        <v>1260</v>
      </c>
      <c r="H72" s="76" t="s">
        <v>1299</v>
      </c>
      <c r="I72" s="650">
        <v>173753</v>
      </c>
      <c r="J72" s="650">
        <v>173382</v>
      </c>
      <c r="K72" s="650">
        <v>173753</v>
      </c>
      <c r="L72" s="650">
        <v>173382</v>
      </c>
      <c r="M72" s="68">
        <v>46152.14</v>
      </c>
      <c r="N72" s="68">
        <v>46127.13</v>
      </c>
      <c r="O72" s="68">
        <v>85711.12</v>
      </c>
      <c r="P72" s="68">
        <v>85664.67</v>
      </c>
      <c r="Q72" s="67">
        <v>305616.26</v>
      </c>
      <c r="R72" s="69">
        <v>305173.8</v>
      </c>
      <c r="S72" s="66">
        <v>610790.06000000006</v>
      </c>
      <c r="T72" s="639">
        <f t="shared" si="12"/>
        <v>173753</v>
      </c>
      <c r="U72" s="640">
        <f t="shared" si="13"/>
        <v>46152.14</v>
      </c>
      <c r="V72" s="641">
        <f t="shared" si="14"/>
        <v>85711.12</v>
      </c>
      <c r="W72" s="641">
        <f t="shared" si="15"/>
        <v>305616.26</v>
      </c>
      <c r="X72" s="639">
        <f t="shared" si="16"/>
        <v>173382</v>
      </c>
      <c r="Y72" s="640">
        <f t="shared" si="17"/>
        <v>46127.13</v>
      </c>
      <c r="Z72" s="641">
        <f t="shared" si="18"/>
        <v>85664.67</v>
      </c>
      <c r="AA72" s="641">
        <f t="shared" si="19"/>
        <v>305173.8</v>
      </c>
      <c r="AB72" s="642">
        <v>30335.791973545318</v>
      </c>
      <c r="AC72" s="642">
        <v>0</v>
      </c>
      <c r="AD72" s="643">
        <v>30335.791973545318</v>
      </c>
      <c r="AE72" s="644">
        <f t="shared" si="20"/>
        <v>5.72</v>
      </c>
      <c r="AF72" s="644">
        <f t="shared" si="20"/>
        <v>1.52</v>
      </c>
      <c r="AG72" s="644">
        <f t="shared" si="20"/>
        <v>2.82</v>
      </c>
      <c r="AH72" s="645">
        <f t="shared" si="21"/>
        <v>10.06</v>
      </c>
      <c r="AI72" s="646"/>
    </row>
    <row r="73" spans="1:35" s="71" customFormat="1" ht="15.75" customHeight="1" x14ac:dyDescent="0.25">
      <c r="A73" s="92">
        <v>1026574</v>
      </c>
      <c r="B73" s="93">
        <v>5241</v>
      </c>
      <c r="C73" s="93" t="s">
        <v>3496</v>
      </c>
      <c r="D73" s="94" t="s">
        <v>1258</v>
      </c>
      <c r="E73" s="94" t="s">
        <v>1049</v>
      </c>
      <c r="F73" s="94" t="s">
        <v>1300</v>
      </c>
      <c r="G73" s="70" t="s">
        <v>1260</v>
      </c>
      <c r="H73" s="93" t="s">
        <v>1300</v>
      </c>
      <c r="I73" s="650">
        <v>210184</v>
      </c>
      <c r="J73" s="650">
        <v>209736</v>
      </c>
      <c r="K73" s="650">
        <v>210184</v>
      </c>
      <c r="L73" s="650">
        <v>209736</v>
      </c>
      <c r="M73" s="68">
        <v>55828.89</v>
      </c>
      <c r="N73" s="68">
        <v>55798.64</v>
      </c>
      <c r="O73" s="68">
        <v>103682.23</v>
      </c>
      <c r="P73" s="68">
        <v>103626.04</v>
      </c>
      <c r="Q73" s="67">
        <v>369695.12</v>
      </c>
      <c r="R73" s="69">
        <v>369160.68</v>
      </c>
      <c r="S73" s="66">
        <v>738855.8</v>
      </c>
      <c r="T73" s="639">
        <f t="shared" si="12"/>
        <v>210184</v>
      </c>
      <c r="U73" s="640">
        <f t="shared" si="13"/>
        <v>55828.89</v>
      </c>
      <c r="V73" s="641">
        <f t="shared" si="14"/>
        <v>103682.23</v>
      </c>
      <c r="W73" s="641">
        <f t="shared" si="15"/>
        <v>369695.12</v>
      </c>
      <c r="X73" s="639">
        <f t="shared" si="16"/>
        <v>209736</v>
      </c>
      <c r="Y73" s="640">
        <f t="shared" si="17"/>
        <v>55798.64</v>
      </c>
      <c r="Z73" s="641">
        <f t="shared" si="18"/>
        <v>103626.04</v>
      </c>
      <c r="AA73" s="641">
        <f t="shared" si="19"/>
        <v>369160.68</v>
      </c>
      <c r="AB73" s="642">
        <v>30335.791973545318</v>
      </c>
      <c r="AC73" s="642">
        <v>0</v>
      </c>
      <c r="AD73" s="643">
        <v>30335.791973545318</v>
      </c>
      <c r="AE73" s="644">
        <f t="shared" si="20"/>
        <v>6.91</v>
      </c>
      <c r="AF73" s="644">
        <f t="shared" si="20"/>
        <v>1.84</v>
      </c>
      <c r="AG73" s="644">
        <f t="shared" si="20"/>
        <v>3.42</v>
      </c>
      <c r="AH73" s="645">
        <f t="shared" si="21"/>
        <v>12.17</v>
      </c>
      <c r="AI73" s="646"/>
    </row>
    <row r="74" spans="1:35" s="71" customFormat="1" ht="15.75" customHeight="1" x14ac:dyDescent="0.25">
      <c r="A74" s="92">
        <v>1026248</v>
      </c>
      <c r="B74" s="93">
        <v>4896</v>
      </c>
      <c r="C74" s="93" t="s">
        <v>3496</v>
      </c>
      <c r="D74" s="94" t="s">
        <v>1258</v>
      </c>
      <c r="E74" s="94" t="s">
        <v>292</v>
      </c>
      <c r="F74" s="94" t="s">
        <v>1300</v>
      </c>
      <c r="G74" s="70" t="s">
        <v>1260</v>
      </c>
      <c r="H74" s="93" t="s">
        <v>1300</v>
      </c>
      <c r="I74" s="650">
        <v>38379</v>
      </c>
      <c r="J74" s="650">
        <v>38297</v>
      </c>
      <c r="K74" s="650">
        <v>38379</v>
      </c>
      <c r="L74" s="650">
        <v>38297</v>
      </c>
      <c r="M74" s="68">
        <v>10194.219999999999</v>
      </c>
      <c r="N74" s="68">
        <v>10188.700000000001</v>
      </c>
      <c r="O74" s="68">
        <v>18932.13</v>
      </c>
      <c r="P74" s="68">
        <v>18921.87</v>
      </c>
      <c r="Q74" s="67">
        <v>67505.350000000006</v>
      </c>
      <c r="R74" s="69">
        <v>67407.569999999992</v>
      </c>
      <c r="S74" s="66">
        <v>134912.91999999998</v>
      </c>
      <c r="T74" s="639">
        <f t="shared" si="12"/>
        <v>38379</v>
      </c>
      <c r="U74" s="640">
        <f t="shared" si="13"/>
        <v>10194.219999999999</v>
      </c>
      <c r="V74" s="641">
        <f t="shared" si="14"/>
        <v>18932.13</v>
      </c>
      <c r="W74" s="641">
        <f t="shared" si="15"/>
        <v>67505.350000000006</v>
      </c>
      <c r="X74" s="639">
        <f t="shared" si="16"/>
        <v>38297</v>
      </c>
      <c r="Y74" s="640">
        <f t="shared" si="17"/>
        <v>10188.700000000001</v>
      </c>
      <c r="Z74" s="641">
        <f t="shared" si="18"/>
        <v>18921.87</v>
      </c>
      <c r="AA74" s="641">
        <f t="shared" si="19"/>
        <v>67407.569999999992</v>
      </c>
      <c r="AB74" s="642">
        <v>30335.791973545318</v>
      </c>
      <c r="AC74" s="642">
        <v>0</v>
      </c>
      <c r="AD74" s="643">
        <v>30335.791973545318</v>
      </c>
      <c r="AE74" s="644">
        <f t="shared" si="20"/>
        <v>1.26</v>
      </c>
      <c r="AF74" s="644">
        <f t="shared" si="20"/>
        <v>0.34</v>
      </c>
      <c r="AG74" s="644">
        <f t="shared" si="20"/>
        <v>0.62</v>
      </c>
      <c r="AH74" s="645">
        <f t="shared" si="21"/>
        <v>2.2200000000000002</v>
      </c>
      <c r="AI74" s="646"/>
    </row>
    <row r="75" spans="1:35" s="71" customFormat="1" ht="15.75" customHeight="1" x14ac:dyDescent="0.25">
      <c r="A75" s="92">
        <v>1026130</v>
      </c>
      <c r="B75" s="93">
        <v>4626</v>
      </c>
      <c r="C75" s="93" t="s">
        <v>2449</v>
      </c>
      <c r="D75" s="94" t="s">
        <v>1258</v>
      </c>
      <c r="E75" s="94" t="s">
        <v>754</v>
      </c>
      <c r="F75" s="94" t="s">
        <v>1300</v>
      </c>
      <c r="G75" s="70" t="s">
        <v>1260</v>
      </c>
      <c r="H75" s="93" t="s">
        <v>1300</v>
      </c>
      <c r="I75" s="650">
        <v>90992</v>
      </c>
      <c r="J75" s="650">
        <v>90798</v>
      </c>
      <c r="K75" s="650">
        <v>90992</v>
      </c>
      <c r="L75" s="650">
        <v>90798</v>
      </c>
      <c r="M75" s="68">
        <v>24169.23</v>
      </c>
      <c r="N75" s="68">
        <v>24156.14</v>
      </c>
      <c r="O75" s="68">
        <v>44885.72</v>
      </c>
      <c r="P75" s="68">
        <v>44861.39</v>
      </c>
      <c r="Q75" s="67">
        <v>160046.95000000001</v>
      </c>
      <c r="R75" s="69">
        <v>159815.53</v>
      </c>
      <c r="S75" s="66">
        <v>319862.48</v>
      </c>
      <c r="T75" s="639">
        <f t="shared" si="12"/>
        <v>90992</v>
      </c>
      <c r="U75" s="640">
        <f t="shared" si="13"/>
        <v>24169.23</v>
      </c>
      <c r="V75" s="641">
        <f t="shared" si="14"/>
        <v>44885.72</v>
      </c>
      <c r="W75" s="641">
        <f t="shared" si="15"/>
        <v>160046.95000000001</v>
      </c>
      <c r="X75" s="639">
        <f t="shared" si="16"/>
        <v>90798</v>
      </c>
      <c r="Y75" s="640">
        <f t="shared" si="17"/>
        <v>24156.14</v>
      </c>
      <c r="Z75" s="641">
        <f t="shared" si="18"/>
        <v>44861.39</v>
      </c>
      <c r="AA75" s="641">
        <f t="shared" si="19"/>
        <v>159815.53</v>
      </c>
      <c r="AB75" s="642">
        <v>30335.791973545318</v>
      </c>
      <c r="AC75" s="642">
        <v>0</v>
      </c>
      <c r="AD75" s="643">
        <v>30335.791973545318</v>
      </c>
      <c r="AE75" s="644">
        <f t="shared" si="20"/>
        <v>2.99</v>
      </c>
      <c r="AF75" s="644">
        <f t="shared" si="20"/>
        <v>0.8</v>
      </c>
      <c r="AG75" s="644">
        <f t="shared" si="20"/>
        <v>1.48</v>
      </c>
      <c r="AH75" s="645">
        <f t="shared" si="21"/>
        <v>5.27</v>
      </c>
      <c r="AI75" s="646"/>
    </row>
    <row r="76" spans="1:35" s="71" customFormat="1" ht="15.75" customHeight="1" x14ac:dyDescent="0.25">
      <c r="A76" s="72">
        <v>1018472</v>
      </c>
      <c r="B76" s="73">
        <v>5582</v>
      </c>
      <c r="C76" s="73" t="s">
        <v>3325</v>
      </c>
      <c r="D76" s="649" t="s">
        <v>1258</v>
      </c>
      <c r="E76" s="74" t="s">
        <v>150</v>
      </c>
      <c r="F76" s="74" t="s">
        <v>1301</v>
      </c>
      <c r="G76" s="75" t="s">
        <v>1260</v>
      </c>
      <c r="H76" s="76" t="s">
        <v>150</v>
      </c>
      <c r="I76" s="650">
        <v>145931</v>
      </c>
      <c r="J76" s="650">
        <v>145619</v>
      </c>
      <c r="K76" s="650">
        <v>145931</v>
      </c>
      <c r="L76" s="650">
        <v>145619</v>
      </c>
      <c r="M76" s="68">
        <v>38761.980000000003</v>
      </c>
      <c r="N76" s="68">
        <v>38740.97</v>
      </c>
      <c r="O76" s="68">
        <v>71986.53</v>
      </c>
      <c r="P76" s="68">
        <v>71947.520000000004</v>
      </c>
      <c r="Q76" s="67">
        <v>256679.51</v>
      </c>
      <c r="R76" s="69">
        <v>256307.49</v>
      </c>
      <c r="S76" s="66">
        <v>512987</v>
      </c>
      <c r="T76" s="639">
        <f t="shared" si="12"/>
        <v>145931</v>
      </c>
      <c r="U76" s="640">
        <f t="shared" si="13"/>
        <v>38761.980000000003</v>
      </c>
      <c r="V76" s="641">
        <f t="shared" si="14"/>
        <v>71986.53</v>
      </c>
      <c r="W76" s="641">
        <f t="shared" si="15"/>
        <v>256679.51</v>
      </c>
      <c r="X76" s="639">
        <f t="shared" si="16"/>
        <v>145619</v>
      </c>
      <c r="Y76" s="640">
        <f t="shared" si="17"/>
        <v>38740.97</v>
      </c>
      <c r="Z76" s="641">
        <f t="shared" si="18"/>
        <v>71947.520000000004</v>
      </c>
      <c r="AA76" s="641">
        <f t="shared" si="19"/>
        <v>256307.49</v>
      </c>
      <c r="AB76" s="642">
        <v>30335.791973545318</v>
      </c>
      <c r="AC76" s="642">
        <v>0</v>
      </c>
      <c r="AD76" s="643">
        <v>30335.791973545318</v>
      </c>
      <c r="AE76" s="644">
        <f t="shared" si="20"/>
        <v>4.8</v>
      </c>
      <c r="AF76" s="644">
        <f t="shared" si="20"/>
        <v>1.28</v>
      </c>
      <c r="AG76" s="644">
        <f t="shared" si="20"/>
        <v>2.37</v>
      </c>
      <c r="AH76" s="645">
        <f t="shared" si="21"/>
        <v>8.4499999999999993</v>
      </c>
      <c r="AI76" s="646"/>
    </row>
    <row r="77" spans="1:35" s="71" customFormat="1" ht="15.75" customHeight="1" x14ac:dyDescent="0.25">
      <c r="A77" s="87">
        <v>506401</v>
      </c>
      <c r="B77" s="88">
        <v>5064</v>
      </c>
      <c r="C77" s="88" t="s">
        <v>2160</v>
      </c>
      <c r="D77" s="652" t="s">
        <v>1258</v>
      </c>
      <c r="E77" s="89" t="s">
        <v>326</v>
      </c>
      <c r="F77" s="89" t="s">
        <v>326</v>
      </c>
      <c r="G77" s="90" t="s">
        <v>1260</v>
      </c>
      <c r="H77" s="91" t="s">
        <v>326</v>
      </c>
      <c r="I77" s="650">
        <v>123429</v>
      </c>
      <c r="J77" s="650">
        <v>123166</v>
      </c>
      <c r="K77" s="650">
        <v>123429</v>
      </c>
      <c r="L77" s="650">
        <v>123165.99999999999</v>
      </c>
      <c r="M77" s="68">
        <v>32785.160000000003</v>
      </c>
      <c r="N77" s="68">
        <v>32767.4</v>
      </c>
      <c r="O77" s="68">
        <v>60886.73</v>
      </c>
      <c r="P77" s="68">
        <v>60853.73</v>
      </c>
      <c r="Q77" s="67">
        <v>217100.89</v>
      </c>
      <c r="R77" s="69">
        <v>216787.13</v>
      </c>
      <c r="S77" s="66">
        <v>433888.02</v>
      </c>
      <c r="T77" s="639">
        <f t="shared" si="12"/>
        <v>123429</v>
      </c>
      <c r="U77" s="640">
        <f t="shared" si="13"/>
        <v>32785.160000000003</v>
      </c>
      <c r="V77" s="641">
        <f t="shared" si="14"/>
        <v>60886.73</v>
      </c>
      <c r="W77" s="641">
        <f t="shared" si="15"/>
        <v>217100.89</v>
      </c>
      <c r="X77" s="639">
        <f t="shared" si="16"/>
        <v>123165.99999999999</v>
      </c>
      <c r="Y77" s="640">
        <f t="shared" si="17"/>
        <v>32767.4</v>
      </c>
      <c r="Z77" s="641">
        <f t="shared" si="18"/>
        <v>60853.73</v>
      </c>
      <c r="AA77" s="641">
        <f t="shared" si="19"/>
        <v>216787.13</v>
      </c>
      <c r="AB77" s="642">
        <v>30335.791973545318</v>
      </c>
      <c r="AC77" s="642">
        <v>0</v>
      </c>
      <c r="AD77" s="643">
        <v>30335.791973545318</v>
      </c>
      <c r="AE77" s="644">
        <f t="shared" si="20"/>
        <v>4.0599999999999996</v>
      </c>
      <c r="AF77" s="644">
        <f t="shared" si="20"/>
        <v>1.08</v>
      </c>
      <c r="AG77" s="644">
        <f t="shared" si="20"/>
        <v>2.0099999999999998</v>
      </c>
      <c r="AH77" s="645">
        <f t="shared" si="21"/>
        <v>7.1499999999999995</v>
      </c>
      <c r="AI77" s="646"/>
    </row>
    <row r="78" spans="1:35" s="71" customFormat="1" ht="15.75" customHeight="1" x14ac:dyDescent="0.25">
      <c r="A78" s="81">
        <v>407904</v>
      </c>
      <c r="B78" s="82">
        <v>4079</v>
      </c>
      <c r="C78" s="82" t="s">
        <v>3497</v>
      </c>
      <c r="D78" s="651" t="s">
        <v>1258</v>
      </c>
      <c r="E78" s="83" t="s">
        <v>168</v>
      </c>
      <c r="F78" s="83" t="s">
        <v>3498</v>
      </c>
      <c r="G78" s="84" t="s">
        <v>1260</v>
      </c>
      <c r="H78" s="85" t="s">
        <v>168</v>
      </c>
      <c r="I78" s="650">
        <v>138211</v>
      </c>
      <c r="J78" s="650">
        <v>137916</v>
      </c>
      <c r="K78" s="650">
        <v>138211</v>
      </c>
      <c r="L78" s="650">
        <v>137916</v>
      </c>
      <c r="M78" s="68">
        <v>36711.49</v>
      </c>
      <c r="N78" s="68">
        <v>36691.599999999999</v>
      </c>
      <c r="O78" s="68">
        <v>68178.48</v>
      </c>
      <c r="P78" s="68">
        <v>68141.53</v>
      </c>
      <c r="Q78" s="67">
        <v>243100.96999999997</v>
      </c>
      <c r="R78" s="69">
        <v>242749.13</v>
      </c>
      <c r="S78" s="66">
        <v>485850.1</v>
      </c>
      <c r="T78" s="639">
        <f t="shared" si="12"/>
        <v>138211</v>
      </c>
      <c r="U78" s="640">
        <f t="shared" si="13"/>
        <v>36711.49</v>
      </c>
      <c r="V78" s="641">
        <f t="shared" si="14"/>
        <v>68178.48</v>
      </c>
      <c r="W78" s="641">
        <f t="shared" si="15"/>
        <v>243100.96999999997</v>
      </c>
      <c r="X78" s="639">
        <f t="shared" si="16"/>
        <v>137916</v>
      </c>
      <c r="Y78" s="640">
        <f t="shared" si="17"/>
        <v>36691.599999999999</v>
      </c>
      <c r="Z78" s="641">
        <f t="shared" si="18"/>
        <v>68141.53</v>
      </c>
      <c r="AA78" s="641">
        <f t="shared" si="19"/>
        <v>242749.13</v>
      </c>
      <c r="AB78" s="642">
        <v>30335.791973545318</v>
      </c>
      <c r="AC78" s="642">
        <v>0</v>
      </c>
      <c r="AD78" s="643">
        <v>30335.791973545318</v>
      </c>
      <c r="AE78" s="644">
        <f t="shared" si="20"/>
        <v>4.55</v>
      </c>
      <c r="AF78" s="644">
        <f t="shared" si="20"/>
        <v>1.21</v>
      </c>
      <c r="AG78" s="644">
        <f t="shared" si="20"/>
        <v>2.25</v>
      </c>
      <c r="AH78" s="645">
        <f t="shared" si="21"/>
        <v>8.01</v>
      </c>
      <c r="AI78" s="646"/>
    </row>
    <row r="79" spans="1:35" s="71" customFormat="1" ht="15.75" customHeight="1" x14ac:dyDescent="0.25">
      <c r="A79" s="72">
        <v>1025812</v>
      </c>
      <c r="B79" s="73">
        <v>105263</v>
      </c>
      <c r="C79" s="73" t="s">
        <v>1298</v>
      </c>
      <c r="D79" s="649" t="s">
        <v>1298</v>
      </c>
      <c r="E79" s="74" t="s">
        <v>522</v>
      </c>
      <c r="F79" s="74" t="s">
        <v>1302</v>
      </c>
      <c r="G79" s="75" t="s">
        <v>1260</v>
      </c>
      <c r="H79" s="76" t="s">
        <v>1303</v>
      </c>
      <c r="I79" s="650">
        <v>194575</v>
      </c>
      <c r="J79" s="650">
        <v>194159</v>
      </c>
      <c r="K79" s="650">
        <v>194575</v>
      </c>
      <c r="L79" s="650">
        <v>194158.99999999997</v>
      </c>
      <c r="M79" s="68">
        <v>51682.64</v>
      </c>
      <c r="N79" s="68">
        <v>51654.63</v>
      </c>
      <c r="O79" s="68">
        <v>95982.04</v>
      </c>
      <c r="P79" s="68">
        <v>95930.03</v>
      </c>
      <c r="Q79" s="67">
        <v>342239.68</v>
      </c>
      <c r="R79" s="69">
        <v>341743.66</v>
      </c>
      <c r="S79" s="66">
        <v>683983.34</v>
      </c>
      <c r="T79" s="639">
        <f t="shared" si="12"/>
        <v>194575</v>
      </c>
      <c r="U79" s="640">
        <f t="shared" si="13"/>
        <v>51682.64</v>
      </c>
      <c r="V79" s="641">
        <f t="shared" si="14"/>
        <v>95982.04</v>
      </c>
      <c r="W79" s="641">
        <f t="shared" si="15"/>
        <v>342239.68</v>
      </c>
      <c r="X79" s="639">
        <f t="shared" si="16"/>
        <v>194158.99999999997</v>
      </c>
      <c r="Y79" s="640">
        <f t="shared" si="17"/>
        <v>51654.63</v>
      </c>
      <c r="Z79" s="641">
        <f t="shared" si="18"/>
        <v>95930.03</v>
      </c>
      <c r="AA79" s="641">
        <f t="shared" si="19"/>
        <v>341743.66</v>
      </c>
      <c r="AB79" s="642">
        <v>32759.974031750084</v>
      </c>
      <c r="AC79" s="642">
        <v>5225.4148005242669</v>
      </c>
      <c r="AD79" s="643">
        <v>37985.388832274351</v>
      </c>
      <c r="AE79" s="644">
        <f t="shared" si="20"/>
        <v>5.1100000000000003</v>
      </c>
      <c r="AF79" s="644">
        <f t="shared" si="20"/>
        <v>1.36</v>
      </c>
      <c r="AG79" s="644">
        <f t="shared" si="20"/>
        <v>2.5299999999999998</v>
      </c>
      <c r="AH79" s="645">
        <f t="shared" si="21"/>
        <v>9</v>
      </c>
      <c r="AI79" s="646"/>
    </row>
    <row r="80" spans="1:35" s="71" customFormat="1" ht="15.75" customHeight="1" x14ac:dyDescent="0.25">
      <c r="A80" s="72">
        <v>1025870</v>
      </c>
      <c r="B80" s="73">
        <v>104250</v>
      </c>
      <c r="C80" s="73" t="s">
        <v>1298</v>
      </c>
      <c r="D80" s="649" t="s">
        <v>1298</v>
      </c>
      <c r="E80" s="74" t="s">
        <v>484</v>
      </c>
      <c r="F80" s="74" t="s">
        <v>1302</v>
      </c>
      <c r="G80" s="75" t="s">
        <v>1260</v>
      </c>
      <c r="H80" s="76" t="s">
        <v>1303</v>
      </c>
      <c r="I80" s="650">
        <v>228315</v>
      </c>
      <c r="J80" s="650">
        <v>227827</v>
      </c>
      <c r="K80" s="650">
        <v>228315</v>
      </c>
      <c r="L80" s="650">
        <v>227826.99999999997</v>
      </c>
      <c r="M80" s="68">
        <v>60644.63</v>
      </c>
      <c r="N80" s="68">
        <v>60611.76</v>
      </c>
      <c r="O80" s="68">
        <v>112625.73</v>
      </c>
      <c r="P80" s="68">
        <v>112564.7</v>
      </c>
      <c r="Q80" s="67">
        <v>401585.36</v>
      </c>
      <c r="R80" s="69">
        <v>401003.45999999996</v>
      </c>
      <c r="S80" s="66">
        <v>802588.82</v>
      </c>
      <c r="T80" s="639">
        <f t="shared" si="12"/>
        <v>228315</v>
      </c>
      <c r="U80" s="640">
        <f t="shared" si="13"/>
        <v>60644.63</v>
      </c>
      <c r="V80" s="641">
        <f t="shared" si="14"/>
        <v>112625.73</v>
      </c>
      <c r="W80" s="641">
        <f t="shared" si="15"/>
        <v>401585.36</v>
      </c>
      <c r="X80" s="639">
        <f t="shared" si="16"/>
        <v>227826.99999999997</v>
      </c>
      <c r="Y80" s="640">
        <f t="shared" si="17"/>
        <v>60611.76</v>
      </c>
      <c r="Z80" s="641">
        <f t="shared" si="18"/>
        <v>112564.7</v>
      </c>
      <c r="AA80" s="641">
        <f t="shared" si="19"/>
        <v>401003.45999999996</v>
      </c>
      <c r="AB80" s="642">
        <v>32759.974031750084</v>
      </c>
      <c r="AC80" s="642">
        <v>5225.4148005242669</v>
      </c>
      <c r="AD80" s="643">
        <v>37985.388832274351</v>
      </c>
      <c r="AE80" s="644">
        <f t="shared" si="20"/>
        <v>6</v>
      </c>
      <c r="AF80" s="644">
        <f t="shared" si="20"/>
        <v>1.6</v>
      </c>
      <c r="AG80" s="644">
        <f t="shared" si="20"/>
        <v>2.96</v>
      </c>
      <c r="AH80" s="645">
        <f t="shared" si="21"/>
        <v>10.559999999999999</v>
      </c>
      <c r="AI80" s="646"/>
    </row>
    <row r="81" spans="1:35" s="71" customFormat="1" ht="15.75" customHeight="1" x14ac:dyDescent="0.25">
      <c r="A81" s="72">
        <v>1026573</v>
      </c>
      <c r="B81" s="73">
        <v>4426</v>
      </c>
      <c r="C81" s="73" t="s">
        <v>1298</v>
      </c>
      <c r="D81" s="649" t="s">
        <v>1298</v>
      </c>
      <c r="E81" s="74" t="s">
        <v>668</v>
      </c>
      <c r="F81" s="74" t="s">
        <v>1304</v>
      </c>
      <c r="G81" s="75" t="s">
        <v>1260</v>
      </c>
      <c r="H81" s="76" t="s">
        <v>1303</v>
      </c>
      <c r="I81" s="650">
        <v>380991</v>
      </c>
      <c r="J81" s="650">
        <v>380178</v>
      </c>
      <c r="K81" s="650">
        <v>380990.99999999994</v>
      </c>
      <c r="L81" s="650">
        <v>380178</v>
      </c>
      <c r="M81" s="68">
        <v>101198.35</v>
      </c>
      <c r="N81" s="68">
        <v>101143.51</v>
      </c>
      <c r="O81" s="68">
        <v>187939.8</v>
      </c>
      <c r="P81" s="68">
        <v>187837.95</v>
      </c>
      <c r="Q81" s="67">
        <v>670129.14999999991</v>
      </c>
      <c r="R81" s="69">
        <v>669159.46</v>
      </c>
      <c r="S81" s="66">
        <v>1339288.6099999999</v>
      </c>
      <c r="T81" s="639">
        <f t="shared" si="12"/>
        <v>380990.99999999994</v>
      </c>
      <c r="U81" s="640">
        <f t="shared" si="13"/>
        <v>101198.35</v>
      </c>
      <c r="V81" s="641">
        <f t="shared" si="14"/>
        <v>187939.8</v>
      </c>
      <c r="W81" s="641">
        <f t="shared" si="15"/>
        <v>670129.14999999991</v>
      </c>
      <c r="X81" s="639">
        <f t="shared" si="16"/>
        <v>380178</v>
      </c>
      <c r="Y81" s="640">
        <f t="shared" si="17"/>
        <v>101143.51</v>
      </c>
      <c r="Z81" s="641">
        <f t="shared" si="18"/>
        <v>187837.95</v>
      </c>
      <c r="AA81" s="641">
        <f t="shared" si="19"/>
        <v>669159.46</v>
      </c>
      <c r="AB81" s="642">
        <v>32759.974031750084</v>
      </c>
      <c r="AC81" s="642">
        <v>5225.4148005242669</v>
      </c>
      <c r="AD81" s="643">
        <v>37985.388832274351</v>
      </c>
      <c r="AE81" s="644">
        <f t="shared" si="20"/>
        <v>10.01</v>
      </c>
      <c r="AF81" s="644">
        <f t="shared" si="20"/>
        <v>2.66</v>
      </c>
      <c r="AG81" s="644">
        <f t="shared" si="20"/>
        <v>4.95</v>
      </c>
      <c r="AH81" s="645">
        <f t="shared" si="21"/>
        <v>17.62</v>
      </c>
      <c r="AI81" s="646"/>
    </row>
    <row r="82" spans="1:35" s="71" customFormat="1" ht="15.75" customHeight="1" x14ac:dyDescent="0.25">
      <c r="A82" s="72">
        <v>1019719</v>
      </c>
      <c r="B82" s="73">
        <v>104549</v>
      </c>
      <c r="C82" s="73" t="s">
        <v>1298</v>
      </c>
      <c r="D82" s="649" t="s">
        <v>1298</v>
      </c>
      <c r="E82" s="74" t="s">
        <v>490</v>
      </c>
      <c r="F82" s="74" t="s">
        <v>1305</v>
      </c>
      <c r="G82" s="75" t="s">
        <v>1260</v>
      </c>
      <c r="H82" s="76" t="s">
        <v>1303</v>
      </c>
      <c r="I82" s="650">
        <v>41971</v>
      </c>
      <c r="J82" s="650">
        <v>41882</v>
      </c>
      <c r="K82" s="650">
        <v>41971</v>
      </c>
      <c r="L82" s="650">
        <v>41882</v>
      </c>
      <c r="M82" s="68">
        <v>11148.31</v>
      </c>
      <c r="N82" s="68">
        <v>11142.27</v>
      </c>
      <c r="O82" s="68">
        <v>20704.009999999998</v>
      </c>
      <c r="P82" s="68">
        <v>20692.79</v>
      </c>
      <c r="Q82" s="67">
        <v>73823.319999999992</v>
      </c>
      <c r="R82" s="69">
        <v>73717.06</v>
      </c>
      <c r="S82" s="66">
        <v>147540.38</v>
      </c>
      <c r="T82" s="639">
        <f t="shared" si="12"/>
        <v>41971</v>
      </c>
      <c r="U82" s="640">
        <f t="shared" si="13"/>
        <v>11148.31</v>
      </c>
      <c r="V82" s="641">
        <f t="shared" si="14"/>
        <v>20704.009999999998</v>
      </c>
      <c r="W82" s="641">
        <f t="shared" si="15"/>
        <v>73823.319999999992</v>
      </c>
      <c r="X82" s="639">
        <f t="shared" si="16"/>
        <v>41882</v>
      </c>
      <c r="Y82" s="640">
        <f t="shared" si="17"/>
        <v>11142.27</v>
      </c>
      <c r="Z82" s="641">
        <f t="shared" si="18"/>
        <v>20692.79</v>
      </c>
      <c r="AA82" s="641">
        <f t="shared" si="19"/>
        <v>73717.06</v>
      </c>
      <c r="AB82" s="642">
        <v>32759.974031750084</v>
      </c>
      <c r="AC82" s="642">
        <v>5225.4148005242669</v>
      </c>
      <c r="AD82" s="643">
        <v>37985.388832274351</v>
      </c>
      <c r="AE82" s="644">
        <f t="shared" si="20"/>
        <v>1.1000000000000001</v>
      </c>
      <c r="AF82" s="644">
        <f t="shared" si="20"/>
        <v>0.28999999999999998</v>
      </c>
      <c r="AG82" s="644">
        <f t="shared" si="20"/>
        <v>0.54</v>
      </c>
      <c r="AH82" s="645">
        <f t="shared" si="21"/>
        <v>1.9300000000000002</v>
      </c>
      <c r="AI82" s="646"/>
    </row>
    <row r="83" spans="1:35" s="71" customFormat="1" ht="15.75" customHeight="1" x14ac:dyDescent="0.25">
      <c r="A83" s="87">
        <v>1019566</v>
      </c>
      <c r="B83" s="88">
        <v>104845</v>
      </c>
      <c r="C83" s="88" t="s">
        <v>3499</v>
      </c>
      <c r="D83" s="652" t="s">
        <v>1296</v>
      </c>
      <c r="E83" s="89" t="s">
        <v>154</v>
      </c>
      <c r="F83" s="89" t="s">
        <v>1306</v>
      </c>
      <c r="G83" s="90" t="s">
        <v>1260</v>
      </c>
      <c r="H83" s="91" t="s">
        <v>1303</v>
      </c>
      <c r="I83" s="650">
        <v>233867</v>
      </c>
      <c r="J83" s="650">
        <v>233368</v>
      </c>
      <c r="K83" s="650">
        <v>233867</v>
      </c>
      <c r="L83" s="650">
        <v>233368</v>
      </c>
      <c r="M83" s="68">
        <v>62119.42</v>
      </c>
      <c r="N83" s="68">
        <v>62085.760000000002</v>
      </c>
      <c r="O83" s="68">
        <v>115364.65</v>
      </c>
      <c r="P83" s="68">
        <v>115302.13</v>
      </c>
      <c r="Q83" s="67">
        <v>411351.06999999995</v>
      </c>
      <c r="R83" s="69">
        <v>410755.89</v>
      </c>
      <c r="S83" s="66">
        <v>822106.96</v>
      </c>
      <c r="T83" s="639">
        <f t="shared" si="12"/>
        <v>233867</v>
      </c>
      <c r="U83" s="640">
        <f t="shared" si="13"/>
        <v>62119.42</v>
      </c>
      <c r="V83" s="641">
        <f t="shared" si="14"/>
        <v>115364.65</v>
      </c>
      <c r="W83" s="641">
        <f t="shared" si="15"/>
        <v>411351.06999999995</v>
      </c>
      <c r="X83" s="639">
        <f t="shared" si="16"/>
        <v>233368</v>
      </c>
      <c r="Y83" s="640">
        <f t="shared" si="17"/>
        <v>62085.760000000002</v>
      </c>
      <c r="Z83" s="641">
        <f t="shared" si="18"/>
        <v>115302.13</v>
      </c>
      <c r="AA83" s="641">
        <f t="shared" si="19"/>
        <v>410755.89</v>
      </c>
      <c r="AB83" s="642">
        <v>38894.179775798271</v>
      </c>
      <c r="AC83" s="642">
        <v>0</v>
      </c>
      <c r="AD83" s="643">
        <v>38894.179775798271</v>
      </c>
      <c r="AE83" s="644">
        <f t="shared" si="20"/>
        <v>6</v>
      </c>
      <c r="AF83" s="644">
        <f t="shared" si="20"/>
        <v>1.6</v>
      </c>
      <c r="AG83" s="644">
        <f t="shared" si="20"/>
        <v>2.96</v>
      </c>
      <c r="AH83" s="645">
        <f t="shared" si="21"/>
        <v>10.559999999999999</v>
      </c>
      <c r="AI83" s="646"/>
    </row>
    <row r="84" spans="1:35" s="71" customFormat="1" ht="15.75" customHeight="1" x14ac:dyDescent="0.25">
      <c r="A84" s="72">
        <v>1020361</v>
      </c>
      <c r="B84" s="73">
        <v>105150</v>
      </c>
      <c r="C84" s="73" t="s">
        <v>2249</v>
      </c>
      <c r="D84" s="649" t="s">
        <v>1293</v>
      </c>
      <c r="E84" s="74" t="s">
        <v>516</v>
      </c>
      <c r="F84" s="74" t="s">
        <v>1307</v>
      </c>
      <c r="G84" s="75" t="s">
        <v>1260</v>
      </c>
      <c r="H84" s="76" t="s">
        <v>1303</v>
      </c>
      <c r="I84" s="650">
        <v>201016</v>
      </c>
      <c r="J84" s="650">
        <v>200587</v>
      </c>
      <c r="K84" s="650">
        <v>201015.99999999997</v>
      </c>
      <c r="L84" s="650">
        <v>200587</v>
      </c>
      <c r="M84" s="68">
        <v>53393.53</v>
      </c>
      <c r="N84" s="68">
        <v>53364.6</v>
      </c>
      <c r="O84" s="68">
        <v>99159.42</v>
      </c>
      <c r="P84" s="68">
        <v>99105.68</v>
      </c>
      <c r="Q84" s="67">
        <v>353568.94999999995</v>
      </c>
      <c r="R84" s="69">
        <v>353057.28000000003</v>
      </c>
      <c r="S84" s="66">
        <v>706626.23</v>
      </c>
      <c r="T84" s="639">
        <f t="shared" si="12"/>
        <v>201015.99999999997</v>
      </c>
      <c r="U84" s="640">
        <f t="shared" si="13"/>
        <v>53393.53</v>
      </c>
      <c r="V84" s="641">
        <f t="shared" si="14"/>
        <v>99159.42</v>
      </c>
      <c r="W84" s="641">
        <f t="shared" si="15"/>
        <v>353568.94999999995</v>
      </c>
      <c r="X84" s="639">
        <f t="shared" si="16"/>
        <v>200587</v>
      </c>
      <c r="Y84" s="640">
        <f t="shared" si="17"/>
        <v>53364.6</v>
      </c>
      <c r="Z84" s="641">
        <f t="shared" si="18"/>
        <v>99105.68</v>
      </c>
      <c r="AA84" s="641">
        <f t="shared" si="19"/>
        <v>353057.28000000003</v>
      </c>
      <c r="AB84" s="642">
        <v>30892.13297939278</v>
      </c>
      <c r="AC84" s="642">
        <v>3619.9842187262866</v>
      </c>
      <c r="AD84" s="643">
        <v>34512.117198119064</v>
      </c>
      <c r="AE84" s="644">
        <f t="shared" si="20"/>
        <v>5.81</v>
      </c>
      <c r="AF84" s="644">
        <f t="shared" si="20"/>
        <v>1.55</v>
      </c>
      <c r="AG84" s="644">
        <f t="shared" si="20"/>
        <v>2.87</v>
      </c>
      <c r="AH84" s="645">
        <f t="shared" si="21"/>
        <v>10.23</v>
      </c>
      <c r="AI84" s="646"/>
    </row>
    <row r="85" spans="1:35" s="71" customFormat="1" ht="15.75" customHeight="1" x14ac:dyDescent="0.25">
      <c r="A85" s="87">
        <v>1026546</v>
      </c>
      <c r="B85" s="88">
        <v>102675</v>
      </c>
      <c r="C85" s="88" t="s">
        <v>1298</v>
      </c>
      <c r="D85" s="652" t="s">
        <v>1298</v>
      </c>
      <c r="E85" s="89" t="s">
        <v>418</v>
      </c>
      <c r="F85" s="89" t="s">
        <v>1308</v>
      </c>
      <c r="G85" s="90" t="s">
        <v>1260</v>
      </c>
      <c r="H85" s="91" t="s">
        <v>1303</v>
      </c>
      <c r="I85" s="650">
        <v>264770</v>
      </c>
      <c r="J85" s="650">
        <v>264205</v>
      </c>
      <c r="K85" s="650">
        <v>264770</v>
      </c>
      <c r="L85" s="650">
        <v>264205</v>
      </c>
      <c r="M85" s="68">
        <v>70327.839999999997</v>
      </c>
      <c r="N85" s="68">
        <v>70289.73</v>
      </c>
      <c r="O85" s="68">
        <v>130608.85</v>
      </c>
      <c r="P85" s="68">
        <v>130538.07</v>
      </c>
      <c r="Q85" s="67">
        <v>465706.68999999994</v>
      </c>
      <c r="R85" s="69">
        <v>465032.8</v>
      </c>
      <c r="S85" s="66">
        <v>930739.49</v>
      </c>
      <c r="T85" s="639">
        <f t="shared" si="12"/>
        <v>264770</v>
      </c>
      <c r="U85" s="640">
        <f t="shared" si="13"/>
        <v>70327.839999999997</v>
      </c>
      <c r="V85" s="641">
        <f t="shared" si="14"/>
        <v>130608.85</v>
      </c>
      <c r="W85" s="641">
        <f t="shared" si="15"/>
        <v>465706.68999999994</v>
      </c>
      <c r="X85" s="639">
        <f t="shared" si="16"/>
        <v>264205</v>
      </c>
      <c r="Y85" s="640">
        <f t="shared" si="17"/>
        <v>70289.73</v>
      </c>
      <c r="Z85" s="641">
        <f t="shared" si="18"/>
        <v>130538.07</v>
      </c>
      <c r="AA85" s="641">
        <f t="shared" si="19"/>
        <v>465032.8</v>
      </c>
      <c r="AB85" s="642">
        <v>32759.974031750084</v>
      </c>
      <c r="AC85" s="642">
        <v>5225.4148005242669</v>
      </c>
      <c r="AD85" s="643">
        <v>37985.388832274351</v>
      </c>
      <c r="AE85" s="644">
        <f t="shared" si="20"/>
        <v>6.96</v>
      </c>
      <c r="AF85" s="644">
        <f t="shared" si="20"/>
        <v>1.85</v>
      </c>
      <c r="AG85" s="644">
        <f t="shared" si="20"/>
        <v>3.44</v>
      </c>
      <c r="AH85" s="645">
        <f t="shared" si="21"/>
        <v>12.25</v>
      </c>
      <c r="AI85" s="646"/>
    </row>
    <row r="86" spans="1:35" s="71" customFormat="1" ht="15.75" customHeight="1" x14ac:dyDescent="0.25">
      <c r="A86" s="72">
        <v>479906</v>
      </c>
      <c r="B86" s="73">
        <v>4799</v>
      </c>
      <c r="C86" s="73" t="s">
        <v>2249</v>
      </c>
      <c r="D86" s="649" t="s">
        <v>1293</v>
      </c>
      <c r="E86" s="74" t="s">
        <v>824</v>
      </c>
      <c r="F86" s="74" t="s">
        <v>1309</v>
      </c>
      <c r="G86" s="75" t="s">
        <v>1260</v>
      </c>
      <c r="H86" s="76" t="s">
        <v>1303</v>
      </c>
      <c r="I86" s="650">
        <v>233891</v>
      </c>
      <c r="J86" s="650">
        <v>233392</v>
      </c>
      <c r="K86" s="650">
        <v>233891</v>
      </c>
      <c r="L86" s="650">
        <v>233392</v>
      </c>
      <c r="M86" s="68">
        <v>62125.89</v>
      </c>
      <c r="N86" s="68">
        <v>62092.23</v>
      </c>
      <c r="O86" s="68">
        <v>115376.66</v>
      </c>
      <c r="P86" s="68">
        <v>115314.13</v>
      </c>
      <c r="Q86" s="67">
        <v>411393.55000000005</v>
      </c>
      <c r="R86" s="69">
        <v>410798.36</v>
      </c>
      <c r="S86" s="66">
        <v>822191.91</v>
      </c>
      <c r="T86" s="639">
        <f t="shared" si="12"/>
        <v>233891</v>
      </c>
      <c r="U86" s="640">
        <f t="shared" si="13"/>
        <v>62125.89</v>
      </c>
      <c r="V86" s="641">
        <f t="shared" si="14"/>
        <v>115376.66</v>
      </c>
      <c r="W86" s="641">
        <f t="shared" si="15"/>
        <v>411393.55000000005</v>
      </c>
      <c r="X86" s="639">
        <f t="shared" si="16"/>
        <v>233392</v>
      </c>
      <c r="Y86" s="640">
        <f t="shared" si="17"/>
        <v>62092.23</v>
      </c>
      <c r="Z86" s="641">
        <f t="shared" si="18"/>
        <v>115314.13</v>
      </c>
      <c r="AA86" s="641">
        <f t="shared" si="19"/>
        <v>410798.36</v>
      </c>
      <c r="AB86" s="642">
        <v>30892.13297939278</v>
      </c>
      <c r="AC86" s="642">
        <v>3619.9842187262866</v>
      </c>
      <c r="AD86" s="643">
        <v>34512.117198119064</v>
      </c>
      <c r="AE86" s="644">
        <f t="shared" si="20"/>
        <v>6.76</v>
      </c>
      <c r="AF86" s="644">
        <f t="shared" si="20"/>
        <v>1.8</v>
      </c>
      <c r="AG86" s="644">
        <f t="shared" si="20"/>
        <v>3.34</v>
      </c>
      <c r="AH86" s="645">
        <f t="shared" si="21"/>
        <v>11.9</v>
      </c>
      <c r="AI86" s="646"/>
    </row>
    <row r="87" spans="1:35" s="71" customFormat="1" ht="15.75" customHeight="1" x14ac:dyDescent="0.25">
      <c r="A87" s="72">
        <v>1026639</v>
      </c>
      <c r="B87" s="73">
        <v>5519</v>
      </c>
      <c r="C87" s="73" t="s">
        <v>1298</v>
      </c>
      <c r="D87" s="649" t="s">
        <v>1298</v>
      </c>
      <c r="E87" s="74" t="s">
        <v>452</v>
      </c>
      <c r="F87" s="74" t="s">
        <v>1310</v>
      </c>
      <c r="G87" s="75" t="s">
        <v>1260</v>
      </c>
      <c r="H87" s="76" t="s">
        <v>1303</v>
      </c>
      <c r="I87" s="650">
        <v>230981</v>
      </c>
      <c r="J87" s="650">
        <v>230488</v>
      </c>
      <c r="K87" s="650">
        <v>230981.00000000003</v>
      </c>
      <c r="L87" s="650">
        <v>230488</v>
      </c>
      <c r="M87" s="68">
        <v>61352.92</v>
      </c>
      <c r="N87" s="68">
        <v>61319.67</v>
      </c>
      <c r="O87" s="68">
        <v>113941.13</v>
      </c>
      <c r="P87" s="68">
        <v>113879.39</v>
      </c>
      <c r="Q87" s="67">
        <v>406275.05000000005</v>
      </c>
      <c r="R87" s="69">
        <v>405687.06</v>
      </c>
      <c r="S87" s="66">
        <v>811962.1100000001</v>
      </c>
      <c r="T87" s="639">
        <f t="shared" si="12"/>
        <v>230981.00000000003</v>
      </c>
      <c r="U87" s="640">
        <f t="shared" si="13"/>
        <v>61352.92</v>
      </c>
      <c r="V87" s="641">
        <f t="shared" si="14"/>
        <v>113941.13</v>
      </c>
      <c r="W87" s="641">
        <f t="shared" si="15"/>
        <v>406275.05000000005</v>
      </c>
      <c r="X87" s="639">
        <f t="shared" si="16"/>
        <v>230488</v>
      </c>
      <c r="Y87" s="640">
        <f t="shared" si="17"/>
        <v>61319.67</v>
      </c>
      <c r="Z87" s="641">
        <f t="shared" si="18"/>
        <v>113879.39</v>
      </c>
      <c r="AA87" s="641">
        <f t="shared" si="19"/>
        <v>405687.06</v>
      </c>
      <c r="AB87" s="642">
        <v>32759.974031750084</v>
      </c>
      <c r="AC87" s="642">
        <v>5225.4148005242669</v>
      </c>
      <c r="AD87" s="643">
        <v>37985.388832274351</v>
      </c>
      <c r="AE87" s="644">
        <f t="shared" si="20"/>
        <v>6.07</v>
      </c>
      <c r="AF87" s="644">
        <f t="shared" si="20"/>
        <v>1.61</v>
      </c>
      <c r="AG87" s="644">
        <f t="shared" si="20"/>
        <v>3</v>
      </c>
      <c r="AH87" s="645">
        <f t="shared" si="21"/>
        <v>10.68</v>
      </c>
      <c r="AI87" s="646"/>
    </row>
    <row r="88" spans="1:35" s="71" customFormat="1" ht="15.75" customHeight="1" x14ac:dyDescent="0.25">
      <c r="A88" s="87">
        <v>1021132</v>
      </c>
      <c r="B88" s="88">
        <v>102789</v>
      </c>
      <c r="C88" s="88" t="s">
        <v>1293</v>
      </c>
      <c r="D88" s="652" t="s">
        <v>1293</v>
      </c>
      <c r="E88" s="89" t="s">
        <v>430</v>
      </c>
      <c r="F88" s="89" t="s">
        <v>1311</v>
      </c>
      <c r="G88" s="90" t="s">
        <v>1260</v>
      </c>
      <c r="H88" s="91" t="s">
        <v>1303</v>
      </c>
      <c r="I88" s="650">
        <v>209003</v>
      </c>
      <c r="J88" s="650">
        <v>208557</v>
      </c>
      <c r="K88" s="650">
        <v>209003</v>
      </c>
      <c r="L88" s="650">
        <v>208557</v>
      </c>
      <c r="M88" s="68">
        <v>55515.17</v>
      </c>
      <c r="N88" s="68">
        <v>55485.09</v>
      </c>
      <c r="O88" s="68">
        <v>103099.61</v>
      </c>
      <c r="P88" s="68">
        <v>103043.73</v>
      </c>
      <c r="Q88" s="67">
        <v>367617.77999999997</v>
      </c>
      <c r="R88" s="69">
        <v>367085.81999999995</v>
      </c>
      <c r="S88" s="66">
        <v>734703.59999999986</v>
      </c>
      <c r="T88" s="639">
        <f t="shared" si="12"/>
        <v>209003</v>
      </c>
      <c r="U88" s="640">
        <f t="shared" si="13"/>
        <v>55515.17</v>
      </c>
      <c r="V88" s="641">
        <f t="shared" si="14"/>
        <v>103099.61</v>
      </c>
      <c r="W88" s="641">
        <f t="shared" si="15"/>
        <v>367617.77999999997</v>
      </c>
      <c r="X88" s="639">
        <f t="shared" si="16"/>
        <v>208557</v>
      </c>
      <c r="Y88" s="640">
        <f t="shared" si="17"/>
        <v>55485.09</v>
      </c>
      <c r="Z88" s="641">
        <f t="shared" si="18"/>
        <v>103043.73</v>
      </c>
      <c r="AA88" s="641">
        <f t="shared" si="19"/>
        <v>367085.81999999995</v>
      </c>
      <c r="AB88" s="642">
        <v>30892.13297939278</v>
      </c>
      <c r="AC88" s="642">
        <v>3619.9842187262866</v>
      </c>
      <c r="AD88" s="643">
        <v>34512.117198119064</v>
      </c>
      <c r="AE88" s="644">
        <f t="shared" si="20"/>
        <v>6.04</v>
      </c>
      <c r="AF88" s="644">
        <f t="shared" si="20"/>
        <v>1.61</v>
      </c>
      <c r="AG88" s="644">
        <f t="shared" si="20"/>
        <v>2.99</v>
      </c>
      <c r="AH88" s="645">
        <f t="shared" si="21"/>
        <v>10.64</v>
      </c>
      <c r="AI88" s="646"/>
    </row>
    <row r="89" spans="1:35" s="71" customFormat="1" ht="15.75" customHeight="1" x14ac:dyDescent="0.25">
      <c r="A89" s="87">
        <v>1019200</v>
      </c>
      <c r="B89" s="88">
        <v>104696</v>
      </c>
      <c r="C89" s="88" t="s">
        <v>1298</v>
      </c>
      <c r="D89" s="652" t="s">
        <v>1298</v>
      </c>
      <c r="E89" s="89" t="s">
        <v>500</v>
      </c>
      <c r="F89" s="89" t="s">
        <v>1312</v>
      </c>
      <c r="G89" s="90" t="s">
        <v>1260</v>
      </c>
      <c r="H89" s="91" t="s">
        <v>1303</v>
      </c>
      <c r="I89" s="650">
        <v>310832</v>
      </c>
      <c r="J89" s="650">
        <v>310169</v>
      </c>
      <c r="K89" s="650">
        <v>310832</v>
      </c>
      <c r="L89" s="650">
        <v>310169</v>
      </c>
      <c r="M89" s="68">
        <v>82562.850000000006</v>
      </c>
      <c r="N89" s="68">
        <v>82518.11</v>
      </c>
      <c r="O89" s="68">
        <v>153331.01</v>
      </c>
      <c r="P89" s="68">
        <v>153247.91</v>
      </c>
      <c r="Q89" s="67">
        <v>546725.86</v>
      </c>
      <c r="R89" s="69">
        <v>545935.02</v>
      </c>
      <c r="S89" s="66">
        <v>1092660.8799999999</v>
      </c>
      <c r="T89" s="639">
        <f t="shared" si="12"/>
        <v>310832</v>
      </c>
      <c r="U89" s="640">
        <f t="shared" si="13"/>
        <v>82562.850000000006</v>
      </c>
      <c r="V89" s="641">
        <f t="shared" si="14"/>
        <v>153331.01</v>
      </c>
      <c r="W89" s="641">
        <f t="shared" si="15"/>
        <v>546725.86</v>
      </c>
      <c r="X89" s="639">
        <f t="shared" si="16"/>
        <v>310169</v>
      </c>
      <c r="Y89" s="640">
        <f t="shared" si="17"/>
        <v>82518.11</v>
      </c>
      <c r="Z89" s="641">
        <f t="shared" si="18"/>
        <v>153247.91</v>
      </c>
      <c r="AA89" s="641">
        <f t="shared" si="19"/>
        <v>545935.02</v>
      </c>
      <c r="AB89" s="642">
        <v>32759.974031750084</v>
      </c>
      <c r="AC89" s="642">
        <v>5225.4148005242669</v>
      </c>
      <c r="AD89" s="643">
        <v>37985.388832274351</v>
      </c>
      <c r="AE89" s="644">
        <f t="shared" si="20"/>
        <v>8.17</v>
      </c>
      <c r="AF89" s="644">
        <f t="shared" si="20"/>
        <v>2.17</v>
      </c>
      <c r="AG89" s="644">
        <f t="shared" si="20"/>
        <v>4.03</v>
      </c>
      <c r="AH89" s="645">
        <f t="shared" si="21"/>
        <v>14.370000000000001</v>
      </c>
      <c r="AI89" s="646"/>
    </row>
    <row r="90" spans="1:35" s="71" customFormat="1" ht="15.75" customHeight="1" x14ac:dyDescent="0.25">
      <c r="A90" s="72">
        <v>1015207</v>
      </c>
      <c r="B90" s="73">
        <v>4608</v>
      </c>
      <c r="C90" s="73" t="s">
        <v>3500</v>
      </c>
      <c r="D90" s="649" t="s">
        <v>1296</v>
      </c>
      <c r="E90" s="74" t="s">
        <v>744</v>
      </c>
      <c r="F90" s="74" t="s">
        <v>1313</v>
      </c>
      <c r="G90" s="75" t="s">
        <v>1260</v>
      </c>
      <c r="H90" s="76" t="s">
        <v>1303</v>
      </c>
      <c r="I90" s="650">
        <v>149864</v>
      </c>
      <c r="J90" s="650">
        <v>149544</v>
      </c>
      <c r="K90" s="650">
        <v>149864</v>
      </c>
      <c r="L90" s="650">
        <v>149544</v>
      </c>
      <c r="M90" s="68">
        <v>39806.629999999997</v>
      </c>
      <c r="N90" s="68">
        <v>39785.06</v>
      </c>
      <c r="O90" s="68">
        <v>73926.59</v>
      </c>
      <c r="P90" s="68">
        <v>73886.53</v>
      </c>
      <c r="Q90" s="67">
        <v>263597.21999999997</v>
      </c>
      <c r="R90" s="69">
        <v>263215.58999999997</v>
      </c>
      <c r="S90" s="66">
        <v>526812.80999999994</v>
      </c>
      <c r="T90" s="639">
        <f t="shared" si="12"/>
        <v>149864</v>
      </c>
      <c r="U90" s="640">
        <f t="shared" si="13"/>
        <v>39806.629999999997</v>
      </c>
      <c r="V90" s="641">
        <f t="shared" si="14"/>
        <v>73926.59</v>
      </c>
      <c r="W90" s="641">
        <f t="shared" si="15"/>
        <v>263597.21999999997</v>
      </c>
      <c r="X90" s="639">
        <f t="shared" si="16"/>
        <v>149544</v>
      </c>
      <c r="Y90" s="640">
        <f t="shared" si="17"/>
        <v>39785.06</v>
      </c>
      <c r="Z90" s="641">
        <f t="shared" si="18"/>
        <v>73886.53</v>
      </c>
      <c r="AA90" s="641">
        <f t="shared" si="19"/>
        <v>263215.58999999997</v>
      </c>
      <c r="AB90" s="642">
        <v>38894.179775798271</v>
      </c>
      <c r="AC90" s="642">
        <v>0</v>
      </c>
      <c r="AD90" s="643">
        <v>38894.179775798271</v>
      </c>
      <c r="AE90" s="644">
        <f t="shared" si="20"/>
        <v>3.84</v>
      </c>
      <c r="AF90" s="644">
        <f t="shared" si="20"/>
        <v>1.02</v>
      </c>
      <c r="AG90" s="644">
        <f t="shared" si="20"/>
        <v>1.9</v>
      </c>
      <c r="AH90" s="645">
        <f t="shared" si="21"/>
        <v>6.76</v>
      </c>
      <c r="AI90" s="646"/>
    </row>
    <row r="91" spans="1:35" s="71" customFormat="1" ht="15.75" customHeight="1" x14ac:dyDescent="0.25">
      <c r="A91" s="87">
        <v>1026572</v>
      </c>
      <c r="B91" s="88">
        <v>4069</v>
      </c>
      <c r="C91" s="88" t="s">
        <v>1293</v>
      </c>
      <c r="D91" s="652" t="s">
        <v>1293</v>
      </c>
      <c r="E91" s="89" t="s">
        <v>564</v>
      </c>
      <c r="F91" s="89" t="s">
        <v>1314</v>
      </c>
      <c r="G91" s="90" t="s">
        <v>1260</v>
      </c>
      <c r="H91" s="91" t="s">
        <v>1303</v>
      </c>
      <c r="I91" s="650">
        <v>153480</v>
      </c>
      <c r="J91" s="650">
        <v>153152</v>
      </c>
      <c r="K91" s="650">
        <v>153480</v>
      </c>
      <c r="L91" s="650">
        <v>153152</v>
      </c>
      <c r="M91" s="68">
        <v>40767.19</v>
      </c>
      <c r="N91" s="68">
        <v>40745.089999999997</v>
      </c>
      <c r="O91" s="68">
        <v>75710.490000000005</v>
      </c>
      <c r="P91" s="68">
        <v>75669.460000000006</v>
      </c>
      <c r="Q91" s="67">
        <v>269957.68</v>
      </c>
      <c r="R91" s="69">
        <v>269566.55</v>
      </c>
      <c r="S91" s="66">
        <v>539524.23</v>
      </c>
      <c r="T91" s="639">
        <f t="shared" si="12"/>
        <v>153480</v>
      </c>
      <c r="U91" s="640">
        <f t="shared" si="13"/>
        <v>40767.19</v>
      </c>
      <c r="V91" s="641">
        <f t="shared" si="14"/>
        <v>75710.490000000005</v>
      </c>
      <c r="W91" s="641">
        <f t="shared" si="15"/>
        <v>269957.68</v>
      </c>
      <c r="X91" s="639">
        <f t="shared" si="16"/>
        <v>153152</v>
      </c>
      <c r="Y91" s="640">
        <f t="shared" si="17"/>
        <v>40745.089999999997</v>
      </c>
      <c r="Z91" s="641">
        <f t="shared" si="18"/>
        <v>75669.460000000006</v>
      </c>
      <c r="AA91" s="641">
        <f t="shared" si="19"/>
        <v>269566.55</v>
      </c>
      <c r="AB91" s="642">
        <v>30892.13297939278</v>
      </c>
      <c r="AC91" s="642">
        <v>3619.9842187262866</v>
      </c>
      <c r="AD91" s="643">
        <v>34512.117198119064</v>
      </c>
      <c r="AE91" s="644">
        <f t="shared" si="20"/>
        <v>4.4400000000000004</v>
      </c>
      <c r="AF91" s="644">
        <f t="shared" si="20"/>
        <v>1.18</v>
      </c>
      <c r="AG91" s="644">
        <f t="shared" si="20"/>
        <v>2.19</v>
      </c>
      <c r="AH91" s="645">
        <f t="shared" si="21"/>
        <v>7.8100000000000005</v>
      </c>
      <c r="AI91" s="646"/>
    </row>
    <row r="92" spans="1:35" s="71" customFormat="1" ht="15.75" customHeight="1" x14ac:dyDescent="0.25">
      <c r="A92" s="87">
        <v>1026123</v>
      </c>
      <c r="B92" s="88">
        <v>104749</v>
      </c>
      <c r="C92" s="88" t="s">
        <v>1298</v>
      </c>
      <c r="D92" s="652" t="s">
        <v>1298</v>
      </c>
      <c r="E92" s="89" t="s">
        <v>504</v>
      </c>
      <c r="F92" s="89" t="s">
        <v>1315</v>
      </c>
      <c r="G92" s="90" t="s">
        <v>1260</v>
      </c>
      <c r="H92" s="91" t="s">
        <v>1303</v>
      </c>
      <c r="I92" s="650">
        <v>206982</v>
      </c>
      <c r="J92" s="650">
        <v>206540</v>
      </c>
      <c r="K92" s="650">
        <v>206982</v>
      </c>
      <c r="L92" s="650">
        <v>206540</v>
      </c>
      <c r="M92" s="68">
        <v>54978.29</v>
      </c>
      <c r="N92" s="68">
        <v>54948.5</v>
      </c>
      <c r="O92" s="68">
        <v>102102.55</v>
      </c>
      <c r="P92" s="68">
        <v>102047.22</v>
      </c>
      <c r="Q92" s="67">
        <v>364062.84</v>
      </c>
      <c r="R92" s="69">
        <v>363535.72</v>
      </c>
      <c r="S92" s="66">
        <v>727598.56</v>
      </c>
      <c r="T92" s="639">
        <f t="shared" si="12"/>
        <v>206982</v>
      </c>
      <c r="U92" s="640">
        <f t="shared" si="13"/>
        <v>54978.29</v>
      </c>
      <c r="V92" s="641">
        <f t="shared" si="14"/>
        <v>102102.55</v>
      </c>
      <c r="W92" s="641">
        <f t="shared" si="15"/>
        <v>364062.84</v>
      </c>
      <c r="X92" s="639">
        <f t="shared" si="16"/>
        <v>206540</v>
      </c>
      <c r="Y92" s="640">
        <f t="shared" si="17"/>
        <v>54948.5</v>
      </c>
      <c r="Z92" s="641">
        <f t="shared" si="18"/>
        <v>102047.22</v>
      </c>
      <c r="AA92" s="641">
        <f t="shared" si="19"/>
        <v>363535.72</v>
      </c>
      <c r="AB92" s="642">
        <v>32759.974031750084</v>
      </c>
      <c r="AC92" s="642">
        <v>5225.4148005242669</v>
      </c>
      <c r="AD92" s="643">
        <v>37985.388832274351</v>
      </c>
      <c r="AE92" s="644">
        <f t="shared" si="20"/>
        <v>5.44</v>
      </c>
      <c r="AF92" s="644">
        <f t="shared" si="20"/>
        <v>1.45</v>
      </c>
      <c r="AG92" s="644">
        <f t="shared" si="20"/>
        <v>2.69</v>
      </c>
      <c r="AH92" s="645">
        <f t="shared" si="21"/>
        <v>9.58</v>
      </c>
      <c r="AI92" s="646"/>
    </row>
    <row r="93" spans="1:35" s="71" customFormat="1" ht="15.75" customHeight="1" x14ac:dyDescent="0.25">
      <c r="A93" s="87">
        <v>1026699</v>
      </c>
      <c r="B93" s="88">
        <v>103103</v>
      </c>
      <c r="C93" s="88" t="s">
        <v>2249</v>
      </c>
      <c r="D93" s="652" t="s">
        <v>1293</v>
      </c>
      <c r="E93" s="89" t="s">
        <v>138</v>
      </c>
      <c r="F93" s="89" t="s">
        <v>1316</v>
      </c>
      <c r="G93" s="90" t="s">
        <v>1260</v>
      </c>
      <c r="H93" s="91" t="s">
        <v>1303</v>
      </c>
      <c r="I93" s="650">
        <v>405514</v>
      </c>
      <c r="J93" s="650">
        <v>404648</v>
      </c>
      <c r="K93" s="650">
        <v>405514</v>
      </c>
      <c r="L93" s="650">
        <v>404648</v>
      </c>
      <c r="M93" s="68">
        <v>107712.05</v>
      </c>
      <c r="N93" s="68">
        <v>107653.68</v>
      </c>
      <c r="O93" s="68">
        <v>200036.66</v>
      </c>
      <c r="P93" s="68">
        <v>199928.26</v>
      </c>
      <c r="Q93" s="67">
        <v>713262.71</v>
      </c>
      <c r="R93" s="69">
        <v>712229.94</v>
      </c>
      <c r="S93" s="66">
        <v>1425492.65</v>
      </c>
      <c r="T93" s="639">
        <f t="shared" si="12"/>
        <v>405514</v>
      </c>
      <c r="U93" s="640">
        <f t="shared" si="13"/>
        <v>107712.05</v>
      </c>
      <c r="V93" s="641">
        <f t="shared" si="14"/>
        <v>200036.66</v>
      </c>
      <c r="W93" s="641">
        <f t="shared" si="15"/>
        <v>713262.71</v>
      </c>
      <c r="X93" s="639">
        <f t="shared" si="16"/>
        <v>404648</v>
      </c>
      <c r="Y93" s="640">
        <f t="shared" si="17"/>
        <v>107653.68</v>
      </c>
      <c r="Z93" s="641">
        <f t="shared" si="18"/>
        <v>199928.26</v>
      </c>
      <c r="AA93" s="641">
        <f t="shared" si="19"/>
        <v>712229.94</v>
      </c>
      <c r="AB93" s="642">
        <v>30892.13297939278</v>
      </c>
      <c r="AC93" s="642">
        <v>3619.9842187262866</v>
      </c>
      <c r="AD93" s="643">
        <v>34512.117198119064</v>
      </c>
      <c r="AE93" s="644">
        <f t="shared" si="20"/>
        <v>11.72</v>
      </c>
      <c r="AF93" s="644">
        <f t="shared" si="20"/>
        <v>3.12</v>
      </c>
      <c r="AG93" s="644">
        <f t="shared" si="20"/>
        <v>5.79</v>
      </c>
      <c r="AH93" s="645">
        <f t="shared" si="21"/>
        <v>20.63</v>
      </c>
      <c r="AI93" s="646"/>
    </row>
    <row r="94" spans="1:35" s="71" customFormat="1" ht="15.75" customHeight="1" x14ac:dyDescent="0.25">
      <c r="A94" s="72">
        <v>1015050</v>
      </c>
      <c r="B94" s="73">
        <v>103093</v>
      </c>
      <c r="C94" s="73" t="s">
        <v>3501</v>
      </c>
      <c r="D94" s="649" t="s">
        <v>1298</v>
      </c>
      <c r="E94" s="74" t="s">
        <v>446</v>
      </c>
      <c r="F94" s="74" t="s">
        <v>1317</v>
      </c>
      <c r="G94" s="75" t="s">
        <v>1260</v>
      </c>
      <c r="H94" s="76" t="s">
        <v>1303</v>
      </c>
      <c r="I94" s="650">
        <v>81848</v>
      </c>
      <c r="J94" s="650">
        <v>81673</v>
      </c>
      <c r="K94" s="650">
        <v>81848</v>
      </c>
      <c r="L94" s="650">
        <v>81673</v>
      </c>
      <c r="M94" s="68">
        <v>21740.34</v>
      </c>
      <c r="N94" s="68">
        <v>21728.560000000001</v>
      </c>
      <c r="O94" s="68">
        <v>40374.92</v>
      </c>
      <c r="P94" s="68">
        <v>40353.040000000001</v>
      </c>
      <c r="Q94" s="67">
        <v>143963.26</v>
      </c>
      <c r="R94" s="69">
        <v>143754.6</v>
      </c>
      <c r="S94" s="66">
        <v>287717.86</v>
      </c>
      <c r="T94" s="639">
        <f t="shared" si="12"/>
        <v>81848</v>
      </c>
      <c r="U94" s="640">
        <f t="shared" si="13"/>
        <v>21740.34</v>
      </c>
      <c r="V94" s="641">
        <f t="shared" si="14"/>
        <v>40374.92</v>
      </c>
      <c r="W94" s="641">
        <f t="shared" si="15"/>
        <v>143963.26</v>
      </c>
      <c r="X94" s="639">
        <f t="shared" si="16"/>
        <v>81673</v>
      </c>
      <c r="Y94" s="640">
        <f t="shared" si="17"/>
        <v>21728.560000000001</v>
      </c>
      <c r="Z94" s="641">
        <f t="shared" si="18"/>
        <v>40353.040000000001</v>
      </c>
      <c r="AA94" s="641">
        <f t="shared" si="19"/>
        <v>143754.6</v>
      </c>
      <c r="AB94" s="642">
        <v>32759.974031750084</v>
      </c>
      <c r="AC94" s="642">
        <v>5225.4148005242669</v>
      </c>
      <c r="AD94" s="643">
        <v>37985.388832274351</v>
      </c>
      <c r="AE94" s="644">
        <f t="shared" si="20"/>
        <v>2.15</v>
      </c>
      <c r="AF94" s="644">
        <f t="shared" si="20"/>
        <v>0.56999999999999995</v>
      </c>
      <c r="AG94" s="644">
        <f t="shared" si="20"/>
        <v>1.06</v>
      </c>
      <c r="AH94" s="645">
        <f t="shared" si="21"/>
        <v>3.78</v>
      </c>
      <c r="AI94" s="646"/>
    </row>
    <row r="95" spans="1:35" s="71" customFormat="1" ht="15.75" customHeight="1" x14ac:dyDescent="0.25">
      <c r="A95" s="72">
        <v>1018949</v>
      </c>
      <c r="B95" s="73">
        <v>5593</v>
      </c>
      <c r="C95" s="73" t="s">
        <v>3502</v>
      </c>
      <c r="D95" s="649" t="s">
        <v>1298</v>
      </c>
      <c r="E95" s="74" t="s">
        <v>494</v>
      </c>
      <c r="F95" s="74" t="s">
        <v>1318</v>
      </c>
      <c r="G95" s="75" t="s">
        <v>1260</v>
      </c>
      <c r="H95" s="76" t="s">
        <v>1303</v>
      </c>
      <c r="I95" s="650">
        <v>270821</v>
      </c>
      <c r="J95" s="650">
        <v>270243</v>
      </c>
      <c r="K95" s="650">
        <v>270821</v>
      </c>
      <c r="L95" s="650">
        <v>270243</v>
      </c>
      <c r="M95" s="68">
        <v>71935.240000000005</v>
      </c>
      <c r="N95" s="68">
        <v>71896.259999999995</v>
      </c>
      <c r="O95" s="68">
        <v>133594.03</v>
      </c>
      <c r="P95" s="68">
        <v>133521.63</v>
      </c>
      <c r="Q95" s="67">
        <v>476350.27</v>
      </c>
      <c r="R95" s="69">
        <v>475660.89</v>
      </c>
      <c r="S95" s="66">
        <v>952011.16</v>
      </c>
      <c r="T95" s="639">
        <f t="shared" si="12"/>
        <v>270821</v>
      </c>
      <c r="U95" s="640">
        <f t="shared" si="13"/>
        <v>71935.240000000005</v>
      </c>
      <c r="V95" s="641">
        <f t="shared" si="14"/>
        <v>133594.03</v>
      </c>
      <c r="W95" s="641">
        <f t="shared" si="15"/>
        <v>476350.27</v>
      </c>
      <c r="X95" s="639">
        <f t="shared" si="16"/>
        <v>270243</v>
      </c>
      <c r="Y95" s="640">
        <f t="shared" si="17"/>
        <v>71896.259999999995</v>
      </c>
      <c r="Z95" s="641">
        <f t="shared" si="18"/>
        <v>133521.63</v>
      </c>
      <c r="AA95" s="641">
        <f t="shared" si="19"/>
        <v>475660.89</v>
      </c>
      <c r="AB95" s="642">
        <v>32759.974031750084</v>
      </c>
      <c r="AC95" s="642">
        <v>5225.4148005242669</v>
      </c>
      <c r="AD95" s="643">
        <v>37985.388832274351</v>
      </c>
      <c r="AE95" s="644">
        <f t="shared" si="20"/>
        <v>7.11</v>
      </c>
      <c r="AF95" s="644">
        <f t="shared" si="20"/>
        <v>1.89</v>
      </c>
      <c r="AG95" s="644">
        <f t="shared" si="20"/>
        <v>3.52</v>
      </c>
      <c r="AH95" s="645">
        <f t="shared" si="21"/>
        <v>12.52</v>
      </c>
      <c r="AI95" s="646"/>
    </row>
    <row r="96" spans="1:35" s="71" customFormat="1" ht="15.75" customHeight="1" x14ac:dyDescent="0.25">
      <c r="A96" s="87">
        <v>1021131</v>
      </c>
      <c r="B96" s="88">
        <v>103468</v>
      </c>
      <c r="C96" s="88" t="s">
        <v>3485</v>
      </c>
      <c r="D96" s="652" t="s">
        <v>1293</v>
      </c>
      <c r="E96" s="89" t="s">
        <v>458</v>
      </c>
      <c r="F96" s="89" t="s">
        <v>1319</v>
      </c>
      <c r="G96" s="90" t="s">
        <v>1260</v>
      </c>
      <c r="H96" s="91" t="s">
        <v>1303</v>
      </c>
      <c r="I96" s="650">
        <v>254152</v>
      </c>
      <c r="J96" s="650">
        <v>253610</v>
      </c>
      <c r="K96" s="650">
        <v>254152</v>
      </c>
      <c r="L96" s="650">
        <v>253610</v>
      </c>
      <c r="M96" s="68">
        <v>67507.61</v>
      </c>
      <c r="N96" s="68">
        <v>67471.03</v>
      </c>
      <c r="O96" s="68">
        <v>125371.28</v>
      </c>
      <c r="P96" s="68">
        <v>125303.34</v>
      </c>
      <c r="Q96" s="67">
        <v>447030.89</v>
      </c>
      <c r="R96" s="69">
        <v>446384.37</v>
      </c>
      <c r="S96" s="66">
        <v>893415.26</v>
      </c>
      <c r="T96" s="639">
        <f t="shared" si="12"/>
        <v>254152</v>
      </c>
      <c r="U96" s="640">
        <f t="shared" si="13"/>
        <v>67507.61</v>
      </c>
      <c r="V96" s="641">
        <f t="shared" si="14"/>
        <v>125371.28</v>
      </c>
      <c r="W96" s="641">
        <f t="shared" si="15"/>
        <v>447030.89</v>
      </c>
      <c r="X96" s="639">
        <f t="shared" si="16"/>
        <v>253610</v>
      </c>
      <c r="Y96" s="640">
        <f t="shared" si="17"/>
        <v>67471.03</v>
      </c>
      <c r="Z96" s="641">
        <f t="shared" si="18"/>
        <v>125303.34</v>
      </c>
      <c r="AA96" s="641">
        <f t="shared" si="19"/>
        <v>446384.37</v>
      </c>
      <c r="AB96" s="642">
        <v>30892.13297939278</v>
      </c>
      <c r="AC96" s="642">
        <v>3619.9842187262866</v>
      </c>
      <c r="AD96" s="643">
        <v>34512.117198119064</v>
      </c>
      <c r="AE96" s="644">
        <f t="shared" si="20"/>
        <v>7.35</v>
      </c>
      <c r="AF96" s="644">
        <f t="shared" si="20"/>
        <v>1.95</v>
      </c>
      <c r="AG96" s="644">
        <f t="shared" si="20"/>
        <v>3.63</v>
      </c>
      <c r="AH96" s="645">
        <f t="shared" si="21"/>
        <v>12.93</v>
      </c>
      <c r="AI96" s="646"/>
    </row>
    <row r="97" spans="1:35" s="71" customFormat="1" ht="15.75" customHeight="1" x14ac:dyDescent="0.25">
      <c r="A97" s="72">
        <v>1015212</v>
      </c>
      <c r="B97" s="73">
        <v>4683</v>
      </c>
      <c r="C97" s="73" t="s">
        <v>3503</v>
      </c>
      <c r="D97" s="649" t="s">
        <v>1296</v>
      </c>
      <c r="E97" s="74" t="s">
        <v>847</v>
      </c>
      <c r="F97" s="74" t="s">
        <v>1320</v>
      </c>
      <c r="G97" s="75" t="s">
        <v>1260</v>
      </c>
      <c r="H97" s="76" t="s">
        <v>1303</v>
      </c>
      <c r="I97" s="650">
        <v>148378</v>
      </c>
      <c r="J97" s="650">
        <v>148062</v>
      </c>
      <c r="K97" s="650">
        <v>148378</v>
      </c>
      <c r="L97" s="650">
        <v>148062</v>
      </c>
      <c r="M97" s="68">
        <v>39412.050000000003</v>
      </c>
      <c r="N97" s="68">
        <v>39390.699999999997</v>
      </c>
      <c r="O97" s="68">
        <v>73193.81</v>
      </c>
      <c r="P97" s="68">
        <v>73154.149999999994</v>
      </c>
      <c r="Q97" s="67">
        <v>260983.86</v>
      </c>
      <c r="R97" s="69">
        <v>260606.85</v>
      </c>
      <c r="S97" s="66">
        <v>521590.70999999996</v>
      </c>
      <c r="T97" s="639">
        <f t="shared" si="12"/>
        <v>148378</v>
      </c>
      <c r="U97" s="640">
        <f t="shared" si="13"/>
        <v>39412.050000000003</v>
      </c>
      <c r="V97" s="641">
        <f t="shared" si="14"/>
        <v>73193.81</v>
      </c>
      <c r="W97" s="641">
        <f t="shared" si="15"/>
        <v>260983.86</v>
      </c>
      <c r="X97" s="639">
        <f t="shared" si="16"/>
        <v>148062</v>
      </c>
      <c r="Y97" s="640">
        <f t="shared" si="17"/>
        <v>39390.699999999997</v>
      </c>
      <c r="Z97" s="641">
        <f t="shared" si="18"/>
        <v>73154.149999999994</v>
      </c>
      <c r="AA97" s="641">
        <f t="shared" si="19"/>
        <v>260606.85</v>
      </c>
      <c r="AB97" s="642">
        <v>38894.179775798271</v>
      </c>
      <c r="AC97" s="642">
        <v>0</v>
      </c>
      <c r="AD97" s="643">
        <v>38894.179775798271</v>
      </c>
      <c r="AE97" s="644">
        <f t="shared" si="20"/>
        <v>3.81</v>
      </c>
      <c r="AF97" s="644">
        <f t="shared" si="20"/>
        <v>1.01</v>
      </c>
      <c r="AG97" s="644">
        <f t="shared" si="20"/>
        <v>1.88</v>
      </c>
      <c r="AH97" s="645">
        <f t="shared" si="21"/>
        <v>6.7</v>
      </c>
      <c r="AI97" s="646"/>
    </row>
    <row r="98" spans="1:35" s="71" customFormat="1" ht="15.75" customHeight="1" x14ac:dyDescent="0.25">
      <c r="A98" s="87">
        <v>1026122</v>
      </c>
      <c r="B98" s="88">
        <v>105087</v>
      </c>
      <c r="C98" s="88" t="s">
        <v>3501</v>
      </c>
      <c r="D98" s="652" t="s">
        <v>1298</v>
      </c>
      <c r="E98" s="89" t="s">
        <v>514</v>
      </c>
      <c r="F98" s="89" t="s">
        <v>1321</v>
      </c>
      <c r="G98" s="90" t="s">
        <v>1260</v>
      </c>
      <c r="H98" s="91" t="s">
        <v>1303</v>
      </c>
      <c r="I98" s="650">
        <v>179671</v>
      </c>
      <c r="J98" s="650">
        <v>179287</v>
      </c>
      <c r="K98" s="650">
        <v>179671</v>
      </c>
      <c r="L98" s="650">
        <v>179287</v>
      </c>
      <c r="M98" s="68">
        <v>47723.97</v>
      </c>
      <c r="N98" s="68">
        <v>47698.1</v>
      </c>
      <c r="O98" s="68">
        <v>88630.22</v>
      </c>
      <c r="P98" s="68">
        <v>88582.19</v>
      </c>
      <c r="Q98" s="67">
        <v>316025.19</v>
      </c>
      <c r="R98" s="69">
        <v>315567.29000000004</v>
      </c>
      <c r="S98" s="66">
        <v>631592.48</v>
      </c>
      <c r="T98" s="639">
        <f t="shared" si="12"/>
        <v>179671</v>
      </c>
      <c r="U98" s="640">
        <f t="shared" si="13"/>
        <v>47723.97</v>
      </c>
      <c r="V98" s="641">
        <f t="shared" si="14"/>
        <v>88630.22</v>
      </c>
      <c r="W98" s="641">
        <f t="shared" si="15"/>
        <v>316025.19</v>
      </c>
      <c r="X98" s="639">
        <f t="shared" si="16"/>
        <v>179287</v>
      </c>
      <c r="Y98" s="640">
        <f t="shared" si="17"/>
        <v>47698.1</v>
      </c>
      <c r="Z98" s="641">
        <f t="shared" si="18"/>
        <v>88582.19</v>
      </c>
      <c r="AA98" s="641">
        <f t="shared" si="19"/>
        <v>315567.29000000004</v>
      </c>
      <c r="AB98" s="642">
        <v>32759.974031750084</v>
      </c>
      <c r="AC98" s="642">
        <v>5225.4148005242669</v>
      </c>
      <c r="AD98" s="643">
        <v>37985.388832274351</v>
      </c>
      <c r="AE98" s="644">
        <f t="shared" si="20"/>
        <v>4.72</v>
      </c>
      <c r="AF98" s="644">
        <f t="shared" si="20"/>
        <v>1.26</v>
      </c>
      <c r="AG98" s="644">
        <f t="shared" si="20"/>
        <v>2.33</v>
      </c>
      <c r="AH98" s="645">
        <f t="shared" si="21"/>
        <v>8.3099999999999987</v>
      </c>
      <c r="AI98" s="646"/>
    </row>
    <row r="99" spans="1:35" s="71" customFormat="1" ht="15.75" customHeight="1" x14ac:dyDescent="0.25">
      <c r="A99" s="87">
        <v>1021092</v>
      </c>
      <c r="B99" s="88">
        <v>102588</v>
      </c>
      <c r="C99" s="88" t="s">
        <v>3500</v>
      </c>
      <c r="D99" s="652" t="s">
        <v>1296</v>
      </c>
      <c r="E99" s="89" t="s">
        <v>134</v>
      </c>
      <c r="F99" s="89" t="s">
        <v>1322</v>
      </c>
      <c r="G99" s="90" t="s">
        <v>1260</v>
      </c>
      <c r="H99" s="91" t="s">
        <v>1303</v>
      </c>
      <c r="I99" s="650">
        <v>170088</v>
      </c>
      <c r="J99" s="650">
        <v>169725</v>
      </c>
      <c r="K99" s="650">
        <v>170088</v>
      </c>
      <c r="L99" s="650">
        <v>169725</v>
      </c>
      <c r="M99" s="68">
        <v>45178.65</v>
      </c>
      <c r="N99" s="68">
        <v>45154.16</v>
      </c>
      <c r="O99" s="68">
        <v>83903.2</v>
      </c>
      <c r="P99" s="68">
        <v>83857.73</v>
      </c>
      <c r="Q99" s="67">
        <v>299169.84999999998</v>
      </c>
      <c r="R99" s="69">
        <v>298736.89</v>
      </c>
      <c r="S99" s="66">
        <v>597906.74</v>
      </c>
      <c r="T99" s="639">
        <f t="shared" si="12"/>
        <v>170088</v>
      </c>
      <c r="U99" s="640">
        <f t="shared" si="13"/>
        <v>45178.65</v>
      </c>
      <c r="V99" s="641">
        <f t="shared" si="14"/>
        <v>83903.2</v>
      </c>
      <c r="W99" s="641">
        <f t="shared" si="15"/>
        <v>299169.84999999998</v>
      </c>
      <c r="X99" s="639">
        <f t="shared" si="16"/>
        <v>169725</v>
      </c>
      <c r="Y99" s="640">
        <f t="shared" si="17"/>
        <v>45154.16</v>
      </c>
      <c r="Z99" s="641">
        <f t="shared" si="18"/>
        <v>83857.73</v>
      </c>
      <c r="AA99" s="641">
        <f t="shared" si="19"/>
        <v>298736.89</v>
      </c>
      <c r="AB99" s="642">
        <v>38894.179775798271</v>
      </c>
      <c r="AC99" s="642">
        <v>0</v>
      </c>
      <c r="AD99" s="643">
        <v>38894.179775798271</v>
      </c>
      <c r="AE99" s="644">
        <f t="shared" si="20"/>
        <v>4.3600000000000003</v>
      </c>
      <c r="AF99" s="644">
        <f t="shared" si="20"/>
        <v>1.1599999999999999</v>
      </c>
      <c r="AG99" s="644">
        <f t="shared" si="20"/>
        <v>2.16</v>
      </c>
      <c r="AH99" s="645">
        <f t="shared" si="21"/>
        <v>7.6800000000000006</v>
      </c>
      <c r="AI99" s="646"/>
    </row>
    <row r="100" spans="1:35" s="71" customFormat="1" ht="15.75" customHeight="1" x14ac:dyDescent="0.25">
      <c r="A100" s="87">
        <v>1026547</v>
      </c>
      <c r="B100" s="88">
        <v>102861</v>
      </c>
      <c r="C100" s="88" t="s">
        <v>1298</v>
      </c>
      <c r="D100" s="652" t="s">
        <v>1298</v>
      </c>
      <c r="E100" s="89" t="s">
        <v>434</v>
      </c>
      <c r="F100" s="89" t="s">
        <v>1323</v>
      </c>
      <c r="G100" s="90" t="s">
        <v>1260</v>
      </c>
      <c r="H100" s="91" t="s">
        <v>1324</v>
      </c>
      <c r="I100" s="650">
        <v>259510</v>
      </c>
      <c r="J100" s="650">
        <v>258956</v>
      </c>
      <c r="K100" s="650">
        <v>259510</v>
      </c>
      <c r="L100" s="650">
        <v>258956</v>
      </c>
      <c r="M100" s="68">
        <v>68930.67</v>
      </c>
      <c r="N100" s="68">
        <v>68893.31</v>
      </c>
      <c r="O100" s="68">
        <v>128014.09</v>
      </c>
      <c r="P100" s="68">
        <v>127944.72</v>
      </c>
      <c r="Q100" s="67">
        <v>456454.76</v>
      </c>
      <c r="R100" s="69">
        <v>455794.03</v>
      </c>
      <c r="S100" s="66">
        <v>912248.79</v>
      </c>
      <c r="T100" s="639">
        <f t="shared" si="12"/>
        <v>259510</v>
      </c>
      <c r="U100" s="640">
        <f t="shared" si="13"/>
        <v>68930.67</v>
      </c>
      <c r="V100" s="641">
        <f t="shared" si="14"/>
        <v>128014.09</v>
      </c>
      <c r="W100" s="641">
        <f t="shared" si="15"/>
        <v>456454.76</v>
      </c>
      <c r="X100" s="639">
        <f t="shared" si="16"/>
        <v>258956</v>
      </c>
      <c r="Y100" s="640">
        <f t="shared" si="17"/>
        <v>68893.31</v>
      </c>
      <c r="Z100" s="641">
        <f t="shared" si="18"/>
        <v>127944.72</v>
      </c>
      <c r="AA100" s="641">
        <f t="shared" si="19"/>
        <v>455794.03</v>
      </c>
      <c r="AB100" s="642">
        <v>32759.974031750084</v>
      </c>
      <c r="AC100" s="642">
        <v>5225.4148005242669</v>
      </c>
      <c r="AD100" s="643">
        <v>37985.388832274351</v>
      </c>
      <c r="AE100" s="644">
        <f t="shared" si="20"/>
        <v>6.82</v>
      </c>
      <c r="AF100" s="644">
        <f t="shared" si="20"/>
        <v>1.81</v>
      </c>
      <c r="AG100" s="644">
        <f t="shared" si="20"/>
        <v>3.37</v>
      </c>
      <c r="AH100" s="645">
        <f t="shared" si="21"/>
        <v>12</v>
      </c>
      <c r="AI100" s="646"/>
    </row>
    <row r="101" spans="1:35" s="71" customFormat="1" ht="15.75" customHeight="1" x14ac:dyDescent="0.25">
      <c r="A101" s="87">
        <v>1026682</v>
      </c>
      <c r="B101" s="88">
        <v>4223</v>
      </c>
      <c r="C101" s="88" t="s">
        <v>1298</v>
      </c>
      <c r="D101" s="652" t="s">
        <v>1298</v>
      </c>
      <c r="E101" s="89" t="s">
        <v>600</v>
      </c>
      <c r="F101" s="89" t="s">
        <v>1325</v>
      </c>
      <c r="G101" s="90" t="s">
        <v>1260</v>
      </c>
      <c r="H101" s="91" t="s">
        <v>1324</v>
      </c>
      <c r="I101" s="650">
        <v>214044</v>
      </c>
      <c r="J101" s="650">
        <v>213587</v>
      </c>
      <c r="K101" s="650">
        <v>214043.99999999997</v>
      </c>
      <c r="L101" s="650">
        <v>213587</v>
      </c>
      <c r="M101" s="68">
        <v>56854.13</v>
      </c>
      <c r="N101" s="68">
        <v>56823.32</v>
      </c>
      <c r="O101" s="68">
        <v>105586.25</v>
      </c>
      <c r="P101" s="68">
        <v>105529.03</v>
      </c>
      <c r="Q101" s="67">
        <v>376484.37999999995</v>
      </c>
      <c r="R101" s="69">
        <v>375939.35</v>
      </c>
      <c r="S101" s="66">
        <v>752423.73</v>
      </c>
      <c r="T101" s="639">
        <f t="shared" si="12"/>
        <v>214043.99999999997</v>
      </c>
      <c r="U101" s="640">
        <f t="shared" si="13"/>
        <v>56854.13</v>
      </c>
      <c r="V101" s="641">
        <f t="shared" si="14"/>
        <v>105586.25</v>
      </c>
      <c r="W101" s="641">
        <f t="shared" si="15"/>
        <v>376484.37999999995</v>
      </c>
      <c r="X101" s="639">
        <f t="shared" si="16"/>
        <v>213587</v>
      </c>
      <c r="Y101" s="640">
        <f t="shared" si="17"/>
        <v>56823.32</v>
      </c>
      <c r="Z101" s="641">
        <f t="shared" si="18"/>
        <v>105529.03</v>
      </c>
      <c r="AA101" s="641">
        <f t="shared" si="19"/>
        <v>375939.35</v>
      </c>
      <c r="AB101" s="642">
        <v>32759.974031750084</v>
      </c>
      <c r="AC101" s="642">
        <v>5225.4148005242669</v>
      </c>
      <c r="AD101" s="643">
        <v>37985.388832274351</v>
      </c>
      <c r="AE101" s="644">
        <f t="shared" si="20"/>
        <v>5.62</v>
      </c>
      <c r="AF101" s="644">
        <f t="shared" si="20"/>
        <v>1.5</v>
      </c>
      <c r="AG101" s="644">
        <f t="shared" si="20"/>
        <v>2.78</v>
      </c>
      <c r="AH101" s="645">
        <f t="shared" si="21"/>
        <v>9.9</v>
      </c>
      <c r="AI101" s="646"/>
    </row>
    <row r="102" spans="1:35" s="71" customFormat="1" ht="15.75" customHeight="1" x14ac:dyDescent="0.25">
      <c r="A102" s="87">
        <v>1026660</v>
      </c>
      <c r="B102" s="88">
        <v>102493</v>
      </c>
      <c r="C102" s="88" t="s">
        <v>1298</v>
      </c>
      <c r="D102" s="652" t="s">
        <v>1298</v>
      </c>
      <c r="E102" s="89" t="s">
        <v>404</v>
      </c>
      <c r="F102" s="89" t="s">
        <v>1326</v>
      </c>
      <c r="G102" s="90" t="s">
        <v>1260</v>
      </c>
      <c r="H102" s="91" t="s">
        <v>1303</v>
      </c>
      <c r="I102" s="650">
        <v>226415</v>
      </c>
      <c r="J102" s="650">
        <v>225932</v>
      </c>
      <c r="K102" s="650">
        <v>226415</v>
      </c>
      <c r="L102" s="650">
        <v>225931.99999999997</v>
      </c>
      <c r="M102" s="68">
        <v>60140.09</v>
      </c>
      <c r="N102" s="68">
        <v>60107.5</v>
      </c>
      <c r="O102" s="68">
        <v>111688.74</v>
      </c>
      <c r="P102" s="68">
        <v>111628.21</v>
      </c>
      <c r="Q102" s="67">
        <v>398243.82999999996</v>
      </c>
      <c r="R102" s="69">
        <v>397667.71</v>
      </c>
      <c r="S102" s="66">
        <v>795911.54</v>
      </c>
      <c r="T102" s="639">
        <f t="shared" si="12"/>
        <v>226415</v>
      </c>
      <c r="U102" s="640">
        <f t="shared" si="13"/>
        <v>60140.09</v>
      </c>
      <c r="V102" s="641">
        <f t="shared" si="14"/>
        <v>111688.74</v>
      </c>
      <c r="W102" s="641">
        <f t="shared" si="15"/>
        <v>398243.82999999996</v>
      </c>
      <c r="X102" s="639">
        <f t="shared" si="16"/>
        <v>225931.99999999997</v>
      </c>
      <c r="Y102" s="640">
        <f t="shared" si="17"/>
        <v>60107.5</v>
      </c>
      <c r="Z102" s="641">
        <f t="shared" si="18"/>
        <v>111628.21</v>
      </c>
      <c r="AA102" s="641">
        <f t="shared" si="19"/>
        <v>397667.71</v>
      </c>
      <c r="AB102" s="642">
        <v>32759.974031750084</v>
      </c>
      <c r="AC102" s="642">
        <v>5225.4148005242669</v>
      </c>
      <c r="AD102" s="643">
        <v>37985.388832274351</v>
      </c>
      <c r="AE102" s="644">
        <f t="shared" si="20"/>
        <v>5.95</v>
      </c>
      <c r="AF102" s="644">
        <f t="shared" si="20"/>
        <v>1.58</v>
      </c>
      <c r="AG102" s="644">
        <f t="shared" si="20"/>
        <v>2.94</v>
      </c>
      <c r="AH102" s="645">
        <f t="shared" si="21"/>
        <v>10.47</v>
      </c>
      <c r="AI102" s="646"/>
    </row>
    <row r="103" spans="1:35" s="71" customFormat="1" ht="15.75" customHeight="1" x14ac:dyDescent="0.25">
      <c r="A103" s="72">
        <v>1015215</v>
      </c>
      <c r="B103" s="73">
        <v>4855</v>
      </c>
      <c r="C103" s="73" t="s">
        <v>3500</v>
      </c>
      <c r="D103" s="649" t="s">
        <v>1296</v>
      </c>
      <c r="E103" s="74" t="s">
        <v>845</v>
      </c>
      <c r="F103" s="74" t="s">
        <v>1327</v>
      </c>
      <c r="G103" s="75" t="s">
        <v>1260</v>
      </c>
      <c r="H103" s="76" t="s">
        <v>1303</v>
      </c>
      <c r="I103" s="650">
        <v>265927</v>
      </c>
      <c r="J103" s="650">
        <v>265359</v>
      </c>
      <c r="K103" s="650">
        <v>265927</v>
      </c>
      <c r="L103" s="650">
        <v>265359</v>
      </c>
      <c r="M103" s="68">
        <v>70635.09</v>
      </c>
      <c r="N103" s="68">
        <v>70596.820000000007</v>
      </c>
      <c r="O103" s="68">
        <v>131179.46</v>
      </c>
      <c r="P103" s="68">
        <v>131108.37</v>
      </c>
      <c r="Q103" s="67">
        <v>467741.54999999993</v>
      </c>
      <c r="R103" s="69">
        <v>467064.19</v>
      </c>
      <c r="S103" s="66">
        <v>934805.74</v>
      </c>
      <c r="T103" s="639">
        <f t="shared" si="12"/>
        <v>265927</v>
      </c>
      <c r="U103" s="640">
        <f t="shared" si="13"/>
        <v>70635.09</v>
      </c>
      <c r="V103" s="641">
        <f t="shared" si="14"/>
        <v>131179.46</v>
      </c>
      <c r="W103" s="641">
        <f t="shared" si="15"/>
        <v>467741.54999999993</v>
      </c>
      <c r="X103" s="639">
        <f t="shared" si="16"/>
        <v>265359</v>
      </c>
      <c r="Y103" s="640">
        <f t="shared" si="17"/>
        <v>70596.820000000007</v>
      </c>
      <c r="Z103" s="641">
        <f t="shared" si="18"/>
        <v>131108.37</v>
      </c>
      <c r="AA103" s="641">
        <f t="shared" si="19"/>
        <v>467064.19</v>
      </c>
      <c r="AB103" s="642">
        <v>38894.179775798271</v>
      </c>
      <c r="AC103" s="642">
        <v>0</v>
      </c>
      <c r="AD103" s="643">
        <v>38894.179775798271</v>
      </c>
      <c r="AE103" s="644">
        <f t="shared" si="20"/>
        <v>6.82</v>
      </c>
      <c r="AF103" s="644">
        <f t="shared" si="20"/>
        <v>1.82</v>
      </c>
      <c r="AG103" s="644">
        <f t="shared" si="20"/>
        <v>3.37</v>
      </c>
      <c r="AH103" s="645">
        <f t="shared" si="21"/>
        <v>12.010000000000002</v>
      </c>
      <c r="AI103" s="646"/>
    </row>
    <row r="104" spans="1:35" s="71" customFormat="1" ht="15.75" customHeight="1" x14ac:dyDescent="0.25">
      <c r="A104" s="87">
        <v>1026565</v>
      </c>
      <c r="B104" s="88">
        <v>4035</v>
      </c>
      <c r="C104" s="88" t="s">
        <v>1298</v>
      </c>
      <c r="D104" s="652" t="s">
        <v>1298</v>
      </c>
      <c r="E104" s="89" t="s">
        <v>558</v>
      </c>
      <c r="F104" s="89" t="s">
        <v>1328</v>
      </c>
      <c r="G104" s="90" t="s">
        <v>1260</v>
      </c>
      <c r="H104" s="91" t="s">
        <v>1303</v>
      </c>
      <c r="I104" s="650">
        <v>253982</v>
      </c>
      <c r="J104" s="650">
        <v>253440</v>
      </c>
      <c r="K104" s="650">
        <v>253981.99999999997</v>
      </c>
      <c r="L104" s="650">
        <v>253440</v>
      </c>
      <c r="M104" s="68">
        <v>67462.34</v>
      </c>
      <c r="N104" s="68">
        <v>67425.78</v>
      </c>
      <c r="O104" s="68">
        <v>125287.19</v>
      </c>
      <c r="P104" s="68">
        <v>125219.3</v>
      </c>
      <c r="Q104" s="67">
        <v>446731.52999999997</v>
      </c>
      <c r="R104" s="69">
        <v>446085.08</v>
      </c>
      <c r="S104" s="66">
        <v>892816.61</v>
      </c>
      <c r="T104" s="639">
        <f t="shared" si="12"/>
        <v>253981.99999999997</v>
      </c>
      <c r="U104" s="640">
        <f t="shared" si="13"/>
        <v>67462.34</v>
      </c>
      <c r="V104" s="641">
        <f t="shared" si="14"/>
        <v>125287.19</v>
      </c>
      <c r="W104" s="641">
        <f t="shared" si="15"/>
        <v>446731.52999999997</v>
      </c>
      <c r="X104" s="639">
        <f t="shared" si="16"/>
        <v>253440</v>
      </c>
      <c r="Y104" s="640">
        <f t="shared" si="17"/>
        <v>67425.78</v>
      </c>
      <c r="Z104" s="641">
        <f t="shared" si="18"/>
        <v>125219.3</v>
      </c>
      <c r="AA104" s="641">
        <f t="shared" si="19"/>
        <v>446085.08</v>
      </c>
      <c r="AB104" s="642">
        <v>32759.974031750084</v>
      </c>
      <c r="AC104" s="642">
        <v>5225.4148005242669</v>
      </c>
      <c r="AD104" s="643">
        <v>37985.388832274351</v>
      </c>
      <c r="AE104" s="644">
        <f t="shared" si="20"/>
        <v>6.67</v>
      </c>
      <c r="AF104" s="644">
        <f t="shared" si="20"/>
        <v>1.78</v>
      </c>
      <c r="AG104" s="644">
        <f t="shared" si="20"/>
        <v>3.3</v>
      </c>
      <c r="AH104" s="645">
        <f t="shared" si="21"/>
        <v>11.75</v>
      </c>
      <c r="AI104" s="646"/>
    </row>
    <row r="105" spans="1:35" s="71" customFormat="1" ht="15.75" customHeight="1" x14ac:dyDescent="0.25">
      <c r="A105" s="87">
        <v>1026687</v>
      </c>
      <c r="B105" s="88">
        <v>102783</v>
      </c>
      <c r="C105" s="88" t="s">
        <v>1298</v>
      </c>
      <c r="D105" s="652" t="s">
        <v>1298</v>
      </c>
      <c r="E105" s="89" t="s">
        <v>426</v>
      </c>
      <c r="F105" s="89" t="s">
        <v>1329</v>
      </c>
      <c r="G105" s="90" t="s">
        <v>1260</v>
      </c>
      <c r="H105" s="91" t="s">
        <v>1303</v>
      </c>
      <c r="I105" s="650">
        <v>190569</v>
      </c>
      <c r="J105" s="650">
        <v>190162</v>
      </c>
      <c r="K105" s="650">
        <v>190569</v>
      </c>
      <c r="L105" s="650">
        <v>190162</v>
      </c>
      <c r="M105" s="68">
        <v>50618.58</v>
      </c>
      <c r="N105" s="68">
        <v>50591.15</v>
      </c>
      <c r="O105" s="68">
        <v>94005.94</v>
      </c>
      <c r="P105" s="68">
        <v>93955</v>
      </c>
      <c r="Q105" s="67">
        <v>335193.52</v>
      </c>
      <c r="R105" s="69">
        <v>334708.15000000002</v>
      </c>
      <c r="S105" s="66">
        <v>669901.67000000004</v>
      </c>
      <c r="T105" s="639">
        <f t="shared" si="12"/>
        <v>190569</v>
      </c>
      <c r="U105" s="640">
        <f t="shared" si="13"/>
        <v>50618.58</v>
      </c>
      <c r="V105" s="641">
        <f t="shared" si="14"/>
        <v>94005.94</v>
      </c>
      <c r="W105" s="641">
        <f t="shared" si="15"/>
        <v>335193.52</v>
      </c>
      <c r="X105" s="639">
        <f t="shared" si="16"/>
        <v>190162</v>
      </c>
      <c r="Y105" s="640">
        <f t="shared" si="17"/>
        <v>50591.15</v>
      </c>
      <c r="Z105" s="641">
        <f t="shared" si="18"/>
        <v>93955</v>
      </c>
      <c r="AA105" s="641">
        <f t="shared" si="19"/>
        <v>334708.15000000002</v>
      </c>
      <c r="AB105" s="642">
        <v>32759.974031750084</v>
      </c>
      <c r="AC105" s="642">
        <v>5225.4148005242669</v>
      </c>
      <c r="AD105" s="643">
        <v>37985.388832274351</v>
      </c>
      <c r="AE105" s="644">
        <f t="shared" si="20"/>
        <v>5.01</v>
      </c>
      <c r="AF105" s="644">
        <f t="shared" si="20"/>
        <v>1.33</v>
      </c>
      <c r="AG105" s="644">
        <f t="shared" si="20"/>
        <v>2.4700000000000002</v>
      </c>
      <c r="AH105" s="645">
        <f t="shared" si="21"/>
        <v>8.81</v>
      </c>
      <c r="AI105" s="646"/>
    </row>
    <row r="106" spans="1:35" s="71" customFormat="1" ht="15.75" customHeight="1" x14ac:dyDescent="0.25">
      <c r="A106" s="87">
        <v>1026661</v>
      </c>
      <c r="B106" s="88">
        <v>5373</v>
      </c>
      <c r="C106" s="88" t="s">
        <v>1298</v>
      </c>
      <c r="D106" s="652" t="s">
        <v>1298</v>
      </c>
      <c r="E106" s="89" t="s">
        <v>1127</v>
      </c>
      <c r="F106" s="89" t="s">
        <v>1330</v>
      </c>
      <c r="G106" s="90" t="s">
        <v>1260</v>
      </c>
      <c r="H106" s="91" t="s">
        <v>1303</v>
      </c>
      <c r="I106" s="650">
        <v>628227</v>
      </c>
      <c r="J106" s="650">
        <v>626886</v>
      </c>
      <c r="K106" s="650">
        <v>628227</v>
      </c>
      <c r="L106" s="650">
        <v>626886</v>
      </c>
      <c r="M106" s="68">
        <v>166868.94</v>
      </c>
      <c r="N106" s="68">
        <v>166778.51</v>
      </c>
      <c r="O106" s="68">
        <v>309899.46000000002</v>
      </c>
      <c r="P106" s="68">
        <v>309731.52</v>
      </c>
      <c r="Q106" s="67">
        <v>1104995.3999999999</v>
      </c>
      <c r="R106" s="69">
        <v>1103396.03</v>
      </c>
      <c r="S106" s="66">
        <v>2208391.4299999997</v>
      </c>
      <c r="T106" s="639">
        <f t="shared" si="12"/>
        <v>628227</v>
      </c>
      <c r="U106" s="640">
        <f t="shared" si="13"/>
        <v>166868.94</v>
      </c>
      <c r="V106" s="641">
        <f t="shared" si="14"/>
        <v>309899.46000000002</v>
      </c>
      <c r="W106" s="641">
        <f t="shared" si="15"/>
        <v>1104995.3999999999</v>
      </c>
      <c r="X106" s="639">
        <f t="shared" si="16"/>
        <v>626886</v>
      </c>
      <c r="Y106" s="640">
        <f t="shared" si="17"/>
        <v>166778.51</v>
      </c>
      <c r="Z106" s="641">
        <f t="shared" si="18"/>
        <v>309731.52</v>
      </c>
      <c r="AA106" s="641">
        <f t="shared" si="19"/>
        <v>1103396.03</v>
      </c>
      <c r="AB106" s="642">
        <v>32759.974031750084</v>
      </c>
      <c r="AC106" s="642">
        <v>5225.4148005242669</v>
      </c>
      <c r="AD106" s="643">
        <v>37985.388832274351</v>
      </c>
      <c r="AE106" s="644">
        <f t="shared" si="20"/>
        <v>16.5</v>
      </c>
      <c r="AF106" s="644">
        <f t="shared" si="20"/>
        <v>4.3899999999999997</v>
      </c>
      <c r="AG106" s="644">
        <f t="shared" si="20"/>
        <v>8.15</v>
      </c>
      <c r="AH106" s="645">
        <f t="shared" si="21"/>
        <v>29.04</v>
      </c>
      <c r="AI106" s="646"/>
    </row>
    <row r="107" spans="1:35" s="71" customFormat="1" ht="15.75" customHeight="1" x14ac:dyDescent="0.25">
      <c r="A107" s="87">
        <v>1026675</v>
      </c>
      <c r="B107" s="88">
        <v>4098</v>
      </c>
      <c r="C107" s="88" t="s">
        <v>1298</v>
      </c>
      <c r="D107" s="652" t="s">
        <v>1298</v>
      </c>
      <c r="E107" s="89" t="s">
        <v>572</v>
      </c>
      <c r="F107" s="89" t="s">
        <v>1331</v>
      </c>
      <c r="G107" s="90" t="s">
        <v>1260</v>
      </c>
      <c r="H107" s="91" t="s">
        <v>1303</v>
      </c>
      <c r="I107" s="650">
        <v>378653</v>
      </c>
      <c r="J107" s="650">
        <v>377845</v>
      </c>
      <c r="K107" s="650">
        <v>378653.00000000006</v>
      </c>
      <c r="L107" s="650">
        <v>377844.99999999994</v>
      </c>
      <c r="M107" s="68">
        <v>100577.39</v>
      </c>
      <c r="N107" s="68">
        <v>100522.88</v>
      </c>
      <c r="O107" s="68">
        <v>186786.57</v>
      </c>
      <c r="P107" s="68">
        <v>186685.35</v>
      </c>
      <c r="Q107" s="67">
        <v>666016.96000000008</v>
      </c>
      <c r="R107" s="69">
        <v>665053.23</v>
      </c>
      <c r="S107" s="66">
        <v>1331070.19</v>
      </c>
      <c r="T107" s="639">
        <f t="shared" si="12"/>
        <v>378653.00000000006</v>
      </c>
      <c r="U107" s="640">
        <f t="shared" si="13"/>
        <v>100577.39</v>
      </c>
      <c r="V107" s="641">
        <f t="shared" si="14"/>
        <v>186786.57</v>
      </c>
      <c r="W107" s="641">
        <f t="shared" si="15"/>
        <v>666016.96000000008</v>
      </c>
      <c r="X107" s="639">
        <f t="shared" si="16"/>
        <v>377844.99999999994</v>
      </c>
      <c r="Y107" s="640">
        <f t="shared" si="17"/>
        <v>100522.88</v>
      </c>
      <c r="Z107" s="641">
        <f t="shared" si="18"/>
        <v>186685.35</v>
      </c>
      <c r="AA107" s="641">
        <f t="shared" si="19"/>
        <v>665053.23</v>
      </c>
      <c r="AB107" s="642">
        <v>32759.974031750084</v>
      </c>
      <c r="AC107" s="642">
        <v>5225.4148005242669</v>
      </c>
      <c r="AD107" s="643">
        <v>37985.388832274351</v>
      </c>
      <c r="AE107" s="644">
        <f t="shared" si="20"/>
        <v>9.9499999999999993</v>
      </c>
      <c r="AF107" s="644">
        <f t="shared" si="20"/>
        <v>2.65</v>
      </c>
      <c r="AG107" s="644">
        <f t="shared" si="20"/>
        <v>4.91</v>
      </c>
      <c r="AH107" s="645">
        <f t="shared" si="21"/>
        <v>17.509999999999998</v>
      </c>
      <c r="AI107" s="646"/>
    </row>
    <row r="108" spans="1:35" s="71" customFormat="1" ht="15.75" customHeight="1" x14ac:dyDescent="0.25">
      <c r="A108" s="87">
        <v>1026747</v>
      </c>
      <c r="B108" s="88">
        <v>4344</v>
      </c>
      <c r="C108" s="88" t="s">
        <v>3500</v>
      </c>
      <c r="D108" s="652" t="s">
        <v>1296</v>
      </c>
      <c r="E108" s="89" t="s">
        <v>630</v>
      </c>
      <c r="F108" s="89" t="s">
        <v>1332</v>
      </c>
      <c r="G108" s="90" t="s">
        <v>1260</v>
      </c>
      <c r="H108" s="91" t="s">
        <v>1333</v>
      </c>
      <c r="I108" s="650">
        <v>243474</v>
      </c>
      <c r="J108" s="650">
        <v>242954</v>
      </c>
      <c r="K108" s="650">
        <v>243474</v>
      </c>
      <c r="L108" s="650">
        <v>242954</v>
      </c>
      <c r="M108" s="68">
        <v>64671.21</v>
      </c>
      <c r="N108" s="68">
        <v>64636.17</v>
      </c>
      <c r="O108" s="68">
        <v>120103.67999999999</v>
      </c>
      <c r="P108" s="68">
        <v>120038.6</v>
      </c>
      <c r="Q108" s="67">
        <v>428248.89</v>
      </c>
      <c r="R108" s="69">
        <v>427628.77</v>
      </c>
      <c r="S108" s="66">
        <v>855877.66</v>
      </c>
      <c r="T108" s="639">
        <f t="shared" si="12"/>
        <v>243474</v>
      </c>
      <c r="U108" s="640">
        <f t="shared" si="13"/>
        <v>64671.21</v>
      </c>
      <c r="V108" s="641">
        <f t="shared" si="14"/>
        <v>120103.67999999999</v>
      </c>
      <c r="W108" s="641">
        <f t="shared" si="15"/>
        <v>428248.89</v>
      </c>
      <c r="X108" s="639">
        <f t="shared" si="16"/>
        <v>242954</v>
      </c>
      <c r="Y108" s="640">
        <f t="shared" si="17"/>
        <v>64636.17</v>
      </c>
      <c r="Z108" s="641">
        <f t="shared" si="18"/>
        <v>120038.6</v>
      </c>
      <c r="AA108" s="641">
        <f t="shared" si="19"/>
        <v>427628.77</v>
      </c>
      <c r="AB108" s="642">
        <v>38894.179775798271</v>
      </c>
      <c r="AC108" s="642">
        <v>0</v>
      </c>
      <c r="AD108" s="643">
        <v>38894.179775798271</v>
      </c>
      <c r="AE108" s="644">
        <f t="shared" si="20"/>
        <v>6.25</v>
      </c>
      <c r="AF108" s="644">
        <f t="shared" si="20"/>
        <v>1.66</v>
      </c>
      <c r="AG108" s="644">
        <f t="shared" si="20"/>
        <v>3.09</v>
      </c>
      <c r="AH108" s="645">
        <f t="shared" si="21"/>
        <v>11</v>
      </c>
      <c r="AI108" s="646"/>
    </row>
    <row r="109" spans="1:35" s="71" customFormat="1" ht="15.75" customHeight="1" x14ac:dyDescent="0.25">
      <c r="A109" s="87">
        <v>1026056</v>
      </c>
      <c r="B109" s="88">
        <v>274</v>
      </c>
      <c r="C109" s="88" t="s">
        <v>1293</v>
      </c>
      <c r="D109" s="652" t="s">
        <v>1293</v>
      </c>
      <c r="E109" s="89" t="s">
        <v>548</v>
      </c>
      <c r="F109" s="89" t="s">
        <v>1334</v>
      </c>
      <c r="G109" s="90" t="s">
        <v>1260</v>
      </c>
      <c r="H109" s="91" t="s">
        <v>1333</v>
      </c>
      <c r="I109" s="650">
        <v>397441</v>
      </c>
      <c r="J109" s="650">
        <v>396593</v>
      </c>
      <c r="K109" s="650">
        <v>397441</v>
      </c>
      <c r="L109" s="650">
        <v>396593</v>
      </c>
      <c r="M109" s="68">
        <v>105567.77</v>
      </c>
      <c r="N109" s="68">
        <v>105510.56</v>
      </c>
      <c r="O109" s="68">
        <v>196054.43</v>
      </c>
      <c r="P109" s="68">
        <v>195948.18</v>
      </c>
      <c r="Q109" s="67">
        <v>699063.2</v>
      </c>
      <c r="R109" s="69">
        <v>698051.74</v>
      </c>
      <c r="S109" s="66">
        <v>1397114.94</v>
      </c>
      <c r="T109" s="639">
        <f t="shared" si="12"/>
        <v>397441</v>
      </c>
      <c r="U109" s="640">
        <f t="shared" si="13"/>
        <v>105567.77</v>
      </c>
      <c r="V109" s="641">
        <f t="shared" si="14"/>
        <v>196054.43</v>
      </c>
      <c r="W109" s="641">
        <f t="shared" si="15"/>
        <v>699063.2</v>
      </c>
      <c r="X109" s="639">
        <f t="shared" si="16"/>
        <v>396593</v>
      </c>
      <c r="Y109" s="640">
        <f t="shared" si="17"/>
        <v>105510.56</v>
      </c>
      <c r="Z109" s="641">
        <f t="shared" si="18"/>
        <v>195948.18</v>
      </c>
      <c r="AA109" s="641">
        <f t="shared" si="19"/>
        <v>698051.74</v>
      </c>
      <c r="AB109" s="642">
        <v>30892.13297939278</v>
      </c>
      <c r="AC109" s="642">
        <v>3619.9842187262866</v>
      </c>
      <c r="AD109" s="643">
        <v>34512.117198119064</v>
      </c>
      <c r="AE109" s="644">
        <f t="shared" si="20"/>
        <v>11.49</v>
      </c>
      <c r="AF109" s="644">
        <f t="shared" si="20"/>
        <v>3.06</v>
      </c>
      <c r="AG109" s="644">
        <f t="shared" si="20"/>
        <v>5.68</v>
      </c>
      <c r="AH109" s="645">
        <f t="shared" si="21"/>
        <v>20.23</v>
      </c>
      <c r="AI109" s="646"/>
    </row>
    <row r="110" spans="1:35" s="71" customFormat="1" ht="15.75" customHeight="1" x14ac:dyDescent="0.25">
      <c r="A110" s="87">
        <v>1026504</v>
      </c>
      <c r="B110" s="88">
        <v>4002</v>
      </c>
      <c r="C110" s="88" t="s">
        <v>1293</v>
      </c>
      <c r="D110" s="652" t="s">
        <v>1293</v>
      </c>
      <c r="E110" s="89" t="s">
        <v>550</v>
      </c>
      <c r="F110" s="89" t="s">
        <v>1336</v>
      </c>
      <c r="G110" s="90" t="s">
        <v>1260</v>
      </c>
      <c r="H110" s="91" t="s">
        <v>1333</v>
      </c>
      <c r="I110" s="650">
        <v>238591</v>
      </c>
      <c r="J110" s="650">
        <v>238082</v>
      </c>
      <c r="K110" s="650">
        <v>238591</v>
      </c>
      <c r="L110" s="650">
        <v>238082</v>
      </c>
      <c r="M110" s="68">
        <v>63374.3</v>
      </c>
      <c r="N110" s="68">
        <v>63339.95</v>
      </c>
      <c r="O110" s="68">
        <v>117695.12</v>
      </c>
      <c r="P110" s="68">
        <v>117631.34</v>
      </c>
      <c r="Q110" s="67">
        <v>419660.42</v>
      </c>
      <c r="R110" s="69">
        <v>419053.29000000004</v>
      </c>
      <c r="S110" s="66">
        <v>838713.71</v>
      </c>
      <c r="T110" s="639">
        <f t="shared" si="12"/>
        <v>238591</v>
      </c>
      <c r="U110" s="640">
        <f t="shared" si="13"/>
        <v>63374.3</v>
      </c>
      <c r="V110" s="641">
        <f t="shared" si="14"/>
        <v>117695.12</v>
      </c>
      <c r="W110" s="641">
        <f t="shared" si="15"/>
        <v>419660.42</v>
      </c>
      <c r="X110" s="639">
        <f t="shared" si="16"/>
        <v>238082</v>
      </c>
      <c r="Y110" s="640">
        <f t="shared" si="17"/>
        <v>63339.95</v>
      </c>
      <c r="Z110" s="641">
        <f t="shared" si="18"/>
        <v>117631.34</v>
      </c>
      <c r="AA110" s="641">
        <f t="shared" si="19"/>
        <v>419053.29000000004</v>
      </c>
      <c r="AB110" s="642">
        <v>30892.13297939278</v>
      </c>
      <c r="AC110" s="642">
        <v>3619.9842187262866</v>
      </c>
      <c r="AD110" s="643">
        <v>34512.117198119064</v>
      </c>
      <c r="AE110" s="644">
        <f t="shared" si="20"/>
        <v>6.9</v>
      </c>
      <c r="AF110" s="644">
        <f t="shared" si="20"/>
        <v>1.84</v>
      </c>
      <c r="AG110" s="644">
        <f t="shared" si="20"/>
        <v>3.41</v>
      </c>
      <c r="AH110" s="645">
        <f t="shared" si="21"/>
        <v>12.15</v>
      </c>
      <c r="AI110" s="646"/>
    </row>
    <row r="111" spans="1:35" s="71" customFormat="1" ht="15.75" customHeight="1" x14ac:dyDescent="0.25">
      <c r="A111" s="87">
        <v>1026023</v>
      </c>
      <c r="B111" s="88">
        <v>104579</v>
      </c>
      <c r="C111" s="88" t="s">
        <v>1293</v>
      </c>
      <c r="D111" s="652" t="s">
        <v>1293</v>
      </c>
      <c r="E111" s="89" t="s">
        <v>486</v>
      </c>
      <c r="F111" s="89" t="s">
        <v>1337</v>
      </c>
      <c r="G111" s="90" t="s">
        <v>1260</v>
      </c>
      <c r="H111" s="91" t="s">
        <v>1333</v>
      </c>
      <c r="I111" s="650">
        <v>221399</v>
      </c>
      <c r="J111" s="650">
        <v>220926</v>
      </c>
      <c r="K111" s="650">
        <v>221399</v>
      </c>
      <c r="L111" s="650">
        <v>220926.00000000003</v>
      </c>
      <c r="M111" s="68">
        <v>58807.6</v>
      </c>
      <c r="N111" s="68">
        <v>58775.73</v>
      </c>
      <c r="O111" s="68">
        <v>109214.11</v>
      </c>
      <c r="P111" s="68">
        <v>109154.92</v>
      </c>
      <c r="Q111" s="67">
        <v>389420.70999999996</v>
      </c>
      <c r="R111" s="69">
        <v>388856.65</v>
      </c>
      <c r="S111" s="66">
        <v>778277.36</v>
      </c>
      <c r="T111" s="639">
        <f t="shared" si="12"/>
        <v>221399</v>
      </c>
      <c r="U111" s="640">
        <f t="shared" si="13"/>
        <v>58807.6</v>
      </c>
      <c r="V111" s="641">
        <f t="shared" si="14"/>
        <v>109214.11</v>
      </c>
      <c r="W111" s="641">
        <f t="shared" si="15"/>
        <v>389420.70999999996</v>
      </c>
      <c r="X111" s="639">
        <f t="shared" si="16"/>
        <v>220926.00000000003</v>
      </c>
      <c r="Y111" s="640">
        <f t="shared" si="17"/>
        <v>58775.73</v>
      </c>
      <c r="Z111" s="641">
        <f t="shared" si="18"/>
        <v>109154.92</v>
      </c>
      <c r="AA111" s="641">
        <f t="shared" si="19"/>
        <v>388856.65</v>
      </c>
      <c r="AB111" s="642">
        <v>30892.13297939278</v>
      </c>
      <c r="AC111" s="642">
        <v>3619.9842187262866</v>
      </c>
      <c r="AD111" s="643">
        <v>34512.117198119064</v>
      </c>
      <c r="AE111" s="644">
        <f t="shared" si="20"/>
        <v>6.4</v>
      </c>
      <c r="AF111" s="644">
        <f t="shared" si="20"/>
        <v>1.7</v>
      </c>
      <c r="AG111" s="644">
        <f t="shared" si="20"/>
        <v>3.16</v>
      </c>
      <c r="AH111" s="645">
        <f t="shared" si="21"/>
        <v>11.26</v>
      </c>
      <c r="AI111" s="646"/>
    </row>
    <row r="112" spans="1:35" s="71" customFormat="1" ht="15.75" customHeight="1" x14ac:dyDescent="0.25">
      <c r="A112" s="87">
        <v>509802</v>
      </c>
      <c r="B112" s="88">
        <v>5098</v>
      </c>
      <c r="C112" s="88" t="s">
        <v>2249</v>
      </c>
      <c r="D112" s="652" t="s">
        <v>1293</v>
      </c>
      <c r="E112" s="89" t="s">
        <v>332</v>
      </c>
      <c r="F112" s="89" t="s">
        <v>1338</v>
      </c>
      <c r="G112" s="90" t="s">
        <v>1260</v>
      </c>
      <c r="H112" s="91" t="s">
        <v>1333</v>
      </c>
      <c r="I112" s="650">
        <v>95948</v>
      </c>
      <c r="J112" s="650">
        <v>95743</v>
      </c>
      <c r="K112" s="650">
        <v>95948</v>
      </c>
      <c r="L112" s="650">
        <v>95743</v>
      </c>
      <c r="M112" s="68">
        <v>25485.56</v>
      </c>
      <c r="N112" s="68">
        <v>25471.74</v>
      </c>
      <c r="O112" s="68">
        <v>47330.32</v>
      </c>
      <c r="P112" s="68">
        <v>47304.67</v>
      </c>
      <c r="Q112" s="67">
        <v>168763.88</v>
      </c>
      <c r="R112" s="69">
        <v>168519.41</v>
      </c>
      <c r="S112" s="66">
        <v>337283.29000000004</v>
      </c>
      <c r="T112" s="639">
        <f t="shared" si="12"/>
        <v>95948</v>
      </c>
      <c r="U112" s="640">
        <f t="shared" si="13"/>
        <v>25485.56</v>
      </c>
      <c r="V112" s="641">
        <f t="shared" si="14"/>
        <v>47330.32</v>
      </c>
      <c r="W112" s="641">
        <f t="shared" si="15"/>
        <v>168763.88</v>
      </c>
      <c r="X112" s="639">
        <f t="shared" si="16"/>
        <v>95743</v>
      </c>
      <c r="Y112" s="640">
        <f t="shared" si="17"/>
        <v>25471.74</v>
      </c>
      <c r="Z112" s="641">
        <f t="shared" si="18"/>
        <v>47304.67</v>
      </c>
      <c r="AA112" s="641">
        <f t="shared" si="19"/>
        <v>168519.41</v>
      </c>
      <c r="AB112" s="642">
        <v>30892.13297939278</v>
      </c>
      <c r="AC112" s="642">
        <v>3619.9842187262866</v>
      </c>
      <c r="AD112" s="643">
        <v>34512.117198119064</v>
      </c>
      <c r="AE112" s="644">
        <f t="shared" si="20"/>
        <v>2.77</v>
      </c>
      <c r="AF112" s="644">
        <f t="shared" si="20"/>
        <v>0.74</v>
      </c>
      <c r="AG112" s="644">
        <f t="shared" si="20"/>
        <v>1.37</v>
      </c>
      <c r="AH112" s="645">
        <f t="shared" si="21"/>
        <v>4.88</v>
      </c>
      <c r="AI112" s="646"/>
    </row>
    <row r="113" spans="1:35" s="71" customFormat="1" ht="15.75" customHeight="1" x14ac:dyDescent="0.25">
      <c r="A113" s="87">
        <v>521902</v>
      </c>
      <c r="B113" s="88">
        <v>5219</v>
      </c>
      <c r="C113" s="88" t="s">
        <v>2249</v>
      </c>
      <c r="D113" s="652" t="s">
        <v>1293</v>
      </c>
      <c r="E113" s="89" t="s">
        <v>1035</v>
      </c>
      <c r="F113" s="89" t="s">
        <v>1339</v>
      </c>
      <c r="G113" s="90" t="s">
        <v>1260</v>
      </c>
      <c r="H113" s="91" t="s">
        <v>1333</v>
      </c>
      <c r="I113" s="650">
        <v>49691</v>
      </c>
      <c r="J113" s="650">
        <v>49585</v>
      </c>
      <c r="K113" s="650">
        <v>49691</v>
      </c>
      <c r="L113" s="650">
        <v>49585</v>
      </c>
      <c r="M113" s="68">
        <v>13198.8</v>
      </c>
      <c r="N113" s="68">
        <v>13191.65</v>
      </c>
      <c r="O113" s="68">
        <v>24512.06</v>
      </c>
      <c r="P113" s="68">
        <v>24498.78</v>
      </c>
      <c r="Q113" s="67">
        <v>87401.86</v>
      </c>
      <c r="R113" s="69">
        <v>87275.43</v>
      </c>
      <c r="S113" s="66">
        <v>174677.28999999998</v>
      </c>
      <c r="T113" s="639">
        <f t="shared" si="12"/>
        <v>49691</v>
      </c>
      <c r="U113" s="640">
        <f t="shared" si="13"/>
        <v>13198.8</v>
      </c>
      <c r="V113" s="641">
        <f t="shared" si="14"/>
        <v>24512.06</v>
      </c>
      <c r="W113" s="641">
        <f t="shared" si="15"/>
        <v>87401.86</v>
      </c>
      <c r="X113" s="639">
        <f t="shared" si="16"/>
        <v>49585</v>
      </c>
      <c r="Y113" s="640">
        <f t="shared" si="17"/>
        <v>13191.65</v>
      </c>
      <c r="Z113" s="641">
        <f t="shared" si="18"/>
        <v>24498.78</v>
      </c>
      <c r="AA113" s="641">
        <f t="shared" si="19"/>
        <v>87275.43</v>
      </c>
      <c r="AB113" s="642">
        <v>30892.13297939278</v>
      </c>
      <c r="AC113" s="642">
        <v>3619.9842187262866</v>
      </c>
      <c r="AD113" s="643">
        <v>34512.117198119064</v>
      </c>
      <c r="AE113" s="644">
        <f t="shared" si="20"/>
        <v>1.44</v>
      </c>
      <c r="AF113" s="644">
        <f t="shared" si="20"/>
        <v>0.38</v>
      </c>
      <c r="AG113" s="644">
        <f t="shared" si="20"/>
        <v>0.71</v>
      </c>
      <c r="AH113" s="645">
        <f t="shared" si="21"/>
        <v>2.5299999999999998</v>
      </c>
      <c r="AI113" s="646"/>
    </row>
    <row r="114" spans="1:35" s="71" customFormat="1" ht="15.75" customHeight="1" x14ac:dyDescent="0.25">
      <c r="A114" s="87">
        <v>1026313</v>
      </c>
      <c r="B114" s="88">
        <v>5471</v>
      </c>
      <c r="C114" s="88" t="s">
        <v>1293</v>
      </c>
      <c r="D114" s="652" t="s">
        <v>1293</v>
      </c>
      <c r="E114" s="89" t="s">
        <v>408</v>
      </c>
      <c r="F114" s="89" t="s">
        <v>1340</v>
      </c>
      <c r="G114" s="90" t="s">
        <v>1260</v>
      </c>
      <c r="H114" s="91" t="s">
        <v>1333</v>
      </c>
      <c r="I114" s="650">
        <v>243121</v>
      </c>
      <c r="J114" s="650">
        <v>242602</v>
      </c>
      <c r="K114" s="650">
        <v>243121</v>
      </c>
      <c r="L114" s="650">
        <v>242602</v>
      </c>
      <c r="M114" s="68">
        <v>64577.42</v>
      </c>
      <c r="N114" s="68">
        <v>64542.43</v>
      </c>
      <c r="O114" s="68">
        <v>119929.5</v>
      </c>
      <c r="P114" s="68">
        <v>119864.51</v>
      </c>
      <c r="Q114" s="67">
        <v>427627.92</v>
      </c>
      <c r="R114" s="69">
        <v>427008.94</v>
      </c>
      <c r="S114" s="66">
        <v>854636.86</v>
      </c>
      <c r="T114" s="639">
        <f t="shared" si="12"/>
        <v>243121</v>
      </c>
      <c r="U114" s="640">
        <f t="shared" si="13"/>
        <v>64577.42</v>
      </c>
      <c r="V114" s="641">
        <f t="shared" si="14"/>
        <v>119929.5</v>
      </c>
      <c r="W114" s="641">
        <f t="shared" si="15"/>
        <v>427627.92</v>
      </c>
      <c r="X114" s="639">
        <f t="shared" si="16"/>
        <v>242602</v>
      </c>
      <c r="Y114" s="640">
        <f t="shared" si="17"/>
        <v>64542.43</v>
      </c>
      <c r="Z114" s="641">
        <f t="shared" si="18"/>
        <v>119864.51</v>
      </c>
      <c r="AA114" s="641">
        <f t="shared" si="19"/>
        <v>427008.94</v>
      </c>
      <c r="AB114" s="642">
        <v>30892.13297939278</v>
      </c>
      <c r="AC114" s="642">
        <v>3619.9842187262866</v>
      </c>
      <c r="AD114" s="643">
        <v>34512.117198119064</v>
      </c>
      <c r="AE114" s="644">
        <f t="shared" si="20"/>
        <v>7.03</v>
      </c>
      <c r="AF114" s="644">
        <f t="shared" si="20"/>
        <v>1.87</v>
      </c>
      <c r="AG114" s="644">
        <f t="shared" si="20"/>
        <v>3.47</v>
      </c>
      <c r="AH114" s="645">
        <f t="shared" si="21"/>
        <v>12.370000000000001</v>
      </c>
      <c r="AI114" s="646"/>
    </row>
    <row r="115" spans="1:35" s="71" customFormat="1" ht="15.75" customHeight="1" x14ac:dyDescent="0.25">
      <c r="A115" s="87">
        <v>1026418</v>
      </c>
      <c r="B115" s="88">
        <v>5493</v>
      </c>
      <c r="C115" s="88" t="s">
        <v>1293</v>
      </c>
      <c r="D115" s="652" t="s">
        <v>1293</v>
      </c>
      <c r="E115" s="89" t="s">
        <v>428</v>
      </c>
      <c r="F115" s="89" t="s">
        <v>1341</v>
      </c>
      <c r="G115" s="90" t="s">
        <v>1260</v>
      </c>
      <c r="H115" s="91" t="s">
        <v>1333</v>
      </c>
      <c r="I115" s="650">
        <v>217478</v>
      </c>
      <c r="J115" s="650">
        <v>217014</v>
      </c>
      <c r="K115" s="650">
        <v>217478</v>
      </c>
      <c r="L115" s="650">
        <v>217014</v>
      </c>
      <c r="M115" s="68">
        <v>57766.18</v>
      </c>
      <c r="N115" s="68">
        <v>57734.879999999997</v>
      </c>
      <c r="O115" s="68">
        <v>107280.05</v>
      </c>
      <c r="P115" s="68">
        <v>107221.91</v>
      </c>
      <c r="Q115" s="67">
        <v>382524.23</v>
      </c>
      <c r="R115" s="69">
        <v>381970.79000000004</v>
      </c>
      <c r="S115" s="66">
        <v>764495.02</v>
      </c>
      <c r="T115" s="639">
        <f t="shared" si="12"/>
        <v>217478</v>
      </c>
      <c r="U115" s="640">
        <f t="shared" si="13"/>
        <v>57766.18</v>
      </c>
      <c r="V115" s="641">
        <f t="shared" si="14"/>
        <v>107280.05</v>
      </c>
      <c r="W115" s="641">
        <f t="shared" si="15"/>
        <v>382524.23</v>
      </c>
      <c r="X115" s="639">
        <f t="shared" si="16"/>
        <v>217014</v>
      </c>
      <c r="Y115" s="640">
        <f t="shared" si="17"/>
        <v>57734.879999999997</v>
      </c>
      <c r="Z115" s="641">
        <f t="shared" si="18"/>
        <v>107221.91</v>
      </c>
      <c r="AA115" s="641">
        <f t="shared" si="19"/>
        <v>381970.79000000004</v>
      </c>
      <c r="AB115" s="642">
        <v>30892.13297939278</v>
      </c>
      <c r="AC115" s="642">
        <v>3619.9842187262866</v>
      </c>
      <c r="AD115" s="643">
        <v>34512.117198119064</v>
      </c>
      <c r="AE115" s="644">
        <f t="shared" si="20"/>
        <v>6.29</v>
      </c>
      <c r="AF115" s="644">
        <f t="shared" si="20"/>
        <v>1.67</v>
      </c>
      <c r="AG115" s="644">
        <f t="shared" si="20"/>
        <v>3.11</v>
      </c>
      <c r="AH115" s="645">
        <f t="shared" si="21"/>
        <v>11.07</v>
      </c>
      <c r="AI115" s="646"/>
    </row>
    <row r="116" spans="1:35" s="71" customFormat="1" ht="15.75" customHeight="1" x14ac:dyDescent="0.25">
      <c r="A116" s="87">
        <v>1026318</v>
      </c>
      <c r="B116" s="88">
        <v>5470</v>
      </c>
      <c r="C116" s="88" t="s">
        <v>1293</v>
      </c>
      <c r="D116" s="652" t="s">
        <v>1293</v>
      </c>
      <c r="E116" s="89" t="s">
        <v>406</v>
      </c>
      <c r="F116" s="89" t="s">
        <v>1342</v>
      </c>
      <c r="G116" s="90" t="s">
        <v>1260</v>
      </c>
      <c r="H116" s="91" t="s">
        <v>1333</v>
      </c>
      <c r="I116" s="650">
        <v>303989</v>
      </c>
      <c r="J116" s="650">
        <v>303340</v>
      </c>
      <c r="K116" s="650">
        <v>303989</v>
      </c>
      <c r="L116" s="650">
        <v>303340</v>
      </c>
      <c r="M116" s="68">
        <v>80745.23</v>
      </c>
      <c r="N116" s="68">
        <v>80701.47</v>
      </c>
      <c r="O116" s="68">
        <v>149955.42000000001</v>
      </c>
      <c r="P116" s="68">
        <v>149874.16</v>
      </c>
      <c r="Q116" s="67">
        <v>534689.65</v>
      </c>
      <c r="R116" s="69">
        <v>533915.63</v>
      </c>
      <c r="S116" s="66">
        <v>1068605.28</v>
      </c>
      <c r="T116" s="639">
        <f t="shared" si="12"/>
        <v>303989</v>
      </c>
      <c r="U116" s="640">
        <f t="shared" si="13"/>
        <v>80745.23</v>
      </c>
      <c r="V116" s="641">
        <f t="shared" si="14"/>
        <v>149955.42000000001</v>
      </c>
      <c r="W116" s="641">
        <f t="shared" si="15"/>
        <v>534689.65</v>
      </c>
      <c r="X116" s="639">
        <f t="shared" si="16"/>
        <v>303340</v>
      </c>
      <c r="Y116" s="640">
        <f t="shared" si="17"/>
        <v>80701.47</v>
      </c>
      <c r="Z116" s="641">
        <f t="shared" si="18"/>
        <v>149874.16</v>
      </c>
      <c r="AA116" s="641">
        <f t="shared" si="19"/>
        <v>533915.63</v>
      </c>
      <c r="AB116" s="642">
        <v>30892.13297939278</v>
      </c>
      <c r="AC116" s="642">
        <v>3619.9842187262866</v>
      </c>
      <c r="AD116" s="643">
        <v>34512.117198119064</v>
      </c>
      <c r="AE116" s="644">
        <f t="shared" si="20"/>
        <v>8.7899999999999991</v>
      </c>
      <c r="AF116" s="644">
        <f t="shared" si="20"/>
        <v>2.34</v>
      </c>
      <c r="AG116" s="644">
        <f t="shared" si="20"/>
        <v>4.34</v>
      </c>
      <c r="AH116" s="645">
        <f t="shared" si="21"/>
        <v>15.469999999999999</v>
      </c>
      <c r="AI116" s="646"/>
    </row>
    <row r="117" spans="1:35" s="71" customFormat="1" ht="15.75" customHeight="1" x14ac:dyDescent="0.25">
      <c r="A117" s="87">
        <v>1014734</v>
      </c>
      <c r="B117" s="88">
        <v>5155</v>
      </c>
      <c r="C117" s="88" t="s">
        <v>3462</v>
      </c>
      <c r="D117" s="652" t="s">
        <v>1258</v>
      </c>
      <c r="E117" s="89" t="s">
        <v>987</v>
      </c>
      <c r="F117" s="89" t="s">
        <v>1343</v>
      </c>
      <c r="G117" s="90" t="s">
        <v>1260</v>
      </c>
      <c r="H117" s="91" t="s">
        <v>1333</v>
      </c>
      <c r="I117" s="650">
        <v>281427</v>
      </c>
      <c r="J117" s="650">
        <v>280826</v>
      </c>
      <c r="K117" s="650">
        <v>281427</v>
      </c>
      <c r="L117" s="650">
        <v>280826</v>
      </c>
      <c r="M117" s="68">
        <v>74752.240000000005</v>
      </c>
      <c r="N117" s="68">
        <v>74711.73</v>
      </c>
      <c r="O117" s="68">
        <v>138825.59</v>
      </c>
      <c r="P117" s="68">
        <v>138750.35</v>
      </c>
      <c r="Q117" s="67">
        <v>495004.82999999996</v>
      </c>
      <c r="R117" s="69">
        <v>494288.07999999996</v>
      </c>
      <c r="S117" s="66">
        <v>989292.90999999992</v>
      </c>
      <c r="T117" s="639">
        <f t="shared" si="12"/>
        <v>281427</v>
      </c>
      <c r="U117" s="640">
        <f t="shared" si="13"/>
        <v>74752.240000000005</v>
      </c>
      <c r="V117" s="641">
        <f t="shared" si="14"/>
        <v>138825.59</v>
      </c>
      <c r="W117" s="641">
        <f t="shared" si="15"/>
        <v>495004.82999999996</v>
      </c>
      <c r="X117" s="639">
        <f t="shared" si="16"/>
        <v>280826</v>
      </c>
      <c r="Y117" s="640">
        <f t="shared" si="17"/>
        <v>74711.73</v>
      </c>
      <c r="Z117" s="641">
        <f t="shared" si="18"/>
        <v>138750.35</v>
      </c>
      <c r="AA117" s="641">
        <f t="shared" si="19"/>
        <v>494288.07999999996</v>
      </c>
      <c r="AB117" s="642">
        <v>30335.791973545318</v>
      </c>
      <c r="AC117" s="642">
        <v>0</v>
      </c>
      <c r="AD117" s="643">
        <v>30335.791973545318</v>
      </c>
      <c r="AE117" s="644">
        <f t="shared" si="20"/>
        <v>9.26</v>
      </c>
      <c r="AF117" s="644">
        <f t="shared" si="20"/>
        <v>2.46</v>
      </c>
      <c r="AG117" s="644">
        <f t="shared" si="20"/>
        <v>4.57</v>
      </c>
      <c r="AH117" s="645">
        <f t="shared" si="21"/>
        <v>16.29</v>
      </c>
      <c r="AI117" s="646"/>
    </row>
    <row r="118" spans="1:35" s="71" customFormat="1" ht="15.75" customHeight="1" x14ac:dyDescent="0.25">
      <c r="A118" s="87">
        <v>1026715</v>
      </c>
      <c r="B118" s="88">
        <v>4335</v>
      </c>
      <c r="C118" s="88" t="s">
        <v>3503</v>
      </c>
      <c r="D118" s="652" t="s">
        <v>1296</v>
      </c>
      <c r="E118" s="89" t="s">
        <v>198</v>
      </c>
      <c r="F118" s="89" t="s">
        <v>1344</v>
      </c>
      <c r="G118" s="90" t="s">
        <v>1260</v>
      </c>
      <c r="H118" s="91" t="s">
        <v>1333</v>
      </c>
      <c r="I118" s="650">
        <v>130589</v>
      </c>
      <c r="J118" s="650">
        <v>130310</v>
      </c>
      <c r="K118" s="650">
        <v>130589</v>
      </c>
      <c r="L118" s="650">
        <v>130310</v>
      </c>
      <c r="M118" s="68">
        <v>34686.879999999997</v>
      </c>
      <c r="N118" s="68">
        <v>34668.080000000002</v>
      </c>
      <c r="O118" s="68">
        <v>64418.48</v>
      </c>
      <c r="P118" s="68">
        <v>64383.57</v>
      </c>
      <c r="Q118" s="67">
        <v>229694.36000000002</v>
      </c>
      <c r="R118" s="69">
        <v>229361.65000000002</v>
      </c>
      <c r="S118" s="66">
        <v>459056.01</v>
      </c>
      <c r="T118" s="639">
        <f t="shared" si="12"/>
        <v>130589</v>
      </c>
      <c r="U118" s="640">
        <f t="shared" si="13"/>
        <v>34686.879999999997</v>
      </c>
      <c r="V118" s="641">
        <f t="shared" si="14"/>
        <v>64418.48</v>
      </c>
      <c r="W118" s="641">
        <f t="shared" si="15"/>
        <v>229694.36000000002</v>
      </c>
      <c r="X118" s="639">
        <f t="shared" si="16"/>
        <v>130310</v>
      </c>
      <c r="Y118" s="640">
        <f t="shared" si="17"/>
        <v>34668.080000000002</v>
      </c>
      <c r="Z118" s="641">
        <f t="shared" si="18"/>
        <v>64383.57</v>
      </c>
      <c r="AA118" s="641">
        <f t="shared" si="19"/>
        <v>229361.65000000002</v>
      </c>
      <c r="AB118" s="642">
        <v>38894.179775798271</v>
      </c>
      <c r="AC118" s="642">
        <v>0</v>
      </c>
      <c r="AD118" s="643">
        <v>38894.179775798271</v>
      </c>
      <c r="AE118" s="644">
        <f t="shared" si="20"/>
        <v>3.35</v>
      </c>
      <c r="AF118" s="644">
        <f t="shared" si="20"/>
        <v>0.89</v>
      </c>
      <c r="AG118" s="644">
        <f t="shared" si="20"/>
        <v>1.66</v>
      </c>
      <c r="AH118" s="645">
        <f t="shared" si="21"/>
        <v>5.9</v>
      </c>
      <c r="AI118" s="646"/>
    </row>
    <row r="119" spans="1:35" s="71" customFormat="1" ht="15.75" customHeight="1" x14ac:dyDescent="0.25">
      <c r="A119" s="87">
        <v>1026676</v>
      </c>
      <c r="B119" s="88">
        <v>104410</v>
      </c>
      <c r="C119" s="88" t="s">
        <v>1298</v>
      </c>
      <c r="D119" s="652" t="s">
        <v>1298</v>
      </c>
      <c r="E119" s="89" t="s">
        <v>488</v>
      </c>
      <c r="F119" s="89" t="s">
        <v>1345</v>
      </c>
      <c r="G119" s="90" t="s">
        <v>1260</v>
      </c>
      <c r="H119" s="91" t="s">
        <v>1333</v>
      </c>
      <c r="I119" s="650">
        <v>44406</v>
      </c>
      <c r="J119" s="650">
        <v>44312</v>
      </c>
      <c r="K119" s="650">
        <v>44406</v>
      </c>
      <c r="L119" s="650">
        <v>44312</v>
      </c>
      <c r="M119" s="68">
        <v>11795.16</v>
      </c>
      <c r="N119" s="68">
        <v>11788.76</v>
      </c>
      <c r="O119" s="68">
        <v>21905.29</v>
      </c>
      <c r="P119" s="68">
        <v>21893.42</v>
      </c>
      <c r="Q119" s="67">
        <v>78106.450000000012</v>
      </c>
      <c r="R119" s="69">
        <v>77994.179999999993</v>
      </c>
      <c r="S119" s="66">
        <v>156100.63</v>
      </c>
      <c r="T119" s="639">
        <f t="shared" si="12"/>
        <v>44406</v>
      </c>
      <c r="U119" s="640">
        <f t="shared" si="13"/>
        <v>11795.16</v>
      </c>
      <c r="V119" s="641">
        <f t="shared" si="14"/>
        <v>21905.29</v>
      </c>
      <c r="W119" s="641">
        <f t="shared" si="15"/>
        <v>78106.450000000012</v>
      </c>
      <c r="X119" s="639">
        <f t="shared" si="16"/>
        <v>44312</v>
      </c>
      <c r="Y119" s="640">
        <f t="shared" si="17"/>
        <v>11788.76</v>
      </c>
      <c r="Z119" s="641">
        <f t="shared" si="18"/>
        <v>21893.42</v>
      </c>
      <c r="AA119" s="641">
        <f t="shared" si="19"/>
        <v>77994.179999999993</v>
      </c>
      <c r="AB119" s="642">
        <v>32759.974031750084</v>
      </c>
      <c r="AC119" s="642">
        <v>5225.4148005242669</v>
      </c>
      <c r="AD119" s="643">
        <v>37985.388832274351</v>
      </c>
      <c r="AE119" s="644">
        <f t="shared" si="20"/>
        <v>1.17</v>
      </c>
      <c r="AF119" s="644">
        <f t="shared" si="20"/>
        <v>0.31</v>
      </c>
      <c r="AG119" s="644">
        <f t="shared" si="20"/>
        <v>0.57999999999999996</v>
      </c>
      <c r="AH119" s="645">
        <f t="shared" si="21"/>
        <v>2.06</v>
      </c>
      <c r="AI119" s="646"/>
    </row>
    <row r="120" spans="1:35" s="71" customFormat="1" ht="15.75" customHeight="1" x14ac:dyDescent="0.25">
      <c r="A120" s="87">
        <v>1026722</v>
      </c>
      <c r="B120" s="88">
        <v>103963</v>
      </c>
      <c r="C120" s="88" t="s">
        <v>3501</v>
      </c>
      <c r="D120" s="652" t="s">
        <v>1298</v>
      </c>
      <c r="E120" s="89" t="s">
        <v>146</v>
      </c>
      <c r="F120" s="89" t="s">
        <v>1346</v>
      </c>
      <c r="G120" s="90" t="s">
        <v>1260</v>
      </c>
      <c r="H120" s="91" t="s">
        <v>1333</v>
      </c>
      <c r="I120" s="650">
        <v>101537</v>
      </c>
      <c r="J120" s="650">
        <v>101320</v>
      </c>
      <c r="K120" s="650">
        <v>101536.99999999999</v>
      </c>
      <c r="L120" s="650">
        <v>101319.99999999999</v>
      </c>
      <c r="M120" s="68">
        <v>26970.06</v>
      </c>
      <c r="N120" s="68">
        <v>26955.439999999999</v>
      </c>
      <c r="O120" s="68">
        <v>50087.25</v>
      </c>
      <c r="P120" s="68">
        <v>50060.11</v>
      </c>
      <c r="Q120" s="67">
        <v>178594.31</v>
      </c>
      <c r="R120" s="69">
        <v>178335.55</v>
      </c>
      <c r="S120" s="66">
        <v>356929.86</v>
      </c>
      <c r="T120" s="639">
        <f t="shared" si="12"/>
        <v>101536.99999999999</v>
      </c>
      <c r="U120" s="640">
        <f t="shared" si="13"/>
        <v>26970.06</v>
      </c>
      <c r="V120" s="641">
        <f t="shared" si="14"/>
        <v>50087.25</v>
      </c>
      <c r="W120" s="641">
        <f t="shared" si="15"/>
        <v>178594.31</v>
      </c>
      <c r="X120" s="639">
        <f t="shared" si="16"/>
        <v>101319.99999999999</v>
      </c>
      <c r="Y120" s="640">
        <f t="shared" si="17"/>
        <v>26955.439999999999</v>
      </c>
      <c r="Z120" s="641">
        <f t="shared" si="18"/>
        <v>50060.11</v>
      </c>
      <c r="AA120" s="641">
        <f t="shared" si="19"/>
        <v>178335.55</v>
      </c>
      <c r="AB120" s="642">
        <v>32759.974031750084</v>
      </c>
      <c r="AC120" s="642">
        <v>5225.4148005242669</v>
      </c>
      <c r="AD120" s="643">
        <v>37985.388832274351</v>
      </c>
      <c r="AE120" s="644">
        <f t="shared" si="20"/>
        <v>2.67</v>
      </c>
      <c r="AF120" s="644">
        <f t="shared" si="20"/>
        <v>0.71</v>
      </c>
      <c r="AG120" s="644">
        <f t="shared" si="20"/>
        <v>1.32</v>
      </c>
      <c r="AH120" s="645">
        <f t="shared" si="21"/>
        <v>4.7</v>
      </c>
      <c r="AI120" s="646"/>
    </row>
    <row r="121" spans="1:35" s="71" customFormat="1" ht="15.75" customHeight="1" x14ac:dyDescent="0.25">
      <c r="A121" s="87">
        <v>1026590</v>
      </c>
      <c r="B121" s="88">
        <v>104244</v>
      </c>
      <c r="C121" s="88" t="s">
        <v>1293</v>
      </c>
      <c r="D121" s="652" t="s">
        <v>1293</v>
      </c>
      <c r="E121" s="89" t="s">
        <v>482</v>
      </c>
      <c r="F121" s="89" t="s">
        <v>1347</v>
      </c>
      <c r="G121" s="90" t="s">
        <v>1260</v>
      </c>
      <c r="H121" s="91" t="s">
        <v>1333</v>
      </c>
      <c r="I121" s="650">
        <v>80460</v>
      </c>
      <c r="J121" s="650">
        <v>80288</v>
      </c>
      <c r="K121" s="650">
        <v>80460</v>
      </c>
      <c r="L121" s="650">
        <v>80288</v>
      </c>
      <c r="M121" s="68">
        <v>21371.64</v>
      </c>
      <c r="N121" s="68">
        <v>21360.06</v>
      </c>
      <c r="O121" s="68">
        <v>39690.199999999997</v>
      </c>
      <c r="P121" s="68">
        <v>39668.69</v>
      </c>
      <c r="Q121" s="67">
        <v>141521.84</v>
      </c>
      <c r="R121" s="69">
        <v>141316.75</v>
      </c>
      <c r="S121" s="66">
        <v>282838.58999999997</v>
      </c>
      <c r="T121" s="639">
        <f t="shared" si="12"/>
        <v>80460</v>
      </c>
      <c r="U121" s="640">
        <f t="shared" si="13"/>
        <v>21371.64</v>
      </c>
      <c r="V121" s="641">
        <f t="shared" si="14"/>
        <v>39690.199999999997</v>
      </c>
      <c r="W121" s="641">
        <f t="shared" si="15"/>
        <v>141521.84</v>
      </c>
      <c r="X121" s="639">
        <f t="shared" si="16"/>
        <v>80288</v>
      </c>
      <c r="Y121" s="640">
        <f t="shared" si="17"/>
        <v>21360.06</v>
      </c>
      <c r="Z121" s="641">
        <f t="shared" si="18"/>
        <v>39668.69</v>
      </c>
      <c r="AA121" s="641">
        <f t="shared" si="19"/>
        <v>141316.75</v>
      </c>
      <c r="AB121" s="642">
        <v>30892.13297939278</v>
      </c>
      <c r="AC121" s="642">
        <v>3619.9842187262866</v>
      </c>
      <c r="AD121" s="643">
        <v>34512.117198119064</v>
      </c>
      <c r="AE121" s="644">
        <f t="shared" si="20"/>
        <v>2.33</v>
      </c>
      <c r="AF121" s="644">
        <f t="shared" si="20"/>
        <v>0.62</v>
      </c>
      <c r="AG121" s="644">
        <f t="shared" si="20"/>
        <v>1.1499999999999999</v>
      </c>
      <c r="AH121" s="645">
        <f t="shared" si="21"/>
        <v>4.0999999999999996</v>
      </c>
      <c r="AI121" s="646"/>
    </row>
    <row r="122" spans="1:35" s="71" customFormat="1" ht="15.75" customHeight="1" x14ac:dyDescent="0.25">
      <c r="A122" s="87">
        <v>1026532</v>
      </c>
      <c r="B122" s="88">
        <v>105172</v>
      </c>
      <c r="C122" s="88" t="s">
        <v>1293</v>
      </c>
      <c r="D122" s="652" t="s">
        <v>1293</v>
      </c>
      <c r="E122" s="89" t="s">
        <v>518</v>
      </c>
      <c r="F122" s="89" t="s">
        <v>1348</v>
      </c>
      <c r="G122" s="90" t="s">
        <v>1260</v>
      </c>
      <c r="H122" s="91" t="s">
        <v>1333</v>
      </c>
      <c r="I122" s="650">
        <v>154223</v>
      </c>
      <c r="J122" s="650">
        <v>153894</v>
      </c>
      <c r="K122" s="650">
        <v>154223</v>
      </c>
      <c r="L122" s="650">
        <v>153894</v>
      </c>
      <c r="M122" s="68">
        <v>40964.47</v>
      </c>
      <c r="N122" s="68">
        <v>40942.269999999997</v>
      </c>
      <c r="O122" s="68">
        <v>76076.88</v>
      </c>
      <c r="P122" s="68">
        <v>76035.649999999994</v>
      </c>
      <c r="Q122" s="67">
        <v>271264.34999999998</v>
      </c>
      <c r="R122" s="69">
        <v>270871.92</v>
      </c>
      <c r="S122" s="66">
        <v>542136.27</v>
      </c>
      <c r="T122" s="639">
        <f t="shared" si="12"/>
        <v>154223</v>
      </c>
      <c r="U122" s="640">
        <f t="shared" si="13"/>
        <v>40964.47</v>
      </c>
      <c r="V122" s="641">
        <f t="shared" si="14"/>
        <v>76076.88</v>
      </c>
      <c r="W122" s="641">
        <f t="shared" si="15"/>
        <v>271264.34999999998</v>
      </c>
      <c r="X122" s="639">
        <f t="shared" si="16"/>
        <v>153894</v>
      </c>
      <c r="Y122" s="640">
        <f t="shared" si="17"/>
        <v>40942.269999999997</v>
      </c>
      <c r="Z122" s="641">
        <f t="shared" si="18"/>
        <v>76035.649999999994</v>
      </c>
      <c r="AA122" s="641">
        <f t="shared" si="19"/>
        <v>270871.92</v>
      </c>
      <c r="AB122" s="642">
        <v>30892.13297939278</v>
      </c>
      <c r="AC122" s="642">
        <v>3619.9842187262866</v>
      </c>
      <c r="AD122" s="643">
        <v>34512.117198119064</v>
      </c>
      <c r="AE122" s="644">
        <f t="shared" si="20"/>
        <v>4.46</v>
      </c>
      <c r="AF122" s="644">
        <f t="shared" si="20"/>
        <v>1.19</v>
      </c>
      <c r="AG122" s="644">
        <f t="shared" si="20"/>
        <v>2.2000000000000002</v>
      </c>
      <c r="AH122" s="645">
        <f t="shared" si="21"/>
        <v>7.8500000000000005</v>
      </c>
      <c r="AI122" s="646"/>
    </row>
    <row r="123" spans="1:35" s="71" customFormat="1" ht="15.75" customHeight="1" x14ac:dyDescent="0.25">
      <c r="A123" s="87">
        <v>1026260</v>
      </c>
      <c r="B123" s="88">
        <v>4552</v>
      </c>
      <c r="C123" s="88" t="s">
        <v>3465</v>
      </c>
      <c r="D123" s="652" t="s">
        <v>1267</v>
      </c>
      <c r="E123" s="89" t="s">
        <v>234</v>
      </c>
      <c r="F123" s="89" t="s">
        <v>1349</v>
      </c>
      <c r="G123" s="90" t="s">
        <v>1260</v>
      </c>
      <c r="H123" s="91" t="s">
        <v>1350</v>
      </c>
      <c r="I123" s="650">
        <v>237057</v>
      </c>
      <c r="J123" s="650">
        <v>236551</v>
      </c>
      <c r="K123" s="650">
        <v>237057</v>
      </c>
      <c r="L123" s="650">
        <v>236550.99999999997</v>
      </c>
      <c r="M123" s="68">
        <v>62966.79</v>
      </c>
      <c r="N123" s="68">
        <v>62932.66</v>
      </c>
      <c r="O123" s="68">
        <v>116938.32</v>
      </c>
      <c r="P123" s="68">
        <v>116874.95</v>
      </c>
      <c r="Q123" s="67">
        <v>416962.11</v>
      </c>
      <c r="R123" s="69">
        <v>416358.61</v>
      </c>
      <c r="S123" s="66">
        <v>833320.72</v>
      </c>
      <c r="T123" s="639">
        <f t="shared" si="12"/>
        <v>237057</v>
      </c>
      <c r="U123" s="640">
        <f t="shared" si="13"/>
        <v>62966.79</v>
      </c>
      <c r="V123" s="641">
        <f t="shared" si="14"/>
        <v>116938.32</v>
      </c>
      <c r="W123" s="641">
        <f t="shared" si="15"/>
        <v>416962.11</v>
      </c>
      <c r="X123" s="639">
        <f t="shared" si="16"/>
        <v>236550.99999999997</v>
      </c>
      <c r="Y123" s="640">
        <f t="shared" si="17"/>
        <v>62932.66</v>
      </c>
      <c r="Z123" s="641">
        <f t="shared" si="18"/>
        <v>116874.95</v>
      </c>
      <c r="AA123" s="641">
        <f t="shared" si="19"/>
        <v>416358.61</v>
      </c>
      <c r="AB123" s="642">
        <v>22578.054941812799</v>
      </c>
      <c r="AC123" s="642">
        <v>4413.2778023830551</v>
      </c>
      <c r="AD123" s="643">
        <v>26991.332744195854</v>
      </c>
      <c r="AE123" s="644">
        <f t="shared" si="20"/>
        <v>8.76</v>
      </c>
      <c r="AF123" s="644">
        <f t="shared" si="20"/>
        <v>2.33</v>
      </c>
      <c r="AG123" s="644">
        <f t="shared" si="20"/>
        <v>4.33</v>
      </c>
      <c r="AH123" s="645">
        <f t="shared" si="21"/>
        <v>15.42</v>
      </c>
      <c r="AI123" s="646"/>
    </row>
    <row r="124" spans="1:35" s="71" customFormat="1" ht="15.75" customHeight="1" x14ac:dyDescent="0.25">
      <c r="A124" s="87">
        <v>1026275</v>
      </c>
      <c r="B124" s="88">
        <v>4501</v>
      </c>
      <c r="C124" s="88" t="s">
        <v>3504</v>
      </c>
      <c r="D124" s="652" t="s">
        <v>1279</v>
      </c>
      <c r="E124" s="89" t="s">
        <v>696</v>
      </c>
      <c r="F124" s="89" t="s">
        <v>1349</v>
      </c>
      <c r="G124" s="90" t="s">
        <v>1260</v>
      </c>
      <c r="H124" s="91" t="s">
        <v>1350</v>
      </c>
      <c r="I124" s="650">
        <v>271966</v>
      </c>
      <c r="J124" s="650">
        <v>271385</v>
      </c>
      <c r="K124" s="650">
        <v>271966</v>
      </c>
      <c r="L124" s="650">
        <v>271385</v>
      </c>
      <c r="M124" s="68">
        <v>72239.259999999995</v>
      </c>
      <c r="N124" s="68">
        <v>72200.11</v>
      </c>
      <c r="O124" s="68">
        <v>134158.63</v>
      </c>
      <c r="P124" s="68">
        <v>134085.92000000001</v>
      </c>
      <c r="Q124" s="67">
        <v>478363.89</v>
      </c>
      <c r="R124" s="69">
        <v>477671.03</v>
      </c>
      <c r="S124" s="66">
        <v>956034.92</v>
      </c>
      <c r="T124" s="639">
        <f t="shared" si="12"/>
        <v>271966</v>
      </c>
      <c r="U124" s="640">
        <f t="shared" si="13"/>
        <v>72239.259999999995</v>
      </c>
      <c r="V124" s="641">
        <f t="shared" si="14"/>
        <v>134158.63</v>
      </c>
      <c r="W124" s="641">
        <f t="shared" si="15"/>
        <v>478363.89</v>
      </c>
      <c r="X124" s="639">
        <f t="shared" si="16"/>
        <v>271385</v>
      </c>
      <c r="Y124" s="640">
        <f t="shared" si="17"/>
        <v>72200.11</v>
      </c>
      <c r="Z124" s="641">
        <f t="shared" si="18"/>
        <v>134085.92000000001</v>
      </c>
      <c r="AA124" s="641">
        <f t="shared" si="19"/>
        <v>477671.03</v>
      </c>
      <c r="AB124" s="642">
        <v>40143.608993402544</v>
      </c>
      <c r="AC124" s="642">
        <v>7167.6518637872805</v>
      </c>
      <c r="AD124" s="643">
        <v>47311.260857189824</v>
      </c>
      <c r="AE124" s="644">
        <f t="shared" si="20"/>
        <v>5.74</v>
      </c>
      <c r="AF124" s="644">
        <f t="shared" si="20"/>
        <v>1.53</v>
      </c>
      <c r="AG124" s="644">
        <f t="shared" si="20"/>
        <v>2.83</v>
      </c>
      <c r="AH124" s="645">
        <f t="shared" si="21"/>
        <v>10.100000000000001</v>
      </c>
      <c r="AI124" s="646"/>
    </row>
    <row r="125" spans="1:35" s="71" customFormat="1" ht="15.75" customHeight="1" x14ac:dyDescent="0.25">
      <c r="A125" s="87">
        <v>1062681</v>
      </c>
      <c r="B125" s="88">
        <v>4277</v>
      </c>
      <c r="C125" s="88" t="s">
        <v>3465</v>
      </c>
      <c r="D125" s="652" t="s">
        <v>1267</v>
      </c>
      <c r="E125" s="89" t="s">
        <v>184</v>
      </c>
      <c r="F125" s="89" t="s">
        <v>1349</v>
      </c>
      <c r="G125" s="90" t="s">
        <v>1260</v>
      </c>
      <c r="H125" s="91" t="s">
        <v>1350</v>
      </c>
      <c r="I125" s="650">
        <v>116124</v>
      </c>
      <c r="J125" s="650">
        <v>115876</v>
      </c>
      <c r="K125" s="650">
        <v>116124.00000000001</v>
      </c>
      <c r="L125" s="650">
        <v>115876</v>
      </c>
      <c r="M125" s="68">
        <v>30844.639999999999</v>
      </c>
      <c r="N125" s="68">
        <v>30827.919999999998</v>
      </c>
      <c r="O125" s="68">
        <v>57282.9</v>
      </c>
      <c r="P125" s="68">
        <v>57251.86</v>
      </c>
      <c r="Q125" s="67">
        <v>204251.54</v>
      </c>
      <c r="R125" s="69">
        <v>203955.77999999997</v>
      </c>
      <c r="S125" s="66">
        <v>408207.31999999995</v>
      </c>
      <c r="T125" s="639">
        <f t="shared" si="12"/>
        <v>116124.00000000001</v>
      </c>
      <c r="U125" s="640">
        <f t="shared" si="13"/>
        <v>30844.639999999999</v>
      </c>
      <c r="V125" s="641">
        <f t="shared" si="14"/>
        <v>57282.9</v>
      </c>
      <c r="W125" s="641">
        <f t="shared" si="15"/>
        <v>204251.54</v>
      </c>
      <c r="X125" s="639">
        <f t="shared" si="16"/>
        <v>115876</v>
      </c>
      <c r="Y125" s="640">
        <f t="shared" si="17"/>
        <v>30827.919999999998</v>
      </c>
      <c r="Z125" s="641">
        <f t="shared" si="18"/>
        <v>57251.86</v>
      </c>
      <c r="AA125" s="641">
        <f t="shared" si="19"/>
        <v>203955.77999999997</v>
      </c>
      <c r="AB125" s="642">
        <v>22578.054941812799</v>
      </c>
      <c r="AC125" s="642">
        <v>4413.2778023830551</v>
      </c>
      <c r="AD125" s="643">
        <v>26991.332744195854</v>
      </c>
      <c r="AE125" s="644">
        <f t="shared" si="20"/>
        <v>4.29</v>
      </c>
      <c r="AF125" s="644">
        <f t="shared" si="20"/>
        <v>1.1399999999999999</v>
      </c>
      <c r="AG125" s="644">
        <f t="shared" si="20"/>
        <v>2.12</v>
      </c>
      <c r="AH125" s="645">
        <f t="shared" si="21"/>
        <v>7.55</v>
      </c>
      <c r="AI125" s="646"/>
    </row>
    <row r="126" spans="1:35" s="71" customFormat="1" ht="15.75" customHeight="1" x14ac:dyDescent="0.25">
      <c r="A126" s="87">
        <v>1026136</v>
      </c>
      <c r="B126" s="88">
        <v>5209</v>
      </c>
      <c r="C126" s="88" t="s">
        <v>3112</v>
      </c>
      <c r="D126" s="652" t="s">
        <v>1286</v>
      </c>
      <c r="E126" s="89" t="s">
        <v>1027</v>
      </c>
      <c r="F126" s="89" t="s">
        <v>1349</v>
      </c>
      <c r="G126" s="90" t="s">
        <v>1260</v>
      </c>
      <c r="H126" s="91" t="s">
        <v>1350</v>
      </c>
      <c r="I126" s="650">
        <v>212108</v>
      </c>
      <c r="J126" s="650">
        <v>211655</v>
      </c>
      <c r="K126" s="650">
        <v>212108</v>
      </c>
      <c r="L126" s="650">
        <v>211655</v>
      </c>
      <c r="M126" s="68">
        <v>56339.9</v>
      </c>
      <c r="N126" s="68">
        <v>56309.36</v>
      </c>
      <c r="O126" s="68">
        <v>104631.23</v>
      </c>
      <c r="P126" s="68">
        <v>104574.53</v>
      </c>
      <c r="Q126" s="67">
        <v>373079.13</v>
      </c>
      <c r="R126" s="69">
        <v>372538.89</v>
      </c>
      <c r="S126" s="66">
        <v>745618.02</v>
      </c>
      <c r="T126" s="639">
        <f t="shared" si="12"/>
        <v>212108</v>
      </c>
      <c r="U126" s="640">
        <f t="shared" si="13"/>
        <v>56339.9</v>
      </c>
      <c r="V126" s="641">
        <f t="shared" si="14"/>
        <v>104631.23</v>
      </c>
      <c r="W126" s="641">
        <f t="shared" si="15"/>
        <v>373079.13</v>
      </c>
      <c r="X126" s="639">
        <f t="shared" si="16"/>
        <v>211655</v>
      </c>
      <c r="Y126" s="640">
        <f t="shared" si="17"/>
        <v>56309.36</v>
      </c>
      <c r="Z126" s="641">
        <f t="shared" si="18"/>
        <v>104574.53</v>
      </c>
      <c r="AA126" s="641">
        <f t="shared" si="19"/>
        <v>372538.89</v>
      </c>
      <c r="AB126" s="642">
        <v>12694.558936844121</v>
      </c>
      <c r="AC126" s="642">
        <v>0</v>
      </c>
      <c r="AD126" s="643">
        <v>12694.558936844121</v>
      </c>
      <c r="AE126" s="644">
        <f t="shared" si="20"/>
        <v>16.670000000000002</v>
      </c>
      <c r="AF126" s="644">
        <f t="shared" si="20"/>
        <v>4.4400000000000004</v>
      </c>
      <c r="AG126" s="644">
        <f t="shared" si="20"/>
        <v>8.24</v>
      </c>
      <c r="AH126" s="645">
        <f t="shared" si="21"/>
        <v>29.35</v>
      </c>
      <c r="AI126" s="646"/>
    </row>
    <row r="127" spans="1:35" s="71" customFormat="1" ht="15.75" customHeight="1" x14ac:dyDescent="0.25">
      <c r="A127" s="87">
        <v>1027689</v>
      </c>
      <c r="B127" s="88">
        <v>102734</v>
      </c>
      <c r="C127" s="88" t="s">
        <v>1267</v>
      </c>
      <c r="D127" s="652" t="s">
        <v>1267</v>
      </c>
      <c r="E127" s="89" t="s">
        <v>420</v>
      </c>
      <c r="F127" s="89" t="s">
        <v>1349</v>
      </c>
      <c r="G127" s="90" t="s">
        <v>1260</v>
      </c>
      <c r="H127" s="91" t="s">
        <v>1350</v>
      </c>
      <c r="I127" s="650">
        <v>271235</v>
      </c>
      <c r="J127" s="650">
        <v>270656</v>
      </c>
      <c r="K127" s="650">
        <v>271235</v>
      </c>
      <c r="L127" s="650">
        <v>270656</v>
      </c>
      <c r="M127" s="68">
        <v>72045.210000000006</v>
      </c>
      <c r="N127" s="68">
        <v>72006.17</v>
      </c>
      <c r="O127" s="68">
        <v>133798.24</v>
      </c>
      <c r="P127" s="68">
        <v>133725.73000000001</v>
      </c>
      <c r="Q127" s="67">
        <v>477078.45</v>
      </c>
      <c r="R127" s="69">
        <v>476387.9</v>
      </c>
      <c r="S127" s="66">
        <v>953466.35000000009</v>
      </c>
      <c r="T127" s="639">
        <f t="shared" si="12"/>
        <v>271235</v>
      </c>
      <c r="U127" s="640">
        <f t="shared" si="13"/>
        <v>72045.210000000006</v>
      </c>
      <c r="V127" s="641">
        <f t="shared" si="14"/>
        <v>133798.24</v>
      </c>
      <c r="W127" s="641">
        <f t="shared" si="15"/>
        <v>477078.45</v>
      </c>
      <c r="X127" s="639">
        <f t="shared" si="16"/>
        <v>270656</v>
      </c>
      <c r="Y127" s="640">
        <f t="shared" si="17"/>
        <v>72006.17</v>
      </c>
      <c r="Z127" s="641">
        <f t="shared" si="18"/>
        <v>133725.73000000001</v>
      </c>
      <c r="AA127" s="641">
        <f t="shared" si="19"/>
        <v>476387.9</v>
      </c>
      <c r="AB127" s="642">
        <v>22578.054941812799</v>
      </c>
      <c r="AC127" s="642">
        <v>4413.2778023830551</v>
      </c>
      <c r="AD127" s="643">
        <v>26991.332744195854</v>
      </c>
      <c r="AE127" s="644">
        <f t="shared" si="20"/>
        <v>10.029999999999999</v>
      </c>
      <c r="AF127" s="644">
        <f t="shared" si="20"/>
        <v>2.67</v>
      </c>
      <c r="AG127" s="644">
        <f t="shared" si="20"/>
        <v>4.95</v>
      </c>
      <c r="AH127" s="645">
        <f t="shared" si="21"/>
        <v>17.649999999999999</v>
      </c>
      <c r="AI127" s="646"/>
    </row>
    <row r="128" spans="1:35" s="71" customFormat="1" ht="15.75" customHeight="1" x14ac:dyDescent="0.25">
      <c r="A128" s="87">
        <v>1027631</v>
      </c>
      <c r="B128" s="88">
        <v>103095</v>
      </c>
      <c r="C128" s="88" t="s">
        <v>1267</v>
      </c>
      <c r="D128" s="652" t="s">
        <v>1267</v>
      </c>
      <c r="E128" s="89" t="s">
        <v>448</v>
      </c>
      <c r="F128" s="89" t="s">
        <v>1349</v>
      </c>
      <c r="G128" s="90" t="s">
        <v>1260</v>
      </c>
      <c r="H128" s="91" t="s">
        <v>1350</v>
      </c>
      <c r="I128" s="650">
        <v>226086</v>
      </c>
      <c r="J128" s="650">
        <v>225604</v>
      </c>
      <c r="K128" s="650">
        <v>226086</v>
      </c>
      <c r="L128" s="650">
        <v>225604</v>
      </c>
      <c r="M128" s="68">
        <v>60052.77</v>
      </c>
      <c r="N128" s="68">
        <v>60020.22</v>
      </c>
      <c r="O128" s="68">
        <v>111526.57</v>
      </c>
      <c r="P128" s="68">
        <v>111466.13</v>
      </c>
      <c r="Q128" s="67">
        <v>397665.34</v>
      </c>
      <c r="R128" s="69">
        <v>397090.35</v>
      </c>
      <c r="S128" s="66">
        <v>794755.69</v>
      </c>
      <c r="T128" s="639">
        <f t="shared" si="12"/>
        <v>226086</v>
      </c>
      <c r="U128" s="640">
        <f t="shared" si="13"/>
        <v>60052.77</v>
      </c>
      <c r="V128" s="641">
        <f t="shared" si="14"/>
        <v>111526.57</v>
      </c>
      <c r="W128" s="641">
        <f t="shared" si="15"/>
        <v>397665.34</v>
      </c>
      <c r="X128" s="639">
        <f t="shared" si="16"/>
        <v>225604</v>
      </c>
      <c r="Y128" s="640">
        <f t="shared" si="17"/>
        <v>60020.22</v>
      </c>
      <c r="Z128" s="641">
        <f t="shared" si="18"/>
        <v>111466.13</v>
      </c>
      <c r="AA128" s="641">
        <f t="shared" si="19"/>
        <v>397090.35</v>
      </c>
      <c r="AB128" s="642">
        <v>22578.054941812799</v>
      </c>
      <c r="AC128" s="642">
        <v>4413.2778023830551</v>
      </c>
      <c r="AD128" s="643">
        <v>26991.332744195854</v>
      </c>
      <c r="AE128" s="644">
        <f t="shared" si="20"/>
        <v>8.36</v>
      </c>
      <c r="AF128" s="644">
        <f t="shared" si="20"/>
        <v>2.2200000000000002</v>
      </c>
      <c r="AG128" s="644">
        <f t="shared" si="20"/>
        <v>4.13</v>
      </c>
      <c r="AH128" s="645">
        <f t="shared" si="21"/>
        <v>14.71</v>
      </c>
      <c r="AI128" s="646"/>
    </row>
    <row r="129" spans="1:35" s="71" customFormat="1" ht="15.75" customHeight="1" x14ac:dyDescent="0.25">
      <c r="A129" s="87">
        <v>1027741</v>
      </c>
      <c r="B129" s="88">
        <v>104955</v>
      </c>
      <c r="C129" s="88" t="s">
        <v>1267</v>
      </c>
      <c r="D129" s="652" t="s">
        <v>1267</v>
      </c>
      <c r="E129" s="89" t="s">
        <v>508</v>
      </c>
      <c r="F129" s="89" t="s">
        <v>1349</v>
      </c>
      <c r="G129" s="90" t="s">
        <v>1260</v>
      </c>
      <c r="H129" s="91" t="s">
        <v>1350</v>
      </c>
      <c r="I129" s="650">
        <v>255431</v>
      </c>
      <c r="J129" s="650">
        <v>254886</v>
      </c>
      <c r="K129" s="650">
        <v>255431</v>
      </c>
      <c r="L129" s="650">
        <v>254886</v>
      </c>
      <c r="M129" s="68">
        <v>67847.210000000006</v>
      </c>
      <c r="N129" s="68">
        <v>67810.44</v>
      </c>
      <c r="O129" s="68">
        <v>126001.95</v>
      </c>
      <c r="P129" s="68">
        <v>125933.67</v>
      </c>
      <c r="Q129" s="67">
        <v>449280.16000000003</v>
      </c>
      <c r="R129" s="69">
        <v>448630.11</v>
      </c>
      <c r="S129" s="66">
        <v>897910.27</v>
      </c>
      <c r="T129" s="639">
        <f t="shared" si="12"/>
        <v>255431</v>
      </c>
      <c r="U129" s="640">
        <f t="shared" si="13"/>
        <v>67847.210000000006</v>
      </c>
      <c r="V129" s="641">
        <f t="shared" si="14"/>
        <v>126001.95</v>
      </c>
      <c r="W129" s="641">
        <f t="shared" si="15"/>
        <v>449280.16000000003</v>
      </c>
      <c r="X129" s="639">
        <f t="shared" si="16"/>
        <v>254886</v>
      </c>
      <c r="Y129" s="640">
        <f t="shared" si="17"/>
        <v>67810.44</v>
      </c>
      <c r="Z129" s="641">
        <f t="shared" si="18"/>
        <v>125933.67</v>
      </c>
      <c r="AA129" s="641">
        <f t="shared" si="19"/>
        <v>448630.11</v>
      </c>
      <c r="AB129" s="642">
        <v>22578.054941812799</v>
      </c>
      <c r="AC129" s="642">
        <v>4413.2778023830551</v>
      </c>
      <c r="AD129" s="643">
        <v>26991.332744195854</v>
      </c>
      <c r="AE129" s="644">
        <f t="shared" si="20"/>
        <v>9.44</v>
      </c>
      <c r="AF129" s="644">
        <f t="shared" si="20"/>
        <v>2.5099999999999998</v>
      </c>
      <c r="AG129" s="644">
        <f t="shared" si="20"/>
        <v>4.67</v>
      </c>
      <c r="AH129" s="645">
        <f t="shared" si="21"/>
        <v>16.619999999999997</v>
      </c>
      <c r="AI129" s="646"/>
    </row>
    <row r="130" spans="1:35" s="71" customFormat="1" ht="15.75" customHeight="1" x14ac:dyDescent="0.25">
      <c r="A130" s="87">
        <v>1026419</v>
      </c>
      <c r="B130" s="88">
        <v>102639</v>
      </c>
      <c r="C130" s="88" t="s">
        <v>1286</v>
      </c>
      <c r="D130" s="652" t="s">
        <v>1286</v>
      </c>
      <c r="E130" s="89" t="s">
        <v>414</v>
      </c>
      <c r="F130" s="89" t="s">
        <v>1349</v>
      </c>
      <c r="G130" s="90" t="s">
        <v>1260</v>
      </c>
      <c r="H130" s="91" t="s">
        <v>1350</v>
      </c>
      <c r="I130" s="650">
        <v>314448</v>
      </c>
      <c r="J130" s="650">
        <v>313777</v>
      </c>
      <c r="K130" s="650">
        <v>314448</v>
      </c>
      <c r="L130" s="650">
        <v>313777</v>
      </c>
      <c r="M130" s="68">
        <v>83523.41</v>
      </c>
      <c r="N130" s="68">
        <v>83478.149999999994</v>
      </c>
      <c r="O130" s="68">
        <v>155114.9</v>
      </c>
      <c r="P130" s="68">
        <v>155030.84</v>
      </c>
      <c r="Q130" s="67">
        <v>553086.31000000006</v>
      </c>
      <c r="R130" s="69">
        <v>552285.99</v>
      </c>
      <c r="S130" s="66">
        <v>1105372.3</v>
      </c>
      <c r="T130" s="639">
        <f t="shared" si="12"/>
        <v>314448</v>
      </c>
      <c r="U130" s="640">
        <f t="shared" si="13"/>
        <v>83523.41</v>
      </c>
      <c r="V130" s="641">
        <f t="shared" si="14"/>
        <v>155114.9</v>
      </c>
      <c r="W130" s="641">
        <f t="shared" si="15"/>
        <v>553086.31000000006</v>
      </c>
      <c r="X130" s="639">
        <f t="shared" si="16"/>
        <v>313777</v>
      </c>
      <c r="Y130" s="640">
        <f t="shared" si="17"/>
        <v>83478.149999999994</v>
      </c>
      <c r="Z130" s="641">
        <f t="shared" si="18"/>
        <v>155030.84</v>
      </c>
      <c r="AA130" s="641">
        <f t="shared" si="19"/>
        <v>552285.99</v>
      </c>
      <c r="AB130" s="642">
        <v>12694.558936844121</v>
      </c>
      <c r="AC130" s="642">
        <v>0</v>
      </c>
      <c r="AD130" s="643">
        <v>12694.558936844121</v>
      </c>
      <c r="AE130" s="644">
        <f t="shared" si="20"/>
        <v>24.72</v>
      </c>
      <c r="AF130" s="644">
        <f t="shared" si="20"/>
        <v>6.58</v>
      </c>
      <c r="AG130" s="644">
        <f t="shared" si="20"/>
        <v>12.21</v>
      </c>
      <c r="AH130" s="645">
        <f t="shared" si="21"/>
        <v>43.51</v>
      </c>
      <c r="AI130" s="646"/>
    </row>
    <row r="131" spans="1:35" s="71" customFormat="1" ht="15.75" customHeight="1" x14ac:dyDescent="0.25">
      <c r="A131" s="87">
        <v>1026483</v>
      </c>
      <c r="B131" s="88">
        <v>5398</v>
      </c>
      <c r="C131" s="88" t="s">
        <v>3505</v>
      </c>
      <c r="D131" s="652" t="s">
        <v>1286</v>
      </c>
      <c r="E131" s="89" t="s">
        <v>1149</v>
      </c>
      <c r="F131" s="89" t="s">
        <v>1349</v>
      </c>
      <c r="G131" s="90" t="s">
        <v>1260</v>
      </c>
      <c r="H131" s="91" t="s">
        <v>1350</v>
      </c>
      <c r="I131" s="650">
        <v>358136</v>
      </c>
      <c r="J131" s="650">
        <v>357372</v>
      </c>
      <c r="K131" s="650">
        <v>358136</v>
      </c>
      <c r="L131" s="650">
        <v>357372</v>
      </c>
      <c r="M131" s="68">
        <v>95127.75</v>
      </c>
      <c r="N131" s="68">
        <v>95076.2</v>
      </c>
      <c r="O131" s="68">
        <v>176665.82</v>
      </c>
      <c r="P131" s="68">
        <v>176570.08</v>
      </c>
      <c r="Q131" s="67">
        <v>629929.57000000007</v>
      </c>
      <c r="R131" s="69">
        <v>629018.28</v>
      </c>
      <c r="S131" s="66">
        <v>1258947.8500000001</v>
      </c>
      <c r="T131" s="639">
        <f t="shared" si="12"/>
        <v>358136</v>
      </c>
      <c r="U131" s="640">
        <f t="shared" si="13"/>
        <v>95127.75</v>
      </c>
      <c r="V131" s="641">
        <f t="shared" si="14"/>
        <v>176665.82</v>
      </c>
      <c r="W131" s="641">
        <f t="shared" si="15"/>
        <v>629929.57000000007</v>
      </c>
      <c r="X131" s="639">
        <f t="shared" si="16"/>
        <v>357372</v>
      </c>
      <c r="Y131" s="640">
        <f t="shared" si="17"/>
        <v>95076.2</v>
      </c>
      <c r="Z131" s="641">
        <f t="shared" si="18"/>
        <v>176570.08</v>
      </c>
      <c r="AA131" s="641">
        <f t="shared" si="19"/>
        <v>629018.28</v>
      </c>
      <c r="AB131" s="642">
        <v>12694.558936844121</v>
      </c>
      <c r="AC131" s="642">
        <v>0</v>
      </c>
      <c r="AD131" s="643">
        <v>12694.558936844121</v>
      </c>
      <c r="AE131" s="644">
        <f t="shared" si="20"/>
        <v>28.15</v>
      </c>
      <c r="AF131" s="644">
        <f t="shared" si="20"/>
        <v>7.49</v>
      </c>
      <c r="AG131" s="644">
        <f t="shared" si="20"/>
        <v>13.91</v>
      </c>
      <c r="AH131" s="645">
        <f t="shared" si="21"/>
        <v>49.55</v>
      </c>
      <c r="AI131" s="646"/>
    </row>
    <row r="132" spans="1:35" s="71" customFormat="1" ht="15.75" customHeight="1" x14ac:dyDescent="0.25">
      <c r="A132" s="87">
        <v>1026541</v>
      </c>
      <c r="B132" s="88">
        <v>5039</v>
      </c>
      <c r="C132" s="88" t="s">
        <v>1286</v>
      </c>
      <c r="D132" s="652" t="s">
        <v>1286</v>
      </c>
      <c r="E132" s="89" t="s">
        <v>921</v>
      </c>
      <c r="F132" s="89" t="s">
        <v>1349</v>
      </c>
      <c r="G132" s="90" t="s">
        <v>1260</v>
      </c>
      <c r="H132" s="91" t="s">
        <v>1350</v>
      </c>
      <c r="I132" s="650">
        <v>351050</v>
      </c>
      <c r="J132" s="650">
        <v>350301</v>
      </c>
      <c r="K132" s="650">
        <v>351050</v>
      </c>
      <c r="L132" s="650">
        <v>350301</v>
      </c>
      <c r="M132" s="68">
        <v>93245.440000000002</v>
      </c>
      <c r="N132" s="68">
        <v>93194.91</v>
      </c>
      <c r="O132" s="68">
        <v>173170.1</v>
      </c>
      <c r="P132" s="68">
        <v>173076.25</v>
      </c>
      <c r="Q132" s="67">
        <v>617465.54</v>
      </c>
      <c r="R132" s="69">
        <v>616572.16000000003</v>
      </c>
      <c r="S132" s="66">
        <v>1234037.7000000002</v>
      </c>
      <c r="T132" s="639">
        <f t="shared" si="12"/>
        <v>351050</v>
      </c>
      <c r="U132" s="640">
        <f t="shared" si="13"/>
        <v>93245.440000000002</v>
      </c>
      <c r="V132" s="641">
        <f t="shared" si="14"/>
        <v>173170.1</v>
      </c>
      <c r="W132" s="641">
        <f t="shared" si="15"/>
        <v>617465.54</v>
      </c>
      <c r="X132" s="639">
        <f t="shared" si="16"/>
        <v>350301</v>
      </c>
      <c r="Y132" s="640">
        <f t="shared" si="17"/>
        <v>93194.91</v>
      </c>
      <c r="Z132" s="641">
        <f t="shared" si="18"/>
        <v>173076.25</v>
      </c>
      <c r="AA132" s="641">
        <f t="shared" si="19"/>
        <v>616572.16000000003</v>
      </c>
      <c r="AB132" s="642">
        <v>12694.558936844121</v>
      </c>
      <c r="AC132" s="642">
        <v>0</v>
      </c>
      <c r="AD132" s="643">
        <v>12694.558936844121</v>
      </c>
      <c r="AE132" s="644">
        <f t="shared" si="20"/>
        <v>27.59</v>
      </c>
      <c r="AF132" s="644">
        <f t="shared" si="20"/>
        <v>7.34</v>
      </c>
      <c r="AG132" s="644">
        <f t="shared" si="20"/>
        <v>13.63</v>
      </c>
      <c r="AH132" s="645">
        <f t="shared" si="21"/>
        <v>48.56</v>
      </c>
      <c r="AI132" s="646"/>
    </row>
    <row r="133" spans="1:35" s="71" customFormat="1" ht="15.75" customHeight="1" x14ac:dyDescent="0.25">
      <c r="A133" s="87">
        <v>1026704</v>
      </c>
      <c r="B133" s="88">
        <v>4970</v>
      </c>
      <c r="C133" s="88" t="s">
        <v>1297</v>
      </c>
      <c r="D133" s="652" t="s">
        <v>1297</v>
      </c>
      <c r="E133" s="89" t="s">
        <v>306</v>
      </c>
      <c r="F133" s="89" t="s">
        <v>1349</v>
      </c>
      <c r="G133" s="90" t="s">
        <v>1260</v>
      </c>
      <c r="H133" s="91" t="s">
        <v>1350</v>
      </c>
      <c r="I133" s="650">
        <v>484805</v>
      </c>
      <c r="J133" s="650">
        <v>483770</v>
      </c>
      <c r="K133" s="650">
        <v>484804.99999999994</v>
      </c>
      <c r="L133" s="650">
        <v>483770</v>
      </c>
      <c r="M133" s="68">
        <v>128773.21</v>
      </c>
      <c r="N133" s="68">
        <v>128703.42</v>
      </c>
      <c r="O133" s="68">
        <v>239150.24</v>
      </c>
      <c r="P133" s="68">
        <v>239020.64</v>
      </c>
      <c r="Q133" s="67">
        <v>852728.45</v>
      </c>
      <c r="R133" s="69">
        <v>851494.06</v>
      </c>
      <c r="S133" s="66">
        <v>1704222.51</v>
      </c>
      <c r="T133" s="639">
        <f t="shared" ref="T133:T196" si="22">+K133</f>
        <v>484804.99999999994</v>
      </c>
      <c r="U133" s="640">
        <f t="shared" ref="U133:U196" si="23">+M133</f>
        <v>128773.21</v>
      </c>
      <c r="V133" s="641">
        <f t="shared" ref="V133:V196" si="24">+O133</f>
        <v>239150.24</v>
      </c>
      <c r="W133" s="641">
        <f t="shared" ref="W133:W196" si="25">+T133+U133+V133</f>
        <v>852728.45</v>
      </c>
      <c r="X133" s="639">
        <f t="shared" ref="X133:X196" si="26">+L133</f>
        <v>483770</v>
      </c>
      <c r="Y133" s="640">
        <f t="shared" ref="Y133:Y196" si="27">+N133</f>
        <v>128703.42</v>
      </c>
      <c r="Z133" s="641">
        <f t="shared" ref="Z133:Z196" si="28">+P133</f>
        <v>239020.64</v>
      </c>
      <c r="AA133" s="641">
        <f t="shared" ref="AA133:AA196" si="29">+X133+Y133+Z133</f>
        <v>851494.06</v>
      </c>
      <c r="AB133" s="642">
        <v>19751.398654117922</v>
      </c>
      <c r="AC133" s="642">
        <v>0</v>
      </c>
      <c r="AD133" s="643">
        <v>19751.398654117922</v>
      </c>
      <c r="AE133" s="644">
        <f t="shared" ref="AE133:AG196" si="30">+ROUND(X133/$AD133,$AF$2)</f>
        <v>24.49</v>
      </c>
      <c r="AF133" s="644">
        <f t="shared" si="30"/>
        <v>6.52</v>
      </c>
      <c r="AG133" s="644">
        <f t="shared" si="30"/>
        <v>12.1</v>
      </c>
      <c r="AH133" s="645">
        <f t="shared" ref="AH133:AH196" si="31">+AE133+AF133+AG133</f>
        <v>43.11</v>
      </c>
      <c r="AI133" s="646"/>
    </row>
    <row r="134" spans="1:35" s="71" customFormat="1" ht="15.75" customHeight="1" x14ac:dyDescent="0.25">
      <c r="A134" s="87">
        <v>1026670</v>
      </c>
      <c r="B134" s="88">
        <v>104157</v>
      </c>
      <c r="C134" s="88" t="s">
        <v>1297</v>
      </c>
      <c r="D134" s="652" t="s">
        <v>1297</v>
      </c>
      <c r="E134" s="89" t="s">
        <v>480</v>
      </c>
      <c r="F134" s="89" t="s">
        <v>1349</v>
      </c>
      <c r="G134" s="90" t="s">
        <v>1260</v>
      </c>
      <c r="H134" s="91" t="s">
        <v>1350</v>
      </c>
      <c r="I134" s="650">
        <v>336122</v>
      </c>
      <c r="J134" s="650">
        <v>335404</v>
      </c>
      <c r="K134" s="650">
        <v>336122</v>
      </c>
      <c r="L134" s="650">
        <v>335404</v>
      </c>
      <c r="M134" s="68">
        <v>89280.3</v>
      </c>
      <c r="N134" s="68">
        <v>89231.92</v>
      </c>
      <c r="O134" s="68">
        <v>165806.26999999999</v>
      </c>
      <c r="P134" s="68">
        <v>165716.42000000001</v>
      </c>
      <c r="Q134" s="67">
        <v>591208.56999999995</v>
      </c>
      <c r="R134" s="69">
        <v>590352.34</v>
      </c>
      <c r="S134" s="66">
        <v>1181560.9099999999</v>
      </c>
      <c r="T134" s="639">
        <f t="shared" si="22"/>
        <v>336122</v>
      </c>
      <c r="U134" s="640">
        <f t="shared" si="23"/>
        <v>89280.3</v>
      </c>
      <c r="V134" s="641">
        <f t="shared" si="24"/>
        <v>165806.26999999999</v>
      </c>
      <c r="W134" s="641">
        <f t="shared" si="25"/>
        <v>591208.56999999995</v>
      </c>
      <c r="X134" s="639">
        <f t="shared" si="26"/>
        <v>335404</v>
      </c>
      <c r="Y134" s="640">
        <f t="shared" si="27"/>
        <v>89231.92</v>
      </c>
      <c r="Z134" s="641">
        <f t="shared" si="28"/>
        <v>165716.42000000001</v>
      </c>
      <c r="AA134" s="641">
        <f t="shared" si="29"/>
        <v>590352.34</v>
      </c>
      <c r="AB134" s="642">
        <v>19751.398654117922</v>
      </c>
      <c r="AC134" s="642">
        <v>0</v>
      </c>
      <c r="AD134" s="643">
        <v>19751.398654117922</v>
      </c>
      <c r="AE134" s="644">
        <f t="shared" si="30"/>
        <v>16.98</v>
      </c>
      <c r="AF134" s="644">
        <f t="shared" si="30"/>
        <v>4.5199999999999996</v>
      </c>
      <c r="AG134" s="644">
        <f t="shared" si="30"/>
        <v>8.39</v>
      </c>
      <c r="AH134" s="645">
        <f t="shared" si="31"/>
        <v>29.89</v>
      </c>
      <c r="AI134" s="646"/>
    </row>
    <row r="135" spans="1:35" s="71" customFormat="1" ht="15.75" customHeight="1" x14ac:dyDescent="0.25">
      <c r="A135" s="81">
        <v>1026578</v>
      </c>
      <c r="B135" s="82">
        <v>4737</v>
      </c>
      <c r="C135" s="82" t="s">
        <v>3466</v>
      </c>
      <c r="D135" s="651" t="s">
        <v>1267</v>
      </c>
      <c r="E135" s="83" t="s">
        <v>796</v>
      </c>
      <c r="F135" s="83" t="s">
        <v>1351</v>
      </c>
      <c r="G135" s="84" t="s">
        <v>1260</v>
      </c>
      <c r="H135" s="85" t="s">
        <v>1352</v>
      </c>
      <c r="I135" s="650">
        <v>224747</v>
      </c>
      <c r="J135" s="650">
        <v>224267</v>
      </c>
      <c r="K135" s="650">
        <v>224747</v>
      </c>
      <c r="L135" s="650">
        <v>224267.00000000003</v>
      </c>
      <c r="M135" s="68">
        <v>59697</v>
      </c>
      <c r="N135" s="68">
        <v>59664.65</v>
      </c>
      <c r="O135" s="68">
        <v>110865.86</v>
      </c>
      <c r="P135" s="68">
        <v>110805.78</v>
      </c>
      <c r="Q135" s="67">
        <v>395309.86</v>
      </c>
      <c r="R135" s="69">
        <v>394737.43000000005</v>
      </c>
      <c r="S135" s="66">
        <v>790047.29</v>
      </c>
      <c r="T135" s="639">
        <f t="shared" si="22"/>
        <v>224747</v>
      </c>
      <c r="U135" s="640">
        <f t="shared" si="23"/>
        <v>59697</v>
      </c>
      <c r="V135" s="641">
        <f t="shared" si="24"/>
        <v>110865.86</v>
      </c>
      <c r="W135" s="641">
        <f t="shared" si="25"/>
        <v>395309.86</v>
      </c>
      <c r="X135" s="639">
        <f t="shared" si="26"/>
        <v>224267.00000000003</v>
      </c>
      <c r="Y135" s="640">
        <f t="shared" si="27"/>
        <v>59664.65</v>
      </c>
      <c r="Z135" s="641">
        <f t="shared" si="28"/>
        <v>110805.78</v>
      </c>
      <c r="AA135" s="641">
        <f t="shared" si="29"/>
        <v>394737.43000000005</v>
      </c>
      <c r="AB135" s="642">
        <v>22578.054941812799</v>
      </c>
      <c r="AC135" s="642">
        <v>4413.2778023830551</v>
      </c>
      <c r="AD135" s="643">
        <v>26991.332744195854</v>
      </c>
      <c r="AE135" s="644">
        <f t="shared" si="30"/>
        <v>8.31</v>
      </c>
      <c r="AF135" s="644">
        <f t="shared" si="30"/>
        <v>2.21</v>
      </c>
      <c r="AG135" s="644">
        <f t="shared" si="30"/>
        <v>4.1100000000000003</v>
      </c>
      <c r="AH135" s="645">
        <f t="shared" si="31"/>
        <v>14.629999999999999</v>
      </c>
      <c r="AI135" s="646"/>
    </row>
    <row r="136" spans="1:35" s="71" customFormat="1" ht="15.75" customHeight="1" x14ac:dyDescent="0.25">
      <c r="A136" s="81">
        <v>1026664</v>
      </c>
      <c r="B136" s="82">
        <v>4629</v>
      </c>
      <c r="C136" s="82" t="s">
        <v>3466</v>
      </c>
      <c r="D136" s="651" t="s">
        <v>1267</v>
      </c>
      <c r="E136" s="83" t="s">
        <v>760</v>
      </c>
      <c r="F136" s="83" t="s">
        <v>1351</v>
      </c>
      <c r="G136" s="84" t="s">
        <v>1260</v>
      </c>
      <c r="H136" s="85" t="s">
        <v>1353</v>
      </c>
      <c r="I136" s="650">
        <v>201028</v>
      </c>
      <c r="J136" s="650">
        <v>200599</v>
      </c>
      <c r="K136" s="650">
        <v>201028</v>
      </c>
      <c r="L136" s="650">
        <v>200599</v>
      </c>
      <c r="M136" s="68">
        <v>53396.77</v>
      </c>
      <c r="N136" s="68">
        <v>53367.83</v>
      </c>
      <c r="O136" s="68">
        <v>99165.42</v>
      </c>
      <c r="P136" s="68">
        <v>99111.679999999993</v>
      </c>
      <c r="Q136" s="67">
        <v>353590.19</v>
      </c>
      <c r="R136" s="69">
        <v>353078.51</v>
      </c>
      <c r="S136" s="66">
        <v>706668.7</v>
      </c>
      <c r="T136" s="639">
        <f t="shared" si="22"/>
        <v>201028</v>
      </c>
      <c r="U136" s="640">
        <f t="shared" si="23"/>
        <v>53396.77</v>
      </c>
      <c r="V136" s="641">
        <f t="shared" si="24"/>
        <v>99165.42</v>
      </c>
      <c r="W136" s="641">
        <f t="shared" si="25"/>
        <v>353590.19</v>
      </c>
      <c r="X136" s="639">
        <f t="shared" si="26"/>
        <v>200599</v>
      </c>
      <c r="Y136" s="640">
        <f t="shared" si="27"/>
        <v>53367.83</v>
      </c>
      <c r="Z136" s="641">
        <f t="shared" si="28"/>
        <v>99111.679999999993</v>
      </c>
      <c r="AA136" s="641">
        <f t="shared" si="29"/>
        <v>353078.51</v>
      </c>
      <c r="AB136" s="642">
        <v>22578.054941812799</v>
      </c>
      <c r="AC136" s="642">
        <v>4413.2778023830551</v>
      </c>
      <c r="AD136" s="643">
        <v>26991.332744195854</v>
      </c>
      <c r="AE136" s="644">
        <f t="shared" si="30"/>
        <v>7.43</v>
      </c>
      <c r="AF136" s="644">
        <f t="shared" si="30"/>
        <v>1.98</v>
      </c>
      <c r="AG136" s="644">
        <f t="shared" si="30"/>
        <v>3.67</v>
      </c>
      <c r="AH136" s="645">
        <f t="shared" si="31"/>
        <v>13.08</v>
      </c>
      <c r="AI136" s="646"/>
    </row>
    <row r="137" spans="1:35" s="71" customFormat="1" ht="15.75" customHeight="1" x14ac:dyDescent="0.25">
      <c r="A137" s="81">
        <v>1026686</v>
      </c>
      <c r="B137" s="82">
        <v>4502</v>
      </c>
      <c r="C137" s="82" t="s">
        <v>3466</v>
      </c>
      <c r="D137" s="651" t="s">
        <v>1267</v>
      </c>
      <c r="E137" s="83" t="s">
        <v>698</v>
      </c>
      <c r="F137" s="83" t="s">
        <v>1351</v>
      </c>
      <c r="G137" s="84" t="s">
        <v>1260</v>
      </c>
      <c r="H137" s="85" t="s">
        <v>1353</v>
      </c>
      <c r="I137" s="650">
        <v>136677</v>
      </c>
      <c r="J137" s="650">
        <v>136385</v>
      </c>
      <c r="K137" s="650">
        <v>136677</v>
      </c>
      <c r="L137" s="650">
        <v>136385</v>
      </c>
      <c r="M137" s="68">
        <v>36303.980000000003</v>
      </c>
      <c r="N137" s="68">
        <v>36284.31</v>
      </c>
      <c r="O137" s="68">
        <v>67421.679999999993</v>
      </c>
      <c r="P137" s="68">
        <v>67385.14</v>
      </c>
      <c r="Q137" s="67">
        <v>240402.66</v>
      </c>
      <c r="R137" s="69">
        <v>240054.45</v>
      </c>
      <c r="S137" s="66">
        <v>480457.11</v>
      </c>
      <c r="T137" s="639">
        <f t="shared" si="22"/>
        <v>136677</v>
      </c>
      <c r="U137" s="640">
        <f t="shared" si="23"/>
        <v>36303.980000000003</v>
      </c>
      <c r="V137" s="641">
        <f t="shared" si="24"/>
        <v>67421.679999999993</v>
      </c>
      <c r="W137" s="641">
        <f t="shared" si="25"/>
        <v>240402.66</v>
      </c>
      <c r="X137" s="639">
        <f t="shared" si="26"/>
        <v>136385</v>
      </c>
      <c r="Y137" s="640">
        <f t="shared" si="27"/>
        <v>36284.31</v>
      </c>
      <c r="Z137" s="641">
        <f t="shared" si="28"/>
        <v>67385.14</v>
      </c>
      <c r="AA137" s="641">
        <f t="shared" si="29"/>
        <v>240054.45</v>
      </c>
      <c r="AB137" s="642">
        <v>22578.054941812799</v>
      </c>
      <c r="AC137" s="642">
        <v>4413.2778023830551</v>
      </c>
      <c r="AD137" s="643">
        <v>26991.332744195854</v>
      </c>
      <c r="AE137" s="644">
        <f t="shared" si="30"/>
        <v>5.05</v>
      </c>
      <c r="AF137" s="644">
        <f t="shared" si="30"/>
        <v>1.34</v>
      </c>
      <c r="AG137" s="644">
        <f t="shared" si="30"/>
        <v>2.5</v>
      </c>
      <c r="AH137" s="645">
        <f t="shared" si="31"/>
        <v>8.89</v>
      </c>
      <c r="AI137" s="646"/>
    </row>
    <row r="138" spans="1:35" s="71" customFormat="1" ht="15.75" customHeight="1" x14ac:dyDescent="0.25">
      <c r="A138" s="92">
        <v>490001</v>
      </c>
      <c r="B138" s="93">
        <v>4900</v>
      </c>
      <c r="C138" s="93" t="s">
        <v>3506</v>
      </c>
      <c r="D138" s="94" t="s">
        <v>1258</v>
      </c>
      <c r="E138" s="93" t="s">
        <v>294</v>
      </c>
      <c r="F138" s="93" t="s">
        <v>1354</v>
      </c>
      <c r="G138" s="70" t="s">
        <v>1260</v>
      </c>
      <c r="H138" s="93" t="s">
        <v>294</v>
      </c>
      <c r="I138" s="650">
        <v>65228</v>
      </c>
      <c r="J138" s="650">
        <v>65088</v>
      </c>
      <c r="K138" s="650">
        <v>65228</v>
      </c>
      <c r="L138" s="650">
        <v>65088</v>
      </c>
      <c r="M138" s="68">
        <v>17325.650000000001</v>
      </c>
      <c r="N138" s="68">
        <v>17316.259999999998</v>
      </c>
      <c r="O138" s="68">
        <v>32176.21</v>
      </c>
      <c r="P138" s="68">
        <v>32158.77</v>
      </c>
      <c r="Q138" s="67">
        <v>114729.85999999999</v>
      </c>
      <c r="R138" s="69">
        <v>114563.03</v>
      </c>
      <c r="S138" s="66">
        <v>229292.88999999998</v>
      </c>
      <c r="T138" s="639">
        <f t="shared" si="22"/>
        <v>65228</v>
      </c>
      <c r="U138" s="640">
        <f t="shared" si="23"/>
        <v>17325.650000000001</v>
      </c>
      <c r="V138" s="641">
        <f t="shared" si="24"/>
        <v>32176.21</v>
      </c>
      <c r="W138" s="641">
        <f t="shared" si="25"/>
        <v>114729.85999999999</v>
      </c>
      <c r="X138" s="639">
        <f t="shared" si="26"/>
        <v>65088</v>
      </c>
      <c r="Y138" s="640">
        <f t="shared" si="27"/>
        <v>17316.259999999998</v>
      </c>
      <c r="Z138" s="641">
        <f t="shared" si="28"/>
        <v>32158.77</v>
      </c>
      <c r="AA138" s="641">
        <f t="shared" si="29"/>
        <v>114563.03</v>
      </c>
      <c r="AB138" s="642">
        <v>30335.791973545318</v>
      </c>
      <c r="AC138" s="642">
        <v>0</v>
      </c>
      <c r="AD138" s="643">
        <v>30335.791973545318</v>
      </c>
      <c r="AE138" s="644">
        <f t="shared" si="30"/>
        <v>2.15</v>
      </c>
      <c r="AF138" s="644">
        <f t="shared" si="30"/>
        <v>0.56999999999999995</v>
      </c>
      <c r="AG138" s="644">
        <f t="shared" si="30"/>
        <v>1.06</v>
      </c>
      <c r="AH138" s="645">
        <f t="shared" si="31"/>
        <v>3.78</v>
      </c>
      <c r="AI138" s="646"/>
    </row>
    <row r="139" spans="1:35" s="71" customFormat="1" ht="15.75" customHeight="1" x14ac:dyDescent="0.25">
      <c r="A139" s="87">
        <v>1026605</v>
      </c>
      <c r="B139" s="88">
        <v>5167</v>
      </c>
      <c r="C139" s="88" t="s">
        <v>3507</v>
      </c>
      <c r="D139" s="652" t="s">
        <v>1258</v>
      </c>
      <c r="E139" s="89" t="s">
        <v>995</v>
      </c>
      <c r="F139" s="89" t="s">
        <v>1355</v>
      </c>
      <c r="G139" s="90" t="s">
        <v>1260</v>
      </c>
      <c r="H139" s="91" t="s">
        <v>1355</v>
      </c>
      <c r="I139" s="650">
        <v>89141</v>
      </c>
      <c r="J139" s="650">
        <v>88951</v>
      </c>
      <c r="K139" s="650">
        <v>89141</v>
      </c>
      <c r="L139" s="650">
        <v>88951</v>
      </c>
      <c r="M139" s="68">
        <v>23677.63</v>
      </c>
      <c r="N139" s="68">
        <v>23664.799999999999</v>
      </c>
      <c r="O139" s="68">
        <v>43972.75</v>
      </c>
      <c r="P139" s="68">
        <v>43948.92</v>
      </c>
      <c r="Q139" s="67">
        <v>156791.38</v>
      </c>
      <c r="R139" s="69">
        <v>156564.72</v>
      </c>
      <c r="S139" s="66">
        <v>313356.09999999998</v>
      </c>
      <c r="T139" s="639">
        <f t="shared" si="22"/>
        <v>89141</v>
      </c>
      <c r="U139" s="640">
        <f t="shared" si="23"/>
        <v>23677.63</v>
      </c>
      <c r="V139" s="641">
        <f t="shared" si="24"/>
        <v>43972.75</v>
      </c>
      <c r="W139" s="641">
        <f t="shared" si="25"/>
        <v>156791.38</v>
      </c>
      <c r="X139" s="639">
        <f t="shared" si="26"/>
        <v>88951</v>
      </c>
      <c r="Y139" s="640">
        <f t="shared" si="27"/>
        <v>23664.799999999999</v>
      </c>
      <c r="Z139" s="641">
        <f t="shared" si="28"/>
        <v>43948.92</v>
      </c>
      <c r="AA139" s="641">
        <f t="shared" si="29"/>
        <v>156564.72</v>
      </c>
      <c r="AB139" s="642">
        <v>30335.791973545318</v>
      </c>
      <c r="AC139" s="642">
        <v>0</v>
      </c>
      <c r="AD139" s="643">
        <v>30335.791973545318</v>
      </c>
      <c r="AE139" s="644">
        <f t="shared" si="30"/>
        <v>2.93</v>
      </c>
      <c r="AF139" s="644">
        <f t="shared" si="30"/>
        <v>0.78</v>
      </c>
      <c r="AG139" s="644">
        <f t="shared" si="30"/>
        <v>1.45</v>
      </c>
      <c r="AH139" s="645">
        <f t="shared" si="31"/>
        <v>5.16</v>
      </c>
      <c r="AI139" s="646"/>
    </row>
    <row r="140" spans="1:35" s="71" customFormat="1" ht="15.75" customHeight="1" x14ac:dyDescent="0.25">
      <c r="A140" s="87">
        <v>1026721</v>
      </c>
      <c r="B140" s="88">
        <v>4532</v>
      </c>
      <c r="C140" s="88" t="s">
        <v>1298</v>
      </c>
      <c r="D140" s="652" t="s">
        <v>1298</v>
      </c>
      <c r="E140" s="89" t="s">
        <v>706</v>
      </c>
      <c r="F140" s="89" t="s">
        <v>1355</v>
      </c>
      <c r="G140" s="90" t="s">
        <v>1260</v>
      </c>
      <c r="H140" s="91" t="s">
        <v>1355</v>
      </c>
      <c r="I140" s="650">
        <v>312817</v>
      </c>
      <c r="J140" s="650">
        <v>312149</v>
      </c>
      <c r="K140" s="650">
        <v>312817</v>
      </c>
      <c r="L140" s="650">
        <v>312149</v>
      </c>
      <c r="M140" s="68">
        <v>83090.03</v>
      </c>
      <c r="N140" s="68">
        <v>83045</v>
      </c>
      <c r="O140" s="68">
        <v>154310.04999999999</v>
      </c>
      <c r="P140" s="68">
        <v>154226.43</v>
      </c>
      <c r="Q140" s="67">
        <v>550217.08000000007</v>
      </c>
      <c r="R140" s="69">
        <v>549420.42999999993</v>
      </c>
      <c r="S140" s="66">
        <v>1099637.51</v>
      </c>
      <c r="T140" s="639">
        <f t="shared" si="22"/>
        <v>312817</v>
      </c>
      <c r="U140" s="640">
        <f t="shared" si="23"/>
        <v>83090.03</v>
      </c>
      <c r="V140" s="641">
        <f t="shared" si="24"/>
        <v>154310.04999999999</v>
      </c>
      <c r="W140" s="641">
        <f t="shared" si="25"/>
        <v>550217.08000000007</v>
      </c>
      <c r="X140" s="639">
        <f t="shared" si="26"/>
        <v>312149</v>
      </c>
      <c r="Y140" s="640">
        <f t="shared" si="27"/>
        <v>83045</v>
      </c>
      <c r="Z140" s="641">
        <f t="shared" si="28"/>
        <v>154226.43</v>
      </c>
      <c r="AA140" s="641">
        <f t="shared" si="29"/>
        <v>549420.42999999993</v>
      </c>
      <c r="AB140" s="642">
        <v>32759.974031750084</v>
      </c>
      <c r="AC140" s="642">
        <v>5225.4148005242669</v>
      </c>
      <c r="AD140" s="643">
        <v>37985.388832274351</v>
      </c>
      <c r="AE140" s="644">
        <f t="shared" si="30"/>
        <v>8.2200000000000006</v>
      </c>
      <c r="AF140" s="644">
        <f t="shared" si="30"/>
        <v>2.19</v>
      </c>
      <c r="AG140" s="644">
        <f t="shared" si="30"/>
        <v>4.0599999999999996</v>
      </c>
      <c r="AH140" s="645">
        <f t="shared" si="31"/>
        <v>14.469999999999999</v>
      </c>
      <c r="AI140" s="646"/>
    </row>
    <row r="141" spans="1:35" s="71" customFormat="1" ht="15.75" customHeight="1" x14ac:dyDescent="0.25">
      <c r="A141" s="87">
        <v>1028592</v>
      </c>
      <c r="B141" s="88">
        <v>104339</v>
      </c>
      <c r="C141" s="88" t="s">
        <v>3508</v>
      </c>
      <c r="D141" s="652" t="s">
        <v>1298</v>
      </c>
      <c r="E141" s="89" t="s">
        <v>152</v>
      </c>
      <c r="F141" s="89" t="s">
        <v>1355</v>
      </c>
      <c r="G141" s="90" t="s">
        <v>1260</v>
      </c>
      <c r="H141" s="91" t="s">
        <v>1355</v>
      </c>
      <c r="I141" s="650">
        <v>245787</v>
      </c>
      <c r="J141" s="650">
        <v>245263</v>
      </c>
      <c r="K141" s="650">
        <v>245787.00000000003</v>
      </c>
      <c r="L141" s="650">
        <v>245262.99999999997</v>
      </c>
      <c r="M141" s="68">
        <v>65285.71</v>
      </c>
      <c r="N141" s="68">
        <v>65250.33</v>
      </c>
      <c r="O141" s="68">
        <v>121244.9</v>
      </c>
      <c r="P141" s="68">
        <v>121179.19</v>
      </c>
      <c r="Q141" s="67">
        <v>432317.61</v>
      </c>
      <c r="R141" s="69">
        <v>431692.51999999996</v>
      </c>
      <c r="S141" s="66">
        <v>864010.12999999989</v>
      </c>
      <c r="T141" s="639">
        <f t="shared" si="22"/>
        <v>245787.00000000003</v>
      </c>
      <c r="U141" s="640">
        <f t="shared" si="23"/>
        <v>65285.71</v>
      </c>
      <c r="V141" s="641">
        <f t="shared" si="24"/>
        <v>121244.9</v>
      </c>
      <c r="W141" s="641">
        <f t="shared" si="25"/>
        <v>432317.61</v>
      </c>
      <c r="X141" s="639">
        <f t="shared" si="26"/>
        <v>245262.99999999997</v>
      </c>
      <c r="Y141" s="640">
        <f t="shared" si="27"/>
        <v>65250.33</v>
      </c>
      <c r="Z141" s="641">
        <f t="shared" si="28"/>
        <v>121179.19</v>
      </c>
      <c r="AA141" s="641">
        <f t="shared" si="29"/>
        <v>431692.51999999996</v>
      </c>
      <c r="AB141" s="642">
        <v>32759.974031750084</v>
      </c>
      <c r="AC141" s="642">
        <v>5225.4148005242669</v>
      </c>
      <c r="AD141" s="643">
        <v>37985.388832274351</v>
      </c>
      <c r="AE141" s="644">
        <f t="shared" si="30"/>
        <v>6.46</v>
      </c>
      <c r="AF141" s="644">
        <f t="shared" si="30"/>
        <v>1.72</v>
      </c>
      <c r="AG141" s="644">
        <f t="shared" si="30"/>
        <v>3.19</v>
      </c>
      <c r="AH141" s="645">
        <f t="shared" si="31"/>
        <v>11.37</v>
      </c>
      <c r="AI141" s="646"/>
    </row>
    <row r="142" spans="1:35" s="71" customFormat="1" ht="15.75" customHeight="1" x14ac:dyDescent="0.25">
      <c r="A142" s="87">
        <v>1028612</v>
      </c>
      <c r="B142" s="88">
        <v>5103</v>
      </c>
      <c r="C142" s="88" t="s">
        <v>2249</v>
      </c>
      <c r="D142" s="652" t="s">
        <v>1293</v>
      </c>
      <c r="E142" s="89" t="s">
        <v>952</v>
      </c>
      <c r="F142" s="89" t="s">
        <v>1355</v>
      </c>
      <c r="G142" s="90" t="s">
        <v>1260</v>
      </c>
      <c r="H142" s="91" t="s">
        <v>1355</v>
      </c>
      <c r="I142" s="650">
        <v>187111</v>
      </c>
      <c r="J142" s="650">
        <v>186711</v>
      </c>
      <c r="K142" s="650">
        <v>187111</v>
      </c>
      <c r="L142" s="650">
        <v>186711</v>
      </c>
      <c r="M142" s="68">
        <v>49700.07</v>
      </c>
      <c r="N142" s="68">
        <v>49673.13</v>
      </c>
      <c r="O142" s="68">
        <v>92300.13</v>
      </c>
      <c r="P142" s="68">
        <v>92250.11</v>
      </c>
      <c r="Q142" s="67">
        <v>329111.2</v>
      </c>
      <c r="R142" s="69">
        <v>328634.23999999999</v>
      </c>
      <c r="S142" s="66">
        <v>657745.43999999994</v>
      </c>
      <c r="T142" s="639">
        <f t="shared" si="22"/>
        <v>187111</v>
      </c>
      <c r="U142" s="640">
        <f t="shared" si="23"/>
        <v>49700.07</v>
      </c>
      <c r="V142" s="641">
        <f t="shared" si="24"/>
        <v>92300.13</v>
      </c>
      <c r="W142" s="641">
        <f t="shared" si="25"/>
        <v>329111.2</v>
      </c>
      <c r="X142" s="639">
        <f t="shared" si="26"/>
        <v>186711</v>
      </c>
      <c r="Y142" s="640">
        <f t="shared" si="27"/>
        <v>49673.13</v>
      </c>
      <c r="Z142" s="641">
        <f t="shared" si="28"/>
        <v>92250.11</v>
      </c>
      <c r="AA142" s="641">
        <f t="shared" si="29"/>
        <v>328634.23999999999</v>
      </c>
      <c r="AB142" s="642">
        <v>30892.13297939278</v>
      </c>
      <c r="AC142" s="642">
        <v>3619.9842187262866</v>
      </c>
      <c r="AD142" s="643">
        <v>34512.117198119064</v>
      </c>
      <c r="AE142" s="644">
        <f t="shared" si="30"/>
        <v>5.41</v>
      </c>
      <c r="AF142" s="644">
        <f t="shared" si="30"/>
        <v>1.44</v>
      </c>
      <c r="AG142" s="644">
        <f t="shared" si="30"/>
        <v>2.67</v>
      </c>
      <c r="AH142" s="645">
        <f t="shared" si="31"/>
        <v>9.52</v>
      </c>
      <c r="AI142" s="646"/>
    </row>
    <row r="143" spans="1:35" s="71" customFormat="1" ht="15.75" customHeight="1" x14ac:dyDescent="0.25">
      <c r="A143" s="87">
        <v>1028596</v>
      </c>
      <c r="B143" s="88">
        <v>4260</v>
      </c>
      <c r="C143" s="88" t="s">
        <v>3509</v>
      </c>
      <c r="D143" s="652" t="s">
        <v>1274</v>
      </c>
      <c r="E143" s="89" t="s">
        <v>614</v>
      </c>
      <c r="F143" s="89" t="s">
        <v>1355</v>
      </c>
      <c r="G143" s="90" t="s">
        <v>1260</v>
      </c>
      <c r="H143" s="91" t="s">
        <v>1355</v>
      </c>
      <c r="I143" s="650">
        <v>181303</v>
      </c>
      <c r="J143" s="650">
        <v>180915</v>
      </c>
      <c r="K143" s="650">
        <v>181303</v>
      </c>
      <c r="L143" s="650">
        <v>180915</v>
      </c>
      <c r="M143" s="68">
        <v>48157.35</v>
      </c>
      <c r="N143" s="68">
        <v>48131.25</v>
      </c>
      <c r="O143" s="68">
        <v>89435.08</v>
      </c>
      <c r="P143" s="68">
        <v>89386.61</v>
      </c>
      <c r="Q143" s="67">
        <v>318895.43</v>
      </c>
      <c r="R143" s="69">
        <v>318432.86</v>
      </c>
      <c r="S143" s="66">
        <v>637328.29</v>
      </c>
      <c r="T143" s="639">
        <f t="shared" si="22"/>
        <v>181303</v>
      </c>
      <c r="U143" s="640">
        <f t="shared" si="23"/>
        <v>48157.35</v>
      </c>
      <c r="V143" s="641">
        <f t="shared" si="24"/>
        <v>89435.08</v>
      </c>
      <c r="W143" s="641">
        <f t="shared" si="25"/>
        <v>318895.43</v>
      </c>
      <c r="X143" s="639">
        <f t="shared" si="26"/>
        <v>180915</v>
      </c>
      <c r="Y143" s="640">
        <f t="shared" si="27"/>
        <v>48131.25</v>
      </c>
      <c r="Z143" s="641">
        <f t="shared" si="28"/>
        <v>89386.61</v>
      </c>
      <c r="AA143" s="641">
        <f t="shared" si="29"/>
        <v>318432.86</v>
      </c>
      <c r="AB143" s="642">
        <v>28857.066402483964</v>
      </c>
      <c r="AC143" s="642">
        <v>0</v>
      </c>
      <c r="AD143" s="643">
        <v>28857.066402483964</v>
      </c>
      <c r="AE143" s="644">
        <f t="shared" si="30"/>
        <v>6.27</v>
      </c>
      <c r="AF143" s="644">
        <f t="shared" si="30"/>
        <v>1.67</v>
      </c>
      <c r="AG143" s="644">
        <f t="shared" si="30"/>
        <v>3.1</v>
      </c>
      <c r="AH143" s="645">
        <f t="shared" si="31"/>
        <v>11.04</v>
      </c>
      <c r="AI143" s="646"/>
    </row>
    <row r="144" spans="1:35" s="71" customFormat="1" ht="15.75" customHeight="1" x14ac:dyDescent="0.25">
      <c r="A144" s="87">
        <v>1026551</v>
      </c>
      <c r="B144" s="88">
        <v>4117</v>
      </c>
      <c r="C144" s="88" t="s">
        <v>1298</v>
      </c>
      <c r="D144" s="652" t="s">
        <v>1298</v>
      </c>
      <c r="E144" s="89" t="s">
        <v>576</v>
      </c>
      <c r="F144" s="89" t="s">
        <v>1355</v>
      </c>
      <c r="G144" s="90" t="s">
        <v>1260</v>
      </c>
      <c r="H144" s="91" t="s">
        <v>1355</v>
      </c>
      <c r="I144" s="650">
        <v>642193</v>
      </c>
      <c r="J144" s="650">
        <v>640822</v>
      </c>
      <c r="K144" s="650">
        <v>642193</v>
      </c>
      <c r="L144" s="650">
        <v>640822</v>
      </c>
      <c r="M144" s="68">
        <v>170578.58</v>
      </c>
      <c r="N144" s="68">
        <v>170486.14</v>
      </c>
      <c r="O144" s="68">
        <v>316788.78000000003</v>
      </c>
      <c r="P144" s="68">
        <v>316617.11</v>
      </c>
      <c r="Q144" s="67">
        <v>1129560.3599999999</v>
      </c>
      <c r="R144" s="69">
        <v>1127925.25</v>
      </c>
      <c r="S144" s="66">
        <v>2257485.61</v>
      </c>
      <c r="T144" s="639">
        <f t="shared" si="22"/>
        <v>642193</v>
      </c>
      <c r="U144" s="640">
        <f t="shared" si="23"/>
        <v>170578.58</v>
      </c>
      <c r="V144" s="641">
        <f t="shared" si="24"/>
        <v>316788.78000000003</v>
      </c>
      <c r="W144" s="641">
        <f t="shared" si="25"/>
        <v>1129560.3599999999</v>
      </c>
      <c r="X144" s="639">
        <f t="shared" si="26"/>
        <v>640822</v>
      </c>
      <c r="Y144" s="640">
        <f t="shared" si="27"/>
        <v>170486.14</v>
      </c>
      <c r="Z144" s="641">
        <f t="shared" si="28"/>
        <v>316617.11</v>
      </c>
      <c r="AA144" s="641">
        <f t="shared" si="29"/>
        <v>1127925.25</v>
      </c>
      <c r="AB144" s="642">
        <v>32759.974031750084</v>
      </c>
      <c r="AC144" s="642">
        <v>5225.4148005242669</v>
      </c>
      <c r="AD144" s="643">
        <v>37985.388832274351</v>
      </c>
      <c r="AE144" s="644">
        <f t="shared" si="30"/>
        <v>16.87</v>
      </c>
      <c r="AF144" s="644">
        <f t="shared" si="30"/>
        <v>4.49</v>
      </c>
      <c r="AG144" s="644">
        <f t="shared" si="30"/>
        <v>8.34</v>
      </c>
      <c r="AH144" s="645">
        <f t="shared" si="31"/>
        <v>29.7</v>
      </c>
      <c r="AI144" s="646"/>
    </row>
    <row r="145" spans="1:35" s="71" customFormat="1" ht="15.75" customHeight="1" x14ac:dyDescent="0.25">
      <c r="A145" s="87">
        <v>1026566</v>
      </c>
      <c r="B145" s="88">
        <v>4681</v>
      </c>
      <c r="C145" s="88" t="s">
        <v>3507</v>
      </c>
      <c r="D145" s="652" t="s">
        <v>1258</v>
      </c>
      <c r="E145" s="89" t="s">
        <v>250</v>
      </c>
      <c r="F145" s="89" t="s">
        <v>1355</v>
      </c>
      <c r="G145" s="90" t="s">
        <v>1260</v>
      </c>
      <c r="H145" s="91" t="s">
        <v>1355</v>
      </c>
      <c r="I145" s="650">
        <v>185783</v>
      </c>
      <c r="J145" s="650">
        <v>185387</v>
      </c>
      <c r="K145" s="650">
        <v>185783</v>
      </c>
      <c r="L145" s="650">
        <v>185387</v>
      </c>
      <c r="M145" s="68">
        <v>49347.54</v>
      </c>
      <c r="N145" s="68">
        <v>49320.800000000003</v>
      </c>
      <c r="O145" s="68">
        <v>91645.43</v>
      </c>
      <c r="P145" s="68">
        <v>91595.76</v>
      </c>
      <c r="Q145" s="67">
        <v>326775.96999999997</v>
      </c>
      <c r="R145" s="69">
        <v>326303.56</v>
      </c>
      <c r="S145" s="66">
        <v>653079.53</v>
      </c>
      <c r="T145" s="639">
        <f t="shared" si="22"/>
        <v>185783</v>
      </c>
      <c r="U145" s="640">
        <f t="shared" si="23"/>
        <v>49347.54</v>
      </c>
      <c r="V145" s="641">
        <f t="shared" si="24"/>
        <v>91645.43</v>
      </c>
      <c r="W145" s="641">
        <f t="shared" si="25"/>
        <v>326775.96999999997</v>
      </c>
      <c r="X145" s="639">
        <f t="shared" si="26"/>
        <v>185387</v>
      </c>
      <c r="Y145" s="640">
        <f t="shared" si="27"/>
        <v>49320.800000000003</v>
      </c>
      <c r="Z145" s="641">
        <f t="shared" si="28"/>
        <v>91595.76</v>
      </c>
      <c r="AA145" s="641">
        <f t="shared" si="29"/>
        <v>326303.56</v>
      </c>
      <c r="AB145" s="642">
        <v>30335.791973545318</v>
      </c>
      <c r="AC145" s="642">
        <v>0</v>
      </c>
      <c r="AD145" s="643">
        <v>30335.791973545318</v>
      </c>
      <c r="AE145" s="644">
        <f t="shared" si="30"/>
        <v>6.11</v>
      </c>
      <c r="AF145" s="644">
        <f t="shared" si="30"/>
        <v>1.63</v>
      </c>
      <c r="AG145" s="644">
        <f t="shared" si="30"/>
        <v>3.02</v>
      </c>
      <c r="AH145" s="645">
        <f t="shared" si="31"/>
        <v>10.76</v>
      </c>
      <c r="AI145" s="646"/>
    </row>
    <row r="146" spans="1:35" s="71" customFormat="1" ht="15.75" customHeight="1" x14ac:dyDescent="0.25">
      <c r="A146" s="87">
        <v>1026673</v>
      </c>
      <c r="B146" s="88">
        <v>4250</v>
      </c>
      <c r="C146" s="88" t="s">
        <v>2263</v>
      </c>
      <c r="D146" s="652" t="s">
        <v>1258</v>
      </c>
      <c r="E146" s="89" t="s">
        <v>610</v>
      </c>
      <c r="F146" s="89" t="s">
        <v>1355</v>
      </c>
      <c r="G146" s="90" t="s">
        <v>1260</v>
      </c>
      <c r="H146" s="91" t="s">
        <v>1355</v>
      </c>
      <c r="I146" s="650">
        <v>98067</v>
      </c>
      <c r="J146" s="650">
        <v>97857</v>
      </c>
      <c r="K146" s="650">
        <v>98067</v>
      </c>
      <c r="L146" s="650">
        <v>97856.999999999985</v>
      </c>
      <c r="M146" s="68">
        <v>26048.31</v>
      </c>
      <c r="N146" s="68">
        <v>26034.19</v>
      </c>
      <c r="O146" s="68">
        <v>48375.43</v>
      </c>
      <c r="P146" s="68">
        <v>48349.21</v>
      </c>
      <c r="Q146" s="67">
        <v>172490.74</v>
      </c>
      <c r="R146" s="69">
        <v>172240.4</v>
      </c>
      <c r="S146" s="66">
        <v>344731.14</v>
      </c>
      <c r="T146" s="639">
        <f t="shared" si="22"/>
        <v>98067</v>
      </c>
      <c r="U146" s="640">
        <f t="shared" si="23"/>
        <v>26048.31</v>
      </c>
      <c r="V146" s="641">
        <f t="shared" si="24"/>
        <v>48375.43</v>
      </c>
      <c r="W146" s="641">
        <f t="shared" si="25"/>
        <v>172490.74</v>
      </c>
      <c r="X146" s="639">
        <f t="shared" si="26"/>
        <v>97856.999999999985</v>
      </c>
      <c r="Y146" s="640">
        <f t="shared" si="27"/>
        <v>26034.19</v>
      </c>
      <c r="Z146" s="641">
        <f t="shared" si="28"/>
        <v>48349.21</v>
      </c>
      <c r="AA146" s="641">
        <f t="shared" si="29"/>
        <v>172240.4</v>
      </c>
      <c r="AB146" s="642">
        <v>30335.791973545318</v>
      </c>
      <c r="AC146" s="642">
        <v>0</v>
      </c>
      <c r="AD146" s="643">
        <v>30335.791973545318</v>
      </c>
      <c r="AE146" s="644">
        <f t="shared" si="30"/>
        <v>3.23</v>
      </c>
      <c r="AF146" s="644">
        <f t="shared" si="30"/>
        <v>0.86</v>
      </c>
      <c r="AG146" s="644">
        <f t="shared" si="30"/>
        <v>1.59</v>
      </c>
      <c r="AH146" s="645">
        <f t="shared" si="31"/>
        <v>5.68</v>
      </c>
      <c r="AI146" s="646"/>
    </row>
    <row r="147" spans="1:35" s="71" customFormat="1" ht="15.75" customHeight="1" x14ac:dyDescent="0.25">
      <c r="A147" s="87">
        <v>1026644</v>
      </c>
      <c r="B147" s="88">
        <v>4933</v>
      </c>
      <c r="C147" s="88" t="s">
        <v>2263</v>
      </c>
      <c r="D147" s="652" t="s">
        <v>1258</v>
      </c>
      <c r="E147" s="89" t="s">
        <v>873</v>
      </c>
      <c r="F147" s="89" t="s">
        <v>1355</v>
      </c>
      <c r="G147" s="90" t="s">
        <v>1260</v>
      </c>
      <c r="H147" s="91" t="s">
        <v>1355</v>
      </c>
      <c r="I147" s="650">
        <v>66664</v>
      </c>
      <c r="J147" s="650">
        <v>66522</v>
      </c>
      <c r="K147" s="650">
        <v>66664</v>
      </c>
      <c r="L147" s="650">
        <v>66522</v>
      </c>
      <c r="M147" s="68">
        <v>17707.29</v>
      </c>
      <c r="N147" s="68">
        <v>17697.689999999999</v>
      </c>
      <c r="O147" s="68">
        <v>32884.959999999999</v>
      </c>
      <c r="P147" s="68">
        <v>32867.14</v>
      </c>
      <c r="Q147" s="67">
        <v>117256.25</v>
      </c>
      <c r="R147" s="69">
        <v>117086.83</v>
      </c>
      <c r="S147" s="66">
        <v>234343.08000000002</v>
      </c>
      <c r="T147" s="639">
        <f t="shared" si="22"/>
        <v>66664</v>
      </c>
      <c r="U147" s="640">
        <f t="shared" si="23"/>
        <v>17707.29</v>
      </c>
      <c r="V147" s="641">
        <f t="shared" si="24"/>
        <v>32884.959999999999</v>
      </c>
      <c r="W147" s="641">
        <f t="shared" si="25"/>
        <v>117256.25</v>
      </c>
      <c r="X147" s="639">
        <f t="shared" si="26"/>
        <v>66522</v>
      </c>
      <c r="Y147" s="640">
        <f t="shared" si="27"/>
        <v>17697.689999999999</v>
      </c>
      <c r="Z147" s="641">
        <f t="shared" si="28"/>
        <v>32867.14</v>
      </c>
      <c r="AA147" s="641">
        <f t="shared" si="29"/>
        <v>117086.83</v>
      </c>
      <c r="AB147" s="642">
        <v>30335.791973545318</v>
      </c>
      <c r="AC147" s="642">
        <v>0</v>
      </c>
      <c r="AD147" s="643">
        <v>30335.791973545318</v>
      </c>
      <c r="AE147" s="644">
        <f t="shared" si="30"/>
        <v>2.19</v>
      </c>
      <c r="AF147" s="644">
        <f t="shared" si="30"/>
        <v>0.57999999999999996</v>
      </c>
      <c r="AG147" s="644">
        <f t="shared" si="30"/>
        <v>1.08</v>
      </c>
      <c r="AH147" s="645">
        <f t="shared" si="31"/>
        <v>3.85</v>
      </c>
      <c r="AI147" s="646"/>
    </row>
    <row r="148" spans="1:35" s="71" customFormat="1" ht="15.75" customHeight="1" x14ac:dyDescent="0.25">
      <c r="A148" s="87">
        <v>1028547</v>
      </c>
      <c r="B148" s="88">
        <v>4714</v>
      </c>
      <c r="C148" s="88" t="s">
        <v>3510</v>
      </c>
      <c r="D148" s="652" t="s">
        <v>1274</v>
      </c>
      <c r="E148" s="89" t="s">
        <v>790</v>
      </c>
      <c r="F148" s="89" t="s">
        <v>1355</v>
      </c>
      <c r="G148" s="90" t="s">
        <v>1260</v>
      </c>
      <c r="H148" s="91" t="s">
        <v>1355</v>
      </c>
      <c r="I148" s="650">
        <v>166119</v>
      </c>
      <c r="J148" s="650">
        <v>165764</v>
      </c>
      <c r="K148" s="650">
        <v>166119</v>
      </c>
      <c r="L148" s="650">
        <v>165764</v>
      </c>
      <c r="M148" s="68">
        <v>44124.29</v>
      </c>
      <c r="N148" s="68">
        <v>44100.38</v>
      </c>
      <c r="O148" s="68">
        <v>81945.119999999995</v>
      </c>
      <c r="P148" s="68">
        <v>81900.710000000006</v>
      </c>
      <c r="Q148" s="67">
        <v>292188.41000000003</v>
      </c>
      <c r="R148" s="69">
        <v>291765.09000000003</v>
      </c>
      <c r="S148" s="66">
        <v>583953.5</v>
      </c>
      <c r="T148" s="639">
        <f t="shared" si="22"/>
        <v>166119</v>
      </c>
      <c r="U148" s="640">
        <f t="shared" si="23"/>
        <v>44124.29</v>
      </c>
      <c r="V148" s="641">
        <f t="shared" si="24"/>
        <v>81945.119999999995</v>
      </c>
      <c r="W148" s="641">
        <f t="shared" si="25"/>
        <v>292188.41000000003</v>
      </c>
      <c r="X148" s="639">
        <f t="shared" si="26"/>
        <v>165764</v>
      </c>
      <c r="Y148" s="640">
        <f t="shared" si="27"/>
        <v>44100.38</v>
      </c>
      <c r="Z148" s="641">
        <f t="shared" si="28"/>
        <v>81900.710000000006</v>
      </c>
      <c r="AA148" s="641">
        <f t="shared" si="29"/>
        <v>291765.09000000003</v>
      </c>
      <c r="AB148" s="642">
        <v>28857.066402483964</v>
      </c>
      <c r="AC148" s="642">
        <v>0</v>
      </c>
      <c r="AD148" s="643">
        <v>28857.066402483964</v>
      </c>
      <c r="AE148" s="644">
        <f t="shared" si="30"/>
        <v>5.74</v>
      </c>
      <c r="AF148" s="644">
        <f t="shared" si="30"/>
        <v>1.53</v>
      </c>
      <c r="AG148" s="644">
        <f t="shared" si="30"/>
        <v>2.84</v>
      </c>
      <c r="AH148" s="645">
        <f t="shared" si="31"/>
        <v>10.11</v>
      </c>
      <c r="AI148" s="646"/>
    </row>
    <row r="149" spans="1:35" s="71" customFormat="1" ht="15.75" customHeight="1" x14ac:dyDescent="0.25">
      <c r="A149" s="87">
        <v>1028546</v>
      </c>
      <c r="B149" s="88">
        <v>4294</v>
      </c>
      <c r="C149" s="88" t="s">
        <v>3510</v>
      </c>
      <c r="D149" s="652" t="s">
        <v>1274</v>
      </c>
      <c r="E149" s="89" t="s">
        <v>190</v>
      </c>
      <c r="F149" s="89" t="s">
        <v>1355</v>
      </c>
      <c r="G149" s="90" t="s">
        <v>1260</v>
      </c>
      <c r="H149" s="91" t="s">
        <v>1355</v>
      </c>
      <c r="I149" s="650">
        <v>81093</v>
      </c>
      <c r="J149" s="650">
        <v>80920</v>
      </c>
      <c r="K149" s="650">
        <v>81093</v>
      </c>
      <c r="L149" s="650">
        <v>80920</v>
      </c>
      <c r="M149" s="68">
        <v>21539.82</v>
      </c>
      <c r="N149" s="68">
        <v>21528.15</v>
      </c>
      <c r="O149" s="68">
        <v>40002.53</v>
      </c>
      <c r="P149" s="68">
        <v>39980.85</v>
      </c>
      <c r="Q149" s="67">
        <v>142635.35</v>
      </c>
      <c r="R149" s="69">
        <v>142429</v>
      </c>
      <c r="S149" s="66">
        <v>285064.34999999998</v>
      </c>
      <c r="T149" s="639">
        <f t="shared" si="22"/>
        <v>81093</v>
      </c>
      <c r="U149" s="640">
        <f t="shared" si="23"/>
        <v>21539.82</v>
      </c>
      <c r="V149" s="641">
        <f t="shared" si="24"/>
        <v>40002.53</v>
      </c>
      <c r="W149" s="641">
        <f t="shared" si="25"/>
        <v>142635.35</v>
      </c>
      <c r="X149" s="639">
        <f t="shared" si="26"/>
        <v>80920</v>
      </c>
      <c r="Y149" s="640">
        <f t="shared" si="27"/>
        <v>21528.15</v>
      </c>
      <c r="Z149" s="641">
        <f t="shared" si="28"/>
        <v>39980.85</v>
      </c>
      <c r="AA149" s="641">
        <f t="shared" si="29"/>
        <v>142429</v>
      </c>
      <c r="AB149" s="642">
        <v>28857.066402483964</v>
      </c>
      <c r="AC149" s="642">
        <v>0</v>
      </c>
      <c r="AD149" s="643">
        <v>28857.066402483964</v>
      </c>
      <c r="AE149" s="644">
        <f t="shared" si="30"/>
        <v>2.8</v>
      </c>
      <c r="AF149" s="644">
        <f t="shared" si="30"/>
        <v>0.75</v>
      </c>
      <c r="AG149" s="644">
        <f t="shared" si="30"/>
        <v>1.39</v>
      </c>
      <c r="AH149" s="645">
        <f t="shared" si="31"/>
        <v>4.9399999999999995</v>
      </c>
      <c r="AI149" s="646"/>
    </row>
    <row r="150" spans="1:35" s="71" customFormat="1" ht="15.75" customHeight="1" x14ac:dyDescent="0.25">
      <c r="A150" s="87">
        <v>1028584</v>
      </c>
      <c r="B150" s="88">
        <v>102791</v>
      </c>
      <c r="C150" s="88" t="s">
        <v>1293</v>
      </c>
      <c r="D150" s="652" t="s">
        <v>1293</v>
      </c>
      <c r="E150" s="89" t="s">
        <v>432</v>
      </c>
      <c r="F150" s="89" t="s">
        <v>1355</v>
      </c>
      <c r="G150" s="90" t="s">
        <v>1260</v>
      </c>
      <c r="H150" s="91" t="s">
        <v>1355</v>
      </c>
      <c r="I150" s="650">
        <v>144117</v>
      </c>
      <c r="J150" s="650">
        <v>143809</v>
      </c>
      <c r="K150" s="650">
        <v>144117</v>
      </c>
      <c r="L150" s="650">
        <v>143809</v>
      </c>
      <c r="M150" s="68">
        <v>38280.080000000002</v>
      </c>
      <c r="N150" s="68">
        <v>38259.339999999997</v>
      </c>
      <c r="O150" s="68">
        <v>71091.58</v>
      </c>
      <c r="P150" s="68">
        <v>71053.05</v>
      </c>
      <c r="Q150" s="67">
        <v>253488.66000000003</v>
      </c>
      <c r="R150" s="69">
        <v>253121.39</v>
      </c>
      <c r="S150" s="66">
        <v>506610.05000000005</v>
      </c>
      <c r="T150" s="639">
        <f t="shared" si="22"/>
        <v>144117</v>
      </c>
      <c r="U150" s="640">
        <f t="shared" si="23"/>
        <v>38280.080000000002</v>
      </c>
      <c r="V150" s="641">
        <f t="shared" si="24"/>
        <v>71091.58</v>
      </c>
      <c r="W150" s="641">
        <f t="shared" si="25"/>
        <v>253488.66000000003</v>
      </c>
      <c r="X150" s="639">
        <f t="shared" si="26"/>
        <v>143809</v>
      </c>
      <c r="Y150" s="640">
        <f t="shared" si="27"/>
        <v>38259.339999999997</v>
      </c>
      <c r="Z150" s="641">
        <f t="shared" si="28"/>
        <v>71053.05</v>
      </c>
      <c r="AA150" s="641">
        <f t="shared" si="29"/>
        <v>253121.39</v>
      </c>
      <c r="AB150" s="642">
        <v>30892.13297939278</v>
      </c>
      <c r="AC150" s="642">
        <v>3619.9842187262866</v>
      </c>
      <c r="AD150" s="643">
        <v>34512.117198119064</v>
      </c>
      <c r="AE150" s="644">
        <f t="shared" si="30"/>
        <v>4.17</v>
      </c>
      <c r="AF150" s="644">
        <f t="shared" si="30"/>
        <v>1.1100000000000001</v>
      </c>
      <c r="AG150" s="644">
        <f t="shared" si="30"/>
        <v>2.06</v>
      </c>
      <c r="AH150" s="645">
        <f t="shared" si="31"/>
        <v>7.34</v>
      </c>
      <c r="AI150" s="646"/>
    </row>
    <row r="151" spans="1:35" s="71" customFormat="1" ht="15.75" customHeight="1" x14ac:dyDescent="0.25">
      <c r="A151" s="87">
        <v>1021006</v>
      </c>
      <c r="B151" s="88">
        <v>4530</v>
      </c>
      <c r="C151" s="88" t="s">
        <v>1293</v>
      </c>
      <c r="D151" s="652" t="s">
        <v>1293</v>
      </c>
      <c r="E151" s="89" t="s">
        <v>702</v>
      </c>
      <c r="F151" s="89" t="s">
        <v>1355</v>
      </c>
      <c r="G151" s="90" t="s">
        <v>1260</v>
      </c>
      <c r="H151" s="91" t="s">
        <v>1355</v>
      </c>
      <c r="I151" s="650">
        <v>177272</v>
      </c>
      <c r="J151" s="650">
        <v>176894</v>
      </c>
      <c r="K151" s="650">
        <v>177272</v>
      </c>
      <c r="L151" s="650">
        <v>176894</v>
      </c>
      <c r="M151" s="68">
        <v>47086.83</v>
      </c>
      <c r="N151" s="68">
        <v>47061.31</v>
      </c>
      <c r="O151" s="68">
        <v>87446.97</v>
      </c>
      <c r="P151" s="68">
        <v>87399.58</v>
      </c>
      <c r="Q151" s="67">
        <v>311805.80000000005</v>
      </c>
      <c r="R151" s="69">
        <v>311354.89</v>
      </c>
      <c r="S151" s="66">
        <v>623160.69000000006</v>
      </c>
      <c r="T151" s="639">
        <f t="shared" si="22"/>
        <v>177272</v>
      </c>
      <c r="U151" s="640">
        <f t="shared" si="23"/>
        <v>47086.83</v>
      </c>
      <c r="V151" s="641">
        <f t="shared" si="24"/>
        <v>87446.97</v>
      </c>
      <c r="W151" s="641">
        <f t="shared" si="25"/>
        <v>311805.80000000005</v>
      </c>
      <c r="X151" s="639">
        <f t="shared" si="26"/>
        <v>176894</v>
      </c>
      <c r="Y151" s="640">
        <f t="shared" si="27"/>
        <v>47061.31</v>
      </c>
      <c r="Z151" s="641">
        <f t="shared" si="28"/>
        <v>87399.58</v>
      </c>
      <c r="AA151" s="641">
        <f t="shared" si="29"/>
        <v>311354.89</v>
      </c>
      <c r="AB151" s="642">
        <v>30892.13297939278</v>
      </c>
      <c r="AC151" s="642">
        <v>3619.9842187262866</v>
      </c>
      <c r="AD151" s="643">
        <v>34512.117198119064</v>
      </c>
      <c r="AE151" s="644">
        <f t="shared" si="30"/>
        <v>5.13</v>
      </c>
      <c r="AF151" s="644">
        <f t="shared" si="30"/>
        <v>1.36</v>
      </c>
      <c r="AG151" s="644">
        <f t="shared" si="30"/>
        <v>2.5299999999999998</v>
      </c>
      <c r="AH151" s="645">
        <f t="shared" si="31"/>
        <v>9.02</v>
      </c>
      <c r="AI151" s="646"/>
    </row>
    <row r="152" spans="1:35" s="71" customFormat="1" ht="15.75" customHeight="1" x14ac:dyDescent="0.25">
      <c r="A152" s="87">
        <v>1026533</v>
      </c>
      <c r="B152" s="88">
        <v>5378</v>
      </c>
      <c r="C152" s="88" t="s">
        <v>3507</v>
      </c>
      <c r="D152" s="652" t="s">
        <v>1258</v>
      </c>
      <c r="E152" s="89" t="s">
        <v>374</v>
      </c>
      <c r="F152" s="89" t="s">
        <v>1355</v>
      </c>
      <c r="G152" s="90" t="s">
        <v>1260</v>
      </c>
      <c r="H152" s="91" t="s">
        <v>1355</v>
      </c>
      <c r="I152" s="650">
        <v>107284</v>
      </c>
      <c r="J152" s="650">
        <v>107055</v>
      </c>
      <c r="K152" s="650">
        <v>107284</v>
      </c>
      <c r="L152" s="650">
        <v>107054.99999999999</v>
      </c>
      <c r="M152" s="68">
        <v>28496.6</v>
      </c>
      <c r="N152" s="68">
        <v>28481.16</v>
      </c>
      <c r="O152" s="68">
        <v>52922.26</v>
      </c>
      <c r="P152" s="68">
        <v>52893.58</v>
      </c>
      <c r="Q152" s="67">
        <v>188702.86000000002</v>
      </c>
      <c r="R152" s="69">
        <v>188429.74</v>
      </c>
      <c r="S152" s="66">
        <v>377132.6</v>
      </c>
      <c r="T152" s="639">
        <f t="shared" si="22"/>
        <v>107284</v>
      </c>
      <c r="U152" s="640">
        <f t="shared" si="23"/>
        <v>28496.6</v>
      </c>
      <c r="V152" s="641">
        <f t="shared" si="24"/>
        <v>52922.26</v>
      </c>
      <c r="W152" s="641">
        <f t="shared" si="25"/>
        <v>188702.86000000002</v>
      </c>
      <c r="X152" s="639">
        <f t="shared" si="26"/>
        <v>107054.99999999999</v>
      </c>
      <c r="Y152" s="640">
        <f t="shared" si="27"/>
        <v>28481.16</v>
      </c>
      <c r="Z152" s="641">
        <f t="shared" si="28"/>
        <v>52893.58</v>
      </c>
      <c r="AA152" s="641">
        <f t="shared" si="29"/>
        <v>188429.74</v>
      </c>
      <c r="AB152" s="642">
        <v>30335.791973545318</v>
      </c>
      <c r="AC152" s="642">
        <v>0</v>
      </c>
      <c r="AD152" s="643">
        <v>30335.791973545318</v>
      </c>
      <c r="AE152" s="644">
        <f t="shared" si="30"/>
        <v>3.53</v>
      </c>
      <c r="AF152" s="644">
        <f t="shared" si="30"/>
        <v>0.94</v>
      </c>
      <c r="AG152" s="644">
        <f t="shared" si="30"/>
        <v>1.74</v>
      </c>
      <c r="AH152" s="645">
        <f t="shared" si="31"/>
        <v>6.21</v>
      </c>
      <c r="AI152" s="646"/>
    </row>
    <row r="153" spans="1:35" s="71" customFormat="1" ht="15.75" customHeight="1" x14ac:dyDescent="0.25">
      <c r="A153" s="87">
        <v>1018372</v>
      </c>
      <c r="B153" s="88">
        <v>5122</v>
      </c>
      <c r="C153" s="88" t="s">
        <v>1298</v>
      </c>
      <c r="D153" s="652" t="s">
        <v>1298</v>
      </c>
      <c r="E153" s="89" t="s">
        <v>962</v>
      </c>
      <c r="F153" s="89" t="s">
        <v>1355</v>
      </c>
      <c r="G153" s="90" t="s">
        <v>1260</v>
      </c>
      <c r="H153" s="91" t="s">
        <v>1355</v>
      </c>
      <c r="I153" s="650">
        <v>192492</v>
      </c>
      <c r="J153" s="650">
        <v>192081</v>
      </c>
      <c r="K153" s="650">
        <v>192492</v>
      </c>
      <c r="L153" s="650">
        <v>192081</v>
      </c>
      <c r="M153" s="68">
        <v>51129.59</v>
      </c>
      <c r="N153" s="68">
        <v>51101.88</v>
      </c>
      <c r="O153" s="68">
        <v>94954.95</v>
      </c>
      <c r="P153" s="68">
        <v>94903.49</v>
      </c>
      <c r="Q153" s="67">
        <v>338576.54</v>
      </c>
      <c r="R153" s="69">
        <v>338086.37</v>
      </c>
      <c r="S153" s="66">
        <v>676662.90999999992</v>
      </c>
      <c r="T153" s="639">
        <f t="shared" si="22"/>
        <v>192492</v>
      </c>
      <c r="U153" s="640">
        <f t="shared" si="23"/>
        <v>51129.59</v>
      </c>
      <c r="V153" s="641">
        <f t="shared" si="24"/>
        <v>94954.95</v>
      </c>
      <c r="W153" s="641">
        <f t="shared" si="25"/>
        <v>338576.54</v>
      </c>
      <c r="X153" s="639">
        <f t="shared" si="26"/>
        <v>192081</v>
      </c>
      <c r="Y153" s="640">
        <f t="shared" si="27"/>
        <v>51101.88</v>
      </c>
      <c r="Z153" s="641">
        <f t="shared" si="28"/>
        <v>94903.49</v>
      </c>
      <c r="AA153" s="641">
        <f t="shared" si="29"/>
        <v>338086.37</v>
      </c>
      <c r="AB153" s="642">
        <v>32759.974031750084</v>
      </c>
      <c r="AC153" s="642">
        <v>5225.4148005242669</v>
      </c>
      <c r="AD153" s="643">
        <v>37985.388832274351</v>
      </c>
      <c r="AE153" s="644">
        <f t="shared" si="30"/>
        <v>5.0599999999999996</v>
      </c>
      <c r="AF153" s="644">
        <f t="shared" si="30"/>
        <v>1.35</v>
      </c>
      <c r="AG153" s="644">
        <f t="shared" si="30"/>
        <v>2.5</v>
      </c>
      <c r="AH153" s="645">
        <f t="shared" si="31"/>
        <v>8.91</v>
      </c>
      <c r="AI153" s="646"/>
    </row>
    <row r="154" spans="1:35" s="71" customFormat="1" ht="15.75" customHeight="1" x14ac:dyDescent="0.25">
      <c r="A154" s="87">
        <v>1027671</v>
      </c>
      <c r="B154" s="88">
        <v>5041</v>
      </c>
      <c r="C154" s="88" t="s">
        <v>1293</v>
      </c>
      <c r="D154" s="652" t="s">
        <v>1293</v>
      </c>
      <c r="E154" s="89" t="s">
        <v>924</v>
      </c>
      <c r="F154" s="89" t="s">
        <v>1355</v>
      </c>
      <c r="G154" s="90" t="s">
        <v>1260</v>
      </c>
      <c r="H154" s="91" t="s">
        <v>1355</v>
      </c>
      <c r="I154" s="650">
        <v>338253</v>
      </c>
      <c r="J154" s="650">
        <v>337531</v>
      </c>
      <c r="K154" s="650">
        <v>338253</v>
      </c>
      <c r="L154" s="650">
        <v>337531</v>
      </c>
      <c r="M154" s="68">
        <v>89846.29</v>
      </c>
      <c r="N154" s="68">
        <v>89797.6</v>
      </c>
      <c r="O154" s="68">
        <v>166857.39000000001</v>
      </c>
      <c r="P154" s="68">
        <v>166766.96</v>
      </c>
      <c r="Q154" s="67">
        <v>594956.67999999993</v>
      </c>
      <c r="R154" s="69">
        <v>594095.55999999994</v>
      </c>
      <c r="S154" s="66">
        <v>1189052.2399999998</v>
      </c>
      <c r="T154" s="639">
        <f t="shared" si="22"/>
        <v>338253</v>
      </c>
      <c r="U154" s="640">
        <f t="shared" si="23"/>
        <v>89846.29</v>
      </c>
      <c r="V154" s="641">
        <f t="shared" si="24"/>
        <v>166857.39000000001</v>
      </c>
      <c r="W154" s="641">
        <f t="shared" si="25"/>
        <v>594956.67999999993</v>
      </c>
      <c r="X154" s="639">
        <f t="shared" si="26"/>
        <v>337531</v>
      </c>
      <c r="Y154" s="640">
        <f t="shared" si="27"/>
        <v>89797.6</v>
      </c>
      <c r="Z154" s="641">
        <f t="shared" si="28"/>
        <v>166766.96</v>
      </c>
      <c r="AA154" s="641">
        <f t="shared" si="29"/>
        <v>594095.55999999994</v>
      </c>
      <c r="AB154" s="642">
        <v>30892.13297939278</v>
      </c>
      <c r="AC154" s="642">
        <v>3619.9842187262866</v>
      </c>
      <c r="AD154" s="643">
        <v>34512.117198119064</v>
      </c>
      <c r="AE154" s="644">
        <f t="shared" si="30"/>
        <v>9.7799999999999994</v>
      </c>
      <c r="AF154" s="644">
        <f t="shared" si="30"/>
        <v>2.6</v>
      </c>
      <c r="AG154" s="644">
        <f t="shared" si="30"/>
        <v>4.83</v>
      </c>
      <c r="AH154" s="645">
        <f t="shared" si="31"/>
        <v>17.21</v>
      </c>
      <c r="AI154" s="646"/>
    </row>
    <row r="155" spans="1:35" s="71" customFormat="1" ht="15.75" customHeight="1" x14ac:dyDescent="0.25">
      <c r="A155" s="87">
        <v>1014741</v>
      </c>
      <c r="B155" s="88">
        <v>5062</v>
      </c>
      <c r="C155" s="88" t="s">
        <v>1298</v>
      </c>
      <c r="D155" s="652" t="s">
        <v>1298</v>
      </c>
      <c r="E155" s="89" t="s">
        <v>324</v>
      </c>
      <c r="F155" s="89" t="s">
        <v>1355</v>
      </c>
      <c r="G155" s="90" t="s">
        <v>1260</v>
      </c>
      <c r="H155" s="91" t="s">
        <v>1355</v>
      </c>
      <c r="I155" s="650">
        <v>240247</v>
      </c>
      <c r="J155" s="650">
        <v>239734</v>
      </c>
      <c r="K155" s="650">
        <v>240247</v>
      </c>
      <c r="L155" s="650">
        <v>239734</v>
      </c>
      <c r="M155" s="68">
        <v>63814.15</v>
      </c>
      <c r="N155" s="68">
        <v>63779.57</v>
      </c>
      <c r="O155" s="68">
        <v>118511.99</v>
      </c>
      <c r="P155" s="68">
        <v>118447.77</v>
      </c>
      <c r="Q155" s="67">
        <v>422573.14</v>
      </c>
      <c r="R155" s="69">
        <v>421961.34</v>
      </c>
      <c r="S155" s="66">
        <v>844534.48</v>
      </c>
      <c r="T155" s="639">
        <f t="shared" si="22"/>
        <v>240247</v>
      </c>
      <c r="U155" s="640">
        <f t="shared" si="23"/>
        <v>63814.15</v>
      </c>
      <c r="V155" s="641">
        <f t="shared" si="24"/>
        <v>118511.99</v>
      </c>
      <c r="W155" s="641">
        <f t="shared" si="25"/>
        <v>422573.14</v>
      </c>
      <c r="X155" s="639">
        <f t="shared" si="26"/>
        <v>239734</v>
      </c>
      <c r="Y155" s="640">
        <f t="shared" si="27"/>
        <v>63779.57</v>
      </c>
      <c r="Z155" s="641">
        <f t="shared" si="28"/>
        <v>118447.77</v>
      </c>
      <c r="AA155" s="641">
        <f t="shared" si="29"/>
        <v>421961.34</v>
      </c>
      <c r="AB155" s="642">
        <v>32759.974031750084</v>
      </c>
      <c r="AC155" s="642">
        <v>5225.4148005242669</v>
      </c>
      <c r="AD155" s="643">
        <v>37985.388832274351</v>
      </c>
      <c r="AE155" s="644">
        <f t="shared" si="30"/>
        <v>6.31</v>
      </c>
      <c r="AF155" s="644">
        <f t="shared" si="30"/>
        <v>1.68</v>
      </c>
      <c r="AG155" s="644">
        <f t="shared" si="30"/>
        <v>3.12</v>
      </c>
      <c r="AH155" s="645">
        <f t="shared" si="31"/>
        <v>11.11</v>
      </c>
      <c r="AI155" s="646"/>
    </row>
    <row r="156" spans="1:35" s="71" customFormat="1" ht="15.75" customHeight="1" x14ac:dyDescent="0.25">
      <c r="A156" s="87">
        <v>1001911</v>
      </c>
      <c r="B156" s="88">
        <v>5349</v>
      </c>
      <c r="C156" s="88" t="s">
        <v>2249</v>
      </c>
      <c r="D156" s="652" t="s">
        <v>1293</v>
      </c>
      <c r="E156" s="89" t="s">
        <v>1111</v>
      </c>
      <c r="F156" s="89" t="s">
        <v>1355</v>
      </c>
      <c r="G156" s="90" t="s">
        <v>1260</v>
      </c>
      <c r="H156" s="91" t="s">
        <v>1355</v>
      </c>
      <c r="I156" s="650">
        <v>240442</v>
      </c>
      <c r="J156" s="650">
        <v>239929</v>
      </c>
      <c r="K156" s="650">
        <v>240442</v>
      </c>
      <c r="L156" s="650">
        <v>239929</v>
      </c>
      <c r="M156" s="68">
        <v>63865.9</v>
      </c>
      <c r="N156" s="68">
        <v>63831.29</v>
      </c>
      <c r="O156" s="68">
        <v>118608.09</v>
      </c>
      <c r="P156" s="68">
        <v>118543.82</v>
      </c>
      <c r="Q156" s="67">
        <v>422915.99</v>
      </c>
      <c r="R156" s="69">
        <v>422304.11</v>
      </c>
      <c r="S156" s="66">
        <v>845220.1</v>
      </c>
      <c r="T156" s="639">
        <f t="shared" si="22"/>
        <v>240442</v>
      </c>
      <c r="U156" s="640">
        <f t="shared" si="23"/>
        <v>63865.9</v>
      </c>
      <c r="V156" s="641">
        <f t="shared" si="24"/>
        <v>118608.09</v>
      </c>
      <c r="W156" s="641">
        <f t="shared" si="25"/>
        <v>422915.99</v>
      </c>
      <c r="X156" s="639">
        <f t="shared" si="26"/>
        <v>239929</v>
      </c>
      <c r="Y156" s="640">
        <f t="shared" si="27"/>
        <v>63831.29</v>
      </c>
      <c r="Z156" s="641">
        <f t="shared" si="28"/>
        <v>118543.82</v>
      </c>
      <c r="AA156" s="641">
        <f t="shared" si="29"/>
        <v>422304.11</v>
      </c>
      <c r="AB156" s="642">
        <v>30892.13297939278</v>
      </c>
      <c r="AC156" s="642">
        <v>3619.9842187262866</v>
      </c>
      <c r="AD156" s="643">
        <v>34512.117198119064</v>
      </c>
      <c r="AE156" s="644">
        <f t="shared" si="30"/>
        <v>6.95</v>
      </c>
      <c r="AF156" s="644">
        <f t="shared" si="30"/>
        <v>1.85</v>
      </c>
      <c r="AG156" s="644">
        <f t="shared" si="30"/>
        <v>3.43</v>
      </c>
      <c r="AH156" s="645">
        <f t="shared" si="31"/>
        <v>12.23</v>
      </c>
      <c r="AI156" s="646"/>
    </row>
    <row r="157" spans="1:35" s="71" customFormat="1" ht="15.75" customHeight="1" x14ac:dyDescent="0.25">
      <c r="A157" s="87">
        <v>1015125</v>
      </c>
      <c r="B157" s="88">
        <v>5513</v>
      </c>
      <c r="C157" s="88" t="s">
        <v>1293</v>
      </c>
      <c r="D157" s="652" t="s">
        <v>1293</v>
      </c>
      <c r="E157" s="89" t="s">
        <v>140</v>
      </c>
      <c r="F157" s="89" t="s">
        <v>1355</v>
      </c>
      <c r="G157" s="90" t="s">
        <v>1260</v>
      </c>
      <c r="H157" s="91" t="s">
        <v>1355</v>
      </c>
      <c r="I157" s="650">
        <v>222178</v>
      </c>
      <c r="J157" s="650">
        <v>221703</v>
      </c>
      <c r="K157" s="650">
        <v>222178</v>
      </c>
      <c r="L157" s="650">
        <v>221703</v>
      </c>
      <c r="M157" s="68">
        <v>59014.59</v>
      </c>
      <c r="N157" s="68">
        <v>58982.6</v>
      </c>
      <c r="O157" s="68">
        <v>109598.52</v>
      </c>
      <c r="P157" s="68">
        <v>109539.12</v>
      </c>
      <c r="Q157" s="67">
        <v>390791.11</v>
      </c>
      <c r="R157" s="69">
        <v>390224.72</v>
      </c>
      <c r="S157" s="66">
        <v>781015.83</v>
      </c>
      <c r="T157" s="639">
        <f t="shared" si="22"/>
        <v>222178</v>
      </c>
      <c r="U157" s="640">
        <f t="shared" si="23"/>
        <v>59014.59</v>
      </c>
      <c r="V157" s="641">
        <f t="shared" si="24"/>
        <v>109598.52</v>
      </c>
      <c r="W157" s="641">
        <f t="shared" si="25"/>
        <v>390791.11</v>
      </c>
      <c r="X157" s="639">
        <f t="shared" si="26"/>
        <v>221703</v>
      </c>
      <c r="Y157" s="640">
        <f t="shared" si="27"/>
        <v>58982.6</v>
      </c>
      <c r="Z157" s="641">
        <f t="shared" si="28"/>
        <v>109539.12</v>
      </c>
      <c r="AA157" s="641">
        <f t="shared" si="29"/>
        <v>390224.72</v>
      </c>
      <c r="AB157" s="642">
        <v>30892.13297939278</v>
      </c>
      <c r="AC157" s="642">
        <v>3619.9842187262866</v>
      </c>
      <c r="AD157" s="643">
        <v>34512.117198119064</v>
      </c>
      <c r="AE157" s="644">
        <f t="shared" si="30"/>
        <v>6.42</v>
      </c>
      <c r="AF157" s="644">
        <f t="shared" si="30"/>
        <v>1.71</v>
      </c>
      <c r="AG157" s="644">
        <f t="shared" si="30"/>
        <v>3.17</v>
      </c>
      <c r="AH157" s="645">
        <f t="shared" si="31"/>
        <v>11.299999999999999</v>
      </c>
      <c r="AI157" s="646"/>
    </row>
    <row r="158" spans="1:35" s="71" customFormat="1" ht="15.75" customHeight="1" x14ac:dyDescent="0.25">
      <c r="A158" s="87">
        <v>1026068</v>
      </c>
      <c r="B158" s="88">
        <v>4028</v>
      </c>
      <c r="C158" s="88" t="s">
        <v>3507</v>
      </c>
      <c r="D158" s="652" t="s">
        <v>1258</v>
      </c>
      <c r="E158" s="89" t="s">
        <v>556</v>
      </c>
      <c r="F158" s="89" t="s">
        <v>1355</v>
      </c>
      <c r="G158" s="90" t="s">
        <v>1260</v>
      </c>
      <c r="H158" s="91" t="s">
        <v>1355</v>
      </c>
      <c r="I158" s="650">
        <v>444928</v>
      </c>
      <c r="J158" s="650">
        <v>443978</v>
      </c>
      <c r="K158" s="650">
        <v>444928</v>
      </c>
      <c r="L158" s="650">
        <v>443977.99999999994</v>
      </c>
      <c r="M158" s="68">
        <v>118181.18</v>
      </c>
      <c r="N158" s="68">
        <v>118117.14</v>
      </c>
      <c r="O158" s="68">
        <v>219479.33</v>
      </c>
      <c r="P158" s="68">
        <v>219360.39</v>
      </c>
      <c r="Q158" s="67">
        <v>782588.50999999989</v>
      </c>
      <c r="R158" s="69">
        <v>781455.52999999991</v>
      </c>
      <c r="S158" s="66">
        <v>1564044.0399999998</v>
      </c>
      <c r="T158" s="639">
        <f t="shared" si="22"/>
        <v>444928</v>
      </c>
      <c r="U158" s="640">
        <f t="shared" si="23"/>
        <v>118181.18</v>
      </c>
      <c r="V158" s="641">
        <f t="shared" si="24"/>
        <v>219479.33</v>
      </c>
      <c r="W158" s="641">
        <f t="shared" si="25"/>
        <v>782588.50999999989</v>
      </c>
      <c r="X158" s="639">
        <f t="shared" si="26"/>
        <v>443977.99999999994</v>
      </c>
      <c r="Y158" s="640">
        <f t="shared" si="27"/>
        <v>118117.14</v>
      </c>
      <c r="Z158" s="641">
        <f t="shared" si="28"/>
        <v>219360.39</v>
      </c>
      <c r="AA158" s="641">
        <f t="shared" si="29"/>
        <v>781455.52999999991</v>
      </c>
      <c r="AB158" s="642">
        <v>30335.791973545318</v>
      </c>
      <c r="AC158" s="642">
        <v>0</v>
      </c>
      <c r="AD158" s="643">
        <v>30335.791973545318</v>
      </c>
      <c r="AE158" s="644">
        <f t="shared" si="30"/>
        <v>14.64</v>
      </c>
      <c r="AF158" s="644">
        <f t="shared" si="30"/>
        <v>3.89</v>
      </c>
      <c r="AG158" s="644">
        <f t="shared" si="30"/>
        <v>7.23</v>
      </c>
      <c r="AH158" s="645">
        <f t="shared" si="31"/>
        <v>25.76</v>
      </c>
      <c r="AI158" s="646"/>
    </row>
    <row r="159" spans="1:35" s="71" customFormat="1" ht="15.75" customHeight="1" x14ac:dyDescent="0.25">
      <c r="A159" s="87">
        <v>1003363</v>
      </c>
      <c r="B159" s="88">
        <v>5345</v>
      </c>
      <c r="C159" s="88" t="s">
        <v>1921</v>
      </c>
      <c r="D159" s="652" t="s">
        <v>1296</v>
      </c>
      <c r="E159" s="89" t="s">
        <v>1109</v>
      </c>
      <c r="F159" s="89" t="s">
        <v>1356</v>
      </c>
      <c r="G159" s="90" t="s">
        <v>1260</v>
      </c>
      <c r="H159" s="91" t="s">
        <v>1109</v>
      </c>
      <c r="I159" s="650">
        <v>254518</v>
      </c>
      <c r="J159" s="650">
        <v>253974</v>
      </c>
      <c r="K159" s="650">
        <v>254518.00000000003</v>
      </c>
      <c r="L159" s="650">
        <v>253973.99999999997</v>
      </c>
      <c r="M159" s="68">
        <v>67604.639999999999</v>
      </c>
      <c r="N159" s="68">
        <v>67568.009999999995</v>
      </c>
      <c r="O159" s="68">
        <v>125551.48</v>
      </c>
      <c r="P159" s="68">
        <v>125483.44</v>
      </c>
      <c r="Q159" s="67">
        <v>447674.12</v>
      </c>
      <c r="R159" s="69">
        <v>447025.44999999995</v>
      </c>
      <c r="S159" s="66">
        <v>894699.57</v>
      </c>
      <c r="T159" s="639">
        <f t="shared" si="22"/>
        <v>254518.00000000003</v>
      </c>
      <c r="U159" s="640">
        <f t="shared" si="23"/>
        <v>67604.639999999999</v>
      </c>
      <c r="V159" s="641">
        <f t="shared" si="24"/>
        <v>125551.48</v>
      </c>
      <c r="W159" s="641">
        <f t="shared" si="25"/>
        <v>447674.12</v>
      </c>
      <c r="X159" s="639">
        <f t="shared" si="26"/>
        <v>253973.99999999997</v>
      </c>
      <c r="Y159" s="640">
        <f t="shared" si="27"/>
        <v>67568.009999999995</v>
      </c>
      <c r="Z159" s="641">
        <f t="shared" si="28"/>
        <v>125483.44</v>
      </c>
      <c r="AA159" s="641">
        <f t="shared" si="29"/>
        <v>447025.44999999995</v>
      </c>
      <c r="AB159" s="642">
        <v>38894.179775798271</v>
      </c>
      <c r="AC159" s="642">
        <v>0</v>
      </c>
      <c r="AD159" s="643">
        <v>38894.179775798271</v>
      </c>
      <c r="AE159" s="644">
        <f t="shared" si="30"/>
        <v>6.53</v>
      </c>
      <c r="AF159" s="644">
        <f t="shared" si="30"/>
        <v>1.74</v>
      </c>
      <c r="AG159" s="644">
        <f t="shared" si="30"/>
        <v>3.23</v>
      </c>
      <c r="AH159" s="645">
        <f t="shared" si="31"/>
        <v>11.5</v>
      </c>
      <c r="AI159" s="646"/>
    </row>
    <row r="160" spans="1:35" s="71" customFormat="1" ht="15.75" customHeight="1" x14ac:dyDescent="0.25">
      <c r="A160" s="87">
        <v>1003369</v>
      </c>
      <c r="B160" s="88">
        <v>5346</v>
      </c>
      <c r="C160" s="88" t="s">
        <v>1921</v>
      </c>
      <c r="D160" s="652" t="s">
        <v>1296</v>
      </c>
      <c r="E160" s="89" t="s">
        <v>368</v>
      </c>
      <c r="F160" s="89" t="s">
        <v>1356</v>
      </c>
      <c r="G160" s="90" t="s">
        <v>1260</v>
      </c>
      <c r="H160" s="91" t="s">
        <v>368</v>
      </c>
      <c r="I160" s="650">
        <v>236533</v>
      </c>
      <c r="J160" s="650">
        <v>236028</v>
      </c>
      <c r="K160" s="650">
        <v>236533</v>
      </c>
      <c r="L160" s="650">
        <v>236028</v>
      </c>
      <c r="M160" s="68">
        <v>62827.72</v>
      </c>
      <c r="N160" s="68">
        <v>62793.67</v>
      </c>
      <c r="O160" s="68">
        <v>116680.04</v>
      </c>
      <c r="P160" s="68">
        <v>116616.81</v>
      </c>
      <c r="Q160" s="67">
        <v>416040.75999999995</v>
      </c>
      <c r="R160" s="69">
        <v>415438.48</v>
      </c>
      <c r="S160" s="66">
        <v>831479.24</v>
      </c>
      <c r="T160" s="639">
        <f t="shared" si="22"/>
        <v>236533</v>
      </c>
      <c r="U160" s="640">
        <f t="shared" si="23"/>
        <v>62827.72</v>
      </c>
      <c r="V160" s="641">
        <f t="shared" si="24"/>
        <v>116680.04</v>
      </c>
      <c r="W160" s="641">
        <f t="shared" si="25"/>
        <v>416040.75999999995</v>
      </c>
      <c r="X160" s="639">
        <f t="shared" si="26"/>
        <v>236028</v>
      </c>
      <c r="Y160" s="640">
        <f t="shared" si="27"/>
        <v>62793.67</v>
      </c>
      <c r="Z160" s="641">
        <f t="shared" si="28"/>
        <v>116616.81</v>
      </c>
      <c r="AA160" s="641">
        <f t="shared" si="29"/>
        <v>415438.48</v>
      </c>
      <c r="AB160" s="642">
        <v>38894.179775798271</v>
      </c>
      <c r="AC160" s="642">
        <v>0</v>
      </c>
      <c r="AD160" s="643">
        <v>38894.179775798271</v>
      </c>
      <c r="AE160" s="644">
        <f t="shared" si="30"/>
        <v>6.07</v>
      </c>
      <c r="AF160" s="644">
        <f t="shared" si="30"/>
        <v>1.61</v>
      </c>
      <c r="AG160" s="644">
        <f t="shared" si="30"/>
        <v>3</v>
      </c>
      <c r="AH160" s="645">
        <f t="shared" si="31"/>
        <v>10.68</v>
      </c>
      <c r="AI160" s="646"/>
    </row>
    <row r="161" spans="1:35" s="71" customFormat="1" ht="15.75" customHeight="1" x14ac:dyDescent="0.25">
      <c r="A161" s="87">
        <v>1003370</v>
      </c>
      <c r="B161" s="88">
        <v>5237</v>
      </c>
      <c r="C161" s="88" t="s">
        <v>3487</v>
      </c>
      <c r="D161" s="652" t="s">
        <v>1296</v>
      </c>
      <c r="E161" s="89" t="s">
        <v>1047</v>
      </c>
      <c r="F161" s="89" t="s">
        <v>1356</v>
      </c>
      <c r="G161" s="90" t="s">
        <v>1260</v>
      </c>
      <c r="H161" s="91" t="s">
        <v>1047</v>
      </c>
      <c r="I161" s="650">
        <v>175945</v>
      </c>
      <c r="J161" s="650">
        <v>175569</v>
      </c>
      <c r="K161" s="650">
        <v>175945</v>
      </c>
      <c r="L161" s="650">
        <v>175569</v>
      </c>
      <c r="M161" s="68">
        <v>46734.3</v>
      </c>
      <c r="N161" s="68">
        <v>46708.97</v>
      </c>
      <c r="O161" s="68">
        <v>86792.27</v>
      </c>
      <c r="P161" s="68">
        <v>86745.24</v>
      </c>
      <c r="Q161" s="67">
        <v>309471.57</v>
      </c>
      <c r="R161" s="69">
        <v>309023.21000000002</v>
      </c>
      <c r="S161" s="66">
        <v>618494.78</v>
      </c>
      <c r="T161" s="639">
        <f t="shared" si="22"/>
        <v>175945</v>
      </c>
      <c r="U161" s="640">
        <f t="shared" si="23"/>
        <v>46734.3</v>
      </c>
      <c r="V161" s="641">
        <f t="shared" si="24"/>
        <v>86792.27</v>
      </c>
      <c r="W161" s="641">
        <f t="shared" si="25"/>
        <v>309471.57</v>
      </c>
      <c r="X161" s="639">
        <f t="shared" si="26"/>
        <v>175569</v>
      </c>
      <c r="Y161" s="640">
        <f t="shared" si="27"/>
        <v>46708.97</v>
      </c>
      <c r="Z161" s="641">
        <f t="shared" si="28"/>
        <v>86745.24</v>
      </c>
      <c r="AA161" s="641">
        <f t="shared" si="29"/>
        <v>309023.21000000002</v>
      </c>
      <c r="AB161" s="642">
        <v>38894.179775798271</v>
      </c>
      <c r="AC161" s="642">
        <v>0</v>
      </c>
      <c r="AD161" s="643">
        <v>38894.179775798271</v>
      </c>
      <c r="AE161" s="644">
        <f t="shared" si="30"/>
        <v>4.51</v>
      </c>
      <c r="AF161" s="644">
        <f t="shared" si="30"/>
        <v>1.2</v>
      </c>
      <c r="AG161" s="644">
        <f t="shared" si="30"/>
        <v>2.23</v>
      </c>
      <c r="AH161" s="645">
        <f t="shared" si="31"/>
        <v>7.9399999999999995</v>
      </c>
      <c r="AI161" s="646"/>
    </row>
    <row r="162" spans="1:35" s="71" customFormat="1" ht="15.75" customHeight="1" x14ac:dyDescent="0.25">
      <c r="A162" s="87">
        <v>1028611</v>
      </c>
      <c r="B162" s="88">
        <v>4634</v>
      </c>
      <c r="C162" s="88" t="s">
        <v>3487</v>
      </c>
      <c r="D162" s="652" t="s">
        <v>1296</v>
      </c>
      <c r="E162" s="89" t="s">
        <v>766</v>
      </c>
      <c r="F162" s="89" t="s">
        <v>1356</v>
      </c>
      <c r="G162" s="90" t="s">
        <v>1260</v>
      </c>
      <c r="H162" s="91" t="s">
        <v>766</v>
      </c>
      <c r="I162" s="650">
        <v>212973</v>
      </c>
      <c r="J162" s="650">
        <v>212518</v>
      </c>
      <c r="K162" s="650">
        <v>212973</v>
      </c>
      <c r="L162" s="650">
        <v>212518</v>
      </c>
      <c r="M162" s="68">
        <v>56569.52</v>
      </c>
      <c r="N162" s="68">
        <v>56538.87</v>
      </c>
      <c r="O162" s="68">
        <v>105057.69</v>
      </c>
      <c r="P162" s="68">
        <v>105000.76</v>
      </c>
      <c r="Q162" s="67">
        <v>374600.21</v>
      </c>
      <c r="R162" s="69">
        <v>374057.63</v>
      </c>
      <c r="S162" s="66">
        <v>748657.84000000008</v>
      </c>
      <c r="T162" s="639">
        <f t="shared" si="22"/>
        <v>212973</v>
      </c>
      <c r="U162" s="640">
        <f t="shared" si="23"/>
        <v>56569.52</v>
      </c>
      <c r="V162" s="641">
        <f t="shared" si="24"/>
        <v>105057.69</v>
      </c>
      <c r="W162" s="641">
        <f t="shared" si="25"/>
        <v>374600.21</v>
      </c>
      <c r="X162" s="639">
        <f t="shared" si="26"/>
        <v>212518</v>
      </c>
      <c r="Y162" s="640">
        <f t="shared" si="27"/>
        <v>56538.87</v>
      </c>
      <c r="Z162" s="641">
        <f t="shared" si="28"/>
        <v>105000.76</v>
      </c>
      <c r="AA162" s="641">
        <f t="shared" si="29"/>
        <v>374057.63</v>
      </c>
      <c r="AB162" s="642">
        <v>38894.179775798271</v>
      </c>
      <c r="AC162" s="642">
        <v>0</v>
      </c>
      <c r="AD162" s="643">
        <v>38894.179775798271</v>
      </c>
      <c r="AE162" s="644">
        <f t="shared" si="30"/>
        <v>5.46</v>
      </c>
      <c r="AF162" s="644">
        <f t="shared" si="30"/>
        <v>1.45</v>
      </c>
      <c r="AG162" s="644">
        <f t="shared" si="30"/>
        <v>2.7</v>
      </c>
      <c r="AH162" s="645">
        <f t="shared" si="31"/>
        <v>9.61</v>
      </c>
      <c r="AI162" s="646"/>
    </row>
    <row r="163" spans="1:35" s="71" customFormat="1" ht="15.75" customHeight="1" x14ac:dyDescent="0.25">
      <c r="A163" s="87">
        <v>1028613</v>
      </c>
      <c r="B163" s="88">
        <v>5361</v>
      </c>
      <c r="C163" s="88" t="s">
        <v>1298</v>
      </c>
      <c r="D163" s="652" t="s">
        <v>1298</v>
      </c>
      <c r="E163" s="89" t="s">
        <v>1117</v>
      </c>
      <c r="F163" s="89" t="s">
        <v>1356</v>
      </c>
      <c r="G163" s="90" t="s">
        <v>1260</v>
      </c>
      <c r="H163" s="91" t="s">
        <v>1117</v>
      </c>
      <c r="I163" s="650">
        <v>357369</v>
      </c>
      <c r="J163" s="650">
        <v>356606</v>
      </c>
      <c r="K163" s="650">
        <v>357369</v>
      </c>
      <c r="L163" s="650">
        <v>356606</v>
      </c>
      <c r="M163" s="68">
        <v>94923.99</v>
      </c>
      <c r="N163" s="68">
        <v>94872.55</v>
      </c>
      <c r="O163" s="68">
        <v>176287.41</v>
      </c>
      <c r="P163" s="68">
        <v>176191.88</v>
      </c>
      <c r="Q163" s="67">
        <v>628580.4</v>
      </c>
      <c r="R163" s="69">
        <v>627670.42999999993</v>
      </c>
      <c r="S163" s="66">
        <v>1256250.83</v>
      </c>
      <c r="T163" s="639">
        <f t="shared" si="22"/>
        <v>357369</v>
      </c>
      <c r="U163" s="640">
        <f t="shared" si="23"/>
        <v>94923.99</v>
      </c>
      <c r="V163" s="641">
        <f t="shared" si="24"/>
        <v>176287.41</v>
      </c>
      <c r="W163" s="641">
        <f t="shared" si="25"/>
        <v>628580.4</v>
      </c>
      <c r="X163" s="639">
        <f t="shared" si="26"/>
        <v>356606</v>
      </c>
      <c r="Y163" s="640">
        <f t="shared" si="27"/>
        <v>94872.55</v>
      </c>
      <c r="Z163" s="641">
        <f t="shared" si="28"/>
        <v>176191.88</v>
      </c>
      <c r="AA163" s="641">
        <f t="shared" si="29"/>
        <v>627670.42999999993</v>
      </c>
      <c r="AB163" s="642">
        <v>32759.974031750084</v>
      </c>
      <c r="AC163" s="642">
        <v>5225.4148005242669</v>
      </c>
      <c r="AD163" s="643">
        <v>37985.388832274351</v>
      </c>
      <c r="AE163" s="644">
        <f t="shared" si="30"/>
        <v>9.39</v>
      </c>
      <c r="AF163" s="644">
        <f t="shared" si="30"/>
        <v>2.5</v>
      </c>
      <c r="AG163" s="644">
        <f t="shared" si="30"/>
        <v>4.6399999999999997</v>
      </c>
      <c r="AH163" s="645">
        <f t="shared" si="31"/>
        <v>16.53</v>
      </c>
      <c r="AI163" s="646"/>
    </row>
    <row r="164" spans="1:35" s="71" customFormat="1" ht="15.75" customHeight="1" x14ac:dyDescent="0.25">
      <c r="A164" s="87">
        <v>1028609</v>
      </c>
      <c r="B164" s="88">
        <v>4346</v>
      </c>
      <c r="C164" s="88" t="s">
        <v>3500</v>
      </c>
      <c r="D164" s="652" t="s">
        <v>1296</v>
      </c>
      <c r="E164" s="89" t="s">
        <v>634</v>
      </c>
      <c r="F164" s="89" t="s">
        <v>1356</v>
      </c>
      <c r="G164" s="90" t="s">
        <v>1260</v>
      </c>
      <c r="H164" s="91" t="s">
        <v>634</v>
      </c>
      <c r="I164" s="650">
        <v>199201</v>
      </c>
      <c r="J164" s="650">
        <v>198776</v>
      </c>
      <c r="K164" s="650">
        <v>199201.00000000003</v>
      </c>
      <c r="L164" s="650">
        <v>198776</v>
      </c>
      <c r="M164" s="68">
        <v>52911.64</v>
      </c>
      <c r="N164" s="68">
        <v>52882.96</v>
      </c>
      <c r="O164" s="68">
        <v>98264.47</v>
      </c>
      <c r="P164" s="68">
        <v>98211.21</v>
      </c>
      <c r="Q164" s="67">
        <v>350377.11</v>
      </c>
      <c r="R164" s="69">
        <v>349870.17</v>
      </c>
      <c r="S164" s="66">
        <v>700247.28</v>
      </c>
      <c r="T164" s="639">
        <f t="shared" si="22"/>
        <v>199201.00000000003</v>
      </c>
      <c r="U164" s="640">
        <f t="shared" si="23"/>
        <v>52911.64</v>
      </c>
      <c r="V164" s="641">
        <f t="shared" si="24"/>
        <v>98264.47</v>
      </c>
      <c r="W164" s="641">
        <f t="shared" si="25"/>
        <v>350377.11</v>
      </c>
      <c r="X164" s="639">
        <f t="shared" si="26"/>
        <v>198776</v>
      </c>
      <c r="Y164" s="640">
        <f t="shared" si="27"/>
        <v>52882.96</v>
      </c>
      <c r="Z164" s="641">
        <f t="shared" si="28"/>
        <v>98211.21</v>
      </c>
      <c r="AA164" s="641">
        <f t="shared" si="29"/>
        <v>349870.17</v>
      </c>
      <c r="AB164" s="642">
        <v>38894.179775798271</v>
      </c>
      <c r="AC164" s="642">
        <v>0</v>
      </c>
      <c r="AD164" s="643">
        <v>38894.179775798271</v>
      </c>
      <c r="AE164" s="644">
        <f t="shared" si="30"/>
        <v>5.1100000000000003</v>
      </c>
      <c r="AF164" s="644">
        <f t="shared" si="30"/>
        <v>1.36</v>
      </c>
      <c r="AG164" s="644">
        <f t="shared" si="30"/>
        <v>2.5299999999999998</v>
      </c>
      <c r="AH164" s="645">
        <f t="shared" si="31"/>
        <v>9</v>
      </c>
      <c r="AI164" s="646"/>
    </row>
    <row r="165" spans="1:35" s="71" customFormat="1" ht="15.75" customHeight="1" x14ac:dyDescent="0.25">
      <c r="A165" s="87">
        <v>1018004</v>
      </c>
      <c r="B165" s="88">
        <v>102903</v>
      </c>
      <c r="C165" s="88" t="s">
        <v>3501</v>
      </c>
      <c r="D165" s="652" t="s">
        <v>1298</v>
      </c>
      <c r="E165" s="89" t="s">
        <v>436</v>
      </c>
      <c r="F165" s="89" t="s">
        <v>1356</v>
      </c>
      <c r="G165" s="90" t="s">
        <v>1260</v>
      </c>
      <c r="H165" s="91" t="s">
        <v>436</v>
      </c>
      <c r="I165" s="650">
        <v>237788</v>
      </c>
      <c r="J165" s="650">
        <v>237280</v>
      </c>
      <c r="K165" s="650">
        <v>237788</v>
      </c>
      <c r="L165" s="650">
        <v>237280.00000000003</v>
      </c>
      <c r="M165" s="68">
        <v>63160.84</v>
      </c>
      <c r="N165" s="68">
        <v>63126.61</v>
      </c>
      <c r="O165" s="68">
        <v>117298.7</v>
      </c>
      <c r="P165" s="68">
        <v>117235.14</v>
      </c>
      <c r="Q165" s="67">
        <v>418247.54</v>
      </c>
      <c r="R165" s="69">
        <v>417641.75000000006</v>
      </c>
      <c r="S165" s="66">
        <v>835889.29</v>
      </c>
      <c r="T165" s="639">
        <f t="shared" si="22"/>
        <v>237788</v>
      </c>
      <c r="U165" s="640">
        <f t="shared" si="23"/>
        <v>63160.84</v>
      </c>
      <c r="V165" s="641">
        <f t="shared" si="24"/>
        <v>117298.7</v>
      </c>
      <c r="W165" s="641">
        <f t="shared" si="25"/>
        <v>418247.54</v>
      </c>
      <c r="X165" s="639">
        <f t="shared" si="26"/>
        <v>237280.00000000003</v>
      </c>
      <c r="Y165" s="640">
        <f t="shared" si="27"/>
        <v>63126.61</v>
      </c>
      <c r="Z165" s="641">
        <f t="shared" si="28"/>
        <v>117235.14</v>
      </c>
      <c r="AA165" s="641">
        <f t="shared" si="29"/>
        <v>417641.75000000006</v>
      </c>
      <c r="AB165" s="642">
        <v>32759.974031750084</v>
      </c>
      <c r="AC165" s="642">
        <v>5225.4148005242669</v>
      </c>
      <c r="AD165" s="643">
        <v>37985.388832274351</v>
      </c>
      <c r="AE165" s="644">
        <f t="shared" si="30"/>
        <v>6.25</v>
      </c>
      <c r="AF165" s="644">
        <f t="shared" si="30"/>
        <v>1.66</v>
      </c>
      <c r="AG165" s="644">
        <f t="shared" si="30"/>
        <v>3.09</v>
      </c>
      <c r="AH165" s="645">
        <f t="shared" si="31"/>
        <v>11</v>
      </c>
      <c r="AI165" s="646"/>
    </row>
    <row r="166" spans="1:35" s="71" customFormat="1" ht="15.75" customHeight="1" x14ac:dyDescent="0.25">
      <c r="A166" s="87">
        <v>1020482</v>
      </c>
      <c r="B166" s="88">
        <v>4308</v>
      </c>
      <c r="C166" s="88" t="s">
        <v>3511</v>
      </c>
      <c r="D166" s="652" t="s">
        <v>1296</v>
      </c>
      <c r="E166" s="89" t="s">
        <v>626</v>
      </c>
      <c r="F166" s="89" t="s">
        <v>1356</v>
      </c>
      <c r="G166" s="90" t="s">
        <v>1260</v>
      </c>
      <c r="H166" s="91" t="s">
        <v>626</v>
      </c>
      <c r="I166" s="650">
        <v>280696</v>
      </c>
      <c r="J166" s="650">
        <v>280097</v>
      </c>
      <c r="K166" s="650">
        <v>280696</v>
      </c>
      <c r="L166" s="650">
        <v>280097</v>
      </c>
      <c r="M166" s="68">
        <v>74558.19</v>
      </c>
      <c r="N166" s="68">
        <v>74517.78</v>
      </c>
      <c r="O166" s="68">
        <v>138465.20000000001</v>
      </c>
      <c r="P166" s="68">
        <v>138390.17000000001</v>
      </c>
      <c r="Q166" s="67">
        <v>493719.39</v>
      </c>
      <c r="R166" s="69">
        <v>493004.95000000007</v>
      </c>
      <c r="S166" s="66">
        <v>986724.34000000008</v>
      </c>
      <c r="T166" s="639">
        <f t="shared" si="22"/>
        <v>280696</v>
      </c>
      <c r="U166" s="640">
        <f t="shared" si="23"/>
        <v>74558.19</v>
      </c>
      <c r="V166" s="641">
        <f t="shared" si="24"/>
        <v>138465.20000000001</v>
      </c>
      <c r="W166" s="641">
        <f t="shared" si="25"/>
        <v>493719.39</v>
      </c>
      <c r="X166" s="639">
        <f t="shared" si="26"/>
        <v>280097</v>
      </c>
      <c r="Y166" s="640">
        <f t="shared" si="27"/>
        <v>74517.78</v>
      </c>
      <c r="Z166" s="641">
        <f t="shared" si="28"/>
        <v>138390.17000000001</v>
      </c>
      <c r="AA166" s="641">
        <f t="shared" si="29"/>
        <v>493004.95000000007</v>
      </c>
      <c r="AB166" s="642">
        <v>38894.179775798271</v>
      </c>
      <c r="AC166" s="642">
        <v>0</v>
      </c>
      <c r="AD166" s="643">
        <v>38894.179775798271</v>
      </c>
      <c r="AE166" s="644">
        <f t="shared" si="30"/>
        <v>7.2</v>
      </c>
      <c r="AF166" s="644">
        <f t="shared" si="30"/>
        <v>1.92</v>
      </c>
      <c r="AG166" s="644">
        <f t="shared" si="30"/>
        <v>3.56</v>
      </c>
      <c r="AH166" s="645">
        <f t="shared" si="31"/>
        <v>12.680000000000001</v>
      </c>
      <c r="AI166" s="646"/>
    </row>
    <row r="167" spans="1:35" s="71" customFormat="1" ht="15.75" customHeight="1" x14ac:dyDescent="0.25">
      <c r="A167" s="87">
        <v>1027692</v>
      </c>
      <c r="B167" s="88">
        <v>5386</v>
      </c>
      <c r="C167" s="88" t="s">
        <v>3511</v>
      </c>
      <c r="D167" s="652" t="s">
        <v>1296</v>
      </c>
      <c r="E167" s="89" t="s">
        <v>1131</v>
      </c>
      <c r="F167" s="89" t="s">
        <v>1356</v>
      </c>
      <c r="G167" s="90" t="s">
        <v>1260</v>
      </c>
      <c r="H167" s="91" t="s">
        <v>1131</v>
      </c>
      <c r="I167" s="650">
        <v>248003</v>
      </c>
      <c r="J167" s="650">
        <v>247474</v>
      </c>
      <c r="K167" s="650">
        <v>248003.00000000003</v>
      </c>
      <c r="L167" s="650">
        <v>247474</v>
      </c>
      <c r="M167" s="68">
        <v>65874.34</v>
      </c>
      <c r="N167" s="68">
        <v>65838.64</v>
      </c>
      <c r="O167" s="68">
        <v>122338.06</v>
      </c>
      <c r="P167" s="68">
        <v>122271.76</v>
      </c>
      <c r="Q167" s="67">
        <v>436215.4</v>
      </c>
      <c r="R167" s="69">
        <v>435584.4</v>
      </c>
      <c r="S167" s="66">
        <v>871799.8</v>
      </c>
      <c r="T167" s="639">
        <f t="shared" si="22"/>
        <v>248003.00000000003</v>
      </c>
      <c r="U167" s="640">
        <f t="shared" si="23"/>
        <v>65874.34</v>
      </c>
      <c r="V167" s="641">
        <f t="shared" si="24"/>
        <v>122338.06</v>
      </c>
      <c r="W167" s="641">
        <f t="shared" si="25"/>
        <v>436215.4</v>
      </c>
      <c r="X167" s="639">
        <f t="shared" si="26"/>
        <v>247474</v>
      </c>
      <c r="Y167" s="640">
        <f t="shared" si="27"/>
        <v>65838.64</v>
      </c>
      <c r="Z167" s="641">
        <f t="shared" si="28"/>
        <v>122271.76</v>
      </c>
      <c r="AA167" s="641">
        <f t="shared" si="29"/>
        <v>435584.4</v>
      </c>
      <c r="AB167" s="642">
        <v>38894.179775798271</v>
      </c>
      <c r="AC167" s="642">
        <v>0</v>
      </c>
      <c r="AD167" s="643">
        <v>38894.179775798271</v>
      </c>
      <c r="AE167" s="644">
        <f t="shared" si="30"/>
        <v>6.36</v>
      </c>
      <c r="AF167" s="644">
        <f t="shared" si="30"/>
        <v>1.69</v>
      </c>
      <c r="AG167" s="644">
        <f t="shared" si="30"/>
        <v>3.14</v>
      </c>
      <c r="AH167" s="645">
        <f t="shared" si="31"/>
        <v>11.190000000000001</v>
      </c>
      <c r="AI167" s="646"/>
    </row>
    <row r="168" spans="1:35" s="71" customFormat="1" ht="15.75" customHeight="1" x14ac:dyDescent="0.25">
      <c r="A168" s="87">
        <v>1027707</v>
      </c>
      <c r="B168" s="88">
        <v>4887</v>
      </c>
      <c r="C168" s="88" t="s">
        <v>3512</v>
      </c>
      <c r="D168" s="652" t="s">
        <v>1298</v>
      </c>
      <c r="E168" s="89" t="s">
        <v>861</v>
      </c>
      <c r="F168" s="89" t="s">
        <v>1356</v>
      </c>
      <c r="G168" s="90" t="s">
        <v>1260</v>
      </c>
      <c r="H168" s="91" t="s">
        <v>861</v>
      </c>
      <c r="I168" s="650">
        <v>236643</v>
      </c>
      <c r="J168" s="650">
        <v>236138</v>
      </c>
      <c r="K168" s="650">
        <v>236643</v>
      </c>
      <c r="L168" s="650">
        <v>236138</v>
      </c>
      <c r="M168" s="68">
        <v>62856.82</v>
      </c>
      <c r="N168" s="68">
        <v>62822.76</v>
      </c>
      <c r="O168" s="68">
        <v>116734.1</v>
      </c>
      <c r="P168" s="68">
        <v>116670.84</v>
      </c>
      <c r="Q168" s="67">
        <v>416233.92000000004</v>
      </c>
      <c r="R168" s="69">
        <v>415631.6</v>
      </c>
      <c r="S168" s="66">
        <v>831865.52</v>
      </c>
      <c r="T168" s="639">
        <f t="shared" si="22"/>
        <v>236643</v>
      </c>
      <c r="U168" s="640">
        <f t="shared" si="23"/>
        <v>62856.82</v>
      </c>
      <c r="V168" s="641">
        <f t="shared" si="24"/>
        <v>116734.1</v>
      </c>
      <c r="W168" s="641">
        <f t="shared" si="25"/>
        <v>416233.92000000004</v>
      </c>
      <c r="X168" s="639">
        <f t="shared" si="26"/>
        <v>236138</v>
      </c>
      <c r="Y168" s="640">
        <f t="shared" si="27"/>
        <v>62822.76</v>
      </c>
      <c r="Z168" s="641">
        <f t="shared" si="28"/>
        <v>116670.84</v>
      </c>
      <c r="AA168" s="641">
        <f t="shared" si="29"/>
        <v>415631.6</v>
      </c>
      <c r="AB168" s="642">
        <v>32759.974031750084</v>
      </c>
      <c r="AC168" s="642">
        <v>5225.4148005242669</v>
      </c>
      <c r="AD168" s="643">
        <v>37985.388832274351</v>
      </c>
      <c r="AE168" s="644">
        <f t="shared" si="30"/>
        <v>6.22</v>
      </c>
      <c r="AF168" s="644">
        <f t="shared" si="30"/>
        <v>1.65</v>
      </c>
      <c r="AG168" s="644">
        <f t="shared" si="30"/>
        <v>3.07</v>
      </c>
      <c r="AH168" s="645">
        <f t="shared" si="31"/>
        <v>10.94</v>
      </c>
      <c r="AI168" s="646"/>
    </row>
    <row r="169" spans="1:35" s="71" customFormat="1" ht="15.75" customHeight="1" x14ac:dyDescent="0.25">
      <c r="A169" s="87">
        <v>1027676</v>
      </c>
      <c r="B169" s="88">
        <v>5326</v>
      </c>
      <c r="C169" s="88" t="s">
        <v>3513</v>
      </c>
      <c r="D169" s="652" t="s">
        <v>1296</v>
      </c>
      <c r="E169" s="89" t="s">
        <v>1095</v>
      </c>
      <c r="F169" s="89" t="s">
        <v>1356</v>
      </c>
      <c r="G169" s="90" t="s">
        <v>1260</v>
      </c>
      <c r="H169" s="91" t="s">
        <v>1095</v>
      </c>
      <c r="I169" s="650">
        <v>222774</v>
      </c>
      <c r="J169" s="650">
        <v>222299</v>
      </c>
      <c r="K169" s="650">
        <v>222774</v>
      </c>
      <c r="L169" s="650">
        <v>222299</v>
      </c>
      <c r="M169" s="68">
        <v>59173.06</v>
      </c>
      <c r="N169" s="68">
        <v>59141</v>
      </c>
      <c r="O169" s="68">
        <v>109892.83</v>
      </c>
      <c r="P169" s="68">
        <v>109833.28</v>
      </c>
      <c r="Q169" s="67">
        <v>391839.89</v>
      </c>
      <c r="R169" s="69">
        <v>391273.28</v>
      </c>
      <c r="S169" s="66">
        <v>783113.17</v>
      </c>
      <c r="T169" s="639">
        <f t="shared" si="22"/>
        <v>222774</v>
      </c>
      <c r="U169" s="640">
        <f t="shared" si="23"/>
        <v>59173.06</v>
      </c>
      <c r="V169" s="641">
        <f t="shared" si="24"/>
        <v>109892.83</v>
      </c>
      <c r="W169" s="641">
        <f t="shared" si="25"/>
        <v>391839.89</v>
      </c>
      <c r="X169" s="639">
        <f t="shared" si="26"/>
        <v>222299</v>
      </c>
      <c r="Y169" s="640">
        <f t="shared" si="27"/>
        <v>59141</v>
      </c>
      <c r="Z169" s="641">
        <f t="shared" si="28"/>
        <v>109833.28</v>
      </c>
      <c r="AA169" s="641">
        <f t="shared" si="29"/>
        <v>391273.28</v>
      </c>
      <c r="AB169" s="642">
        <v>38894.179775798271</v>
      </c>
      <c r="AC169" s="642">
        <v>0</v>
      </c>
      <c r="AD169" s="643">
        <v>38894.179775798271</v>
      </c>
      <c r="AE169" s="644">
        <f t="shared" si="30"/>
        <v>5.72</v>
      </c>
      <c r="AF169" s="644">
        <f t="shared" si="30"/>
        <v>1.52</v>
      </c>
      <c r="AG169" s="644">
        <f t="shared" si="30"/>
        <v>2.82</v>
      </c>
      <c r="AH169" s="645">
        <f t="shared" si="31"/>
        <v>10.06</v>
      </c>
      <c r="AI169" s="646"/>
    </row>
    <row r="170" spans="1:35" s="71" customFormat="1" ht="15.75" customHeight="1" x14ac:dyDescent="0.25">
      <c r="A170" s="87">
        <v>1021370</v>
      </c>
      <c r="B170" s="88">
        <v>4341</v>
      </c>
      <c r="C170" s="88" t="s">
        <v>1293</v>
      </c>
      <c r="D170" s="652" t="s">
        <v>1293</v>
      </c>
      <c r="E170" s="89" t="s">
        <v>200</v>
      </c>
      <c r="F170" s="89" t="s">
        <v>1356</v>
      </c>
      <c r="G170" s="90" t="s">
        <v>1260</v>
      </c>
      <c r="H170" s="91" t="s">
        <v>200</v>
      </c>
      <c r="I170" s="650">
        <v>155294</v>
      </c>
      <c r="J170" s="650">
        <v>154963</v>
      </c>
      <c r="K170" s="650">
        <v>155294</v>
      </c>
      <c r="L170" s="650">
        <v>154963</v>
      </c>
      <c r="M170" s="68">
        <v>41249.08</v>
      </c>
      <c r="N170" s="68">
        <v>41226.730000000003</v>
      </c>
      <c r="O170" s="68">
        <v>76605.440000000002</v>
      </c>
      <c r="P170" s="68">
        <v>76563.929999999993</v>
      </c>
      <c r="Q170" s="67">
        <v>273148.52</v>
      </c>
      <c r="R170" s="69">
        <v>272753.66000000003</v>
      </c>
      <c r="S170" s="66">
        <v>545902.18000000005</v>
      </c>
      <c r="T170" s="639">
        <f t="shared" si="22"/>
        <v>155294</v>
      </c>
      <c r="U170" s="640">
        <f t="shared" si="23"/>
        <v>41249.08</v>
      </c>
      <c r="V170" s="641">
        <f t="shared" si="24"/>
        <v>76605.440000000002</v>
      </c>
      <c r="W170" s="641">
        <f t="shared" si="25"/>
        <v>273148.52</v>
      </c>
      <c r="X170" s="639">
        <f t="shared" si="26"/>
        <v>154963</v>
      </c>
      <c r="Y170" s="640">
        <f t="shared" si="27"/>
        <v>41226.730000000003</v>
      </c>
      <c r="Z170" s="641">
        <f t="shared" si="28"/>
        <v>76563.929999999993</v>
      </c>
      <c r="AA170" s="641">
        <f t="shared" si="29"/>
        <v>272753.66000000003</v>
      </c>
      <c r="AB170" s="642">
        <v>30892.13297939278</v>
      </c>
      <c r="AC170" s="642">
        <v>3619.9842187262866</v>
      </c>
      <c r="AD170" s="643">
        <v>34512.117198119064</v>
      </c>
      <c r="AE170" s="644">
        <f t="shared" si="30"/>
        <v>4.49</v>
      </c>
      <c r="AF170" s="644">
        <f t="shared" si="30"/>
        <v>1.19</v>
      </c>
      <c r="AG170" s="644">
        <f t="shared" si="30"/>
        <v>2.2200000000000002</v>
      </c>
      <c r="AH170" s="645">
        <f t="shared" si="31"/>
        <v>7.9</v>
      </c>
      <c r="AI170" s="646"/>
    </row>
    <row r="171" spans="1:35" s="71" customFormat="1" ht="15.75" customHeight="1" x14ac:dyDescent="0.25">
      <c r="A171" s="87">
        <v>1013345</v>
      </c>
      <c r="B171" s="88">
        <v>4589</v>
      </c>
      <c r="C171" s="88" t="s">
        <v>3501</v>
      </c>
      <c r="D171" s="652" t="s">
        <v>1298</v>
      </c>
      <c r="E171" s="89" t="s">
        <v>736</v>
      </c>
      <c r="F171" s="89" t="s">
        <v>1356</v>
      </c>
      <c r="G171" s="90" t="s">
        <v>1260</v>
      </c>
      <c r="H171" s="91" t="s">
        <v>736</v>
      </c>
      <c r="I171" s="650">
        <v>253008</v>
      </c>
      <c r="J171" s="650">
        <v>252468</v>
      </c>
      <c r="K171" s="650">
        <v>253007.99999999997</v>
      </c>
      <c r="L171" s="650">
        <v>252468</v>
      </c>
      <c r="M171" s="68">
        <v>67203.600000000006</v>
      </c>
      <c r="N171" s="68">
        <v>67167.179999999993</v>
      </c>
      <c r="O171" s="68">
        <v>124806.68</v>
      </c>
      <c r="P171" s="68">
        <v>124739.05</v>
      </c>
      <c r="Q171" s="67">
        <v>445018.27999999997</v>
      </c>
      <c r="R171" s="69">
        <v>444374.23</v>
      </c>
      <c r="S171" s="66">
        <v>889392.51</v>
      </c>
      <c r="T171" s="639">
        <f t="shared" si="22"/>
        <v>253007.99999999997</v>
      </c>
      <c r="U171" s="640">
        <f t="shared" si="23"/>
        <v>67203.600000000006</v>
      </c>
      <c r="V171" s="641">
        <f t="shared" si="24"/>
        <v>124806.68</v>
      </c>
      <c r="W171" s="641">
        <f t="shared" si="25"/>
        <v>445018.27999999997</v>
      </c>
      <c r="X171" s="639">
        <f t="shared" si="26"/>
        <v>252468</v>
      </c>
      <c r="Y171" s="640">
        <f t="shared" si="27"/>
        <v>67167.179999999993</v>
      </c>
      <c r="Z171" s="641">
        <f t="shared" si="28"/>
        <v>124739.05</v>
      </c>
      <c r="AA171" s="641">
        <f t="shared" si="29"/>
        <v>444374.23</v>
      </c>
      <c r="AB171" s="642">
        <v>32759.974031750084</v>
      </c>
      <c r="AC171" s="642">
        <v>5225.4148005242669</v>
      </c>
      <c r="AD171" s="643">
        <v>37985.388832274351</v>
      </c>
      <c r="AE171" s="644">
        <f t="shared" si="30"/>
        <v>6.65</v>
      </c>
      <c r="AF171" s="644">
        <f t="shared" si="30"/>
        <v>1.77</v>
      </c>
      <c r="AG171" s="644">
        <f t="shared" si="30"/>
        <v>3.28</v>
      </c>
      <c r="AH171" s="645">
        <f t="shared" si="31"/>
        <v>11.7</v>
      </c>
      <c r="AI171" s="646"/>
    </row>
    <row r="172" spans="1:35" s="71" customFormat="1" ht="15.75" customHeight="1" x14ac:dyDescent="0.25">
      <c r="A172" s="87">
        <v>1013401</v>
      </c>
      <c r="B172" s="88">
        <v>4688</v>
      </c>
      <c r="C172" s="88" t="s">
        <v>1293</v>
      </c>
      <c r="D172" s="652" t="s">
        <v>1293</v>
      </c>
      <c r="E172" s="89" t="s">
        <v>252</v>
      </c>
      <c r="F172" s="89" t="s">
        <v>1356</v>
      </c>
      <c r="G172" s="90" t="s">
        <v>1260</v>
      </c>
      <c r="H172" s="91" t="s">
        <v>252</v>
      </c>
      <c r="I172" s="650">
        <v>292008</v>
      </c>
      <c r="J172" s="650">
        <v>291385</v>
      </c>
      <c r="K172" s="650">
        <v>292008</v>
      </c>
      <c r="L172" s="650">
        <v>291385</v>
      </c>
      <c r="M172" s="68">
        <v>77562.77</v>
      </c>
      <c r="N172" s="68">
        <v>77520.73</v>
      </c>
      <c r="O172" s="68">
        <v>144045.14000000001</v>
      </c>
      <c r="P172" s="68">
        <v>143967.07999999999</v>
      </c>
      <c r="Q172" s="67">
        <v>513615.91000000003</v>
      </c>
      <c r="R172" s="69">
        <v>512872.80999999994</v>
      </c>
      <c r="S172" s="66">
        <v>1026488.72</v>
      </c>
      <c r="T172" s="639">
        <f t="shared" si="22"/>
        <v>292008</v>
      </c>
      <c r="U172" s="640">
        <f t="shared" si="23"/>
        <v>77562.77</v>
      </c>
      <c r="V172" s="641">
        <f t="shared" si="24"/>
        <v>144045.14000000001</v>
      </c>
      <c r="W172" s="641">
        <f t="shared" si="25"/>
        <v>513615.91000000003</v>
      </c>
      <c r="X172" s="639">
        <f t="shared" si="26"/>
        <v>291385</v>
      </c>
      <c r="Y172" s="640">
        <f t="shared" si="27"/>
        <v>77520.73</v>
      </c>
      <c r="Z172" s="641">
        <f t="shared" si="28"/>
        <v>143967.07999999999</v>
      </c>
      <c r="AA172" s="641">
        <f t="shared" si="29"/>
        <v>512872.80999999994</v>
      </c>
      <c r="AB172" s="642">
        <v>30892.13297939278</v>
      </c>
      <c r="AC172" s="642">
        <v>3619.9842187262866</v>
      </c>
      <c r="AD172" s="643">
        <v>34512.117198119064</v>
      </c>
      <c r="AE172" s="644">
        <f t="shared" si="30"/>
        <v>8.44</v>
      </c>
      <c r="AF172" s="644">
        <f t="shared" si="30"/>
        <v>2.25</v>
      </c>
      <c r="AG172" s="644">
        <f t="shared" si="30"/>
        <v>4.17</v>
      </c>
      <c r="AH172" s="645">
        <f t="shared" si="31"/>
        <v>14.86</v>
      </c>
      <c r="AI172" s="646"/>
    </row>
    <row r="173" spans="1:35" s="71" customFormat="1" ht="15.75" customHeight="1" x14ac:dyDescent="0.25">
      <c r="A173" s="87">
        <v>1013354</v>
      </c>
      <c r="B173" s="88">
        <v>5018</v>
      </c>
      <c r="C173" s="88" t="s">
        <v>1293</v>
      </c>
      <c r="D173" s="652" t="s">
        <v>1293</v>
      </c>
      <c r="E173" s="89" t="s">
        <v>913</v>
      </c>
      <c r="F173" s="89" t="s">
        <v>1356</v>
      </c>
      <c r="G173" s="90" t="s">
        <v>1260</v>
      </c>
      <c r="H173" s="91" t="s">
        <v>1357</v>
      </c>
      <c r="I173" s="650">
        <v>280234</v>
      </c>
      <c r="J173" s="650">
        <v>279635</v>
      </c>
      <c r="K173" s="650">
        <v>280234</v>
      </c>
      <c r="L173" s="650">
        <v>279635</v>
      </c>
      <c r="M173" s="68">
        <v>74435.289999999994</v>
      </c>
      <c r="N173" s="68">
        <v>74394.95</v>
      </c>
      <c r="O173" s="68">
        <v>138236.96</v>
      </c>
      <c r="P173" s="68">
        <v>138162.04999999999</v>
      </c>
      <c r="Q173" s="67">
        <v>492906.25</v>
      </c>
      <c r="R173" s="69">
        <v>492192</v>
      </c>
      <c r="S173" s="66">
        <v>985098.25</v>
      </c>
      <c r="T173" s="639">
        <f t="shared" si="22"/>
        <v>280234</v>
      </c>
      <c r="U173" s="640">
        <f t="shared" si="23"/>
        <v>74435.289999999994</v>
      </c>
      <c r="V173" s="641">
        <f t="shared" si="24"/>
        <v>138236.96</v>
      </c>
      <c r="W173" s="641">
        <f t="shared" si="25"/>
        <v>492906.25</v>
      </c>
      <c r="X173" s="639">
        <f t="shared" si="26"/>
        <v>279635</v>
      </c>
      <c r="Y173" s="640">
        <f t="shared" si="27"/>
        <v>74394.95</v>
      </c>
      <c r="Z173" s="641">
        <f t="shared" si="28"/>
        <v>138162.04999999999</v>
      </c>
      <c r="AA173" s="641">
        <f t="shared" si="29"/>
        <v>492192</v>
      </c>
      <c r="AB173" s="642">
        <v>30892.13297939278</v>
      </c>
      <c r="AC173" s="642">
        <v>3619.9842187262866</v>
      </c>
      <c r="AD173" s="643">
        <v>34512.117198119064</v>
      </c>
      <c r="AE173" s="644">
        <f t="shared" si="30"/>
        <v>8.1</v>
      </c>
      <c r="AF173" s="644">
        <f t="shared" si="30"/>
        <v>2.16</v>
      </c>
      <c r="AG173" s="644">
        <f t="shared" si="30"/>
        <v>4</v>
      </c>
      <c r="AH173" s="645">
        <f t="shared" si="31"/>
        <v>14.26</v>
      </c>
      <c r="AI173" s="646"/>
    </row>
    <row r="174" spans="1:35" s="71" customFormat="1" ht="15.75" customHeight="1" x14ac:dyDescent="0.25">
      <c r="A174" s="87">
        <v>1012930</v>
      </c>
      <c r="B174" s="88">
        <v>5031</v>
      </c>
      <c r="C174" s="88" t="s">
        <v>1293</v>
      </c>
      <c r="D174" s="652" t="s">
        <v>1293</v>
      </c>
      <c r="E174" s="89" t="s">
        <v>915</v>
      </c>
      <c r="F174" s="89" t="s">
        <v>1356</v>
      </c>
      <c r="G174" s="90" t="s">
        <v>1260</v>
      </c>
      <c r="H174" s="91" t="s">
        <v>915</v>
      </c>
      <c r="I174" s="650">
        <v>212973</v>
      </c>
      <c r="J174" s="650">
        <v>212518</v>
      </c>
      <c r="K174" s="650">
        <v>212973</v>
      </c>
      <c r="L174" s="650">
        <v>212518</v>
      </c>
      <c r="M174" s="68">
        <v>56569.52</v>
      </c>
      <c r="N174" s="68">
        <v>56538.87</v>
      </c>
      <c r="O174" s="68">
        <v>105057.69</v>
      </c>
      <c r="P174" s="68">
        <v>105000.76</v>
      </c>
      <c r="Q174" s="67">
        <v>374600.21</v>
      </c>
      <c r="R174" s="69">
        <v>374057.63</v>
      </c>
      <c r="S174" s="66">
        <v>748657.84000000008</v>
      </c>
      <c r="T174" s="639">
        <f t="shared" si="22"/>
        <v>212973</v>
      </c>
      <c r="U174" s="640">
        <f t="shared" si="23"/>
        <v>56569.52</v>
      </c>
      <c r="V174" s="641">
        <f t="shared" si="24"/>
        <v>105057.69</v>
      </c>
      <c r="W174" s="641">
        <f t="shared" si="25"/>
        <v>374600.21</v>
      </c>
      <c r="X174" s="639">
        <f t="shared" si="26"/>
        <v>212518</v>
      </c>
      <c r="Y174" s="640">
        <f t="shared" si="27"/>
        <v>56538.87</v>
      </c>
      <c r="Z174" s="641">
        <f t="shared" si="28"/>
        <v>105000.76</v>
      </c>
      <c r="AA174" s="641">
        <f t="shared" si="29"/>
        <v>374057.63</v>
      </c>
      <c r="AB174" s="642">
        <v>30892.13297939278</v>
      </c>
      <c r="AC174" s="642">
        <v>3619.9842187262866</v>
      </c>
      <c r="AD174" s="643">
        <v>34512.117198119064</v>
      </c>
      <c r="AE174" s="644">
        <f t="shared" si="30"/>
        <v>6.16</v>
      </c>
      <c r="AF174" s="644">
        <f t="shared" si="30"/>
        <v>1.64</v>
      </c>
      <c r="AG174" s="644">
        <f t="shared" si="30"/>
        <v>3.04</v>
      </c>
      <c r="AH174" s="645">
        <f t="shared" si="31"/>
        <v>10.84</v>
      </c>
      <c r="AI174" s="646"/>
    </row>
    <row r="175" spans="1:35" s="71" customFormat="1" ht="15.75" customHeight="1" x14ac:dyDescent="0.25">
      <c r="A175" s="87">
        <v>1025667</v>
      </c>
      <c r="B175" s="88">
        <v>5192</v>
      </c>
      <c r="C175" s="88" t="s">
        <v>3514</v>
      </c>
      <c r="D175" s="652" t="s">
        <v>1296</v>
      </c>
      <c r="E175" s="89" t="s">
        <v>1011</v>
      </c>
      <c r="F175" s="89" t="s">
        <v>1356</v>
      </c>
      <c r="G175" s="90" t="s">
        <v>1260</v>
      </c>
      <c r="H175" s="91" t="s">
        <v>1011</v>
      </c>
      <c r="I175" s="650">
        <v>247395</v>
      </c>
      <c r="J175" s="650">
        <v>246866</v>
      </c>
      <c r="K175" s="650">
        <v>247395</v>
      </c>
      <c r="L175" s="650">
        <v>246866</v>
      </c>
      <c r="M175" s="68">
        <v>65712.63</v>
      </c>
      <c r="N175" s="68">
        <v>65677.02</v>
      </c>
      <c r="O175" s="68">
        <v>122037.74</v>
      </c>
      <c r="P175" s="68">
        <v>121971.61</v>
      </c>
      <c r="Q175" s="67">
        <v>435145.37</v>
      </c>
      <c r="R175" s="69">
        <v>434514.63</v>
      </c>
      <c r="S175" s="66">
        <v>869660</v>
      </c>
      <c r="T175" s="639">
        <f t="shared" si="22"/>
        <v>247395</v>
      </c>
      <c r="U175" s="640">
        <f t="shared" si="23"/>
        <v>65712.63</v>
      </c>
      <c r="V175" s="641">
        <f t="shared" si="24"/>
        <v>122037.74</v>
      </c>
      <c r="W175" s="641">
        <f t="shared" si="25"/>
        <v>435145.37</v>
      </c>
      <c r="X175" s="639">
        <f t="shared" si="26"/>
        <v>246866</v>
      </c>
      <c r="Y175" s="640">
        <f t="shared" si="27"/>
        <v>65677.02</v>
      </c>
      <c r="Z175" s="641">
        <f t="shared" si="28"/>
        <v>121971.61</v>
      </c>
      <c r="AA175" s="641">
        <f t="shared" si="29"/>
        <v>434514.63</v>
      </c>
      <c r="AB175" s="642">
        <v>38894.179775798271</v>
      </c>
      <c r="AC175" s="642">
        <v>0</v>
      </c>
      <c r="AD175" s="643">
        <v>38894.179775798271</v>
      </c>
      <c r="AE175" s="644">
        <f t="shared" si="30"/>
        <v>6.35</v>
      </c>
      <c r="AF175" s="644">
        <f t="shared" si="30"/>
        <v>1.69</v>
      </c>
      <c r="AG175" s="644">
        <f t="shared" si="30"/>
        <v>3.14</v>
      </c>
      <c r="AH175" s="645">
        <f t="shared" si="31"/>
        <v>11.18</v>
      </c>
      <c r="AI175" s="646"/>
    </row>
    <row r="176" spans="1:35" s="71" customFormat="1" ht="15.75" customHeight="1" x14ac:dyDescent="0.25">
      <c r="A176" s="87">
        <v>1025666</v>
      </c>
      <c r="B176" s="88">
        <v>5269</v>
      </c>
      <c r="C176" s="88" t="s">
        <v>2249</v>
      </c>
      <c r="D176" s="652" t="s">
        <v>1293</v>
      </c>
      <c r="E176" s="89" t="s">
        <v>1069</v>
      </c>
      <c r="F176" s="89" t="s">
        <v>1356</v>
      </c>
      <c r="G176" s="90" t="s">
        <v>1260</v>
      </c>
      <c r="H176" s="91" t="s">
        <v>1069</v>
      </c>
      <c r="I176" s="650">
        <v>316458</v>
      </c>
      <c r="J176" s="650">
        <v>315782</v>
      </c>
      <c r="K176" s="650">
        <v>316458</v>
      </c>
      <c r="L176" s="650">
        <v>315782</v>
      </c>
      <c r="M176" s="68">
        <v>84057.05</v>
      </c>
      <c r="N176" s="68">
        <v>84011.5</v>
      </c>
      <c r="O176" s="68">
        <v>156105.96</v>
      </c>
      <c r="P176" s="68">
        <v>156021.35999999999</v>
      </c>
      <c r="Q176" s="67">
        <v>556621.01</v>
      </c>
      <c r="R176" s="69">
        <v>555814.86</v>
      </c>
      <c r="S176" s="66">
        <v>1112435.8700000001</v>
      </c>
      <c r="T176" s="639">
        <f t="shared" si="22"/>
        <v>316458</v>
      </c>
      <c r="U176" s="640">
        <f t="shared" si="23"/>
        <v>84057.05</v>
      </c>
      <c r="V176" s="641">
        <f t="shared" si="24"/>
        <v>156105.96</v>
      </c>
      <c r="W176" s="641">
        <f t="shared" si="25"/>
        <v>556621.01</v>
      </c>
      <c r="X176" s="639">
        <f t="shared" si="26"/>
        <v>315782</v>
      </c>
      <c r="Y176" s="640">
        <f t="shared" si="27"/>
        <v>84011.5</v>
      </c>
      <c r="Z176" s="641">
        <f t="shared" si="28"/>
        <v>156021.35999999999</v>
      </c>
      <c r="AA176" s="641">
        <f t="shared" si="29"/>
        <v>555814.86</v>
      </c>
      <c r="AB176" s="642">
        <v>30892.13297939278</v>
      </c>
      <c r="AC176" s="642">
        <v>3619.9842187262866</v>
      </c>
      <c r="AD176" s="643">
        <v>34512.117198119064</v>
      </c>
      <c r="AE176" s="644">
        <f t="shared" si="30"/>
        <v>9.15</v>
      </c>
      <c r="AF176" s="644">
        <f t="shared" si="30"/>
        <v>2.4300000000000002</v>
      </c>
      <c r="AG176" s="644">
        <f t="shared" si="30"/>
        <v>4.5199999999999996</v>
      </c>
      <c r="AH176" s="645">
        <f t="shared" si="31"/>
        <v>16.100000000000001</v>
      </c>
      <c r="AI176" s="646"/>
    </row>
    <row r="177" spans="1:35" s="71" customFormat="1" ht="15.75" customHeight="1" x14ac:dyDescent="0.25">
      <c r="A177" s="81">
        <v>1026493</v>
      </c>
      <c r="B177" s="82">
        <v>4996</v>
      </c>
      <c r="C177" s="82" t="s">
        <v>3515</v>
      </c>
      <c r="D177" s="651" t="s">
        <v>1296</v>
      </c>
      <c r="E177" s="83" t="s">
        <v>897</v>
      </c>
      <c r="F177" s="83" t="s">
        <v>1356</v>
      </c>
      <c r="G177" s="84" t="s">
        <v>1260</v>
      </c>
      <c r="H177" s="85" t="s">
        <v>897</v>
      </c>
      <c r="I177" s="650">
        <v>163939</v>
      </c>
      <c r="J177" s="650">
        <v>163589</v>
      </c>
      <c r="K177" s="650">
        <v>163939</v>
      </c>
      <c r="L177" s="650">
        <v>163589</v>
      </c>
      <c r="M177" s="68">
        <v>43545.37</v>
      </c>
      <c r="N177" s="68">
        <v>43521.77</v>
      </c>
      <c r="O177" s="68">
        <v>80869.97</v>
      </c>
      <c r="P177" s="68">
        <v>80826.149999999994</v>
      </c>
      <c r="Q177" s="67">
        <v>288354.33999999997</v>
      </c>
      <c r="R177" s="69">
        <v>287936.92</v>
      </c>
      <c r="S177" s="66">
        <v>576291.26</v>
      </c>
      <c r="T177" s="639">
        <f t="shared" si="22"/>
        <v>163939</v>
      </c>
      <c r="U177" s="640">
        <f t="shared" si="23"/>
        <v>43545.37</v>
      </c>
      <c r="V177" s="641">
        <f t="shared" si="24"/>
        <v>80869.97</v>
      </c>
      <c r="W177" s="641">
        <f t="shared" si="25"/>
        <v>288354.33999999997</v>
      </c>
      <c r="X177" s="639">
        <f t="shared" si="26"/>
        <v>163589</v>
      </c>
      <c r="Y177" s="640">
        <f t="shared" si="27"/>
        <v>43521.77</v>
      </c>
      <c r="Z177" s="641">
        <f t="shared" si="28"/>
        <v>80826.149999999994</v>
      </c>
      <c r="AA177" s="641">
        <f t="shared" si="29"/>
        <v>287936.92</v>
      </c>
      <c r="AB177" s="642">
        <v>38894.179775798271</v>
      </c>
      <c r="AC177" s="642">
        <v>0</v>
      </c>
      <c r="AD177" s="643">
        <v>38894.179775798271</v>
      </c>
      <c r="AE177" s="644">
        <f t="shared" si="30"/>
        <v>4.21</v>
      </c>
      <c r="AF177" s="644">
        <f t="shared" si="30"/>
        <v>1.1200000000000001</v>
      </c>
      <c r="AG177" s="644">
        <f t="shared" si="30"/>
        <v>2.08</v>
      </c>
      <c r="AH177" s="645">
        <f t="shared" si="31"/>
        <v>7.41</v>
      </c>
      <c r="AI177" s="646"/>
    </row>
    <row r="178" spans="1:35" s="71" customFormat="1" ht="15.75" customHeight="1" x14ac:dyDescent="0.25">
      <c r="A178" s="81">
        <v>1026509</v>
      </c>
      <c r="B178" s="82">
        <v>4836</v>
      </c>
      <c r="C178" s="82" t="s">
        <v>3499</v>
      </c>
      <c r="D178" s="651" t="s">
        <v>1296</v>
      </c>
      <c r="E178" s="83" t="s">
        <v>282</v>
      </c>
      <c r="F178" s="83" t="s">
        <v>1356</v>
      </c>
      <c r="G178" s="84" t="s">
        <v>1260</v>
      </c>
      <c r="H178" s="85" t="s">
        <v>282</v>
      </c>
      <c r="I178" s="650">
        <v>103570</v>
      </c>
      <c r="J178" s="650">
        <v>103349</v>
      </c>
      <c r="K178" s="650">
        <v>103570</v>
      </c>
      <c r="L178" s="650">
        <v>103348.99999999999</v>
      </c>
      <c r="M178" s="68">
        <v>27510.17</v>
      </c>
      <c r="N178" s="68">
        <v>27495.26</v>
      </c>
      <c r="O178" s="68">
        <v>51090.31</v>
      </c>
      <c r="P178" s="68">
        <v>51062.63</v>
      </c>
      <c r="Q178" s="67">
        <v>182170.47999999998</v>
      </c>
      <c r="R178" s="69">
        <v>181906.88999999998</v>
      </c>
      <c r="S178" s="66">
        <v>364077.37</v>
      </c>
      <c r="T178" s="639">
        <f t="shared" si="22"/>
        <v>103570</v>
      </c>
      <c r="U178" s="640">
        <f t="shared" si="23"/>
        <v>27510.17</v>
      </c>
      <c r="V178" s="641">
        <f t="shared" si="24"/>
        <v>51090.31</v>
      </c>
      <c r="W178" s="641">
        <f t="shared" si="25"/>
        <v>182170.47999999998</v>
      </c>
      <c r="X178" s="639">
        <f t="shared" si="26"/>
        <v>103348.99999999999</v>
      </c>
      <c r="Y178" s="640">
        <f t="shared" si="27"/>
        <v>27495.26</v>
      </c>
      <c r="Z178" s="641">
        <f t="shared" si="28"/>
        <v>51062.63</v>
      </c>
      <c r="AA178" s="641">
        <f t="shared" si="29"/>
        <v>181906.88999999998</v>
      </c>
      <c r="AB178" s="642">
        <v>38894.179775798271</v>
      </c>
      <c r="AC178" s="642">
        <v>0</v>
      </c>
      <c r="AD178" s="643">
        <v>38894.179775798271</v>
      </c>
      <c r="AE178" s="644">
        <f t="shared" si="30"/>
        <v>2.66</v>
      </c>
      <c r="AF178" s="644">
        <f t="shared" si="30"/>
        <v>0.71</v>
      </c>
      <c r="AG178" s="644">
        <f t="shared" si="30"/>
        <v>1.31</v>
      </c>
      <c r="AH178" s="645">
        <f t="shared" si="31"/>
        <v>4.68</v>
      </c>
      <c r="AI178" s="646"/>
    </row>
    <row r="179" spans="1:35" s="71" customFormat="1" ht="15.75" customHeight="1" x14ac:dyDescent="0.25">
      <c r="A179" s="81">
        <v>1026490</v>
      </c>
      <c r="B179" s="82">
        <v>4584</v>
      </c>
      <c r="C179" s="82" t="s">
        <v>3516</v>
      </c>
      <c r="D179" s="651" t="s">
        <v>1296</v>
      </c>
      <c r="E179" s="83" t="s">
        <v>732</v>
      </c>
      <c r="F179" s="83" t="s">
        <v>1356</v>
      </c>
      <c r="G179" s="84" t="s">
        <v>1260</v>
      </c>
      <c r="H179" s="85" t="s">
        <v>732</v>
      </c>
      <c r="I179" s="650">
        <v>243291</v>
      </c>
      <c r="J179" s="650">
        <v>242772</v>
      </c>
      <c r="K179" s="650">
        <v>243291</v>
      </c>
      <c r="L179" s="650">
        <v>242772.00000000003</v>
      </c>
      <c r="M179" s="68">
        <v>64622.7</v>
      </c>
      <c r="N179" s="68">
        <v>64587.68</v>
      </c>
      <c r="O179" s="68">
        <v>120013.59</v>
      </c>
      <c r="P179" s="68">
        <v>119948.55</v>
      </c>
      <c r="Q179" s="67">
        <v>427927.29000000004</v>
      </c>
      <c r="R179" s="69">
        <v>427308.23000000004</v>
      </c>
      <c r="S179" s="66">
        <v>855235.52</v>
      </c>
      <c r="T179" s="639">
        <f t="shared" si="22"/>
        <v>243291</v>
      </c>
      <c r="U179" s="640">
        <f t="shared" si="23"/>
        <v>64622.7</v>
      </c>
      <c r="V179" s="641">
        <f t="shared" si="24"/>
        <v>120013.59</v>
      </c>
      <c r="W179" s="641">
        <f t="shared" si="25"/>
        <v>427927.29000000004</v>
      </c>
      <c r="X179" s="639">
        <f t="shared" si="26"/>
        <v>242772.00000000003</v>
      </c>
      <c r="Y179" s="640">
        <f t="shared" si="27"/>
        <v>64587.68</v>
      </c>
      <c r="Z179" s="641">
        <f t="shared" si="28"/>
        <v>119948.55</v>
      </c>
      <c r="AA179" s="641">
        <f t="shared" si="29"/>
        <v>427308.23000000004</v>
      </c>
      <c r="AB179" s="642">
        <v>38894.179775798271</v>
      </c>
      <c r="AC179" s="642">
        <v>0</v>
      </c>
      <c r="AD179" s="643">
        <v>38894.179775798271</v>
      </c>
      <c r="AE179" s="644">
        <f t="shared" si="30"/>
        <v>6.24</v>
      </c>
      <c r="AF179" s="644">
        <f t="shared" si="30"/>
        <v>1.66</v>
      </c>
      <c r="AG179" s="644">
        <f t="shared" si="30"/>
        <v>3.08</v>
      </c>
      <c r="AH179" s="645">
        <f t="shared" si="31"/>
        <v>10.98</v>
      </c>
      <c r="AI179" s="646"/>
    </row>
    <row r="180" spans="1:35" s="71" customFormat="1" ht="15.75" customHeight="1" x14ac:dyDescent="0.25">
      <c r="A180" s="81">
        <v>1026491</v>
      </c>
      <c r="B180" s="82">
        <v>4319</v>
      </c>
      <c r="C180" s="82" t="s">
        <v>3517</v>
      </c>
      <c r="D180" s="651" t="s">
        <v>1296</v>
      </c>
      <c r="E180" s="83" t="s">
        <v>192</v>
      </c>
      <c r="F180" s="83" t="s">
        <v>1356</v>
      </c>
      <c r="G180" s="84" t="s">
        <v>1260</v>
      </c>
      <c r="H180" s="85" t="s">
        <v>192</v>
      </c>
      <c r="I180" s="650">
        <v>109110</v>
      </c>
      <c r="J180" s="650">
        <v>108877</v>
      </c>
      <c r="K180" s="650">
        <v>109110</v>
      </c>
      <c r="L180" s="650">
        <v>108877</v>
      </c>
      <c r="M180" s="68">
        <v>28981.73</v>
      </c>
      <c r="N180" s="68">
        <v>28966.03</v>
      </c>
      <c r="O180" s="68">
        <v>53823.22</v>
      </c>
      <c r="P180" s="68">
        <v>53794.05</v>
      </c>
      <c r="Q180" s="67">
        <v>191914.95</v>
      </c>
      <c r="R180" s="69">
        <v>191637.08000000002</v>
      </c>
      <c r="S180" s="66">
        <v>383552.03</v>
      </c>
      <c r="T180" s="639">
        <f t="shared" si="22"/>
        <v>109110</v>
      </c>
      <c r="U180" s="640">
        <f t="shared" si="23"/>
        <v>28981.73</v>
      </c>
      <c r="V180" s="641">
        <f t="shared" si="24"/>
        <v>53823.22</v>
      </c>
      <c r="W180" s="641">
        <f t="shared" si="25"/>
        <v>191914.95</v>
      </c>
      <c r="X180" s="639">
        <f t="shared" si="26"/>
        <v>108877</v>
      </c>
      <c r="Y180" s="640">
        <f t="shared" si="27"/>
        <v>28966.03</v>
      </c>
      <c r="Z180" s="641">
        <f t="shared" si="28"/>
        <v>53794.05</v>
      </c>
      <c r="AA180" s="641">
        <f t="shared" si="29"/>
        <v>191637.08000000002</v>
      </c>
      <c r="AB180" s="642">
        <v>38894.179775798271</v>
      </c>
      <c r="AC180" s="642">
        <v>0</v>
      </c>
      <c r="AD180" s="643">
        <v>38894.179775798271</v>
      </c>
      <c r="AE180" s="644">
        <f t="shared" si="30"/>
        <v>2.8</v>
      </c>
      <c r="AF180" s="644">
        <f t="shared" si="30"/>
        <v>0.74</v>
      </c>
      <c r="AG180" s="644">
        <f t="shared" si="30"/>
        <v>1.38</v>
      </c>
      <c r="AH180" s="645">
        <f t="shared" si="31"/>
        <v>4.92</v>
      </c>
      <c r="AI180" s="646"/>
    </row>
    <row r="181" spans="1:35" s="71" customFormat="1" ht="15.75" customHeight="1" x14ac:dyDescent="0.25">
      <c r="A181" s="81">
        <v>1026492</v>
      </c>
      <c r="B181" s="82">
        <v>4927</v>
      </c>
      <c r="C181" s="82" t="s">
        <v>3518</v>
      </c>
      <c r="D181" s="651" t="s">
        <v>1296</v>
      </c>
      <c r="E181" s="83" t="s">
        <v>300</v>
      </c>
      <c r="F181" s="83" t="s">
        <v>1356</v>
      </c>
      <c r="G181" s="84" t="s">
        <v>1260</v>
      </c>
      <c r="H181" s="85" t="s">
        <v>300</v>
      </c>
      <c r="I181" s="650">
        <v>149048</v>
      </c>
      <c r="J181" s="650">
        <v>148730</v>
      </c>
      <c r="K181" s="650">
        <v>149048</v>
      </c>
      <c r="L181" s="650">
        <v>148730</v>
      </c>
      <c r="M181" s="68">
        <v>39589.93</v>
      </c>
      <c r="N181" s="68">
        <v>39568.480000000003</v>
      </c>
      <c r="O181" s="68">
        <v>73524.160000000003</v>
      </c>
      <c r="P181" s="68">
        <v>73484.320000000007</v>
      </c>
      <c r="Q181" s="67">
        <v>262162.08999999997</v>
      </c>
      <c r="R181" s="655">
        <v>261782.80000000002</v>
      </c>
      <c r="S181" s="66">
        <v>523944.89</v>
      </c>
      <c r="T181" s="639">
        <f t="shared" si="22"/>
        <v>149048</v>
      </c>
      <c r="U181" s="640">
        <f t="shared" si="23"/>
        <v>39589.93</v>
      </c>
      <c r="V181" s="641">
        <f t="shared" si="24"/>
        <v>73524.160000000003</v>
      </c>
      <c r="W181" s="641">
        <f t="shared" si="25"/>
        <v>262162.08999999997</v>
      </c>
      <c r="X181" s="639">
        <f t="shared" si="26"/>
        <v>148730</v>
      </c>
      <c r="Y181" s="640">
        <f t="shared" si="27"/>
        <v>39568.480000000003</v>
      </c>
      <c r="Z181" s="641">
        <f t="shared" si="28"/>
        <v>73484.320000000007</v>
      </c>
      <c r="AA181" s="641">
        <f t="shared" si="29"/>
        <v>261782.80000000002</v>
      </c>
      <c r="AB181" s="642">
        <v>38894.179775798271</v>
      </c>
      <c r="AC181" s="642">
        <v>0</v>
      </c>
      <c r="AD181" s="643">
        <v>38894.179775798271</v>
      </c>
      <c r="AE181" s="644">
        <f t="shared" si="30"/>
        <v>3.82</v>
      </c>
      <c r="AF181" s="644">
        <f t="shared" si="30"/>
        <v>1.02</v>
      </c>
      <c r="AG181" s="644">
        <f t="shared" si="30"/>
        <v>1.89</v>
      </c>
      <c r="AH181" s="645">
        <f t="shared" si="31"/>
        <v>6.7299999999999995</v>
      </c>
      <c r="AI181" s="646"/>
    </row>
    <row r="182" spans="1:35" s="71" customFormat="1" ht="15.75" customHeight="1" x14ac:dyDescent="0.25">
      <c r="A182" s="81">
        <v>1026609</v>
      </c>
      <c r="B182" s="82">
        <v>4369</v>
      </c>
      <c r="C182" s="82" t="s">
        <v>3494</v>
      </c>
      <c r="D182" s="651" t="s">
        <v>1296</v>
      </c>
      <c r="E182" s="83" t="s">
        <v>206</v>
      </c>
      <c r="F182" s="83" t="s">
        <v>1356</v>
      </c>
      <c r="G182" s="84" t="s">
        <v>1260</v>
      </c>
      <c r="H182" s="85" t="s">
        <v>206</v>
      </c>
      <c r="I182" s="650">
        <v>104666</v>
      </c>
      <c r="J182" s="650">
        <v>104443</v>
      </c>
      <c r="K182" s="650">
        <v>104666.00000000001</v>
      </c>
      <c r="L182" s="650">
        <v>104443.00000000001</v>
      </c>
      <c r="M182" s="68">
        <v>27801.25</v>
      </c>
      <c r="N182" s="68">
        <v>27786.18</v>
      </c>
      <c r="O182" s="68">
        <v>51630.89</v>
      </c>
      <c r="P182" s="68">
        <v>51602.91</v>
      </c>
      <c r="Q182" s="67">
        <v>184098.14</v>
      </c>
      <c r="R182" s="69">
        <v>183832.09000000003</v>
      </c>
      <c r="S182" s="66">
        <v>367930.23000000004</v>
      </c>
      <c r="T182" s="639">
        <f t="shared" si="22"/>
        <v>104666.00000000001</v>
      </c>
      <c r="U182" s="640">
        <f t="shared" si="23"/>
        <v>27801.25</v>
      </c>
      <c r="V182" s="641">
        <f t="shared" si="24"/>
        <v>51630.89</v>
      </c>
      <c r="W182" s="641">
        <f t="shared" si="25"/>
        <v>184098.14</v>
      </c>
      <c r="X182" s="639">
        <f t="shared" si="26"/>
        <v>104443.00000000001</v>
      </c>
      <c r="Y182" s="640">
        <f t="shared" si="27"/>
        <v>27786.18</v>
      </c>
      <c r="Z182" s="641">
        <f t="shared" si="28"/>
        <v>51602.91</v>
      </c>
      <c r="AA182" s="641">
        <f t="shared" si="29"/>
        <v>183832.09000000003</v>
      </c>
      <c r="AB182" s="642">
        <v>38894.179775798271</v>
      </c>
      <c r="AC182" s="642">
        <v>0</v>
      </c>
      <c r="AD182" s="643">
        <v>38894.179775798271</v>
      </c>
      <c r="AE182" s="644">
        <f t="shared" si="30"/>
        <v>2.69</v>
      </c>
      <c r="AF182" s="644">
        <f t="shared" si="30"/>
        <v>0.71</v>
      </c>
      <c r="AG182" s="644">
        <f t="shared" si="30"/>
        <v>1.33</v>
      </c>
      <c r="AH182" s="645">
        <f t="shared" si="31"/>
        <v>4.7300000000000004</v>
      </c>
      <c r="AI182" s="646"/>
    </row>
    <row r="183" spans="1:35" s="71" customFormat="1" ht="15.75" customHeight="1" x14ac:dyDescent="0.25">
      <c r="A183" s="81">
        <v>1026616</v>
      </c>
      <c r="B183" s="82">
        <v>4586</v>
      </c>
      <c r="C183" s="82" t="s">
        <v>3511</v>
      </c>
      <c r="D183" s="651" t="s">
        <v>1296</v>
      </c>
      <c r="E183" s="83" t="s">
        <v>734</v>
      </c>
      <c r="F183" s="83" t="s">
        <v>1356</v>
      </c>
      <c r="G183" s="84" t="s">
        <v>1260</v>
      </c>
      <c r="H183" s="85" t="s">
        <v>734</v>
      </c>
      <c r="I183" s="650">
        <v>171683</v>
      </c>
      <c r="J183" s="650">
        <v>171317</v>
      </c>
      <c r="K183" s="650">
        <v>171683</v>
      </c>
      <c r="L183" s="650">
        <v>171317</v>
      </c>
      <c r="M183" s="68">
        <v>45602.33</v>
      </c>
      <c r="N183" s="68">
        <v>45577.61</v>
      </c>
      <c r="O183" s="68">
        <v>84690.03</v>
      </c>
      <c r="P183" s="68">
        <v>84644.14</v>
      </c>
      <c r="Q183" s="67">
        <v>301975.36</v>
      </c>
      <c r="R183" s="69">
        <v>301538.75</v>
      </c>
      <c r="S183" s="66">
        <v>603514.11</v>
      </c>
      <c r="T183" s="639">
        <f t="shared" si="22"/>
        <v>171683</v>
      </c>
      <c r="U183" s="640">
        <f t="shared" si="23"/>
        <v>45602.33</v>
      </c>
      <c r="V183" s="641">
        <f t="shared" si="24"/>
        <v>84690.03</v>
      </c>
      <c r="W183" s="641">
        <f t="shared" si="25"/>
        <v>301975.36</v>
      </c>
      <c r="X183" s="639">
        <f t="shared" si="26"/>
        <v>171317</v>
      </c>
      <c r="Y183" s="640">
        <f t="shared" si="27"/>
        <v>45577.61</v>
      </c>
      <c r="Z183" s="641">
        <f t="shared" si="28"/>
        <v>84644.14</v>
      </c>
      <c r="AA183" s="641">
        <f t="shared" si="29"/>
        <v>301538.75</v>
      </c>
      <c r="AB183" s="642">
        <v>38894.179775798271</v>
      </c>
      <c r="AC183" s="642">
        <v>0</v>
      </c>
      <c r="AD183" s="643">
        <v>38894.179775798271</v>
      </c>
      <c r="AE183" s="644">
        <f t="shared" si="30"/>
        <v>4.4000000000000004</v>
      </c>
      <c r="AF183" s="644">
        <f t="shared" si="30"/>
        <v>1.17</v>
      </c>
      <c r="AG183" s="644">
        <f t="shared" si="30"/>
        <v>2.1800000000000002</v>
      </c>
      <c r="AH183" s="645">
        <f t="shared" si="31"/>
        <v>7.75</v>
      </c>
      <c r="AI183" s="646"/>
    </row>
    <row r="184" spans="1:35" s="71" customFormat="1" ht="15.75" customHeight="1" x14ac:dyDescent="0.25">
      <c r="A184" s="81">
        <v>509302</v>
      </c>
      <c r="B184" s="82">
        <v>5093</v>
      </c>
      <c r="C184" s="82" t="s">
        <v>3519</v>
      </c>
      <c r="D184" s="651" t="s">
        <v>1258</v>
      </c>
      <c r="E184" s="83" t="s">
        <v>948</v>
      </c>
      <c r="F184" s="83" t="s">
        <v>1358</v>
      </c>
      <c r="G184" s="84" t="s">
        <v>1260</v>
      </c>
      <c r="H184" s="85" t="s">
        <v>948</v>
      </c>
      <c r="I184" s="650">
        <v>207615</v>
      </c>
      <c r="J184" s="650">
        <v>207172</v>
      </c>
      <c r="K184" s="650">
        <v>207615</v>
      </c>
      <c r="L184" s="650">
        <v>207171.99999999997</v>
      </c>
      <c r="M184" s="68">
        <v>55146.47</v>
      </c>
      <c r="N184" s="68">
        <v>55116.59</v>
      </c>
      <c r="O184" s="68">
        <v>102414.88</v>
      </c>
      <c r="P184" s="68">
        <v>102359.38</v>
      </c>
      <c r="Q184" s="67">
        <v>365176.35</v>
      </c>
      <c r="R184" s="69">
        <v>364647.97</v>
      </c>
      <c r="S184" s="66">
        <v>729824.32</v>
      </c>
      <c r="T184" s="639">
        <f t="shared" si="22"/>
        <v>207615</v>
      </c>
      <c r="U184" s="640">
        <f t="shared" si="23"/>
        <v>55146.47</v>
      </c>
      <c r="V184" s="641">
        <f t="shared" si="24"/>
        <v>102414.88</v>
      </c>
      <c r="W184" s="641">
        <f t="shared" si="25"/>
        <v>365176.35</v>
      </c>
      <c r="X184" s="639">
        <f t="shared" si="26"/>
        <v>207171.99999999997</v>
      </c>
      <c r="Y184" s="640">
        <f t="shared" si="27"/>
        <v>55116.59</v>
      </c>
      <c r="Z184" s="641">
        <f t="shared" si="28"/>
        <v>102359.38</v>
      </c>
      <c r="AA184" s="641">
        <f t="shared" si="29"/>
        <v>364647.97</v>
      </c>
      <c r="AB184" s="642">
        <v>30335.791973545318</v>
      </c>
      <c r="AC184" s="642">
        <v>0</v>
      </c>
      <c r="AD184" s="643">
        <v>30335.791973545318</v>
      </c>
      <c r="AE184" s="644">
        <f t="shared" si="30"/>
        <v>6.83</v>
      </c>
      <c r="AF184" s="644">
        <f t="shared" si="30"/>
        <v>1.82</v>
      </c>
      <c r="AG184" s="644">
        <f t="shared" si="30"/>
        <v>3.37</v>
      </c>
      <c r="AH184" s="645">
        <f t="shared" si="31"/>
        <v>12.02</v>
      </c>
      <c r="AI184" s="646"/>
    </row>
    <row r="185" spans="1:35" s="71" customFormat="1" ht="15.75" customHeight="1" x14ac:dyDescent="0.25">
      <c r="A185" s="87">
        <v>1028643</v>
      </c>
      <c r="B185" s="88">
        <v>4579</v>
      </c>
      <c r="C185" s="88" t="s">
        <v>1267</v>
      </c>
      <c r="D185" s="652" t="s">
        <v>1267</v>
      </c>
      <c r="E185" s="89" t="s">
        <v>240</v>
      </c>
      <c r="F185" s="89" t="s">
        <v>1359</v>
      </c>
      <c r="G185" s="90" t="s">
        <v>1260</v>
      </c>
      <c r="H185" s="91" t="s">
        <v>1359</v>
      </c>
      <c r="I185" s="650">
        <v>391304</v>
      </c>
      <c r="J185" s="650">
        <v>390469</v>
      </c>
      <c r="K185" s="650">
        <v>391304</v>
      </c>
      <c r="L185" s="650">
        <v>390468.99999999994</v>
      </c>
      <c r="M185" s="68">
        <v>103937.73</v>
      </c>
      <c r="N185" s="68">
        <v>103881.4</v>
      </c>
      <c r="O185" s="68">
        <v>193027.21</v>
      </c>
      <c r="P185" s="68">
        <v>192922.6</v>
      </c>
      <c r="Q185" s="67">
        <v>688268.94</v>
      </c>
      <c r="R185" s="69">
        <v>687272.99999999988</v>
      </c>
      <c r="S185" s="66">
        <v>1375541.94</v>
      </c>
      <c r="T185" s="639">
        <f t="shared" si="22"/>
        <v>391304</v>
      </c>
      <c r="U185" s="640">
        <f t="shared" si="23"/>
        <v>103937.73</v>
      </c>
      <c r="V185" s="641">
        <f t="shared" si="24"/>
        <v>193027.21</v>
      </c>
      <c r="W185" s="641">
        <f t="shared" si="25"/>
        <v>688268.94</v>
      </c>
      <c r="X185" s="639">
        <f t="shared" si="26"/>
        <v>390468.99999999994</v>
      </c>
      <c r="Y185" s="640">
        <f t="shared" si="27"/>
        <v>103881.4</v>
      </c>
      <c r="Z185" s="641">
        <f t="shared" si="28"/>
        <v>192922.6</v>
      </c>
      <c r="AA185" s="641">
        <f t="shared" si="29"/>
        <v>687272.99999999988</v>
      </c>
      <c r="AB185" s="642">
        <v>22578.054941812799</v>
      </c>
      <c r="AC185" s="642">
        <v>4413.2778023830551</v>
      </c>
      <c r="AD185" s="643">
        <v>26991.332744195854</v>
      </c>
      <c r="AE185" s="644">
        <f t="shared" si="30"/>
        <v>14.47</v>
      </c>
      <c r="AF185" s="644">
        <f t="shared" si="30"/>
        <v>3.85</v>
      </c>
      <c r="AG185" s="644">
        <f t="shared" si="30"/>
        <v>7.15</v>
      </c>
      <c r="AH185" s="645">
        <f t="shared" si="31"/>
        <v>25.47</v>
      </c>
      <c r="AI185" s="646"/>
    </row>
    <row r="186" spans="1:35" s="71" customFormat="1" ht="15.75" customHeight="1" x14ac:dyDescent="0.25">
      <c r="A186" s="87">
        <v>1026523</v>
      </c>
      <c r="B186" s="88">
        <v>5045</v>
      </c>
      <c r="C186" s="88" t="s">
        <v>2070</v>
      </c>
      <c r="D186" s="652" t="s">
        <v>1297</v>
      </c>
      <c r="E186" s="89" t="s">
        <v>926</v>
      </c>
      <c r="F186" s="89" t="s">
        <v>1360</v>
      </c>
      <c r="G186" s="90" t="s">
        <v>1260</v>
      </c>
      <c r="H186" s="91" t="s">
        <v>1360</v>
      </c>
      <c r="I186" s="650">
        <v>207445</v>
      </c>
      <c r="J186" s="650">
        <v>207002</v>
      </c>
      <c r="K186" s="650">
        <v>207445</v>
      </c>
      <c r="L186" s="650">
        <v>207002</v>
      </c>
      <c r="M186" s="68">
        <v>55101.19</v>
      </c>
      <c r="N186" s="68">
        <v>55071.33</v>
      </c>
      <c r="O186" s="68">
        <v>102330.79</v>
      </c>
      <c r="P186" s="68">
        <v>102275.33</v>
      </c>
      <c r="Q186" s="67">
        <v>364876.98</v>
      </c>
      <c r="R186" s="69">
        <v>364348.66000000003</v>
      </c>
      <c r="S186" s="66">
        <v>729225.64</v>
      </c>
      <c r="T186" s="639">
        <f t="shared" si="22"/>
        <v>207445</v>
      </c>
      <c r="U186" s="640">
        <f t="shared" si="23"/>
        <v>55101.19</v>
      </c>
      <c r="V186" s="641">
        <f t="shared" si="24"/>
        <v>102330.79</v>
      </c>
      <c r="W186" s="641">
        <f t="shared" si="25"/>
        <v>364876.98</v>
      </c>
      <c r="X186" s="639">
        <f t="shared" si="26"/>
        <v>207002</v>
      </c>
      <c r="Y186" s="640">
        <f t="shared" si="27"/>
        <v>55071.33</v>
      </c>
      <c r="Z186" s="641">
        <f t="shared" si="28"/>
        <v>102275.33</v>
      </c>
      <c r="AA186" s="641">
        <f t="shared" si="29"/>
        <v>364348.66000000003</v>
      </c>
      <c r="AB186" s="642">
        <v>19751.398654117922</v>
      </c>
      <c r="AC186" s="642">
        <v>0</v>
      </c>
      <c r="AD186" s="643">
        <v>19751.398654117922</v>
      </c>
      <c r="AE186" s="644">
        <f t="shared" si="30"/>
        <v>10.48</v>
      </c>
      <c r="AF186" s="644">
        <f t="shared" si="30"/>
        <v>2.79</v>
      </c>
      <c r="AG186" s="644">
        <f t="shared" si="30"/>
        <v>5.18</v>
      </c>
      <c r="AH186" s="645">
        <f t="shared" si="31"/>
        <v>18.45</v>
      </c>
      <c r="AI186" s="646"/>
    </row>
    <row r="187" spans="1:35" s="71" customFormat="1" ht="15.75" customHeight="1" x14ac:dyDescent="0.25">
      <c r="A187" s="87">
        <v>1026537</v>
      </c>
      <c r="B187" s="88">
        <v>4455</v>
      </c>
      <c r="C187" s="88" t="s">
        <v>3086</v>
      </c>
      <c r="D187" s="652" t="s">
        <v>1274</v>
      </c>
      <c r="E187" s="89" t="s">
        <v>678</v>
      </c>
      <c r="F187" s="89" t="s">
        <v>1360</v>
      </c>
      <c r="G187" s="90" t="s">
        <v>1260</v>
      </c>
      <c r="H187" s="91" t="s">
        <v>1360</v>
      </c>
      <c r="I187" s="650">
        <v>147368</v>
      </c>
      <c r="J187" s="650">
        <v>147053</v>
      </c>
      <c r="K187" s="650">
        <v>147368</v>
      </c>
      <c r="L187" s="650">
        <v>147053</v>
      </c>
      <c r="M187" s="68">
        <v>39143.61</v>
      </c>
      <c r="N187" s="68">
        <v>39122.400000000001</v>
      </c>
      <c r="O187" s="68">
        <v>72695.28</v>
      </c>
      <c r="P187" s="68">
        <v>72655.89</v>
      </c>
      <c r="Q187" s="67">
        <v>259206.88999999998</v>
      </c>
      <c r="R187" s="69">
        <v>258831.28999999998</v>
      </c>
      <c r="S187" s="66">
        <v>518038.17999999993</v>
      </c>
      <c r="T187" s="639">
        <f t="shared" si="22"/>
        <v>147368</v>
      </c>
      <c r="U187" s="640">
        <f t="shared" si="23"/>
        <v>39143.61</v>
      </c>
      <c r="V187" s="641">
        <f t="shared" si="24"/>
        <v>72695.28</v>
      </c>
      <c r="W187" s="641">
        <f t="shared" si="25"/>
        <v>259206.88999999998</v>
      </c>
      <c r="X187" s="639">
        <f t="shared" si="26"/>
        <v>147053</v>
      </c>
      <c r="Y187" s="640">
        <f t="shared" si="27"/>
        <v>39122.400000000001</v>
      </c>
      <c r="Z187" s="641">
        <f t="shared" si="28"/>
        <v>72655.89</v>
      </c>
      <c r="AA187" s="641">
        <f t="shared" si="29"/>
        <v>258831.28999999998</v>
      </c>
      <c r="AB187" s="642">
        <v>28857.066402483964</v>
      </c>
      <c r="AC187" s="642">
        <v>0</v>
      </c>
      <c r="AD187" s="643">
        <v>28857.066402483964</v>
      </c>
      <c r="AE187" s="644">
        <f t="shared" si="30"/>
        <v>5.0999999999999996</v>
      </c>
      <c r="AF187" s="644">
        <f t="shared" si="30"/>
        <v>1.36</v>
      </c>
      <c r="AG187" s="644">
        <f t="shared" si="30"/>
        <v>2.52</v>
      </c>
      <c r="AH187" s="645">
        <f t="shared" si="31"/>
        <v>8.98</v>
      </c>
      <c r="AI187" s="646"/>
    </row>
    <row r="188" spans="1:35" s="71" customFormat="1" ht="15.75" customHeight="1" x14ac:dyDescent="0.25">
      <c r="A188" s="72">
        <v>1025657</v>
      </c>
      <c r="B188" s="73">
        <v>102893</v>
      </c>
      <c r="C188" s="73" t="s">
        <v>3086</v>
      </c>
      <c r="D188" s="649" t="s">
        <v>1274</v>
      </c>
      <c r="E188" s="74" t="s">
        <v>136</v>
      </c>
      <c r="F188" s="74" t="s">
        <v>1361</v>
      </c>
      <c r="G188" s="75" t="s">
        <v>1260</v>
      </c>
      <c r="H188" s="76" t="s">
        <v>1361</v>
      </c>
      <c r="I188" s="650">
        <v>266280</v>
      </c>
      <c r="J188" s="650">
        <v>265711</v>
      </c>
      <c r="K188" s="650">
        <v>266280</v>
      </c>
      <c r="L188" s="650">
        <v>265711</v>
      </c>
      <c r="M188" s="68">
        <v>70728.89</v>
      </c>
      <c r="N188" s="68">
        <v>70690.559999999998</v>
      </c>
      <c r="O188" s="68">
        <v>131353.64000000001</v>
      </c>
      <c r="P188" s="68">
        <v>131282.46</v>
      </c>
      <c r="Q188" s="67">
        <v>468362.53</v>
      </c>
      <c r="R188" s="69">
        <v>467684.02</v>
      </c>
      <c r="S188" s="66">
        <v>936046.55</v>
      </c>
      <c r="T188" s="639">
        <f t="shared" si="22"/>
        <v>266280</v>
      </c>
      <c r="U188" s="640">
        <f t="shared" si="23"/>
        <v>70728.89</v>
      </c>
      <c r="V188" s="641">
        <f t="shared" si="24"/>
        <v>131353.64000000001</v>
      </c>
      <c r="W188" s="641">
        <f t="shared" si="25"/>
        <v>468362.53</v>
      </c>
      <c r="X188" s="639">
        <f t="shared" si="26"/>
        <v>265711</v>
      </c>
      <c r="Y188" s="640">
        <f t="shared" si="27"/>
        <v>70690.559999999998</v>
      </c>
      <c r="Z188" s="641">
        <f t="shared" si="28"/>
        <v>131282.46</v>
      </c>
      <c r="AA188" s="641">
        <f t="shared" si="29"/>
        <v>467684.02</v>
      </c>
      <c r="AB188" s="642">
        <v>28857.066402483964</v>
      </c>
      <c r="AC188" s="642">
        <v>0</v>
      </c>
      <c r="AD188" s="643">
        <v>28857.066402483964</v>
      </c>
      <c r="AE188" s="644">
        <f t="shared" si="30"/>
        <v>9.2100000000000009</v>
      </c>
      <c r="AF188" s="644">
        <f t="shared" si="30"/>
        <v>2.4500000000000002</v>
      </c>
      <c r="AG188" s="644">
        <f t="shared" si="30"/>
        <v>4.55</v>
      </c>
      <c r="AH188" s="645">
        <f t="shared" si="31"/>
        <v>16.21</v>
      </c>
      <c r="AI188" s="646"/>
    </row>
    <row r="189" spans="1:35" s="71" customFormat="1" ht="15.75" customHeight="1" x14ac:dyDescent="0.25">
      <c r="A189" s="72">
        <v>1026280</v>
      </c>
      <c r="B189" s="73">
        <v>4776</v>
      </c>
      <c r="C189" s="73" t="s">
        <v>3488</v>
      </c>
      <c r="D189" s="649" t="s">
        <v>1274</v>
      </c>
      <c r="E189" s="74" t="s">
        <v>820</v>
      </c>
      <c r="F189" s="74" t="s">
        <v>1362</v>
      </c>
      <c r="G189" s="75" t="s">
        <v>1260</v>
      </c>
      <c r="H189" s="76" t="s">
        <v>1362</v>
      </c>
      <c r="I189" s="650">
        <v>231042</v>
      </c>
      <c r="J189" s="650">
        <v>230549</v>
      </c>
      <c r="K189" s="650">
        <v>231042</v>
      </c>
      <c r="L189" s="650">
        <v>230549</v>
      </c>
      <c r="M189" s="68">
        <v>61369.09</v>
      </c>
      <c r="N189" s="68">
        <v>61335.83</v>
      </c>
      <c r="O189" s="68">
        <v>113971.16</v>
      </c>
      <c r="P189" s="68">
        <v>113909.4</v>
      </c>
      <c r="Q189" s="67">
        <v>406382.25</v>
      </c>
      <c r="R189" s="69">
        <v>405794.23</v>
      </c>
      <c r="S189" s="66">
        <v>812176.48</v>
      </c>
      <c r="T189" s="639">
        <f t="shared" si="22"/>
        <v>231042</v>
      </c>
      <c r="U189" s="640">
        <f t="shared" si="23"/>
        <v>61369.09</v>
      </c>
      <c r="V189" s="641">
        <f t="shared" si="24"/>
        <v>113971.16</v>
      </c>
      <c r="W189" s="641">
        <f t="shared" si="25"/>
        <v>406382.25</v>
      </c>
      <c r="X189" s="639">
        <f t="shared" si="26"/>
        <v>230549</v>
      </c>
      <c r="Y189" s="640">
        <f t="shared" si="27"/>
        <v>61335.83</v>
      </c>
      <c r="Z189" s="641">
        <f t="shared" si="28"/>
        <v>113909.4</v>
      </c>
      <c r="AA189" s="641">
        <f t="shared" si="29"/>
        <v>405794.23</v>
      </c>
      <c r="AB189" s="642">
        <v>28857.066402483964</v>
      </c>
      <c r="AC189" s="642">
        <v>0</v>
      </c>
      <c r="AD189" s="643">
        <v>28857.066402483964</v>
      </c>
      <c r="AE189" s="644">
        <f t="shared" si="30"/>
        <v>7.99</v>
      </c>
      <c r="AF189" s="644">
        <f t="shared" si="30"/>
        <v>2.13</v>
      </c>
      <c r="AG189" s="644">
        <f t="shared" si="30"/>
        <v>3.95</v>
      </c>
      <c r="AH189" s="645">
        <f t="shared" si="31"/>
        <v>14.07</v>
      </c>
      <c r="AI189" s="646"/>
    </row>
    <row r="190" spans="1:35" s="71" customFormat="1" ht="15.75" customHeight="1" x14ac:dyDescent="0.25">
      <c r="A190" s="72">
        <v>1026198</v>
      </c>
      <c r="B190" s="73">
        <v>4748</v>
      </c>
      <c r="C190" s="73" t="s">
        <v>3509</v>
      </c>
      <c r="D190" s="649" t="s">
        <v>1274</v>
      </c>
      <c r="E190" s="74" t="s">
        <v>806</v>
      </c>
      <c r="F190" s="74" t="s">
        <v>1362</v>
      </c>
      <c r="G190" s="75" t="s">
        <v>1260</v>
      </c>
      <c r="H190" s="76" t="s">
        <v>1362</v>
      </c>
      <c r="I190" s="650">
        <v>265184</v>
      </c>
      <c r="J190" s="650">
        <v>264618</v>
      </c>
      <c r="K190" s="650">
        <v>265184</v>
      </c>
      <c r="L190" s="650">
        <v>264618</v>
      </c>
      <c r="M190" s="68">
        <v>70437.81</v>
      </c>
      <c r="N190" s="68">
        <v>70399.64</v>
      </c>
      <c r="O190" s="68">
        <v>130813.07</v>
      </c>
      <c r="P190" s="68">
        <v>130742.18</v>
      </c>
      <c r="Q190" s="67">
        <v>466434.88</v>
      </c>
      <c r="R190" s="69">
        <v>465759.82</v>
      </c>
      <c r="S190" s="66">
        <v>932194.7</v>
      </c>
      <c r="T190" s="639">
        <f t="shared" si="22"/>
        <v>265184</v>
      </c>
      <c r="U190" s="640">
        <f t="shared" si="23"/>
        <v>70437.81</v>
      </c>
      <c r="V190" s="641">
        <f t="shared" si="24"/>
        <v>130813.07</v>
      </c>
      <c r="W190" s="641">
        <f t="shared" si="25"/>
        <v>466434.88</v>
      </c>
      <c r="X190" s="639">
        <f t="shared" si="26"/>
        <v>264618</v>
      </c>
      <c r="Y190" s="640">
        <f t="shared" si="27"/>
        <v>70399.64</v>
      </c>
      <c r="Z190" s="641">
        <f t="shared" si="28"/>
        <v>130742.18</v>
      </c>
      <c r="AA190" s="641">
        <f t="shared" si="29"/>
        <v>465759.82</v>
      </c>
      <c r="AB190" s="642">
        <v>28857.066402483964</v>
      </c>
      <c r="AC190" s="642">
        <v>0</v>
      </c>
      <c r="AD190" s="643">
        <v>28857.066402483964</v>
      </c>
      <c r="AE190" s="644">
        <f t="shared" si="30"/>
        <v>9.17</v>
      </c>
      <c r="AF190" s="644">
        <f t="shared" si="30"/>
        <v>2.44</v>
      </c>
      <c r="AG190" s="644">
        <f t="shared" si="30"/>
        <v>4.53</v>
      </c>
      <c r="AH190" s="645">
        <f t="shared" si="31"/>
        <v>16.14</v>
      </c>
      <c r="AI190" s="646"/>
    </row>
    <row r="191" spans="1:35" s="71" customFormat="1" ht="15.75" customHeight="1" x14ac:dyDescent="0.25">
      <c r="A191" s="72">
        <v>1020889</v>
      </c>
      <c r="B191" s="73">
        <v>5355</v>
      </c>
      <c r="C191" s="73" t="s">
        <v>3520</v>
      </c>
      <c r="D191" s="649" t="s">
        <v>1274</v>
      </c>
      <c r="E191" s="74" t="s">
        <v>372</v>
      </c>
      <c r="F191" s="74" t="s">
        <v>1363</v>
      </c>
      <c r="G191" s="75" t="s">
        <v>1260</v>
      </c>
      <c r="H191" s="76" t="s">
        <v>1363</v>
      </c>
      <c r="I191" s="650">
        <v>58531</v>
      </c>
      <c r="J191" s="650">
        <v>58406</v>
      </c>
      <c r="K191" s="650">
        <v>58531</v>
      </c>
      <c r="L191" s="650">
        <v>58406</v>
      </c>
      <c r="M191" s="68">
        <v>15546.84</v>
      </c>
      <c r="N191" s="68">
        <v>15538.41</v>
      </c>
      <c r="O191" s="68">
        <v>28872.69</v>
      </c>
      <c r="P191" s="68">
        <v>28857.05</v>
      </c>
      <c r="Q191" s="67">
        <v>102950.53</v>
      </c>
      <c r="R191" s="69">
        <v>102801.46</v>
      </c>
      <c r="S191" s="66">
        <v>205751.99</v>
      </c>
      <c r="T191" s="639">
        <f t="shared" si="22"/>
        <v>58531</v>
      </c>
      <c r="U191" s="640">
        <f t="shared" si="23"/>
        <v>15546.84</v>
      </c>
      <c r="V191" s="641">
        <f t="shared" si="24"/>
        <v>28872.69</v>
      </c>
      <c r="W191" s="641">
        <f t="shared" si="25"/>
        <v>102950.53</v>
      </c>
      <c r="X191" s="639">
        <f t="shared" si="26"/>
        <v>58406</v>
      </c>
      <c r="Y191" s="640">
        <f t="shared" si="27"/>
        <v>15538.41</v>
      </c>
      <c r="Z191" s="641">
        <f t="shared" si="28"/>
        <v>28857.05</v>
      </c>
      <c r="AA191" s="641">
        <f t="shared" si="29"/>
        <v>102801.46</v>
      </c>
      <c r="AB191" s="642">
        <v>28857.066402483964</v>
      </c>
      <c r="AC191" s="642">
        <v>0</v>
      </c>
      <c r="AD191" s="643">
        <v>28857.066402483964</v>
      </c>
      <c r="AE191" s="644">
        <f t="shared" si="30"/>
        <v>2.02</v>
      </c>
      <c r="AF191" s="644">
        <f t="shared" si="30"/>
        <v>0.54</v>
      </c>
      <c r="AG191" s="644">
        <f t="shared" si="30"/>
        <v>1</v>
      </c>
      <c r="AH191" s="645">
        <f t="shared" si="31"/>
        <v>3.56</v>
      </c>
      <c r="AI191" s="646"/>
    </row>
    <row r="192" spans="1:35" s="71" customFormat="1" ht="15.75" customHeight="1" x14ac:dyDescent="0.25">
      <c r="A192" s="72">
        <v>1025615</v>
      </c>
      <c r="B192" s="73">
        <v>4059</v>
      </c>
      <c r="C192" s="73" t="s">
        <v>3520</v>
      </c>
      <c r="D192" s="649" t="s">
        <v>1274</v>
      </c>
      <c r="E192" s="74" t="s">
        <v>560</v>
      </c>
      <c r="F192" s="74" t="s">
        <v>1363</v>
      </c>
      <c r="G192" s="75" t="s">
        <v>1260</v>
      </c>
      <c r="H192" s="76" t="s">
        <v>1363</v>
      </c>
      <c r="I192" s="650">
        <v>235145</v>
      </c>
      <c r="J192" s="650">
        <v>234643</v>
      </c>
      <c r="K192" s="650">
        <v>235145.00000000003</v>
      </c>
      <c r="L192" s="650">
        <v>234643.00000000003</v>
      </c>
      <c r="M192" s="68">
        <v>62459.02</v>
      </c>
      <c r="N192" s="68">
        <v>62425.17</v>
      </c>
      <c r="O192" s="68">
        <v>115995.32</v>
      </c>
      <c r="P192" s="68">
        <v>115932.46</v>
      </c>
      <c r="Q192" s="67">
        <v>413599.34</v>
      </c>
      <c r="R192" s="69">
        <v>413000.63000000006</v>
      </c>
      <c r="S192" s="66">
        <v>826599.97000000009</v>
      </c>
      <c r="T192" s="639">
        <f t="shared" si="22"/>
        <v>235145.00000000003</v>
      </c>
      <c r="U192" s="640">
        <f t="shared" si="23"/>
        <v>62459.02</v>
      </c>
      <c r="V192" s="641">
        <f t="shared" si="24"/>
        <v>115995.32</v>
      </c>
      <c r="W192" s="641">
        <f t="shared" si="25"/>
        <v>413599.34</v>
      </c>
      <c r="X192" s="639">
        <f t="shared" si="26"/>
        <v>234643.00000000003</v>
      </c>
      <c r="Y192" s="640">
        <f t="shared" si="27"/>
        <v>62425.17</v>
      </c>
      <c r="Z192" s="641">
        <f t="shared" si="28"/>
        <v>115932.46</v>
      </c>
      <c r="AA192" s="641">
        <f t="shared" si="29"/>
        <v>413000.63000000006</v>
      </c>
      <c r="AB192" s="642">
        <v>28857.066402483964</v>
      </c>
      <c r="AC192" s="642">
        <v>0</v>
      </c>
      <c r="AD192" s="643">
        <v>28857.066402483964</v>
      </c>
      <c r="AE192" s="644">
        <f t="shared" si="30"/>
        <v>8.1300000000000008</v>
      </c>
      <c r="AF192" s="644">
        <f t="shared" si="30"/>
        <v>2.16</v>
      </c>
      <c r="AG192" s="644">
        <f t="shared" si="30"/>
        <v>4.0199999999999996</v>
      </c>
      <c r="AH192" s="645">
        <f t="shared" si="31"/>
        <v>14.31</v>
      </c>
      <c r="AI192" s="646"/>
    </row>
    <row r="193" spans="1:35" s="71" customFormat="1" ht="15.75" customHeight="1" x14ac:dyDescent="0.25">
      <c r="A193" s="87">
        <v>1028616</v>
      </c>
      <c r="B193" s="88">
        <v>5300</v>
      </c>
      <c r="C193" s="88" t="s">
        <v>1297</v>
      </c>
      <c r="D193" s="652" t="s">
        <v>1297</v>
      </c>
      <c r="E193" s="89" t="s">
        <v>1079</v>
      </c>
      <c r="F193" s="89" t="s">
        <v>1364</v>
      </c>
      <c r="G193" s="90" t="s">
        <v>1260</v>
      </c>
      <c r="H193" s="91" t="s">
        <v>1364</v>
      </c>
      <c r="I193" s="650">
        <v>281342</v>
      </c>
      <c r="J193" s="650">
        <v>280741</v>
      </c>
      <c r="K193" s="650">
        <v>281342</v>
      </c>
      <c r="L193" s="650">
        <v>280741</v>
      </c>
      <c r="M193" s="68">
        <v>74729.600000000006</v>
      </c>
      <c r="N193" s="68">
        <v>74689.100000000006</v>
      </c>
      <c r="O193" s="68">
        <v>138783.54</v>
      </c>
      <c r="P193" s="68">
        <v>138708.32999999999</v>
      </c>
      <c r="Q193" s="67">
        <v>494855.14</v>
      </c>
      <c r="R193" s="69">
        <v>494138.42999999993</v>
      </c>
      <c r="S193" s="66">
        <v>988993.57</v>
      </c>
      <c r="T193" s="639">
        <f t="shared" si="22"/>
        <v>281342</v>
      </c>
      <c r="U193" s="640">
        <f t="shared" si="23"/>
        <v>74729.600000000006</v>
      </c>
      <c r="V193" s="641">
        <f t="shared" si="24"/>
        <v>138783.54</v>
      </c>
      <c r="W193" s="641">
        <f t="shared" si="25"/>
        <v>494855.14</v>
      </c>
      <c r="X193" s="639">
        <f t="shared" si="26"/>
        <v>280741</v>
      </c>
      <c r="Y193" s="640">
        <f t="shared" si="27"/>
        <v>74689.100000000006</v>
      </c>
      <c r="Z193" s="641">
        <f t="shared" si="28"/>
        <v>138708.32999999999</v>
      </c>
      <c r="AA193" s="641">
        <f t="shared" si="29"/>
        <v>494138.42999999993</v>
      </c>
      <c r="AB193" s="642">
        <v>19751.398654117922</v>
      </c>
      <c r="AC193" s="642">
        <v>0</v>
      </c>
      <c r="AD193" s="643">
        <v>19751.398654117922</v>
      </c>
      <c r="AE193" s="644">
        <f t="shared" si="30"/>
        <v>14.21</v>
      </c>
      <c r="AF193" s="644">
        <f t="shared" si="30"/>
        <v>3.78</v>
      </c>
      <c r="AG193" s="644">
        <f t="shared" si="30"/>
        <v>7.02</v>
      </c>
      <c r="AH193" s="645">
        <f t="shared" si="31"/>
        <v>25.01</v>
      </c>
      <c r="AI193" s="646"/>
    </row>
    <row r="194" spans="1:35" s="71" customFormat="1" ht="15.75" customHeight="1" x14ac:dyDescent="0.25">
      <c r="A194" s="87">
        <v>1028624</v>
      </c>
      <c r="B194" s="88">
        <v>4733</v>
      </c>
      <c r="C194" s="88" t="s">
        <v>3112</v>
      </c>
      <c r="D194" s="652" t="s">
        <v>1286</v>
      </c>
      <c r="E194" s="89" t="s">
        <v>794</v>
      </c>
      <c r="F194" s="89" t="s">
        <v>1364</v>
      </c>
      <c r="G194" s="90" t="s">
        <v>1260</v>
      </c>
      <c r="H194" s="91" t="s">
        <v>1364</v>
      </c>
      <c r="I194" s="650">
        <v>132963</v>
      </c>
      <c r="J194" s="650">
        <v>132679</v>
      </c>
      <c r="K194" s="650">
        <v>132963</v>
      </c>
      <c r="L194" s="650">
        <v>132679</v>
      </c>
      <c r="M194" s="68">
        <v>35317.550000000003</v>
      </c>
      <c r="N194" s="68">
        <v>35298.410000000003</v>
      </c>
      <c r="O194" s="68">
        <v>65589.73</v>
      </c>
      <c r="P194" s="68">
        <v>65554.179999999993</v>
      </c>
      <c r="Q194" s="67">
        <v>233870.27999999997</v>
      </c>
      <c r="R194" s="69">
        <v>233531.59</v>
      </c>
      <c r="S194" s="66">
        <v>467401.87</v>
      </c>
      <c r="T194" s="639">
        <f t="shared" si="22"/>
        <v>132963</v>
      </c>
      <c r="U194" s="640">
        <f t="shared" si="23"/>
        <v>35317.550000000003</v>
      </c>
      <c r="V194" s="641">
        <f t="shared" si="24"/>
        <v>65589.73</v>
      </c>
      <c r="W194" s="641">
        <f t="shared" si="25"/>
        <v>233870.27999999997</v>
      </c>
      <c r="X194" s="639">
        <f t="shared" si="26"/>
        <v>132679</v>
      </c>
      <c r="Y194" s="640">
        <f t="shared" si="27"/>
        <v>35298.410000000003</v>
      </c>
      <c r="Z194" s="641">
        <f t="shared" si="28"/>
        <v>65554.179999999993</v>
      </c>
      <c r="AA194" s="641">
        <f t="shared" si="29"/>
        <v>233531.59</v>
      </c>
      <c r="AB194" s="642">
        <v>12694.558936844121</v>
      </c>
      <c r="AC194" s="642">
        <v>0</v>
      </c>
      <c r="AD194" s="643">
        <v>12694.558936844121</v>
      </c>
      <c r="AE194" s="644">
        <f t="shared" si="30"/>
        <v>10.45</v>
      </c>
      <c r="AF194" s="644">
        <f t="shared" si="30"/>
        <v>2.78</v>
      </c>
      <c r="AG194" s="644">
        <f t="shared" si="30"/>
        <v>5.16</v>
      </c>
      <c r="AH194" s="645">
        <f t="shared" si="31"/>
        <v>18.39</v>
      </c>
      <c r="AI194" s="646"/>
    </row>
    <row r="195" spans="1:35" s="71" customFormat="1" ht="15.75" customHeight="1" x14ac:dyDescent="0.25">
      <c r="A195" s="87">
        <v>1028617</v>
      </c>
      <c r="B195" s="88">
        <v>5364</v>
      </c>
      <c r="C195" s="88" t="s">
        <v>3492</v>
      </c>
      <c r="D195" s="652" t="s">
        <v>1297</v>
      </c>
      <c r="E195" s="89" t="s">
        <v>1119</v>
      </c>
      <c r="F195" s="89" t="s">
        <v>1364</v>
      </c>
      <c r="G195" s="90" t="s">
        <v>1260</v>
      </c>
      <c r="H195" s="91" t="s">
        <v>1364</v>
      </c>
      <c r="I195" s="650">
        <v>242463</v>
      </c>
      <c r="J195" s="650">
        <v>241946</v>
      </c>
      <c r="K195" s="650">
        <v>242463</v>
      </c>
      <c r="L195" s="650">
        <v>241946.00000000003</v>
      </c>
      <c r="M195" s="68">
        <v>64402.78</v>
      </c>
      <c r="N195" s="68">
        <v>64367.87</v>
      </c>
      <c r="O195" s="68">
        <v>119605.15</v>
      </c>
      <c r="P195" s="68">
        <v>119540.34</v>
      </c>
      <c r="Q195" s="67">
        <v>426470.93000000005</v>
      </c>
      <c r="R195" s="69">
        <v>425854.21000000008</v>
      </c>
      <c r="S195" s="66">
        <v>852325.14000000013</v>
      </c>
      <c r="T195" s="639">
        <f t="shared" si="22"/>
        <v>242463</v>
      </c>
      <c r="U195" s="640">
        <f t="shared" si="23"/>
        <v>64402.78</v>
      </c>
      <c r="V195" s="641">
        <f t="shared" si="24"/>
        <v>119605.15</v>
      </c>
      <c r="W195" s="641">
        <f t="shared" si="25"/>
        <v>426470.93000000005</v>
      </c>
      <c r="X195" s="639">
        <f t="shared" si="26"/>
        <v>241946.00000000003</v>
      </c>
      <c r="Y195" s="640">
        <f t="shared" si="27"/>
        <v>64367.87</v>
      </c>
      <c r="Z195" s="641">
        <f t="shared" si="28"/>
        <v>119540.34</v>
      </c>
      <c r="AA195" s="641">
        <f t="shared" si="29"/>
        <v>425854.21000000008</v>
      </c>
      <c r="AB195" s="642">
        <v>19751.398654117922</v>
      </c>
      <c r="AC195" s="642">
        <v>0</v>
      </c>
      <c r="AD195" s="643">
        <v>19751.398654117922</v>
      </c>
      <c r="AE195" s="644">
        <f t="shared" si="30"/>
        <v>12.25</v>
      </c>
      <c r="AF195" s="644">
        <f t="shared" si="30"/>
        <v>3.26</v>
      </c>
      <c r="AG195" s="644">
        <f t="shared" si="30"/>
        <v>6.05</v>
      </c>
      <c r="AH195" s="645">
        <f t="shared" si="31"/>
        <v>21.56</v>
      </c>
      <c r="AI195" s="646"/>
    </row>
    <row r="196" spans="1:35" s="71" customFormat="1" ht="15.75" customHeight="1" x14ac:dyDescent="0.25">
      <c r="A196" s="87">
        <v>1028575</v>
      </c>
      <c r="B196" s="88">
        <v>4796</v>
      </c>
      <c r="C196" s="88" t="s">
        <v>3521</v>
      </c>
      <c r="D196" s="652" t="s">
        <v>1267</v>
      </c>
      <c r="E196" s="89" t="s">
        <v>272</v>
      </c>
      <c r="F196" s="89" t="s">
        <v>1364</v>
      </c>
      <c r="G196" s="90" t="s">
        <v>1260</v>
      </c>
      <c r="H196" s="91" t="s">
        <v>1364</v>
      </c>
      <c r="I196" s="650">
        <v>203621</v>
      </c>
      <c r="J196" s="650">
        <v>203187</v>
      </c>
      <c r="K196" s="650">
        <v>203621</v>
      </c>
      <c r="L196" s="650">
        <v>203187</v>
      </c>
      <c r="M196" s="68">
        <v>54085.65</v>
      </c>
      <c r="N196" s="68">
        <v>54056.34</v>
      </c>
      <c r="O196" s="68">
        <v>100444.78</v>
      </c>
      <c r="P196" s="68">
        <v>100390.35</v>
      </c>
      <c r="Q196" s="67">
        <v>358151.43</v>
      </c>
      <c r="R196" s="69">
        <v>357633.69</v>
      </c>
      <c r="S196" s="66">
        <v>715785.12</v>
      </c>
      <c r="T196" s="639">
        <f t="shared" si="22"/>
        <v>203621</v>
      </c>
      <c r="U196" s="640">
        <f t="shared" si="23"/>
        <v>54085.65</v>
      </c>
      <c r="V196" s="641">
        <f t="shared" si="24"/>
        <v>100444.78</v>
      </c>
      <c r="W196" s="641">
        <f t="shared" si="25"/>
        <v>358151.43</v>
      </c>
      <c r="X196" s="639">
        <f t="shared" si="26"/>
        <v>203187</v>
      </c>
      <c r="Y196" s="640">
        <f t="shared" si="27"/>
        <v>54056.34</v>
      </c>
      <c r="Z196" s="641">
        <f t="shared" si="28"/>
        <v>100390.35</v>
      </c>
      <c r="AA196" s="641">
        <f t="shared" si="29"/>
        <v>357633.69</v>
      </c>
      <c r="AB196" s="642">
        <v>22578.054941812799</v>
      </c>
      <c r="AC196" s="642">
        <v>4413.2778023830551</v>
      </c>
      <c r="AD196" s="643">
        <v>26991.332744195854</v>
      </c>
      <c r="AE196" s="644">
        <f t="shared" si="30"/>
        <v>7.53</v>
      </c>
      <c r="AF196" s="644">
        <f t="shared" si="30"/>
        <v>2</v>
      </c>
      <c r="AG196" s="644">
        <f t="shared" si="30"/>
        <v>3.72</v>
      </c>
      <c r="AH196" s="645">
        <f t="shared" si="31"/>
        <v>13.250000000000002</v>
      </c>
      <c r="AI196" s="646"/>
    </row>
    <row r="197" spans="1:35" s="71" customFormat="1" ht="15.75" customHeight="1" x14ac:dyDescent="0.25">
      <c r="A197" s="87">
        <v>1028573</v>
      </c>
      <c r="B197" s="88">
        <v>4177</v>
      </c>
      <c r="C197" s="88" t="s">
        <v>2070</v>
      </c>
      <c r="D197" s="652" t="s">
        <v>1297</v>
      </c>
      <c r="E197" s="89" t="s">
        <v>592</v>
      </c>
      <c r="F197" s="89" t="s">
        <v>1364</v>
      </c>
      <c r="G197" s="90" t="s">
        <v>1260</v>
      </c>
      <c r="H197" s="91" t="s">
        <v>1364</v>
      </c>
      <c r="I197" s="650">
        <v>168566</v>
      </c>
      <c r="J197" s="650">
        <v>168206</v>
      </c>
      <c r="K197" s="650">
        <v>168566</v>
      </c>
      <c r="L197" s="650">
        <v>168206</v>
      </c>
      <c r="M197" s="68">
        <v>44774.37</v>
      </c>
      <c r="N197" s="68">
        <v>44750.11</v>
      </c>
      <c r="O197" s="68">
        <v>83152.399999999994</v>
      </c>
      <c r="P197" s="68">
        <v>83107.34</v>
      </c>
      <c r="Q197" s="67">
        <v>296492.77</v>
      </c>
      <c r="R197" s="69">
        <v>296063.44999999995</v>
      </c>
      <c r="S197" s="66">
        <v>592556.22</v>
      </c>
      <c r="T197" s="639">
        <f t="shared" ref="T197:T260" si="32">+K197</f>
        <v>168566</v>
      </c>
      <c r="U197" s="640">
        <f t="shared" ref="U197:U260" si="33">+M197</f>
        <v>44774.37</v>
      </c>
      <c r="V197" s="641">
        <f t="shared" ref="V197:V260" si="34">+O197</f>
        <v>83152.399999999994</v>
      </c>
      <c r="W197" s="641">
        <f t="shared" ref="W197:W260" si="35">+T197+U197+V197</f>
        <v>296492.77</v>
      </c>
      <c r="X197" s="639">
        <f t="shared" ref="X197:X260" si="36">+L197</f>
        <v>168206</v>
      </c>
      <c r="Y197" s="640">
        <f t="shared" ref="Y197:Y260" si="37">+N197</f>
        <v>44750.11</v>
      </c>
      <c r="Z197" s="641">
        <f t="shared" ref="Z197:Z260" si="38">+P197</f>
        <v>83107.34</v>
      </c>
      <c r="AA197" s="641">
        <f t="shared" ref="AA197:AA260" si="39">+X197+Y197+Z197</f>
        <v>296063.44999999995</v>
      </c>
      <c r="AB197" s="642">
        <v>19751.398654117922</v>
      </c>
      <c r="AC197" s="642">
        <v>0</v>
      </c>
      <c r="AD197" s="643">
        <v>19751.398654117922</v>
      </c>
      <c r="AE197" s="644">
        <f t="shared" ref="AE197:AG260" si="40">+ROUND(X197/$AD197,$AF$2)</f>
        <v>8.52</v>
      </c>
      <c r="AF197" s="644">
        <f t="shared" si="40"/>
        <v>2.27</v>
      </c>
      <c r="AG197" s="644">
        <f t="shared" si="40"/>
        <v>4.21</v>
      </c>
      <c r="AH197" s="645">
        <f t="shared" ref="AH197:AH260" si="41">+AE197+AF197+AG197</f>
        <v>15</v>
      </c>
      <c r="AI197" s="646"/>
    </row>
    <row r="198" spans="1:35" s="71" customFormat="1" ht="15.75" customHeight="1" x14ac:dyDescent="0.25">
      <c r="A198" s="656">
        <v>1027633</v>
      </c>
      <c r="B198" s="657">
        <v>103751</v>
      </c>
      <c r="C198" s="657" t="s">
        <v>2765</v>
      </c>
      <c r="D198" s="658" t="s">
        <v>1297</v>
      </c>
      <c r="E198" s="659" t="s">
        <v>468</v>
      </c>
      <c r="F198" s="659" t="s">
        <v>1364</v>
      </c>
      <c r="G198" s="660" t="s">
        <v>1260</v>
      </c>
      <c r="H198" s="661" t="s">
        <v>1364</v>
      </c>
      <c r="I198" s="662">
        <v>28261</v>
      </c>
      <c r="J198" s="662">
        <v>491922</v>
      </c>
      <c r="K198" s="662">
        <v>28260.999999999996</v>
      </c>
      <c r="L198" s="662">
        <v>491922</v>
      </c>
      <c r="M198" s="663">
        <v>7506.6</v>
      </c>
      <c r="N198" s="663">
        <v>130872.4</v>
      </c>
      <c r="O198" s="663">
        <v>13940.82</v>
      </c>
      <c r="P198" s="663">
        <v>243048.74</v>
      </c>
      <c r="Q198" s="664">
        <v>49708.42</v>
      </c>
      <c r="R198" s="665">
        <v>865843.14</v>
      </c>
      <c r="S198" s="666">
        <v>915551.56</v>
      </c>
      <c r="T198" s="639">
        <f t="shared" si="32"/>
        <v>28260.999999999996</v>
      </c>
      <c r="U198" s="640">
        <f t="shared" si="33"/>
        <v>7506.6</v>
      </c>
      <c r="V198" s="641">
        <f t="shared" si="34"/>
        <v>13940.82</v>
      </c>
      <c r="W198" s="641">
        <f t="shared" si="35"/>
        <v>49708.42</v>
      </c>
      <c r="X198" s="639">
        <f t="shared" si="36"/>
        <v>491922</v>
      </c>
      <c r="Y198" s="640">
        <f t="shared" si="37"/>
        <v>130872.4</v>
      </c>
      <c r="Z198" s="641">
        <f t="shared" si="38"/>
        <v>243048.74</v>
      </c>
      <c r="AA198" s="641">
        <f t="shared" si="39"/>
        <v>865843.14</v>
      </c>
      <c r="AB198" s="642">
        <v>19751.398654117922</v>
      </c>
      <c r="AC198" s="642">
        <v>0</v>
      </c>
      <c r="AD198" s="643">
        <v>19751.398654117922</v>
      </c>
      <c r="AE198" s="644">
        <f t="shared" si="40"/>
        <v>24.91</v>
      </c>
      <c r="AF198" s="644">
        <f t="shared" si="40"/>
        <v>6.63</v>
      </c>
      <c r="AG198" s="644">
        <f t="shared" si="40"/>
        <v>12.31</v>
      </c>
      <c r="AH198" s="645">
        <f t="shared" si="41"/>
        <v>43.85</v>
      </c>
      <c r="AI198" s="646"/>
    </row>
    <row r="199" spans="1:35" s="71" customFormat="1" ht="15.75" customHeight="1" x14ac:dyDescent="0.25">
      <c r="A199" s="87">
        <v>1027650</v>
      </c>
      <c r="B199" s="88">
        <v>104642</v>
      </c>
      <c r="C199" s="88" t="s">
        <v>3522</v>
      </c>
      <c r="D199" s="652" t="s">
        <v>1297</v>
      </c>
      <c r="E199" s="89" t="s">
        <v>496</v>
      </c>
      <c r="F199" s="89" t="s">
        <v>1364</v>
      </c>
      <c r="G199" s="90" t="s">
        <v>1260</v>
      </c>
      <c r="H199" s="91" t="s">
        <v>1364</v>
      </c>
      <c r="I199" s="650">
        <v>278772</v>
      </c>
      <c r="J199" s="650">
        <v>278177</v>
      </c>
      <c r="K199" s="650">
        <v>278772</v>
      </c>
      <c r="L199" s="650">
        <v>278177</v>
      </c>
      <c r="M199" s="68">
        <v>74047.179999999993</v>
      </c>
      <c r="N199" s="68">
        <v>74007.06</v>
      </c>
      <c r="O199" s="68">
        <v>137516.19</v>
      </c>
      <c r="P199" s="68">
        <v>137441.67000000001</v>
      </c>
      <c r="Q199" s="67">
        <v>490335.37</v>
      </c>
      <c r="R199" s="69">
        <v>489625.73</v>
      </c>
      <c r="S199" s="66">
        <v>979961.1</v>
      </c>
      <c r="T199" s="639">
        <f t="shared" si="32"/>
        <v>278772</v>
      </c>
      <c r="U199" s="640">
        <f t="shared" si="33"/>
        <v>74047.179999999993</v>
      </c>
      <c r="V199" s="641">
        <f t="shared" si="34"/>
        <v>137516.19</v>
      </c>
      <c r="W199" s="641">
        <f t="shared" si="35"/>
        <v>490335.37</v>
      </c>
      <c r="X199" s="639">
        <f t="shared" si="36"/>
        <v>278177</v>
      </c>
      <c r="Y199" s="640">
        <f t="shared" si="37"/>
        <v>74007.06</v>
      </c>
      <c r="Z199" s="641">
        <f t="shared" si="38"/>
        <v>137441.67000000001</v>
      </c>
      <c r="AA199" s="641">
        <f t="shared" si="39"/>
        <v>489625.73</v>
      </c>
      <c r="AB199" s="642">
        <v>19751.398654117922</v>
      </c>
      <c r="AC199" s="642">
        <v>0</v>
      </c>
      <c r="AD199" s="643">
        <v>19751.398654117922</v>
      </c>
      <c r="AE199" s="644">
        <f t="shared" si="40"/>
        <v>14.08</v>
      </c>
      <c r="AF199" s="644">
        <f t="shared" si="40"/>
        <v>3.75</v>
      </c>
      <c r="AG199" s="644">
        <f t="shared" si="40"/>
        <v>6.96</v>
      </c>
      <c r="AH199" s="645">
        <f t="shared" si="41"/>
        <v>24.79</v>
      </c>
      <c r="AI199" s="646"/>
    </row>
    <row r="200" spans="1:35" s="71" customFormat="1" ht="15.75" customHeight="1" x14ac:dyDescent="0.25">
      <c r="A200" s="87">
        <v>1027738</v>
      </c>
      <c r="B200" s="88">
        <v>104003</v>
      </c>
      <c r="C200" s="88" t="s">
        <v>1297</v>
      </c>
      <c r="D200" s="652" t="s">
        <v>1297</v>
      </c>
      <c r="E200" s="89" t="s">
        <v>478</v>
      </c>
      <c r="F200" s="89" t="s">
        <v>1364</v>
      </c>
      <c r="G200" s="90" t="s">
        <v>1260</v>
      </c>
      <c r="H200" s="91" t="s">
        <v>1364</v>
      </c>
      <c r="I200" s="650">
        <v>266584</v>
      </c>
      <c r="J200" s="650">
        <v>266015</v>
      </c>
      <c r="K200" s="650">
        <v>266584</v>
      </c>
      <c r="L200" s="650">
        <v>266015</v>
      </c>
      <c r="M200" s="68">
        <v>70809.740000000005</v>
      </c>
      <c r="N200" s="68">
        <v>70771.37</v>
      </c>
      <c r="O200" s="68">
        <v>131503.79999999999</v>
      </c>
      <c r="P200" s="68">
        <v>131432.54</v>
      </c>
      <c r="Q200" s="67">
        <v>468897.54</v>
      </c>
      <c r="R200" s="69">
        <v>468218.91000000003</v>
      </c>
      <c r="S200" s="66">
        <v>937116.45</v>
      </c>
      <c r="T200" s="639">
        <f t="shared" si="32"/>
        <v>266584</v>
      </c>
      <c r="U200" s="640">
        <f t="shared" si="33"/>
        <v>70809.740000000005</v>
      </c>
      <c r="V200" s="641">
        <f t="shared" si="34"/>
        <v>131503.79999999999</v>
      </c>
      <c r="W200" s="641">
        <f t="shared" si="35"/>
        <v>468897.54</v>
      </c>
      <c r="X200" s="639">
        <f t="shared" si="36"/>
        <v>266015</v>
      </c>
      <c r="Y200" s="640">
        <f t="shared" si="37"/>
        <v>70771.37</v>
      </c>
      <c r="Z200" s="641">
        <f t="shared" si="38"/>
        <v>131432.54</v>
      </c>
      <c r="AA200" s="641">
        <f t="shared" si="39"/>
        <v>468218.91000000003</v>
      </c>
      <c r="AB200" s="642">
        <v>19751.398654117922</v>
      </c>
      <c r="AC200" s="642">
        <v>0</v>
      </c>
      <c r="AD200" s="643">
        <v>19751.398654117922</v>
      </c>
      <c r="AE200" s="644">
        <f t="shared" si="40"/>
        <v>13.47</v>
      </c>
      <c r="AF200" s="644">
        <f t="shared" si="40"/>
        <v>3.58</v>
      </c>
      <c r="AG200" s="644">
        <f t="shared" si="40"/>
        <v>6.65</v>
      </c>
      <c r="AH200" s="645">
        <f t="shared" si="41"/>
        <v>23.700000000000003</v>
      </c>
      <c r="AI200" s="646"/>
    </row>
    <row r="201" spans="1:35" s="71" customFormat="1" ht="15.75" customHeight="1" x14ac:dyDescent="0.25">
      <c r="A201" s="87">
        <v>1021106</v>
      </c>
      <c r="B201" s="88">
        <v>4914</v>
      </c>
      <c r="C201" s="88" t="s">
        <v>3522</v>
      </c>
      <c r="D201" s="652" t="s">
        <v>1297</v>
      </c>
      <c r="E201" s="89" t="s">
        <v>871</v>
      </c>
      <c r="F201" s="89" t="s">
        <v>1364</v>
      </c>
      <c r="G201" s="90" t="s">
        <v>1260</v>
      </c>
      <c r="H201" s="91" t="s">
        <v>1364</v>
      </c>
      <c r="I201" s="650">
        <v>215895</v>
      </c>
      <c r="J201" s="650">
        <v>215434</v>
      </c>
      <c r="K201" s="650">
        <v>215895</v>
      </c>
      <c r="L201" s="650">
        <v>215434.00000000003</v>
      </c>
      <c r="M201" s="68">
        <v>57345.73</v>
      </c>
      <c r="N201" s="68">
        <v>57314.66</v>
      </c>
      <c r="O201" s="68">
        <v>106499.22</v>
      </c>
      <c r="P201" s="68">
        <v>106441.51</v>
      </c>
      <c r="Q201" s="67">
        <v>379739.94999999995</v>
      </c>
      <c r="R201" s="69">
        <v>379190.17000000004</v>
      </c>
      <c r="S201" s="66">
        <v>758930.12</v>
      </c>
      <c r="T201" s="639">
        <f t="shared" si="32"/>
        <v>215895</v>
      </c>
      <c r="U201" s="640">
        <f t="shared" si="33"/>
        <v>57345.73</v>
      </c>
      <c r="V201" s="641">
        <f t="shared" si="34"/>
        <v>106499.22</v>
      </c>
      <c r="W201" s="641">
        <f t="shared" si="35"/>
        <v>379739.94999999995</v>
      </c>
      <c r="X201" s="639">
        <f t="shared" si="36"/>
        <v>215434.00000000003</v>
      </c>
      <c r="Y201" s="640">
        <f t="shared" si="37"/>
        <v>57314.66</v>
      </c>
      <c r="Z201" s="641">
        <f t="shared" si="38"/>
        <v>106441.51</v>
      </c>
      <c r="AA201" s="641">
        <f t="shared" si="39"/>
        <v>379190.17000000004</v>
      </c>
      <c r="AB201" s="642">
        <v>19751.398654117922</v>
      </c>
      <c r="AC201" s="642">
        <v>0</v>
      </c>
      <c r="AD201" s="643">
        <v>19751.398654117922</v>
      </c>
      <c r="AE201" s="644">
        <f t="shared" si="40"/>
        <v>10.91</v>
      </c>
      <c r="AF201" s="644">
        <f t="shared" si="40"/>
        <v>2.9</v>
      </c>
      <c r="AG201" s="644">
        <f t="shared" si="40"/>
        <v>5.39</v>
      </c>
      <c r="AH201" s="645">
        <f t="shared" si="41"/>
        <v>19.2</v>
      </c>
      <c r="AI201" s="646"/>
    </row>
    <row r="202" spans="1:35" s="71" customFormat="1" ht="15.75" customHeight="1" x14ac:dyDescent="0.25">
      <c r="A202" s="87">
        <v>1026614</v>
      </c>
      <c r="B202" s="88">
        <v>4481</v>
      </c>
      <c r="C202" s="88" t="s">
        <v>3521</v>
      </c>
      <c r="D202" s="652" t="s">
        <v>1267</v>
      </c>
      <c r="E202" s="89" t="s">
        <v>690</v>
      </c>
      <c r="F202" s="89" t="s">
        <v>1364</v>
      </c>
      <c r="G202" s="90" t="s">
        <v>1260</v>
      </c>
      <c r="H202" s="91" t="s">
        <v>1364</v>
      </c>
      <c r="I202" s="650">
        <v>254968</v>
      </c>
      <c r="J202" s="650">
        <v>254424</v>
      </c>
      <c r="K202" s="650">
        <v>254968</v>
      </c>
      <c r="L202" s="650">
        <v>254424</v>
      </c>
      <c r="M202" s="68">
        <v>67724.31</v>
      </c>
      <c r="N202" s="68">
        <v>67687.61</v>
      </c>
      <c r="O202" s="68">
        <v>125773.71</v>
      </c>
      <c r="P202" s="68">
        <v>125705.55</v>
      </c>
      <c r="Q202" s="67">
        <v>448466.02</v>
      </c>
      <c r="R202" s="69">
        <v>447817.16</v>
      </c>
      <c r="S202" s="66">
        <v>896283.17999999993</v>
      </c>
      <c r="T202" s="639">
        <f t="shared" si="32"/>
        <v>254968</v>
      </c>
      <c r="U202" s="640">
        <f t="shared" si="33"/>
        <v>67724.31</v>
      </c>
      <c r="V202" s="641">
        <f t="shared" si="34"/>
        <v>125773.71</v>
      </c>
      <c r="W202" s="641">
        <f t="shared" si="35"/>
        <v>448466.02</v>
      </c>
      <c r="X202" s="639">
        <f t="shared" si="36"/>
        <v>254424</v>
      </c>
      <c r="Y202" s="640">
        <f t="shared" si="37"/>
        <v>67687.61</v>
      </c>
      <c r="Z202" s="641">
        <f t="shared" si="38"/>
        <v>125705.55</v>
      </c>
      <c r="AA202" s="641">
        <f t="shared" si="39"/>
        <v>447817.16</v>
      </c>
      <c r="AB202" s="642">
        <v>22578.054941812799</v>
      </c>
      <c r="AC202" s="642">
        <v>4413.2778023830551</v>
      </c>
      <c r="AD202" s="643">
        <v>26991.332744195854</v>
      </c>
      <c r="AE202" s="644">
        <f t="shared" si="40"/>
        <v>9.43</v>
      </c>
      <c r="AF202" s="644">
        <f t="shared" si="40"/>
        <v>2.5099999999999998</v>
      </c>
      <c r="AG202" s="644">
        <f t="shared" si="40"/>
        <v>4.66</v>
      </c>
      <c r="AH202" s="645">
        <f t="shared" si="41"/>
        <v>16.600000000000001</v>
      </c>
      <c r="AI202" s="646"/>
    </row>
    <row r="203" spans="1:35" s="71" customFormat="1" ht="15.75" customHeight="1" x14ac:dyDescent="0.25">
      <c r="A203" s="87">
        <v>1028566</v>
      </c>
      <c r="B203" s="88">
        <v>5124</v>
      </c>
      <c r="C203" s="88" t="s">
        <v>1267</v>
      </c>
      <c r="D203" s="652" t="s">
        <v>1267</v>
      </c>
      <c r="E203" s="89" t="s">
        <v>965</v>
      </c>
      <c r="F203" s="89" t="s">
        <v>1364</v>
      </c>
      <c r="G203" s="90" t="s">
        <v>1260</v>
      </c>
      <c r="H203" s="91" t="s">
        <v>1364</v>
      </c>
      <c r="I203" s="650">
        <v>228315</v>
      </c>
      <c r="J203" s="650">
        <v>227827</v>
      </c>
      <c r="K203" s="650">
        <v>228315</v>
      </c>
      <c r="L203" s="650">
        <v>227826.99999999997</v>
      </c>
      <c r="M203" s="68">
        <v>60644.63</v>
      </c>
      <c r="N203" s="68">
        <v>60611.76</v>
      </c>
      <c r="O203" s="68">
        <v>112625.73</v>
      </c>
      <c r="P203" s="68">
        <v>112564.7</v>
      </c>
      <c r="Q203" s="67">
        <v>401585.36</v>
      </c>
      <c r="R203" s="69">
        <v>401003.45999999996</v>
      </c>
      <c r="S203" s="66">
        <v>802588.82</v>
      </c>
      <c r="T203" s="639">
        <f t="shared" si="32"/>
        <v>228315</v>
      </c>
      <c r="U203" s="640">
        <f t="shared" si="33"/>
        <v>60644.63</v>
      </c>
      <c r="V203" s="641">
        <f t="shared" si="34"/>
        <v>112625.73</v>
      </c>
      <c r="W203" s="641">
        <f t="shared" si="35"/>
        <v>401585.36</v>
      </c>
      <c r="X203" s="639">
        <f t="shared" si="36"/>
        <v>227826.99999999997</v>
      </c>
      <c r="Y203" s="640">
        <f t="shared" si="37"/>
        <v>60611.76</v>
      </c>
      <c r="Z203" s="641">
        <f t="shared" si="38"/>
        <v>112564.7</v>
      </c>
      <c r="AA203" s="641">
        <f t="shared" si="39"/>
        <v>401003.45999999996</v>
      </c>
      <c r="AB203" s="642">
        <v>22578.054941812799</v>
      </c>
      <c r="AC203" s="642">
        <v>4413.2778023830551</v>
      </c>
      <c r="AD203" s="643">
        <v>26991.332744195854</v>
      </c>
      <c r="AE203" s="644">
        <f t="shared" si="40"/>
        <v>8.44</v>
      </c>
      <c r="AF203" s="644">
        <f t="shared" si="40"/>
        <v>2.25</v>
      </c>
      <c r="AG203" s="644">
        <f t="shared" si="40"/>
        <v>4.17</v>
      </c>
      <c r="AH203" s="645">
        <f t="shared" si="41"/>
        <v>14.86</v>
      </c>
      <c r="AI203" s="646"/>
    </row>
    <row r="204" spans="1:35" s="71" customFormat="1" ht="15.75" customHeight="1" x14ac:dyDescent="0.25">
      <c r="A204" s="72">
        <v>1028630</v>
      </c>
      <c r="B204" s="73">
        <v>4615</v>
      </c>
      <c r="C204" s="73" t="s">
        <v>1267</v>
      </c>
      <c r="D204" s="649" t="s">
        <v>1267</v>
      </c>
      <c r="E204" s="74" t="s">
        <v>750</v>
      </c>
      <c r="F204" s="74" t="s">
        <v>1364</v>
      </c>
      <c r="G204" s="75" t="s">
        <v>1260</v>
      </c>
      <c r="H204" s="76" t="s">
        <v>1364</v>
      </c>
      <c r="I204" s="650">
        <v>262980</v>
      </c>
      <c r="J204" s="650">
        <v>262419</v>
      </c>
      <c r="K204" s="650">
        <v>262980</v>
      </c>
      <c r="L204" s="650">
        <v>262419</v>
      </c>
      <c r="M204" s="68">
        <v>69852.42</v>
      </c>
      <c r="N204" s="68">
        <v>69814.559999999998</v>
      </c>
      <c r="O204" s="68">
        <v>129725.91</v>
      </c>
      <c r="P204" s="68">
        <v>129655.61</v>
      </c>
      <c r="Q204" s="67">
        <v>462558.32999999996</v>
      </c>
      <c r="R204" s="69">
        <v>461889.17</v>
      </c>
      <c r="S204" s="66">
        <v>924447.5</v>
      </c>
      <c r="T204" s="639">
        <f t="shared" si="32"/>
        <v>262980</v>
      </c>
      <c r="U204" s="640">
        <f t="shared" si="33"/>
        <v>69852.42</v>
      </c>
      <c r="V204" s="641">
        <f t="shared" si="34"/>
        <v>129725.91</v>
      </c>
      <c r="W204" s="641">
        <f t="shared" si="35"/>
        <v>462558.32999999996</v>
      </c>
      <c r="X204" s="639">
        <f t="shared" si="36"/>
        <v>262419</v>
      </c>
      <c r="Y204" s="640">
        <f t="shared" si="37"/>
        <v>69814.559999999998</v>
      </c>
      <c r="Z204" s="641">
        <f t="shared" si="38"/>
        <v>129655.61</v>
      </c>
      <c r="AA204" s="641">
        <f t="shared" si="39"/>
        <v>461889.17</v>
      </c>
      <c r="AB204" s="642">
        <v>22578.054941812799</v>
      </c>
      <c r="AC204" s="642">
        <v>4413.2778023830551</v>
      </c>
      <c r="AD204" s="643">
        <v>26991.332744195854</v>
      </c>
      <c r="AE204" s="644">
        <f t="shared" si="40"/>
        <v>9.7200000000000006</v>
      </c>
      <c r="AF204" s="644">
        <f t="shared" si="40"/>
        <v>2.59</v>
      </c>
      <c r="AG204" s="644">
        <f t="shared" si="40"/>
        <v>4.8</v>
      </c>
      <c r="AH204" s="645">
        <f t="shared" si="41"/>
        <v>17.11</v>
      </c>
      <c r="AI204" s="646"/>
    </row>
    <row r="205" spans="1:35" s="71" customFormat="1" ht="15.75" customHeight="1" x14ac:dyDescent="0.25">
      <c r="A205" s="72">
        <v>1028629</v>
      </c>
      <c r="B205" s="73">
        <v>4236</v>
      </c>
      <c r="C205" s="73" t="s">
        <v>3492</v>
      </c>
      <c r="D205" s="649" t="s">
        <v>1297</v>
      </c>
      <c r="E205" s="74" t="s">
        <v>180</v>
      </c>
      <c r="F205" s="74" t="s">
        <v>1364</v>
      </c>
      <c r="G205" s="75" t="s">
        <v>1260</v>
      </c>
      <c r="H205" s="76" t="s">
        <v>1364</v>
      </c>
      <c r="I205" s="650">
        <v>384473</v>
      </c>
      <c r="J205" s="650">
        <v>383653</v>
      </c>
      <c r="K205" s="650">
        <v>384473</v>
      </c>
      <c r="L205" s="650">
        <v>383653</v>
      </c>
      <c r="M205" s="68">
        <v>102123.34</v>
      </c>
      <c r="N205" s="68">
        <v>102068</v>
      </c>
      <c r="O205" s="68">
        <v>189657.63</v>
      </c>
      <c r="P205" s="68">
        <v>189554.85</v>
      </c>
      <c r="Q205" s="67">
        <v>676253.97</v>
      </c>
      <c r="R205" s="69">
        <v>675275.85</v>
      </c>
      <c r="S205" s="66">
        <v>1351529.8199999998</v>
      </c>
      <c r="T205" s="639">
        <f t="shared" si="32"/>
        <v>384473</v>
      </c>
      <c r="U205" s="640">
        <f t="shared" si="33"/>
        <v>102123.34</v>
      </c>
      <c r="V205" s="641">
        <f t="shared" si="34"/>
        <v>189657.63</v>
      </c>
      <c r="W205" s="641">
        <f t="shared" si="35"/>
        <v>676253.97</v>
      </c>
      <c r="X205" s="639">
        <f t="shared" si="36"/>
        <v>383653</v>
      </c>
      <c r="Y205" s="640">
        <f t="shared" si="37"/>
        <v>102068</v>
      </c>
      <c r="Z205" s="641">
        <f t="shared" si="38"/>
        <v>189554.85</v>
      </c>
      <c r="AA205" s="641">
        <f t="shared" si="39"/>
        <v>675275.85</v>
      </c>
      <c r="AB205" s="642">
        <v>19751.398654117922</v>
      </c>
      <c r="AC205" s="642">
        <v>0</v>
      </c>
      <c r="AD205" s="643">
        <v>19751.398654117922</v>
      </c>
      <c r="AE205" s="644">
        <f t="shared" si="40"/>
        <v>19.420000000000002</v>
      </c>
      <c r="AF205" s="644">
        <f t="shared" si="40"/>
        <v>5.17</v>
      </c>
      <c r="AG205" s="644">
        <f t="shared" si="40"/>
        <v>9.6</v>
      </c>
      <c r="AH205" s="645">
        <f t="shared" si="41"/>
        <v>34.190000000000005</v>
      </c>
      <c r="AI205" s="646"/>
    </row>
    <row r="206" spans="1:35" s="71" customFormat="1" ht="15.75" customHeight="1" x14ac:dyDescent="0.25">
      <c r="A206" s="72">
        <v>1026416</v>
      </c>
      <c r="B206" s="73">
        <v>4910</v>
      </c>
      <c r="C206" s="73" t="s">
        <v>2441</v>
      </c>
      <c r="D206" s="649" t="s">
        <v>1274</v>
      </c>
      <c r="E206" s="74" t="s">
        <v>869</v>
      </c>
      <c r="F206" s="74" t="s">
        <v>1365</v>
      </c>
      <c r="G206" s="75" t="s">
        <v>1260</v>
      </c>
      <c r="H206" s="76" t="s">
        <v>1365</v>
      </c>
      <c r="I206" s="650">
        <v>90006</v>
      </c>
      <c r="J206" s="650">
        <v>89814</v>
      </c>
      <c r="K206" s="650">
        <v>90006</v>
      </c>
      <c r="L206" s="650">
        <v>89814</v>
      </c>
      <c r="M206" s="68">
        <v>23907.26</v>
      </c>
      <c r="N206" s="68">
        <v>23894.31</v>
      </c>
      <c r="O206" s="68">
        <v>44399.199999999997</v>
      </c>
      <c r="P206" s="68">
        <v>44375.14</v>
      </c>
      <c r="Q206" s="67">
        <v>158312.46</v>
      </c>
      <c r="R206" s="69">
        <v>158083.45000000001</v>
      </c>
      <c r="S206" s="66">
        <v>316395.91000000003</v>
      </c>
      <c r="T206" s="639">
        <f t="shared" si="32"/>
        <v>90006</v>
      </c>
      <c r="U206" s="640">
        <f t="shared" si="33"/>
        <v>23907.26</v>
      </c>
      <c r="V206" s="641">
        <f t="shared" si="34"/>
        <v>44399.199999999997</v>
      </c>
      <c r="W206" s="641">
        <f t="shared" si="35"/>
        <v>158312.46</v>
      </c>
      <c r="X206" s="639">
        <f t="shared" si="36"/>
        <v>89814</v>
      </c>
      <c r="Y206" s="640">
        <f t="shared" si="37"/>
        <v>23894.31</v>
      </c>
      <c r="Z206" s="641">
        <f t="shared" si="38"/>
        <v>44375.14</v>
      </c>
      <c r="AA206" s="641">
        <f t="shared" si="39"/>
        <v>158083.45000000001</v>
      </c>
      <c r="AB206" s="642">
        <v>28857.066402483964</v>
      </c>
      <c r="AC206" s="642">
        <v>0</v>
      </c>
      <c r="AD206" s="643">
        <v>28857.066402483964</v>
      </c>
      <c r="AE206" s="644">
        <f t="shared" si="40"/>
        <v>3.11</v>
      </c>
      <c r="AF206" s="644">
        <f t="shared" si="40"/>
        <v>0.83</v>
      </c>
      <c r="AG206" s="644">
        <f t="shared" si="40"/>
        <v>1.54</v>
      </c>
      <c r="AH206" s="645">
        <f t="shared" si="41"/>
        <v>5.48</v>
      </c>
      <c r="AI206" s="646"/>
    </row>
    <row r="207" spans="1:35" s="71" customFormat="1" ht="15.75" customHeight="1" x14ac:dyDescent="0.25">
      <c r="A207" s="92">
        <v>1026587</v>
      </c>
      <c r="B207" s="93">
        <v>105595</v>
      </c>
      <c r="C207" s="93" t="s">
        <v>3492</v>
      </c>
      <c r="D207" s="94" t="s">
        <v>1297</v>
      </c>
      <c r="E207" s="93" t="s">
        <v>532</v>
      </c>
      <c r="F207" s="93" t="s">
        <v>1365</v>
      </c>
      <c r="G207" s="70" t="s">
        <v>1260</v>
      </c>
      <c r="H207" s="93" t="s">
        <v>1365</v>
      </c>
      <c r="I207" s="650">
        <v>67456</v>
      </c>
      <c r="J207" s="650">
        <v>67312</v>
      </c>
      <c r="K207" s="650">
        <v>67456</v>
      </c>
      <c r="L207" s="650">
        <v>67312</v>
      </c>
      <c r="M207" s="68">
        <v>17917.509999999998</v>
      </c>
      <c r="N207" s="68">
        <v>17907.8</v>
      </c>
      <c r="O207" s="68">
        <v>33275.379999999997</v>
      </c>
      <c r="P207" s="68">
        <v>33257.339999999997</v>
      </c>
      <c r="Q207" s="67">
        <v>118648.88999999998</v>
      </c>
      <c r="R207" s="69">
        <v>118477.14</v>
      </c>
      <c r="S207" s="66">
        <v>237126.02999999997</v>
      </c>
      <c r="T207" s="639">
        <f t="shared" si="32"/>
        <v>67456</v>
      </c>
      <c r="U207" s="640">
        <f t="shared" si="33"/>
        <v>17917.509999999998</v>
      </c>
      <c r="V207" s="641">
        <f t="shared" si="34"/>
        <v>33275.379999999997</v>
      </c>
      <c r="W207" s="641">
        <f t="shared" si="35"/>
        <v>118648.88999999998</v>
      </c>
      <c r="X207" s="639">
        <f t="shared" si="36"/>
        <v>67312</v>
      </c>
      <c r="Y207" s="640">
        <f t="shared" si="37"/>
        <v>17907.8</v>
      </c>
      <c r="Z207" s="641">
        <f t="shared" si="38"/>
        <v>33257.339999999997</v>
      </c>
      <c r="AA207" s="641">
        <f t="shared" si="39"/>
        <v>118477.14</v>
      </c>
      <c r="AB207" s="642">
        <v>19751.398654117922</v>
      </c>
      <c r="AC207" s="642">
        <v>0</v>
      </c>
      <c r="AD207" s="643">
        <v>19751.398654117922</v>
      </c>
      <c r="AE207" s="644">
        <f t="shared" si="40"/>
        <v>3.41</v>
      </c>
      <c r="AF207" s="644">
        <f t="shared" si="40"/>
        <v>0.91</v>
      </c>
      <c r="AG207" s="644">
        <f t="shared" si="40"/>
        <v>1.68</v>
      </c>
      <c r="AH207" s="645">
        <f t="shared" si="41"/>
        <v>6</v>
      </c>
      <c r="AI207" s="646"/>
    </row>
    <row r="208" spans="1:35" s="71" customFormat="1" ht="15.75" customHeight="1" x14ac:dyDescent="0.25">
      <c r="A208" s="72">
        <v>1026723</v>
      </c>
      <c r="B208" s="73">
        <v>102587</v>
      </c>
      <c r="C208" s="73" t="s">
        <v>1272</v>
      </c>
      <c r="D208" s="649" t="s">
        <v>1272</v>
      </c>
      <c r="E208" s="74" t="s">
        <v>412</v>
      </c>
      <c r="F208" s="74" t="s">
        <v>1367</v>
      </c>
      <c r="G208" s="75" t="s">
        <v>1260</v>
      </c>
      <c r="H208" s="76" t="s">
        <v>1367</v>
      </c>
      <c r="I208" s="650">
        <v>240966</v>
      </c>
      <c r="J208" s="650">
        <v>240451</v>
      </c>
      <c r="K208" s="650">
        <v>240966</v>
      </c>
      <c r="L208" s="650">
        <v>240451</v>
      </c>
      <c r="M208" s="68">
        <v>64004.97</v>
      </c>
      <c r="N208" s="68">
        <v>63970.28</v>
      </c>
      <c r="O208" s="68">
        <v>118866.37</v>
      </c>
      <c r="P208" s="68">
        <v>118801.95</v>
      </c>
      <c r="Q208" s="67">
        <v>423837.33999999997</v>
      </c>
      <c r="R208" s="69">
        <v>423223.23000000004</v>
      </c>
      <c r="S208" s="66">
        <v>847060.57000000007</v>
      </c>
      <c r="T208" s="639">
        <f t="shared" si="32"/>
        <v>240966</v>
      </c>
      <c r="U208" s="640">
        <f t="shared" si="33"/>
        <v>64004.97</v>
      </c>
      <c r="V208" s="641">
        <f t="shared" si="34"/>
        <v>118866.37</v>
      </c>
      <c r="W208" s="641">
        <f t="shared" si="35"/>
        <v>423837.33999999997</v>
      </c>
      <c r="X208" s="639">
        <f t="shared" si="36"/>
        <v>240451</v>
      </c>
      <c r="Y208" s="640">
        <f t="shared" si="37"/>
        <v>63970.28</v>
      </c>
      <c r="Z208" s="641">
        <f t="shared" si="38"/>
        <v>118801.95</v>
      </c>
      <c r="AA208" s="641">
        <f t="shared" si="39"/>
        <v>423223.23000000004</v>
      </c>
      <c r="AB208" s="642">
        <v>10803.935302951115</v>
      </c>
      <c r="AC208" s="642">
        <v>0</v>
      </c>
      <c r="AD208" s="643">
        <v>10803.935302951115</v>
      </c>
      <c r="AE208" s="644">
        <f t="shared" si="40"/>
        <v>22.26</v>
      </c>
      <c r="AF208" s="644">
        <f t="shared" si="40"/>
        <v>5.92</v>
      </c>
      <c r="AG208" s="644">
        <f t="shared" si="40"/>
        <v>11</v>
      </c>
      <c r="AH208" s="645">
        <f t="shared" si="41"/>
        <v>39.18</v>
      </c>
      <c r="AI208" s="646"/>
    </row>
    <row r="209" spans="1:35" s="71" customFormat="1" ht="15.75" customHeight="1" x14ac:dyDescent="0.25">
      <c r="A209" s="72">
        <v>517601</v>
      </c>
      <c r="B209" s="73">
        <v>5176</v>
      </c>
      <c r="C209" s="73" t="s">
        <v>3523</v>
      </c>
      <c r="D209" s="649" t="s">
        <v>1258</v>
      </c>
      <c r="E209" s="74" t="s">
        <v>342</v>
      </c>
      <c r="F209" s="74" t="s">
        <v>1367</v>
      </c>
      <c r="G209" s="75" t="s">
        <v>1260</v>
      </c>
      <c r="H209" s="76" t="s">
        <v>1367</v>
      </c>
      <c r="I209" s="650">
        <v>96155</v>
      </c>
      <c r="J209" s="650">
        <v>95950</v>
      </c>
      <c r="K209" s="650">
        <v>96155.000000000015</v>
      </c>
      <c r="L209" s="650">
        <v>95950</v>
      </c>
      <c r="M209" s="68">
        <v>25540.54</v>
      </c>
      <c r="N209" s="68">
        <v>25526.7</v>
      </c>
      <c r="O209" s="68">
        <v>47432.43</v>
      </c>
      <c r="P209" s="68">
        <v>47406.720000000001</v>
      </c>
      <c r="Q209" s="67">
        <v>169127.97</v>
      </c>
      <c r="R209" s="69">
        <v>168883.41999999998</v>
      </c>
      <c r="S209" s="66">
        <v>338011.39</v>
      </c>
      <c r="T209" s="639">
        <f t="shared" si="32"/>
        <v>96155.000000000015</v>
      </c>
      <c r="U209" s="640">
        <f t="shared" si="33"/>
        <v>25540.54</v>
      </c>
      <c r="V209" s="641">
        <f t="shared" si="34"/>
        <v>47432.43</v>
      </c>
      <c r="W209" s="641">
        <f t="shared" si="35"/>
        <v>169127.97</v>
      </c>
      <c r="X209" s="639">
        <f t="shared" si="36"/>
        <v>95950</v>
      </c>
      <c r="Y209" s="640">
        <f t="shared" si="37"/>
        <v>25526.7</v>
      </c>
      <c r="Z209" s="641">
        <f t="shared" si="38"/>
        <v>47406.720000000001</v>
      </c>
      <c r="AA209" s="641">
        <f t="shared" si="39"/>
        <v>168883.41999999998</v>
      </c>
      <c r="AB209" s="642">
        <v>30335.791973545318</v>
      </c>
      <c r="AC209" s="642">
        <v>0</v>
      </c>
      <c r="AD209" s="643">
        <v>30335.791973545318</v>
      </c>
      <c r="AE209" s="644">
        <f t="shared" si="40"/>
        <v>3.16</v>
      </c>
      <c r="AF209" s="644">
        <f t="shared" si="40"/>
        <v>0.84</v>
      </c>
      <c r="AG209" s="644">
        <f t="shared" si="40"/>
        <v>1.56</v>
      </c>
      <c r="AH209" s="645">
        <f t="shared" si="41"/>
        <v>5.5600000000000005</v>
      </c>
      <c r="AI209" s="646"/>
    </row>
    <row r="210" spans="1:35" s="71" customFormat="1" ht="15.75" customHeight="1" x14ac:dyDescent="0.25">
      <c r="A210" s="87">
        <v>1026432</v>
      </c>
      <c r="B210" s="88">
        <v>4437</v>
      </c>
      <c r="C210" s="88" t="s">
        <v>3524</v>
      </c>
      <c r="D210" s="652" t="s">
        <v>1258</v>
      </c>
      <c r="E210" s="89" t="s">
        <v>218</v>
      </c>
      <c r="F210" s="89" t="s">
        <v>1368</v>
      </c>
      <c r="G210" s="90" t="s">
        <v>1260</v>
      </c>
      <c r="H210" s="91" t="s">
        <v>1368</v>
      </c>
      <c r="I210" s="650">
        <v>67748</v>
      </c>
      <c r="J210" s="650">
        <v>67603</v>
      </c>
      <c r="K210" s="650">
        <v>67748</v>
      </c>
      <c r="L210" s="650">
        <v>67603</v>
      </c>
      <c r="M210" s="68">
        <v>17995.13</v>
      </c>
      <c r="N210" s="68">
        <v>17985.38</v>
      </c>
      <c r="O210" s="68">
        <v>33419.53</v>
      </c>
      <c r="P210" s="68">
        <v>33401.42</v>
      </c>
      <c r="Q210" s="67">
        <v>119162.66</v>
      </c>
      <c r="R210" s="69">
        <v>118989.8</v>
      </c>
      <c r="S210" s="66">
        <v>238152.46000000002</v>
      </c>
      <c r="T210" s="639">
        <f t="shared" si="32"/>
        <v>67748</v>
      </c>
      <c r="U210" s="640">
        <f t="shared" si="33"/>
        <v>17995.13</v>
      </c>
      <c r="V210" s="641">
        <f t="shared" si="34"/>
        <v>33419.53</v>
      </c>
      <c r="W210" s="641">
        <f t="shared" si="35"/>
        <v>119162.66</v>
      </c>
      <c r="X210" s="639">
        <f t="shared" si="36"/>
        <v>67603</v>
      </c>
      <c r="Y210" s="640">
        <f t="shared" si="37"/>
        <v>17985.38</v>
      </c>
      <c r="Z210" s="641">
        <f t="shared" si="38"/>
        <v>33401.42</v>
      </c>
      <c r="AA210" s="641">
        <f t="shared" si="39"/>
        <v>118989.8</v>
      </c>
      <c r="AB210" s="642">
        <v>30335.791973545318</v>
      </c>
      <c r="AC210" s="642">
        <v>0</v>
      </c>
      <c r="AD210" s="643">
        <v>30335.791973545318</v>
      </c>
      <c r="AE210" s="644">
        <f t="shared" si="40"/>
        <v>2.23</v>
      </c>
      <c r="AF210" s="644">
        <f t="shared" si="40"/>
        <v>0.59</v>
      </c>
      <c r="AG210" s="644">
        <f t="shared" si="40"/>
        <v>1.1000000000000001</v>
      </c>
      <c r="AH210" s="645">
        <f t="shared" si="41"/>
        <v>3.92</v>
      </c>
      <c r="AI210" s="646"/>
    </row>
    <row r="211" spans="1:35" s="71" customFormat="1" ht="15.75" customHeight="1" x14ac:dyDescent="0.25">
      <c r="A211" s="87">
        <v>1026679</v>
      </c>
      <c r="B211" s="88">
        <v>5183</v>
      </c>
      <c r="C211" s="88" t="s">
        <v>3479</v>
      </c>
      <c r="D211" s="652" t="s">
        <v>1272</v>
      </c>
      <c r="E211" s="89" t="s">
        <v>1005</v>
      </c>
      <c r="F211" s="89" t="s">
        <v>1368</v>
      </c>
      <c r="G211" s="90" t="s">
        <v>1260</v>
      </c>
      <c r="H211" s="91" t="s">
        <v>1368</v>
      </c>
      <c r="I211" s="650">
        <v>153699</v>
      </c>
      <c r="J211" s="650">
        <v>153371</v>
      </c>
      <c r="K211" s="650">
        <v>153699</v>
      </c>
      <c r="L211" s="650">
        <v>153371</v>
      </c>
      <c r="M211" s="68">
        <v>40825.4</v>
      </c>
      <c r="N211" s="68">
        <v>40803.279999999999</v>
      </c>
      <c r="O211" s="68">
        <v>75818.600000000006</v>
      </c>
      <c r="P211" s="68">
        <v>75777.52</v>
      </c>
      <c r="Q211" s="67">
        <v>270343</v>
      </c>
      <c r="R211" s="69">
        <v>269951.8</v>
      </c>
      <c r="S211" s="66">
        <v>540294.80000000005</v>
      </c>
      <c r="T211" s="639">
        <f t="shared" si="32"/>
        <v>153699</v>
      </c>
      <c r="U211" s="640">
        <f t="shared" si="33"/>
        <v>40825.4</v>
      </c>
      <c r="V211" s="641">
        <f t="shared" si="34"/>
        <v>75818.600000000006</v>
      </c>
      <c r="W211" s="641">
        <f t="shared" si="35"/>
        <v>270343</v>
      </c>
      <c r="X211" s="639">
        <f t="shared" si="36"/>
        <v>153371</v>
      </c>
      <c r="Y211" s="640">
        <f t="shared" si="37"/>
        <v>40803.279999999999</v>
      </c>
      <c r="Z211" s="641">
        <f t="shared" si="38"/>
        <v>75777.52</v>
      </c>
      <c r="AA211" s="641">
        <f t="shared" si="39"/>
        <v>269951.8</v>
      </c>
      <c r="AB211" s="642">
        <v>10803.935302951115</v>
      </c>
      <c r="AC211" s="642">
        <v>0</v>
      </c>
      <c r="AD211" s="643">
        <v>10803.935302951115</v>
      </c>
      <c r="AE211" s="644">
        <f t="shared" si="40"/>
        <v>14.2</v>
      </c>
      <c r="AF211" s="644">
        <f t="shared" si="40"/>
        <v>3.78</v>
      </c>
      <c r="AG211" s="644">
        <f t="shared" si="40"/>
        <v>7.01</v>
      </c>
      <c r="AH211" s="645">
        <f t="shared" si="41"/>
        <v>24.990000000000002</v>
      </c>
      <c r="AI211" s="646"/>
    </row>
    <row r="212" spans="1:35" s="71" customFormat="1" ht="15.75" customHeight="1" x14ac:dyDescent="0.25">
      <c r="A212" s="87">
        <v>1026956</v>
      </c>
      <c r="B212" s="88">
        <v>5213</v>
      </c>
      <c r="C212" s="88" t="s">
        <v>3517</v>
      </c>
      <c r="D212" s="652" t="s">
        <v>1296</v>
      </c>
      <c r="E212" s="89" t="s">
        <v>1031</v>
      </c>
      <c r="F212" s="89" t="s">
        <v>1369</v>
      </c>
      <c r="G212" s="90" t="s">
        <v>1260</v>
      </c>
      <c r="H212" s="91" t="s">
        <v>1369</v>
      </c>
      <c r="I212" s="650">
        <v>151654</v>
      </c>
      <c r="J212" s="650">
        <v>151330</v>
      </c>
      <c r="K212" s="650">
        <v>151654</v>
      </c>
      <c r="L212" s="650">
        <v>151330</v>
      </c>
      <c r="M212" s="68">
        <v>40282.06</v>
      </c>
      <c r="N212" s="68">
        <v>40260.230000000003</v>
      </c>
      <c r="O212" s="68">
        <v>74809.53</v>
      </c>
      <c r="P212" s="68">
        <v>74768.990000000005</v>
      </c>
      <c r="Q212" s="67">
        <v>266745.58999999997</v>
      </c>
      <c r="R212" s="69">
        <v>266359.22000000003</v>
      </c>
      <c r="S212" s="66">
        <v>533104.81000000006</v>
      </c>
      <c r="T212" s="639">
        <f t="shared" si="32"/>
        <v>151654</v>
      </c>
      <c r="U212" s="640">
        <f t="shared" si="33"/>
        <v>40282.06</v>
      </c>
      <c r="V212" s="641">
        <f t="shared" si="34"/>
        <v>74809.53</v>
      </c>
      <c r="W212" s="641">
        <f t="shared" si="35"/>
        <v>266745.58999999997</v>
      </c>
      <c r="X212" s="639">
        <f t="shared" si="36"/>
        <v>151330</v>
      </c>
      <c r="Y212" s="640">
        <f t="shared" si="37"/>
        <v>40260.230000000003</v>
      </c>
      <c r="Z212" s="641">
        <f t="shared" si="38"/>
        <v>74768.990000000005</v>
      </c>
      <c r="AA212" s="641">
        <f t="shared" si="39"/>
        <v>266359.22000000003</v>
      </c>
      <c r="AB212" s="642">
        <v>38894.179775798271</v>
      </c>
      <c r="AC212" s="642">
        <v>0</v>
      </c>
      <c r="AD212" s="643">
        <v>38894.179775798271</v>
      </c>
      <c r="AE212" s="644">
        <f t="shared" si="40"/>
        <v>3.89</v>
      </c>
      <c r="AF212" s="644">
        <f t="shared" si="40"/>
        <v>1.04</v>
      </c>
      <c r="AG212" s="644">
        <f t="shared" si="40"/>
        <v>1.92</v>
      </c>
      <c r="AH212" s="645">
        <f t="shared" si="41"/>
        <v>6.85</v>
      </c>
      <c r="AI212" s="646"/>
    </row>
    <row r="213" spans="1:35" s="71" customFormat="1" ht="15.75" customHeight="1" x14ac:dyDescent="0.25">
      <c r="A213" s="87">
        <v>1026952</v>
      </c>
      <c r="B213" s="88">
        <v>5390</v>
      </c>
      <c r="C213" s="88" t="s">
        <v>3517</v>
      </c>
      <c r="D213" s="652" t="s">
        <v>1296</v>
      </c>
      <c r="E213" s="89" t="s">
        <v>1137</v>
      </c>
      <c r="F213" s="89" t="s">
        <v>1369</v>
      </c>
      <c r="G213" s="90" t="s">
        <v>1260</v>
      </c>
      <c r="H213" s="91" t="s">
        <v>1369</v>
      </c>
      <c r="I213" s="650">
        <v>140452</v>
      </c>
      <c r="J213" s="650">
        <v>140152</v>
      </c>
      <c r="K213" s="650">
        <v>140452</v>
      </c>
      <c r="L213" s="650">
        <v>140152</v>
      </c>
      <c r="M213" s="68">
        <v>37306.58</v>
      </c>
      <c r="N213" s="68">
        <v>37286.370000000003</v>
      </c>
      <c r="O213" s="68">
        <v>69283.66</v>
      </c>
      <c r="P213" s="68">
        <v>69246.11</v>
      </c>
      <c r="Q213" s="67">
        <v>247042.24000000002</v>
      </c>
      <c r="R213" s="69">
        <v>246684.47999999998</v>
      </c>
      <c r="S213" s="66">
        <v>493726.71999999997</v>
      </c>
      <c r="T213" s="639">
        <f t="shared" si="32"/>
        <v>140452</v>
      </c>
      <c r="U213" s="640">
        <f t="shared" si="33"/>
        <v>37306.58</v>
      </c>
      <c r="V213" s="641">
        <f t="shared" si="34"/>
        <v>69283.66</v>
      </c>
      <c r="W213" s="641">
        <f t="shared" si="35"/>
        <v>247042.24000000002</v>
      </c>
      <c r="X213" s="639">
        <f t="shared" si="36"/>
        <v>140152</v>
      </c>
      <c r="Y213" s="640">
        <f t="shared" si="37"/>
        <v>37286.370000000003</v>
      </c>
      <c r="Z213" s="641">
        <f t="shared" si="38"/>
        <v>69246.11</v>
      </c>
      <c r="AA213" s="641">
        <f t="shared" si="39"/>
        <v>246684.47999999998</v>
      </c>
      <c r="AB213" s="642">
        <v>38894.179775798271</v>
      </c>
      <c r="AC213" s="642">
        <v>0</v>
      </c>
      <c r="AD213" s="643">
        <v>38894.179775798271</v>
      </c>
      <c r="AE213" s="644">
        <f t="shared" si="40"/>
        <v>3.6</v>
      </c>
      <c r="AF213" s="644">
        <f t="shared" si="40"/>
        <v>0.96</v>
      </c>
      <c r="AG213" s="644">
        <f t="shared" si="40"/>
        <v>1.78</v>
      </c>
      <c r="AH213" s="645">
        <f t="shared" si="41"/>
        <v>6.3400000000000007</v>
      </c>
      <c r="AI213" s="646"/>
    </row>
    <row r="214" spans="1:35" s="71" customFormat="1" ht="15.75" customHeight="1" x14ac:dyDescent="0.25">
      <c r="A214" s="87">
        <v>1026807</v>
      </c>
      <c r="B214" s="88">
        <v>105966</v>
      </c>
      <c r="C214" s="88" t="s">
        <v>3513</v>
      </c>
      <c r="D214" s="652" t="s">
        <v>1296</v>
      </c>
      <c r="E214" s="89" t="s">
        <v>544</v>
      </c>
      <c r="F214" s="89" t="s">
        <v>1369</v>
      </c>
      <c r="G214" s="90" t="s">
        <v>1260</v>
      </c>
      <c r="H214" s="91" t="s">
        <v>1369</v>
      </c>
      <c r="I214" s="650">
        <v>28261</v>
      </c>
      <c r="J214" s="650">
        <v>28200</v>
      </c>
      <c r="K214" s="650">
        <v>28260.999999999996</v>
      </c>
      <c r="L214" s="650">
        <v>28200</v>
      </c>
      <c r="M214" s="68">
        <v>7506.6</v>
      </c>
      <c r="N214" s="68">
        <v>7502.53</v>
      </c>
      <c r="O214" s="68">
        <v>13940.82</v>
      </c>
      <c r="P214" s="68">
        <v>13933.27</v>
      </c>
      <c r="Q214" s="67">
        <v>49708.42</v>
      </c>
      <c r="R214" s="69">
        <v>49635.8</v>
      </c>
      <c r="S214" s="66">
        <v>99344.22</v>
      </c>
      <c r="T214" s="639">
        <f t="shared" si="32"/>
        <v>28260.999999999996</v>
      </c>
      <c r="U214" s="640">
        <f t="shared" si="33"/>
        <v>7506.6</v>
      </c>
      <c r="V214" s="641">
        <f t="shared" si="34"/>
        <v>13940.82</v>
      </c>
      <c r="W214" s="641">
        <f t="shared" si="35"/>
        <v>49708.42</v>
      </c>
      <c r="X214" s="639">
        <f t="shared" si="36"/>
        <v>28200</v>
      </c>
      <c r="Y214" s="640">
        <f t="shared" si="37"/>
        <v>7502.53</v>
      </c>
      <c r="Z214" s="641">
        <f t="shared" si="38"/>
        <v>13933.27</v>
      </c>
      <c r="AA214" s="641">
        <f t="shared" si="39"/>
        <v>49635.8</v>
      </c>
      <c r="AB214" s="642">
        <v>38894.179775798271</v>
      </c>
      <c r="AC214" s="642">
        <v>0</v>
      </c>
      <c r="AD214" s="643">
        <v>38894.179775798271</v>
      </c>
      <c r="AE214" s="644">
        <f t="shared" si="40"/>
        <v>0.73</v>
      </c>
      <c r="AF214" s="644">
        <f t="shared" si="40"/>
        <v>0.19</v>
      </c>
      <c r="AG214" s="644">
        <f t="shared" si="40"/>
        <v>0.36</v>
      </c>
      <c r="AH214" s="645">
        <f t="shared" si="41"/>
        <v>1.2799999999999998</v>
      </c>
      <c r="AI214" s="646"/>
    </row>
    <row r="215" spans="1:35" s="71" customFormat="1" ht="15.75" customHeight="1" x14ac:dyDescent="0.25">
      <c r="A215" s="72">
        <v>1025945</v>
      </c>
      <c r="B215" s="73">
        <v>5186</v>
      </c>
      <c r="C215" s="73" t="s">
        <v>3517</v>
      </c>
      <c r="D215" s="649" t="s">
        <v>1296</v>
      </c>
      <c r="E215" s="74" t="s">
        <v>1007</v>
      </c>
      <c r="F215" s="74" t="s">
        <v>1369</v>
      </c>
      <c r="G215" s="75" t="s">
        <v>1260</v>
      </c>
      <c r="H215" s="76" t="s">
        <v>1369</v>
      </c>
      <c r="I215" s="650">
        <v>216979</v>
      </c>
      <c r="J215" s="650">
        <v>216515</v>
      </c>
      <c r="K215" s="650">
        <v>216979.00000000003</v>
      </c>
      <c r="L215" s="650">
        <v>216515</v>
      </c>
      <c r="M215" s="68">
        <v>57633.58</v>
      </c>
      <c r="N215" s="68">
        <v>57602.35</v>
      </c>
      <c r="O215" s="68">
        <v>107033.79</v>
      </c>
      <c r="P215" s="68">
        <v>106975.79</v>
      </c>
      <c r="Q215" s="67">
        <v>381646.37</v>
      </c>
      <c r="R215" s="69">
        <v>381093.13999999996</v>
      </c>
      <c r="S215" s="66">
        <v>762739.51</v>
      </c>
      <c r="T215" s="639">
        <f t="shared" si="32"/>
        <v>216979.00000000003</v>
      </c>
      <c r="U215" s="640">
        <f t="shared" si="33"/>
        <v>57633.58</v>
      </c>
      <c r="V215" s="641">
        <f t="shared" si="34"/>
        <v>107033.79</v>
      </c>
      <c r="W215" s="641">
        <f t="shared" si="35"/>
        <v>381646.37</v>
      </c>
      <c r="X215" s="639">
        <f t="shared" si="36"/>
        <v>216515</v>
      </c>
      <c r="Y215" s="640">
        <f t="shared" si="37"/>
        <v>57602.35</v>
      </c>
      <c r="Z215" s="641">
        <f t="shared" si="38"/>
        <v>106975.79</v>
      </c>
      <c r="AA215" s="641">
        <f t="shared" si="39"/>
        <v>381093.13999999996</v>
      </c>
      <c r="AB215" s="642">
        <v>38894.179775798271</v>
      </c>
      <c r="AC215" s="642">
        <v>0</v>
      </c>
      <c r="AD215" s="643">
        <v>38894.179775798271</v>
      </c>
      <c r="AE215" s="644">
        <f t="shared" si="40"/>
        <v>5.57</v>
      </c>
      <c r="AF215" s="644">
        <f t="shared" si="40"/>
        <v>1.48</v>
      </c>
      <c r="AG215" s="644">
        <f t="shared" si="40"/>
        <v>2.75</v>
      </c>
      <c r="AH215" s="645">
        <f t="shared" si="41"/>
        <v>9.8000000000000007</v>
      </c>
      <c r="AI215" s="646"/>
    </row>
    <row r="216" spans="1:35" s="71" customFormat="1" ht="15.75" customHeight="1" x14ac:dyDescent="0.25">
      <c r="A216" s="72">
        <v>1025976</v>
      </c>
      <c r="B216" s="73">
        <v>5218</v>
      </c>
      <c r="C216" s="73" t="s">
        <v>3513</v>
      </c>
      <c r="D216" s="649" t="s">
        <v>1296</v>
      </c>
      <c r="E216" s="74" t="s">
        <v>1033</v>
      </c>
      <c r="F216" s="74" t="s">
        <v>1369</v>
      </c>
      <c r="G216" s="75" t="s">
        <v>1260</v>
      </c>
      <c r="H216" s="76" t="s">
        <v>1369</v>
      </c>
      <c r="I216" s="650">
        <v>280781</v>
      </c>
      <c r="J216" s="650">
        <v>280182</v>
      </c>
      <c r="K216" s="650">
        <v>280781</v>
      </c>
      <c r="L216" s="650">
        <v>280182</v>
      </c>
      <c r="M216" s="68">
        <v>74580.83</v>
      </c>
      <c r="N216" s="68">
        <v>74540.41</v>
      </c>
      <c r="O216" s="68">
        <v>138507.25</v>
      </c>
      <c r="P216" s="68">
        <v>138432.19</v>
      </c>
      <c r="Q216" s="67">
        <v>493869.08</v>
      </c>
      <c r="R216" s="69">
        <v>493154.60000000003</v>
      </c>
      <c r="S216" s="66">
        <v>987023.68</v>
      </c>
      <c r="T216" s="639">
        <f t="shared" si="32"/>
        <v>280781</v>
      </c>
      <c r="U216" s="640">
        <f t="shared" si="33"/>
        <v>74580.83</v>
      </c>
      <c r="V216" s="641">
        <f t="shared" si="34"/>
        <v>138507.25</v>
      </c>
      <c r="W216" s="641">
        <f t="shared" si="35"/>
        <v>493869.08</v>
      </c>
      <c r="X216" s="639">
        <f t="shared" si="36"/>
        <v>280182</v>
      </c>
      <c r="Y216" s="640">
        <f t="shared" si="37"/>
        <v>74540.41</v>
      </c>
      <c r="Z216" s="641">
        <f t="shared" si="38"/>
        <v>138432.19</v>
      </c>
      <c r="AA216" s="641">
        <f t="shared" si="39"/>
        <v>493154.60000000003</v>
      </c>
      <c r="AB216" s="642">
        <v>38894.179775798271</v>
      </c>
      <c r="AC216" s="642">
        <v>0</v>
      </c>
      <c r="AD216" s="643">
        <v>38894.179775798271</v>
      </c>
      <c r="AE216" s="644">
        <f t="shared" si="40"/>
        <v>7.2</v>
      </c>
      <c r="AF216" s="644">
        <f t="shared" si="40"/>
        <v>1.92</v>
      </c>
      <c r="AG216" s="644">
        <f t="shared" si="40"/>
        <v>3.56</v>
      </c>
      <c r="AH216" s="645">
        <f t="shared" si="41"/>
        <v>12.680000000000001</v>
      </c>
      <c r="AI216" s="646"/>
    </row>
    <row r="217" spans="1:35" s="71" customFormat="1" ht="15.75" customHeight="1" x14ac:dyDescent="0.25">
      <c r="A217" s="72">
        <v>1025984</v>
      </c>
      <c r="B217" s="73">
        <v>5633</v>
      </c>
      <c r="C217" s="73" t="s">
        <v>3517</v>
      </c>
      <c r="D217" s="649" t="s">
        <v>1296</v>
      </c>
      <c r="E217" s="74" t="s">
        <v>764</v>
      </c>
      <c r="F217" s="74" t="s">
        <v>1369</v>
      </c>
      <c r="G217" s="75" t="s">
        <v>1260</v>
      </c>
      <c r="H217" s="76" t="s">
        <v>1369</v>
      </c>
      <c r="I217" s="650">
        <v>255601</v>
      </c>
      <c r="J217" s="650">
        <v>255056</v>
      </c>
      <c r="K217" s="650">
        <v>255601</v>
      </c>
      <c r="L217" s="650">
        <v>255055.99999999997</v>
      </c>
      <c r="M217" s="68">
        <v>67892.490000000005</v>
      </c>
      <c r="N217" s="68">
        <v>67855.69</v>
      </c>
      <c r="O217" s="68">
        <v>126086.04</v>
      </c>
      <c r="P217" s="68">
        <v>126017.72</v>
      </c>
      <c r="Q217" s="67">
        <v>449579.52999999997</v>
      </c>
      <c r="R217" s="69">
        <v>448929.40999999992</v>
      </c>
      <c r="S217" s="66">
        <v>898508.94</v>
      </c>
      <c r="T217" s="639">
        <f t="shared" si="32"/>
        <v>255601</v>
      </c>
      <c r="U217" s="640">
        <f t="shared" si="33"/>
        <v>67892.490000000005</v>
      </c>
      <c r="V217" s="641">
        <f t="shared" si="34"/>
        <v>126086.04</v>
      </c>
      <c r="W217" s="641">
        <f t="shared" si="35"/>
        <v>449579.52999999997</v>
      </c>
      <c r="X217" s="639">
        <f t="shared" si="36"/>
        <v>255055.99999999997</v>
      </c>
      <c r="Y217" s="640">
        <f t="shared" si="37"/>
        <v>67855.69</v>
      </c>
      <c r="Z217" s="641">
        <f t="shared" si="38"/>
        <v>126017.72</v>
      </c>
      <c r="AA217" s="641">
        <f t="shared" si="39"/>
        <v>448929.40999999992</v>
      </c>
      <c r="AB217" s="642">
        <v>38894.179775798271</v>
      </c>
      <c r="AC217" s="642">
        <v>0</v>
      </c>
      <c r="AD217" s="643">
        <v>38894.179775798271</v>
      </c>
      <c r="AE217" s="644">
        <f t="shared" si="40"/>
        <v>6.56</v>
      </c>
      <c r="AF217" s="644">
        <f t="shared" si="40"/>
        <v>1.74</v>
      </c>
      <c r="AG217" s="644">
        <f t="shared" si="40"/>
        <v>3.24</v>
      </c>
      <c r="AH217" s="645">
        <f t="shared" si="41"/>
        <v>11.54</v>
      </c>
      <c r="AI217" s="646"/>
    </row>
    <row r="218" spans="1:35" s="71" customFormat="1" ht="15.75" customHeight="1" x14ac:dyDescent="0.25">
      <c r="A218" s="87">
        <v>1026285</v>
      </c>
      <c r="B218" s="88">
        <v>4814</v>
      </c>
      <c r="C218" s="88" t="s">
        <v>1293</v>
      </c>
      <c r="D218" s="652" t="s">
        <v>1293</v>
      </c>
      <c r="E218" s="89" t="s">
        <v>276</v>
      </c>
      <c r="F218" s="89" t="s">
        <v>1370</v>
      </c>
      <c r="G218" s="90" t="s">
        <v>1260</v>
      </c>
      <c r="H218" s="91" t="s">
        <v>1370</v>
      </c>
      <c r="I218" s="650">
        <v>636130</v>
      </c>
      <c r="J218" s="650">
        <v>634772</v>
      </c>
      <c r="K218" s="650">
        <v>636130</v>
      </c>
      <c r="L218" s="650">
        <v>634772</v>
      </c>
      <c r="M218" s="68">
        <v>168967.94</v>
      </c>
      <c r="N218" s="68">
        <v>168876.37</v>
      </c>
      <c r="O218" s="68">
        <v>313797.59999999998</v>
      </c>
      <c r="P218" s="68">
        <v>313627.55</v>
      </c>
      <c r="Q218" s="67">
        <v>1118895.54</v>
      </c>
      <c r="R218" s="69">
        <v>1117275.92</v>
      </c>
      <c r="S218" s="66">
        <v>2236171.46</v>
      </c>
      <c r="T218" s="639">
        <f t="shared" si="32"/>
        <v>636130</v>
      </c>
      <c r="U218" s="640">
        <f t="shared" si="33"/>
        <v>168967.94</v>
      </c>
      <c r="V218" s="641">
        <f t="shared" si="34"/>
        <v>313797.59999999998</v>
      </c>
      <c r="W218" s="641">
        <f t="shared" si="35"/>
        <v>1118895.54</v>
      </c>
      <c r="X218" s="639">
        <f t="shared" si="36"/>
        <v>634772</v>
      </c>
      <c r="Y218" s="640">
        <f t="shared" si="37"/>
        <v>168876.37</v>
      </c>
      <c r="Z218" s="641">
        <f t="shared" si="38"/>
        <v>313627.55</v>
      </c>
      <c r="AA218" s="641">
        <f t="shared" si="39"/>
        <v>1117275.92</v>
      </c>
      <c r="AB218" s="642">
        <v>30892.13297939278</v>
      </c>
      <c r="AC218" s="642">
        <v>3619.9842187262866</v>
      </c>
      <c r="AD218" s="643">
        <v>34512.117198119064</v>
      </c>
      <c r="AE218" s="644">
        <f t="shared" si="40"/>
        <v>18.39</v>
      </c>
      <c r="AF218" s="644">
        <f t="shared" si="40"/>
        <v>4.8899999999999997</v>
      </c>
      <c r="AG218" s="644">
        <f t="shared" si="40"/>
        <v>9.09</v>
      </c>
      <c r="AH218" s="645">
        <f t="shared" si="41"/>
        <v>32.370000000000005</v>
      </c>
      <c r="AI218" s="646"/>
    </row>
    <row r="219" spans="1:35" s="71" customFormat="1" ht="15.75" customHeight="1" x14ac:dyDescent="0.25">
      <c r="A219" s="87">
        <v>1025492</v>
      </c>
      <c r="B219" s="88">
        <v>4852</v>
      </c>
      <c r="C219" s="88" t="s">
        <v>1293</v>
      </c>
      <c r="D219" s="652" t="s">
        <v>1293</v>
      </c>
      <c r="E219" s="89" t="s">
        <v>286</v>
      </c>
      <c r="F219" s="89" t="s">
        <v>1370</v>
      </c>
      <c r="G219" s="90" t="s">
        <v>1260</v>
      </c>
      <c r="H219" s="91" t="s">
        <v>1370</v>
      </c>
      <c r="I219" s="650">
        <v>283083</v>
      </c>
      <c r="J219" s="650">
        <v>282478</v>
      </c>
      <c r="K219" s="650">
        <v>283083</v>
      </c>
      <c r="L219" s="650">
        <v>282478</v>
      </c>
      <c r="M219" s="68">
        <v>75192.09</v>
      </c>
      <c r="N219" s="68">
        <v>75151.34</v>
      </c>
      <c r="O219" s="68">
        <v>139642.46</v>
      </c>
      <c r="P219" s="68">
        <v>139566.78</v>
      </c>
      <c r="Q219" s="67">
        <v>497917.54999999993</v>
      </c>
      <c r="R219" s="69">
        <v>497196.12</v>
      </c>
      <c r="S219" s="66">
        <v>995113.66999999993</v>
      </c>
      <c r="T219" s="639">
        <f t="shared" si="32"/>
        <v>283083</v>
      </c>
      <c r="U219" s="640">
        <f t="shared" si="33"/>
        <v>75192.09</v>
      </c>
      <c r="V219" s="641">
        <f t="shared" si="34"/>
        <v>139642.46</v>
      </c>
      <c r="W219" s="641">
        <f t="shared" si="35"/>
        <v>497917.54999999993</v>
      </c>
      <c r="X219" s="639">
        <f t="shared" si="36"/>
        <v>282478</v>
      </c>
      <c r="Y219" s="640">
        <f t="shared" si="37"/>
        <v>75151.34</v>
      </c>
      <c r="Z219" s="641">
        <f t="shared" si="38"/>
        <v>139566.78</v>
      </c>
      <c r="AA219" s="641">
        <f t="shared" si="39"/>
        <v>497196.12</v>
      </c>
      <c r="AB219" s="642">
        <v>30892.13297939278</v>
      </c>
      <c r="AC219" s="642">
        <v>3619.9842187262866</v>
      </c>
      <c r="AD219" s="643">
        <v>34512.117198119064</v>
      </c>
      <c r="AE219" s="644">
        <f t="shared" si="40"/>
        <v>8.18</v>
      </c>
      <c r="AF219" s="644">
        <f t="shared" si="40"/>
        <v>2.1800000000000002</v>
      </c>
      <c r="AG219" s="644">
        <f t="shared" si="40"/>
        <v>4.04</v>
      </c>
      <c r="AH219" s="645">
        <f t="shared" si="41"/>
        <v>14.399999999999999</v>
      </c>
      <c r="AI219" s="646"/>
    </row>
    <row r="220" spans="1:35" s="71" customFormat="1" ht="15.75" customHeight="1" x14ac:dyDescent="0.25">
      <c r="A220" s="72">
        <v>1026254</v>
      </c>
      <c r="B220" s="73">
        <v>4888</v>
      </c>
      <c r="C220" s="73" t="s">
        <v>3525</v>
      </c>
      <c r="D220" s="649" t="s">
        <v>1258</v>
      </c>
      <c r="E220" s="74" t="s">
        <v>863</v>
      </c>
      <c r="F220" s="74" t="s">
        <v>1370</v>
      </c>
      <c r="G220" s="75" t="s">
        <v>1260</v>
      </c>
      <c r="H220" s="76" t="s">
        <v>1370</v>
      </c>
      <c r="I220" s="650">
        <v>101963</v>
      </c>
      <c r="J220" s="650">
        <v>101745</v>
      </c>
      <c r="K220" s="650">
        <v>101963</v>
      </c>
      <c r="L220" s="650">
        <v>101745.00000000001</v>
      </c>
      <c r="M220" s="68">
        <v>27083.25</v>
      </c>
      <c r="N220" s="68">
        <v>27068.58</v>
      </c>
      <c r="O220" s="68">
        <v>50297.47</v>
      </c>
      <c r="P220" s="68">
        <v>50270.21</v>
      </c>
      <c r="Q220" s="67">
        <v>179343.72</v>
      </c>
      <c r="R220" s="69">
        <v>179083.79</v>
      </c>
      <c r="S220" s="66">
        <v>358427.51</v>
      </c>
      <c r="T220" s="639">
        <f t="shared" si="32"/>
        <v>101963</v>
      </c>
      <c r="U220" s="640">
        <f t="shared" si="33"/>
        <v>27083.25</v>
      </c>
      <c r="V220" s="641">
        <f t="shared" si="34"/>
        <v>50297.47</v>
      </c>
      <c r="W220" s="641">
        <f t="shared" si="35"/>
        <v>179343.72</v>
      </c>
      <c r="X220" s="639">
        <f t="shared" si="36"/>
        <v>101745.00000000001</v>
      </c>
      <c r="Y220" s="640">
        <f t="shared" si="37"/>
        <v>27068.58</v>
      </c>
      <c r="Z220" s="641">
        <f t="shared" si="38"/>
        <v>50270.21</v>
      </c>
      <c r="AA220" s="641">
        <f t="shared" si="39"/>
        <v>179083.79</v>
      </c>
      <c r="AB220" s="642">
        <v>30335.791973545318</v>
      </c>
      <c r="AC220" s="642">
        <v>0</v>
      </c>
      <c r="AD220" s="643">
        <v>30335.791973545318</v>
      </c>
      <c r="AE220" s="644">
        <f t="shared" si="40"/>
        <v>3.35</v>
      </c>
      <c r="AF220" s="644">
        <f t="shared" si="40"/>
        <v>0.89</v>
      </c>
      <c r="AG220" s="644">
        <f t="shared" si="40"/>
        <v>1.66</v>
      </c>
      <c r="AH220" s="645">
        <f t="shared" si="41"/>
        <v>5.9</v>
      </c>
      <c r="AI220" s="646"/>
    </row>
    <row r="221" spans="1:35" s="71" customFormat="1" ht="15.75" customHeight="1" x14ac:dyDescent="0.25">
      <c r="A221" s="87">
        <v>1026684</v>
      </c>
      <c r="B221" s="88">
        <v>5245</v>
      </c>
      <c r="C221" s="88" t="s">
        <v>3526</v>
      </c>
      <c r="D221" s="652" t="s">
        <v>1277</v>
      </c>
      <c r="E221" s="89" t="s">
        <v>1055</v>
      </c>
      <c r="F221" s="89" t="s">
        <v>1371</v>
      </c>
      <c r="G221" s="90" t="s">
        <v>1260</v>
      </c>
      <c r="H221" s="91" t="s">
        <v>1371</v>
      </c>
      <c r="I221" s="650">
        <v>291472</v>
      </c>
      <c r="J221" s="650">
        <v>290850</v>
      </c>
      <c r="K221" s="650">
        <v>291472</v>
      </c>
      <c r="L221" s="650">
        <v>290850</v>
      </c>
      <c r="M221" s="68">
        <v>77420.460000000006</v>
      </c>
      <c r="N221" s="68">
        <v>77378.509999999995</v>
      </c>
      <c r="O221" s="68">
        <v>143780.85999999999</v>
      </c>
      <c r="P221" s="68">
        <v>143702.94</v>
      </c>
      <c r="Q221" s="67">
        <v>512673.32</v>
      </c>
      <c r="R221" s="69">
        <v>511931.45</v>
      </c>
      <c r="S221" s="66">
        <v>1024604.77</v>
      </c>
      <c r="T221" s="639">
        <f t="shared" si="32"/>
        <v>291472</v>
      </c>
      <c r="U221" s="640">
        <f t="shared" si="33"/>
        <v>77420.460000000006</v>
      </c>
      <c r="V221" s="641">
        <f t="shared" si="34"/>
        <v>143780.85999999999</v>
      </c>
      <c r="W221" s="641">
        <f t="shared" si="35"/>
        <v>512673.32</v>
      </c>
      <c r="X221" s="639">
        <f t="shared" si="36"/>
        <v>290850</v>
      </c>
      <c r="Y221" s="640">
        <f t="shared" si="37"/>
        <v>77378.509999999995</v>
      </c>
      <c r="Z221" s="641">
        <f t="shared" si="38"/>
        <v>143702.94</v>
      </c>
      <c r="AA221" s="641">
        <f t="shared" si="39"/>
        <v>511931.45</v>
      </c>
      <c r="AB221" s="642">
        <v>12850.778677390743</v>
      </c>
      <c r="AC221" s="642">
        <v>0</v>
      </c>
      <c r="AD221" s="643">
        <v>12850.778677390743</v>
      </c>
      <c r="AE221" s="644">
        <f t="shared" si="40"/>
        <v>22.63</v>
      </c>
      <c r="AF221" s="644">
        <f t="shared" si="40"/>
        <v>6.02</v>
      </c>
      <c r="AG221" s="644">
        <f t="shared" si="40"/>
        <v>11.18</v>
      </c>
      <c r="AH221" s="645">
        <f t="shared" si="41"/>
        <v>39.83</v>
      </c>
      <c r="AI221" s="646"/>
    </row>
    <row r="222" spans="1:35" s="71" customFormat="1" ht="15.75" customHeight="1" x14ac:dyDescent="0.25">
      <c r="A222" s="87">
        <v>1026683</v>
      </c>
      <c r="B222" s="88">
        <v>5253</v>
      </c>
      <c r="C222" s="88" t="s">
        <v>3527</v>
      </c>
      <c r="D222" s="652" t="s">
        <v>1296</v>
      </c>
      <c r="E222" s="89" t="s">
        <v>1061</v>
      </c>
      <c r="F222" s="89" t="s">
        <v>1371</v>
      </c>
      <c r="G222" s="90" t="s">
        <v>1260</v>
      </c>
      <c r="H222" s="91" t="s">
        <v>1371</v>
      </c>
      <c r="I222" s="650">
        <v>337595</v>
      </c>
      <c r="J222" s="650">
        <v>336875</v>
      </c>
      <c r="K222" s="650">
        <v>337595</v>
      </c>
      <c r="L222" s="650">
        <v>336875</v>
      </c>
      <c r="M222" s="68">
        <v>89671.64</v>
      </c>
      <c r="N222" s="68">
        <v>89623.039999999994</v>
      </c>
      <c r="O222" s="68">
        <v>166533.04</v>
      </c>
      <c r="P222" s="68">
        <v>166442.79999999999</v>
      </c>
      <c r="Q222" s="67">
        <v>593799.68000000005</v>
      </c>
      <c r="R222" s="69">
        <v>592940.84</v>
      </c>
      <c r="S222" s="66">
        <v>1186740.52</v>
      </c>
      <c r="T222" s="639">
        <f t="shared" si="32"/>
        <v>337595</v>
      </c>
      <c r="U222" s="640">
        <f t="shared" si="33"/>
        <v>89671.64</v>
      </c>
      <c r="V222" s="641">
        <f t="shared" si="34"/>
        <v>166533.04</v>
      </c>
      <c r="W222" s="641">
        <f t="shared" si="35"/>
        <v>593799.68000000005</v>
      </c>
      <c r="X222" s="639">
        <f t="shared" si="36"/>
        <v>336875</v>
      </c>
      <c r="Y222" s="640">
        <f t="shared" si="37"/>
        <v>89623.039999999994</v>
      </c>
      <c r="Z222" s="641">
        <f t="shared" si="38"/>
        <v>166442.79999999999</v>
      </c>
      <c r="AA222" s="641">
        <f t="shared" si="39"/>
        <v>592940.84</v>
      </c>
      <c r="AB222" s="642">
        <v>38894.179775798271</v>
      </c>
      <c r="AC222" s="642">
        <v>0</v>
      </c>
      <c r="AD222" s="643">
        <v>38894.179775798271</v>
      </c>
      <c r="AE222" s="644">
        <f t="shared" si="40"/>
        <v>8.66</v>
      </c>
      <c r="AF222" s="644">
        <f t="shared" si="40"/>
        <v>2.2999999999999998</v>
      </c>
      <c r="AG222" s="644">
        <f t="shared" si="40"/>
        <v>4.28</v>
      </c>
      <c r="AH222" s="645">
        <f t="shared" si="41"/>
        <v>15.240000000000002</v>
      </c>
      <c r="AI222" s="646"/>
    </row>
    <row r="223" spans="1:35" s="71" customFormat="1" ht="15.75" customHeight="1" x14ac:dyDescent="0.25">
      <c r="A223" s="87">
        <v>1026705</v>
      </c>
      <c r="B223" s="88">
        <v>5368</v>
      </c>
      <c r="C223" s="88" t="s">
        <v>3528</v>
      </c>
      <c r="D223" s="652" t="s">
        <v>1279</v>
      </c>
      <c r="E223" s="89" t="s">
        <v>1125</v>
      </c>
      <c r="F223" s="89" t="s">
        <v>1371</v>
      </c>
      <c r="G223" s="90" t="s">
        <v>1260</v>
      </c>
      <c r="H223" s="91" t="s">
        <v>1371</v>
      </c>
      <c r="I223" s="650">
        <v>313377</v>
      </c>
      <c r="J223" s="650">
        <v>312708</v>
      </c>
      <c r="K223" s="650">
        <v>313377</v>
      </c>
      <c r="L223" s="650">
        <v>312708</v>
      </c>
      <c r="M223" s="68">
        <v>83238.8</v>
      </c>
      <c r="N223" s="68">
        <v>83193.69</v>
      </c>
      <c r="O223" s="68">
        <v>154586.34</v>
      </c>
      <c r="P223" s="68">
        <v>154502.57</v>
      </c>
      <c r="Q223" s="67">
        <v>551202.14</v>
      </c>
      <c r="R223" s="69">
        <v>550404.26</v>
      </c>
      <c r="S223" s="66">
        <v>1101606.3999999999</v>
      </c>
      <c r="T223" s="639">
        <f t="shared" si="32"/>
        <v>313377</v>
      </c>
      <c r="U223" s="640">
        <f t="shared" si="33"/>
        <v>83238.8</v>
      </c>
      <c r="V223" s="641">
        <f t="shared" si="34"/>
        <v>154586.34</v>
      </c>
      <c r="W223" s="641">
        <f t="shared" si="35"/>
        <v>551202.14</v>
      </c>
      <c r="X223" s="639">
        <f t="shared" si="36"/>
        <v>312708</v>
      </c>
      <c r="Y223" s="640">
        <f t="shared" si="37"/>
        <v>83193.69</v>
      </c>
      <c r="Z223" s="641">
        <f t="shared" si="38"/>
        <v>154502.57</v>
      </c>
      <c r="AA223" s="641">
        <f t="shared" si="39"/>
        <v>550404.26</v>
      </c>
      <c r="AB223" s="642">
        <v>40143.608993402544</v>
      </c>
      <c r="AC223" s="642">
        <v>7167.6518637872805</v>
      </c>
      <c r="AD223" s="643">
        <v>47311.260857189824</v>
      </c>
      <c r="AE223" s="644">
        <f t="shared" si="40"/>
        <v>6.61</v>
      </c>
      <c r="AF223" s="644">
        <f t="shared" si="40"/>
        <v>1.76</v>
      </c>
      <c r="AG223" s="644">
        <f t="shared" si="40"/>
        <v>3.27</v>
      </c>
      <c r="AH223" s="645">
        <f t="shared" si="41"/>
        <v>11.64</v>
      </c>
      <c r="AI223" s="646"/>
    </row>
    <row r="224" spans="1:35" s="71" customFormat="1" ht="15.75" customHeight="1" x14ac:dyDescent="0.25">
      <c r="A224" s="87">
        <v>1027661</v>
      </c>
      <c r="B224" s="88">
        <v>103866</v>
      </c>
      <c r="C224" s="88" t="s">
        <v>3112</v>
      </c>
      <c r="D224" s="652" t="s">
        <v>1286</v>
      </c>
      <c r="E224" s="89" t="s">
        <v>474</v>
      </c>
      <c r="F224" s="89" t="s">
        <v>1371</v>
      </c>
      <c r="G224" s="90" t="s">
        <v>1260</v>
      </c>
      <c r="H224" s="91" t="s">
        <v>1371</v>
      </c>
      <c r="I224" s="650">
        <v>279126</v>
      </c>
      <c r="J224" s="650">
        <v>278530</v>
      </c>
      <c r="K224" s="650">
        <v>279126</v>
      </c>
      <c r="L224" s="650">
        <v>278530</v>
      </c>
      <c r="M224" s="68">
        <v>74140.97</v>
      </c>
      <c r="N224" s="68">
        <v>74100.800000000003</v>
      </c>
      <c r="O224" s="68">
        <v>137690.38</v>
      </c>
      <c r="P224" s="68">
        <v>137615.76</v>
      </c>
      <c r="Q224" s="67">
        <v>490957.35</v>
      </c>
      <c r="R224" s="69">
        <v>490246.56</v>
      </c>
      <c r="S224" s="66">
        <v>981203.90999999992</v>
      </c>
      <c r="T224" s="639">
        <f t="shared" si="32"/>
        <v>279126</v>
      </c>
      <c r="U224" s="640">
        <f t="shared" si="33"/>
        <v>74140.97</v>
      </c>
      <c r="V224" s="641">
        <f t="shared" si="34"/>
        <v>137690.38</v>
      </c>
      <c r="W224" s="641">
        <f t="shared" si="35"/>
        <v>490957.35</v>
      </c>
      <c r="X224" s="639">
        <f t="shared" si="36"/>
        <v>278530</v>
      </c>
      <c r="Y224" s="640">
        <f t="shared" si="37"/>
        <v>74100.800000000003</v>
      </c>
      <c r="Z224" s="641">
        <f t="shared" si="38"/>
        <v>137615.76</v>
      </c>
      <c r="AA224" s="641">
        <f t="shared" si="39"/>
        <v>490246.56</v>
      </c>
      <c r="AB224" s="642">
        <v>12694.558936844121</v>
      </c>
      <c r="AC224" s="642">
        <v>0</v>
      </c>
      <c r="AD224" s="643">
        <v>12694.558936844121</v>
      </c>
      <c r="AE224" s="644">
        <f t="shared" si="40"/>
        <v>21.94</v>
      </c>
      <c r="AF224" s="644">
        <f t="shared" si="40"/>
        <v>5.84</v>
      </c>
      <c r="AG224" s="644">
        <f t="shared" si="40"/>
        <v>10.84</v>
      </c>
      <c r="AH224" s="645">
        <f t="shared" si="41"/>
        <v>38.620000000000005</v>
      </c>
      <c r="AI224" s="646"/>
    </row>
    <row r="225" spans="1:35" s="71" customFormat="1" ht="15.75" customHeight="1" x14ac:dyDescent="0.25">
      <c r="A225" s="87">
        <v>1027711</v>
      </c>
      <c r="B225" s="88">
        <v>102907</v>
      </c>
      <c r="C225" s="88" t="s">
        <v>1279</v>
      </c>
      <c r="D225" s="652" t="s">
        <v>1279</v>
      </c>
      <c r="E225" s="89" t="s">
        <v>438</v>
      </c>
      <c r="F225" s="89" t="s">
        <v>1371</v>
      </c>
      <c r="G225" s="90" t="s">
        <v>1260</v>
      </c>
      <c r="H225" s="91" t="s">
        <v>1371</v>
      </c>
      <c r="I225" s="650">
        <v>253775</v>
      </c>
      <c r="J225" s="650">
        <v>253233</v>
      </c>
      <c r="K225" s="650">
        <v>253775</v>
      </c>
      <c r="L225" s="650">
        <v>253233</v>
      </c>
      <c r="M225" s="68">
        <v>67407.350000000006</v>
      </c>
      <c r="N225" s="68">
        <v>67370.83</v>
      </c>
      <c r="O225" s="68">
        <v>125185.09</v>
      </c>
      <c r="P225" s="68">
        <v>125117.25</v>
      </c>
      <c r="Q225" s="67">
        <v>446367.43999999994</v>
      </c>
      <c r="R225" s="69">
        <v>445721.08</v>
      </c>
      <c r="S225" s="66">
        <v>892088.52</v>
      </c>
      <c r="T225" s="639">
        <f t="shared" si="32"/>
        <v>253775</v>
      </c>
      <c r="U225" s="640">
        <f t="shared" si="33"/>
        <v>67407.350000000006</v>
      </c>
      <c r="V225" s="641">
        <f t="shared" si="34"/>
        <v>125185.09</v>
      </c>
      <c r="W225" s="641">
        <f t="shared" si="35"/>
        <v>446367.43999999994</v>
      </c>
      <c r="X225" s="639">
        <f t="shared" si="36"/>
        <v>253233</v>
      </c>
      <c r="Y225" s="640">
        <f t="shared" si="37"/>
        <v>67370.83</v>
      </c>
      <c r="Z225" s="641">
        <f t="shared" si="38"/>
        <v>125117.25</v>
      </c>
      <c r="AA225" s="641">
        <f t="shared" si="39"/>
        <v>445721.08</v>
      </c>
      <c r="AB225" s="642">
        <v>40143.608993402544</v>
      </c>
      <c r="AC225" s="642">
        <v>7167.6518637872805</v>
      </c>
      <c r="AD225" s="643">
        <v>47311.260857189824</v>
      </c>
      <c r="AE225" s="644">
        <f t="shared" si="40"/>
        <v>5.35</v>
      </c>
      <c r="AF225" s="644">
        <f t="shared" si="40"/>
        <v>1.42</v>
      </c>
      <c r="AG225" s="644">
        <f t="shared" si="40"/>
        <v>2.64</v>
      </c>
      <c r="AH225" s="645">
        <f t="shared" si="41"/>
        <v>9.41</v>
      </c>
      <c r="AI225" s="646"/>
    </row>
    <row r="226" spans="1:35" s="71" customFormat="1" ht="15.75" customHeight="1" x14ac:dyDescent="0.25">
      <c r="A226" s="87">
        <v>1027728</v>
      </c>
      <c r="B226" s="88">
        <v>104200</v>
      </c>
      <c r="C226" s="88" t="s">
        <v>1279</v>
      </c>
      <c r="D226" s="652" t="s">
        <v>1279</v>
      </c>
      <c r="E226" s="89" t="s">
        <v>148</v>
      </c>
      <c r="F226" s="89" t="s">
        <v>1371</v>
      </c>
      <c r="G226" s="90" t="s">
        <v>1260</v>
      </c>
      <c r="H226" s="91" t="s">
        <v>1371</v>
      </c>
      <c r="I226" s="650">
        <v>265914</v>
      </c>
      <c r="J226" s="650">
        <v>265347</v>
      </c>
      <c r="K226" s="650">
        <v>265914</v>
      </c>
      <c r="L226" s="650">
        <v>265347</v>
      </c>
      <c r="M226" s="68">
        <v>70631.86</v>
      </c>
      <c r="N226" s="68">
        <v>70593.58</v>
      </c>
      <c r="O226" s="68">
        <v>131173.45000000001</v>
      </c>
      <c r="P226" s="68">
        <v>131102.37</v>
      </c>
      <c r="Q226" s="67">
        <v>467719.31</v>
      </c>
      <c r="R226" s="69">
        <v>467042.95</v>
      </c>
      <c r="S226" s="66">
        <v>934762.26</v>
      </c>
      <c r="T226" s="639">
        <f t="shared" si="32"/>
        <v>265914</v>
      </c>
      <c r="U226" s="640">
        <f t="shared" si="33"/>
        <v>70631.86</v>
      </c>
      <c r="V226" s="641">
        <f t="shared" si="34"/>
        <v>131173.45000000001</v>
      </c>
      <c r="W226" s="641">
        <f t="shared" si="35"/>
        <v>467719.31</v>
      </c>
      <c r="X226" s="639">
        <f t="shared" si="36"/>
        <v>265347</v>
      </c>
      <c r="Y226" s="640">
        <f t="shared" si="37"/>
        <v>70593.58</v>
      </c>
      <c r="Z226" s="641">
        <f t="shared" si="38"/>
        <v>131102.37</v>
      </c>
      <c r="AA226" s="641">
        <f t="shared" si="39"/>
        <v>467042.95</v>
      </c>
      <c r="AB226" s="642">
        <v>40143.608993402544</v>
      </c>
      <c r="AC226" s="642">
        <v>7167.6518637872805</v>
      </c>
      <c r="AD226" s="643">
        <v>47311.260857189824</v>
      </c>
      <c r="AE226" s="644">
        <f t="shared" si="40"/>
        <v>5.61</v>
      </c>
      <c r="AF226" s="644">
        <f t="shared" si="40"/>
        <v>1.49</v>
      </c>
      <c r="AG226" s="644">
        <f t="shared" si="40"/>
        <v>2.77</v>
      </c>
      <c r="AH226" s="645">
        <f t="shared" si="41"/>
        <v>9.870000000000001</v>
      </c>
      <c r="AI226" s="646"/>
    </row>
    <row r="227" spans="1:35" s="71" customFormat="1" ht="15.75" customHeight="1" x14ac:dyDescent="0.25">
      <c r="A227" s="87">
        <v>1027643</v>
      </c>
      <c r="B227" s="88">
        <v>103471</v>
      </c>
      <c r="C227" s="88" t="s">
        <v>1279</v>
      </c>
      <c r="D227" s="652" t="s">
        <v>1279</v>
      </c>
      <c r="E227" s="89" t="s">
        <v>460</v>
      </c>
      <c r="F227" s="89" t="s">
        <v>1371</v>
      </c>
      <c r="G227" s="90" t="s">
        <v>1260</v>
      </c>
      <c r="H227" s="91" t="s">
        <v>1371</v>
      </c>
      <c r="I227" s="650">
        <v>261251</v>
      </c>
      <c r="J227" s="650">
        <v>260693</v>
      </c>
      <c r="K227" s="650">
        <v>261250.99999999997</v>
      </c>
      <c r="L227" s="650">
        <v>260693</v>
      </c>
      <c r="M227" s="68">
        <v>69393.16</v>
      </c>
      <c r="N227" s="68">
        <v>69355.55</v>
      </c>
      <c r="O227" s="68">
        <v>128873.01</v>
      </c>
      <c r="P227" s="68">
        <v>128803.17</v>
      </c>
      <c r="Q227" s="67">
        <v>459517.17</v>
      </c>
      <c r="R227" s="69">
        <v>458851.72</v>
      </c>
      <c r="S227" s="66">
        <v>918368.8899999999</v>
      </c>
      <c r="T227" s="639">
        <f t="shared" si="32"/>
        <v>261250.99999999997</v>
      </c>
      <c r="U227" s="640">
        <f t="shared" si="33"/>
        <v>69393.16</v>
      </c>
      <c r="V227" s="641">
        <f t="shared" si="34"/>
        <v>128873.01</v>
      </c>
      <c r="W227" s="641">
        <f t="shared" si="35"/>
        <v>459517.17</v>
      </c>
      <c r="X227" s="639">
        <f t="shared" si="36"/>
        <v>260693</v>
      </c>
      <c r="Y227" s="640">
        <f t="shared" si="37"/>
        <v>69355.55</v>
      </c>
      <c r="Z227" s="641">
        <f t="shared" si="38"/>
        <v>128803.17</v>
      </c>
      <c r="AA227" s="641">
        <f t="shared" si="39"/>
        <v>458851.72</v>
      </c>
      <c r="AB227" s="642">
        <v>40143.608993402544</v>
      </c>
      <c r="AC227" s="642">
        <v>7167.6518637872805</v>
      </c>
      <c r="AD227" s="643">
        <v>47311.260857189824</v>
      </c>
      <c r="AE227" s="644">
        <f t="shared" si="40"/>
        <v>5.51</v>
      </c>
      <c r="AF227" s="644">
        <f t="shared" si="40"/>
        <v>1.47</v>
      </c>
      <c r="AG227" s="644">
        <f t="shared" si="40"/>
        <v>2.72</v>
      </c>
      <c r="AH227" s="645">
        <f t="shared" si="41"/>
        <v>9.6999999999999993</v>
      </c>
      <c r="AI227" s="646"/>
    </row>
    <row r="228" spans="1:35" s="71" customFormat="1" ht="15.75" customHeight="1" x14ac:dyDescent="0.25">
      <c r="A228" s="87">
        <v>1027862</v>
      </c>
      <c r="B228" s="88">
        <v>102369</v>
      </c>
      <c r="C228" s="88" t="s">
        <v>1279</v>
      </c>
      <c r="D228" s="652" t="s">
        <v>1279</v>
      </c>
      <c r="E228" s="89" t="s">
        <v>398</v>
      </c>
      <c r="F228" s="89" t="s">
        <v>1371</v>
      </c>
      <c r="G228" s="90" t="s">
        <v>1260</v>
      </c>
      <c r="H228" s="91" t="s">
        <v>1371</v>
      </c>
      <c r="I228" s="650">
        <v>224796</v>
      </c>
      <c r="J228" s="650">
        <v>224316</v>
      </c>
      <c r="K228" s="650">
        <v>224795.99999999997</v>
      </c>
      <c r="L228" s="650">
        <v>224316</v>
      </c>
      <c r="M228" s="68">
        <v>59709.94</v>
      </c>
      <c r="N228" s="68">
        <v>59677.58</v>
      </c>
      <c r="O228" s="68">
        <v>110889.89</v>
      </c>
      <c r="P228" s="68">
        <v>110829.79</v>
      </c>
      <c r="Q228" s="67">
        <v>395395.82999999996</v>
      </c>
      <c r="R228" s="69">
        <v>394823.37</v>
      </c>
      <c r="S228" s="66">
        <v>790219.2</v>
      </c>
      <c r="T228" s="639">
        <f t="shared" si="32"/>
        <v>224795.99999999997</v>
      </c>
      <c r="U228" s="640">
        <f t="shared" si="33"/>
        <v>59709.94</v>
      </c>
      <c r="V228" s="641">
        <f t="shared" si="34"/>
        <v>110889.89</v>
      </c>
      <c r="W228" s="641">
        <f t="shared" si="35"/>
        <v>395395.82999999996</v>
      </c>
      <c r="X228" s="639">
        <f t="shared" si="36"/>
        <v>224316</v>
      </c>
      <c r="Y228" s="640">
        <f t="shared" si="37"/>
        <v>59677.58</v>
      </c>
      <c r="Z228" s="641">
        <f t="shared" si="38"/>
        <v>110829.79</v>
      </c>
      <c r="AA228" s="641">
        <f t="shared" si="39"/>
        <v>394823.37</v>
      </c>
      <c r="AB228" s="642">
        <v>40143.608993402544</v>
      </c>
      <c r="AC228" s="642">
        <v>7167.6518637872805</v>
      </c>
      <c r="AD228" s="643">
        <v>47311.260857189824</v>
      </c>
      <c r="AE228" s="644">
        <f t="shared" si="40"/>
        <v>4.74</v>
      </c>
      <c r="AF228" s="644">
        <f t="shared" si="40"/>
        <v>1.26</v>
      </c>
      <c r="AG228" s="644">
        <f t="shared" si="40"/>
        <v>2.34</v>
      </c>
      <c r="AH228" s="645">
        <f t="shared" si="41"/>
        <v>8.34</v>
      </c>
      <c r="AI228" s="646"/>
    </row>
    <row r="229" spans="1:35" s="71" customFormat="1" ht="15.75" customHeight="1" x14ac:dyDescent="0.25">
      <c r="A229" s="92">
        <v>1025569</v>
      </c>
      <c r="B229" s="82">
        <v>105682</v>
      </c>
      <c r="C229" s="82" t="s">
        <v>1279</v>
      </c>
      <c r="D229" s="651" t="s">
        <v>1279</v>
      </c>
      <c r="E229" s="83" t="s">
        <v>536</v>
      </c>
      <c r="F229" s="83" t="s">
        <v>1371</v>
      </c>
      <c r="G229" s="70" t="s">
        <v>1260</v>
      </c>
      <c r="H229" s="93" t="s">
        <v>1371</v>
      </c>
      <c r="I229" s="650">
        <v>121433</v>
      </c>
      <c r="J229" s="650">
        <v>121173</v>
      </c>
      <c r="K229" s="650">
        <v>121433</v>
      </c>
      <c r="L229" s="650">
        <v>121173</v>
      </c>
      <c r="M229" s="68">
        <v>32254.75</v>
      </c>
      <c r="N229" s="68">
        <v>32237.27</v>
      </c>
      <c r="O229" s="68">
        <v>59901.68</v>
      </c>
      <c r="P229" s="68">
        <v>59869.22</v>
      </c>
      <c r="Q229" s="67">
        <v>213589.43</v>
      </c>
      <c r="R229" s="69">
        <v>213279.49</v>
      </c>
      <c r="S229" s="66">
        <v>426868.92</v>
      </c>
      <c r="T229" s="639">
        <f t="shared" si="32"/>
        <v>121433</v>
      </c>
      <c r="U229" s="640">
        <f t="shared" si="33"/>
        <v>32254.75</v>
      </c>
      <c r="V229" s="641">
        <f t="shared" si="34"/>
        <v>59901.68</v>
      </c>
      <c r="W229" s="641">
        <f t="shared" si="35"/>
        <v>213589.43</v>
      </c>
      <c r="X229" s="639">
        <f t="shared" si="36"/>
        <v>121173</v>
      </c>
      <c r="Y229" s="640">
        <f t="shared" si="37"/>
        <v>32237.27</v>
      </c>
      <c r="Z229" s="641">
        <f t="shared" si="38"/>
        <v>59869.22</v>
      </c>
      <c r="AA229" s="641">
        <f t="shared" si="39"/>
        <v>213279.49</v>
      </c>
      <c r="AB229" s="642">
        <v>40143.608993402544</v>
      </c>
      <c r="AC229" s="642">
        <v>7167.6518637872805</v>
      </c>
      <c r="AD229" s="643">
        <v>47311.260857189824</v>
      </c>
      <c r="AE229" s="644">
        <f t="shared" si="40"/>
        <v>2.56</v>
      </c>
      <c r="AF229" s="644">
        <f t="shared" si="40"/>
        <v>0.68</v>
      </c>
      <c r="AG229" s="644">
        <f t="shared" si="40"/>
        <v>1.27</v>
      </c>
      <c r="AH229" s="645">
        <f t="shared" si="41"/>
        <v>4.51</v>
      </c>
      <c r="AI229" s="646"/>
    </row>
    <row r="230" spans="1:35" s="71" customFormat="1" ht="15.75" customHeight="1" x14ac:dyDescent="0.25">
      <c r="A230" s="81">
        <v>1025506</v>
      </c>
      <c r="B230" s="82">
        <v>105652</v>
      </c>
      <c r="C230" s="82" t="s">
        <v>1279</v>
      </c>
      <c r="D230" s="651" t="s">
        <v>1279</v>
      </c>
      <c r="E230" s="94" t="s">
        <v>534</v>
      </c>
      <c r="F230" s="94" t="s">
        <v>1371</v>
      </c>
      <c r="G230" s="70" t="s">
        <v>1260</v>
      </c>
      <c r="H230" s="93" t="s">
        <v>1371</v>
      </c>
      <c r="I230" s="650">
        <v>126449</v>
      </c>
      <c r="J230" s="650">
        <v>126179</v>
      </c>
      <c r="K230" s="650">
        <v>126449.00000000001</v>
      </c>
      <c r="L230" s="650">
        <v>126179</v>
      </c>
      <c r="M230" s="68">
        <v>33587.25</v>
      </c>
      <c r="N230" s="68">
        <v>33569.040000000001</v>
      </c>
      <c r="O230" s="68">
        <v>62376.31</v>
      </c>
      <c r="P230" s="68">
        <v>62342.51</v>
      </c>
      <c r="Q230" s="67">
        <v>222412.56</v>
      </c>
      <c r="R230" s="69">
        <v>222090.55000000002</v>
      </c>
      <c r="S230" s="66">
        <v>444503.11</v>
      </c>
      <c r="T230" s="639">
        <f t="shared" si="32"/>
        <v>126449.00000000001</v>
      </c>
      <c r="U230" s="640">
        <f t="shared" si="33"/>
        <v>33587.25</v>
      </c>
      <c r="V230" s="641">
        <f t="shared" si="34"/>
        <v>62376.31</v>
      </c>
      <c r="W230" s="641">
        <f t="shared" si="35"/>
        <v>222412.56</v>
      </c>
      <c r="X230" s="639">
        <f t="shared" si="36"/>
        <v>126179</v>
      </c>
      <c r="Y230" s="640">
        <f t="shared" si="37"/>
        <v>33569.040000000001</v>
      </c>
      <c r="Z230" s="641">
        <f t="shared" si="38"/>
        <v>62342.51</v>
      </c>
      <c r="AA230" s="641">
        <f t="shared" si="39"/>
        <v>222090.55000000002</v>
      </c>
      <c r="AB230" s="642">
        <v>40143.608993402544</v>
      </c>
      <c r="AC230" s="642">
        <v>7167.6518637872805</v>
      </c>
      <c r="AD230" s="643">
        <v>47311.260857189824</v>
      </c>
      <c r="AE230" s="644">
        <f t="shared" si="40"/>
        <v>2.67</v>
      </c>
      <c r="AF230" s="644">
        <f t="shared" si="40"/>
        <v>0.71</v>
      </c>
      <c r="AG230" s="644">
        <f t="shared" si="40"/>
        <v>1.32</v>
      </c>
      <c r="AH230" s="645">
        <f t="shared" si="41"/>
        <v>4.7</v>
      </c>
      <c r="AI230" s="646"/>
    </row>
    <row r="231" spans="1:35" s="71" customFormat="1" ht="15.75" customHeight="1" x14ac:dyDescent="0.25">
      <c r="A231" s="92">
        <v>1014242</v>
      </c>
      <c r="B231" s="93">
        <v>5201</v>
      </c>
      <c r="C231" s="93" t="s">
        <v>3529</v>
      </c>
      <c r="D231" s="94" t="s">
        <v>1277</v>
      </c>
      <c r="E231" s="94" t="s">
        <v>1017</v>
      </c>
      <c r="F231" s="94" t="s">
        <v>1371</v>
      </c>
      <c r="G231" s="70" t="s">
        <v>1260</v>
      </c>
      <c r="H231" s="93" t="s">
        <v>1371</v>
      </c>
      <c r="I231" s="650">
        <v>221277</v>
      </c>
      <c r="J231" s="650">
        <v>220804</v>
      </c>
      <c r="K231" s="650">
        <v>221277</v>
      </c>
      <c r="L231" s="650">
        <v>220804.00000000003</v>
      </c>
      <c r="M231" s="68">
        <v>58775.25</v>
      </c>
      <c r="N231" s="68">
        <v>58743.4</v>
      </c>
      <c r="O231" s="68">
        <v>109154.04</v>
      </c>
      <c r="P231" s="68">
        <v>109094.89</v>
      </c>
      <c r="Q231" s="67">
        <v>389206.29</v>
      </c>
      <c r="R231" s="69">
        <v>388642.29000000004</v>
      </c>
      <c r="S231" s="66">
        <v>777848.58000000007</v>
      </c>
      <c r="T231" s="639">
        <f t="shared" si="32"/>
        <v>221277</v>
      </c>
      <c r="U231" s="640">
        <f t="shared" si="33"/>
        <v>58775.25</v>
      </c>
      <c r="V231" s="641">
        <f t="shared" si="34"/>
        <v>109154.04</v>
      </c>
      <c r="W231" s="641">
        <f t="shared" si="35"/>
        <v>389206.29</v>
      </c>
      <c r="X231" s="639">
        <f t="shared" si="36"/>
        <v>220804.00000000003</v>
      </c>
      <c r="Y231" s="640">
        <f t="shared" si="37"/>
        <v>58743.4</v>
      </c>
      <c r="Z231" s="641">
        <f t="shared" si="38"/>
        <v>109094.89</v>
      </c>
      <c r="AA231" s="641">
        <f t="shared" si="39"/>
        <v>388642.29000000004</v>
      </c>
      <c r="AB231" s="642">
        <v>12850.778677390743</v>
      </c>
      <c r="AC231" s="642">
        <v>0</v>
      </c>
      <c r="AD231" s="643">
        <v>12850.778677390743</v>
      </c>
      <c r="AE231" s="644">
        <f t="shared" si="40"/>
        <v>17.18</v>
      </c>
      <c r="AF231" s="644">
        <f t="shared" si="40"/>
        <v>4.57</v>
      </c>
      <c r="AG231" s="644">
        <f t="shared" si="40"/>
        <v>8.49</v>
      </c>
      <c r="AH231" s="645">
        <f t="shared" si="41"/>
        <v>30.240000000000002</v>
      </c>
      <c r="AI231" s="646"/>
    </row>
    <row r="232" spans="1:35" s="71" customFormat="1" ht="15.75" customHeight="1" x14ac:dyDescent="0.25">
      <c r="A232" s="92">
        <v>1021324</v>
      </c>
      <c r="B232" s="93">
        <v>5329</v>
      </c>
      <c r="C232" s="93" t="s">
        <v>3518</v>
      </c>
      <c r="D232" s="94" t="s">
        <v>1296</v>
      </c>
      <c r="E232" s="94" t="s">
        <v>1097</v>
      </c>
      <c r="F232" s="94" t="s">
        <v>1371</v>
      </c>
      <c r="G232" s="70" t="s">
        <v>1260</v>
      </c>
      <c r="H232" s="93" t="s">
        <v>1371</v>
      </c>
      <c r="I232" s="650">
        <v>154369</v>
      </c>
      <c r="J232" s="650">
        <v>154039</v>
      </c>
      <c r="K232" s="650">
        <v>154369</v>
      </c>
      <c r="L232" s="650">
        <v>154039</v>
      </c>
      <c r="M232" s="68">
        <v>41003.279999999999</v>
      </c>
      <c r="N232" s="68">
        <v>40981.06</v>
      </c>
      <c r="O232" s="68">
        <v>76148.95</v>
      </c>
      <c r="P232" s="68">
        <v>76107.69</v>
      </c>
      <c r="Q232" s="67">
        <v>271521.23</v>
      </c>
      <c r="R232" s="69">
        <v>271127.75</v>
      </c>
      <c r="S232" s="66">
        <v>542648.98</v>
      </c>
      <c r="T232" s="639">
        <f t="shared" si="32"/>
        <v>154369</v>
      </c>
      <c r="U232" s="640">
        <f t="shared" si="33"/>
        <v>41003.279999999999</v>
      </c>
      <c r="V232" s="641">
        <f t="shared" si="34"/>
        <v>76148.95</v>
      </c>
      <c r="W232" s="641">
        <f t="shared" si="35"/>
        <v>271521.23</v>
      </c>
      <c r="X232" s="639">
        <f t="shared" si="36"/>
        <v>154039</v>
      </c>
      <c r="Y232" s="640">
        <f t="shared" si="37"/>
        <v>40981.06</v>
      </c>
      <c r="Z232" s="641">
        <f t="shared" si="38"/>
        <v>76107.69</v>
      </c>
      <c r="AA232" s="641">
        <f t="shared" si="39"/>
        <v>271127.75</v>
      </c>
      <c r="AB232" s="642">
        <v>38894.179775798271</v>
      </c>
      <c r="AC232" s="642">
        <v>0</v>
      </c>
      <c r="AD232" s="643">
        <v>38894.179775798271</v>
      </c>
      <c r="AE232" s="644">
        <f t="shared" si="40"/>
        <v>3.96</v>
      </c>
      <c r="AF232" s="644">
        <f t="shared" si="40"/>
        <v>1.05</v>
      </c>
      <c r="AG232" s="644">
        <f t="shared" si="40"/>
        <v>1.96</v>
      </c>
      <c r="AH232" s="645">
        <f t="shared" si="41"/>
        <v>6.97</v>
      </c>
      <c r="AI232" s="646"/>
    </row>
    <row r="233" spans="1:35" s="71" customFormat="1" ht="15.75" customHeight="1" x14ac:dyDescent="0.25">
      <c r="A233" s="92">
        <v>1015194</v>
      </c>
      <c r="B233" s="93">
        <v>5161</v>
      </c>
      <c r="C233" s="93" t="s">
        <v>3530</v>
      </c>
      <c r="D233" s="94" t="s">
        <v>1274</v>
      </c>
      <c r="E233" s="94" t="s">
        <v>991</v>
      </c>
      <c r="F233" s="94" t="s">
        <v>1371</v>
      </c>
      <c r="G233" s="70" t="s">
        <v>1260</v>
      </c>
      <c r="H233" s="93" t="s">
        <v>1371</v>
      </c>
      <c r="I233" s="650">
        <v>147489</v>
      </c>
      <c r="J233" s="650">
        <v>147175</v>
      </c>
      <c r="K233" s="650">
        <v>147489</v>
      </c>
      <c r="L233" s="650">
        <v>147175</v>
      </c>
      <c r="M233" s="68">
        <v>39175.96</v>
      </c>
      <c r="N233" s="68">
        <v>39154.730000000003</v>
      </c>
      <c r="O233" s="68">
        <v>72755.350000000006</v>
      </c>
      <c r="P233" s="68">
        <v>72715.92</v>
      </c>
      <c r="Q233" s="67">
        <v>259420.31</v>
      </c>
      <c r="R233" s="69">
        <v>259045.65000000002</v>
      </c>
      <c r="S233" s="66">
        <v>518465.96</v>
      </c>
      <c r="T233" s="639">
        <f t="shared" si="32"/>
        <v>147489</v>
      </c>
      <c r="U233" s="640">
        <f t="shared" si="33"/>
        <v>39175.96</v>
      </c>
      <c r="V233" s="641">
        <f t="shared" si="34"/>
        <v>72755.350000000006</v>
      </c>
      <c r="W233" s="641">
        <f t="shared" si="35"/>
        <v>259420.31</v>
      </c>
      <c r="X233" s="639">
        <f t="shared" si="36"/>
        <v>147175</v>
      </c>
      <c r="Y233" s="640">
        <f t="shared" si="37"/>
        <v>39154.730000000003</v>
      </c>
      <c r="Z233" s="641">
        <f t="shared" si="38"/>
        <v>72715.92</v>
      </c>
      <c r="AA233" s="641">
        <f t="shared" si="39"/>
        <v>259045.65000000002</v>
      </c>
      <c r="AB233" s="642">
        <v>28857.066402483964</v>
      </c>
      <c r="AC233" s="642">
        <v>0</v>
      </c>
      <c r="AD233" s="643">
        <v>28857.066402483964</v>
      </c>
      <c r="AE233" s="644">
        <f t="shared" si="40"/>
        <v>5.0999999999999996</v>
      </c>
      <c r="AF233" s="644">
        <f t="shared" si="40"/>
        <v>1.36</v>
      </c>
      <c r="AG233" s="644">
        <f t="shared" si="40"/>
        <v>2.52</v>
      </c>
      <c r="AH233" s="645">
        <f t="shared" si="41"/>
        <v>8.98</v>
      </c>
      <c r="AI233" s="646"/>
    </row>
    <row r="234" spans="1:35" s="71" customFormat="1" ht="15.75" customHeight="1" x14ac:dyDescent="0.25">
      <c r="A234" s="92">
        <v>1025579</v>
      </c>
      <c r="B234" s="93">
        <v>105594</v>
      </c>
      <c r="C234" s="93" t="s">
        <v>1279</v>
      </c>
      <c r="D234" s="94" t="s">
        <v>1279</v>
      </c>
      <c r="E234" s="94" t="s">
        <v>530</v>
      </c>
      <c r="F234" s="94" t="s">
        <v>1371</v>
      </c>
      <c r="G234" s="70" t="s">
        <v>1260</v>
      </c>
      <c r="H234" s="93" t="s">
        <v>1371</v>
      </c>
      <c r="I234" s="650">
        <v>101330</v>
      </c>
      <c r="J234" s="650">
        <v>101113</v>
      </c>
      <c r="K234" s="650">
        <v>101330</v>
      </c>
      <c r="L234" s="650">
        <v>101113</v>
      </c>
      <c r="M234" s="68">
        <v>26915.08</v>
      </c>
      <c r="N234" s="68">
        <v>26900.49</v>
      </c>
      <c r="O234" s="68">
        <v>49985.14</v>
      </c>
      <c r="P234" s="68">
        <v>49958.05</v>
      </c>
      <c r="Q234" s="67">
        <v>178230.22</v>
      </c>
      <c r="R234" s="69">
        <v>177971.54</v>
      </c>
      <c r="S234" s="66">
        <v>356201.76</v>
      </c>
      <c r="T234" s="639">
        <f t="shared" si="32"/>
        <v>101330</v>
      </c>
      <c r="U234" s="640">
        <f t="shared" si="33"/>
        <v>26915.08</v>
      </c>
      <c r="V234" s="641">
        <f t="shared" si="34"/>
        <v>49985.14</v>
      </c>
      <c r="W234" s="641">
        <f t="shared" si="35"/>
        <v>178230.22</v>
      </c>
      <c r="X234" s="639">
        <f t="shared" si="36"/>
        <v>101113</v>
      </c>
      <c r="Y234" s="640">
        <f t="shared" si="37"/>
        <v>26900.49</v>
      </c>
      <c r="Z234" s="641">
        <f t="shared" si="38"/>
        <v>49958.05</v>
      </c>
      <c r="AA234" s="641">
        <f t="shared" si="39"/>
        <v>177971.54</v>
      </c>
      <c r="AB234" s="642">
        <v>40143.608993402544</v>
      </c>
      <c r="AC234" s="642">
        <v>7167.6518637872805</v>
      </c>
      <c r="AD234" s="643">
        <v>47311.260857189824</v>
      </c>
      <c r="AE234" s="644">
        <f t="shared" si="40"/>
        <v>2.14</v>
      </c>
      <c r="AF234" s="644">
        <f t="shared" si="40"/>
        <v>0.56999999999999995</v>
      </c>
      <c r="AG234" s="644">
        <f t="shared" si="40"/>
        <v>1.06</v>
      </c>
      <c r="AH234" s="645">
        <f t="shared" si="41"/>
        <v>3.77</v>
      </c>
      <c r="AI234" s="646"/>
    </row>
    <row r="235" spans="1:35" s="71" customFormat="1" ht="15.75" customHeight="1" x14ac:dyDescent="0.25">
      <c r="A235" s="92">
        <v>490707</v>
      </c>
      <c r="B235" s="93">
        <v>4907</v>
      </c>
      <c r="C235" s="93" t="s">
        <v>3531</v>
      </c>
      <c r="D235" s="94" t="s">
        <v>1274</v>
      </c>
      <c r="E235" s="94" t="s">
        <v>298</v>
      </c>
      <c r="F235" s="94" t="s">
        <v>1371</v>
      </c>
      <c r="G235" s="70" t="s">
        <v>1260</v>
      </c>
      <c r="H235" s="93" t="s">
        <v>1371</v>
      </c>
      <c r="I235" s="650">
        <v>86170</v>
      </c>
      <c r="J235" s="650">
        <v>85986</v>
      </c>
      <c r="K235" s="650">
        <v>86170</v>
      </c>
      <c r="L235" s="650">
        <v>85986</v>
      </c>
      <c r="M235" s="68">
        <v>22888.49</v>
      </c>
      <c r="N235" s="68">
        <v>22876.080000000002</v>
      </c>
      <c r="O235" s="68">
        <v>42507.19</v>
      </c>
      <c r="P235" s="68">
        <v>42484.15</v>
      </c>
      <c r="Q235" s="67">
        <v>151565.68</v>
      </c>
      <c r="R235" s="69">
        <v>151346.23000000001</v>
      </c>
      <c r="S235" s="66">
        <v>302911.91000000003</v>
      </c>
      <c r="T235" s="639">
        <f t="shared" si="32"/>
        <v>86170</v>
      </c>
      <c r="U235" s="640">
        <f t="shared" si="33"/>
        <v>22888.49</v>
      </c>
      <c r="V235" s="641">
        <f t="shared" si="34"/>
        <v>42507.19</v>
      </c>
      <c r="W235" s="641">
        <f t="shared" si="35"/>
        <v>151565.68</v>
      </c>
      <c r="X235" s="639">
        <f t="shared" si="36"/>
        <v>85986</v>
      </c>
      <c r="Y235" s="640">
        <f t="shared" si="37"/>
        <v>22876.080000000002</v>
      </c>
      <c r="Z235" s="641">
        <f t="shared" si="38"/>
        <v>42484.15</v>
      </c>
      <c r="AA235" s="641">
        <f t="shared" si="39"/>
        <v>151346.23000000001</v>
      </c>
      <c r="AB235" s="642">
        <v>28857.066402483964</v>
      </c>
      <c r="AC235" s="642">
        <v>0</v>
      </c>
      <c r="AD235" s="643">
        <v>28857.066402483964</v>
      </c>
      <c r="AE235" s="644">
        <f t="shared" si="40"/>
        <v>2.98</v>
      </c>
      <c r="AF235" s="644">
        <f t="shared" si="40"/>
        <v>0.79</v>
      </c>
      <c r="AG235" s="644">
        <f t="shared" si="40"/>
        <v>1.47</v>
      </c>
      <c r="AH235" s="645">
        <f t="shared" si="41"/>
        <v>5.24</v>
      </c>
      <c r="AI235" s="646"/>
    </row>
    <row r="236" spans="1:35" s="71" customFormat="1" ht="15.75" customHeight="1" x14ac:dyDescent="0.25">
      <c r="A236" s="92">
        <v>1026457</v>
      </c>
      <c r="B236" s="93">
        <v>4593</v>
      </c>
      <c r="C236" s="93" t="s">
        <v>1277</v>
      </c>
      <c r="D236" s="94" t="s">
        <v>1277</v>
      </c>
      <c r="E236" s="94" t="s">
        <v>738</v>
      </c>
      <c r="F236" s="94" t="s">
        <v>1371</v>
      </c>
      <c r="G236" s="70" t="s">
        <v>1260</v>
      </c>
      <c r="H236" s="93" t="s">
        <v>1371</v>
      </c>
      <c r="I236" s="650">
        <v>116428</v>
      </c>
      <c r="J236" s="650">
        <v>116180</v>
      </c>
      <c r="K236" s="650">
        <v>116427.99999999999</v>
      </c>
      <c r="L236" s="650">
        <v>116180</v>
      </c>
      <c r="M236" s="68">
        <v>30925.49</v>
      </c>
      <c r="N236" s="68">
        <v>30908.73</v>
      </c>
      <c r="O236" s="68">
        <v>57433.06</v>
      </c>
      <c r="P236" s="68">
        <v>57401.93</v>
      </c>
      <c r="Q236" s="67">
        <v>204786.55</v>
      </c>
      <c r="R236" s="69">
        <v>204490.66</v>
      </c>
      <c r="S236" s="66">
        <v>409277.20999999996</v>
      </c>
      <c r="T236" s="639">
        <f t="shared" si="32"/>
        <v>116427.99999999999</v>
      </c>
      <c r="U236" s="640">
        <f t="shared" si="33"/>
        <v>30925.49</v>
      </c>
      <c r="V236" s="641">
        <f t="shared" si="34"/>
        <v>57433.06</v>
      </c>
      <c r="W236" s="641">
        <f t="shared" si="35"/>
        <v>204786.55</v>
      </c>
      <c r="X236" s="639">
        <f t="shared" si="36"/>
        <v>116180</v>
      </c>
      <c r="Y236" s="640">
        <f t="shared" si="37"/>
        <v>30908.73</v>
      </c>
      <c r="Z236" s="641">
        <f t="shared" si="38"/>
        <v>57401.93</v>
      </c>
      <c r="AA236" s="641">
        <f t="shared" si="39"/>
        <v>204490.66</v>
      </c>
      <c r="AB236" s="642">
        <v>12850.778677390743</v>
      </c>
      <c r="AC236" s="642">
        <v>0</v>
      </c>
      <c r="AD236" s="643">
        <v>12850.778677390743</v>
      </c>
      <c r="AE236" s="644">
        <f t="shared" si="40"/>
        <v>9.0399999999999991</v>
      </c>
      <c r="AF236" s="644">
        <f t="shared" si="40"/>
        <v>2.41</v>
      </c>
      <c r="AG236" s="644">
        <f t="shared" si="40"/>
        <v>4.47</v>
      </c>
      <c r="AH236" s="645">
        <f t="shared" si="41"/>
        <v>15.919999999999998</v>
      </c>
      <c r="AI236" s="646"/>
    </row>
    <row r="237" spans="1:35" s="71" customFormat="1" ht="15.75" customHeight="1" x14ac:dyDescent="0.25">
      <c r="A237" s="92">
        <v>1015147</v>
      </c>
      <c r="B237" s="93">
        <v>103086</v>
      </c>
      <c r="C237" s="93" t="s">
        <v>1279</v>
      </c>
      <c r="D237" s="94" t="s">
        <v>1279</v>
      </c>
      <c r="E237" s="94" t="s">
        <v>442</v>
      </c>
      <c r="F237" s="94" t="s">
        <v>1371</v>
      </c>
      <c r="G237" s="70" t="s">
        <v>1260</v>
      </c>
      <c r="H237" s="93" t="s">
        <v>1371</v>
      </c>
      <c r="I237" s="650">
        <v>366246</v>
      </c>
      <c r="J237" s="650">
        <v>365464</v>
      </c>
      <c r="K237" s="650">
        <v>366246</v>
      </c>
      <c r="L237" s="650">
        <v>365464</v>
      </c>
      <c r="M237" s="68">
        <v>97281.73</v>
      </c>
      <c r="N237" s="68">
        <v>97229.01</v>
      </c>
      <c r="O237" s="68">
        <v>180666.07</v>
      </c>
      <c r="P237" s="68">
        <v>180568.16</v>
      </c>
      <c r="Q237" s="67">
        <v>644193.80000000005</v>
      </c>
      <c r="R237" s="69">
        <v>643261.17000000004</v>
      </c>
      <c r="S237" s="66">
        <v>1287454.9700000002</v>
      </c>
      <c r="T237" s="639">
        <f t="shared" si="32"/>
        <v>366246</v>
      </c>
      <c r="U237" s="640">
        <f t="shared" si="33"/>
        <v>97281.73</v>
      </c>
      <c r="V237" s="641">
        <f t="shared" si="34"/>
        <v>180666.07</v>
      </c>
      <c r="W237" s="641">
        <f t="shared" si="35"/>
        <v>644193.80000000005</v>
      </c>
      <c r="X237" s="639">
        <f t="shared" si="36"/>
        <v>365464</v>
      </c>
      <c r="Y237" s="640">
        <f t="shared" si="37"/>
        <v>97229.01</v>
      </c>
      <c r="Z237" s="641">
        <f t="shared" si="38"/>
        <v>180568.16</v>
      </c>
      <c r="AA237" s="641">
        <f t="shared" si="39"/>
        <v>643261.17000000004</v>
      </c>
      <c r="AB237" s="642">
        <v>40143.608993402544</v>
      </c>
      <c r="AC237" s="642">
        <v>7167.6518637872805</v>
      </c>
      <c r="AD237" s="643">
        <v>47311.260857189824</v>
      </c>
      <c r="AE237" s="644">
        <f t="shared" si="40"/>
        <v>7.72</v>
      </c>
      <c r="AF237" s="644">
        <f t="shared" si="40"/>
        <v>2.06</v>
      </c>
      <c r="AG237" s="644">
        <f t="shared" si="40"/>
        <v>3.82</v>
      </c>
      <c r="AH237" s="645">
        <f t="shared" si="41"/>
        <v>13.6</v>
      </c>
      <c r="AI237" s="646"/>
    </row>
    <row r="238" spans="1:35" s="71" customFormat="1" ht="15.75" customHeight="1" x14ac:dyDescent="0.25">
      <c r="A238" s="92">
        <v>1026494</v>
      </c>
      <c r="B238" s="93">
        <v>103739</v>
      </c>
      <c r="C238" s="93" t="s">
        <v>1277</v>
      </c>
      <c r="D238" s="94" t="s">
        <v>1277</v>
      </c>
      <c r="E238" s="94" t="s">
        <v>466</v>
      </c>
      <c r="F238" s="94" t="s">
        <v>1371</v>
      </c>
      <c r="G238" s="70" t="s">
        <v>1260</v>
      </c>
      <c r="H238" s="93" t="s">
        <v>1371</v>
      </c>
      <c r="I238" s="650">
        <v>247370</v>
      </c>
      <c r="J238" s="650">
        <v>246842</v>
      </c>
      <c r="K238" s="650">
        <v>247370</v>
      </c>
      <c r="L238" s="650">
        <v>246842</v>
      </c>
      <c r="M238" s="68">
        <v>65706.16</v>
      </c>
      <c r="N238" s="68">
        <v>65670.55</v>
      </c>
      <c r="O238" s="68">
        <v>122025.73</v>
      </c>
      <c r="P238" s="68">
        <v>121959.6</v>
      </c>
      <c r="Q238" s="67">
        <v>435101.89</v>
      </c>
      <c r="R238" s="69">
        <v>434472.15</v>
      </c>
      <c r="S238" s="66">
        <v>869574.04</v>
      </c>
      <c r="T238" s="639">
        <f t="shared" si="32"/>
        <v>247370</v>
      </c>
      <c r="U238" s="640">
        <f t="shared" si="33"/>
        <v>65706.16</v>
      </c>
      <c r="V238" s="641">
        <f t="shared" si="34"/>
        <v>122025.73</v>
      </c>
      <c r="W238" s="641">
        <f t="shared" si="35"/>
        <v>435101.89</v>
      </c>
      <c r="X238" s="639">
        <f t="shared" si="36"/>
        <v>246842</v>
      </c>
      <c r="Y238" s="640">
        <f t="shared" si="37"/>
        <v>65670.55</v>
      </c>
      <c r="Z238" s="641">
        <f t="shared" si="38"/>
        <v>121959.6</v>
      </c>
      <c r="AA238" s="641">
        <f t="shared" si="39"/>
        <v>434472.15</v>
      </c>
      <c r="AB238" s="642">
        <v>12850.778677390743</v>
      </c>
      <c r="AC238" s="642">
        <v>0</v>
      </c>
      <c r="AD238" s="643">
        <v>12850.778677390743</v>
      </c>
      <c r="AE238" s="644">
        <f t="shared" si="40"/>
        <v>19.21</v>
      </c>
      <c r="AF238" s="644">
        <f t="shared" si="40"/>
        <v>5.1100000000000003</v>
      </c>
      <c r="AG238" s="644">
        <f t="shared" si="40"/>
        <v>9.49</v>
      </c>
      <c r="AH238" s="645">
        <f t="shared" si="41"/>
        <v>33.81</v>
      </c>
      <c r="AI238" s="646"/>
    </row>
    <row r="239" spans="1:35" s="71" customFormat="1" ht="15.75" customHeight="1" x14ac:dyDescent="0.25">
      <c r="A239" s="92">
        <v>1014243</v>
      </c>
      <c r="B239" s="93">
        <v>5199</v>
      </c>
      <c r="C239" s="93" t="s">
        <v>1978</v>
      </c>
      <c r="D239" s="94" t="s">
        <v>1296</v>
      </c>
      <c r="E239" s="94" t="s">
        <v>1015</v>
      </c>
      <c r="F239" s="94" t="s">
        <v>1371</v>
      </c>
      <c r="G239" s="70" t="s">
        <v>1260</v>
      </c>
      <c r="H239" s="93" t="s">
        <v>1371</v>
      </c>
      <c r="I239" s="650">
        <v>222567</v>
      </c>
      <c r="J239" s="650">
        <v>222092</v>
      </c>
      <c r="K239" s="650">
        <v>222567</v>
      </c>
      <c r="L239" s="650">
        <v>222091.99999999997</v>
      </c>
      <c r="M239" s="68">
        <v>59118.080000000002</v>
      </c>
      <c r="N239" s="68">
        <v>59086.04</v>
      </c>
      <c r="O239" s="68">
        <v>109790.72</v>
      </c>
      <c r="P239" s="68">
        <v>109731.22</v>
      </c>
      <c r="Q239" s="67">
        <v>391475.80000000005</v>
      </c>
      <c r="R239" s="69">
        <v>390909.26</v>
      </c>
      <c r="S239" s="66">
        <v>782385.06</v>
      </c>
      <c r="T239" s="639">
        <f t="shared" si="32"/>
        <v>222567</v>
      </c>
      <c r="U239" s="640">
        <f t="shared" si="33"/>
        <v>59118.080000000002</v>
      </c>
      <c r="V239" s="641">
        <f t="shared" si="34"/>
        <v>109790.72</v>
      </c>
      <c r="W239" s="641">
        <f t="shared" si="35"/>
        <v>391475.80000000005</v>
      </c>
      <c r="X239" s="639">
        <f t="shared" si="36"/>
        <v>222091.99999999997</v>
      </c>
      <c r="Y239" s="640">
        <f t="shared" si="37"/>
        <v>59086.04</v>
      </c>
      <c r="Z239" s="641">
        <f t="shared" si="38"/>
        <v>109731.22</v>
      </c>
      <c r="AA239" s="641">
        <f t="shared" si="39"/>
        <v>390909.26</v>
      </c>
      <c r="AB239" s="642">
        <v>38894.179775798271</v>
      </c>
      <c r="AC239" s="642">
        <v>0</v>
      </c>
      <c r="AD239" s="643">
        <v>38894.179775798271</v>
      </c>
      <c r="AE239" s="644">
        <f t="shared" si="40"/>
        <v>5.71</v>
      </c>
      <c r="AF239" s="644">
        <f t="shared" si="40"/>
        <v>1.52</v>
      </c>
      <c r="AG239" s="644">
        <f t="shared" si="40"/>
        <v>2.82</v>
      </c>
      <c r="AH239" s="645">
        <f t="shared" si="41"/>
        <v>10.050000000000001</v>
      </c>
      <c r="AI239" s="646"/>
    </row>
    <row r="240" spans="1:35" s="71" customFormat="1" ht="15.75" customHeight="1" x14ac:dyDescent="0.25">
      <c r="A240" s="92">
        <v>1003341</v>
      </c>
      <c r="B240" s="93">
        <v>4170</v>
      </c>
      <c r="C240" s="93" t="s">
        <v>1903</v>
      </c>
      <c r="D240" s="94" t="s">
        <v>1296</v>
      </c>
      <c r="E240" s="94" t="s">
        <v>590</v>
      </c>
      <c r="F240" s="94" t="s">
        <v>1371</v>
      </c>
      <c r="G240" s="70" t="s">
        <v>1260</v>
      </c>
      <c r="H240" s="93" t="s">
        <v>1371</v>
      </c>
      <c r="I240" s="650">
        <v>220571</v>
      </c>
      <c r="J240" s="650">
        <v>220100</v>
      </c>
      <c r="K240" s="650">
        <v>220571</v>
      </c>
      <c r="L240" s="650">
        <v>220100.00000000003</v>
      </c>
      <c r="M240" s="68">
        <v>58587.67</v>
      </c>
      <c r="N240" s="68">
        <v>58555.92</v>
      </c>
      <c r="O240" s="68">
        <v>108805.67</v>
      </c>
      <c r="P240" s="68">
        <v>108746.71</v>
      </c>
      <c r="Q240" s="67">
        <v>387964.33999999997</v>
      </c>
      <c r="R240" s="69">
        <v>387402.63000000006</v>
      </c>
      <c r="S240" s="66">
        <v>775366.97</v>
      </c>
      <c r="T240" s="639">
        <f t="shared" si="32"/>
        <v>220571</v>
      </c>
      <c r="U240" s="640">
        <f t="shared" si="33"/>
        <v>58587.67</v>
      </c>
      <c r="V240" s="641">
        <f t="shared" si="34"/>
        <v>108805.67</v>
      </c>
      <c r="W240" s="641">
        <f t="shared" si="35"/>
        <v>387964.33999999997</v>
      </c>
      <c r="X240" s="639">
        <f t="shared" si="36"/>
        <v>220100.00000000003</v>
      </c>
      <c r="Y240" s="640">
        <f t="shared" si="37"/>
        <v>58555.92</v>
      </c>
      <c r="Z240" s="641">
        <f t="shared" si="38"/>
        <v>108746.71</v>
      </c>
      <c r="AA240" s="641">
        <f t="shared" si="39"/>
        <v>387402.63000000006</v>
      </c>
      <c r="AB240" s="642">
        <v>38894.179775798271</v>
      </c>
      <c r="AC240" s="642">
        <v>0</v>
      </c>
      <c r="AD240" s="643">
        <v>38894.179775798271</v>
      </c>
      <c r="AE240" s="644">
        <f t="shared" si="40"/>
        <v>5.66</v>
      </c>
      <c r="AF240" s="644">
        <f t="shared" si="40"/>
        <v>1.51</v>
      </c>
      <c r="AG240" s="644">
        <f t="shared" si="40"/>
        <v>2.8</v>
      </c>
      <c r="AH240" s="645">
        <f t="shared" si="41"/>
        <v>9.9699999999999989</v>
      </c>
      <c r="AI240" s="646"/>
    </row>
    <row r="241" spans="1:35" s="71" customFormat="1" ht="15.75" customHeight="1" x14ac:dyDescent="0.25">
      <c r="A241" s="92">
        <v>1026487</v>
      </c>
      <c r="B241" s="93">
        <v>4630</v>
      </c>
      <c r="C241" s="93" t="s">
        <v>1277</v>
      </c>
      <c r="D241" s="94" t="s">
        <v>1277</v>
      </c>
      <c r="E241" s="94" t="s">
        <v>762</v>
      </c>
      <c r="F241" s="94" t="s">
        <v>1371</v>
      </c>
      <c r="G241" s="70" t="s">
        <v>1260</v>
      </c>
      <c r="H241" s="93" t="s">
        <v>1371</v>
      </c>
      <c r="I241" s="650">
        <v>348128</v>
      </c>
      <c r="J241" s="650">
        <v>347384</v>
      </c>
      <c r="K241" s="650">
        <v>348128</v>
      </c>
      <c r="L241" s="650">
        <v>347384</v>
      </c>
      <c r="M241" s="68">
        <v>92469.23</v>
      </c>
      <c r="N241" s="68">
        <v>92419.12</v>
      </c>
      <c r="O241" s="68">
        <v>171728.57</v>
      </c>
      <c r="P241" s="68">
        <v>171635.5</v>
      </c>
      <c r="Q241" s="67">
        <v>612325.80000000005</v>
      </c>
      <c r="R241" s="69">
        <v>611438.62</v>
      </c>
      <c r="S241" s="66">
        <v>1223764.42</v>
      </c>
      <c r="T241" s="639">
        <f t="shared" si="32"/>
        <v>348128</v>
      </c>
      <c r="U241" s="640">
        <f t="shared" si="33"/>
        <v>92469.23</v>
      </c>
      <c r="V241" s="641">
        <f t="shared" si="34"/>
        <v>171728.57</v>
      </c>
      <c r="W241" s="641">
        <f t="shared" si="35"/>
        <v>612325.80000000005</v>
      </c>
      <c r="X241" s="639">
        <f t="shared" si="36"/>
        <v>347384</v>
      </c>
      <c r="Y241" s="640">
        <f t="shared" si="37"/>
        <v>92419.12</v>
      </c>
      <c r="Z241" s="641">
        <f t="shared" si="38"/>
        <v>171635.5</v>
      </c>
      <c r="AA241" s="641">
        <f t="shared" si="39"/>
        <v>611438.62</v>
      </c>
      <c r="AB241" s="642">
        <v>12850.778677390743</v>
      </c>
      <c r="AC241" s="642">
        <v>0</v>
      </c>
      <c r="AD241" s="643">
        <v>12850.778677390743</v>
      </c>
      <c r="AE241" s="644">
        <f t="shared" si="40"/>
        <v>27.03</v>
      </c>
      <c r="AF241" s="644">
        <f t="shared" si="40"/>
        <v>7.19</v>
      </c>
      <c r="AG241" s="644">
        <f t="shared" si="40"/>
        <v>13.36</v>
      </c>
      <c r="AH241" s="645">
        <f t="shared" si="41"/>
        <v>47.58</v>
      </c>
      <c r="AI241" s="646"/>
    </row>
    <row r="242" spans="1:35" s="71" customFormat="1" ht="15.75" customHeight="1" x14ac:dyDescent="0.25">
      <c r="A242" s="92">
        <v>1003354</v>
      </c>
      <c r="B242" s="93">
        <v>5222</v>
      </c>
      <c r="C242" s="93" t="s">
        <v>3532</v>
      </c>
      <c r="D242" s="94" t="s">
        <v>1296</v>
      </c>
      <c r="E242" s="94" t="s">
        <v>1037</v>
      </c>
      <c r="F242" s="94" t="s">
        <v>1371</v>
      </c>
      <c r="G242" s="70" t="s">
        <v>1260</v>
      </c>
      <c r="H242" s="93" t="s">
        <v>1371</v>
      </c>
      <c r="I242" s="650">
        <v>150412</v>
      </c>
      <c r="J242" s="650">
        <v>150091</v>
      </c>
      <c r="K242" s="650">
        <v>150412</v>
      </c>
      <c r="L242" s="650">
        <v>150091</v>
      </c>
      <c r="M242" s="68">
        <v>39952.17</v>
      </c>
      <c r="N242" s="68">
        <v>39930.519999999997</v>
      </c>
      <c r="O242" s="68">
        <v>74196.88</v>
      </c>
      <c r="P242" s="68">
        <v>74156.67</v>
      </c>
      <c r="Q242" s="67">
        <v>264561.05</v>
      </c>
      <c r="R242" s="69">
        <v>264178.19</v>
      </c>
      <c r="S242" s="66">
        <v>528739.24</v>
      </c>
      <c r="T242" s="639">
        <f t="shared" si="32"/>
        <v>150412</v>
      </c>
      <c r="U242" s="640">
        <f t="shared" si="33"/>
        <v>39952.17</v>
      </c>
      <c r="V242" s="641">
        <f t="shared" si="34"/>
        <v>74196.88</v>
      </c>
      <c r="W242" s="641">
        <f t="shared" si="35"/>
        <v>264561.05</v>
      </c>
      <c r="X242" s="639">
        <f t="shared" si="36"/>
        <v>150091</v>
      </c>
      <c r="Y242" s="640">
        <f t="shared" si="37"/>
        <v>39930.519999999997</v>
      </c>
      <c r="Z242" s="641">
        <f t="shared" si="38"/>
        <v>74156.67</v>
      </c>
      <c r="AA242" s="641">
        <f t="shared" si="39"/>
        <v>264178.19</v>
      </c>
      <c r="AB242" s="642">
        <v>38894.179775798271</v>
      </c>
      <c r="AC242" s="642">
        <v>0</v>
      </c>
      <c r="AD242" s="643">
        <v>38894.179775798271</v>
      </c>
      <c r="AE242" s="644">
        <f t="shared" si="40"/>
        <v>3.86</v>
      </c>
      <c r="AF242" s="644">
        <f t="shared" si="40"/>
        <v>1.03</v>
      </c>
      <c r="AG242" s="644">
        <f t="shared" si="40"/>
        <v>1.91</v>
      </c>
      <c r="AH242" s="645">
        <f t="shared" si="41"/>
        <v>6.8</v>
      </c>
      <c r="AI242" s="646"/>
    </row>
    <row r="243" spans="1:35" s="71" customFormat="1" ht="15.75" customHeight="1" x14ac:dyDescent="0.25">
      <c r="A243" s="92">
        <v>1027774</v>
      </c>
      <c r="B243" s="93">
        <v>5325</v>
      </c>
      <c r="C243" s="93" t="s">
        <v>3528</v>
      </c>
      <c r="D243" s="94" t="s">
        <v>1279</v>
      </c>
      <c r="E243" s="94" t="s">
        <v>1093</v>
      </c>
      <c r="F243" s="94" t="s">
        <v>1371</v>
      </c>
      <c r="G243" s="70" t="s">
        <v>1260</v>
      </c>
      <c r="H243" s="93" t="s">
        <v>1371</v>
      </c>
      <c r="I243" s="650">
        <v>272636</v>
      </c>
      <c r="J243" s="650">
        <v>272054</v>
      </c>
      <c r="K243" s="650">
        <v>272636</v>
      </c>
      <c r="L243" s="650">
        <v>272054</v>
      </c>
      <c r="M243" s="68">
        <v>72417.14</v>
      </c>
      <c r="N243" s="68">
        <v>72377.899999999994</v>
      </c>
      <c r="O243" s="68">
        <v>134488.98000000001</v>
      </c>
      <c r="P243" s="68">
        <v>134416.09</v>
      </c>
      <c r="Q243" s="67">
        <v>479542.12</v>
      </c>
      <c r="R243" s="69">
        <v>478847.99</v>
      </c>
      <c r="S243" s="66">
        <v>958390.11</v>
      </c>
      <c r="T243" s="639">
        <f t="shared" si="32"/>
        <v>272636</v>
      </c>
      <c r="U243" s="640">
        <f t="shared" si="33"/>
        <v>72417.14</v>
      </c>
      <c r="V243" s="641">
        <f t="shared" si="34"/>
        <v>134488.98000000001</v>
      </c>
      <c r="W243" s="641">
        <f t="shared" si="35"/>
        <v>479542.12</v>
      </c>
      <c r="X243" s="639">
        <f t="shared" si="36"/>
        <v>272054</v>
      </c>
      <c r="Y243" s="640">
        <f t="shared" si="37"/>
        <v>72377.899999999994</v>
      </c>
      <c r="Z243" s="641">
        <f t="shared" si="38"/>
        <v>134416.09</v>
      </c>
      <c r="AA243" s="641">
        <f t="shared" si="39"/>
        <v>478847.99</v>
      </c>
      <c r="AB243" s="642">
        <v>40143.608993402544</v>
      </c>
      <c r="AC243" s="642">
        <v>7167.6518637872805</v>
      </c>
      <c r="AD243" s="643">
        <v>47311.260857189824</v>
      </c>
      <c r="AE243" s="644">
        <f t="shared" si="40"/>
        <v>5.75</v>
      </c>
      <c r="AF243" s="644">
        <f t="shared" si="40"/>
        <v>1.53</v>
      </c>
      <c r="AG243" s="644">
        <f t="shared" si="40"/>
        <v>2.84</v>
      </c>
      <c r="AH243" s="645">
        <f t="shared" si="41"/>
        <v>10.120000000000001</v>
      </c>
      <c r="AI243" s="646"/>
    </row>
    <row r="244" spans="1:35" s="71" customFormat="1" ht="15.75" customHeight="1" x14ac:dyDescent="0.25">
      <c r="A244" s="92">
        <v>1021337</v>
      </c>
      <c r="B244" s="93">
        <v>104599</v>
      </c>
      <c r="C244" s="93" t="s">
        <v>3517</v>
      </c>
      <c r="D244" s="94" t="s">
        <v>1296</v>
      </c>
      <c r="E244" s="94" t="s">
        <v>492</v>
      </c>
      <c r="F244" s="94" t="s">
        <v>1371</v>
      </c>
      <c r="G244" s="70" t="s">
        <v>1260</v>
      </c>
      <c r="H244" s="93" t="s">
        <v>1371</v>
      </c>
      <c r="I244" s="650">
        <v>240405</v>
      </c>
      <c r="J244" s="650">
        <v>239892</v>
      </c>
      <c r="K244" s="650">
        <v>240405</v>
      </c>
      <c r="L244" s="650">
        <v>239891.99999999997</v>
      </c>
      <c r="M244" s="68">
        <v>63856.19</v>
      </c>
      <c r="N244" s="68">
        <v>63821.59</v>
      </c>
      <c r="O244" s="68">
        <v>118590.07</v>
      </c>
      <c r="P244" s="68">
        <v>118525.81</v>
      </c>
      <c r="Q244" s="67">
        <v>422851.26</v>
      </c>
      <c r="R244" s="69">
        <v>422239.39999999997</v>
      </c>
      <c r="S244" s="66">
        <v>845090.65999999992</v>
      </c>
      <c r="T244" s="639">
        <f t="shared" si="32"/>
        <v>240405</v>
      </c>
      <c r="U244" s="640">
        <f t="shared" si="33"/>
        <v>63856.19</v>
      </c>
      <c r="V244" s="641">
        <f t="shared" si="34"/>
        <v>118590.07</v>
      </c>
      <c r="W244" s="641">
        <f t="shared" si="35"/>
        <v>422851.26</v>
      </c>
      <c r="X244" s="639">
        <f t="shared" si="36"/>
        <v>239891.99999999997</v>
      </c>
      <c r="Y244" s="640">
        <f t="shared" si="37"/>
        <v>63821.59</v>
      </c>
      <c r="Z244" s="641">
        <f t="shared" si="38"/>
        <v>118525.81</v>
      </c>
      <c r="AA244" s="641">
        <f t="shared" si="39"/>
        <v>422239.39999999997</v>
      </c>
      <c r="AB244" s="642">
        <v>38894.179775798271</v>
      </c>
      <c r="AC244" s="642">
        <v>0</v>
      </c>
      <c r="AD244" s="643">
        <v>38894.179775798271</v>
      </c>
      <c r="AE244" s="644">
        <f t="shared" si="40"/>
        <v>6.17</v>
      </c>
      <c r="AF244" s="644">
        <f t="shared" si="40"/>
        <v>1.64</v>
      </c>
      <c r="AG244" s="644">
        <f t="shared" si="40"/>
        <v>3.05</v>
      </c>
      <c r="AH244" s="645">
        <f t="shared" si="41"/>
        <v>10.86</v>
      </c>
      <c r="AI244" s="646"/>
    </row>
    <row r="245" spans="1:35" s="71" customFormat="1" ht="15.75" customHeight="1" x14ac:dyDescent="0.25">
      <c r="A245" s="72">
        <v>502401</v>
      </c>
      <c r="B245" s="73">
        <v>5024</v>
      </c>
      <c r="C245" s="73" t="s">
        <v>3533</v>
      </c>
      <c r="D245" s="649" t="s">
        <v>1258</v>
      </c>
      <c r="E245" s="74" t="s">
        <v>310</v>
      </c>
      <c r="F245" s="74" t="s">
        <v>1372</v>
      </c>
      <c r="G245" s="75" t="s">
        <v>1260</v>
      </c>
      <c r="H245" s="76" t="s">
        <v>1372</v>
      </c>
      <c r="I245" s="650">
        <v>64022</v>
      </c>
      <c r="J245" s="650">
        <v>63885</v>
      </c>
      <c r="K245" s="650">
        <v>64022.000000000007</v>
      </c>
      <c r="L245" s="650">
        <v>63885</v>
      </c>
      <c r="M245" s="68">
        <v>17005.46</v>
      </c>
      <c r="N245" s="68">
        <v>16996.25</v>
      </c>
      <c r="O245" s="68">
        <v>31581.57</v>
      </c>
      <c r="P245" s="68">
        <v>31564.46</v>
      </c>
      <c r="Q245" s="67">
        <v>112609.03</v>
      </c>
      <c r="R245" s="69">
        <v>112445.70999999999</v>
      </c>
      <c r="S245" s="66">
        <v>225054.74</v>
      </c>
      <c r="T245" s="639">
        <f t="shared" si="32"/>
        <v>64022.000000000007</v>
      </c>
      <c r="U245" s="640">
        <f t="shared" si="33"/>
        <v>17005.46</v>
      </c>
      <c r="V245" s="641">
        <f t="shared" si="34"/>
        <v>31581.57</v>
      </c>
      <c r="W245" s="641">
        <f t="shared" si="35"/>
        <v>112609.03</v>
      </c>
      <c r="X245" s="639">
        <f t="shared" si="36"/>
        <v>63885</v>
      </c>
      <c r="Y245" s="640">
        <f t="shared" si="37"/>
        <v>16996.25</v>
      </c>
      <c r="Z245" s="641">
        <f t="shared" si="38"/>
        <v>31564.46</v>
      </c>
      <c r="AA245" s="641">
        <f t="shared" si="39"/>
        <v>112445.70999999999</v>
      </c>
      <c r="AB245" s="642">
        <v>30335.791973545318</v>
      </c>
      <c r="AC245" s="642">
        <v>0</v>
      </c>
      <c r="AD245" s="643">
        <v>30335.791973545318</v>
      </c>
      <c r="AE245" s="644">
        <f t="shared" si="40"/>
        <v>2.11</v>
      </c>
      <c r="AF245" s="644">
        <f t="shared" si="40"/>
        <v>0.56000000000000005</v>
      </c>
      <c r="AG245" s="644">
        <f t="shared" si="40"/>
        <v>1.04</v>
      </c>
      <c r="AH245" s="645">
        <f t="shared" si="41"/>
        <v>3.71</v>
      </c>
      <c r="AI245" s="646"/>
    </row>
    <row r="246" spans="1:35" s="71" customFormat="1" ht="15.75" customHeight="1" x14ac:dyDescent="0.25">
      <c r="A246" s="87">
        <v>1026090</v>
      </c>
      <c r="B246" s="88">
        <v>4744</v>
      </c>
      <c r="C246" s="88" t="s">
        <v>3534</v>
      </c>
      <c r="D246" s="652" t="s">
        <v>1258</v>
      </c>
      <c r="E246" s="89" t="s">
        <v>802</v>
      </c>
      <c r="F246" s="89" t="s">
        <v>1373</v>
      </c>
      <c r="G246" s="90" t="s">
        <v>1260</v>
      </c>
      <c r="H246" s="91" t="s">
        <v>1373</v>
      </c>
      <c r="I246" s="650">
        <v>159349</v>
      </c>
      <c r="J246" s="650">
        <v>159009</v>
      </c>
      <c r="K246" s="650">
        <v>159349</v>
      </c>
      <c r="L246" s="650">
        <v>159009</v>
      </c>
      <c r="M246" s="68">
        <v>42326.07</v>
      </c>
      <c r="N246" s="68">
        <v>42303.14</v>
      </c>
      <c r="O246" s="68">
        <v>78605.570000000007</v>
      </c>
      <c r="P246" s="68">
        <v>78562.97</v>
      </c>
      <c r="Q246" s="67">
        <v>280280.64</v>
      </c>
      <c r="R246" s="69">
        <v>279875.11</v>
      </c>
      <c r="S246" s="66">
        <v>560155.75</v>
      </c>
      <c r="T246" s="639">
        <f t="shared" si="32"/>
        <v>159349</v>
      </c>
      <c r="U246" s="640">
        <f t="shared" si="33"/>
        <v>42326.07</v>
      </c>
      <c r="V246" s="641">
        <f t="shared" si="34"/>
        <v>78605.570000000007</v>
      </c>
      <c r="W246" s="641">
        <f t="shared" si="35"/>
        <v>280280.64</v>
      </c>
      <c r="X246" s="639">
        <f t="shared" si="36"/>
        <v>159009</v>
      </c>
      <c r="Y246" s="640">
        <f t="shared" si="37"/>
        <v>42303.14</v>
      </c>
      <c r="Z246" s="641">
        <f t="shared" si="38"/>
        <v>78562.97</v>
      </c>
      <c r="AA246" s="641">
        <f t="shared" si="39"/>
        <v>279875.11</v>
      </c>
      <c r="AB246" s="642">
        <v>30335.791973545318</v>
      </c>
      <c r="AC246" s="642">
        <v>0</v>
      </c>
      <c r="AD246" s="643">
        <v>30335.791973545318</v>
      </c>
      <c r="AE246" s="644">
        <f t="shared" si="40"/>
        <v>5.24</v>
      </c>
      <c r="AF246" s="644">
        <f t="shared" si="40"/>
        <v>1.39</v>
      </c>
      <c r="AG246" s="644">
        <f t="shared" si="40"/>
        <v>2.59</v>
      </c>
      <c r="AH246" s="645">
        <f t="shared" si="41"/>
        <v>9.2199999999999989</v>
      </c>
      <c r="AI246" s="646"/>
    </row>
    <row r="247" spans="1:35" s="71" customFormat="1" ht="15.75" customHeight="1" x14ac:dyDescent="0.25">
      <c r="A247" s="87">
        <v>1025911</v>
      </c>
      <c r="B247" s="88">
        <v>4272</v>
      </c>
      <c r="C247" s="88" t="s">
        <v>2198</v>
      </c>
      <c r="D247" s="652" t="s">
        <v>1258</v>
      </c>
      <c r="E247" s="89" t="s">
        <v>618</v>
      </c>
      <c r="F247" s="89" t="s">
        <v>1373</v>
      </c>
      <c r="G247" s="90" t="s">
        <v>1260</v>
      </c>
      <c r="H247" s="91" t="s">
        <v>1373</v>
      </c>
      <c r="I247" s="650">
        <v>211585</v>
      </c>
      <c r="J247" s="650">
        <v>211133</v>
      </c>
      <c r="K247" s="650">
        <v>211584.99999999997</v>
      </c>
      <c r="L247" s="650">
        <v>211133.00000000003</v>
      </c>
      <c r="M247" s="68">
        <v>56200.82</v>
      </c>
      <c r="N247" s="68">
        <v>56170.37</v>
      </c>
      <c r="O247" s="68">
        <v>104372.96</v>
      </c>
      <c r="P247" s="68">
        <v>104316.4</v>
      </c>
      <c r="Q247" s="67">
        <v>372158.77999999997</v>
      </c>
      <c r="R247" s="69">
        <v>371619.77</v>
      </c>
      <c r="S247" s="66">
        <v>743778.55</v>
      </c>
      <c r="T247" s="639">
        <f t="shared" si="32"/>
        <v>211584.99999999997</v>
      </c>
      <c r="U247" s="640">
        <f t="shared" si="33"/>
        <v>56200.82</v>
      </c>
      <c r="V247" s="641">
        <f t="shared" si="34"/>
        <v>104372.96</v>
      </c>
      <c r="W247" s="641">
        <f t="shared" si="35"/>
        <v>372158.77999999997</v>
      </c>
      <c r="X247" s="639">
        <f t="shared" si="36"/>
        <v>211133.00000000003</v>
      </c>
      <c r="Y247" s="640">
        <f t="shared" si="37"/>
        <v>56170.37</v>
      </c>
      <c r="Z247" s="641">
        <f t="shared" si="38"/>
        <v>104316.4</v>
      </c>
      <c r="AA247" s="641">
        <f t="shared" si="39"/>
        <v>371619.77</v>
      </c>
      <c r="AB247" s="642">
        <v>30335.791973545318</v>
      </c>
      <c r="AC247" s="642">
        <v>0</v>
      </c>
      <c r="AD247" s="643">
        <v>30335.791973545318</v>
      </c>
      <c r="AE247" s="644">
        <f t="shared" si="40"/>
        <v>6.96</v>
      </c>
      <c r="AF247" s="644">
        <f t="shared" si="40"/>
        <v>1.85</v>
      </c>
      <c r="AG247" s="644">
        <f t="shared" si="40"/>
        <v>3.44</v>
      </c>
      <c r="AH247" s="645">
        <f t="shared" si="41"/>
        <v>12.25</v>
      </c>
      <c r="AI247" s="646"/>
    </row>
    <row r="248" spans="1:35" s="71" customFormat="1" ht="15.75" customHeight="1" x14ac:dyDescent="0.25">
      <c r="A248" s="87">
        <v>1026716</v>
      </c>
      <c r="B248" s="88">
        <v>4538</v>
      </c>
      <c r="C248" s="88" t="s">
        <v>2765</v>
      </c>
      <c r="D248" s="652" t="s">
        <v>1297</v>
      </c>
      <c r="E248" s="89" t="s">
        <v>230</v>
      </c>
      <c r="F248" s="89" t="s">
        <v>1373</v>
      </c>
      <c r="G248" s="90" t="s">
        <v>1260</v>
      </c>
      <c r="H248" s="91" t="s">
        <v>1373</v>
      </c>
      <c r="I248" s="650">
        <v>224455</v>
      </c>
      <c r="J248" s="650">
        <v>223976</v>
      </c>
      <c r="K248" s="650">
        <v>224455</v>
      </c>
      <c r="L248" s="650">
        <v>223976</v>
      </c>
      <c r="M248" s="68">
        <v>59619.38</v>
      </c>
      <c r="N248" s="68">
        <v>59587.07</v>
      </c>
      <c r="O248" s="68">
        <v>110721.71</v>
      </c>
      <c r="P248" s="68">
        <v>110661.71</v>
      </c>
      <c r="Q248" s="67">
        <v>394796.09</v>
      </c>
      <c r="R248" s="69">
        <v>394224.78</v>
      </c>
      <c r="S248" s="66">
        <v>789020.87000000011</v>
      </c>
      <c r="T248" s="639">
        <f t="shared" si="32"/>
        <v>224455</v>
      </c>
      <c r="U248" s="640">
        <f t="shared" si="33"/>
        <v>59619.38</v>
      </c>
      <c r="V248" s="641">
        <f t="shared" si="34"/>
        <v>110721.71</v>
      </c>
      <c r="W248" s="641">
        <f t="shared" si="35"/>
        <v>394796.09</v>
      </c>
      <c r="X248" s="639">
        <f t="shared" si="36"/>
        <v>223976</v>
      </c>
      <c r="Y248" s="640">
        <f t="shared" si="37"/>
        <v>59587.07</v>
      </c>
      <c r="Z248" s="641">
        <f t="shared" si="38"/>
        <v>110661.71</v>
      </c>
      <c r="AA248" s="641">
        <f t="shared" si="39"/>
        <v>394224.78</v>
      </c>
      <c r="AB248" s="642">
        <v>19751.398654117922</v>
      </c>
      <c r="AC248" s="642">
        <v>0</v>
      </c>
      <c r="AD248" s="643">
        <v>19751.398654117922</v>
      </c>
      <c r="AE248" s="644">
        <f t="shared" si="40"/>
        <v>11.34</v>
      </c>
      <c r="AF248" s="644">
        <f t="shared" si="40"/>
        <v>3.02</v>
      </c>
      <c r="AG248" s="644">
        <f t="shared" si="40"/>
        <v>5.6</v>
      </c>
      <c r="AH248" s="645">
        <f t="shared" si="41"/>
        <v>19.96</v>
      </c>
      <c r="AI248" s="646"/>
    </row>
    <row r="249" spans="1:35" s="71" customFormat="1" ht="15.75" customHeight="1" x14ac:dyDescent="0.25">
      <c r="A249" s="87">
        <v>1026720</v>
      </c>
      <c r="B249" s="88">
        <v>5343</v>
      </c>
      <c r="C249" s="88" t="s">
        <v>1267</v>
      </c>
      <c r="D249" s="652" t="s">
        <v>1267</v>
      </c>
      <c r="E249" s="89" t="s">
        <v>1107</v>
      </c>
      <c r="F249" s="89" t="s">
        <v>1373</v>
      </c>
      <c r="G249" s="90" t="s">
        <v>1260</v>
      </c>
      <c r="H249" s="91" t="s">
        <v>1373</v>
      </c>
      <c r="I249" s="650">
        <v>257939</v>
      </c>
      <c r="J249" s="650">
        <v>257388</v>
      </c>
      <c r="K249" s="650">
        <v>257939</v>
      </c>
      <c r="L249" s="650">
        <v>257388</v>
      </c>
      <c r="M249" s="68">
        <v>68513.45</v>
      </c>
      <c r="N249" s="68">
        <v>68476.320000000007</v>
      </c>
      <c r="O249" s="68">
        <v>127239.27</v>
      </c>
      <c r="P249" s="68">
        <v>127170.32</v>
      </c>
      <c r="Q249" s="67">
        <v>453691.72000000003</v>
      </c>
      <c r="R249" s="69">
        <v>453034.64</v>
      </c>
      <c r="S249" s="66">
        <v>906726.3600000001</v>
      </c>
      <c r="T249" s="639">
        <f t="shared" si="32"/>
        <v>257939</v>
      </c>
      <c r="U249" s="640">
        <f t="shared" si="33"/>
        <v>68513.45</v>
      </c>
      <c r="V249" s="641">
        <f t="shared" si="34"/>
        <v>127239.27</v>
      </c>
      <c r="W249" s="641">
        <f t="shared" si="35"/>
        <v>453691.72000000003</v>
      </c>
      <c r="X249" s="639">
        <f t="shared" si="36"/>
        <v>257388</v>
      </c>
      <c r="Y249" s="640">
        <f t="shared" si="37"/>
        <v>68476.320000000007</v>
      </c>
      <c r="Z249" s="641">
        <f t="shared" si="38"/>
        <v>127170.32</v>
      </c>
      <c r="AA249" s="641">
        <f t="shared" si="39"/>
        <v>453034.64</v>
      </c>
      <c r="AB249" s="642">
        <v>22578.054941812799</v>
      </c>
      <c r="AC249" s="642">
        <v>4413.2778023830551</v>
      </c>
      <c r="AD249" s="643">
        <v>26991.332744195854</v>
      </c>
      <c r="AE249" s="644">
        <f t="shared" si="40"/>
        <v>9.5399999999999991</v>
      </c>
      <c r="AF249" s="644">
        <f t="shared" si="40"/>
        <v>2.54</v>
      </c>
      <c r="AG249" s="644">
        <f t="shared" si="40"/>
        <v>4.71</v>
      </c>
      <c r="AH249" s="645">
        <f t="shared" si="41"/>
        <v>16.79</v>
      </c>
      <c r="AI249" s="646"/>
    </row>
    <row r="250" spans="1:35" s="71" customFormat="1" ht="15.75" customHeight="1" x14ac:dyDescent="0.25">
      <c r="A250" s="87">
        <v>1026589</v>
      </c>
      <c r="B250" s="88">
        <v>4476</v>
      </c>
      <c r="C250" s="88" t="s">
        <v>2845</v>
      </c>
      <c r="D250" s="652" t="s">
        <v>1274</v>
      </c>
      <c r="E250" s="89" t="s">
        <v>222</v>
      </c>
      <c r="F250" s="89" t="s">
        <v>1373</v>
      </c>
      <c r="G250" s="90" t="s">
        <v>1260</v>
      </c>
      <c r="H250" s="91" t="s">
        <v>1373</v>
      </c>
      <c r="I250" s="650">
        <v>99990</v>
      </c>
      <c r="J250" s="650">
        <v>99777</v>
      </c>
      <c r="K250" s="650">
        <v>99990</v>
      </c>
      <c r="L250" s="650">
        <v>99777.000000000015</v>
      </c>
      <c r="M250" s="68">
        <v>26559.31</v>
      </c>
      <c r="N250" s="68">
        <v>26544.92</v>
      </c>
      <c r="O250" s="68">
        <v>49324.44</v>
      </c>
      <c r="P250" s="68">
        <v>49297.71</v>
      </c>
      <c r="Q250" s="67">
        <v>175873.75</v>
      </c>
      <c r="R250" s="69">
        <v>175619.63</v>
      </c>
      <c r="S250" s="66">
        <v>351493.38</v>
      </c>
      <c r="T250" s="639">
        <f t="shared" si="32"/>
        <v>99990</v>
      </c>
      <c r="U250" s="640">
        <f t="shared" si="33"/>
        <v>26559.31</v>
      </c>
      <c r="V250" s="641">
        <f t="shared" si="34"/>
        <v>49324.44</v>
      </c>
      <c r="W250" s="641">
        <f t="shared" si="35"/>
        <v>175873.75</v>
      </c>
      <c r="X250" s="639">
        <f t="shared" si="36"/>
        <v>99777.000000000015</v>
      </c>
      <c r="Y250" s="640">
        <f t="shared" si="37"/>
        <v>26544.92</v>
      </c>
      <c r="Z250" s="641">
        <f t="shared" si="38"/>
        <v>49297.71</v>
      </c>
      <c r="AA250" s="641">
        <f t="shared" si="39"/>
        <v>175619.63</v>
      </c>
      <c r="AB250" s="642">
        <v>28857.066402483964</v>
      </c>
      <c r="AC250" s="642">
        <v>0</v>
      </c>
      <c r="AD250" s="643">
        <v>28857.066402483964</v>
      </c>
      <c r="AE250" s="644">
        <f t="shared" si="40"/>
        <v>3.46</v>
      </c>
      <c r="AF250" s="644">
        <f t="shared" si="40"/>
        <v>0.92</v>
      </c>
      <c r="AG250" s="644">
        <f t="shared" si="40"/>
        <v>1.71</v>
      </c>
      <c r="AH250" s="645">
        <f t="shared" si="41"/>
        <v>6.09</v>
      </c>
      <c r="AI250" s="646"/>
    </row>
    <row r="251" spans="1:35" s="71" customFormat="1" ht="15.75" customHeight="1" x14ac:dyDescent="0.25">
      <c r="A251" s="87">
        <v>1020735</v>
      </c>
      <c r="B251" s="88">
        <v>4327</v>
      </c>
      <c r="C251" s="88" t="s">
        <v>2263</v>
      </c>
      <c r="D251" s="652" t="s">
        <v>1258</v>
      </c>
      <c r="E251" s="89" t="s">
        <v>194</v>
      </c>
      <c r="F251" s="89" t="s">
        <v>1373</v>
      </c>
      <c r="G251" s="90" t="s">
        <v>1260</v>
      </c>
      <c r="H251" s="91" t="s">
        <v>1373</v>
      </c>
      <c r="I251" s="650">
        <v>120860</v>
      </c>
      <c r="J251" s="650">
        <v>120602</v>
      </c>
      <c r="K251" s="650">
        <v>120859.99999999999</v>
      </c>
      <c r="L251" s="650">
        <v>120602.00000000001</v>
      </c>
      <c r="M251" s="68">
        <v>32102.74</v>
      </c>
      <c r="N251" s="68">
        <v>32085.35</v>
      </c>
      <c r="O251" s="68">
        <v>59619.38</v>
      </c>
      <c r="P251" s="68">
        <v>59587.07</v>
      </c>
      <c r="Q251" s="67">
        <v>212582.12</v>
      </c>
      <c r="R251" s="69">
        <v>212274.42</v>
      </c>
      <c r="S251" s="66">
        <v>424856.54000000004</v>
      </c>
      <c r="T251" s="639">
        <f t="shared" si="32"/>
        <v>120859.99999999999</v>
      </c>
      <c r="U251" s="640">
        <f t="shared" si="33"/>
        <v>32102.74</v>
      </c>
      <c r="V251" s="641">
        <f t="shared" si="34"/>
        <v>59619.38</v>
      </c>
      <c r="W251" s="641">
        <f t="shared" si="35"/>
        <v>212582.12</v>
      </c>
      <c r="X251" s="639">
        <f t="shared" si="36"/>
        <v>120602.00000000001</v>
      </c>
      <c r="Y251" s="640">
        <f t="shared" si="37"/>
        <v>32085.35</v>
      </c>
      <c r="Z251" s="641">
        <f t="shared" si="38"/>
        <v>59587.07</v>
      </c>
      <c r="AA251" s="641">
        <f t="shared" si="39"/>
        <v>212274.42</v>
      </c>
      <c r="AB251" s="642">
        <v>30335.791973545318</v>
      </c>
      <c r="AC251" s="642">
        <v>0</v>
      </c>
      <c r="AD251" s="643">
        <v>30335.791973545318</v>
      </c>
      <c r="AE251" s="644">
        <f t="shared" si="40"/>
        <v>3.98</v>
      </c>
      <c r="AF251" s="644">
        <f t="shared" si="40"/>
        <v>1.06</v>
      </c>
      <c r="AG251" s="644">
        <f t="shared" si="40"/>
        <v>1.96</v>
      </c>
      <c r="AH251" s="645">
        <f t="shared" si="41"/>
        <v>7</v>
      </c>
      <c r="AI251" s="646"/>
    </row>
    <row r="252" spans="1:35" s="71" customFormat="1" ht="15.75" customHeight="1" x14ac:dyDescent="0.25">
      <c r="A252" s="87">
        <v>1028506</v>
      </c>
      <c r="B252" s="88">
        <v>4531</v>
      </c>
      <c r="C252" s="88" t="s">
        <v>3535</v>
      </c>
      <c r="D252" s="652" t="s">
        <v>1267</v>
      </c>
      <c r="E252" s="89" t="s">
        <v>704</v>
      </c>
      <c r="F252" s="89" t="s">
        <v>704</v>
      </c>
      <c r="G252" s="90" t="s">
        <v>1260</v>
      </c>
      <c r="H252" s="91" t="s">
        <v>1374</v>
      </c>
      <c r="I252" s="650">
        <v>150984</v>
      </c>
      <c r="J252" s="650">
        <v>150662</v>
      </c>
      <c r="K252" s="650">
        <v>150984</v>
      </c>
      <c r="L252" s="650">
        <v>150662</v>
      </c>
      <c r="M252" s="68">
        <v>40104.17</v>
      </c>
      <c r="N252" s="68">
        <v>40082.44</v>
      </c>
      <c r="O252" s="68">
        <v>74479.179999999993</v>
      </c>
      <c r="P252" s="68">
        <v>74438.820000000007</v>
      </c>
      <c r="Q252" s="67">
        <v>265567.34999999998</v>
      </c>
      <c r="R252" s="69">
        <v>265183.26</v>
      </c>
      <c r="S252" s="66">
        <v>530750.61</v>
      </c>
      <c r="T252" s="639">
        <f t="shared" si="32"/>
        <v>150984</v>
      </c>
      <c r="U252" s="640">
        <f t="shared" si="33"/>
        <v>40104.17</v>
      </c>
      <c r="V252" s="641">
        <f t="shared" si="34"/>
        <v>74479.179999999993</v>
      </c>
      <c r="W252" s="641">
        <f t="shared" si="35"/>
        <v>265567.34999999998</v>
      </c>
      <c r="X252" s="639">
        <f t="shared" si="36"/>
        <v>150662</v>
      </c>
      <c r="Y252" s="640">
        <f t="shared" si="37"/>
        <v>40082.44</v>
      </c>
      <c r="Z252" s="641">
        <f t="shared" si="38"/>
        <v>74438.820000000007</v>
      </c>
      <c r="AA252" s="641">
        <f t="shared" si="39"/>
        <v>265183.26</v>
      </c>
      <c r="AB252" s="642">
        <v>22578.054941812799</v>
      </c>
      <c r="AC252" s="642">
        <v>4413.2778023830551</v>
      </c>
      <c r="AD252" s="643">
        <v>26991.332744195854</v>
      </c>
      <c r="AE252" s="644">
        <f t="shared" si="40"/>
        <v>5.58</v>
      </c>
      <c r="AF252" s="644">
        <f t="shared" si="40"/>
        <v>1.49</v>
      </c>
      <c r="AG252" s="644">
        <f t="shared" si="40"/>
        <v>2.76</v>
      </c>
      <c r="AH252" s="645">
        <f t="shared" si="41"/>
        <v>9.83</v>
      </c>
      <c r="AI252" s="646"/>
    </row>
    <row r="253" spans="1:35" s="71" customFormat="1" ht="15.75" customHeight="1" x14ac:dyDescent="0.25">
      <c r="A253" s="87">
        <v>1025919</v>
      </c>
      <c r="B253" s="88">
        <v>5280</v>
      </c>
      <c r="C253" s="88" t="s">
        <v>3521</v>
      </c>
      <c r="D253" s="652" t="s">
        <v>1267</v>
      </c>
      <c r="E253" s="89" t="s">
        <v>356</v>
      </c>
      <c r="F253" s="89" t="s">
        <v>356</v>
      </c>
      <c r="G253" s="90" t="s">
        <v>1260</v>
      </c>
      <c r="H253" s="91" t="s">
        <v>1374</v>
      </c>
      <c r="I253" s="650">
        <v>264940</v>
      </c>
      <c r="J253" s="650">
        <v>264375</v>
      </c>
      <c r="K253" s="650">
        <v>264940</v>
      </c>
      <c r="L253" s="650">
        <v>264375</v>
      </c>
      <c r="M253" s="68">
        <v>70373.119999999995</v>
      </c>
      <c r="N253" s="68">
        <v>70334.990000000005</v>
      </c>
      <c r="O253" s="68">
        <v>130692.94</v>
      </c>
      <c r="P253" s="68">
        <v>130622.12</v>
      </c>
      <c r="Q253" s="67">
        <v>466006.06</v>
      </c>
      <c r="R253" s="69">
        <v>465332.11</v>
      </c>
      <c r="S253" s="66">
        <v>931338.16999999993</v>
      </c>
      <c r="T253" s="639">
        <f t="shared" si="32"/>
        <v>264940</v>
      </c>
      <c r="U253" s="640">
        <f t="shared" si="33"/>
        <v>70373.119999999995</v>
      </c>
      <c r="V253" s="641">
        <f t="shared" si="34"/>
        <v>130692.94</v>
      </c>
      <c r="W253" s="641">
        <f t="shared" si="35"/>
        <v>466006.06</v>
      </c>
      <c r="X253" s="639">
        <f t="shared" si="36"/>
        <v>264375</v>
      </c>
      <c r="Y253" s="640">
        <f t="shared" si="37"/>
        <v>70334.990000000005</v>
      </c>
      <c r="Z253" s="641">
        <f t="shared" si="38"/>
        <v>130622.12</v>
      </c>
      <c r="AA253" s="641">
        <f t="shared" si="39"/>
        <v>465332.11</v>
      </c>
      <c r="AB253" s="642">
        <v>22578.054941812799</v>
      </c>
      <c r="AC253" s="642">
        <v>4413.2778023830551</v>
      </c>
      <c r="AD253" s="643">
        <v>26991.332744195854</v>
      </c>
      <c r="AE253" s="644">
        <f t="shared" si="40"/>
        <v>9.7899999999999991</v>
      </c>
      <c r="AF253" s="644">
        <f t="shared" si="40"/>
        <v>2.61</v>
      </c>
      <c r="AG253" s="644">
        <f t="shared" si="40"/>
        <v>4.84</v>
      </c>
      <c r="AH253" s="645">
        <f t="shared" si="41"/>
        <v>17.239999999999998</v>
      </c>
      <c r="AI253" s="646"/>
    </row>
    <row r="254" spans="1:35" s="71" customFormat="1" ht="15.75" customHeight="1" x14ac:dyDescent="0.25">
      <c r="A254" s="87">
        <v>1026558</v>
      </c>
      <c r="B254" s="88">
        <v>105330</v>
      </c>
      <c r="C254" s="88" t="s">
        <v>1267</v>
      </c>
      <c r="D254" s="652" t="s">
        <v>1267</v>
      </c>
      <c r="E254" s="89" t="s">
        <v>526</v>
      </c>
      <c r="F254" s="89" t="s">
        <v>526</v>
      </c>
      <c r="G254" s="90" t="s">
        <v>1260</v>
      </c>
      <c r="H254" s="91" t="s">
        <v>1374</v>
      </c>
      <c r="I254" s="650">
        <v>122869</v>
      </c>
      <c r="J254" s="650">
        <v>122607</v>
      </c>
      <c r="K254" s="650">
        <v>122869</v>
      </c>
      <c r="L254" s="650">
        <v>122607</v>
      </c>
      <c r="M254" s="68">
        <v>32636.39</v>
      </c>
      <c r="N254" s="68">
        <v>32618.7</v>
      </c>
      <c r="O254" s="68">
        <v>60610.44</v>
      </c>
      <c r="P254" s="68">
        <v>60577.59</v>
      </c>
      <c r="Q254" s="67">
        <v>216115.83000000002</v>
      </c>
      <c r="R254" s="69">
        <v>215803.29</v>
      </c>
      <c r="S254" s="66">
        <v>431919.12</v>
      </c>
      <c r="T254" s="639">
        <f t="shared" si="32"/>
        <v>122869</v>
      </c>
      <c r="U254" s="640">
        <f t="shared" si="33"/>
        <v>32636.39</v>
      </c>
      <c r="V254" s="641">
        <f t="shared" si="34"/>
        <v>60610.44</v>
      </c>
      <c r="W254" s="641">
        <f t="shared" si="35"/>
        <v>216115.83000000002</v>
      </c>
      <c r="X254" s="639">
        <f t="shared" si="36"/>
        <v>122607</v>
      </c>
      <c r="Y254" s="640">
        <f t="shared" si="37"/>
        <v>32618.7</v>
      </c>
      <c r="Z254" s="641">
        <f t="shared" si="38"/>
        <v>60577.59</v>
      </c>
      <c r="AA254" s="641">
        <f t="shared" si="39"/>
        <v>215803.29</v>
      </c>
      <c r="AB254" s="642">
        <v>22578.054941812799</v>
      </c>
      <c r="AC254" s="642">
        <v>4413.2778023830551</v>
      </c>
      <c r="AD254" s="643">
        <v>26991.332744195854</v>
      </c>
      <c r="AE254" s="644">
        <f t="shared" si="40"/>
        <v>4.54</v>
      </c>
      <c r="AF254" s="644">
        <f t="shared" si="40"/>
        <v>1.21</v>
      </c>
      <c r="AG254" s="644">
        <f t="shared" si="40"/>
        <v>2.2400000000000002</v>
      </c>
      <c r="AH254" s="645">
        <f t="shared" si="41"/>
        <v>7.99</v>
      </c>
      <c r="AI254" s="646"/>
    </row>
    <row r="255" spans="1:35" s="71" customFormat="1" ht="15.75" customHeight="1" x14ac:dyDescent="0.25">
      <c r="A255" s="87">
        <v>1026006</v>
      </c>
      <c r="B255" s="88">
        <v>5311</v>
      </c>
      <c r="C255" s="88" t="s">
        <v>3535</v>
      </c>
      <c r="D255" s="652" t="s">
        <v>1267</v>
      </c>
      <c r="E255" s="89" t="s">
        <v>1085</v>
      </c>
      <c r="F255" s="89" t="s">
        <v>1085</v>
      </c>
      <c r="G255" s="90" t="s">
        <v>1260</v>
      </c>
      <c r="H255" s="91" t="s">
        <v>1374</v>
      </c>
      <c r="I255" s="650">
        <v>201734</v>
      </c>
      <c r="J255" s="650">
        <v>201303</v>
      </c>
      <c r="K255" s="650">
        <v>201734</v>
      </c>
      <c r="L255" s="650">
        <v>201303</v>
      </c>
      <c r="M255" s="68">
        <v>53584.35</v>
      </c>
      <c r="N255" s="68">
        <v>53555.31</v>
      </c>
      <c r="O255" s="68">
        <v>99513.79</v>
      </c>
      <c r="P255" s="68">
        <v>99459.87</v>
      </c>
      <c r="Q255" s="67">
        <v>354832.14</v>
      </c>
      <c r="R255" s="69">
        <v>354318.18</v>
      </c>
      <c r="S255" s="66">
        <v>709150.32000000007</v>
      </c>
      <c r="T255" s="639">
        <f t="shared" si="32"/>
        <v>201734</v>
      </c>
      <c r="U255" s="640">
        <f t="shared" si="33"/>
        <v>53584.35</v>
      </c>
      <c r="V255" s="641">
        <f t="shared" si="34"/>
        <v>99513.79</v>
      </c>
      <c r="W255" s="641">
        <f t="shared" si="35"/>
        <v>354832.14</v>
      </c>
      <c r="X255" s="639">
        <f t="shared" si="36"/>
        <v>201303</v>
      </c>
      <c r="Y255" s="640">
        <f t="shared" si="37"/>
        <v>53555.31</v>
      </c>
      <c r="Z255" s="641">
        <f t="shared" si="38"/>
        <v>99459.87</v>
      </c>
      <c r="AA255" s="641">
        <f t="shared" si="39"/>
        <v>354318.18</v>
      </c>
      <c r="AB255" s="642">
        <v>22578.054941812799</v>
      </c>
      <c r="AC255" s="642">
        <v>4413.2778023830551</v>
      </c>
      <c r="AD255" s="643">
        <v>26991.332744195854</v>
      </c>
      <c r="AE255" s="644">
        <f t="shared" si="40"/>
        <v>7.46</v>
      </c>
      <c r="AF255" s="644">
        <f t="shared" si="40"/>
        <v>1.98</v>
      </c>
      <c r="AG255" s="644">
        <f t="shared" si="40"/>
        <v>3.68</v>
      </c>
      <c r="AH255" s="645">
        <f t="shared" si="41"/>
        <v>13.12</v>
      </c>
      <c r="AI255" s="646"/>
    </row>
    <row r="256" spans="1:35" s="71" customFormat="1" ht="15.75" customHeight="1" x14ac:dyDescent="0.25">
      <c r="A256" s="87">
        <v>1025929</v>
      </c>
      <c r="B256" s="88">
        <v>4736</v>
      </c>
      <c r="C256" s="88" t="s">
        <v>3536</v>
      </c>
      <c r="D256" s="652" t="s">
        <v>1267</v>
      </c>
      <c r="E256" s="89" t="s">
        <v>262</v>
      </c>
      <c r="F256" s="89" t="s">
        <v>262</v>
      </c>
      <c r="G256" s="90" t="s">
        <v>1260</v>
      </c>
      <c r="H256" s="91" t="s">
        <v>1374</v>
      </c>
      <c r="I256" s="650">
        <v>233514</v>
      </c>
      <c r="J256" s="650">
        <v>233015</v>
      </c>
      <c r="K256" s="650">
        <v>233514</v>
      </c>
      <c r="L256" s="650">
        <v>233015</v>
      </c>
      <c r="M256" s="68">
        <v>62025.63</v>
      </c>
      <c r="N256" s="68">
        <v>61992.02</v>
      </c>
      <c r="O256" s="68">
        <v>115190.46</v>
      </c>
      <c r="P256" s="68">
        <v>115128.04</v>
      </c>
      <c r="Q256" s="67">
        <v>410730.09</v>
      </c>
      <c r="R256" s="69">
        <v>410135.06</v>
      </c>
      <c r="S256" s="66">
        <v>820865.15</v>
      </c>
      <c r="T256" s="639">
        <f t="shared" si="32"/>
        <v>233514</v>
      </c>
      <c r="U256" s="640">
        <f t="shared" si="33"/>
        <v>62025.63</v>
      </c>
      <c r="V256" s="641">
        <f t="shared" si="34"/>
        <v>115190.46</v>
      </c>
      <c r="W256" s="641">
        <f t="shared" si="35"/>
        <v>410730.09</v>
      </c>
      <c r="X256" s="639">
        <f t="shared" si="36"/>
        <v>233015</v>
      </c>
      <c r="Y256" s="640">
        <f t="shared" si="37"/>
        <v>61992.02</v>
      </c>
      <c r="Z256" s="641">
        <f t="shared" si="38"/>
        <v>115128.04</v>
      </c>
      <c r="AA256" s="641">
        <f t="shared" si="39"/>
        <v>410135.06</v>
      </c>
      <c r="AB256" s="642">
        <v>22578.054941812799</v>
      </c>
      <c r="AC256" s="642">
        <v>4413.2778023830551</v>
      </c>
      <c r="AD256" s="643">
        <v>26991.332744195854</v>
      </c>
      <c r="AE256" s="644">
        <f t="shared" si="40"/>
        <v>8.6300000000000008</v>
      </c>
      <c r="AF256" s="644">
        <f t="shared" si="40"/>
        <v>2.2999999999999998</v>
      </c>
      <c r="AG256" s="644">
        <f t="shared" si="40"/>
        <v>4.2699999999999996</v>
      </c>
      <c r="AH256" s="645">
        <f t="shared" si="41"/>
        <v>15.2</v>
      </c>
      <c r="AI256" s="646"/>
    </row>
    <row r="257" spans="1:35" s="71" customFormat="1" ht="15.75" customHeight="1" x14ac:dyDescent="0.25">
      <c r="A257" s="72">
        <v>1028605</v>
      </c>
      <c r="B257" s="73">
        <v>102540</v>
      </c>
      <c r="C257" s="73" t="s">
        <v>3537</v>
      </c>
      <c r="D257" s="649" t="s">
        <v>1274</v>
      </c>
      <c r="E257" s="74" t="s">
        <v>132</v>
      </c>
      <c r="F257" s="74" t="s">
        <v>1375</v>
      </c>
      <c r="G257" s="75" t="s">
        <v>1260</v>
      </c>
      <c r="H257" s="76" t="s">
        <v>1375</v>
      </c>
      <c r="I257" s="650">
        <v>277019</v>
      </c>
      <c r="J257" s="650">
        <v>276428</v>
      </c>
      <c r="K257" s="650">
        <v>277019</v>
      </c>
      <c r="L257" s="650">
        <v>276428</v>
      </c>
      <c r="M257" s="68">
        <v>73581.460000000006</v>
      </c>
      <c r="N257" s="68">
        <v>73541.58</v>
      </c>
      <c r="O257" s="68">
        <v>136651.28</v>
      </c>
      <c r="P257" s="68">
        <v>136577.22</v>
      </c>
      <c r="Q257" s="67">
        <v>487251.74</v>
      </c>
      <c r="R257" s="69">
        <v>486546.80000000005</v>
      </c>
      <c r="S257" s="66">
        <v>973798.54</v>
      </c>
      <c r="T257" s="639">
        <f t="shared" si="32"/>
        <v>277019</v>
      </c>
      <c r="U257" s="640">
        <f t="shared" si="33"/>
        <v>73581.460000000006</v>
      </c>
      <c r="V257" s="641">
        <f t="shared" si="34"/>
        <v>136651.28</v>
      </c>
      <c r="W257" s="641">
        <f t="shared" si="35"/>
        <v>487251.74</v>
      </c>
      <c r="X257" s="639">
        <f t="shared" si="36"/>
        <v>276428</v>
      </c>
      <c r="Y257" s="640">
        <f t="shared" si="37"/>
        <v>73541.58</v>
      </c>
      <c r="Z257" s="641">
        <f t="shared" si="38"/>
        <v>136577.22</v>
      </c>
      <c r="AA257" s="641">
        <f t="shared" si="39"/>
        <v>486546.80000000005</v>
      </c>
      <c r="AB257" s="642">
        <v>28857.066402483964</v>
      </c>
      <c r="AC257" s="642">
        <v>0</v>
      </c>
      <c r="AD257" s="643">
        <v>28857.066402483964</v>
      </c>
      <c r="AE257" s="644">
        <f t="shared" si="40"/>
        <v>9.58</v>
      </c>
      <c r="AF257" s="644">
        <f t="shared" si="40"/>
        <v>2.5499999999999998</v>
      </c>
      <c r="AG257" s="644">
        <f t="shared" si="40"/>
        <v>4.7300000000000004</v>
      </c>
      <c r="AH257" s="645">
        <f t="shared" si="41"/>
        <v>16.86</v>
      </c>
      <c r="AI257" s="646"/>
    </row>
    <row r="258" spans="1:35" s="71" customFormat="1" ht="15.75" customHeight="1" x14ac:dyDescent="0.25">
      <c r="A258" s="87">
        <v>1026516</v>
      </c>
      <c r="B258" s="88">
        <v>4811</v>
      </c>
      <c r="C258" s="88" t="s">
        <v>1279</v>
      </c>
      <c r="D258" s="652" t="s">
        <v>1279</v>
      </c>
      <c r="E258" s="89" t="s">
        <v>831</v>
      </c>
      <c r="F258" s="89" t="s">
        <v>1376</v>
      </c>
      <c r="G258" s="90" t="s">
        <v>1260</v>
      </c>
      <c r="H258" s="91" t="s">
        <v>1375</v>
      </c>
      <c r="I258" s="650">
        <v>451272</v>
      </c>
      <c r="J258" s="650">
        <v>450308</v>
      </c>
      <c r="K258" s="650">
        <v>451272</v>
      </c>
      <c r="L258" s="650">
        <v>450308</v>
      </c>
      <c r="M258" s="68">
        <v>119866.2</v>
      </c>
      <c r="N258" s="68">
        <v>119801.24</v>
      </c>
      <c r="O258" s="68">
        <v>222608.66</v>
      </c>
      <c r="P258" s="68">
        <v>222488.02</v>
      </c>
      <c r="Q258" s="67">
        <v>793746.86</v>
      </c>
      <c r="R258" s="69">
        <v>792597.26</v>
      </c>
      <c r="S258" s="66">
        <v>1586344.12</v>
      </c>
      <c r="T258" s="639">
        <f t="shared" si="32"/>
        <v>451272</v>
      </c>
      <c r="U258" s="640">
        <f t="shared" si="33"/>
        <v>119866.2</v>
      </c>
      <c r="V258" s="641">
        <f t="shared" si="34"/>
        <v>222608.66</v>
      </c>
      <c r="W258" s="641">
        <f t="shared" si="35"/>
        <v>793746.86</v>
      </c>
      <c r="X258" s="639">
        <f t="shared" si="36"/>
        <v>450308</v>
      </c>
      <c r="Y258" s="640">
        <f t="shared" si="37"/>
        <v>119801.24</v>
      </c>
      <c r="Z258" s="641">
        <f t="shared" si="38"/>
        <v>222488.02</v>
      </c>
      <c r="AA258" s="641">
        <f t="shared" si="39"/>
        <v>792597.26</v>
      </c>
      <c r="AB258" s="642">
        <v>40143.608993402544</v>
      </c>
      <c r="AC258" s="642">
        <v>7167.6518637872805</v>
      </c>
      <c r="AD258" s="643">
        <v>47311.260857189824</v>
      </c>
      <c r="AE258" s="644">
        <f t="shared" si="40"/>
        <v>9.52</v>
      </c>
      <c r="AF258" s="644">
        <f t="shared" si="40"/>
        <v>2.5299999999999998</v>
      </c>
      <c r="AG258" s="644">
        <f t="shared" si="40"/>
        <v>4.7</v>
      </c>
      <c r="AH258" s="645">
        <f t="shared" si="41"/>
        <v>16.75</v>
      </c>
      <c r="AI258" s="646"/>
    </row>
    <row r="259" spans="1:35" s="71" customFormat="1" ht="15.75" customHeight="1" x14ac:dyDescent="0.25">
      <c r="A259" s="87">
        <v>1056586</v>
      </c>
      <c r="B259" s="88">
        <v>4628</v>
      </c>
      <c r="C259" s="88" t="s">
        <v>3538</v>
      </c>
      <c r="D259" s="652" t="s">
        <v>1279</v>
      </c>
      <c r="E259" s="89" t="s">
        <v>758</v>
      </c>
      <c r="F259" s="89" t="s">
        <v>1377</v>
      </c>
      <c r="G259" s="90" t="s">
        <v>1260</v>
      </c>
      <c r="H259" s="91" t="s">
        <v>1375</v>
      </c>
      <c r="I259" s="650">
        <v>129639</v>
      </c>
      <c r="J259" s="650">
        <v>129362</v>
      </c>
      <c r="K259" s="650">
        <v>129639.00000000001</v>
      </c>
      <c r="L259" s="650">
        <v>129361.99999999999</v>
      </c>
      <c r="M259" s="68">
        <v>34434.61</v>
      </c>
      <c r="N259" s="68">
        <v>34415.949999999997</v>
      </c>
      <c r="O259" s="68">
        <v>63949.99</v>
      </c>
      <c r="P259" s="68">
        <v>63915.33</v>
      </c>
      <c r="Q259" s="67">
        <v>228023.6</v>
      </c>
      <c r="R259" s="69">
        <v>227693.27999999997</v>
      </c>
      <c r="S259" s="66">
        <v>455716.88</v>
      </c>
      <c r="T259" s="639">
        <f t="shared" si="32"/>
        <v>129639.00000000001</v>
      </c>
      <c r="U259" s="640">
        <f t="shared" si="33"/>
        <v>34434.61</v>
      </c>
      <c r="V259" s="641">
        <f t="shared" si="34"/>
        <v>63949.99</v>
      </c>
      <c r="W259" s="641">
        <f t="shared" si="35"/>
        <v>228023.6</v>
      </c>
      <c r="X259" s="639">
        <f t="shared" si="36"/>
        <v>129361.99999999999</v>
      </c>
      <c r="Y259" s="640">
        <f t="shared" si="37"/>
        <v>34415.949999999997</v>
      </c>
      <c r="Z259" s="641">
        <f t="shared" si="38"/>
        <v>63915.33</v>
      </c>
      <c r="AA259" s="641">
        <f t="shared" si="39"/>
        <v>227693.27999999997</v>
      </c>
      <c r="AB259" s="642">
        <v>40143.608993402544</v>
      </c>
      <c r="AC259" s="642">
        <v>7167.6518637872805</v>
      </c>
      <c r="AD259" s="643">
        <v>47311.260857189824</v>
      </c>
      <c r="AE259" s="644">
        <f t="shared" si="40"/>
        <v>2.73</v>
      </c>
      <c r="AF259" s="644">
        <f t="shared" si="40"/>
        <v>0.73</v>
      </c>
      <c r="AG259" s="644">
        <f t="shared" si="40"/>
        <v>1.35</v>
      </c>
      <c r="AH259" s="645">
        <f t="shared" si="41"/>
        <v>4.8100000000000005</v>
      </c>
      <c r="AI259" s="646"/>
    </row>
    <row r="260" spans="1:35" s="71" customFormat="1" ht="15.75" customHeight="1" x14ac:dyDescent="0.25">
      <c r="A260" s="87">
        <v>1026585</v>
      </c>
      <c r="B260" s="88">
        <v>105006</v>
      </c>
      <c r="C260" s="88" t="s">
        <v>1279</v>
      </c>
      <c r="D260" s="652" t="s">
        <v>1279</v>
      </c>
      <c r="E260" s="89" t="s">
        <v>510</v>
      </c>
      <c r="F260" s="89" t="s">
        <v>1378</v>
      </c>
      <c r="G260" s="90" t="s">
        <v>1260</v>
      </c>
      <c r="H260" s="91" t="s">
        <v>1375</v>
      </c>
      <c r="I260" s="650">
        <v>120178</v>
      </c>
      <c r="J260" s="650">
        <v>119922</v>
      </c>
      <c r="K260" s="650">
        <v>120178</v>
      </c>
      <c r="L260" s="650">
        <v>119922</v>
      </c>
      <c r="M260" s="68">
        <v>31921.63</v>
      </c>
      <c r="N260" s="68">
        <v>31904.33</v>
      </c>
      <c r="O260" s="68">
        <v>59283.02</v>
      </c>
      <c r="P260" s="68">
        <v>59250.9</v>
      </c>
      <c r="Q260" s="67">
        <v>211382.65</v>
      </c>
      <c r="R260" s="69">
        <v>211077.23</v>
      </c>
      <c r="S260" s="66">
        <v>422459.88</v>
      </c>
      <c r="T260" s="639">
        <f t="shared" si="32"/>
        <v>120178</v>
      </c>
      <c r="U260" s="640">
        <f t="shared" si="33"/>
        <v>31921.63</v>
      </c>
      <c r="V260" s="641">
        <f t="shared" si="34"/>
        <v>59283.02</v>
      </c>
      <c r="W260" s="641">
        <f t="shared" si="35"/>
        <v>211382.65</v>
      </c>
      <c r="X260" s="639">
        <f t="shared" si="36"/>
        <v>119922</v>
      </c>
      <c r="Y260" s="640">
        <f t="shared" si="37"/>
        <v>31904.33</v>
      </c>
      <c r="Z260" s="641">
        <f t="shared" si="38"/>
        <v>59250.9</v>
      </c>
      <c r="AA260" s="641">
        <f t="shared" si="39"/>
        <v>211077.23</v>
      </c>
      <c r="AB260" s="642">
        <v>40143.608993402544</v>
      </c>
      <c r="AC260" s="642">
        <v>7167.6518637872805</v>
      </c>
      <c r="AD260" s="643">
        <v>47311.260857189824</v>
      </c>
      <c r="AE260" s="644">
        <f t="shared" si="40"/>
        <v>2.5299999999999998</v>
      </c>
      <c r="AF260" s="644">
        <f t="shared" si="40"/>
        <v>0.67</v>
      </c>
      <c r="AG260" s="644">
        <f t="shared" si="40"/>
        <v>1.25</v>
      </c>
      <c r="AH260" s="645">
        <f t="shared" si="41"/>
        <v>4.4499999999999993</v>
      </c>
      <c r="AI260" s="646"/>
    </row>
    <row r="261" spans="1:35" s="71" customFormat="1" ht="15.75" customHeight="1" x14ac:dyDescent="0.25">
      <c r="A261" s="87">
        <v>1026584</v>
      </c>
      <c r="B261" s="88">
        <v>105314</v>
      </c>
      <c r="C261" s="88" t="s">
        <v>3538</v>
      </c>
      <c r="D261" s="652" t="s">
        <v>1279</v>
      </c>
      <c r="E261" s="89" t="s">
        <v>524</v>
      </c>
      <c r="F261" s="89" t="s">
        <v>1379</v>
      </c>
      <c r="G261" s="90" t="s">
        <v>1260</v>
      </c>
      <c r="H261" s="91" t="s">
        <v>1375</v>
      </c>
      <c r="I261" s="650">
        <v>32328</v>
      </c>
      <c r="J261" s="650">
        <v>32259</v>
      </c>
      <c r="K261" s="650">
        <v>32328</v>
      </c>
      <c r="L261" s="650">
        <v>32259</v>
      </c>
      <c r="M261" s="68">
        <v>8586.82</v>
      </c>
      <c r="N261" s="68">
        <v>8582.17</v>
      </c>
      <c r="O261" s="68">
        <v>15946.95</v>
      </c>
      <c r="P261" s="68">
        <v>15938.31</v>
      </c>
      <c r="Q261" s="67">
        <v>56861.770000000004</v>
      </c>
      <c r="R261" s="69">
        <v>56779.479999999996</v>
      </c>
      <c r="S261" s="66">
        <v>113641.25</v>
      </c>
      <c r="T261" s="639">
        <f t="shared" ref="T261:T324" si="42">+K261</f>
        <v>32328</v>
      </c>
      <c r="U261" s="640">
        <f t="shared" ref="U261:U324" si="43">+M261</f>
        <v>8586.82</v>
      </c>
      <c r="V261" s="641">
        <f t="shared" ref="V261:V324" si="44">+O261</f>
        <v>15946.95</v>
      </c>
      <c r="W261" s="641">
        <f t="shared" ref="W261:W324" si="45">+T261+U261+V261</f>
        <v>56861.770000000004</v>
      </c>
      <c r="X261" s="639">
        <f t="shared" ref="X261:X324" si="46">+L261</f>
        <v>32259</v>
      </c>
      <c r="Y261" s="640">
        <f t="shared" ref="Y261:Y324" si="47">+N261</f>
        <v>8582.17</v>
      </c>
      <c r="Z261" s="641">
        <f t="shared" ref="Z261:Z324" si="48">+P261</f>
        <v>15938.31</v>
      </c>
      <c r="AA261" s="641">
        <f t="shared" ref="AA261:AA324" si="49">+X261+Y261+Z261</f>
        <v>56779.479999999996</v>
      </c>
      <c r="AB261" s="642">
        <v>40143.608993402544</v>
      </c>
      <c r="AC261" s="642">
        <v>7167.6518637872805</v>
      </c>
      <c r="AD261" s="643">
        <v>47311.260857189824</v>
      </c>
      <c r="AE261" s="644">
        <f t="shared" ref="AE261:AG324" si="50">+ROUND(X261/$AD261,$AF$2)</f>
        <v>0.68</v>
      </c>
      <c r="AF261" s="644">
        <f t="shared" si="50"/>
        <v>0.18</v>
      </c>
      <c r="AG261" s="644">
        <f t="shared" si="50"/>
        <v>0.34</v>
      </c>
      <c r="AH261" s="645">
        <f t="shared" ref="AH261:AH324" si="51">+AE261+AF261+AG261</f>
        <v>1.2000000000000002</v>
      </c>
      <c r="AI261" s="646"/>
    </row>
    <row r="262" spans="1:35" s="71" customFormat="1" ht="15.75" customHeight="1" x14ac:dyDescent="0.25">
      <c r="A262" s="87">
        <v>1028618</v>
      </c>
      <c r="B262" s="88">
        <v>5012</v>
      </c>
      <c r="C262" s="88" t="s">
        <v>3539</v>
      </c>
      <c r="D262" s="652" t="s">
        <v>1258</v>
      </c>
      <c r="E262" s="89" t="s">
        <v>907</v>
      </c>
      <c r="F262" s="89" t="s">
        <v>1380</v>
      </c>
      <c r="G262" s="90" t="s">
        <v>1260</v>
      </c>
      <c r="H262" s="91" t="s">
        <v>1381</v>
      </c>
      <c r="I262" s="650">
        <v>99016</v>
      </c>
      <c r="J262" s="650">
        <v>98805</v>
      </c>
      <c r="K262" s="650">
        <v>99016</v>
      </c>
      <c r="L262" s="650">
        <v>98805</v>
      </c>
      <c r="M262" s="68">
        <v>26300.58</v>
      </c>
      <c r="N262" s="68">
        <v>26286.32</v>
      </c>
      <c r="O262" s="68">
        <v>48843.93</v>
      </c>
      <c r="P262" s="68">
        <v>48817.46</v>
      </c>
      <c r="Q262" s="67">
        <v>174160.51</v>
      </c>
      <c r="R262" s="69">
        <v>173908.78</v>
      </c>
      <c r="S262" s="66">
        <v>348069.29000000004</v>
      </c>
      <c r="T262" s="639">
        <f t="shared" si="42"/>
        <v>99016</v>
      </c>
      <c r="U262" s="640">
        <f t="shared" si="43"/>
        <v>26300.58</v>
      </c>
      <c r="V262" s="641">
        <f t="shared" si="44"/>
        <v>48843.93</v>
      </c>
      <c r="W262" s="641">
        <f t="shared" si="45"/>
        <v>174160.51</v>
      </c>
      <c r="X262" s="639">
        <f t="shared" si="46"/>
        <v>98805</v>
      </c>
      <c r="Y262" s="640">
        <f t="shared" si="47"/>
        <v>26286.32</v>
      </c>
      <c r="Z262" s="641">
        <f t="shared" si="48"/>
        <v>48817.46</v>
      </c>
      <c r="AA262" s="641">
        <f t="shared" si="49"/>
        <v>173908.78</v>
      </c>
      <c r="AB262" s="642">
        <v>30335.791973545318</v>
      </c>
      <c r="AC262" s="642">
        <v>0</v>
      </c>
      <c r="AD262" s="643">
        <v>30335.791973545318</v>
      </c>
      <c r="AE262" s="644">
        <f t="shared" si="50"/>
        <v>3.26</v>
      </c>
      <c r="AF262" s="644">
        <f t="shared" si="50"/>
        <v>0.87</v>
      </c>
      <c r="AG262" s="644">
        <f t="shared" si="50"/>
        <v>1.61</v>
      </c>
      <c r="AH262" s="645">
        <f t="shared" si="51"/>
        <v>5.74</v>
      </c>
      <c r="AI262" s="646"/>
    </row>
    <row r="263" spans="1:35" s="71" customFormat="1" ht="15.75" customHeight="1" x14ac:dyDescent="0.25">
      <c r="A263" s="87">
        <v>1028619</v>
      </c>
      <c r="B263" s="88">
        <v>4280</v>
      </c>
      <c r="C263" s="88" t="s">
        <v>2494</v>
      </c>
      <c r="D263" s="652" t="s">
        <v>1258</v>
      </c>
      <c r="E263" s="89" t="s">
        <v>622</v>
      </c>
      <c r="F263" s="89" t="s">
        <v>1380</v>
      </c>
      <c r="G263" s="90" t="s">
        <v>1260</v>
      </c>
      <c r="H263" s="91" t="s">
        <v>1381</v>
      </c>
      <c r="I263" s="650">
        <v>256746</v>
      </c>
      <c r="J263" s="650">
        <v>256198</v>
      </c>
      <c r="K263" s="650">
        <v>256746</v>
      </c>
      <c r="L263" s="650">
        <v>256198</v>
      </c>
      <c r="M263" s="68">
        <v>68196.5</v>
      </c>
      <c r="N263" s="68">
        <v>68159.539999999994</v>
      </c>
      <c r="O263" s="68">
        <v>126650.64</v>
      </c>
      <c r="P263" s="68">
        <v>126582.01</v>
      </c>
      <c r="Q263" s="67">
        <v>451593.14</v>
      </c>
      <c r="R263" s="69">
        <v>450939.55</v>
      </c>
      <c r="S263" s="66">
        <v>902532.69</v>
      </c>
      <c r="T263" s="639">
        <f t="shared" si="42"/>
        <v>256746</v>
      </c>
      <c r="U263" s="640">
        <f t="shared" si="43"/>
        <v>68196.5</v>
      </c>
      <c r="V263" s="641">
        <f t="shared" si="44"/>
        <v>126650.64</v>
      </c>
      <c r="W263" s="641">
        <f t="shared" si="45"/>
        <v>451593.14</v>
      </c>
      <c r="X263" s="639">
        <f t="shared" si="46"/>
        <v>256198</v>
      </c>
      <c r="Y263" s="640">
        <f t="shared" si="47"/>
        <v>68159.539999999994</v>
      </c>
      <c r="Z263" s="641">
        <f t="shared" si="48"/>
        <v>126582.01</v>
      </c>
      <c r="AA263" s="641">
        <f t="shared" si="49"/>
        <v>450939.55</v>
      </c>
      <c r="AB263" s="642">
        <v>30335.791973545318</v>
      </c>
      <c r="AC263" s="642">
        <v>0</v>
      </c>
      <c r="AD263" s="643">
        <v>30335.791973545318</v>
      </c>
      <c r="AE263" s="644">
        <f t="shared" si="50"/>
        <v>8.4499999999999993</v>
      </c>
      <c r="AF263" s="644">
        <f t="shared" si="50"/>
        <v>2.25</v>
      </c>
      <c r="AG263" s="644">
        <f t="shared" si="50"/>
        <v>4.17</v>
      </c>
      <c r="AH263" s="645">
        <f t="shared" si="51"/>
        <v>14.87</v>
      </c>
      <c r="AI263" s="646"/>
    </row>
    <row r="264" spans="1:35" s="71" customFormat="1" ht="15.75" customHeight="1" x14ac:dyDescent="0.25">
      <c r="A264" s="87">
        <v>1028622</v>
      </c>
      <c r="B264" s="88">
        <v>4982</v>
      </c>
      <c r="C264" s="88" t="s">
        <v>2494</v>
      </c>
      <c r="D264" s="652" t="s">
        <v>1258</v>
      </c>
      <c r="E264" s="89" t="s">
        <v>887</v>
      </c>
      <c r="F264" s="89" t="s">
        <v>1380</v>
      </c>
      <c r="G264" s="90" t="s">
        <v>1260</v>
      </c>
      <c r="H264" s="91" t="s">
        <v>1381</v>
      </c>
      <c r="I264" s="650">
        <v>385216</v>
      </c>
      <c r="J264" s="650">
        <v>384394</v>
      </c>
      <c r="K264" s="650">
        <v>385216.00000000006</v>
      </c>
      <c r="L264" s="650">
        <v>384394</v>
      </c>
      <c r="M264" s="68">
        <v>102320.62</v>
      </c>
      <c r="N264" s="68">
        <v>102265.18</v>
      </c>
      <c r="O264" s="68">
        <v>190024.02</v>
      </c>
      <c r="P264" s="68">
        <v>189921.04</v>
      </c>
      <c r="Q264" s="67">
        <v>677560.64</v>
      </c>
      <c r="R264" s="69">
        <v>676580.22</v>
      </c>
      <c r="S264" s="66">
        <v>1354140.8599999999</v>
      </c>
      <c r="T264" s="639">
        <f t="shared" si="42"/>
        <v>385216.00000000006</v>
      </c>
      <c r="U264" s="640">
        <f t="shared" si="43"/>
        <v>102320.62</v>
      </c>
      <c r="V264" s="641">
        <f t="shared" si="44"/>
        <v>190024.02</v>
      </c>
      <c r="W264" s="641">
        <f t="shared" si="45"/>
        <v>677560.64</v>
      </c>
      <c r="X264" s="639">
        <f t="shared" si="46"/>
        <v>384394</v>
      </c>
      <c r="Y264" s="640">
        <f t="shared" si="47"/>
        <v>102265.18</v>
      </c>
      <c r="Z264" s="641">
        <f t="shared" si="48"/>
        <v>189921.04</v>
      </c>
      <c r="AA264" s="641">
        <f t="shared" si="49"/>
        <v>676580.22</v>
      </c>
      <c r="AB264" s="642">
        <v>30335.791973545318</v>
      </c>
      <c r="AC264" s="642">
        <v>0</v>
      </c>
      <c r="AD264" s="643">
        <v>30335.791973545318</v>
      </c>
      <c r="AE264" s="644">
        <f t="shared" si="50"/>
        <v>12.67</v>
      </c>
      <c r="AF264" s="644">
        <f t="shared" si="50"/>
        <v>3.37</v>
      </c>
      <c r="AG264" s="644">
        <f t="shared" si="50"/>
        <v>6.26</v>
      </c>
      <c r="AH264" s="645">
        <f t="shared" si="51"/>
        <v>22.299999999999997</v>
      </c>
      <c r="AI264" s="646"/>
    </row>
    <row r="265" spans="1:35" s="71" customFormat="1" ht="15.75" customHeight="1" x14ac:dyDescent="0.25">
      <c r="A265" s="87">
        <v>1028608</v>
      </c>
      <c r="B265" s="88">
        <v>5164</v>
      </c>
      <c r="C265" s="88" t="s">
        <v>3540</v>
      </c>
      <c r="D265" s="652" t="s">
        <v>1258</v>
      </c>
      <c r="E265" s="89" t="s">
        <v>993</v>
      </c>
      <c r="F265" s="89" t="s">
        <v>1380</v>
      </c>
      <c r="G265" s="90" t="s">
        <v>1260</v>
      </c>
      <c r="H265" s="91" t="s">
        <v>1381</v>
      </c>
      <c r="I265" s="650">
        <v>145846</v>
      </c>
      <c r="J265" s="650">
        <v>145534</v>
      </c>
      <c r="K265" s="650">
        <v>145846</v>
      </c>
      <c r="L265" s="650">
        <v>145534</v>
      </c>
      <c r="M265" s="68">
        <v>38739.339999999997</v>
      </c>
      <c r="N265" s="68">
        <v>38718.339999999997</v>
      </c>
      <c r="O265" s="68">
        <v>71944.479999999996</v>
      </c>
      <c r="P265" s="68">
        <v>71905.5</v>
      </c>
      <c r="Q265" s="67">
        <v>256529.82</v>
      </c>
      <c r="R265" s="69">
        <v>256157.84</v>
      </c>
      <c r="S265" s="66">
        <v>512687.66000000003</v>
      </c>
      <c r="T265" s="639">
        <f t="shared" si="42"/>
        <v>145846</v>
      </c>
      <c r="U265" s="640">
        <f t="shared" si="43"/>
        <v>38739.339999999997</v>
      </c>
      <c r="V265" s="641">
        <f t="shared" si="44"/>
        <v>71944.479999999996</v>
      </c>
      <c r="W265" s="641">
        <f t="shared" si="45"/>
        <v>256529.82</v>
      </c>
      <c r="X265" s="639">
        <f t="shared" si="46"/>
        <v>145534</v>
      </c>
      <c r="Y265" s="640">
        <f t="shared" si="47"/>
        <v>38718.339999999997</v>
      </c>
      <c r="Z265" s="641">
        <f t="shared" si="48"/>
        <v>71905.5</v>
      </c>
      <c r="AA265" s="641">
        <f t="shared" si="49"/>
        <v>256157.84</v>
      </c>
      <c r="AB265" s="642">
        <v>30335.791973545318</v>
      </c>
      <c r="AC265" s="642">
        <v>0</v>
      </c>
      <c r="AD265" s="643">
        <v>30335.791973545318</v>
      </c>
      <c r="AE265" s="644">
        <f t="shared" si="50"/>
        <v>4.8</v>
      </c>
      <c r="AF265" s="644">
        <f t="shared" si="50"/>
        <v>1.28</v>
      </c>
      <c r="AG265" s="644">
        <f t="shared" si="50"/>
        <v>2.37</v>
      </c>
      <c r="AH265" s="645">
        <f t="shared" si="51"/>
        <v>8.4499999999999993</v>
      </c>
      <c r="AI265" s="646"/>
    </row>
    <row r="266" spans="1:35" s="71" customFormat="1" ht="15.75" customHeight="1" x14ac:dyDescent="0.25">
      <c r="A266" s="87">
        <v>1028614</v>
      </c>
      <c r="B266" s="88">
        <v>5310</v>
      </c>
      <c r="C266" s="88" t="s">
        <v>3541</v>
      </c>
      <c r="D266" s="652" t="s">
        <v>1258</v>
      </c>
      <c r="E266" s="89" t="s">
        <v>1083</v>
      </c>
      <c r="F266" s="89" t="s">
        <v>1380</v>
      </c>
      <c r="G266" s="90" t="s">
        <v>1260</v>
      </c>
      <c r="H266" s="91" t="s">
        <v>1381</v>
      </c>
      <c r="I266" s="650">
        <v>227657</v>
      </c>
      <c r="J266" s="650">
        <v>227171</v>
      </c>
      <c r="K266" s="650">
        <v>227657</v>
      </c>
      <c r="L266" s="650">
        <v>227171</v>
      </c>
      <c r="M266" s="68">
        <v>60469.98</v>
      </c>
      <c r="N266" s="68">
        <v>60437.21</v>
      </c>
      <c r="O266" s="68">
        <v>112301.39</v>
      </c>
      <c r="P266" s="68">
        <v>112240.53</v>
      </c>
      <c r="Q266" s="67">
        <v>400428.37</v>
      </c>
      <c r="R266" s="69">
        <v>399848.74</v>
      </c>
      <c r="S266" s="66">
        <v>800277.11</v>
      </c>
      <c r="T266" s="639">
        <f t="shared" si="42"/>
        <v>227657</v>
      </c>
      <c r="U266" s="640">
        <f t="shared" si="43"/>
        <v>60469.98</v>
      </c>
      <c r="V266" s="641">
        <f t="shared" si="44"/>
        <v>112301.39</v>
      </c>
      <c r="W266" s="641">
        <f t="shared" si="45"/>
        <v>400428.37</v>
      </c>
      <c r="X266" s="639">
        <f t="shared" si="46"/>
        <v>227171</v>
      </c>
      <c r="Y266" s="640">
        <f t="shared" si="47"/>
        <v>60437.21</v>
      </c>
      <c r="Z266" s="641">
        <f t="shared" si="48"/>
        <v>112240.53</v>
      </c>
      <c r="AA266" s="641">
        <f t="shared" si="49"/>
        <v>399848.74</v>
      </c>
      <c r="AB266" s="642">
        <v>30335.791973545318</v>
      </c>
      <c r="AC266" s="642">
        <v>0</v>
      </c>
      <c r="AD266" s="643">
        <v>30335.791973545318</v>
      </c>
      <c r="AE266" s="644">
        <f t="shared" si="50"/>
        <v>7.49</v>
      </c>
      <c r="AF266" s="644">
        <f t="shared" si="50"/>
        <v>1.99</v>
      </c>
      <c r="AG266" s="644">
        <f t="shared" si="50"/>
        <v>3.7</v>
      </c>
      <c r="AH266" s="645">
        <f t="shared" si="51"/>
        <v>13.18</v>
      </c>
      <c r="AI266" s="646"/>
    </row>
    <row r="267" spans="1:35" s="71" customFormat="1" ht="15.75" customHeight="1" x14ac:dyDescent="0.25">
      <c r="A267" s="87">
        <v>422101</v>
      </c>
      <c r="B267" s="88">
        <v>4221</v>
      </c>
      <c r="C267" s="88" t="s">
        <v>3542</v>
      </c>
      <c r="D267" s="652" t="s">
        <v>1258</v>
      </c>
      <c r="E267" s="89" t="s">
        <v>178</v>
      </c>
      <c r="F267" s="89" t="s">
        <v>1382</v>
      </c>
      <c r="G267" s="90" t="s">
        <v>1260</v>
      </c>
      <c r="H267" s="91" t="s">
        <v>1383</v>
      </c>
      <c r="I267" s="650">
        <v>107454</v>
      </c>
      <c r="J267" s="650">
        <v>107225</v>
      </c>
      <c r="K267" s="650">
        <v>107454.00000000001</v>
      </c>
      <c r="L267" s="650">
        <v>107225</v>
      </c>
      <c r="M267" s="68">
        <v>28541.88</v>
      </c>
      <c r="N267" s="68">
        <v>28526.41</v>
      </c>
      <c r="O267" s="68">
        <v>53006.35</v>
      </c>
      <c r="P267" s="68">
        <v>52977.63</v>
      </c>
      <c r="Q267" s="67">
        <v>189002.23</v>
      </c>
      <c r="R267" s="69">
        <v>188729.04</v>
      </c>
      <c r="S267" s="66">
        <v>377731.27</v>
      </c>
      <c r="T267" s="639">
        <f t="shared" si="42"/>
        <v>107454.00000000001</v>
      </c>
      <c r="U267" s="640">
        <f t="shared" si="43"/>
        <v>28541.88</v>
      </c>
      <c r="V267" s="641">
        <f t="shared" si="44"/>
        <v>53006.35</v>
      </c>
      <c r="W267" s="641">
        <f t="shared" si="45"/>
        <v>189002.23</v>
      </c>
      <c r="X267" s="639">
        <f t="shared" si="46"/>
        <v>107225</v>
      </c>
      <c r="Y267" s="640">
        <f t="shared" si="47"/>
        <v>28526.41</v>
      </c>
      <c r="Z267" s="641">
        <f t="shared" si="48"/>
        <v>52977.63</v>
      </c>
      <c r="AA267" s="641">
        <f t="shared" si="49"/>
        <v>188729.04</v>
      </c>
      <c r="AB267" s="642">
        <v>30335.791973545318</v>
      </c>
      <c r="AC267" s="642">
        <v>0</v>
      </c>
      <c r="AD267" s="643">
        <v>30335.791973545318</v>
      </c>
      <c r="AE267" s="644">
        <f t="shared" si="50"/>
        <v>3.53</v>
      </c>
      <c r="AF267" s="644">
        <f t="shared" si="50"/>
        <v>0.94</v>
      </c>
      <c r="AG267" s="644">
        <f t="shared" si="50"/>
        <v>1.75</v>
      </c>
      <c r="AH267" s="645">
        <f t="shared" si="51"/>
        <v>6.22</v>
      </c>
      <c r="AI267" s="646"/>
    </row>
    <row r="268" spans="1:35" s="71" customFormat="1" ht="15.75" customHeight="1" x14ac:dyDescent="0.25">
      <c r="A268" s="92">
        <v>524901</v>
      </c>
      <c r="B268" s="93">
        <v>524901</v>
      </c>
      <c r="C268" s="93" t="s">
        <v>3543</v>
      </c>
      <c r="D268" s="94" t="s">
        <v>1258</v>
      </c>
      <c r="E268" s="93" t="s">
        <v>1059</v>
      </c>
      <c r="F268" s="93" t="s">
        <v>1384</v>
      </c>
      <c r="G268" s="70" t="s">
        <v>1260</v>
      </c>
      <c r="H268" s="93" t="s">
        <v>1384</v>
      </c>
      <c r="I268" s="650">
        <v>127947</v>
      </c>
      <c r="J268" s="650">
        <v>127674</v>
      </c>
      <c r="K268" s="650">
        <v>127947</v>
      </c>
      <c r="L268" s="650">
        <v>127674</v>
      </c>
      <c r="M268" s="68">
        <v>33985.050000000003</v>
      </c>
      <c r="N268" s="68">
        <v>33966.639999999999</v>
      </c>
      <c r="O268" s="68">
        <v>63115.1</v>
      </c>
      <c r="P268" s="68">
        <v>63080.9</v>
      </c>
      <c r="Q268" s="67">
        <v>225047.15</v>
      </c>
      <c r="R268" s="69">
        <v>224721.54</v>
      </c>
      <c r="S268" s="66">
        <v>449768.69</v>
      </c>
      <c r="T268" s="639">
        <f t="shared" si="42"/>
        <v>127947</v>
      </c>
      <c r="U268" s="640">
        <f t="shared" si="43"/>
        <v>33985.050000000003</v>
      </c>
      <c r="V268" s="641">
        <f t="shared" si="44"/>
        <v>63115.1</v>
      </c>
      <c r="W268" s="641">
        <f t="shared" si="45"/>
        <v>225047.15</v>
      </c>
      <c r="X268" s="639">
        <f t="shared" si="46"/>
        <v>127674</v>
      </c>
      <c r="Y268" s="640">
        <f t="shared" si="47"/>
        <v>33966.639999999999</v>
      </c>
      <c r="Z268" s="641">
        <f t="shared" si="48"/>
        <v>63080.9</v>
      </c>
      <c r="AA268" s="641">
        <f t="shared" si="49"/>
        <v>224721.54</v>
      </c>
      <c r="AB268" s="642">
        <v>30335.791973545318</v>
      </c>
      <c r="AC268" s="642">
        <v>0</v>
      </c>
      <c r="AD268" s="643">
        <v>30335.791973545318</v>
      </c>
      <c r="AE268" s="644">
        <f t="shared" si="50"/>
        <v>4.21</v>
      </c>
      <c r="AF268" s="644">
        <f t="shared" si="50"/>
        <v>1.1200000000000001</v>
      </c>
      <c r="AG268" s="644">
        <f t="shared" si="50"/>
        <v>2.08</v>
      </c>
      <c r="AH268" s="645">
        <f t="shared" si="51"/>
        <v>7.41</v>
      </c>
      <c r="AI268" s="646"/>
    </row>
    <row r="269" spans="1:35" s="71" customFormat="1" ht="15.75" customHeight="1" x14ac:dyDescent="0.25">
      <c r="A269" s="87">
        <v>421004</v>
      </c>
      <c r="B269" s="88">
        <v>4210</v>
      </c>
      <c r="C269" s="88" t="s">
        <v>3544</v>
      </c>
      <c r="D269" s="652" t="s">
        <v>1258</v>
      </c>
      <c r="E269" s="89" t="s">
        <v>596</v>
      </c>
      <c r="F269" s="89" t="s">
        <v>1385</v>
      </c>
      <c r="G269" s="90" t="s">
        <v>1260</v>
      </c>
      <c r="H269" s="91" t="s">
        <v>1385</v>
      </c>
      <c r="I269" s="650">
        <v>118181</v>
      </c>
      <c r="J269" s="650">
        <v>117929</v>
      </c>
      <c r="K269" s="650">
        <v>118181.00000000001</v>
      </c>
      <c r="L269" s="650">
        <v>117929</v>
      </c>
      <c r="M269" s="68">
        <v>31391.22</v>
      </c>
      <c r="N269" s="68">
        <v>31374.21</v>
      </c>
      <c r="O269" s="68">
        <v>58297.98</v>
      </c>
      <c r="P269" s="68">
        <v>58266.38</v>
      </c>
      <c r="Q269" s="67">
        <v>207870.20000000004</v>
      </c>
      <c r="R269" s="69">
        <v>207569.59</v>
      </c>
      <c r="S269" s="66">
        <v>415439.79000000004</v>
      </c>
      <c r="T269" s="639">
        <f t="shared" si="42"/>
        <v>118181.00000000001</v>
      </c>
      <c r="U269" s="640">
        <f t="shared" si="43"/>
        <v>31391.22</v>
      </c>
      <c r="V269" s="641">
        <f t="shared" si="44"/>
        <v>58297.98</v>
      </c>
      <c r="W269" s="641">
        <f t="shared" si="45"/>
        <v>207870.20000000004</v>
      </c>
      <c r="X269" s="639">
        <f t="shared" si="46"/>
        <v>117929</v>
      </c>
      <c r="Y269" s="640">
        <f t="shared" si="47"/>
        <v>31374.21</v>
      </c>
      <c r="Z269" s="641">
        <f t="shared" si="48"/>
        <v>58266.38</v>
      </c>
      <c r="AA269" s="641">
        <f t="shared" si="49"/>
        <v>207569.59</v>
      </c>
      <c r="AB269" s="642">
        <v>30335.791973545318</v>
      </c>
      <c r="AC269" s="642">
        <v>0</v>
      </c>
      <c r="AD269" s="643">
        <v>30335.791973545318</v>
      </c>
      <c r="AE269" s="644">
        <f t="shared" si="50"/>
        <v>3.89</v>
      </c>
      <c r="AF269" s="644">
        <f t="shared" si="50"/>
        <v>1.03</v>
      </c>
      <c r="AG269" s="644">
        <f t="shared" si="50"/>
        <v>1.92</v>
      </c>
      <c r="AH269" s="645">
        <f t="shared" si="51"/>
        <v>6.84</v>
      </c>
      <c r="AI269" s="646"/>
    </row>
    <row r="270" spans="1:35" s="71" customFormat="1" ht="15.75" customHeight="1" x14ac:dyDescent="0.25">
      <c r="A270" s="72">
        <v>1020877</v>
      </c>
      <c r="B270" s="73">
        <v>4756</v>
      </c>
      <c r="C270" s="73" t="s">
        <v>3545</v>
      </c>
      <c r="D270" s="649" t="s">
        <v>1258</v>
      </c>
      <c r="E270" s="74" t="s">
        <v>812</v>
      </c>
      <c r="F270" s="74" t="s">
        <v>812</v>
      </c>
      <c r="G270" s="75" t="s">
        <v>1260</v>
      </c>
      <c r="H270" s="76" t="s">
        <v>1386</v>
      </c>
      <c r="I270" s="650">
        <v>71376</v>
      </c>
      <c r="J270" s="650">
        <v>71224</v>
      </c>
      <c r="K270" s="650">
        <v>71376</v>
      </c>
      <c r="L270" s="650">
        <v>71224</v>
      </c>
      <c r="M270" s="68">
        <v>18958.919999999998</v>
      </c>
      <c r="N270" s="68">
        <v>18948.650000000001</v>
      </c>
      <c r="O270" s="68">
        <v>35209.43</v>
      </c>
      <c r="P270" s="68">
        <v>35190.35</v>
      </c>
      <c r="Q270" s="67">
        <v>125544.35</v>
      </c>
      <c r="R270" s="69">
        <v>125363</v>
      </c>
      <c r="S270" s="66">
        <v>250907.35</v>
      </c>
      <c r="T270" s="639">
        <f t="shared" si="42"/>
        <v>71376</v>
      </c>
      <c r="U270" s="640">
        <f t="shared" si="43"/>
        <v>18958.919999999998</v>
      </c>
      <c r="V270" s="641">
        <f t="shared" si="44"/>
        <v>35209.43</v>
      </c>
      <c r="W270" s="641">
        <f t="shared" si="45"/>
        <v>125544.35</v>
      </c>
      <c r="X270" s="639">
        <f t="shared" si="46"/>
        <v>71224</v>
      </c>
      <c r="Y270" s="640">
        <f t="shared" si="47"/>
        <v>18948.650000000001</v>
      </c>
      <c r="Z270" s="641">
        <f t="shared" si="48"/>
        <v>35190.35</v>
      </c>
      <c r="AA270" s="641">
        <f t="shared" si="49"/>
        <v>125363</v>
      </c>
      <c r="AB270" s="642">
        <v>30335.791973545318</v>
      </c>
      <c r="AC270" s="642">
        <v>0</v>
      </c>
      <c r="AD270" s="643">
        <v>30335.791973545318</v>
      </c>
      <c r="AE270" s="644">
        <f t="shared" si="50"/>
        <v>2.35</v>
      </c>
      <c r="AF270" s="644">
        <f t="shared" si="50"/>
        <v>0.62</v>
      </c>
      <c r="AG270" s="644">
        <f t="shared" si="50"/>
        <v>1.1599999999999999</v>
      </c>
      <c r="AH270" s="645">
        <f t="shared" si="51"/>
        <v>4.13</v>
      </c>
      <c r="AI270" s="646"/>
    </row>
    <row r="271" spans="1:35" s="71" customFormat="1" ht="15.75" customHeight="1" x14ac:dyDescent="0.25">
      <c r="A271" s="87">
        <v>519501</v>
      </c>
      <c r="B271" s="88">
        <v>5195</v>
      </c>
      <c r="C271" s="88" t="s">
        <v>1903</v>
      </c>
      <c r="D271" s="652" t="s">
        <v>1296</v>
      </c>
      <c r="E271" s="89" t="s">
        <v>344</v>
      </c>
      <c r="F271" s="89" t="s">
        <v>1387</v>
      </c>
      <c r="G271" s="90" t="s">
        <v>1260</v>
      </c>
      <c r="H271" s="91" t="s">
        <v>1387</v>
      </c>
      <c r="I271" s="650">
        <v>181826</v>
      </c>
      <c r="J271" s="650">
        <v>181438</v>
      </c>
      <c r="K271" s="650">
        <v>181826</v>
      </c>
      <c r="L271" s="650">
        <v>181438</v>
      </c>
      <c r="M271" s="68">
        <v>48296.42</v>
      </c>
      <c r="N271" s="68">
        <v>48270.25</v>
      </c>
      <c r="O271" s="68">
        <v>89693.35</v>
      </c>
      <c r="P271" s="68">
        <v>89644.75</v>
      </c>
      <c r="Q271" s="67">
        <v>319815.77</v>
      </c>
      <c r="R271" s="69">
        <v>319353</v>
      </c>
      <c r="S271" s="66">
        <v>639168.77</v>
      </c>
      <c r="T271" s="639">
        <f t="shared" si="42"/>
        <v>181826</v>
      </c>
      <c r="U271" s="640">
        <f t="shared" si="43"/>
        <v>48296.42</v>
      </c>
      <c r="V271" s="641">
        <f t="shared" si="44"/>
        <v>89693.35</v>
      </c>
      <c r="W271" s="641">
        <f t="shared" si="45"/>
        <v>319815.77</v>
      </c>
      <c r="X271" s="639">
        <f t="shared" si="46"/>
        <v>181438</v>
      </c>
      <c r="Y271" s="640">
        <f t="shared" si="47"/>
        <v>48270.25</v>
      </c>
      <c r="Z271" s="641">
        <f t="shared" si="48"/>
        <v>89644.75</v>
      </c>
      <c r="AA271" s="641">
        <f t="shared" si="49"/>
        <v>319353</v>
      </c>
      <c r="AB271" s="642">
        <v>38894.179775798271</v>
      </c>
      <c r="AC271" s="642">
        <v>0</v>
      </c>
      <c r="AD271" s="643">
        <v>38894.179775798271</v>
      </c>
      <c r="AE271" s="644">
        <f t="shared" si="50"/>
        <v>4.66</v>
      </c>
      <c r="AF271" s="644">
        <f t="shared" si="50"/>
        <v>1.24</v>
      </c>
      <c r="AG271" s="644">
        <f t="shared" si="50"/>
        <v>2.2999999999999998</v>
      </c>
      <c r="AH271" s="645">
        <f t="shared" si="51"/>
        <v>8.1999999999999993</v>
      </c>
      <c r="AI271" s="646"/>
    </row>
    <row r="272" spans="1:35" s="71" customFormat="1" ht="15.75" customHeight="1" x14ac:dyDescent="0.25">
      <c r="A272" s="87">
        <v>1021048</v>
      </c>
      <c r="B272" s="88">
        <v>4553</v>
      </c>
      <c r="C272" s="88" t="s">
        <v>1921</v>
      </c>
      <c r="D272" s="652" t="s">
        <v>1296</v>
      </c>
      <c r="E272" s="89" t="s">
        <v>720</v>
      </c>
      <c r="F272" s="89" t="s">
        <v>1387</v>
      </c>
      <c r="G272" s="90" t="s">
        <v>1260</v>
      </c>
      <c r="H272" s="91" t="s">
        <v>1387</v>
      </c>
      <c r="I272" s="650">
        <v>186977</v>
      </c>
      <c r="J272" s="650">
        <v>186577</v>
      </c>
      <c r="K272" s="650">
        <v>186977</v>
      </c>
      <c r="L272" s="650">
        <v>186577</v>
      </c>
      <c r="M272" s="68">
        <v>49664.49</v>
      </c>
      <c r="N272" s="68">
        <v>49637.58</v>
      </c>
      <c r="O272" s="68">
        <v>92234.06</v>
      </c>
      <c r="P272" s="68">
        <v>92184.07</v>
      </c>
      <c r="Q272" s="67">
        <v>328875.55</v>
      </c>
      <c r="R272" s="69">
        <v>328398.65000000002</v>
      </c>
      <c r="S272" s="66">
        <v>657274.19999999995</v>
      </c>
      <c r="T272" s="639">
        <f t="shared" si="42"/>
        <v>186977</v>
      </c>
      <c r="U272" s="640">
        <f t="shared" si="43"/>
        <v>49664.49</v>
      </c>
      <c r="V272" s="641">
        <f t="shared" si="44"/>
        <v>92234.06</v>
      </c>
      <c r="W272" s="641">
        <f t="shared" si="45"/>
        <v>328875.55</v>
      </c>
      <c r="X272" s="639">
        <f t="shared" si="46"/>
        <v>186577</v>
      </c>
      <c r="Y272" s="640">
        <f t="shared" si="47"/>
        <v>49637.58</v>
      </c>
      <c r="Z272" s="641">
        <f t="shared" si="48"/>
        <v>92184.07</v>
      </c>
      <c r="AA272" s="641">
        <f t="shared" si="49"/>
        <v>328398.65000000002</v>
      </c>
      <c r="AB272" s="642">
        <v>38894.179775798271</v>
      </c>
      <c r="AC272" s="642">
        <v>0</v>
      </c>
      <c r="AD272" s="643">
        <v>38894.179775798271</v>
      </c>
      <c r="AE272" s="644">
        <f t="shared" si="50"/>
        <v>4.8</v>
      </c>
      <c r="AF272" s="644">
        <f t="shared" si="50"/>
        <v>1.28</v>
      </c>
      <c r="AG272" s="644">
        <f t="shared" si="50"/>
        <v>2.37</v>
      </c>
      <c r="AH272" s="645">
        <f t="shared" si="51"/>
        <v>8.4499999999999993</v>
      </c>
      <c r="AI272" s="646"/>
    </row>
    <row r="273" spans="1:35" s="71" customFormat="1" ht="15.75" customHeight="1" x14ac:dyDescent="0.25">
      <c r="A273" s="72">
        <v>1026530</v>
      </c>
      <c r="B273" s="73">
        <v>5129</v>
      </c>
      <c r="C273" s="73" t="s">
        <v>3513</v>
      </c>
      <c r="D273" s="649" t="s">
        <v>1296</v>
      </c>
      <c r="E273" s="74" t="s">
        <v>969</v>
      </c>
      <c r="F273" s="74" t="s">
        <v>1387</v>
      </c>
      <c r="G273" s="75" t="s">
        <v>1260</v>
      </c>
      <c r="H273" s="76" t="s">
        <v>1387</v>
      </c>
      <c r="I273" s="650">
        <v>248393</v>
      </c>
      <c r="J273" s="650">
        <v>247863</v>
      </c>
      <c r="K273" s="650">
        <v>248392.99999999997</v>
      </c>
      <c r="L273" s="650">
        <v>247863</v>
      </c>
      <c r="M273" s="68">
        <v>65977.83</v>
      </c>
      <c r="N273" s="68">
        <v>65942.080000000002</v>
      </c>
      <c r="O273" s="68">
        <v>122530.26</v>
      </c>
      <c r="P273" s="68">
        <v>122463.86</v>
      </c>
      <c r="Q273" s="67">
        <v>436901.08999999997</v>
      </c>
      <c r="R273" s="69">
        <v>436268.94</v>
      </c>
      <c r="S273" s="66">
        <v>873170.03</v>
      </c>
      <c r="T273" s="639">
        <f t="shared" si="42"/>
        <v>248392.99999999997</v>
      </c>
      <c r="U273" s="640">
        <f t="shared" si="43"/>
        <v>65977.83</v>
      </c>
      <c r="V273" s="641">
        <f t="shared" si="44"/>
        <v>122530.26</v>
      </c>
      <c r="W273" s="641">
        <f t="shared" si="45"/>
        <v>436901.08999999997</v>
      </c>
      <c r="X273" s="639">
        <f t="shared" si="46"/>
        <v>247863</v>
      </c>
      <c r="Y273" s="640">
        <f t="shared" si="47"/>
        <v>65942.080000000002</v>
      </c>
      <c r="Z273" s="641">
        <f t="shared" si="48"/>
        <v>122463.86</v>
      </c>
      <c r="AA273" s="641">
        <f t="shared" si="49"/>
        <v>436268.94</v>
      </c>
      <c r="AB273" s="642">
        <v>38894.179775798271</v>
      </c>
      <c r="AC273" s="642">
        <v>0</v>
      </c>
      <c r="AD273" s="643">
        <v>38894.179775798271</v>
      </c>
      <c r="AE273" s="644">
        <f t="shared" si="50"/>
        <v>6.37</v>
      </c>
      <c r="AF273" s="644">
        <f t="shared" si="50"/>
        <v>1.7</v>
      </c>
      <c r="AG273" s="644">
        <f t="shared" si="50"/>
        <v>3.15</v>
      </c>
      <c r="AH273" s="645">
        <f t="shared" si="51"/>
        <v>11.22</v>
      </c>
      <c r="AI273" s="646"/>
    </row>
    <row r="274" spans="1:35" s="71" customFormat="1" ht="15.75" customHeight="1" x14ac:dyDescent="0.25">
      <c r="A274" s="72">
        <v>1016117</v>
      </c>
      <c r="B274" s="73">
        <v>5524</v>
      </c>
      <c r="C274" s="73" t="s">
        <v>3546</v>
      </c>
      <c r="D274" s="649" t="s">
        <v>1296</v>
      </c>
      <c r="E274" s="74" t="s">
        <v>456</v>
      </c>
      <c r="F274" s="74" t="s">
        <v>1387</v>
      </c>
      <c r="G274" s="75" t="s">
        <v>1260</v>
      </c>
      <c r="H274" s="76" t="s">
        <v>1387</v>
      </c>
      <c r="I274" s="650">
        <v>230372</v>
      </c>
      <c r="J274" s="650">
        <v>229881</v>
      </c>
      <c r="K274" s="650">
        <v>230372</v>
      </c>
      <c r="L274" s="650">
        <v>229881.00000000003</v>
      </c>
      <c r="M274" s="68">
        <v>61191.21</v>
      </c>
      <c r="N274" s="68">
        <v>61158.05</v>
      </c>
      <c r="O274" s="68">
        <v>113640.81</v>
      </c>
      <c r="P274" s="68">
        <v>113579.23</v>
      </c>
      <c r="Q274" s="67">
        <v>405204.02</v>
      </c>
      <c r="R274" s="69">
        <v>404618.28</v>
      </c>
      <c r="S274" s="66">
        <v>809822.3</v>
      </c>
      <c r="T274" s="639">
        <f t="shared" si="42"/>
        <v>230372</v>
      </c>
      <c r="U274" s="640">
        <f t="shared" si="43"/>
        <v>61191.21</v>
      </c>
      <c r="V274" s="641">
        <f t="shared" si="44"/>
        <v>113640.81</v>
      </c>
      <c r="W274" s="641">
        <f t="shared" si="45"/>
        <v>405204.02</v>
      </c>
      <c r="X274" s="639">
        <f t="shared" si="46"/>
        <v>229881.00000000003</v>
      </c>
      <c r="Y274" s="640">
        <f t="shared" si="47"/>
        <v>61158.05</v>
      </c>
      <c r="Z274" s="641">
        <f t="shared" si="48"/>
        <v>113579.23</v>
      </c>
      <c r="AA274" s="641">
        <f t="shared" si="49"/>
        <v>404618.28</v>
      </c>
      <c r="AB274" s="642">
        <v>38894.179775798271</v>
      </c>
      <c r="AC274" s="642">
        <v>0</v>
      </c>
      <c r="AD274" s="643">
        <v>38894.179775798271</v>
      </c>
      <c r="AE274" s="644">
        <f t="shared" si="50"/>
        <v>5.91</v>
      </c>
      <c r="AF274" s="644">
        <f t="shared" si="50"/>
        <v>1.57</v>
      </c>
      <c r="AG274" s="644">
        <f t="shared" si="50"/>
        <v>2.92</v>
      </c>
      <c r="AH274" s="645">
        <f t="shared" si="51"/>
        <v>10.4</v>
      </c>
      <c r="AI274" s="646"/>
    </row>
    <row r="275" spans="1:35" s="71" customFormat="1" ht="15.75" customHeight="1" x14ac:dyDescent="0.25">
      <c r="A275" s="72">
        <v>1025811</v>
      </c>
      <c r="B275" s="73">
        <v>5275</v>
      </c>
      <c r="C275" s="73" t="s">
        <v>3494</v>
      </c>
      <c r="D275" s="649" t="s">
        <v>1296</v>
      </c>
      <c r="E275" s="74" t="s">
        <v>354</v>
      </c>
      <c r="F275" s="74" t="s">
        <v>1387</v>
      </c>
      <c r="G275" s="75" t="s">
        <v>1260</v>
      </c>
      <c r="H275" s="76" t="s">
        <v>1387</v>
      </c>
      <c r="I275" s="650">
        <v>130808</v>
      </c>
      <c r="J275" s="650">
        <v>130529</v>
      </c>
      <c r="K275" s="650">
        <v>130808</v>
      </c>
      <c r="L275" s="650">
        <v>130529</v>
      </c>
      <c r="M275" s="68">
        <v>34745.089999999997</v>
      </c>
      <c r="N275" s="68">
        <v>34726.26</v>
      </c>
      <c r="O275" s="68">
        <v>64526.6</v>
      </c>
      <c r="P275" s="68">
        <v>64491.63</v>
      </c>
      <c r="Q275" s="67">
        <v>230079.69</v>
      </c>
      <c r="R275" s="69">
        <v>229746.89</v>
      </c>
      <c r="S275" s="66">
        <v>459826.58</v>
      </c>
      <c r="T275" s="639">
        <f t="shared" si="42"/>
        <v>130808</v>
      </c>
      <c r="U275" s="640">
        <f t="shared" si="43"/>
        <v>34745.089999999997</v>
      </c>
      <c r="V275" s="641">
        <f t="shared" si="44"/>
        <v>64526.6</v>
      </c>
      <c r="W275" s="641">
        <f t="shared" si="45"/>
        <v>230079.69</v>
      </c>
      <c r="X275" s="639">
        <f t="shared" si="46"/>
        <v>130529</v>
      </c>
      <c r="Y275" s="640">
        <f t="shared" si="47"/>
        <v>34726.26</v>
      </c>
      <c r="Z275" s="641">
        <f t="shared" si="48"/>
        <v>64491.63</v>
      </c>
      <c r="AA275" s="641">
        <f t="shared" si="49"/>
        <v>229746.89</v>
      </c>
      <c r="AB275" s="642">
        <v>38894.179775798271</v>
      </c>
      <c r="AC275" s="642">
        <v>0</v>
      </c>
      <c r="AD275" s="643">
        <v>38894.179775798271</v>
      </c>
      <c r="AE275" s="644">
        <f t="shared" si="50"/>
        <v>3.36</v>
      </c>
      <c r="AF275" s="644">
        <f t="shared" si="50"/>
        <v>0.89</v>
      </c>
      <c r="AG275" s="644">
        <f t="shared" si="50"/>
        <v>1.66</v>
      </c>
      <c r="AH275" s="645">
        <f t="shared" si="51"/>
        <v>5.91</v>
      </c>
      <c r="AI275" s="646"/>
    </row>
    <row r="276" spans="1:35" s="71" customFormat="1" ht="15.75" customHeight="1" x14ac:dyDescent="0.25">
      <c r="A276" s="81">
        <v>1013853</v>
      </c>
      <c r="B276" s="82">
        <v>5291</v>
      </c>
      <c r="C276" s="82" t="s">
        <v>3547</v>
      </c>
      <c r="D276" s="651" t="s">
        <v>1277</v>
      </c>
      <c r="E276" s="83" t="s">
        <v>1071</v>
      </c>
      <c r="F276" s="83" t="s">
        <v>1388</v>
      </c>
      <c r="G276" s="84" t="s">
        <v>1260</v>
      </c>
      <c r="H276" s="85" t="s">
        <v>1389</v>
      </c>
      <c r="I276" s="650">
        <v>179135</v>
      </c>
      <c r="J276" s="650">
        <v>178753</v>
      </c>
      <c r="K276" s="650">
        <v>179135</v>
      </c>
      <c r="L276" s="650">
        <v>178753</v>
      </c>
      <c r="M276" s="68">
        <v>47581.66</v>
      </c>
      <c r="N276" s="68">
        <v>47555.88</v>
      </c>
      <c r="O276" s="68">
        <v>88365.94</v>
      </c>
      <c r="P276" s="68">
        <v>88318.06</v>
      </c>
      <c r="Q276" s="67">
        <v>315082.59999999998</v>
      </c>
      <c r="R276" s="69">
        <v>314626.94</v>
      </c>
      <c r="S276" s="66">
        <v>629709.54</v>
      </c>
      <c r="T276" s="639">
        <f t="shared" si="42"/>
        <v>179135</v>
      </c>
      <c r="U276" s="640">
        <f t="shared" si="43"/>
        <v>47581.66</v>
      </c>
      <c r="V276" s="641">
        <f t="shared" si="44"/>
        <v>88365.94</v>
      </c>
      <c r="W276" s="641">
        <f t="shared" si="45"/>
        <v>315082.59999999998</v>
      </c>
      <c r="X276" s="639">
        <f t="shared" si="46"/>
        <v>178753</v>
      </c>
      <c r="Y276" s="640">
        <f t="shared" si="47"/>
        <v>47555.88</v>
      </c>
      <c r="Z276" s="641">
        <f t="shared" si="48"/>
        <v>88318.06</v>
      </c>
      <c r="AA276" s="641">
        <f t="shared" si="49"/>
        <v>314626.94</v>
      </c>
      <c r="AB276" s="642">
        <v>12850.778677390743</v>
      </c>
      <c r="AC276" s="642">
        <v>0</v>
      </c>
      <c r="AD276" s="643">
        <v>12850.778677390743</v>
      </c>
      <c r="AE276" s="644">
        <f t="shared" si="50"/>
        <v>13.91</v>
      </c>
      <c r="AF276" s="644">
        <f t="shared" si="50"/>
        <v>3.7</v>
      </c>
      <c r="AG276" s="644">
        <f t="shared" si="50"/>
        <v>6.87</v>
      </c>
      <c r="AH276" s="645">
        <f t="shared" si="51"/>
        <v>24.48</v>
      </c>
      <c r="AI276" s="646"/>
    </row>
    <row r="277" spans="1:35" s="71" customFormat="1" ht="15.75" customHeight="1" x14ac:dyDescent="0.25">
      <c r="A277" s="72">
        <v>1026287</v>
      </c>
      <c r="B277" s="73">
        <v>4418</v>
      </c>
      <c r="C277" s="73" t="s">
        <v>3548</v>
      </c>
      <c r="D277" s="649" t="s">
        <v>1296</v>
      </c>
      <c r="E277" s="74" t="s">
        <v>664</v>
      </c>
      <c r="F277" s="74" t="s">
        <v>1390</v>
      </c>
      <c r="G277" s="75" t="s">
        <v>1260</v>
      </c>
      <c r="H277" s="76" t="s">
        <v>1390</v>
      </c>
      <c r="I277" s="650">
        <v>457384</v>
      </c>
      <c r="J277" s="650">
        <v>456408</v>
      </c>
      <c r="K277" s="650">
        <v>457383.99999999994</v>
      </c>
      <c r="L277" s="650">
        <v>456408.00000000006</v>
      </c>
      <c r="M277" s="68">
        <v>121489.77</v>
      </c>
      <c r="N277" s="68">
        <v>121423.94</v>
      </c>
      <c r="O277" s="68">
        <v>225623.86</v>
      </c>
      <c r="P277" s="68">
        <v>225501.59</v>
      </c>
      <c r="Q277" s="67">
        <v>804497.62999999989</v>
      </c>
      <c r="R277" s="69">
        <v>803333.53</v>
      </c>
      <c r="S277" s="66">
        <v>1607831.16</v>
      </c>
      <c r="T277" s="639">
        <f t="shared" si="42"/>
        <v>457383.99999999994</v>
      </c>
      <c r="U277" s="640">
        <f t="shared" si="43"/>
        <v>121489.77</v>
      </c>
      <c r="V277" s="641">
        <f t="shared" si="44"/>
        <v>225623.86</v>
      </c>
      <c r="W277" s="641">
        <f t="shared" si="45"/>
        <v>804497.62999999989</v>
      </c>
      <c r="X277" s="639">
        <f t="shared" si="46"/>
        <v>456408.00000000006</v>
      </c>
      <c r="Y277" s="640">
        <f t="shared" si="47"/>
        <v>121423.94</v>
      </c>
      <c r="Z277" s="641">
        <f t="shared" si="48"/>
        <v>225501.59</v>
      </c>
      <c r="AA277" s="641">
        <f t="shared" si="49"/>
        <v>803333.53</v>
      </c>
      <c r="AB277" s="642">
        <v>38894.179775798271</v>
      </c>
      <c r="AC277" s="642">
        <v>0</v>
      </c>
      <c r="AD277" s="643">
        <v>38894.179775798271</v>
      </c>
      <c r="AE277" s="644">
        <f t="shared" si="50"/>
        <v>11.73</v>
      </c>
      <c r="AF277" s="644">
        <f t="shared" si="50"/>
        <v>3.12</v>
      </c>
      <c r="AG277" s="644">
        <f t="shared" si="50"/>
        <v>5.8</v>
      </c>
      <c r="AH277" s="645">
        <f t="shared" si="51"/>
        <v>20.650000000000002</v>
      </c>
      <c r="AI277" s="646"/>
    </row>
    <row r="278" spans="1:35" s="71" customFormat="1" ht="15.75" customHeight="1" x14ac:dyDescent="0.25">
      <c r="A278" s="72">
        <v>1026653</v>
      </c>
      <c r="B278" s="73">
        <v>4381</v>
      </c>
      <c r="C278" s="73" t="s">
        <v>3512</v>
      </c>
      <c r="D278" s="649" t="s">
        <v>1298</v>
      </c>
      <c r="E278" s="74" t="s">
        <v>648</v>
      </c>
      <c r="F278" s="74" t="s">
        <v>1390</v>
      </c>
      <c r="G278" s="75" t="s">
        <v>1260</v>
      </c>
      <c r="H278" s="76" t="s">
        <v>1390</v>
      </c>
      <c r="I278" s="650">
        <v>165900</v>
      </c>
      <c r="J278" s="650">
        <v>165546</v>
      </c>
      <c r="K278" s="650">
        <v>165900</v>
      </c>
      <c r="L278" s="650">
        <v>165546</v>
      </c>
      <c r="M278" s="68">
        <v>44066.080000000002</v>
      </c>
      <c r="N278" s="68">
        <v>44042.2</v>
      </c>
      <c r="O278" s="68">
        <v>81837</v>
      </c>
      <c r="P278" s="68">
        <v>81792.649999999994</v>
      </c>
      <c r="Q278" s="67">
        <v>291803.08</v>
      </c>
      <c r="R278" s="69">
        <v>291380.84999999998</v>
      </c>
      <c r="S278" s="66">
        <v>583183.92999999993</v>
      </c>
      <c r="T278" s="639">
        <f t="shared" si="42"/>
        <v>165900</v>
      </c>
      <c r="U278" s="640">
        <f t="shared" si="43"/>
        <v>44066.080000000002</v>
      </c>
      <c r="V278" s="641">
        <f t="shared" si="44"/>
        <v>81837</v>
      </c>
      <c r="W278" s="641">
        <f t="shared" si="45"/>
        <v>291803.08</v>
      </c>
      <c r="X278" s="639">
        <f t="shared" si="46"/>
        <v>165546</v>
      </c>
      <c r="Y278" s="640">
        <f t="shared" si="47"/>
        <v>44042.2</v>
      </c>
      <c r="Z278" s="641">
        <f t="shared" si="48"/>
        <v>81792.649999999994</v>
      </c>
      <c r="AA278" s="641">
        <f t="shared" si="49"/>
        <v>291380.84999999998</v>
      </c>
      <c r="AB278" s="642">
        <v>32759.974031750084</v>
      </c>
      <c r="AC278" s="642">
        <v>5225.4148005242669</v>
      </c>
      <c r="AD278" s="643">
        <v>37985.388832274351</v>
      </c>
      <c r="AE278" s="644">
        <f t="shared" si="50"/>
        <v>4.3600000000000003</v>
      </c>
      <c r="AF278" s="644">
        <f t="shared" si="50"/>
        <v>1.1599999999999999</v>
      </c>
      <c r="AG278" s="644">
        <f t="shared" si="50"/>
        <v>2.15</v>
      </c>
      <c r="AH278" s="645">
        <f t="shared" si="51"/>
        <v>7.67</v>
      </c>
      <c r="AI278" s="646"/>
    </row>
    <row r="279" spans="1:35" s="71" customFormat="1" ht="15.75" customHeight="1" x14ac:dyDescent="0.25">
      <c r="A279" s="72">
        <v>1026707</v>
      </c>
      <c r="B279" s="73">
        <v>5060</v>
      </c>
      <c r="C279" s="73" t="s">
        <v>3549</v>
      </c>
      <c r="D279" s="649" t="s">
        <v>1296</v>
      </c>
      <c r="E279" s="74" t="s">
        <v>934</v>
      </c>
      <c r="F279" s="74" t="s">
        <v>1390</v>
      </c>
      <c r="G279" s="75" t="s">
        <v>1260</v>
      </c>
      <c r="H279" s="76" t="s">
        <v>1390</v>
      </c>
      <c r="I279" s="650">
        <v>157742</v>
      </c>
      <c r="J279" s="650">
        <v>157405</v>
      </c>
      <c r="K279" s="650">
        <v>157742</v>
      </c>
      <c r="L279" s="650">
        <v>157405</v>
      </c>
      <c r="M279" s="68">
        <v>41899.160000000003</v>
      </c>
      <c r="N279" s="68">
        <v>41876.449999999997</v>
      </c>
      <c r="O279" s="68">
        <v>77812.72</v>
      </c>
      <c r="P279" s="68">
        <v>77770.559999999998</v>
      </c>
      <c r="Q279" s="67">
        <v>277453.88</v>
      </c>
      <c r="R279" s="69">
        <v>277052.01</v>
      </c>
      <c r="S279" s="66">
        <v>554505.89</v>
      </c>
      <c r="T279" s="639">
        <f t="shared" si="42"/>
        <v>157742</v>
      </c>
      <c r="U279" s="640">
        <f t="shared" si="43"/>
        <v>41899.160000000003</v>
      </c>
      <c r="V279" s="641">
        <f t="shared" si="44"/>
        <v>77812.72</v>
      </c>
      <c r="W279" s="641">
        <f t="shared" si="45"/>
        <v>277453.88</v>
      </c>
      <c r="X279" s="639">
        <f t="shared" si="46"/>
        <v>157405</v>
      </c>
      <c r="Y279" s="640">
        <f t="shared" si="47"/>
        <v>41876.449999999997</v>
      </c>
      <c r="Z279" s="641">
        <f t="shared" si="48"/>
        <v>77770.559999999998</v>
      </c>
      <c r="AA279" s="641">
        <f t="shared" si="49"/>
        <v>277052.01</v>
      </c>
      <c r="AB279" s="642">
        <v>38894.179775798271</v>
      </c>
      <c r="AC279" s="642">
        <v>0</v>
      </c>
      <c r="AD279" s="643">
        <v>38894.179775798271</v>
      </c>
      <c r="AE279" s="644">
        <f t="shared" si="50"/>
        <v>4.05</v>
      </c>
      <c r="AF279" s="644">
        <f t="shared" si="50"/>
        <v>1.08</v>
      </c>
      <c r="AG279" s="644">
        <f t="shared" si="50"/>
        <v>2</v>
      </c>
      <c r="AH279" s="645">
        <f t="shared" si="51"/>
        <v>7.13</v>
      </c>
      <c r="AI279" s="646"/>
    </row>
    <row r="280" spans="1:35" s="71" customFormat="1" ht="15.75" customHeight="1" x14ac:dyDescent="0.25">
      <c r="A280" s="72">
        <v>1026065</v>
      </c>
      <c r="B280" s="73">
        <v>4384</v>
      </c>
      <c r="C280" s="73" t="s">
        <v>3550</v>
      </c>
      <c r="D280" s="649" t="s">
        <v>1258</v>
      </c>
      <c r="E280" s="74" t="s">
        <v>652</v>
      </c>
      <c r="F280" s="74" t="s">
        <v>1390</v>
      </c>
      <c r="G280" s="75" t="s">
        <v>1260</v>
      </c>
      <c r="H280" s="76" t="s">
        <v>1390</v>
      </c>
      <c r="I280" s="650">
        <v>137919</v>
      </c>
      <c r="J280" s="650">
        <v>137625</v>
      </c>
      <c r="K280" s="650">
        <v>137919</v>
      </c>
      <c r="L280" s="650">
        <v>137625</v>
      </c>
      <c r="M280" s="68">
        <v>36633.870000000003</v>
      </c>
      <c r="N280" s="68">
        <v>36614.019999999997</v>
      </c>
      <c r="O280" s="68">
        <v>68034.33</v>
      </c>
      <c r="P280" s="68">
        <v>67997.460000000006</v>
      </c>
      <c r="Q280" s="67">
        <v>242587.2</v>
      </c>
      <c r="R280" s="69">
        <v>242236.47999999998</v>
      </c>
      <c r="S280" s="66">
        <v>484823.68</v>
      </c>
      <c r="T280" s="639">
        <f t="shared" si="42"/>
        <v>137919</v>
      </c>
      <c r="U280" s="640">
        <f t="shared" si="43"/>
        <v>36633.870000000003</v>
      </c>
      <c r="V280" s="641">
        <f t="shared" si="44"/>
        <v>68034.33</v>
      </c>
      <c r="W280" s="641">
        <f t="shared" si="45"/>
        <v>242587.2</v>
      </c>
      <c r="X280" s="639">
        <f t="shared" si="46"/>
        <v>137625</v>
      </c>
      <c r="Y280" s="640">
        <f t="shared" si="47"/>
        <v>36614.019999999997</v>
      </c>
      <c r="Z280" s="641">
        <f t="shared" si="48"/>
        <v>67997.460000000006</v>
      </c>
      <c r="AA280" s="641">
        <f t="shared" si="49"/>
        <v>242236.47999999998</v>
      </c>
      <c r="AB280" s="642">
        <v>30335.791973545318</v>
      </c>
      <c r="AC280" s="642">
        <v>0</v>
      </c>
      <c r="AD280" s="643">
        <v>30335.791973545318</v>
      </c>
      <c r="AE280" s="644">
        <f t="shared" si="50"/>
        <v>4.54</v>
      </c>
      <c r="AF280" s="644">
        <f t="shared" si="50"/>
        <v>1.21</v>
      </c>
      <c r="AG280" s="644">
        <f t="shared" si="50"/>
        <v>2.2400000000000002</v>
      </c>
      <c r="AH280" s="645">
        <f t="shared" si="51"/>
        <v>7.99</v>
      </c>
      <c r="AI280" s="646"/>
    </row>
    <row r="281" spans="1:35" s="71" customFormat="1" ht="15.75" customHeight="1" x14ac:dyDescent="0.25">
      <c r="A281" s="72">
        <v>1026241</v>
      </c>
      <c r="B281" s="73">
        <v>4817</v>
      </c>
      <c r="C281" s="73" t="s">
        <v>3548</v>
      </c>
      <c r="D281" s="649" t="s">
        <v>1296</v>
      </c>
      <c r="E281" s="74" t="s">
        <v>835</v>
      </c>
      <c r="F281" s="74" t="s">
        <v>1390</v>
      </c>
      <c r="G281" s="75" t="s">
        <v>1260</v>
      </c>
      <c r="H281" s="76" t="s">
        <v>1390</v>
      </c>
      <c r="I281" s="650">
        <v>111947</v>
      </c>
      <c r="J281" s="650">
        <v>111708</v>
      </c>
      <c r="K281" s="650">
        <v>111947</v>
      </c>
      <c r="L281" s="650">
        <v>111708.00000000001</v>
      </c>
      <c r="M281" s="68">
        <v>29735.3</v>
      </c>
      <c r="N281" s="68">
        <v>29719.19</v>
      </c>
      <c r="O281" s="68">
        <v>55222.71</v>
      </c>
      <c r="P281" s="68">
        <v>55192.78</v>
      </c>
      <c r="Q281" s="67">
        <v>196905.00999999998</v>
      </c>
      <c r="R281" s="69">
        <v>196619.97</v>
      </c>
      <c r="S281" s="66">
        <v>393524.98</v>
      </c>
      <c r="T281" s="639">
        <f t="shared" si="42"/>
        <v>111947</v>
      </c>
      <c r="U281" s="640">
        <f t="shared" si="43"/>
        <v>29735.3</v>
      </c>
      <c r="V281" s="641">
        <f t="shared" si="44"/>
        <v>55222.71</v>
      </c>
      <c r="W281" s="641">
        <f t="shared" si="45"/>
        <v>196905.00999999998</v>
      </c>
      <c r="X281" s="639">
        <f t="shared" si="46"/>
        <v>111708.00000000001</v>
      </c>
      <c r="Y281" s="640">
        <f t="shared" si="47"/>
        <v>29719.19</v>
      </c>
      <c r="Z281" s="641">
        <f t="shared" si="48"/>
        <v>55192.78</v>
      </c>
      <c r="AA281" s="641">
        <f t="shared" si="49"/>
        <v>196619.97</v>
      </c>
      <c r="AB281" s="642">
        <v>38894.179775798271</v>
      </c>
      <c r="AC281" s="642">
        <v>0</v>
      </c>
      <c r="AD281" s="643">
        <v>38894.179775798271</v>
      </c>
      <c r="AE281" s="644">
        <f t="shared" si="50"/>
        <v>2.87</v>
      </c>
      <c r="AF281" s="644">
        <f t="shared" si="50"/>
        <v>0.76</v>
      </c>
      <c r="AG281" s="644">
        <f t="shared" si="50"/>
        <v>1.42</v>
      </c>
      <c r="AH281" s="645">
        <f t="shared" si="51"/>
        <v>5.05</v>
      </c>
      <c r="AI281" s="646"/>
    </row>
    <row r="282" spans="1:35" s="71" customFormat="1" ht="15.75" customHeight="1" x14ac:dyDescent="0.25">
      <c r="A282" s="72">
        <v>1026421</v>
      </c>
      <c r="B282" s="73">
        <v>4026</v>
      </c>
      <c r="C282" s="73" t="s">
        <v>3462</v>
      </c>
      <c r="D282" s="649" t="s">
        <v>1258</v>
      </c>
      <c r="E282" s="74" t="s">
        <v>160</v>
      </c>
      <c r="F282" s="74" t="s">
        <v>1390</v>
      </c>
      <c r="G282" s="75" t="s">
        <v>1260</v>
      </c>
      <c r="H282" s="76" t="s">
        <v>1390</v>
      </c>
      <c r="I282" s="650">
        <v>61477</v>
      </c>
      <c r="J282" s="650">
        <v>61346</v>
      </c>
      <c r="K282" s="650">
        <v>61477</v>
      </c>
      <c r="L282" s="650">
        <v>61345.999999999993</v>
      </c>
      <c r="M282" s="68">
        <v>16329.51</v>
      </c>
      <c r="N282" s="68">
        <v>16320.66</v>
      </c>
      <c r="O282" s="68">
        <v>30326.240000000002</v>
      </c>
      <c r="P282" s="68">
        <v>30309.81</v>
      </c>
      <c r="Q282" s="67">
        <v>108132.75</v>
      </c>
      <c r="R282" s="69">
        <v>107976.46999999999</v>
      </c>
      <c r="S282" s="66">
        <v>216109.21999999997</v>
      </c>
      <c r="T282" s="639">
        <f t="shared" si="42"/>
        <v>61477</v>
      </c>
      <c r="U282" s="640">
        <f t="shared" si="43"/>
        <v>16329.51</v>
      </c>
      <c r="V282" s="641">
        <f t="shared" si="44"/>
        <v>30326.240000000002</v>
      </c>
      <c r="W282" s="641">
        <f t="shared" si="45"/>
        <v>108132.75</v>
      </c>
      <c r="X282" s="639">
        <f t="shared" si="46"/>
        <v>61345.999999999993</v>
      </c>
      <c r="Y282" s="640">
        <f t="shared" si="47"/>
        <v>16320.66</v>
      </c>
      <c r="Z282" s="641">
        <f t="shared" si="48"/>
        <v>30309.81</v>
      </c>
      <c r="AA282" s="641">
        <f t="shared" si="49"/>
        <v>107976.46999999999</v>
      </c>
      <c r="AB282" s="642">
        <v>30335.791973545318</v>
      </c>
      <c r="AC282" s="642">
        <v>0</v>
      </c>
      <c r="AD282" s="643">
        <v>30335.791973545318</v>
      </c>
      <c r="AE282" s="644">
        <f t="shared" si="50"/>
        <v>2.02</v>
      </c>
      <c r="AF282" s="644">
        <f t="shared" si="50"/>
        <v>0.54</v>
      </c>
      <c r="AG282" s="644">
        <f t="shared" si="50"/>
        <v>1</v>
      </c>
      <c r="AH282" s="645">
        <f t="shared" si="51"/>
        <v>3.56</v>
      </c>
      <c r="AI282" s="646"/>
    </row>
    <row r="283" spans="1:35" s="71" customFormat="1" ht="15.75" customHeight="1" x14ac:dyDescent="0.25">
      <c r="A283" s="72">
        <v>1026315</v>
      </c>
      <c r="B283" s="73">
        <v>4413</v>
      </c>
      <c r="C283" s="73" t="s">
        <v>3462</v>
      </c>
      <c r="D283" s="649" t="s">
        <v>1258</v>
      </c>
      <c r="E283" s="74" t="s">
        <v>212</v>
      </c>
      <c r="F283" s="74" t="s">
        <v>1390</v>
      </c>
      <c r="G283" s="75" t="s">
        <v>1260</v>
      </c>
      <c r="H283" s="76" t="s">
        <v>1390</v>
      </c>
      <c r="I283" s="650">
        <v>102547</v>
      </c>
      <c r="J283" s="650">
        <v>102328</v>
      </c>
      <c r="K283" s="650">
        <v>102547</v>
      </c>
      <c r="L283" s="650">
        <v>102327.99999999999</v>
      </c>
      <c r="M283" s="68">
        <v>27238.5</v>
      </c>
      <c r="N283" s="68">
        <v>27223.74</v>
      </c>
      <c r="O283" s="68">
        <v>50585.78</v>
      </c>
      <c r="P283" s="68">
        <v>50558.36</v>
      </c>
      <c r="Q283" s="67">
        <v>180371.28</v>
      </c>
      <c r="R283" s="69">
        <v>180110.09999999998</v>
      </c>
      <c r="S283" s="66">
        <v>360481.38</v>
      </c>
      <c r="T283" s="639">
        <f t="shared" si="42"/>
        <v>102547</v>
      </c>
      <c r="U283" s="640">
        <f t="shared" si="43"/>
        <v>27238.5</v>
      </c>
      <c r="V283" s="641">
        <f t="shared" si="44"/>
        <v>50585.78</v>
      </c>
      <c r="W283" s="641">
        <f t="shared" si="45"/>
        <v>180371.28</v>
      </c>
      <c r="X283" s="639">
        <f t="shared" si="46"/>
        <v>102327.99999999999</v>
      </c>
      <c r="Y283" s="640">
        <f t="shared" si="47"/>
        <v>27223.74</v>
      </c>
      <c r="Z283" s="641">
        <f t="shared" si="48"/>
        <v>50558.36</v>
      </c>
      <c r="AA283" s="641">
        <f t="shared" si="49"/>
        <v>180110.09999999998</v>
      </c>
      <c r="AB283" s="642">
        <v>30335.791973545318</v>
      </c>
      <c r="AC283" s="642">
        <v>0</v>
      </c>
      <c r="AD283" s="643">
        <v>30335.791973545318</v>
      </c>
      <c r="AE283" s="644">
        <f t="shared" si="50"/>
        <v>3.37</v>
      </c>
      <c r="AF283" s="644">
        <f t="shared" si="50"/>
        <v>0.9</v>
      </c>
      <c r="AG283" s="644">
        <f t="shared" si="50"/>
        <v>1.67</v>
      </c>
      <c r="AH283" s="645">
        <f t="shared" si="51"/>
        <v>5.94</v>
      </c>
      <c r="AI283" s="646"/>
    </row>
    <row r="284" spans="1:35" s="71" customFormat="1" ht="15.75" customHeight="1" x14ac:dyDescent="0.25">
      <c r="A284" s="72">
        <v>1026671</v>
      </c>
      <c r="B284" s="73">
        <v>103091</v>
      </c>
      <c r="C284" s="73" t="s">
        <v>3462</v>
      </c>
      <c r="D284" s="649" t="s">
        <v>1258</v>
      </c>
      <c r="E284" s="74" t="s">
        <v>444</v>
      </c>
      <c r="F284" s="74" t="s">
        <v>1390</v>
      </c>
      <c r="G284" s="75" t="s">
        <v>1260</v>
      </c>
      <c r="H284" s="76" t="s">
        <v>1390</v>
      </c>
      <c r="I284" s="650">
        <v>300482</v>
      </c>
      <c r="J284" s="650">
        <v>299841</v>
      </c>
      <c r="K284" s="650">
        <v>300482</v>
      </c>
      <c r="L284" s="650">
        <v>299841</v>
      </c>
      <c r="M284" s="68">
        <v>79813.77</v>
      </c>
      <c r="N284" s="68">
        <v>79770.52</v>
      </c>
      <c r="O284" s="68">
        <v>148225.57999999999</v>
      </c>
      <c r="P284" s="68">
        <v>148145.25</v>
      </c>
      <c r="Q284" s="67">
        <v>528521.35</v>
      </c>
      <c r="R284" s="69">
        <v>527756.77</v>
      </c>
      <c r="S284" s="66">
        <v>1056278.1200000001</v>
      </c>
      <c r="T284" s="639">
        <f t="shared" si="42"/>
        <v>300482</v>
      </c>
      <c r="U284" s="640">
        <f t="shared" si="43"/>
        <v>79813.77</v>
      </c>
      <c r="V284" s="641">
        <f t="shared" si="44"/>
        <v>148225.57999999999</v>
      </c>
      <c r="W284" s="641">
        <f t="shared" si="45"/>
        <v>528521.35</v>
      </c>
      <c r="X284" s="639">
        <f t="shared" si="46"/>
        <v>299841</v>
      </c>
      <c r="Y284" s="640">
        <f t="shared" si="47"/>
        <v>79770.52</v>
      </c>
      <c r="Z284" s="641">
        <f t="shared" si="48"/>
        <v>148145.25</v>
      </c>
      <c r="AA284" s="641">
        <f t="shared" si="49"/>
        <v>527756.77</v>
      </c>
      <c r="AB284" s="642">
        <v>30335.791973545318</v>
      </c>
      <c r="AC284" s="642">
        <v>0</v>
      </c>
      <c r="AD284" s="643">
        <v>30335.791973545318</v>
      </c>
      <c r="AE284" s="644">
        <f t="shared" si="50"/>
        <v>9.8800000000000008</v>
      </c>
      <c r="AF284" s="644">
        <f t="shared" si="50"/>
        <v>2.63</v>
      </c>
      <c r="AG284" s="644">
        <f t="shared" si="50"/>
        <v>4.88</v>
      </c>
      <c r="AH284" s="645">
        <f t="shared" si="51"/>
        <v>17.39</v>
      </c>
      <c r="AI284" s="646"/>
    </row>
    <row r="285" spans="1:35" s="71" customFormat="1" ht="15.75" customHeight="1" x14ac:dyDescent="0.25">
      <c r="A285" s="72">
        <v>1025934</v>
      </c>
      <c r="B285" s="73">
        <v>113</v>
      </c>
      <c r="C285" s="73" t="s">
        <v>1298</v>
      </c>
      <c r="D285" s="649" t="s">
        <v>1298</v>
      </c>
      <c r="E285" s="74" t="s">
        <v>546</v>
      </c>
      <c r="F285" s="74" t="s">
        <v>1390</v>
      </c>
      <c r="G285" s="75" t="s">
        <v>1260</v>
      </c>
      <c r="H285" s="76" t="s">
        <v>1390</v>
      </c>
      <c r="I285" s="650">
        <v>50567</v>
      </c>
      <c r="J285" s="650">
        <v>50460</v>
      </c>
      <c r="K285" s="650">
        <v>50566.999999999993</v>
      </c>
      <c r="L285" s="650">
        <v>50459.999999999993</v>
      </c>
      <c r="M285" s="68">
        <v>13431.66</v>
      </c>
      <c r="N285" s="68">
        <v>13424.39</v>
      </c>
      <c r="O285" s="68">
        <v>24944.52</v>
      </c>
      <c r="P285" s="68">
        <v>24931</v>
      </c>
      <c r="Q285" s="67">
        <v>88943.18</v>
      </c>
      <c r="R285" s="69">
        <v>88815.389999999985</v>
      </c>
      <c r="S285" s="66">
        <v>177758.56999999998</v>
      </c>
      <c r="T285" s="639">
        <f t="shared" si="42"/>
        <v>50566.999999999993</v>
      </c>
      <c r="U285" s="640">
        <f t="shared" si="43"/>
        <v>13431.66</v>
      </c>
      <c r="V285" s="641">
        <f t="shared" si="44"/>
        <v>24944.52</v>
      </c>
      <c r="W285" s="641">
        <f t="shared" si="45"/>
        <v>88943.18</v>
      </c>
      <c r="X285" s="639">
        <f t="shared" si="46"/>
        <v>50459.999999999993</v>
      </c>
      <c r="Y285" s="640">
        <f t="shared" si="47"/>
        <v>13424.39</v>
      </c>
      <c r="Z285" s="641">
        <f t="shared" si="48"/>
        <v>24931</v>
      </c>
      <c r="AA285" s="641">
        <f t="shared" si="49"/>
        <v>88815.389999999985</v>
      </c>
      <c r="AB285" s="642">
        <v>32759.974031750084</v>
      </c>
      <c r="AC285" s="642">
        <v>5225.4148005242669</v>
      </c>
      <c r="AD285" s="643">
        <v>37985.388832274351</v>
      </c>
      <c r="AE285" s="644">
        <f t="shared" si="50"/>
        <v>1.33</v>
      </c>
      <c r="AF285" s="644">
        <f t="shared" si="50"/>
        <v>0.35</v>
      </c>
      <c r="AG285" s="644">
        <f t="shared" si="50"/>
        <v>0.66</v>
      </c>
      <c r="AH285" s="645">
        <f t="shared" si="51"/>
        <v>2.3400000000000003</v>
      </c>
      <c r="AI285" s="646"/>
    </row>
    <row r="286" spans="1:35" s="71" customFormat="1" ht="15.75" customHeight="1" x14ac:dyDescent="0.25">
      <c r="A286" s="72">
        <v>466801</v>
      </c>
      <c r="B286" s="73">
        <v>4668</v>
      </c>
      <c r="C286" s="73" t="s">
        <v>3501</v>
      </c>
      <c r="D286" s="649" t="s">
        <v>1298</v>
      </c>
      <c r="E286" s="74" t="s">
        <v>780</v>
      </c>
      <c r="F286" s="74" t="s">
        <v>1390</v>
      </c>
      <c r="G286" s="75" t="s">
        <v>1260</v>
      </c>
      <c r="H286" s="76" t="s">
        <v>1390</v>
      </c>
      <c r="I286" s="650">
        <v>263114</v>
      </c>
      <c r="J286" s="650">
        <v>262552</v>
      </c>
      <c r="K286" s="650">
        <v>263114</v>
      </c>
      <c r="L286" s="650">
        <v>262552</v>
      </c>
      <c r="M286" s="68">
        <v>69887.990000000005</v>
      </c>
      <c r="N286" s="68">
        <v>69850.12</v>
      </c>
      <c r="O286" s="68">
        <v>129791.98</v>
      </c>
      <c r="P286" s="68">
        <v>129721.65</v>
      </c>
      <c r="Q286" s="67">
        <v>462793.97</v>
      </c>
      <c r="R286" s="69">
        <v>462123.77</v>
      </c>
      <c r="S286" s="66">
        <v>924917.74</v>
      </c>
      <c r="T286" s="639">
        <f t="shared" si="42"/>
        <v>263114</v>
      </c>
      <c r="U286" s="640">
        <f t="shared" si="43"/>
        <v>69887.990000000005</v>
      </c>
      <c r="V286" s="641">
        <f t="shared" si="44"/>
        <v>129791.98</v>
      </c>
      <c r="W286" s="641">
        <f t="shared" si="45"/>
        <v>462793.97</v>
      </c>
      <c r="X286" s="639">
        <f t="shared" si="46"/>
        <v>262552</v>
      </c>
      <c r="Y286" s="640">
        <f t="shared" si="47"/>
        <v>69850.12</v>
      </c>
      <c r="Z286" s="641">
        <f t="shared" si="48"/>
        <v>129721.65</v>
      </c>
      <c r="AA286" s="641">
        <f t="shared" si="49"/>
        <v>462123.77</v>
      </c>
      <c r="AB286" s="642">
        <v>32759.974031750084</v>
      </c>
      <c r="AC286" s="642">
        <v>5225.4148005242669</v>
      </c>
      <c r="AD286" s="643">
        <v>37985.388832274351</v>
      </c>
      <c r="AE286" s="644">
        <f t="shared" si="50"/>
        <v>6.91</v>
      </c>
      <c r="AF286" s="644">
        <f t="shared" si="50"/>
        <v>1.84</v>
      </c>
      <c r="AG286" s="644">
        <f t="shared" si="50"/>
        <v>3.42</v>
      </c>
      <c r="AH286" s="645">
        <f t="shared" si="51"/>
        <v>12.17</v>
      </c>
      <c r="AI286" s="646"/>
    </row>
    <row r="287" spans="1:35" s="71" customFormat="1" ht="15.75" customHeight="1" x14ac:dyDescent="0.25">
      <c r="A287" s="72">
        <v>1027269</v>
      </c>
      <c r="B287" s="73">
        <v>4755</v>
      </c>
      <c r="C287" s="73" t="s">
        <v>1298</v>
      </c>
      <c r="D287" s="649" t="s">
        <v>1298</v>
      </c>
      <c r="E287" s="74" t="s">
        <v>810</v>
      </c>
      <c r="F287" s="74" t="s">
        <v>1390</v>
      </c>
      <c r="G287" s="75" t="s">
        <v>1260</v>
      </c>
      <c r="H287" s="76" t="s">
        <v>1390</v>
      </c>
      <c r="I287" s="650">
        <v>498332</v>
      </c>
      <c r="J287" s="650">
        <v>497269</v>
      </c>
      <c r="K287" s="650">
        <v>498332</v>
      </c>
      <c r="L287" s="650">
        <v>497269.00000000006</v>
      </c>
      <c r="M287" s="68">
        <v>132366.41</v>
      </c>
      <c r="N287" s="68">
        <v>132294.68</v>
      </c>
      <c r="O287" s="68">
        <v>245823.34</v>
      </c>
      <c r="P287" s="68">
        <v>245690.12</v>
      </c>
      <c r="Q287" s="67">
        <v>876521.75</v>
      </c>
      <c r="R287" s="69">
        <v>875253.8</v>
      </c>
      <c r="S287" s="66">
        <v>1751775.55</v>
      </c>
      <c r="T287" s="639">
        <f t="shared" si="42"/>
        <v>498332</v>
      </c>
      <c r="U287" s="640">
        <f t="shared" si="43"/>
        <v>132366.41</v>
      </c>
      <c r="V287" s="641">
        <f t="shared" si="44"/>
        <v>245823.34</v>
      </c>
      <c r="W287" s="641">
        <f t="shared" si="45"/>
        <v>876521.75</v>
      </c>
      <c r="X287" s="639">
        <f t="shared" si="46"/>
        <v>497269.00000000006</v>
      </c>
      <c r="Y287" s="640">
        <f t="shared" si="47"/>
        <v>132294.68</v>
      </c>
      <c r="Z287" s="641">
        <f t="shared" si="48"/>
        <v>245690.12</v>
      </c>
      <c r="AA287" s="641">
        <f t="shared" si="49"/>
        <v>875253.8</v>
      </c>
      <c r="AB287" s="642">
        <v>32759.974031750084</v>
      </c>
      <c r="AC287" s="642">
        <v>5225.4148005242669</v>
      </c>
      <c r="AD287" s="643">
        <v>37985.388832274351</v>
      </c>
      <c r="AE287" s="644">
        <f t="shared" si="50"/>
        <v>13.09</v>
      </c>
      <c r="AF287" s="644">
        <f t="shared" si="50"/>
        <v>3.48</v>
      </c>
      <c r="AG287" s="644">
        <f t="shared" si="50"/>
        <v>6.47</v>
      </c>
      <c r="AH287" s="645">
        <f t="shared" si="51"/>
        <v>23.04</v>
      </c>
      <c r="AI287" s="646"/>
    </row>
    <row r="288" spans="1:35" s="71" customFormat="1" ht="15.75" customHeight="1" x14ac:dyDescent="0.25">
      <c r="A288" s="87">
        <v>1026646</v>
      </c>
      <c r="B288" s="88">
        <v>5333</v>
      </c>
      <c r="C288" s="88" t="s">
        <v>3538</v>
      </c>
      <c r="D288" s="652" t="s">
        <v>1279</v>
      </c>
      <c r="E288" s="89" t="s">
        <v>1099</v>
      </c>
      <c r="F288" s="89" t="s">
        <v>1391</v>
      </c>
      <c r="G288" s="90" t="s">
        <v>1260</v>
      </c>
      <c r="H288" s="91" t="s">
        <v>1391</v>
      </c>
      <c r="I288" s="650">
        <v>252983</v>
      </c>
      <c r="J288" s="650">
        <v>252443</v>
      </c>
      <c r="K288" s="650">
        <v>252982.99999999997</v>
      </c>
      <c r="L288" s="650">
        <v>252443.00000000003</v>
      </c>
      <c r="M288" s="68">
        <v>67197.13</v>
      </c>
      <c r="N288" s="68">
        <v>67160.72</v>
      </c>
      <c r="O288" s="68">
        <v>124794.67</v>
      </c>
      <c r="P288" s="68">
        <v>124727.03999999999</v>
      </c>
      <c r="Q288" s="67">
        <v>444974.8</v>
      </c>
      <c r="R288" s="69">
        <v>444330.76</v>
      </c>
      <c r="S288" s="66">
        <v>889305.56</v>
      </c>
      <c r="T288" s="639">
        <f t="shared" si="42"/>
        <v>252982.99999999997</v>
      </c>
      <c r="U288" s="640">
        <f t="shared" si="43"/>
        <v>67197.13</v>
      </c>
      <c r="V288" s="641">
        <f t="shared" si="44"/>
        <v>124794.67</v>
      </c>
      <c r="W288" s="641">
        <f t="shared" si="45"/>
        <v>444974.8</v>
      </c>
      <c r="X288" s="639">
        <f t="shared" si="46"/>
        <v>252443.00000000003</v>
      </c>
      <c r="Y288" s="640">
        <f t="shared" si="47"/>
        <v>67160.72</v>
      </c>
      <c r="Z288" s="641">
        <f t="shared" si="48"/>
        <v>124727.03999999999</v>
      </c>
      <c r="AA288" s="641">
        <f t="shared" si="49"/>
        <v>444330.76</v>
      </c>
      <c r="AB288" s="642">
        <v>40143.608993402544</v>
      </c>
      <c r="AC288" s="642">
        <v>7167.6518637872805</v>
      </c>
      <c r="AD288" s="643">
        <v>47311.260857189824</v>
      </c>
      <c r="AE288" s="644">
        <f t="shared" si="50"/>
        <v>5.34</v>
      </c>
      <c r="AF288" s="644">
        <f t="shared" si="50"/>
        <v>1.42</v>
      </c>
      <c r="AG288" s="644">
        <f t="shared" si="50"/>
        <v>2.64</v>
      </c>
      <c r="AH288" s="645">
        <f t="shared" si="51"/>
        <v>9.4</v>
      </c>
      <c r="AI288" s="646"/>
    </row>
    <row r="289" spans="1:35" s="71" customFormat="1" ht="15.75" customHeight="1" x14ac:dyDescent="0.25">
      <c r="A289" s="87">
        <v>1028534</v>
      </c>
      <c r="B289" s="88">
        <v>5035</v>
      </c>
      <c r="C289" s="88" t="s">
        <v>3551</v>
      </c>
      <c r="D289" s="652" t="s">
        <v>1279</v>
      </c>
      <c r="E289" s="89" t="s">
        <v>919</v>
      </c>
      <c r="F289" s="89" t="s">
        <v>1391</v>
      </c>
      <c r="G289" s="90" t="s">
        <v>1260</v>
      </c>
      <c r="H289" s="91" t="s">
        <v>1391</v>
      </c>
      <c r="I289" s="650">
        <v>255540</v>
      </c>
      <c r="J289" s="650">
        <v>254995</v>
      </c>
      <c r="K289" s="650">
        <v>255540</v>
      </c>
      <c r="L289" s="650">
        <v>254995</v>
      </c>
      <c r="M289" s="68">
        <v>67876.31</v>
      </c>
      <c r="N289" s="68">
        <v>67839.53</v>
      </c>
      <c r="O289" s="68">
        <v>126056.01</v>
      </c>
      <c r="P289" s="68">
        <v>125987.7</v>
      </c>
      <c r="Q289" s="67">
        <v>449472.32</v>
      </c>
      <c r="R289" s="69">
        <v>448822.23000000004</v>
      </c>
      <c r="S289" s="66">
        <v>898294.55</v>
      </c>
      <c r="T289" s="639">
        <f t="shared" si="42"/>
        <v>255540</v>
      </c>
      <c r="U289" s="640">
        <f t="shared" si="43"/>
        <v>67876.31</v>
      </c>
      <c r="V289" s="641">
        <f t="shared" si="44"/>
        <v>126056.01</v>
      </c>
      <c r="W289" s="641">
        <f t="shared" si="45"/>
        <v>449472.32</v>
      </c>
      <c r="X289" s="639">
        <f t="shared" si="46"/>
        <v>254995</v>
      </c>
      <c r="Y289" s="640">
        <f t="shared" si="47"/>
        <v>67839.53</v>
      </c>
      <c r="Z289" s="641">
        <f t="shared" si="48"/>
        <v>125987.7</v>
      </c>
      <c r="AA289" s="641">
        <f t="shared" si="49"/>
        <v>448822.23000000004</v>
      </c>
      <c r="AB289" s="642">
        <v>40143.608993402544</v>
      </c>
      <c r="AC289" s="642">
        <v>7167.6518637872805</v>
      </c>
      <c r="AD289" s="643">
        <v>47311.260857189824</v>
      </c>
      <c r="AE289" s="644">
        <f t="shared" si="50"/>
        <v>5.39</v>
      </c>
      <c r="AF289" s="644">
        <f t="shared" si="50"/>
        <v>1.43</v>
      </c>
      <c r="AG289" s="644">
        <f t="shared" si="50"/>
        <v>2.66</v>
      </c>
      <c r="AH289" s="645">
        <f t="shared" si="51"/>
        <v>9.48</v>
      </c>
      <c r="AI289" s="646"/>
    </row>
    <row r="290" spans="1:35" s="71" customFormat="1" ht="15.75" customHeight="1" x14ac:dyDescent="0.25">
      <c r="A290" s="87">
        <v>1028601</v>
      </c>
      <c r="B290" s="88">
        <v>5149</v>
      </c>
      <c r="C290" s="88" t="s">
        <v>1279</v>
      </c>
      <c r="D290" s="652" t="s">
        <v>1279</v>
      </c>
      <c r="E290" s="89" t="s">
        <v>983</v>
      </c>
      <c r="F290" s="89" t="s">
        <v>1391</v>
      </c>
      <c r="G290" s="90" t="s">
        <v>1260</v>
      </c>
      <c r="H290" s="91" t="s">
        <v>1391</v>
      </c>
      <c r="I290" s="650">
        <v>399012</v>
      </c>
      <c r="J290" s="650">
        <v>398160</v>
      </c>
      <c r="K290" s="650">
        <v>399011.99999999994</v>
      </c>
      <c r="L290" s="650">
        <v>398160.00000000006</v>
      </c>
      <c r="M290" s="68">
        <v>105984.98</v>
      </c>
      <c r="N290" s="68">
        <v>105927.55</v>
      </c>
      <c r="O290" s="68">
        <v>196829.25</v>
      </c>
      <c r="P290" s="68">
        <v>196722.59</v>
      </c>
      <c r="Q290" s="67">
        <v>701826.23</v>
      </c>
      <c r="R290" s="69">
        <v>700810.14</v>
      </c>
      <c r="S290" s="66">
        <v>1402636.37</v>
      </c>
      <c r="T290" s="639">
        <f t="shared" si="42"/>
        <v>399011.99999999994</v>
      </c>
      <c r="U290" s="640">
        <f t="shared" si="43"/>
        <v>105984.98</v>
      </c>
      <c r="V290" s="641">
        <f t="shared" si="44"/>
        <v>196829.25</v>
      </c>
      <c r="W290" s="641">
        <f t="shared" si="45"/>
        <v>701826.23</v>
      </c>
      <c r="X290" s="639">
        <f t="shared" si="46"/>
        <v>398160.00000000006</v>
      </c>
      <c r="Y290" s="640">
        <f t="shared" si="47"/>
        <v>105927.55</v>
      </c>
      <c r="Z290" s="641">
        <f t="shared" si="48"/>
        <v>196722.59</v>
      </c>
      <c r="AA290" s="641">
        <f t="shared" si="49"/>
        <v>700810.14</v>
      </c>
      <c r="AB290" s="642">
        <v>40143.608993402544</v>
      </c>
      <c r="AC290" s="642">
        <v>7167.6518637872805</v>
      </c>
      <c r="AD290" s="643">
        <v>47311.260857189824</v>
      </c>
      <c r="AE290" s="644">
        <f t="shared" si="50"/>
        <v>8.42</v>
      </c>
      <c r="AF290" s="644">
        <f t="shared" si="50"/>
        <v>2.2400000000000002</v>
      </c>
      <c r="AG290" s="644">
        <f t="shared" si="50"/>
        <v>4.16</v>
      </c>
      <c r="AH290" s="645">
        <f t="shared" si="51"/>
        <v>14.82</v>
      </c>
      <c r="AI290" s="646"/>
    </row>
    <row r="291" spans="1:35" s="71" customFormat="1" ht="15.75" customHeight="1" x14ac:dyDescent="0.25">
      <c r="A291" s="87">
        <v>1026700</v>
      </c>
      <c r="B291" s="88">
        <v>5367</v>
      </c>
      <c r="C291" s="88" t="s">
        <v>1279</v>
      </c>
      <c r="D291" s="652" t="s">
        <v>1279</v>
      </c>
      <c r="E291" s="89" t="s">
        <v>1123</v>
      </c>
      <c r="F291" s="89" t="s">
        <v>1391</v>
      </c>
      <c r="G291" s="90" t="s">
        <v>1260</v>
      </c>
      <c r="H291" s="91" t="s">
        <v>1391</v>
      </c>
      <c r="I291" s="650">
        <v>373137</v>
      </c>
      <c r="J291" s="650">
        <v>372341</v>
      </c>
      <c r="K291" s="650">
        <v>373137</v>
      </c>
      <c r="L291" s="650">
        <v>372340.99999999994</v>
      </c>
      <c r="M291" s="68">
        <v>99112.29</v>
      </c>
      <c r="N291" s="68">
        <v>99058.58</v>
      </c>
      <c r="O291" s="68">
        <v>184065.68</v>
      </c>
      <c r="P291" s="68">
        <v>183965.93</v>
      </c>
      <c r="Q291" s="67">
        <v>656314.97</v>
      </c>
      <c r="R291" s="69">
        <v>655365.51</v>
      </c>
      <c r="S291" s="66">
        <v>1311680.48</v>
      </c>
      <c r="T291" s="639">
        <f t="shared" si="42"/>
        <v>373137</v>
      </c>
      <c r="U291" s="640">
        <f t="shared" si="43"/>
        <v>99112.29</v>
      </c>
      <c r="V291" s="641">
        <f t="shared" si="44"/>
        <v>184065.68</v>
      </c>
      <c r="W291" s="641">
        <f t="shared" si="45"/>
        <v>656314.97</v>
      </c>
      <c r="X291" s="639">
        <f t="shared" si="46"/>
        <v>372340.99999999994</v>
      </c>
      <c r="Y291" s="640">
        <f t="shared" si="47"/>
        <v>99058.58</v>
      </c>
      <c r="Z291" s="641">
        <f t="shared" si="48"/>
        <v>183965.93</v>
      </c>
      <c r="AA291" s="641">
        <f t="shared" si="49"/>
        <v>655365.51</v>
      </c>
      <c r="AB291" s="642">
        <v>40143.608993402544</v>
      </c>
      <c r="AC291" s="642">
        <v>7167.6518637872805</v>
      </c>
      <c r="AD291" s="643">
        <v>47311.260857189824</v>
      </c>
      <c r="AE291" s="644">
        <f t="shared" si="50"/>
        <v>7.87</v>
      </c>
      <c r="AF291" s="644">
        <f t="shared" si="50"/>
        <v>2.09</v>
      </c>
      <c r="AG291" s="644">
        <f t="shared" si="50"/>
        <v>3.89</v>
      </c>
      <c r="AH291" s="645">
        <f t="shared" si="51"/>
        <v>13.850000000000001</v>
      </c>
      <c r="AI291" s="646"/>
    </row>
    <row r="292" spans="1:35" s="71" customFormat="1" ht="15.75" customHeight="1" x14ac:dyDescent="0.25">
      <c r="A292" s="87">
        <v>1026658</v>
      </c>
      <c r="B292" s="88">
        <v>5056</v>
      </c>
      <c r="C292" s="88" t="s">
        <v>1279</v>
      </c>
      <c r="D292" s="652" t="s">
        <v>1279</v>
      </c>
      <c r="E292" s="89" t="s">
        <v>930</v>
      </c>
      <c r="F292" s="89" t="s">
        <v>1391</v>
      </c>
      <c r="G292" s="90" t="s">
        <v>1260</v>
      </c>
      <c r="H292" s="91" t="s">
        <v>1391</v>
      </c>
      <c r="I292" s="650">
        <v>532036</v>
      </c>
      <c r="J292" s="650">
        <v>530900</v>
      </c>
      <c r="K292" s="650">
        <v>532036</v>
      </c>
      <c r="L292" s="650">
        <v>530900</v>
      </c>
      <c r="M292" s="68">
        <v>141318.70000000001</v>
      </c>
      <c r="N292" s="68">
        <v>141242.12</v>
      </c>
      <c r="O292" s="68">
        <v>262449.01</v>
      </c>
      <c r="P292" s="68">
        <v>262306.78999999998</v>
      </c>
      <c r="Q292" s="67">
        <v>935803.71</v>
      </c>
      <c r="R292" s="69">
        <v>934448.90999999992</v>
      </c>
      <c r="S292" s="66">
        <v>1870252.6199999999</v>
      </c>
      <c r="T292" s="639">
        <f t="shared" si="42"/>
        <v>532036</v>
      </c>
      <c r="U292" s="640">
        <f t="shared" si="43"/>
        <v>141318.70000000001</v>
      </c>
      <c r="V292" s="641">
        <f t="shared" si="44"/>
        <v>262449.01</v>
      </c>
      <c r="W292" s="641">
        <f t="shared" si="45"/>
        <v>935803.71</v>
      </c>
      <c r="X292" s="639">
        <f t="shared" si="46"/>
        <v>530900</v>
      </c>
      <c r="Y292" s="640">
        <f t="shared" si="47"/>
        <v>141242.12</v>
      </c>
      <c r="Z292" s="641">
        <f t="shared" si="48"/>
        <v>262306.78999999998</v>
      </c>
      <c r="AA292" s="641">
        <f t="shared" si="49"/>
        <v>934448.90999999992</v>
      </c>
      <c r="AB292" s="642">
        <v>40143.608993402544</v>
      </c>
      <c r="AC292" s="642">
        <v>7167.6518637872805</v>
      </c>
      <c r="AD292" s="643">
        <v>47311.260857189824</v>
      </c>
      <c r="AE292" s="644">
        <f t="shared" si="50"/>
        <v>11.22</v>
      </c>
      <c r="AF292" s="644">
        <f t="shared" si="50"/>
        <v>2.99</v>
      </c>
      <c r="AG292" s="644">
        <f t="shared" si="50"/>
        <v>5.54</v>
      </c>
      <c r="AH292" s="645">
        <f t="shared" si="51"/>
        <v>19.75</v>
      </c>
      <c r="AI292" s="646"/>
    </row>
    <row r="293" spans="1:35" s="71" customFormat="1" ht="15.75" customHeight="1" x14ac:dyDescent="0.25">
      <c r="A293" s="87">
        <v>1026698</v>
      </c>
      <c r="B293" s="88">
        <v>4751</v>
      </c>
      <c r="C293" s="88" t="s">
        <v>3538</v>
      </c>
      <c r="D293" s="652" t="s">
        <v>1279</v>
      </c>
      <c r="E293" s="89" t="s">
        <v>266</v>
      </c>
      <c r="F293" s="89" t="s">
        <v>1391</v>
      </c>
      <c r="G293" s="90" t="s">
        <v>1260</v>
      </c>
      <c r="H293" s="91" t="s">
        <v>1391</v>
      </c>
      <c r="I293" s="650">
        <v>159605</v>
      </c>
      <c r="J293" s="650">
        <v>159264</v>
      </c>
      <c r="K293" s="650">
        <v>159605</v>
      </c>
      <c r="L293" s="650">
        <v>159264</v>
      </c>
      <c r="M293" s="68">
        <v>42393.99</v>
      </c>
      <c r="N293" s="68">
        <v>42371.02</v>
      </c>
      <c r="O293" s="68">
        <v>78731.7</v>
      </c>
      <c r="P293" s="68">
        <v>78689.03</v>
      </c>
      <c r="Q293" s="67">
        <v>280730.69</v>
      </c>
      <c r="R293" s="69">
        <v>280324.05</v>
      </c>
      <c r="S293" s="66">
        <v>561054.74</v>
      </c>
      <c r="T293" s="639">
        <f t="shared" si="42"/>
        <v>159605</v>
      </c>
      <c r="U293" s="640">
        <f t="shared" si="43"/>
        <v>42393.99</v>
      </c>
      <c r="V293" s="641">
        <f t="shared" si="44"/>
        <v>78731.7</v>
      </c>
      <c r="W293" s="641">
        <f t="shared" si="45"/>
        <v>280730.69</v>
      </c>
      <c r="X293" s="639">
        <f t="shared" si="46"/>
        <v>159264</v>
      </c>
      <c r="Y293" s="640">
        <f t="shared" si="47"/>
        <v>42371.02</v>
      </c>
      <c r="Z293" s="641">
        <f t="shared" si="48"/>
        <v>78689.03</v>
      </c>
      <c r="AA293" s="641">
        <f t="shared" si="49"/>
        <v>280324.05</v>
      </c>
      <c r="AB293" s="642">
        <v>40143.608993402544</v>
      </c>
      <c r="AC293" s="642">
        <v>7167.6518637872805</v>
      </c>
      <c r="AD293" s="643">
        <v>47311.260857189824</v>
      </c>
      <c r="AE293" s="644">
        <f t="shared" si="50"/>
        <v>3.37</v>
      </c>
      <c r="AF293" s="644">
        <f t="shared" si="50"/>
        <v>0.9</v>
      </c>
      <c r="AG293" s="644">
        <f t="shared" si="50"/>
        <v>1.66</v>
      </c>
      <c r="AH293" s="645">
        <f t="shared" si="51"/>
        <v>5.9300000000000006</v>
      </c>
      <c r="AI293" s="646"/>
    </row>
    <row r="294" spans="1:35" s="71" customFormat="1" ht="15.75" customHeight="1" x14ac:dyDescent="0.25">
      <c r="A294" s="87">
        <v>1026701</v>
      </c>
      <c r="B294" s="88">
        <v>5226</v>
      </c>
      <c r="C294" s="88" t="s">
        <v>3538</v>
      </c>
      <c r="D294" s="652" t="s">
        <v>1279</v>
      </c>
      <c r="E294" s="89" t="s">
        <v>1039</v>
      </c>
      <c r="F294" s="89" t="s">
        <v>1391</v>
      </c>
      <c r="G294" s="90" t="s">
        <v>1260</v>
      </c>
      <c r="H294" s="91" t="s">
        <v>1391</v>
      </c>
      <c r="I294" s="650">
        <v>302053</v>
      </c>
      <c r="J294" s="650">
        <v>301408</v>
      </c>
      <c r="K294" s="650">
        <v>302053</v>
      </c>
      <c r="L294" s="650">
        <v>301408</v>
      </c>
      <c r="M294" s="68">
        <v>80230.990000000005</v>
      </c>
      <c r="N294" s="68">
        <v>80187.509999999995</v>
      </c>
      <c r="O294" s="68">
        <v>149000.4</v>
      </c>
      <c r="P294" s="68">
        <v>148919.66</v>
      </c>
      <c r="Q294" s="67">
        <v>531284.39</v>
      </c>
      <c r="R294" s="69">
        <v>530515.17000000004</v>
      </c>
      <c r="S294" s="66">
        <v>1061799.56</v>
      </c>
      <c r="T294" s="639">
        <f t="shared" si="42"/>
        <v>302053</v>
      </c>
      <c r="U294" s="640">
        <f t="shared" si="43"/>
        <v>80230.990000000005</v>
      </c>
      <c r="V294" s="641">
        <f t="shared" si="44"/>
        <v>149000.4</v>
      </c>
      <c r="W294" s="641">
        <f t="shared" si="45"/>
        <v>531284.39</v>
      </c>
      <c r="X294" s="639">
        <f t="shared" si="46"/>
        <v>301408</v>
      </c>
      <c r="Y294" s="640">
        <f t="shared" si="47"/>
        <v>80187.509999999995</v>
      </c>
      <c r="Z294" s="641">
        <f t="shared" si="48"/>
        <v>148919.66</v>
      </c>
      <c r="AA294" s="641">
        <f t="shared" si="49"/>
        <v>530515.17000000004</v>
      </c>
      <c r="AB294" s="642">
        <v>40143.608993402544</v>
      </c>
      <c r="AC294" s="642">
        <v>7167.6518637872805</v>
      </c>
      <c r="AD294" s="643">
        <v>47311.260857189824</v>
      </c>
      <c r="AE294" s="644">
        <f t="shared" si="50"/>
        <v>6.37</v>
      </c>
      <c r="AF294" s="644">
        <f t="shared" si="50"/>
        <v>1.69</v>
      </c>
      <c r="AG294" s="644">
        <f t="shared" si="50"/>
        <v>3.15</v>
      </c>
      <c r="AH294" s="645">
        <f t="shared" si="51"/>
        <v>11.21</v>
      </c>
      <c r="AI294" s="646"/>
    </row>
    <row r="295" spans="1:35" s="71" customFormat="1" ht="15.75" customHeight="1" x14ac:dyDescent="0.25">
      <c r="A295" s="87">
        <v>1026702</v>
      </c>
      <c r="B295" s="88">
        <v>5397</v>
      </c>
      <c r="C295" s="88" t="s">
        <v>3552</v>
      </c>
      <c r="D295" s="652" t="s">
        <v>1274</v>
      </c>
      <c r="E295" s="89" t="s">
        <v>1147</v>
      </c>
      <c r="F295" s="89" t="s">
        <v>1391</v>
      </c>
      <c r="G295" s="90" t="s">
        <v>1260</v>
      </c>
      <c r="H295" s="91" t="s">
        <v>1391</v>
      </c>
      <c r="I295" s="650">
        <v>251973</v>
      </c>
      <c r="J295" s="650">
        <v>251435</v>
      </c>
      <c r="K295" s="650">
        <v>251973</v>
      </c>
      <c r="L295" s="650">
        <v>251435</v>
      </c>
      <c r="M295" s="68">
        <v>66928.69</v>
      </c>
      <c r="N295" s="68">
        <v>66892.42</v>
      </c>
      <c r="O295" s="68">
        <v>124296.14</v>
      </c>
      <c r="P295" s="68">
        <v>124228.78</v>
      </c>
      <c r="Q295" s="67">
        <v>443197.83</v>
      </c>
      <c r="R295" s="69">
        <v>442556.19999999995</v>
      </c>
      <c r="S295" s="66">
        <v>885754.03</v>
      </c>
      <c r="T295" s="639">
        <f t="shared" si="42"/>
        <v>251973</v>
      </c>
      <c r="U295" s="640">
        <f t="shared" si="43"/>
        <v>66928.69</v>
      </c>
      <c r="V295" s="641">
        <f t="shared" si="44"/>
        <v>124296.14</v>
      </c>
      <c r="W295" s="641">
        <f t="shared" si="45"/>
        <v>443197.83</v>
      </c>
      <c r="X295" s="639">
        <f t="shared" si="46"/>
        <v>251435</v>
      </c>
      <c r="Y295" s="640">
        <f t="shared" si="47"/>
        <v>66892.42</v>
      </c>
      <c r="Z295" s="641">
        <f t="shared" si="48"/>
        <v>124228.78</v>
      </c>
      <c r="AA295" s="641">
        <f t="shared" si="49"/>
        <v>442556.19999999995</v>
      </c>
      <c r="AB295" s="642">
        <v>28857.066402483964</v>
      </c>
      <c r="AC295" s="642">
        <v>0</v>
      </c>
      <c r="AD295" s="643">
        <v>28857.066402483964</v>
      </c>
      <c r="AE295" s="644">
        <f t="shared" si="50"/>
        <v>8.7100000000000009</v>
      </c>
      <c r="AF295" s="644">
        <f t="shared" si="50"/>
        <v>2.3199999999999998</v>
      </c>
      <c r="AG295" s="644">
        <f t="shared" si="50"/>
        <v>4.3</v>
      </c>
      <c r="AH295" s="645">
        <f t="shared" si="51"/>
        <v>15.330000000000002</v>
      </c>
      <c r="AI295" s="646"/>
    </row>
    <row r="296" spans="1:35" s="71" customFormat="1" ht="15.75" customHeight="1" x14ac:dyDescent="0.25">
      <c r="A296" s="87">
        <v>1026680</v>
      </c>
      <c r="B296" s="88">
        <v>4781</v>
      </c>
      <c r="C296" s="88" t="s">
        <v>1297</v>
      </c>
      <c r="D296" s="652" t="s">
        <v>1297</v>
      </c>
      <c r="E296" s="89" t="s">
        <v>822</v>
      </c>
      <c r="F296" s="89" t="s">
        <v>1391</v>
      </c>
      <c r="G296" s="90" t="s">
        <v>1260</v>
      </c>
      <c r="H296" s="91" t="s">
        <v>1391</v>
      </c>
      <c r="I296" s="650">
        <v>684117</v>
      </c>
      <c r="J296" s="650">
        <v>682655</v>
      </c>
      <c r="K296" s="650">
        <v>684117</v>
      </c>
      <c r="L296" s="650">
        <v>682655</v>
      </c>
      <c r="M296" s="68">
        <v>181713.95</v>
      </c>
      <c r="N296" s="68">
        <v>181615.48</v>
      </c>
      <c r="O296" s="68">
        <v>337468.77</v>
      </c>
      <c r="P296" s="68">
        <v>337285.89</v>
      </c>
      <c r="Q296" s="67">
        <v>1203299.72</v>
      </c>
      <c r="R296" s="69">
        <v>1201556.3700000001</v>
      </c>
      <c r="S296" s="66">
        <v>2404856.09</v>
      </c>
      <c r="T296" s="639">
        <f t="shared" si="42"/>
        <v>684117</v>
      </c>
      <c r="U296" s="640">
        <f t="shared" si="43"/>
        <v>181713.95</v>
      </c>
      <c r="V296" s="641">
        <f t="shared" si="44"/>
        <v>337468.77</v>
      </c>
      <c r="W296" s="641">
        <f t="shared" si="45"/>
        <v>1203299.72</v>
      </c>
      <c r="X296" s="639">
        <f t="shared" si="46"/>
        <v>682655</v>
      </c>
      <c r="Y296" s="640">
        <f t="shared" si="47"/>
        <v>181615.48</v>
      </c>
      <c r="Z296" s="641">
        <f t="shared" si="48"/>
        <v>337285.89</v>
      </c>
      <c r="AA296" s="641">
        <f t="shared" si="49"/>
        <v>1201556.3700000001</v>
      </c>
      <c r="AB296" s="642">
        <v>19751.398654117922</v>
      </c>
      <c r="AC296" s="642">
        <v>0</v>
      </c>
      <c r="AD296" s="643">
        <v>19751.398654117922</v>
      </c>
      <c r="AE296" s="644">
        <f t="shared" si="50"/>
        <v>34.56</v>
      </c>
      <c r="AF296" s="644">
        <f t="shared" si="50"/>
        <v>9.1999999999999993</v>
      </c>
      <c r="AG296" s="644">
        <f t="shared" si="50"/>
        <v>17.079999999999998</v>
      </c>
      <c r="AH296" s="645">
        <f t="shared" si="51"/>
        <v>60.84</v>
      </c>
      <c r="AI296" s="646"/>
    </row>
    <row r="297" spans="1:35" s="71" customFormat="1" ht="15.75" customHeight="1" x14ac:dyDescent="0.25">
      <c r="A297" s="87">
        <v>1026726</v>
      </c>
      <c r="B297" s="88">
        <v>105892</v>
      </c>
      <c r="C297" s="88" t="s">
        <v>3538</v>
      </c>
      <c r="D297" s="652" t="s">
        <v>1279</v>
      </c>
      <c r="E297" s="89" t="s">
        <v>542</v>
      </c>
      <c r="F297" s="89" t="s">
        <v>1391</v>
      </c>
      <c r="G297" s="90" t="s">
        <v>1260</v>
      </c>
      <c r="H297" s="91" t="s">
        <v>1391</v>
      </c>
      <c r="I297" s="650">
        <v>54683</v>
      </c>
      <c r="J297" s="650">
        <v>54566</v>
      </c>
      <c r="K297" s="650">
        <v>54683</v>
      </c>
      <c r="L297" s="650">
        <v>54565.999999999993</v>
      </c>
      <c r="M297" s="68">
        <v>14524.83</v>
      </c>
      <c r="N297" s="68">
        <v>14516.96</v>
      </c>
      <c r="O297" s="68">
        <v>26974.68</v>
      </c>
      <c r="P297" s="68">
        <v>26960.06</v>
      </c>
      <c r="Q297" s="67">
        <v>96182.510000000009</v>
      </c>
      <c r="R297" s="69">
        <v>96043.01999999999</v>
      </c>
      <c r="S297" s="66">
        <v>192225.53</v>
      </c>
      <c r="T297" s="639">
        <f t="shared" si="42"/>
        <v>54683</v>
      </c>
      <c r="U297" s="640">
        <f t="shared" si="43"/>
        <v>14524.83</v>
      </c>
      <c r="V297" s="641">
        <f t="shared" si="44"/>
        <v>26974.68</v>
      </c>
      <c r="W297" s="641">
        <f t="shared" si="45"/>
        <v>96182.510000000009</v>
      </c>
      <c r="X297" s="639">
        <f t="shared" si="46"/>
        <v>54565.999999999993</v>
      </c>
      <c r="Y297" s="640">
        <f t="shared" si="47"/>
        <v>14516.96</v>
      </c>
      <c r="Z297" s="641">
        <f t="shared" si="48"/>
        <v>26960.06</v>
      </c>
      <c r="AA297" s="641">
        <f t="shared" si="49"/>
        <v>96043.01999999999</v>
      </c>
      <c r="AB297" s="642">
        <v>40143.608993402544</v>
      </c>
      <c r="AC297" s="642">
        <v>7167.6518637872805</v>
      </c>
      <c r="AD297" s="643">
        <v>47311.260857189824</v>
      </c>
      <c r="AE297" s="644">
        <f t="shared" si="50"/>
        <v>1.1499999999999999</v>
      </c>
      <c r="AF297" s="644">
        <f t="shared" si="50"/>
        <v>0.31</v>
      </c>
      <c r="AG297" s="644">
        <f t="shared" si="50"/>
        <v>0.56999999999999995</v>
      </c>
      <c r="AH297" s="645">
        <f t="shared" si="51"/>
        <v>2.0299999999999998</v>
      </c>
      <c r="AI297" s="646"/>
    </row>
    <row r="298" spans="1:35" s="71" customFormat="1" ht="15.75" customHeight="1" x14ac:dyDescent="0.25">
      <c r="A298" s="87">
        <v>1028604</v>
      </c>
      <c r="B298" s="88">
        <v>4874</v>
      </c>
      <c r="C298" s="88" t="s">
        <v>1846</v>
      </c>
      <c r="D298" s="652" t="s">
        <v>1297</v>
      </c>
      <c r="E298" s="89" t="s">
        <v>851</v>
      </c>
      <c r="F298" s="89" t="s">
        <v>1391</v>
      </c>
      <c r="G298" s="90" t="s">
        <v>1260</v>
      </c>
      <c r="H298" s="91" t="s">
        <v>1391</v>
      </c>
      <c r="I298" s="650">
        <v>206032</v>
      </c>
      <c r="J298" s="650">
        <v>205592</v>
      </c>
      <c r="K298" s="650">
        <v>206032</v>
      </c>
      <c r="L298" s="650">
        <v>205592</v>
      </c>
      <c r="M298" s="68">
        <v>54726.03</v>
      </c>
      <c r="N298" s="68">
        <v>54696.37</v>
      </c>
      <c r="O298" s="68">
        <v>101634.05</v>
      </c>
      <c r="P298" s="68">
        <v>101578.97</v>
      </c>
      <c r="Q298" s="67">
        <v>362392.08</v>
      </c>
      <c r="R298" s="69">
        <v>361867.33999999997</v>
      </c>
      <c r="S298" s="66">
        <v>724259.41999999993</v>
      </c>
      <c r="T298" s="639">
        <f t="shared" si="42"/>
        <v>206032</v>
      </c>
      <c r="U298" s="640">
        <f t="shared" si="43"/>
        <v>54726.03</v>
      </c>
      <c r="V298" s="641">
        <f t="shared" si="44"/>
        <v>101634.05</v>
      </c>
      <c r="W298" s="641">
        <f t="shared" si="45"/>
        <v>362392.08</v>
      </c>
      <c r="X298" s="639">
        <f t="shared" si="46"/>
        <v>205592</v>
      </c>
      <c r="Y298" s="640">
        <f t="shared" si="47"/>
        <v>54696.37</v>
      </c>
      <c r="Z298" s="641">
        <f t="shared" si="48"/>
        <v>101578.97</v>
      </c>
      <c r="AA298" s="641">
        <f t="shared" si="49"/>
        <v>361867.33999999997</v>
      </c>
      <c r="AB298" s="642">
        <v>19751.398654117922</v>
      </c>
      <c r="AC298" s="642">
        <v>0</v>
      </c>
      <c r="AD298" s="643">
        <v>19751.398654117922</v>
      </c>
      <c r="AE298" s="644">
        <f t="shared" si="50"/>
        <v>10.41</v>
      </c>
      <c r="AF298" s="644">
        <f t="shared" si="50"/>
        <v>2.77</v>
      </c>
      <c r="AG298" s="644">
        <f t="shared" si="50"/>
        <v>5.14</v>
      </c>
      <c r="AH298" s="645">
        <f t="shared" si="51"/>
        <v>18.32</v>
      </c>
      <c r="AI298" s="646"/>
    </row>
    <row r="299" spans="1:35" s="71" customFormat="1" ht="15.75" customHeight="1" x14ac:dyDescent="0.25">
      <c r="A299" s="87">
        <v>1028602</v>
      </c>
      <c r="B299" s="88">
        <v>4650</v>
      </c>
      <c r="C299" s="88" t="s">
        <v>3480</v>
      </c>
      <c r="D299" s="652" t="s">
        <v>1279</v>
      </c>
      <c r="E299" s="89" t="s">
        <v>772</v>
      </c>
      <c r="F299" s="89" t="s">
        <v>1391</v>
      </c>
      <c r="G299" s="90" t="s">
        <v>1260</v>
      </c>
      <c r="H299" s="91" t="s">
        <v>1391</v>
      </c>
      <c r="I299" s="650">
        <v>205472</v>
      </c>
      <c r="J299" s="650">
        <v>205034</v>
      </c>
      <c r="K299" s="650">
        <v>205472</v>
      </c>
      <c r="L299" s="650">
        <v>205033.99999999997</v>
      </c>
      <c r="M299" s="68">
        <v>54577.25</v>
      </c>
      <c r="N299" s="68">
        <v>54547.68</v>
      </c>
      <c r="O299" s="68">
        <v>101357.75</v>
      </c>
      <c r="P299" s="68">
        <v>101302.83</v>
      </c>
      <c r="Q299" s="67">
        <v>361407</v>
      </c>
      <c r="R299" s="69">
        <v>360884.50999999995</v>
      </c>
      <c r="S299" s="66">
        <v>722291.51</v>
      </c>
      <c r="T299" s="639">
        <f t="shared" si="42"/>
        <v>205472</v>
      </c>
      <c r="U299" s="640">
        <f t="shared" si="43"/>
        <v>54577.25</v>
      </c>
      <c r="V299" s="641">
        <f t="shared" si="44"/>
        <v>101357.75</v>
      </c>
      <c r="W299" s="641">
        <f t="shared" si="45"/>
        <v>361407</v>
      </c>
      <c r="X299" s="639">
        <f t="shared" si="46"/>
        <v>205033.99999999997</v>
      </c>
      <c r="Y299" s="640">
        <f t="shared" si="47"/>
        <v>54547.68</v>
      </c>
      <c r="Z299" s="641">
        <f t="shared" si="48"/>
        <v>101302.83</v>
      </c>
      <c r="AA299" s="641">
        <f t="shared" si="49"/>
        <v>360884.50999999995</v>
      </c>
      <c r="AB299" s="642">
        <v>40143.608993402544</v>
      </c>
      <c r="AC299" s="642">
        <v>7167.6518637872805</v>
      </c>
      <c r="AD299" s="643">
        <v>47311.260857189824</v>
      </c>
      <c r="AE299" s="644">
        <f t="shared" si="50"/>
        <v>4.33</v>
      </c>
      <c r="AF299" s="644">
        <f t="shared" si="50"/>
        <v>1.1499999999999999</v>
      </c>
      <c r="AG299" s="644">
        <f t="shared" si="50"/>
        <v>2.14</v>
      </c>
      <c r="AH299" s="645">
        <f t="shared" si="51"/>
        <v>7.620000000000001</v>
      </c>
      <c r="AI299" s="646"/>
    </row>
    <row r="300" spans="1:35" s="71" customFormat="1" ht="15.75" customHeight="1" x14ac:dyDescent="0.25">
      <c r="A300" s="87">
        <v>1028533</v>
      </c>
      <c r="B300" s="88">
        <v>4832</v>
      </c>
      <c r="C300" s="88" t="s">
        <v>3553</v>
      </c>
      <c r="D300" s="652" t="s">
        <v>1297</v>
      </c>
      <c r="E300" s="89" t="s">
        <v>839</v>
      </c>
      <c r="F300" s="89" t="s">
        <v>1391</v>
      </c>
      <c r="G300" s="90" t="s">
        <v>1260</v>
      </c>
      <c r="H300" s="91" t="s">
        <v>1391</v>
      </c>
      <c r="I300" s="650">
        <v>137602</v>
      </c>
      <c r="J300" s="650">
        <v>137309</v>
      </c>
      <c r="K300" s="650">
        <v>137602</v>
      </c>
      <c r="L300" s="650">
        <v>137309</v>
      </c>
      <c r="M300" s="68">
        <v>36549.78</v>
      </c>
      <c r="N300" s="68">
        <v>36529.97</v>
      </c>
      <c r="O300" s="68">
        <v>67878.16</v>
      </c>
      <c r="P300" s="68">
        <v>67841.38</v>
      </c>
      <c r="Q300" s="67">
        <v>242029.94</v>
      </c>
      <c r="R300" s="69">
        <v>241680.35</v>
      </c>
      <c r="S300" s="66">
        <v>483710.29000000004</v>
      </c>
      <c r="T300" s="639">
        <f t="shared" si="42"/>
        <v>137602</v>
      </c>
      <c r="U300" s="640">
        <f t="shared" si="43"/>
        <v>36549.78</v>
      </c>
      <c r="V300" s="641">
        <f t="shared" si="44"/>
        <v>67878.16</v>
      </c>
      <c r="W300" s="641">
        <f t="shared" si="45"/>
        <v>242029.94</v>
      </c>
      <c r="X300" s="639">
        <f t="shared" si="46"/>
        <v>137309</v>
      </c>
      <c r="Y300" s="640">
        <f t="shared" si="47"/>
        <v>36529.97</v>
      </c>
      <c r="Z300" s="641">
        <f t="shared" si="48"/>
        <v>67841.38</v>
      </c>
      <c r="AA300" s="641">
        <f t="shared" si="49"/>
        <v>241680.35</v>
      </c>
      <c r="AB300" s="642">
        <v>19751.398654117922</v>
      </c>
      <c r="AC300" s="642">
        <v>0</v>
      </c>
      <c r="AD300" s="643">
        <v>19751.398654117922</v>
      </c>
      <c r="AE300" s="644">
        <f t="shared" si="50"/>
        <v>6.95</v>
      </c>
      <c r="AF300" s="644">
        <f t="shared" si="50"/>
        <v>1.85</v>
      </c>
      <c r="AG300" s="644">
        <f t="shared" si="50"/>
        <v>3.43</v>
      </c>
      <c r="AH300" s="645">
        <f t="shared" si="51"/>
        <v>12.23</v>
      </c>
      <c r="AI300" s="646"/>
    </row>
    <row r="301" spans="1:35" s="71" customFormat="1" ht="15.75" customHeight="1" x14ac:dyDescent="0.25">
      <c r="A301" s="87">
        <v>1028603</v>
      </c>
      <c r="B301" s="88">
        <v>4676</v>
      </c>
      <c r="C301" s="88" t="s">
        <v>3547</v>
      </c>
      <c r="D301" s="652" t="s">
        <v>1277</v>
      </c>
      <c r="E301" s="89" t="s">
        <v>784</v>
      </c>
      <c r="F301" s="89" t="s">
        <v>1391</v>
      </c>
      <c r="G301" s="90" t="s">
        <v>1260</v>
      </c>
      <c r="H301" s="91" t="s">
        <v>1391</v>
      </c>
      <c r="I301" s="650">
        <v>157644</v>
      </c>
      <c r="J301" s="650">
        <v>157308</v>
      </c>
      <c r="K301" s="650">
        <v>157644</v>
      </c>
      <c r="L301" s="650">
        <v>157308</v>
      </c>
      <c r="M301" s="68">
        <v>41873.29</v>
      </c>
      <c r="N301" s="68">
        <v>41850.589999999997</v>
      </c>
      <c r="O301" s="68">
        <v>77764.67</v>
      </c>
      <c r="P301" s="68">
        <v>77722.53</v>
      </c>
      <c r="Q301" s="67">
        <v>277281.96000000002</v>
      </c>
      <c r="R301" s="69">
        <v>276881.12</v>
      </c>
      <c r="S301" s="66">
        <v>554163.08000000007</v>
      </c>
      <c r="T301" s="639">
        <f t="shared" si="42"/>
        <v>157644</v>
      </c>
      <c r="U301" s="640">
        <f t="shared" si="43"/>
        <v>41873.29</v>
      </c>
      <c r="V301" s="641">
        <f t="shared" si="44"/>
        <v>77764.67</v>
      </c>
      <c r="W301" s="641">
        <f t="shared" si="45"/>
        <v>277281.96000000002</v>
      </c>
      <c r="X301" s="639">
        <f t="shared" si="46"/>
        <v>157308</v>
      </c>
      <c r="Y301" s="640">
        <f t="shared" si="47"/>
        <v>41850.589999999997</v>
      </c>
      <c r="Z301" s="641">
        <f t="shared" si="48"/>
        <v>77722.53</v>
      </c>
      <c r="AA301" s="641">
        <f t="shared" si="49"/>
        <v>276881.12</v>
      </c>
      <c r="AB301" s="642">
        <v>12850.778677390743</v>
      </c>
      <c r="AC301" s="642">
        <v>0</v>
      </c>
      <c r="AD301" s="643">
        <v>12850.778677390743</v>
      </c>
      <c r="AE301" s="644">
        <f t="shared" si="50"/>
        <v>12.24</v>
      </c>
      <c r="AF301" s="644">
        <f t="shared" si="50"/>
        <v>3.26</v>
      </c>
      <c r="AG301" s="644">
        <f t="shared" si="50"/>
        <v>6.05</v>
      </c>
      <c r="AH301" s="645">
        <f t="shared" si="51"/>
        <v>21.55</v>
      </c>
      <c r="AI301" s="646"/>
    </row>
    <row r="302" spans="1:35" s="71" customFormat="1" ht="15.75" customHeight="1" x14ac:dyDescent="0.25">
      <c r="A302" s="87">
        <v>1028615</v>
      </c>
      <c r="B302" s="88">
        <v>5340</v>
      </c>
      <c r="C302" s="88" t="s">
        <v>3547</v>
      </c>
      <c r="D302" s="652" t="s">
        <v>1277</v>
      </c>
      <c r="E302" s="89" t="s">
        <v>1105</v>
      </c>
      <c r="F302" s="89" t="s">
        <v>1391</v>
      </c>
      <c r="G302" s="90" t="s">
        <v>1260</v>
      </c>
      <c r="H302" s="91" t="s">
        <v>1391</v>
      </c>
      <c r="I302" s="650">
        <v>150387</v>
      </c>
      <c r="J302" s="650">
        <v>150066</v>
      </c>
      <c r="K302" s="650">
        <v>150387</v>
      </c>
      <c r="L302" s="650">
        <v>150066</v>
      </c>
      <c r="M302" s="68">
        <v>39945.699999999997</v>
      </c>
      <c r="N302" s="68">
        <v>39924.050000000003</v>
      </c>
      <c r="O302" s="68">
        <v>74184.87</v>
      </c>
      <c r="P302" s="68">
        <v>74144.66</v>
      </c>
      <c r="Q302" s="67">
        <v>264517.57</v>
      </c>
      <c r="R302" s="69">
        <v>264134.70999999996</v>
      </c>
      <c r="S302" s="66">
        <v>528652.28</v>
      </c>
      <c r="T302" s="639">
        <f t="shared" si="42"/>
        <v>150387</v>
      </c>
      <c r="U302" s="640">
        <f t="shared" si="43"/>
        <v>39945.699999999997</v>
      </c>
      <c r="V302" s="641">
        <f t="shared" si="44"/>
        <v>74184.87</v>
      </c>
      <c r="W302" s="641">
        <f t="shared" si="45"/>
        <v>264517.57</v>
      </c>
      <c r="X302" s="639">
        <f t="shared" si="46"/>
        <v>150066</v>
      </c>
      <c r="Y302" s="640">
        <f t="shared" si="47"/>
        <v>39924.050000000003</v>
      </c>
      <c r="Z302" s="641">
        <f t="shared" si="48"/>
        <v>74144.66</v>
      </c>
      <c r="AA302" s="641">
        <f t="shared" si="49"/>
        <v>264134.70999999996</v>
      </c>
      <c r="AB302" s="642">
        <v>12850.778677390743</v>
      </c>
      <c r="AC302" s="642">
        <v>0</v>
      </c>
      <c r="AD302" s="643">
        <v>12850.778677390743</v>
      </c>
      <c r="AE302" s="644">
        <f t="shared" si="50"/>
        <v>11.68</v>
      </c>
      <c r="AF302" s="644">
        <f t="shared" si="50"/>
        <v>3.11</v>
      </c>
      <c r="AG302" s="644">
        <f t="shared" si="50"/>
        <v>5.77</v>
      </c>
      <c r="AH302" s="645">
        <f t="shared" si="51"/>
        <v>20.56</v>
      </c>
      <c r="AI302" s="646"/>
    </row>
    <row r="303" spans="1:35" s="71" customFormat="1" ht="15.75" customHeight="1" x14ac:dyDescent="0.25">
      <c r="A303" s="87">
        <v>1028610</v>
      </c>
      <c r="B303" s="88">
        <v>4658</v>
      </c>
      <c r="C303" s="88" t="s">
        <v>3526</v>
      </c>
      <c r="D303" s="652" t="s">
        <v>1277</v>
      </c>
      <c r="E303" s="89" t="s">
        <v>778</v>
      </c>
      <c r="F303" s="89" t="s">
        <v>1391</v>
      </c>
      <c r="G303" s="90" t="s">
        <v>1260</v>
      </c>
      <c r="H303" s="91" t="s">
        <v>1391</v>
      </c>
      <c r="I303" s="650">
        <v>324043</v>
      </c>
      <c r="J303" s="650">
        <v>323352</v>
      </c>
      <c r="K303" s="650">
        <v>324043</v>
      </c>
      <c r="L303" s="650">
        <v>323352</v>
      </c>
      <c r="M303" s="68">
        <v>86071.97</v>
      </c>
      <c r="N303" s="68">
        <v>86025.32</v>
      </c>
      <c r="O303" s="68">
        <v>159847.94</v>
      </c>
      <c r="P303" s="68">
        <v>159761.31</v>
      </c>
      <c r="Q303" s="67">
        <v>569962.90999999992</v>
      </c>
      <c r="R303" s="69">
        <v>569138.63</v>
      </c>
      <c r="S303" s="66">
        <v>1139101.54</v>
      </c>
      <c r="T303" s="639">
        <f t="shared" si="42"/>
        <v>324043</v>
      </c>
      <c r="U303" s="640">
        <f t="shared" si="43"/>
        <v>86071.97</v>
      </c>
      <c r="V303" s="641">
        <f t="shared" si="44"/>
        <v>159847.94</v>
      </c>
      <c r="W303" s="641">
        <f t="shared" si="45"/>
        <v>569962.90999999992</v>
      </c>
      <c r="X303" s="639">
        <f t="shared" si="46"/>
        <v>323352</v>
      </c>
      <c r="Y303" s="640">
        <f t="shared" si="47"/>
        <v>86025.32</v>
      </c>
      <c r="Z303" s="641">
        <f t="shared" si="48"/>
        <v>159761.31</v>
      </c>
      <c r="AA303" s="641">
        <f t="shared" si="49"/>
        <v>569138.63</v>
      </c>
      <c r="AB303" s="642">
        <v>12850.778677390743</v>
      </c>
      <c r="AC303" s="642">
        <v>0</v>
      </c>
      <c r="AD303" s="643">
        <v>12850.778677390743</v>
      </c>
      <c r="AE303" s="644">
        <f t="shared" si="50"/>
        <v>25.16</v>
      </c>
      <c r="AF303" s="644">
        <f t="shared" si="50"/>
        <v>6.69</v>
      </c>
      <c r="AG303" s="644">
        <f t="shared" si="50"/>
        <v>12.43</v>
      </c>
      <c r="AH303" s="645">
        <f t="shared" si="51"/>
        <v>44.28</v>
      </c>
      <c r="AI303" s="646"/>
    </row>
    <row r="304" spans="1:35" s="71" customFormat="1" ht="15.75" customHeight="1" x14ac:dyDescent="0.25">
      <c r="A304" s="87">
        <v>1028623</v>
      </c>
      <c r="B304" s="88">
        <v>4441</v>
      </c>
      <c r="C304" s="88" t="s">
        <v>3527</v>
      </c>
      <c r="D304" s="652" t="s">
        <v>1296</v>
      </c>
      <c r="E304" s="89" t="s">
        <v>672</v>
      </c>
      <c r="F304" s="89" t="s">
        <v>1391</v>
      </c>
      <c r="G304" s="90" t="s">
        <v>1260</v>
      </c>
      <c r="H304" s="91" t="s">
        <v>1391</v>
      </c>
      <c r="I304" s="650">
        <v>280002</v>
      </c>
      <c r="J304" s="650">
        <v>279404</v>
      </c>
      <c r="K304" s="650">
        <v>280002</v>
      </c>
      <c r="L304" s="650">
        <v>279404</v>
      </c>
      <c r="M304" s="68">
        <v>74373.84</v>
      </c>
      <c r="N304" s="68">
        <v>74333.53</v>
      </c>
      <c r="O304" s="68">
        <v>138122.84</v>
      </c>
      <c r="P304" s="68">
        <v>138047.99</v>
      </c>
      <c r="Q304" s="67">
        <v>492498.67999999993</v>
      </c>
      <c r="R304" s="69">
        <v>491785.52</v>
      </c>
      <c r="S304" s="66">
        <v>984284.2</v>
      </c>
      <c r="T304" s="639">
        <f t="shared" si="42"/>
        <v>280002</v>
      </c>
      <c r="U304" s="640">
        <f t="shared" si="43"/>
        <v>74373.84</v>
      </c>
      <c r="V304" s="641">
        <f t="shared" si="44"/>
        <v>138122.84</v>
      </c>
      <c r="W304" s="641">
        <f t="shared" si="45"/>
        <v>492498.67999999993</v>
      </c>
      <c r="X304" s="639">
        <f t="shared" si="46"/>
        <v>279404</v>
      </c>
      <c r="Y304" s="640">
        <f t="shared" si="47"/>
        <v>74333.53</v>
      </c>
      <c r="Z304" s="641">
        <f t="shared" si="48"/>
        <v>138047.99</v>
      </c>
      <c r="AA304" s="641">
        <f t="shared" si="49"/>
        <v>491785.52</v>
      </c>
      <c r="AB304" s="642">
        <v>38894.179775798271</v>
      </c>
      <c r="AC304" s="642">
        <v>0</v>
      </c>
      <c r="AD304" s="643">
        <v>38894.179775798271</v>
      </c>
      <c r="AE304" s="644">
        <f t="shared" si="50"/>
        <v>7.18</v>
      </c>
      <c r="AF304" s="644">
        <f t="shared" si="50"/>
        <v>1.91</v>
      </c>
      <c r="AG304" s="644">
        <f t="shared" si="50"/>
        <v>3.55</v>
      </c>
      <c r="AH304" s="645">
        <f t="shared" si="51"/>
        <v>12.64</v>
      </c>
      <c r="AI304" s="646"/>
    </row>
    <row r="305" spans="1:35" s="71" customFormat="1" ht="15.75" customHeight="1" x14ac:dyDescent="0.25">
      <c r="A305" s="87">
        <v>1026717</v>
      </c>
      <c r="B305" s="88">
        <v>105428</v>
      </c>
      <c r="C305" s="88" t="s">
        <v>1279</v>
      </c>
      <c r="D305" s="652" t="s">
        <v>1279</v>
      </c>
      <c r="E305" s="89" t="s">
        <v>528</v>
      </c>
      <c r="F305" s="89" t="s">
        <v>1391</v>
      </c>
      <c r="G305" s="90" t="s">
        <v>1260</v>
      </c>
      <c r="H305" s="91" t="s">
        <v>1391</v>
      </c>
      <c r="I305" s="650">
        <v>325395</v>
      </c>
      <c r="J305" s="650">
        <v>324700</v>
      </c>
      <c r="K305" s="650">
        <v>325395</v>
      </c>
      <c r="L305" s="650">
        <v>324700</v>
      </c>
      <c r="M305" s="68">
        <v>86430.96</v>
      </c>
      <c r="N305" s="68">
        <v>86384.13</v>
      </c>
      <c r="O305" s="68">
        <v>160514.64000000001</v>
      </c>
      <c r="P305" s="68">
        <v>160427.66</v>
      </c>
      <c r="Q305" s="67">
        <v>572340.60000000009</v>
      </c>
      <c r="R305" s="69">
        <v>571511.79</v>
      </c>
      <c r="S305" s="66">
        <v>1143852.3900000001</v>
      </c>
      <c r="T305" s="639">
        <f t="shared" si="42"/>
        <v>325395</v>
      </c>
      <c r="U305" s="640">
        <f t="shared" si="43"/>
        <v>86430.96</v>
      </c>
      <c r="V305" s="641">
        <f t="shared" si="44"/>
        <v>160514.64000000001</v>
      </c>
      <c r="W305" s="641">
        <f t="shared" si="45"/>
        <v>572340.60000000009</v>
      </c>
      <c r="X305" s="639">
        <f t="shared" si="46"/>
        <v>324700</v>
      </c>
      <c r="Y305" s="640">
        <f t="shared" si="47"/>
        <v>86384.13</v>
      </c>
      <c r="Z305" s="641">
        <f t="shared" si="48"/>
        <v>160427.66</v>
      </c>
      <c r="AA305" s="641">
        <f t="shared" si="49"/>
        <v>571511.79</v>
      </c>
      <c r="AB305" s="642">
        <v>40143.608993402544</v>
      </c>
      <c r="AC305" s="642">
        <v>7167.6518637872805</v>
      </c>
      <c r="AD305" s="643">
        <v>47311.260857189824</v>
      </c>
      <c r="AE305" s="644">
        <f t="shared" si="50"/>
        <v>6.86</v>
      </c>
      <c r="AF305" s="644">
        <f t="shared" si="50"/>
        <v>1.83</v>
      </c>
      <c r="AG305" s="644">
        <f t="shared" si="50"/>
        <v>3.39</v>
      </c>
      <c r="AH305" s="645">
        <f t="shared" si="51"/>
        <v>12.080000000000002</v>
      </c>
      <c r="AI305" s="646"/>
    </row>
    <row r="306" spans="1:35" s="71" customFormat="1" ht="15.75" customHeight="1" x14ac:dyDescent="0.25">
      <c r="A306" s="87">
        <v>1014247</v>
      </c>
      <c r="B306" s="88">
        <v>5227</v>
      </c>
      <c r="C306" s="88" t="s">
        <v>1985</v>
      </c>
      <c r="D306" s="652" t="s">
        <v>1279</v>
      </c>
      <c r="E306" s="89" t="s">
        <v>1041</v>
      </c>
      <c r="F306" s="89" t="s">
        <v>1391</v>
      </c>
      <c r="G306" s="90" t="s">
        <v>1260</v>
      </c>
      <c r="H306" s="91" t="s">
        <v>1391</v>
      </c>
      <c r="I306" s="650">
        <v>214117</v>
      </c>
      <c r="J306" s="650">
        <v>213660</v>
      </c>
      <c r="K306" s="650">
        <v>214117.00000000003</v>
      </c>
      <c r="L306" s="650">
        <v>213660</v>
      </c>
      <c r="M306" s="68">
        <v>56873.54</v>
      </c>
      <c r="N306" s="68">
        <v>56842.720000000001</v>
      </c>
      <c r="O306" s="68">
        <v>105622.29</v>
      </c>
      <c r="P306" s="68">
        <v>105565.05</v>
      </c>
      <c r="Q306" s="67">
        <v>376612.83</v>
      </c>
      <c r="R306" s="69">
        <v>376067.76999999996</v>
      </c>
      <c r="S306" s="66">
        <v>752680.6</v>
      </c>
      <c r="T306" s="639">
        <f t="shared" si="42"/>
        <v>214117.00000000003</v>
      </c>
      <c r="U306" s="640">
        <f t="shared" si="43"/>
        <v>56873.54</v>
      </c>
      <c r="V306" s="641">
        <f t="shared" si="44"/>
        <v>105622.29</v>
      </c>
      <c r="W306" s="641">
        <f t="shared" si="45"/>
        <v>376612.83</v>
      </c>
      <c r="X306" s="639">
        <f t="shared" si="46"/>
        <v>213660</v>
      </c>
      <c r="Y306" s="640">
        <f t="shared" si="47"/>
        <v>56842.720000000001</v>
      </c>
      <c r="Z306" s="641">
        <f t="shared" si="48"/>
        <v>105565.05</v>
      </c>
      <c r="AA306" s="641">
        <f t="shared" si="49"/>
        <v>376067.76999999996</v>
      </c>
      <c r="AB306" s="642">
        <v>40143.608993402544</v>
      </c>
      <c r="AC306" s="642">
        <v>7167.6518637872805</v>
      </c>
      <c r="AD306" s="643">
        <v>47311.260857189824</v>
      </c>
      <c r="AE306" s="644">
        <f t="shared" si="50"/>
        <v>4.5199999999999996</v>
      </c>
      <c r="AF306" s="644">
        <f t="shared" si="50"/>
        <v>1.2</v>
      </c>
      <c r="AG306" s="644">
        <f t="shared" si="50"/>
        <v>2.23</v>
      </c>
      <c r="AH306" s="645">
        <f t="shared" si="51"/>
        <v>7.9499999999999993</v>
      </c>
      <c r="AI306" s="646"/>
    </row>
    <row r="307" spans="1:35" s="71" customFormat="1" ht="15.75" customHeight="1" x14ac:dyDescent="0.25">
      <c r="A307" s="72">
        <v>1028648</v>
      </c>
      <c r="B307" s="73">
        <v>4831</v>
      </c>
      <c r="C307" s="73" t="s">
        <v>3538</v>
      </c>
      <c r="D307" s="649" t="s">
        <v>1279</v>
      </c>
      <c r="E307" s="74" t="s">
        <v>280</v>
      </c>
      <c r="F307" s="74" t="s">
        <v>1391</v>
      </c>
      <c r="G307" s="75" t="s">
        <v>1260</v>
      </c>
      <c r="H307" s="76" t="s">
        <v>1391</v>
      </c>
      <c r="I307" s="650">
        <v>117707</v>
      </c>
      <c r="J307" s="650">
        <v>117455</v>
      </c>
      <c r="K307" s="650">
        <v>117707</v>
      </c>
      <c r="L307" s="650">
        <v>117455</v>
      </c>
      <c r="M307" s="68">
        <v>31265.08</v>
      </c>
      <c r="N307" s="68">
        <v>31248.14</v>
      </c>
      <c r="O307" s="68">
        <v>58063.73</v>
      </c>
      <c r="P307" s="68">
        <v>58032.26</v>
      </c>
      <c r="Q307" s="67">
        <v>207035.81000000003</v>
      </c>
      <c r="R307" s="69">
        <v>206735.40000000002</v>
      </c>
      <c r="S307" s="66">
        <v>413771.21000000008</v>
      </c>
      <c r="T307" s="639">
        <f t="shared" si="42"/>
        <v>117707</v>
      </c>
      <c r="U307" s="640">
        <f t="shared" si="43"/>
        <v>31265.08</v>
      </c>
      <c r="V307" s="641">
        <f t="shared" si="44"/>
        <v>58063.73</v>
      </c>
      <c r="W307" s="641">
        <f t="shared" si="45"/>
        <v>207035.81000000003</v>
      </c>
      <c r="X307" s="639">
        <f t="shared" si="46"/>
        <v>117455</v>
      </c>
      <c r="Y307" s="640">
        <f t="shared" si="47"/>
        <v>31248.14</v>
      </c>
      <c r="Z307" s="641">
        <f t="shared" si="48"/>
        <v>58032.26</v>
      </c>
      <c r="AA307" s="641">
        <f t="shared" si="49"/>
        <v>206735.40000000002</v>
      </c>
      <c r="AB307" s="642">
        <v>40143.608993402544</v>
      </c>
      <c r="AC307" s="642">
        <v>7167.6518637872805</v>
      </c>
      <c r="AD307" s="643">
        <v>47311.260857189824</v>
      </c>
      <c r="AE307" s="644">
        <f t="shared" si="50"/>
        <v>2.48</v>
      </c>
      <c r="AF307" s="644">
        <f t="shared" si="50"/>
        <v>0.66</v>
      </c>
      <c r="AG307" s="644">
        <f t="shared" si="50"/>
        <v>1.23</v>
      </c>
      <c r="AH307" s="645">
        <f t="shared" si="51"/>
        <v>4.37</v>
      </c>
      <c r="AI307" s="646"/>
    </row>
    <row r="308" spans="1:35" s="71" customFormat="1" ht="15.75" customHeight="1" x14ac:dyDescent="0.25">
      <c r="A308" s="87">
        <v>1028620</v>
      </c>
      <c r="B308" s="88">
        <v>5170</v>
      </c>
      <c r="C308" s="88" t="s">
        <v>3462</v>
      </c>
      <c r="D308" s="652" t="s">
        <v>1258</v>
      </c>
      <c r="E308" s="89" t="s">
        <v>999</v>
      </c>
      <c r="F308" s="89" t="s">
        <v>1392</v>
      </c>
      <c r="G308" s="90" t="s">
        <v>1260</v>
      </c>
      <c r="H308" s="91" t="s">
        <v>1392</v>
      </c>
      <c r="I308" s="650">
        <v>542787</v>
      </c>
      <c r="J308" s="650">
        <v>541629</v>
      </c>
      <c r="K308" s="650">
        <v>542787</v>
      </c>
      <c r="L308" s="650">
        <v>541629</v>
      </c>
      <c r="M308" s="68">
        <v>144174.5</v>
      </c>
      <c r="N308" s="68">
        <v>144096.38</v>
      </c>
      <c r="O308" s="68">
        <v>267752.65000000002</v>
      </c>
      <c r="P308" s="68">
        <v>267607.55</v>
      </c>
      <c r="Q308" s="67">
        <v>954714.15</v>
      </c>
      <c r="R308" s="69">
        <v>953332.92999999993</v>
      </c>
      <c r="S308" s="66">
        <v>1908047.08</v>
      </c>
      <c r="T308" s="639">
        <f t="shared" si="42"/>
        <v>542787</v>
      </c>
      <c r="U308" s="640">
        <f t="shared" si="43"/>
        <v>144174.5</v>
      </c>
      <c r="V308" s="641">
        <f t="shared" si="44"/>
        <v>267752.65000000002</v>
      </c>
      <c r="W308" s="641">
        <f t="shared" si="45"/>
        <v>954714.15</v>
      </c>
      <c r="X308" s="639">
        <f t="shared" si="46"/>
        <v>541629</v>
      </c>
      <c r="Y308" s="640">
        <f t="shared" si="47"/>
        <v>144096.38</v>
      </c>
      <c r="Z308" s="641">
        <f t="shared" si="48"/>
        <v>267607.55</v>
      </c>
      <c r="AA308" s="641">
        <f t="shared" si="49"/>
        <v>953332.92999999993</v>
      </c>
      <c r="AB308" s="642">
        <v>30335.791973545318</v>
      </c>
      <c r="AC308" s="642">
        <v>0</v>
      </c>
      <c r="AD308" s="643">
        <v>30335.791973545318</v>
      </c>
      <c r="AE308" s="644">
        <f t="shared" si="50"/>
        <v>17.850000000000001</v>
      </c>
      <c r="AF308" s="644">
        <f t="shared" si="50"/>
        <v>4.75</v>
      </c>
      <c r="AG308" s="644">
        <f t="shared" si="50"/>
        <v>8.82</v>
      </c>
      <c r="AH308" s="645">
        <f t="shared" si="51"/>
        <v>31.42</v>
      </c>
      <c r="AI308" s="646"/>
    </row>
    <row r="309" spans="1:35" s="71" customFormat="1" ht="15.75" customHeight="1" x14ac:dyDescent="0.25">
      <c r="A309" s="92">
        <v>1026137</v>
      </c>
      <c r="B309" s="93">
        <v>4870</v>
      </c>
      <c r="C309" s="93" t="s">
        <v>3496</v>
      </c>
      <c r="D309" s="94" t="s">
        <v>1258</v>
      </c>
      <c r="E309" s="93" t="s">
        <v>290</v>
      </c>
      <c r="F309" s="93" t="s">
        <v>1392</v>
      </c>
      <c r="G309" s="70" t="s">
        <v>1260</v>
      </c>
      <c r="H309" s="93" t="s">
        <v>1393</v>
      </c>
      <c r="I309" s="650">
        <v>84892</v>
      </c>
      <c r="J309" s="650">
        <v>84711</v>
      </c>
      <c r="K309" s="650">
        <v>84892</v>
      </c>
      <c r="L309" s="650">
        <v>84711</v>
      </c>
      <c r="M309" s="68">
        <v>22548.9</v>
      </c>
      <c r="N309" s="68">
        <v>22536.68</v>
      </c>
      <c r="O309" s="68">
        <v>41876.519999999997</v>
      </c>
      <c r="P309" s="68">
        <v>41853.83</v>
      </c>
      <c r="Q309" s="67">
        <v>149317.41999999998</v>
      </c>
      <c r="R309" s="69">
        <v>149101.51</v>
      </c>
      <c r="S309" s="66">
        <v>298418.93</v>
      </c>
      <c r="T309" s="639">
        <f t="shared" si="42"/>
        <v>84892</v>
      </c>
      <c r="U309" s="640">
        <f t="shared" si="43"/>
        <v>22548.9</v>
      </c>
      <c r="V309" s="641">
        <f t="shared" si="44"/>
        <v>41876.519999999997</v>
      </c>
      <c r="W309" s="641">
        <f t="shared" si="45"/>
        <v>149317.41999999998</v>
      </c>
      <c r="X309" s="639">
        <f t="shared" si="46"/>
        <v>84711</v>
      </c>
      <c r="Y309" s="640">
        <f t="shared" si="47"/>
        <v>22536.68</v>
      </c>
      <c r="Z309" s="641">
        <f t="shared" si="48"/>
        <v>41853.83</v>
      </c>
      <c r="AA309" s="641">
        <f t="shared" si="49"/>
        <v>149101.51</v>
      </c>
      <c r="AB309" s="642">
        <v>30335.791973545318</v>
      </c>
      <c r="AC309" s="642">
        <v>0</v>
      </c>
      <c r="AD309" s="643">
        <v>30335.791973545318</v>
      </c>
      <c r="AE309" s="644">
        <f t="shared" si="50"/>
        <v>2.79</v>
      </c>
      <c r="AF309" s="644">
        <f t="shared" si="50"/>
        <v>0.74</v>
      </c>
      <c r="AG309" s="644">
        <f t="shared" si="50"/>
        <v>1.38</v>
      </c>
      <c r="AH309" s="645">
        <f t="shared" si="51"/>
        <v>4.91</v>
      </c>
      <c r="AI309" s="646"/>
    </row>
    <row r="310" spans="1:35" s="71" customFormat="1" ht="15.75" customHeight="1" x14ac:dyDescent="0.25">
      <c r="A310" s="72">
        <v>1026283</v>
      </c>
      <c r="B310" s="73">
        <v>4606</v>
      </c>
      <c r="C310" s="73" t="s">
        <v>1293</v>
      </c>
      <c r="D310" s="649" t="s">
        <v>1293</v>
      </c>
      <c r="E310" s="74" t="s">
        <v>742</v>
      </c>
      <c r="F310" s="74" t="s">
        <v>1394</v>
      </c>
      <c r="G310" s="75" t="s">
        <v>1260</v>
      </c>
      <c r="H310" s="76" t="s">
        <v>1395</v>
      </c>
      <c r="I310" s="650">
        <v>286419</v>
      </c>
      <c r="J310" s="650">
        <v>285808</v>
      </c>
      <c r="K310" s="650">
        <v>286419</v>
      </c>
      <c r="L310" s="650">
        <v>285808</v>
      </c>
      <c r="M310" s="68">
        <v>76078.259999999995</v>
      </c>
      <c r="N310" s="68">
        <v>76037.039999999994</v>
      </c>
      <c r="O310" s="68">
        <v>141288.21</v>
      </c>
      <c r="P310" s="68">
        <v>141211.64000000001</v>
      </c>
      <c r="Q310" s="67">
        <v>503785.47</v>
      </c>
      <c r="R310" s="69">
        <v>503056.68</v>
      </c>
      <c r="S310" s="66">
        <v>1006842.1499999999</v>
      </c>
      <c r="T310" s="639">
        <f t="shared" si="42"/>
        <v>286419</v>
      </c>
      <c r="U310" s="640">
        <f t="shared" si="43"/>
        <v>76078.259999999995</v>
      </c>
      <c r="V310" s="641">
        <f t="shared" si="44"/>
        <v>141288.21</v>
      </c>
      <c r="W310" s="641">
        <f t="shared" si="45"/>
        <v>503785.47</v>
      </c>
      <c r="X310" s="639">
        <f t="shared" si="46"/>
        <v>285808</v>
      </c>
      <c r="Y310" s="640">
        <f t="shared" si="47"/>
        <v>76037.039999999994</v>
      </c>
      <c r="Z310" s="641">
        <f t="shared" si="48"/>
        <v>141211.64000000001</v>
      </c>
      <c r="AA310" s="641">
        <f t="shared" si="49"/>
        <v>503056.68</v>
      </c>
      <c r="AB310" s="642">
        <v>30892.13297939278</v>
      </c>
      <c r="AC310" s="642">
        <v>3619.9842187262866</v>
      </c>
      <c r="AD310" s="643">
        <v>34512.117198119064</v>
      </c>
      <c r="AE310" s="644">
        <f t="shared" si="50"/>
        <v>8.2799999999999994</v>
      </c>
      <c r="AF310" s="644">
        <f t="shared" si="50"/>
        <v>2.2000000000000002</v>
      </c>
      <c r="AG310" s="644">
        <f t="shared" si="50"/>
        <v>4.09</v>
      </c>
      <c r="AH310" s="645">
        <f t="shared" si="51"/>
        <v>14.57</v>
      </c>
      <c r="AI310" s="646"/>
    </row>
    <row r="311" spans="1:35" s="71" customFormat="1" ht="15.75" customHeight="1" x14ac:dyDescent="0.25">
      <c r="A311" s="72">
        <v>1026243</v>
      </c>
      <c r="B311" s="73">
        <v>4395</v>
      </c>
      <c r="C311" s="73" t="s">
        <v>3554</v>
      </c>
      <c r="D311" s="649" t="s">
        <v>1258</v>
      </c>
      <c r="E311" s="74" t="s">
        <v>658</v>
      </c>
      <c r="F311" s="74" t="s">
        <v>1394</v>
      </c>
      <c r="G311" s="75" t="s">
        <v>1260</v>
      </c>
      <c r="H311" s="76" t="s">
        <v>1395</v>
      </c>
      <c r="I311" s="650">
        <v>106322</v>
      </c>
      <c r="J311" s="650">
        <v>106095</v>
      </c>
      <c r="K311" s="650">
        <v>106322</v>
      </c>
      <c r="L311" s="650">
        <v>106094.99999999999</v>
      </c>
      <c r="M311" s="68">
        <v>28241.1</v>
      </c>
      <c r="N311" s="68">
        <v>28225.8</v>
      </c>
      <c r="O311" s="68">
        <v>52447.76</v>
      </c>
      <c r="P311" s="68">
        <v>52419.34</v>
      </c>
      <c r="Q311" s="67">
        <v>187010.86000000002</v>
      </c>
      <c r="R311" s="69">
        <v>186740.13999999998</v>
      </c>
      <c r="S311" s="66">
        <v>373751</v>
      </c>
      <c r="T311" s="639">
        <f t="shared" si="42"/>
        <v>106322</v>
      </c>
      <c r="U311" s="640">
        <f t="shared" si="43"/>
        <v>28241.1</v>
      </c>
      <c r="V311" s="641">
        <f t="shared" si="44"/>
        <v>52447.76</v>
      </c>
      <c r="W311" s="641">
        <f t="shared" si="45"/>
        <v>187010.86000000002</v>
      </c>
      <c r="X311" s="639">
        <f t="shared" si="46"/>
        <v>106094.99999999999</v>
      </c>
      <c r="Y311" s="640">
        <f t="shared" si="47"/>
        <v>28225.8</v>
      </c>
      <c r="Z311" s="641">
        <f t="shared" si="48"/>
        <v>52419.34</v>
      </c>
      <c r="AA311" s="641">
        <f t="shared" si="49"/>
        <v>186740.13999999998</v>
      </c>
      <c r="AB311" s="642">
        <v>30335.791973545318</v>
      </c>
      <c r="AC311" s="642">
        <v>0</v>
      </c>
      <c r="AD311" s="643">
        <v>30335.791973545318</v>
      </c>
      <c r="AE311" s="644">
        <f t="shared" si="50"/>
        <v>3.5</v>
      </c>
      <c r="AF311" s="644">
        <f t="shared" si="50"/>
        <v>0.93</v>
      </c>
      <c r="AG311" s="644">
        <f t="shared" si="50"/>
        <v>1.73</v>
      </c>
      <c r="AH311" s="645">
        <f t="shared" si="51"/>
        <v>6.16</v>
      </c>
      <c r="AI311" s="646"/>
    </row>
    <row r="312" spans="1:35" s="71" customFormat="1" ht="15.75" customHeight="1" x14ac:dyDescent="0.25">
      <c r="A312" s="72">
        <v>1026276</v>
      </c>
      <c r="B312" s="73">
        <v>5078</v>
      </c>
      <c r="C312" s="73" t="s">
        <v>1293</v>
      </c>
      <c r="D312" s="649" t="s">
        <v>1293</v>
      </c>
      <c r="E312" s="74" t="s">
        <v>942</v>
      </c>
      <c r="F312" s="74" t="s">
        <v>1394</v>
      </c>
      <c r="G312" s="75" t="s">
        <v>1260</v>
      </c>
      <c r="H312" s="76" t="s">
        <v>1395</v>
      </c>
      <c r="I312" s="650">
        <v>315605</v>
      </c>
      <c r="J312" s="650">
        <v>314931</v>
      </c>
      <c r="K312" s="650">
        <v>315605</v>
      </c>
      <c r="L312" s="650">
        <v>314931</v>
      </c>
      <c r="M312" s="68">
        <v>83830.66</v>
      </c>
      <c r="N312" s="68">
        <v>83785.23</v>
      </c>
      <c r="O312" s="68">
        <v>155685.51</v>
      </c>
      <c r="P312" s="68">
        <v>155601.14000000001</v>
      </c>
      <c r="Q312" s="67">
        <v>555121.17000000004</v>
      </c>
      <c r="R312" s="69">
        <v>554317.37</v>
      </c>
      <c r="S312" s="66">
        <v>1109438.54</v>
      </c>
      <c r="T312" s="639">
        <f t="shared" si="42"/>
        <v>315605</v>
      </c>
      <c r="U312" s="640">
        <f t="shared" si="43"/>
        <v>83830.66</v>
      </c>
      <c r="V312" s="641">
        <f t="shared" si="44"/>
        <v>155685.51</v>
      </c>
      <c r="W312" s="641">
        <f t="shared" si="45"/>
        <v>555121.17000000004</v>
      </c>
      <c r="X312" s="639">
        <f t="shared" si="46"/>
        <v>314931</v>
      </c>
      <c r="Y312" s="640">
        <f t="shared" si="47"/>
        <v>83785.23</v>
      </c>
      <c r="Z312" s="641">
        <f t="shared" si="48"/>
        <v>155601.14000000001</v>
      </c>
      <c r="AA312" s="641">
        <f t="shared" si="49"/>
        <v>554317.37</v>
      </c>
      <c r="AB312" s="642">
        <v>30892.13297939278</v>
      </c>
      <c r="AC312" s="642">
        <v>3619.9842187262866</v>
      </c>
      <c r="AD312" s="643">
        <v>34512.117198119064</v>
      </c>
      <c r="AE312" s="644">
        <f t="shared" si="50"/>
        <v>9.1300000000000008</v>
      </c>
      <c r="AF312" s="644">
        <f t="shared" si="50"/>
        <v>2.4300000000000002</v>
      </c>
      <c r="AG312" s="644">
        <f t="shared" si="50"/>
        <v>4.51</v>
      </c>
      <c r="AH312" s="645">
        <f t="shared" si="51"/>
        <v>16.07</v>
      </c>
      <c r="AI312" s="646"/>
    </row>
    <row r="313" spans="1:35" s="71" customFormat="1" ht="15.75" customHeight="1" x14ac:dyDescent="0.25">
      <c r="A313" s="72">
        <v>1026239</v>
      </c>
      <c r="B313" s="73">
        <v>4735</v>
      </c>
      <c r="C313" s="73" t="s">
        <v>3555</v>
      </c>
      <c r="D313" s="649" t="s">
        <v>1258</v>
      </c>
      <c r="E313" s="74" t="s">
        <v>260</v>
      </c>
      <c r="F313" s="74" t="s">
        <v>1394</v>
      </c>
      <c r="G313" s="75" t="s">
        <v>1260</v>
      </c>
      <c r="H313" s="76" t="s">
        <v>1395</v>
      </c>
      <c r="I313" s="650">
        <v>240162</v>
      </c>
      <c r="J313" s="650">
        <v>239649</v>
      </c>
      <c r="K313" s="650">
        <v>240162</v>
      </c>
      <c r="L313" s="650">
        <v>239648.99999999997</v>
      </c>
      <c r="M313" s="68">
        <v>63791.51</v>
      </c>
      <c r="N313" s="68">
        <v>63756.94</v>
      </c>
      <c r="O313" s="68">
        <v>118469.95</v>
      </c>
      <c r="P313" s="68">
        <v>118405.75</v>
      </c>
      <c r="Q313" s="67">
        <v>422423.46</v>
      </c>
      <c r="R313" s="69">
        <v>421811.68999999994</v>
      </c>
      <c r="S313" s="66">
        <v>844235.14999999991</v>
      </c>
      <c r="T313" s="639">
        <f t="shared" si="42"/>
        <v>240162</v>
      </c>
      <c r="U313" s="640">
        <f t="shared" si="43"/>
        <v>63791.51</v>
      </c>
      <c r="V313" s="641">
        <f t="shared" si="44"/>
        <v>118469.95</v>
      </c>
      <c r="W313" s="641">
        <f t="shared" si="45"/>
        <v>422423.46</v>
      </c>
      <c r="X313" s="639">
        <f t="shared" si="46"/>
        <v>239648.99999999997</v>
      </c>
      <c r="Y313" s="640">
        <f t="shared" si="47"/>
        <v>63756.94</v>
      </c>
      <c r="Z313" s="641">
        <f t="shared" si="48"/>
        <v>118405.75</v>
      </c>
      <c r="AA313" s="641">
        <f t="shared" si="49"/>
        <v>421811.68999999994</v>
      </c>
      <c r="AB313" s="642">
        <v>30335.791973545318</v>
      </c>
      <c r="AC313" s="642">
        <v>0</v>
      </c>
      <c r="AD313" s="643">
        <v>30335.791973545318</v>
      </c>
      <c r="AE313" s="644">
        <f t="shared" si="50"/>
        <v>7.9</v>
      </c>
      <c r="AF313" s="644">
        <f t="shared" si="50"/>
        <v>2.1</v>
      </c>
      <c r="AG313" s="644">
        <f t="shared" si="50"/>
        <v>3.9</v>
      </c>
      <c r="AH313" s="645">
        <f t="shared" si="51"/>
        <v>13.9</v>
      </c>
      <c r="AI313" s="646"/>
    </row>
    <row r="314" spans="1:35" s="71" customFormat="1" ht="15.75" customHeight="1" x14ac:dyDescent="0.25">
      <c r="A314" s="72">
        <v>1026274</v>
      </c>
      <c r="B314" s="73">
        <v>4955</v>
      </c>
      <c r="C314" s="73" t="s">
        <v>3555</v>
      </c>
      <c r="D314" s="649" t="s">
        <v>1258</v>
      </c>
      <c r="E314" s="74" t="s">
        <v>304</v>
      </c>
      <c r="F314" s="74" t="s">
        <v>1394</v>
      </c>
      <c r="G314" s="75" t="s">
        <v>1260</v>
      </c>
      <c r="H314" s="76" t="s">
        <v>1395</v>
      </c>
      <c r="I314" s="650">
        <v>263650</v>
      </c>
      <c r="J314" s="650">
        <v>263087</v>
      </c>
      <c r="K314" s="650">
        <v>263650</v>
      </c>
      <c r="L314" s="650">
        <v>263087</v>
      </c>
      <c r="M314" s="68">
        <v>70030.3</v>
      </c>
      <c r="N314" s="68">
        <v>69992.350000000006</v>
      </c>
      <c r="O314" s="68">
        <v>130056.26</v>
      </c>
      <c r="P314" s="68">
        <v>129985.78</v>
      </c>
      <c r="Q314" s="67">
        <v>463736.56</v>
      </c>
      <c r="R314" s="69">
        <v>463065.13</v>
      </c>
      <c r="S314" s="66">
        <v>926801.69</v>
      </c>
      <c r="T314" s="639">
        <f t="shared" si="42"/>
        <v>263650</v>
      </c>
      <c r="U314" s="640">
        <f t="shared" si="43"/>
        <v>70030.3</v>
      </c>
      <c r="V314" s="641">
        <f t="shared" si="44"/>
        <v>130056.26</v>
      </c>
      <c r="W314" s="641">
        <f t="shared" si="45"/>
        <v>463736.56</v>
      </c>
      <c r="X314" s="639">
        <f t="shared" si="46"/>
        <v>263087</v>
      </c>
      <c r="Y314" s="640">
        <f t="shared" si="47"/>
        <v>69992.350000000006</v>
      </c>
      <c r="Z314" s="641">
        <f t="shared" si="48"/>
        <v>129985.78</v>
      </c>
      <c r="AA314" s="641">
        <f t="shared" si="49"/>
        <v>463065.13</v>
      </c>
      <c r="AB314" s="642">
        <v>30335.791973545318</v>
      </c>
      <c r="AC314" s="642">
        <v>0</v>
      </c>
      <c r="AD314" s="643">
        <v>30335.791973545318</v>
      </c>
      <c r="AE314" s="644">
        <f t="shared" si="50"/>
        <v>8.67</v>
      </c>
      <c r="AF314" s="644">
        <f t="shared" si="50"/>
        <v>2.31</v>
      </c>
      <c r="AG314" s="644">
        <f t="shared" si="50"/>
        <v>4.28</v>
      </c>
      <c r="AH314" s="645">
        <f t="shared" si="51"/>
        <v>15.260000000000002</v>
      </c>
      <c r="AI314" s="646"/>
    </row>
    <row r="315" spans="1:35" s="71" customFormat="1" ht="15.75" customHeight="1" x14ac:dyDescent="0.25">
      <c r="A315" s="72">
        <v>1026240</v>
      </c>
      <c r="B315" s="73">
        <v>4960</v>
      </c>
      <c r="C315" s="73" t="s">
        <v>1293</v>
      </c>
      <c r="D315" s="649" t="s">
        <v>1293</v>
      </c>
      <c r="E315" s="74" t="s">
        <v>877</v>
      </c>
      <c r="F315" s="74" t="s">
        <v>1394</v>
      </c>
      <c r="G315" s="75" t="s">
        <v>1260</v>
      </c>
      <c r="H315" s="76" t="s">
        <v>1395</v>
      </c>
      <c r="I315" s="650">
        <v>325918</v>
      </c>
      <c r="J315" s="650">
        <v>325223</v>
      </c>
      <c r="K315" s="650">
        <v>325918</v>
      </c>
      <c r="L315" s="650">
        <v>325223</v>
      </c>
      <c r="M315" s="68">
        <v>86570.03</v>
      </c>
      <c r="N315" s="68">
        <v>86523.12</v>
      </c>
      <c r="O315" s="68">
        <v>160772.92000000001</v>
      </c>
      <c r="P315" s="68">
        <v>160685.79</v>
      </c>
      <c r="Q315" s="67">
        <v>573260.95000000007</v>
      </c>
      <c r="R315" s="69">
        <v>572431.91</v>
      </c>
      <c r="S315" s="66">
        <v>1145692.8600000001</v>
      </c>
      <c r="T315" s="639">
        <f t="shared" si="42"/>
        <v>325918</v>
      </c>
      <c r="U315" s="640">
        <f t="shared" si="43"/>
        <v>86570.03</v>
      </c>
      <c r="V315" s="641">
        <f t="shared" si="44"/>
        <v>160772.92000000001</v>
      </c>
      <c r="W315" s="641">
        <f t="shared" si="45"/>
        <v>573260.95000000007</v>
      </c>
      <c r="X315" s="639">
        <f t="shared" si="46"/>
        <v>325223</v>
      </c>
      <c r="Y315" s="640">
        <f t="shared" si="47"/>
        <v>86523.12</v>
      </c>
      <c r="Z315" s="641">
        <f t="shared" si="48"/>
        <v>160685.79</v>
      </c>
      <c r="AA315" s="641">
        <f t="shared" si="49"/>
        <v>572431.91</v>
      </c>
      <c r="AB315" s="642">
        <v>30892.13297939278</v>
      </c>
      <c r="AC315" s="642">
        <v>3619.9842187262866</v>
      </c>
      <c r="AD315" s="643">
        <v>34512.117198119064</v>
      </c>
      <c r="AE315" s="644">
        <f t="shared" si="50"/>
        <v>9.42</v>
      </c>
      <c r="AF315" s="644">
        <f t="shared" si="50"/>
        <v>2.5099999999999998</v>
      </c>
      <c r="AG315" s="644">
        <f t="shared" si="50"/>
        <v>4.66</v>
      </c>
      <c r="AH315" s="645">
        <f t="shared" si="51"/>
        <v>16.59</v>
      </c>
      <c r="AI315" s="646"/>
    </row>
    <row r="316" spans="1:35" s="71" customFormat="1" ht="15.75" customHeight="1" x14ac:dyDescent="0.25">
      <c r="A316" s="72">
        <v>1026242</v>
      </c>
      <c r="B316" s="73">
        <v>4726</v>
      </c>
      <c r="C316" s="73" t="s">
        <v>1293</v>
      </c>
      <c r="D316" s="649" t="s">
        <v>1293</v>
      </c>
      <c r="E316" s="74" t="s">
        <v>792</v>
      </c>
      <c r="F316" s="74" t="s">
        <v>1394</v>
      </c>
      <c r="G316" s="75" t="s">
        <v>1260</v>
      </c>
      <c r="H316" s="76" t="s">
        <v>1395</v>
      </c>
      <c r="I316" s="650">
        <v>283119</v>
      </c>
      <c r="J316" s="650">
        <v>282515</v>
      </c>
      <c r="K316" s="650">
        <v>283119</v>
      </c>
      <c r="L316" s="650">
        <v>282515</v>
      </c>
      <c r="M316" s="68">
        <v>75201.789999999994</v>
      </c>
      <c r="N316" s="68">
        <v>75161.039999999994</v>
      </c>
      <c r="O316" s="68">
        <v>139660.47</v>
      </c>
      <c r="P316" s="68">
        <v>139584.79</v>
      </c>
      <c r="Q316" s="67">
        <v>497981.26</v>
      </c>
      <c r="R316" s="69">
        <v>497260.82999999996</v>
      </c>
      <c r="S316" s="66">
        <v>995242.09</v>
      </c>
      <c r="T316" s="639">
        <f t="shared" si="42"/>
        <v>283119</v>
      </c>
      <c r="U316" s="640">
        <f t="shared" si="43"/>
        <v>75201.789999999994</v>
      </c>
      <c r="V316" s="641">
        <f t="shared" si="44"/>
        <v>139660.47</v>
      </c>
      <c r="W316" s="641">
        <f t="shared" si="45"/>
        <v>497981.26</v>
      </c>
      <c r="X316" s="639">
        <f t="shared" si="46"/>
        <v>282515</v>
      </c>
      <c r="Y316" s="640">
        <f t="shared" si="47"/>
        <v>75161.039999999994</v>
      </c>
      <c r="Z316" s="641">
        <f t="shared" si="48"/>
        <v>139584.79</v>
      </c>
      <c r="AA316" s="641">
        <f t="shared" si="49"/>
        <v>497260.82999999996</v>
      </c>
      <c r="AB316" s="642">
        <v>30892.13297939278</v>
      </c>
      <c r="AC316" s="642">
        <v>3619.9842187262866</v>
      </c>
      <c r="AD316" s="643">
        <v>34512.117198119064</v>
      </c>
      <c r="AE316" s="644">
        <f t="shared" si="50"/>
        <v>8.19</v>
      </c>
      <c r="AF316" s="644">
        <f t="shared" si="50"/>
        <v>2.1800000000000002</v>
      </c>
      <c r="AG316" s="644">
        <f t="shared" si="50"/>
        <v>4.04</v>
      </c>
      <c r="AH316" s="645">
        <f t="shared" si="51"/>
        <v>14.41</v>
      </c>
      <c r="AI316" s="646"/>
    </row>
    <row r="317" spans="1:35" s="71" customFormat="1" ht="15.75" customHeight="1" x14ac:dyDescent="0.25">
      <c r="A317" s="72">
        <v>1027122</v>
      </c>
      <c r="B317" s="73">
        <v>5347</v>
      </c>
      <c r="C317" s="73" t="s">
        <v>3507</v>
      </c>
      <c r="D317" s="649" t="s">
        <v>1258</v>
      </c>
      <c r="E317" s="74" t="s">
        <v>370</v>
      </c>
      <c r="F317" s="74" t="s">
        <v>1394</v>
      </c>
      <c r="G317" s="75" t="s">
        <v>1260</v>
      </c>
      <c r="H317" s="76" t="s">
        <v>1395</v>
      </c>
      <c r="I317" s="650">
        <v>177357</v>
      </c>
      <c r="J317" s="650">
        <v>176979</v>
      </c>
      <c r="K317" s="650">
        <v>177357</v>
      </c>
      <c r="L317" s="650">
        <v>176979</v>
      </c>
      <c r="M317" s="68">
        <v>47109.47</v>
      </c>
      <c r="N317" s="68">
        <v>47083.94</v>
      </c>
      <c r="O317" s="68">
        <v>87489.01</v>
      </c>
      <c r="P317" s="68">
        <v>87441.600000000006</v>
      </c>
      <c r="Q317" s="67">
        <v>311955.48</v>
      </c>
      <c r="R317" s="69">
        <v>311504.54000000004</v>
      </c>
      <c r="S317" s="66">
        <v>623460.02</v>
      </c>
      <c r="T317" s="639">
        <f t="shared" si="42"/>
        <v>177357</v>
      </c>
      <c r="U317" s="640">
        <f t="shared" si="43"/>
        <v>47109.47</v>
      </c>
      <c r="V317" s="641">
        <f t="shared" si="44"/>
        <v>87489.01</v>
      </c>
      <c r="W317" s="641">
        <f t="shared" si="45"/>
        <v>311955.48</v>
      </c>
      <c r="X317" s="639">
        <f t="shared" si="46"/>
        <v>176979</v>
      </c>
      <c r="Y317" s="640">
        <f t="shared" si="47"/>
        <v>47083.94</v>
      </c>
      <c r="Z317" s="641">
        <f t="shared" si="48"/>
        <v>87441.600000000006</v>
      </c>
      <c r="AA317" s="641">
        <f t="shared" si="49"/>
        <v>311504.54000000004</v>
      </c>
      <c r="AB317" s="642">
        <v>30335.791973545318</v>
      </c>
      <c r="AC317" s="642">
        <v>0</v>
      </c>
      <c r="AD317" s="643">
        <v>30335.791973545318</v>
      </c>
      <c r="AE317" s="644">
        <f t="shared" si="50"/>
        <v>5.83</v>
      </c>
      <c r="AF317" s="644">
        <f t="shared" si="50"/>
        <v>1.55</v>
      </c>
      <c r="AG317" s="644">
        <f t="shared" si="50"/>
        <v>2.88</v>
      </c>
      <c r="AH317" s="645">
        <f t="shared" si="51"/>
        <v>10.26</v>
      </c>
      <c r="AI317" s="646"/>
    </row>
    <row r="318" spans="1:35" s="71" customFormat="1" ht="15.75" customHeight="1" x14ac:dyDescent="0.25">
      <c r="A318" s="87">
        <v>1026455</v>
      </c>
      <c r="B318" s="88">
        <v>103708</v>
      </c>
      <c r="C318" s="88" t="s">
        <v>3556</v>
      </c>
      <c r="D318" s="652" t="s">
        <v>1293</v>
      </c>
      <c r="E318" s="89" t="s">
        <v>142</v>
      </c>
      <c r="F318" s="89" t="s">
        <v>1396</v>
      </c>
      <c r="G318" s="90" t="s">
        <v>1260</v>
      </c>
      <c r="H318" s="91" t="s">
        <v>1396</v>
      </c>
      <c r="I318" s="650">
        <v>252277</v>
      </c>
      <c r="J318" s="650">
        <v>251739</v>
      </c>
      <c r="K318" s="650">
        <v>252277.00000000003</v>
      </c>
      <c r="L318" s="650">
        <v>251739.00000000003</v>
      </c>
      <c r="M318" s="68">
        <v>67009.55</v>
      </c>
      <c r="N318" s="68">
        <v>66973.23</v>
      </c>
      <c r="O318" s="68">
        <v>124446.3</v>
      </c>
      <c r="P318" s="68">
        <v>124378.86</v>
      </c>
      <c r="Q318" s="67">
        <v>443732.85000000003</v>
      </c>
      <c r="R318" s="69">
        <v>443091.09</v>
      </c>
      <c r="S318" s="66">
        <v>886823.94000000006</v>
      </c>
      <c r="T318" s="639">
        <f t="shared" si="42"/>
        <v>252277.00000000003</v>
      </c>
      <c r="U318" s="640">
        <f t="shared" si="43"/>
        <v>67009.55</v>
      </c>
      <c r="V318" s="641">
        <f t="shared" si="44"/>
        <v>124446.3</v>
      </c>
      <c r="W318" s="641">
        <f t="shared" si="45"/>
        <v>443732.85000000003</v>
      </c>
      <c r="X318" s="639">
        <f t="shared" si="46"/>
        <v>251739.00000000003</v>
      </c>
      <c r="Y318" s="640">
        <f t="shared" si="47"/>
        <v>66973.23</v>
      </c>
      <c r="Z318" s="641">
        <f t="shared" si="48"/>
        <v>124378.86</v>
      </c>
      <c r="AA318" s="641">
        <f t="shared" si="49"/>
        <v>443091.09</v>
      </c>
      <c r="AB318" s="642">
        <v>30892.13297939278</v>
      </c>
      <c r="AC318" s="642">
        <v>3619.9842187262866</v>
      </c>
      <c r="AD318" s="643">
        <v>34512.117198119064</v>
      </c>
      <c r="AE318" s="644">
        <f t="shared" si="50"/>
        <v>7.29</v>
      </c>
      <c r="AF318" s="644">
        <f t="shared" si="50"/>
        <v>1.94</v>
      </c>
      <c r="AG318" s="644">
        <f t="shared" si="50"/>
        <v>3.6</v>
      </c>
      <c r="AH318" s="645">
        <f t="shared" si="51"/>
        <v>12.83</v>
      </c>
      <c r="AI318" s="646"/>
    </row>
    <row r="319" spans="1:35" s="71" customFormat="1" ht="15.75" customHeight="1" x14ac:dyDescent="0.25">
      <c r="A319" s="87">
        <v>1026627</v>
      </c>
      <c r="B319" s="88">
        <v>100950</v>
      </c>
      <c r="C319" s="88" t="s">
        <v>3556</v>
      </c>
      <c r="D319" s="652" t="s">
        <v>1293</v>
      </c>
      <c r="E319" s="89" t="s">
        <v>130</v>
      </c>
      <c r="F319" s="89" t="s">
        <v>1396</v>
      </c>
      <c r="G319" s="90" t="s">
        <v>1260</v>
      </c>
      <c r="H319" s="91" t="s">
        <v>1396</v>
      </c>
      <c r="I319" s="650">
        <v>213143</v>
      </c>
      <c r="J319" s="650">
        <v>212688</v>
      </c>
      <c r="K319" s="650">
        <v>213143.00000000003</v>
      </c>
      <c r="L319" s="650">
        <v>212688.00000000003</v>
      </c>
      <c r="M319" s="68">
        <v>56614.8</v>
      </c>
      <c r="N319" s="68">
        <v>56584.12</v>
      </c>
      <c r="O319" s="68">
        <v>105141.78</v>
      </c>
      <c r="P319" s="68">
        <v>105084.8</v>
      </c>
      <c r="Q319" s="67">
        <v>374899.58000000007</v>
      </c>
      <c r="R319" s="69">
        <v>374356.92000000004</v>
      </c>
      <c r="S319" s="66">
        <v>749256.50000000012</v>
      </c>
      <c r="T319" s="639">
        <f t="shared" si="42"/>
        <v>213143.00000000003</v>
      </c>
      <c r="U319" s="640">
        <f t="shared" si="43"/>
        <v>56614.8</v>
      </c>
      <c r="V319" s="641">
        <f t="shared" si="44"/>
        <v>105141.78</v>
      </c>
      <c r="W319" s="641">
        <f t="shared" si="45"/>
        <v>374899.58000000007</v>
      </c>
      <c r="X319" s="639">
        <f t="shared" si="46"/>
        <v>212688.00000000003</v>
      </c>
      <c r="Y319" s="640">
        <f t="shared" si="47"/>
        <v>56584.12</v>
      </c>
      <c r="Z319" s="641">
        <f t="shared" si="48"/>
        <v>105084.8</v>
      </c>
      <c r="AA319" s="641">
        <f t="shared" si="49"/>
        <v>374356.92000000004</v>
      </c>
      <c r="AB319" s="642">
        <v>30892.13297939278</v>
      </c>
      <c r="AC319" s="642">
        <v>3619.9842187262866</v>
      </c>
      <c r="AD319" s="643">
        <v>34512.117198119064</v>
      </c>
      <c r="AE319" s="644">
        <f t="shared" si="50"/>
        <v>6.16</v>
      </c>
      <c r="AF319" s="644">
        <f t="shared" si="50"/>
        <v>1.64</v>
      </c>
      <c r="AG319" s="644">
        <f t="shared" si="50"/>
        <v>3.04</v>
      </c>
      <c r="AH319" s="645">
        <f t="shared" si="51"/>
        <v>10.84</v>
      </c>
      <c r="AI319" s="646"/>
    </row>
    <row r="320" spans="1:35" s="71" customFormat="1" ht="15.75" customHeight="1" x14ac:dyDescent="0.25">
      <c r="A320" s="72">
        <v>1027596</v>
      </c>
      <c r="B320" s="73">
        <v>5095</v>
      </c>
      <c r="C320" s="73" t="s">
        <v>3519</v>
      </c>
      <c r="D320" s="649" t="s">
        <v>1258</v>
      </c>
      <c r="E320" s="74" t="s">
        <v>330</v>
      </c>
      <c r="F320" s="74" t="s">
        <v>1397</v>
      </c>
      <c r="G320" s="75" t="s">
        <v>1260</v>
      </c>
      <c r="H320" s="76" t="s">
        <v>1397</v>
      </c>
      <c r="I320" s="650">
        <v>115612</v>
      </c>
      <c r="J320" s="650">
        <v>115366</v>
      </c>
      <c r="K320" s="650">
        <v>115612.00000000001</v>
      </c>
      <c r="L320" s="650">
        <v>115366.00000000001</v>
      </c>
      <c r="M320" s="68">
        <v>30708.799999999999</v>
      </c>
      <c r="N320" s="68">
        <v>30692.16</v>
      </c>
      <c r="O320" s="68">
        <v>57030.63</v>
      </c>
      <c r="P320" s="68">
        <v>56999.72</v>
      </c>
      <c r="Q320" s="67">
        <v>203351.43000000002</v>
      </c>
      <c r="R320" s="69">
        <v>203057.88</v>
      </c>
      <c r="S320" s="66">
        <v>406409.31000000006</v>
      </c>
      <c r="T320" s="639">
        <f t="shared" si="42"/>
        <v>115612.00000000001</v>
      </c>
      <c r="U320" s="640">
        <f t="shared" si="43"/>
        <v>30708.799999999999</v>
      </c>
      <c r="V320" s="641">
        <f t="shared" si="44"/>
        <v>57030.63</v>
      </c>
      <c r="W320" s="641">
        <f t="shared" si="45"/>
        <v>203351.43000000002</v>
      </c>
      <c r="X320" s="639">
        <f t="shared" si="46"/>
        <v>115366.00000000001</v>
      </c>
      <c r="Y320" s="640">
        <f t="shared" si="47"/>
        <v>30692.16</v>
      </c>
      <c r="Z320" s="641">
        <f t="shared" si="48"/>
        <v>56999.72</v>
      </c>
      <c r="AA320" s="641">
        <f t="shared" si="49"/>
        <v>203057.88</v>
      </c>
      <c r="AB320" s="642">
        <v>30335.791973545318</v>
      </c>
      <c r="AC320" s="642">
        <v>0</v>
      </c>
      <c r="AD320" s="643">
        <v>30335.791973545318</v>
      </c>
      <c r="AE320" s="644">
        <f t="shared" si="50"/>
        <v>3.8</v>
      </c>
      <c r="AF320" s="644">
        <f t="shared" si="50"/>
        <v>1.01</v>
      </c>
      <c r="AG320" s="644">
        <f t="shared" si="50"/>
        <v>1.88</v>
      </c>
      <c r="AH320" s="645">
        <f t="shared" si="51"/>
        <v>6.6899999999999995</v>
      </c>
      <c r="AI320" s="646"/>
    </row>
    <row r="321" spans="1:35" s="71" customFormat="1" ht="15.75" customHeight="1" x14ac:dyDescent="0.25">
      <c r="A321" s="87">
        <v>467501</v>
      </c>
      <c r="B321" s="88">
        <v>4675</v>
      </c>
      <c r="C321" s="88" t="s">
        <v>3557</v>
      </c>
      <c r="D321" s="652" t="s">
        <v>1258</v>
      </c>
      <c r="E321" s="89" t="s">
        <v>248</v>
      </c>
      <c r="F321" s="89" t="s">
        <v>1398</v>
      </c>
      <c r="G321" s="90" t="s">
        <v>1260</v>
      </c>
      <c r="H321" s="91" t="s">
        <v>1399</v>
      </c>
      <c r="I321" s="650">
        <v>93914</v>
      </c>
      <c r="J321" s="650">
        <v>93714</v>
      </c>
      <c r="K321" s="650">
        <v>93914.000000000015</v>
      </c>
      <c r="L321" s="650">
        <v>93714</v>
      </c>
      <c r="M321" s="68">
        <v>24945.439999999999</v>
      </c>
      <c r="N321" s="68">
        <v>24931.919999999998</v>
      </c>
      <c r="O321" s="68">
        <v>46327.25</v>
      </c>
      <c r="P321" s="68">
        <v>46302.15</v>
      </c>
      <c r="Q321" s="67">
        <v>165186.69</v>
      </c>
      <c r="R321" s="69">
        <v>164948.07</v>
      </c>
      <c r="S321" s="66">
        <v>330134.76</v>
      </c>
      <c r="T321" s="639">
        <f t="shared" si="42"/>
        <v>93914.000000000015</v>
      </c>
      <c r="U321" s="640">
        <f t="shared" si="43"/>
        <v>24945.439999999999</v>
      </c>
      <c r="V321" s="641">
        <f t="shared" si="44"/>
        <v>46327.25</v>
      </c>
      <c r="W321" s="641">
        <f t="shared" si="45"/>
        <v>165186.69</v>
      </c>
      <c r="X321" s="639">
        <f t="shared" si="46"/>
        <v>93714</v>
      </c>
      <c r="Y321" s="640">
        <f t="shared" si="47"/>
        <v>24931.919999999998</v>
      </c>
      <c r="Z321" s="641">
        <f t="shared" si="48"/>
        <v>46302.15</v>
      </c>
      <c r="AA321" s="641">
        <f t="shared" si="49"/>
        <v>164948.07</v>
      </c>
      <c r="AB321" s="642">
        <v>30335.791973545318</v>
      </c>
      <c r="AC321" s="642">
        <v>0</v>
      </c>
      <c r="AD321" s="643">
        <v>30335.791973545318</v>
      </c>
      <c r="AE321" s="644">
        <f t="shared" si="50"/>
        <v>3.09</v>
      </c>
      <c r="AF321" s="644">
        <f t="shared" si="50"/>
        <v>0.82</v>
      </c>
      <c r="AG321" s="644">
        <f t="shared" si="50"/>
        <v>1.53</v>
      </c>
      <c r="AH321" s="645">
        <f t="shared" si="51"/>
        <v>5.4399999999999995</v>
      </c>
      <c r="AI321" s="646"/>
    </row>
    <row r="322" spans="1:35" s="71" customFormat="1" ht="15.75" customHeight="1" x14ac:dyDescent="0.25">
      <c r="A322" s="72">
        <v>1026246</v>
      </c>
      <c r="B322" s="73">
        <v>4094</v>
      </c>
      <c r="C322" s="73" t="s">
        <v>3558</v>
      </c>
      <c r="D322" s="649" t="s">
        <v>1274</v>
      </c>
      <c r="E322" s="74" t="s">
        <v>170</v>
      </c>
      <c r="F322" s="74" t="s">
        <v>1400</v>
      </c>
      <c r="G322" s="75" t="s">
        <v>1260</v>
      </c>
      <c r="H322" s="76" t="s">
        <v>1401</v>
      </c>
      <c r="I322" s="650">
        <v>141487</v>
      </c>
      <c r="J322" s="650">
        <v>141185</v>
      </c>
      <c r="K322" s="650">
        <v>141487</v>
      </c>
      <c r="L322" s="650">
        <v>141185</v>
      </c>
      <c r="M322" s="68">
        <v>37581.49</v>
      </c>
      <c r="N322" s="68">
        <v>37561.129999999997</v>
      </c>
      <c r="O322" s="68">
        <v>69794.2</v>
      </c>
      <c r="P322" s="68">
        <v>69756.38</v>
      </c>
      <c r="Q322" s="67">
        <v>248862.69</v>
      </c>
      <c r="R322" s="69">
        <v>248502.51</v>
      </c>
      <c r="S322" s="66">
        <v>497365.2</v>
      </c>
      <c r="T322" s="639">
        <f t="shared" si="42"/>
        <v>141487</v>
      </c>
      <c r="U322" s="640">
        <f t="shared" si="43"/>
        <v>37581.49</v>
      </c>
      <c r="V322" s="641">
        <f t="shared" si="44"/>
        <v>69794.2</v>
      </c>
      <c r="W322" s="641">
        <f t="shared" si="45"/>
        <v>248862.69</v>
      </c>
      <c r="X322" s="639">
        <f t="shared" si="46"/>
        <v>141185</v>
      </c>
      <c r="Y322" s="640">
        <f t="shared" si="47"/>
        <v>37561.129999999997</v>
      </c>
      <c r="Z322" s="641">
        <f t="shared" si="48"/>
        <v>69756.38</v>
      </c>
      <c r="AA322" s="641">
        <f t="shared" si="49"/>
        <v>248502.51</v>
      </c>
      <c r="AB322" s="642">
        <v>28857.066402483964</v>
      </c>
      <c r="AC322" s="642">
        <v>0</v>
      </c>
      <c r="AD322" s="643">
        <v>28857.066402483964</v>
      </c>
      <c r="AE322" s="644">
        <f t="shared" si="50"/>
        <v>4.8899999999999997</v>
      </c>
      <c r="AF322" s="644">
        <f t="shared" si="50"/>
        <v>1.3</v>
      </c>
      <c r="AG322" s="644">
        <f t="shared" si="50"/>
        <v>2.42</v>
      </c>
      <c r="AH322" s="645">
        <f t="shared" si="51"/>
        <v>8.61</v>
      </c>
      <c r="AI322" s="646"/>
    </row>
    <row r="323" spans="1:35" s="71" customFormat="1" ht="15.75" customHeight="1" x14ac:dyDescent="0.25">
      <c r="A323" s="72">
        <v>1026245</v>
      </c>
      <c r="B323" s="73">
        <v>4361</v>
      </c>
      <c r="C323" s="73" t="s">
        <v>3507</v>
      </c>
      <c r="D323" s="649" t="s">
        <v>1258</v>
      </c>
      <c r="E323" s="74" t="s">
        <v>204</v>
      </c>
      <c r="F323" s="74" t="s">
        <v>1401</v>
      </c>
      <c r="G323" s="75" t="s">
        <v>1260</v>
      </c>
      <c r="H323" s="76" t="s">
        <v>1401</v>
      </c>
      <c r="I323" s="650">
        <v>78987</v>
      </c>
      <c r="J323" s="650">
        <v>78818</v>
      </c>
      <c r="K323" s="650">
        <v>78987</v>
      </c>
      <c r="L323" s="650">
        <v>78818</v>
      </c>
      <c r="M323" s="68">
        <v>20980.3</v>
      </c>
      <c r="N323" s="68">
        <v>20968.939999999999</v>
      </c>
      <c r="O323" s="68">
        <v>38963.42</v>
      </c>
      <c r="P323" s="68">
        <v>38942.31</v>
      </c>
      <c r="Q323" s="67">
        <v>138930.72</v>
      </c>
      <c r="R323" s="69">
        <v>138729.25</v>
      </c>
      <c r="S323" s="66">
        <v>277659.96999999997</v>
      </c>
      <c r="T323" s="639">
        <f t="shared" si="42"/>
        <v>78987</v>
      </c>
      <c r="U323" s="640">
        <f t="shared" si="43"/>
        <v>20980.3</v>
      </c>
      <c r="V323" s="641">
        <f t="shared" si="44"/>
        <v>38963.42</v>
      </c>
      <c r="W323" s="641">
        <f t="shared" si="45"/>
        <v>138930.72</v>
      </c>
      <c r="X323" s="639">
        <f t="shared" si="46"/>
        <v>78818</v>
      </c>
      <c r="Y323" s="640">
        <f t="shared" si="47"/>
        <v>20968.939999999999</v>
      </c>
      <c r="Z323" s="641">
        <f t="shared" si="48"/>
        <v>38942.31</v>
      </c>
      <c r="AA323" s="641">
        <f t="shared" si="49"/>
        <v>138729.25</v>
      </c>
      <c r="AB323" s="642">
        <v>30335.791973545318</v>
      </c>
      <c r="AC323" s="642">
        <v>0</v>
      </c>
      <c r="AD323" s="643">
        <v>30335.791973545318</v>
      </c>
      <c r="AE323" s="644">
        <f t="shared" si="50"/>
        <v>2.6</v>
      </c>
      <c r="AF323" s="644">
        <f t="shared" si="50"/>
        <v>0.69</v>
      </c>
      <c r="AG323" s="644">
        <f t="shared" si="50"/>
        <v>1.28</v>
      </c>
      <c r="AH323" s="645">
        <f t="shared" si="51"/>
        <v>4.57</v>
      </c>
      <c r="AI323" s="646"/>
    </row>
    <row r="324" spans="1:35" s="71" customFormat="1" ht="15.75" customHeight="1" x14ac:dyDescent="0.25">
      <c r="A324" s="72">
        <v>1026268</v>
      </c>
      <c r="B324" s="73">
        <v>4800</v>
      </c>
      <c r="C324" s="73" t="s">
        <v>3488</v>
      </c>
      <c r="D324" s="649" t="s">
        <v>1274</v>
      </c>
      <c r="E324" s="74" t="s">
        <v>826</v>
      </c>
      <c r="F324" s="74" t="s">
        <v>1401</v>
      </c>
      <c r="G324" s="75" t="s">
        <v>1260</v>
      </c>
      <c r="H324" s="76" t="s">
        <v>1401</v>
      </c>
      <c r="I324" s="650">
        <v>304172</v>
      </c>
      <c r="J324" s="650">
        <v>303522</v>
      </c>
      <c r="K324" s="650">
        <v>304172</v>
      </c>
      <c r="L324" s="650">
        <v>303522</v>
      </c>
      <c r="M324" s="68">
        <v>80793.740000000005</v>
      </c>
      <c r="N324" s="68">
        <v>80749.960000000006</v>
      </c>
      <c r="O324" s="68">
        <v>150045.51999999999</v>
      </c>
      <c r="P324" s="68">
        <v>149964.20000000001</v>
      </c>
      <c r="Q324" s="67">
        <v>535011.26</v>
      </c>
      <c r="R324" s="69">
        <v>534236.16000000003</v>
      </c>
      <c r="S324" s="66">
        <v>1069247.42</v>
      </c>
      <c r="T324" s="639">
        <f t="shared" si="42"/>
        <v>304172</v>
      </c>
      <c r="U324" s="640">
        <f t="shared" si="43"/>
        <v>80793.740000000005</v>
      </c>
      <c r="V324" s="641">
        <f t="shared" si="44"/>
        <v>150045.51999999999</v>
      </c>
      <c r="W324" s="641">
        <f t="shared" si="45"/>
        <v>535011.26</v>
      </c>
      <c r="X324" s="639">
        <f t="shared" si="46"/>
        <v>303522</v>
      </c>
      <c r="Y324" s="640">
        <f t="shared" si="47"/>
        <v>80749.960000000006</v>
      </c>
      <c r="Z324" s="641">
        <f t="shared" si="48"/>
        <v>149964.20000000001</v>
      </c>
      <c r="AA324" s="641">
        <f t="shared" si="49"/>
        <v>534236.16000000003</v>
      </c>
      <c r="AB324" s="642">
        <v>28857.066402483964</v>
      </c>
      <c r="AC324" s="642">
        <v>0</v>
      </c>
      <c r="AD324" s="643">
        <v>28857.066402483964</v>
      </c>
      <c r="AE324" s="644">
        <f t="shared" si="50"/>
        <v>10.52</v>
      </c>
      <c r="AF324" s="644">
        <f t="shared" si="50"/>
        <v>2.8</v>
      </c>
      <c r="AG324" s="644">
        <f t="shared" si="50"/>
        <v>5.2</v>
      </c>
      <c r="AH324" s="645">
        <f t="shared" si="51"/>
        <v>18.52</v>
      </c>
      <c r="AI324" s="646"/>
    </row>
    <row r="325" spans="1:35" s="71" customFormat="1" ht="15.75" customHeight="1" x14ac:dyDescent="0.25">
      <c r="A325" s="72">
        <v>1026252</v>
      </c>
      <c r="B325" s="73">
        <v>4390</v>
      </c>
      <c r="C325" s="73" t="s">
        <v>3488</v>
      </c>
      <c r="D325" s="649" t="s">
        <v>1274</v>
      </c>
      <c r="E325" s="74" t="s">
        <v>656</v>
      </c>
      <c r="F325" s="74" t="s">
        <v>1401</v>
      </c>
      <c r="G325" s="75" t="s">
        <v>1260</v>
      </c>
      <c r="H325" s="76" t="s">
        <v>1401</v>
      </c>
      <c r="I325" s="650">
        <v>340871</v>
      </c>
      <c r="J325" s="650">
        <v>340143</v>
      </c>
      <c r="K325" s="650">
        <v>340871</v>
      </c>
      <c r="L325" s="650">
        <v>340143</v>
      </c>
      <c r="M325" s="68">
        <v>90541.64</v>
      </c>
      <c r="N325" s="68">
        <v>90492.58</v>
      </c>
      <c r="O325" s="68">
        <v>168148.76</v>
      </c>
      <c r="P325" s="68">
        <v>168057.64</v>
      </c>
      <c r="Q325" s="67">
        <v>599561.4</v>
      </c>
      <c r="R325" s="69">
        <v>598693.22</v>
      </c>
      <c r="S325" s="66">
        <v>1198254.6200000001</v>
      </c>
      <c r="T325" s="639">
        <f t="shared" ref="T325:T388" si="52">+K325</f>
        <v>340871</v>
      </c>
      <c r="U325" s="640">
        <f t="shared" ref="U325:U388" si="53">+M325</f>
        <v>90541.64</v>
      </c>
      <c r="V325" s="641">
        <f t="shared" ref="V325:V388" si="54">+O325</f>
        <v>168148.76</v>
      </c>
      <c r="W325" s="641">
        <f t="shared" ref="W325:W388" si="55">+T325+U325+V325</f>
        <v>599561.4</v>
      </c>
      <c r="X325" s="639">
        <f t="shared" ref="X325:X388" si="56">+L325</f>
        <v>340143</v>
      </c>
      <c r="Y325" s="640">
        <f t="shared" ref="Y325:Y388" si="57">+N325</f>
        <v>90492.58</v>
      </c>
      <c r="Z325" s="641">
        <f t="shared" ref="Z325:Z388" si="58">+P325</f>
        <v>168057.64</v>
      </c>
      <c r="AA325" s="641">
        <f t="shared" ref="AA325:AA388" si="59">+X325+Y325+Z325</f>
        <v>598693.22</v>
      </c>
      <c r="AB325" s="642">
        <v>28857.066402483964</v>
      </c>
      <c r="AC325" s="642">
        <v>0</v>
      </c>
      <c r="AD325" s="643">
        <v>28857.066402483964</v>
      </c>
      <c r="AE325" s="644">
        <f t="shared" ref="AE325:AG388" si="60">+ROUND(X325/$AD325,$AF$2)</f>
        <v>11.79</v>
      </c>
      <c r="AF325" s="644">
        <f t="shared" si="60"/>
        <v>3.14</v>
      </c>
      <c r="AG325" s="644">
        <f t="shared" si="60"/>
        <v>5.82</v>
      </c>
      <c r="AH325" s="645">
        <f t="shared" ref="AH325:AH388" si="61">+AE325+AF325+AG325</f>
        <v>20.75</v>
      </c>
      <c r="AI325" s="646"/>
    </row>
    <row r="326" spans="1:35" s="71" customFormat="1" ht="15.75" customHeight="1" x14ac:dyDescent="0.25">
      <c r="A326" s="72">
        <v>1026247</v>
      </c>
      <c r="B326" s="73">
        <v>4594</v>
      </c>
      <c r="C326" s="73" t="s">
        <v>3559</v>
      </c>
      <c r="D326" s="649" t="s">
        <v>1272</v>
      </c>
      <c r="E326" s="74" t="s">
        <v>740</v>
      </c>
      <c r="F326" s="74" t="s">
        <v>1401</v>
      </c>
      <c r="G326" s="75" t="s">
        <v>1260</v>
      </c>
      <c r="H326" s="76" t="s">
        <v>1401</v>
      </c>
      <c r="I326" s="650">
        <v>125840</v>
      </c>
      <c r="J326" s="650">
        <v>125572</v>
      </c>
      <c r="K326" s="650">
        <v>125840</v>
      </c>
      <c r="L326" s="650">
        <v>125572.00000000001</v>
      </c>
      <c r="M326" s="68">
        <v>33425.54</v>
      </c>
      <c r="N326" s="68">
        <v>33407.42</v>
      </c>
      <c r="O326" s="68">
        <v>62075.99</v>
      </c>
      <c r="P326" s="68">
        <v>62042.35</v>
      </c>
      <c r="Q326" s="67">
        <v>221341.53</v>
      </c>
      <c r="R326" s="69">
        <v>221021.77000000002</v>
      </c>
      <c r="S326" s="66">
        <v>442363.30000000005</v>
      </c>
      <c r="T326" s="639">
        <f t="shared" si="52"/>
        <v>125840</v>
      </c>
      <c r="U326" s="640">
        <f t="shared" si="53"/>
        <v>33425.54</v>
      </c>
      <c r="V326" s="641">
        <f t="shared" si="54"/>
        <v>62075.99</v>
      </c>
      <c r="W326" s="641">
        <f t="shared" si="55"/>
        <v>221341.53</v>
      </c>
      <c r="X326" s="639">
        <f t="shared" si="56"/>
        <v>125572.00000000001</v>
      </c>
      <c r="Y326" s="640">
        <f t="shared" si="57"/>
        <v>33407.42</v>
      </c>
      <c r="Z326" s="641">
        <f t="shared" si="58"/>
        <v>62042.35</v>
      </c>
      <c r="AA326" s="641">
        <f t="shared" si="59"/>
        <v>221021.77000000002</v>
      </c>
      <c r="AB326" s="642">
        <v>10803.935302951115</v>
      </c>
      <c r="AC326" s="642">
        <v>0</v>
      </c>
      <c r="AD326" s="643">
        <v>10803.935302951115</v>
      </c>
      <c r="AE326" s="644">
        <f t="shared" si="60"/>
        <v>11.62</v>
      </c>
      <c r="AF326" s="644">
        <f t="shared" si="60"/>
        <v>3.09</v>
      </c>
      <c r="AG326" s="644">
        <f t="shared" si="60"/>
        <v>5.74</v>
      </c>
      <c r="AH326" s="645">
        <f t="shared" si="61"/>
        <v>20.45</v>
      </c>
      <c r="AI326" s="646"/>
    </row>
    <row r="327" spans="1:35" s="71" customFormat="1" ht="15.75" customHeight="1" x14ac:dyDescent="0.25">
      <c r="A327" s="72">
        <v>1026267</v>
      </c>
      <c r="B327" s="73">
        <v>4328</v>
      </c>
      <c r="C327" s="73" t="s">
        <v>3556</v>
      </c>
      <c r="D327" s="649" t="s">
        <v>1293</v>
      </c>
      <c r="E327" s="74" t="s">
        <v>196</v>
      </c>
      <c r="F327" s="74" t="s">
        <v>1401</v>
      </c>
      <c r="G327" s="75" t="s">
        <v>1260</v>
      </c>
      <c r="H327" s="76" t="s">
        <v>1401</v>
      </c>
      <c r="I327" s="650">
        <v>139892</v>
      </c>
      <c r="J327" s="650">
        <v>139593</v>
      </c>
      <c r="K327" s="650">
        <v>139892</v>
      </c>
      <c r="L327" s="650">
        <v>139593</v>
      </c>
      <c r="M327" s="68">
        <v>37157.81</v>
      </c>
      <c r="N327" s="68">
        <v>37137.67</v>
      </c>
      <c r="O327" s="68">
        <v>69007.360000000001</v>
      </c>
      <c r="P327" s="68">
        <v>68969.97</v>
      </c>
      <c r="Q327" s="67">
        <v>246057.16999999998</v>
      </c>
      <c r="R327" s="69">
        <v>245700.63999999998</v>
      </c>
      <c r="S327" s="66">
        <v>491757.80999999994</v>
      </c>
      <c r="T327" s="639">
        <f t="shared" si="52"/>
        <v>139892</v>
      </c>
      <c r="U327" s="640">
        <f t="shared" si="53"/>
        <v>37157.81</v>
      </c>
      <c r="V327" s="641">
        <f t="shared" si="54"/>
        <v>69007.360000000001</v>
      </c>
      <c r="W327" s="641">
        <f t="shared" si="55"/>
        <v>246057.16999999998</v>
      </c>
      <c r="X327" s="639">
        <f t="shared" si="56"/>
        <v>139593</v>
      </c>
      <c r="Y327" s="640">
        <f t="shared" si="57"/>
        <v>37137.67</v>
      </c>
      <c r="Z327" s="641">
        <f t="shared" si="58"/>
        <v>68969.97</v>
      </c>
      <c r="AA327" s="641">
        <f t="shared" si="59"/>
        <v>245700.63999999998</v>
      </c>
      <c r="AB327" s="642">
        <v>30892.13297939278</v>
      </c>
      <c r="AC327" s="642">
        <v>3619.9842187262866</v>
      </c>
      <c r="AD327" s="643">
        <v>34512.117198119064</v>
      </c>
      <c r="AE327" s="644">
        <f t="shared" si="60"/>
        <v>4.04</v>
      </c>
      <c r="AF327" s="644">
        <f t="shared" si="60"/>
        <v>1.08</v>
      </c>
      <c r="AG327" s="644">
        <f t="shared" si="60"/>
        <v>2</v>
      </c>
      <c r="AH327" s="645">
        <f t="shared" si="61"/>
        <v>7.12</v>
      </c>
      <c r="AI327" s="646"/>
    </row>
    <row r="328" spans="1:35" s="71" customFormat="1" ht="15.75" customHeight="1" x14ac:dyDescent="0.25">
      <c r="A328" s="72">
        <v>1026266</v>
      </c>
      <c r="B328" s="73">
        <v>4865</v>
      </c>
      <c r="C328" s="73" t="s">
        <v>3556</v>
      </c>
      <c r="D328" s="649" t="s">
        <v>1293</v>
      </c>
      <c r="E328" s="74" t="s">
        <v>288</v>
      </c>
      <c r="F328" s="74" t="s">
        <v>1401</v>
      </c>
      <c r="G328" s="75" t="s">
        <v>1260</v>
      </c>
      <c r="H328" s="76" t="s">
        <v>1401</v>
      </c>
      <c r="I328" s="650">
        <v>226330</v>
      </c>
      <c r="J328" s="650">
        <v>225847</v>
      </c>
      <c r="K328" s="650">
        <v>226330</v>
      </c>
      <c r="L328" s="650">
        <v>225847</v>
      </c>
      <c r="M328" s="68">
        <v>60117.45</v>
      </c>
      <c r="N328" s="68">
        <v>60084.87</v>
      </c>
      <c r="O328" s="68">
        <v>111646.69</v>
      </c>
      <c r="P328" s="68">
        <v>111586.19</v>
      </c>
      <c r="Q328" s="67">
        <v>398094.14</v>
      </c>
      <c r="R328" s="69">
        <v>397518.06</v>
      </c>
      <c r="S328" s="66">
        <v>795612.2</v>
      </c>
      <c r="T328" s="639">
        <f t="shared" si="52"/>
        <v>226330</v>
      </c>
      <c r="U328" s="640">
        <f t="shared" si="53"/>
        <v>60117.45</v>
      </c>
      <c r="V328" s="641">
        <f t="shared" si="54"/>
        <v>111646.69</v>
      </c>
      <c r="W328" s="641">
        <f t="shared" si="55"/>
        <v>398094.14</v>
      </c>
      <c r="X328" s="639">
        <f t="shared" si="56"/>
        <v>225847</v>
      </c>
      <c r="Y328" s="640">
        <f t="shared" si="57"/>
        <v>60084.87</v>
      </c>
      <c r="Z328" s="641">
        <f t="shared" si="58"/>
        <v>111586.19</v>
      </c>
      <c r="AA328" s="641">
        <f t="shared" si="59"/>
        <v>397518.06</v>
      </c>
      <c r="AB328" s="642">
        <v>30892.13297939278</v>
      </c>
      <c r="AC328" s="642">
        <v>3619.9842187262866</v>
      </c>
      <c r="AD328" s="643">
        <v>34512.117198119064</v>
      </c>
      <c r="AE328" s="644">
        <f t="shared" si="60"/>
        <v>6.54</v>
      </c>
      <c r="AF328" s="644">
        <f t="shared" si="60"/>
        <v>1.74</v>
      </c>
      <c r="AG328" s="644">
        <f t="shared" si="60"/>
        <v>3.23</v>
      </c>
      <c r="AH328" s="645">
        <f t="shared" si="61"/>
        <v>11.51</v>
      </c>
      <c r="AI328" s="646"/>
    </row>
    <row r="329" spans="1:35" s="71" customFormat="1" ht="15.75" customHeight="1" x14ac:dyDescent="0.25">
      <c r="A329" s="81">
        <v>1026085</v>
      </c>
      <c r="B329" s="82">
        <v>4129</v>
      </c>
      <c r="C329" s="82" t="s">
        <v>3560</v>
      </c>
      <c r="D329" s="651" t="s">
        <v>1258</v>
      </c>
      <c r="E329" s="83" t="s">
        <v>580</v>
      </c>
      <c r="F329" s="83" t="s">
        <v>1401</v>
      </c>
      <c r="G329" s="84" t="s">
        <v>1260</v>
      </c>
      <c r="H329" s="85" t="s">
        <v>1401</v>
      </c>
      <c r="I329" s="650">
        <v>127581</v>
      </c>
      <c r="J329" s="650">
        <v>127309</v>
      </c>
      <c r="K329" s="650">
        <v>127581</v>
      </c>
      <c r="L329" s="650">
        <v>127309</v>
      </c>
      <c r="M329" s="68">
        <v>33888.03</v>
      </c>
      <c r="N329" s="68">
        <v>33869.660000000003</v>
      </c>
      <c r="O329" s="68">
        <v>62934.91</v>
      </c>
      <c r="P329" s="68">
        <v>62900.800000000003</v>
      </c>
      <c r="Q329" s="67">
        <v>224403.94</v>
      </c>
      <c r="R329" s="69">
        <v>224079.46000000002</v>
      </c>
      <c r="S329" s="66">
        <v>448483.4</v>
      </c>
      <c r="T329" s="639">
        <f t="shared" si="52"/>
        <v>127581</v>
      </c>
      <c r="U329" s="640">
        <f t="shared" si="53"/>
        <v>33888.03</v>
      </c>
      <c r="V329" s="641">
        <f t="shared" si="54"/>
        <v>62934.91</v>
      </c>
      <c r="W329" s="641">
        <f t="shared" si="55"/>
        <v>224403.94</v>
      </c>
      <c r="X329" s="639">
        <f t="shared" si="56"/>
        <v>127309</v>
      </c>
      <c r="Y329" s="640">
        <f t="shared" si="57"/>
        <v>33869.660000000003</v>
      </c>
      <c r="Z329" s="641">
        <f t="shared" si="58"/>
        <v>62900.800000000003</v>
      </c>
      <c r="AA329" s="641">
        <f t="shared" si="59"/>
        <v>224079.46000000002</v>
      </c>
      <c r="AB329" s="642">
        <v>30335.791973545318</v>
      </c>
      <c r="AC329" s="642">
        <v>0</v>
      </c>
      <c r="AD329" s="643">
        <v>30335.791973545318</v>
      </c>
      <c r="AE329" s="644">
        <f t="shared" si="60"/>
        <v>4.2</v>
      </c>
      <c r="AF329" s="644">
        <f t="shared" si="60"/>
        <v>1.1200000000000001</v>
      </c>
      <c r="AG329" s="644">
        <f t="shared" si="60"/>
        <v>2.0699999999999998</v>
      </c>
      <c r="AH329" s="645">
        <f t="shared" si="61"/>
        <v>7.3900000000000006</v>
      </c>
      <c r="AI329" s="646"/>
    </row>
    <row r="330" spans="1:35" s="71" customFormat="1" ht="15.75" customHeight="1" x14ac:dyDescent="0.25">
      <c r="A330" s="81">
        <v>533201</v>
      </c>
      <c r="B330" s="82">
        <v>5332</v>
      </c>
      <c r="C330" s="82" t="s">
        <v>3561</v>
      </c>
      <c r="D330" s="651" t="s">
        <v>1258</v>
      </c>
      <c r="E330" s="83" t="s">
        <v>366</v>
      </c>
      <c r="F330" s="83" t="s">
        <v>1401</v>
      </c>
      <c r="G330" s="84" t="s">
        <v>1260</v>
      </c>
      <c r="H330" s="85" t="s">
        <v>1401</v>
      </c>
      <c r="I330" s="650">
        <v>184371</v>
      </c>
      <c r="J330" s="650">
        <v>183977</v>
      </c>
      <c r="K330" s="650">
        <v>184371</v>
      </c>
      <c r="L330" s="650">
        <v>183977</v>
      </c>
      <c r="M330" s="68">
        <v>48972.37</v>
      </c>
      <c r="N330" s="68">
        <v>48945.83</v>
      </c>
      <c r="O330" s="68">
        <v>90948.69</v>
      </c>
      <c r="P330" s="68">
        <v>90899.4</v>
      </c>
      <c r="Q330" s="67">
        <v>324292.06</v>
      </c>
      <c r="R330" s="69">
        <v>323822.23</v>
      </c>
      <c r="S330" s="66">
        <v>648114.29</v>
      </c>
      <c r="T330" s="639">
        <f t="shared" si="52"/>
        <v>184371</v>
      </c>
      <c r="U330" s="640">
        <f t="shared" si="53"/>
        <v>48972.37</v>
      </c>
      <c r="V330" s="641">
        <f t="shared" si="54"/>
        <v>90948.69</v>
      </c>
      <c r="W330" s="641">
        <f t="shared" si="55"/>
        <v>324292.06</v>
      </c>
      <c r="X330" s="639">
        <f t="shared" si="56"/>
        <v>183977</v>
      </c>
      <c r="Y330" s="640">
        <f t="shared" si="57"/>
        <v>48945.83</v>
      </c>
      <c r="Z330" s="641">
        <f t="shared" si="58"/>
        <v>90899.4</v>
      </c>
      <c r="AA330" s="641">
        <f t="shared" si="59"/>
        <v>323822.23</v>
      </c>
      <c r="AB330" s="642">
        <v>30335.791973545318</v>
      </c>
      <c r="AC330" s="642">
        <v>0</v>
      </c>
      <c r="AD330" s="643">
        <v>30335.791973545318</v>
      </c>
      <c r="AE330" s="644">
        <f t="shared" si="60"/>
        <v>6.06</v>
      </c>
      <c r="AF330" s="644">
        <f t="shared" si="60"/>
        <v>1.61</v>
      </c>
      <c r="AG330" s="644">
        <f t="shared" si="60"/>
        <v>3</v>
      </c>
      <c r="AH330" s="645">
        <f t="shared" si="61"/>
        <v>10.67</v>
      </c>
      <c r="AI330" s="646"/>
    </row>
    <row r="331" spans="1:35" s="71" customFormat="1" ht="15.75" customHeight="1" x14ac:dyDescent="0.25">
      <c r="A331" s="81">
        <v>1026080</v>
      </c>
      <c r="B331" s="82">
        <v>100313</v>
      </c>
      <c r="C331" s="82" t="s">
        <v>3560</v>
      </c>
      <c r="D331" s="651" t="s">
        <v>1258</v>
      </c>
      <c r="E331" s="83" t="s">
        <v>3562</v>
      </c>
      <c r="F331" s="83" t="s">
        <v>1401</v>
      </c>
      <c r="G331" s="84" t="s">
        <v>1260</v>
      </c>
      <c r="H331" s="85" t="s">
        <v>1401</v>
      </c>
      <c r="I331" s="650">
        <v>92076</v>
      </c>
      <c r="J331" s="650">
        <v>91879</v>
      </c>
      <c r="K331" s="650">
        <v>92076</v>
      </c>
      <c r="L331" s="650">
        <v>91879</v>
      </c>
      <c r="M331" s="68">
        <v>24457.08</v>
      </c>
      <c r="N331" s="68">
        <v>24443.82</v>
      </c>
      <c r="O331" s="68">
        <v>45420.29</v>
      </c>
      <c r="P331" s="68">
        <v>45395.67</v>
      </c>
      <c r="Q331" s="67">
        <v>161953.37</v>
      </c>
      <c r="R331" s="69">
        <v>161718.49</v>
      </c>
      <c r="S331" s="66">
        <v>323671.86</v>
      </c>
      <c r="T331" s="639">
        <f t="shared" si="52"/>
        <v>92076</v>
      </c>
      <c r="U331" s="640">
        <f t="shared" si="53"/>
        <v>24457.08</v>
      </c>
      <c r="V331" s="641">
        <f t="shared" si="54"/>
        <v>45420.29</v>
      </c>
      <c r="W331" s="641">
        <f t="shared" si="55"/>
        <v>161953.37</v>
      </c>
      <c r="X331" s="639">
        <f t="shared" si="56"/>
        <v>91879</v>
      </c>
      <c r="Y331" s="640">
        <f t="shared" si="57"/>
        <v>24443.82</v>
      </c>
      <c r="Z331" s="641">
        <f t="shared" si="58"/>
        <v>45395.67</v>
      </c>
      <c r="AA331" s="641">
        <f t="shared" si="59"/>
        <v>161718.49</v>
      </c>
      <c r="AB331" s="642">
        <v>30335.791973545318</v>
      </c>
      <c r="AC331" s="642">
        <v>0</v>
      </c>
      <c r="AD331" s="643">
        <v>30335.791973545318</v>
      </c>
      <c r="AE331" s="644">
        <f t="shared" si="60"/>
        <v>3.03</v>
      </c>
      <c r="AF331" s="644">
        <f t="shared" si="60"/>
        <v>0.81</v>
      </c>
      <c r="AG331" s="644">
        <f t="shared" si="60"/>
        <v>1.5</v>
      </c>
      <c r="AH331" s="645">
        <f t="shared" si="61"/>
        <v>5.34</v>
      </c>
      <c r="AI331" s="646"/>
    </row>
    <row r="332" spans="1:35" s="71" customFormat="1" ht="15.75" customHeight="1" x14ac:dyDescent="0.25">
      <c r="A332" s="87">
        <v>1026514</v>
      </c>
      <c r="B332" s="88">
        <v>103892</v>
      </c>
      <c r="C332" s="88" t="s">
        <v>1846</v>
      </c>
      <c r="D332" s="652" t="s">
        <v>1297</v>
      </c>
      <c r="E332" s="89" t="s">
        <v>476</v>
      </c>
      <c r="F332" s="89" t="s">
        <v>1402</v>
      </c>
      <c r="G332" s="90" t="s">
        <v>1260</v>
      </c>
      <c r="H332" s="91" t="s">
        <v>1403</v>
      </c>
      <c r="I332" s="650">
        <v>255151</v>
      </c>
      <c r="J332" s="650">
        <v>254606</v>
      </c>
      <c r="K332" s="650">
        <v>255151</v>
      </c>
      <c r="L332" s="650">
        <v>254606</v>
      </c>
      <c r="M332" s="68">
        <v>67772.820000000007</v>
      </c>
      <c r="N332" s="68">
        <v>67736.09</v>
      </c>
      <c r="O332" s="68">
        <v>125863.81</v>
      </c>
      <c r="P332" s="68">
        <v>125795.6</v>
      </c>
      <c r="Q332" s="67">
        <v>448787.63</v>
      </c>
      <c r="R332" s="69">
        <v>448137.68999999994</v>
      </c>
      <c r="S332" s="66">
        <v>896925.32</v>
      </c>
      <c r="T332" s="639">
        <f t="shared" si="52"/>
        <v>255151</v>
      </c>
      <c r="U332" s="640">
        <f t="shared" si="53"/>
        <v>67772.820000000007</v>
      </c>
      <c r="V332" s="641">
        <f t="shared" si="54"/>
        <v>125863.81</v>
      </c>
      <c r="W332" s="641">
        <f t="shared" si="55"/>
        <v>448787.63</v>
      </c>
      <c r="X332" s="639">
        <f t="shared" si="56"/>
        <v>254606</v>
      </c>
      <c r="Y332" s="640">
        <f t="shared" si="57"/>
        <v>67736.09</v>
      </c>
      <c r="Z332" s="641">
        <f t="shared" si="58"/>
        <v>125795.6</v>
      </c>
      <c r="AA332" s="641">
        <f t="shared" si="59"/>
        <v>448137.68999999994</v>
      </c>
      <c r="AB332" s="642">
        <v>19751.398654117922</v>
      </c>
      <c r="AC332" s="642">
        <v>0</v>
      </c>
      <c r="AD332" s="643">
        <v>19751.398654117922</v>
      </c>
      <c r="AE332" s="644">
        <f t="shared" si="60"/>
        <v>12.89</v>
      </c>
      <c r="AF332" s="644">
        <f t="shared" si="60"/>
        <v>3.43</v>
      </c>
      <c r="AG332" s="644">
        <f t="shared" si="60"/>
        <v>6.37</v>
      </c>
      <c r="AH332" s="645">
        <f t="shared" si="61"/>
        <v>22.69</v>
      </c>
      <c r="AI332" s="646"/>
    </row>
    <row r="333" spans="1:35" s="71" customFormat="1" ht="15.75" customHeight="1" x14ac:dyDescent="0.25">
      <c r="A333" s="87">
        <v>1026611</v>
      </c>
      <c r="B333" s="88">
        <v>103284</v>
      </c>
      <c r="C333" s="88" t="s">
        <v>1846</v>
      </c>
      <c r="D333" s="652" t="s">
        <v>1297</v>
      </c>
      <c r="E333" s="89" t="s">
        <v>450</v>
      </c>
      <c r="F333" s="89" t="s">
        <v>1404</v>
      </c>
      <c r="G333" s="90" t="s">
        <v>1260</v>
      </c>
      <c r="H333" s="91" t="s">
        <v>1403</v>
      </c>
      <c r="I333" s="650">
        <v>337851</v>
      </c>
      <c r="J333" s="650">
        <v>337130</v>
      </c>
      <c r="K333" s="650">
        <v>337851</v>
      </c>
      <c r="L333" s="650">
        <v>337130</v>
      </c>
      <c r="M333" s="68">
        <v>89739.56</v>
      </c>
      <c r="N333" s="68">
        <v>89690.93</v>
      </c>
      <c r="O333" s="68">
        <v>166659.18</v>
      </c>
      <c r="P333" s="68">
        <v>166568.85999999999</v>
      </c>
      <c r="Q333" s="67">
        <v>594249.74</v>
      </c>
      <c r="R333" s="69">
        <v>593389.79</v>
      </c>
      <c r="S333" s="66">
        <v>1187639.53</v>
      </c>
      <c r="T333" s="639">
        <f t="shared" si="52"/>
        <v>337851</v>
      </c>
      <c r="U333" s="640">
        <f t="shared" si="53"/>
        <v>89739.56</v>
      </c>
      <c r="V333" s="641">
        <f t="shared" si="54"/>
        <v>166659.18</v>
      </c>
      <c r="W333" s="641">
        <f t="shared" si="55"/>
        <v>594249.74</v>
      </c>
      <c r="X333" s="639">
        <f t="shared" si="56"/>
        <v>337130</v>
      </c>
      <c r="Y333" s="640">
        <f t="shared" si="57"/>
        <v>89690.93</v>
      </c>
      <c r="Z333" s="641">
        <f t="shared" si="58"/>
        <v>166568.85999999999</v>
      </c>
      <c r="AA333" s="641">
        <f t="shared" si="59"/>
        <v>593389.79</v>
      </c>
      <c r="AB333" s="642">
        <v>19751.398654117922</v>
      </c>
      <c r="AC333" s="642">
        <v>0</v>
      </c>
      <c r="AD333" s="643">
        <v>19751.398654117922</v>
      </c>
      <c r="AE333" s="644">
        <f t="shared" si="60"/>
        <v>17.07</v>
      </c>
      <c r="AF333" s="644">
        <f t="shared" si="60"/>
        <v>4.54</v>
      </c>
      <c r="AG333" s="644">
        <f t="shared" si="60"/>
        <v>8.43</v>
      </c>
      <c r="AH333" s="645">
        <f t="shared" si="61"/>
        <v>30.04</v>
      </c>
      <c r="AI333" s="646"/>
    </row>
    <row r="334" spans="1:35" s="71" customFormat="1" ht="15.75" customHeight="1" x14ac:dyDescent="0.25">
      <c r="A334" s="87">
        <v>1026617</v>
      </c>
      <c r="B334" s="88">
        <v>104778</v>
      </c>
      <c r="C334" s="88" t="s">
        <v>1297</v>
      </c>
      <c r="D334" s="652" t="s">
        <v>1297</v>
      </c>
      <c r="E334" s="89" t="s">
        <v>506</v>
      </c>
      <c r="F334" s="89" t="s">
        <v>1405</v>
      </c>
      <c r="G334" s="90" t="s">
        <v>1260</v>
      </c>
      <c r="H334" s="91" t="s">
        <v>1403</v>
      </c>
      <c r="I334" s="650">
        <v>320646</v>
      </c>
      <c r="J334" s="650">
        <v>319962</v>
      </c>
      <c r="K334" s="650">
        <v>320646</v>
      </c>
      <c r="L334" s="650">
        <v>319962</v>
      </c>
      <c r="M334" s="68">
        <v>85169.62</v>
      </c>
      <c r="N334" s="68">
        <v>85123.47</v>
      </c>
      <c r="O334" s="68">
        <v>158172.15</v>
      </c>
      <c r="P334" s="68">
        <v>158086.44</v>
      </c>
      <c r="Q334" s="67">
        <v>563987.77</v>
      </c>
      <c r="R334" s="69">
        <v>563171.90999999992</v>
      </c>
      <c r="S334" s="66">
        <v>1127159.68</v>
      </c>
      <c r="T334" s="639">
        <f t="shared" si="52"/>
        <v>320646</v>
      </c>
      <c r="U334" s="640">
        <f t="shared" si="53"/>
        <v>85169.62</v>
      </c>
      <c r="V334" s="641">
        <f t="shared" si="54"/>
        <v>158172.15</v>
      </c>
      <c r="W334" s="641">
        <f t="shared" si="55"/>
        <v>563987.77</v>
      </c>
      <c r="X334" s="639">
        <f t="shared" si="56"/>
        <v>319962</v>
      </c>
      <c r="Y334" s="640">
        <f t="shared" si="57"/>
        <v>85123.47</v>
      </c>
      <c r="Z334" s="641">
        <f t="shared" si="58"/>
        <v>158086.44</v>
      </c>
      <c r="AA334" s="641">
        <f t="shared" si="59"/>
        <v>563171.90999999992</v>
      </c>
      <c r="AB334" s="642">
        <v>19751.398654117922</v>
      </c>
      <c r="AC334" s="642">
        <v>0</v>
      </c>
      <c r="AD334" s="643">
        <v>19751.398654117922</v>
      </c>
      <c r="AE334" s="644">
        <f t="shared" si="60"/>
        <v>16.2</v>
      </c>
      <c r="AF334" s="644">
        <f t="shared" si="60"/>
        <v>4.3099999999999996</v>
      </c>
      <c r="AG334" s="644">
        <f t="shared" si="60"/>
        <v>8</v>
      </c>
      <c r="AH334" s="645">
        <f t="shared" si="61"/>
        <v>28.509999999999998</v>
      </c>
      <c r="AI334" s="646"/>
    </row>
    <row r="335" spans="1:35" s="71" customFormat="1" ht="15.75" customHeight="1" x14ac:dyDescent="0.25">
      <c r="A335" s="87">
        <v>1027527</v>
      </c>
      <c r="B335" s="88">
        <v>4468</v>
      </c>
      <c r="C335" s="88" t="s">
        <v>1846</v>
      </c>
      <c r="D335" s="652" t="s">
        <v>1297</v>
      </c>
      <c r="E335" s="89" t="s">
        <v>684</v>
      </c>
      <c r="F335" s="89" t="s">
        <v>1406</v>
      </c>
      <c r="G335" s="90" t="s">
        <v>1260</v>
      </c>
      <c r="H335" s="91" t="s">
        <v>1403</v>
      </c>
      <c r="I335" s="650">
        <v>209575</v>
      </c>
      <c r="J335" s="650">
        <v>209128</v>
      </c>
      <c r="K335" s="650">
        <v>209575</v>
      </c>
      <c r="L335" s="650">
        <v>209128</v>
      </c>
      <c r="M335" s="68">
        <v>55667.18</v>
      </c>
      <c r="N335" s="68">
        <v>55637.01</v>
      </c>
      <c r="O335" s="68">
        <v>103381.91</v>
      </c>
      <c r="P335" s="68">
        <v>103325.88</v>
      </c>
      <c r="Q335" s="67">
        <v>368624.08999999997</v>
      </c>
      <c r="R335" s="69">
        <v>368090.89</v>
      </c>
      <c r="S335" s="66">
        <v>736714.98</v>
      </c>
      <c r="T335" s="639">
        <f t="shared" si="52"/>
        <v>209575</v>
      </c>
      <c r="U335" s="640">
        <f t="shared" si="53"/>
        <v>55667.18</v>
      </c>
      <c r="V335" s="641">
        <f t="shared" si="54"/>
        <v>103381.91</v>
      </c>
      <c r="W335" s="641">
        <f t="shared" si="55"/>
        <v>368624.08999999997</v>
      </c>
      <c r="X335" s="639">
        <f t="shared" si="56"/>
        <v>209128</v>
      </c>
      <c r="Y335" s="640">
        <f t="shared" si="57"/>
        <v>55637.01</v>
      </c>
      <c r="Z335" s="641">
        <f t="shared" si="58"/>
        <v>103325.88</v>
      </c>
      <c r="AA335" s="641">
        <f t="shared" si="59"/>
        <v>368090.89</v>
      </c>
      <c r="AB335" s="642">
        <v>19751.398654117922</v>
      </c>
      <c r="AC335" s="642">
        <v>0</v>
      </c>
      <c r="AD335" s="643">
        <v>19751.398654117922</v>
      </c>
      <c r="AE335" s="644">
        <f t="shared" si="60"/>
        <v>10.59</v>
      </c>
      <c r="AF335" s="644">
        <f t="shared" si="60"/>
        <v>2.82</v>
      </c>
      <c r="AG335" s="644">
        <f t="shared" si="60"/>
        <v>5.23</v>
      </c>
      <c r="AH335" s="645">
        <f t="shared" si="61"/>
        <v>18.64</v>
      </c>
      <c r="AI335" s="646"/>
    </row>
    <row r="336" spans="1:35" s="71" customFormat="1" ht="15.75" customHeight="1" x14ac:dyDescent="0.25">
      <c r="A336" s="87">
        <v>1026602</v>
      </c>
      <c r="B336" s="88">
        <v>4029</v>
      </c>
      <c r="C336" s="88" t="s">
        <v>3488</v>
      </c>
      <c r="D336" s="652" t="s">
        <v>1274</v>
      </c>
      <c r="E336" s="89" t="s">
        <v>162</v>
      </c>
      <c r="F336" s="89" t="s">
        <v>1407</v>
      </c>
      <c r="G336" s="90" t="s">
        <v>1260</v>
      </c>
      <c r="H336" s="91" t="s">
        <v>1407</v>
      </c>
      <c r="I336" s="650">
        <v>320451</v>
      </c>
      <c r="J336" s="650">
        <v>319767</v>
      </c>
      <c r="K336" s="650">
        <v>320451</v>
      </c>
      <c r="L336" s="650">
        <v>319767</v>
      </c>
      <c r="M336" s="68">
        <v>85117.87</v>
      </c>
      <c r="N336" s="68">
        <v>85071.75</v>
      </c>
      <c r="O336" s="68">
        <v>158076.04999999999</v>
      </c>
      <c r="P336" s="68">
        <v>157990.39000000001</v>
      </c>
      <c r="Q336" s="67">
        <v>563644.91999999993</v>
      </c>
      <c r="R336" s="69">
        <v>562829.14</v>
      </c>
      <c r="S336" s="66">
        <v>1126474.06</v>
      </c>
      <c r="T336" s="639">
        <f t="shared" si="52"/>
        <v>320451</v>
      </c>
      <c r="U336" s="640">
        <f t="shared" si="53"/>
        <v>85117.87</v>
      </c>
      <c r="V336" s="641">
        <f t="shared" si="54"/>
        <v>158076.04999999999</v>
      </c>
      <c r="W336" s="641">
        <f t="shared" si="55"/>
        <v>563644.91999999993</v>
      </c>
      <c r="X336" s="639">
        <f t="shared" si="56"/>
        <v>319767</v>
      </c>
      <c r="Y336" s="640">
        <f t="shared" si="57"/>
        <v>85071.75</v>
      </c>
      <c r="Z336" s="641">
        <f t="shared" si="58"/>
        <v>157990.39000000001</v>
      </c>
      <c r="AA336" s="641">
        <f t="shared" si="59"/>
        <v>562829.14</v>
      </c>
      <c r="AB336" s="642">
        <v>28857.066402483964</v>
      </c>
      <c r="AC336" s="642">
        <v>0</v>
      </c>
      <c r="AD336" s="643">
        <v>28857.066402483964</v>
      </c>
      <c r="AE336" s="644">
        <f t="shared" si="60"/>
        <v>11.08</v>
      </c>
      <c r="AF336" s="644">
        <f t="shared" si="60"/>
        <v>2.95</v>
      </c>
      <c r="AG336" s="644">
        <f t="shared" si="60"/>
        <v>5.47</v>
      </c>
      <c r="AH336" s="645">
        <f t="shared" si="61"/>
        <v>19.5</v>
      </c>
      <c r="AI336" s="646"/>
    </row>
    <row r="337" spans="1:35" s="71" customFormat="1" ht="15.75" customHeight="1" x14ac:dyDescent="0.25">
      <c r="A337" s="87">
        <v>1026825</v>
      </c>
      <c r="B337" s="88">
        <v>4558</v>
      </c>
      <c r="C337" s="88" t="s">
        <v>3552</v>
      </c>
      <c r="D337" s="652" t="s">
        <v>1274</v>
      </c>
      <c r="E337" s="89" t="s">
        <v>722</v>
      </c>
      <c r="F337" s="89" t="s">
        <v>1407</v>
      </c>
      <c r="G337" s="90" t="s">
        <v>1260</v>
      </c>
      <c r="H337" s="91" t="s">
        <v>1407</v>
      </c>
      <c r="I337" s="650">
        <v>192176</v>
      </c>
      <c r="J337" s="650">
        <v>191766</v>
      </c>
      <c r="K337" s="650">
        <v>192176</v>
      </c>
      <c r="L337" s="650">
        <v>191766</v>
      </c>
      <c r="M337" s="68">
        <v>51045.5</v>
      </c>
      <c r="N337" s="68">
        <v>51017.84</v>
      </c>
      <c r="O337" s="68">
        <v>94798.78</v>
      </c>
      <c r="P337" s="68">
        <v>94747.41</v>
      </c>
      <c r="Q337" s="67">
        <v>338020.28</v>
      </c>
      <c r="R337" s="69">
        <v>337531.25</v>
      </c>
      <c r="S337" s="66">
        <v>675551.53</v>
      </c>
      <c r="T337" s="639">
        <f t="shared" si="52"/>
        <v>192176</v>
      </c>
      <c r="U337" s="640">
        <f t="shared" si="53"/>
        <v>51045.5</v>
      </c>
      <c r="V337" s="641">
        <f t="shared" si="54"/>
        <v>94798.78</v>
      </c>
      <c r="W337" s="641">
        <f t="shared" si="55"/>
        <v>338020.28</v>
      </c>
      <c r="X337" s="639">
        <f t="shared" si="56"/>
        <v>191766</v>
      </c>
      <c r="Y337" s="640">
        <f t="shared" si="57"/>
        <v>51017.84</v>
      </c>
      <c r="Z337" s="641">
        <f t="shared" si="58"/>
        <v>94747.41</v>
      </c>
      <c r="AA337" s="641">
        <f t="shared" si="59"/>
        <v>337531.25</v>
      </c>
      <c r="AB337" s="642">
        <v>28857.066402483964</v>
      </c>
      <c r="AC337" s="642">
        <v>0</v>
      </c>
      <c r="AD337" s="643">
        <v>28857.066402483964</v>
      </c>
      <c r="AE337" s="644">
        <f t="shared" si="60"/>
        <v>6.65</v>
      </c>
      <c r="AF337" s="644">
        <f t="shared" si="60"/>
        <v>1.77</v>
      </c>
      <c r="AG337" s="644">
        <f t="shared" si="60"/>
        <v>3.28</v>
      </c>
      <c r="AH337" s="645">
        <f t="shared" si="61"/>
        <v>11.7</v>
      </c>
      <c r="AI337" s="646"/>
    </row>
    <row r="338" spans="1:35" s="71" customFormat="1" ht="15.75" customHeight="1" x14ac:dyDescent="0.25">
      <c r="A338" s="87">
        <v>1026712</v>
      </c>
      <c r="B338" s="88">
        <v>105697</v>
      </c>
      <c r="C338" s="88" t="s">
        <v>3501</v>
      </c>
      <c r="D338" s="652" t="s">
        <v>1298</v>
      </c>
      <c r="E338" s="89" t="s">
        <v>538</v>
      </c>
      <c r="F338" s="89" t="s">
        <v>1407</v>
      </c>
      <c r="G338" s="90" t="s">
        <v>1260</v>
      </c>
      <c r="H338" s="91" t="s">
        <v>1407</v>
      </c>
      <c r="I338" s="650">
        <v>5918</v>
      </c>
      <c r="J338" s="650">
        <v>5905</v>
      </c>
      <c r="K338" s="650">
        <v>5918</v>
      </c>
      <c r="L338" s="650">
        <v>5905.0000000000009</v>
      </c>
      <c r="M338" s="68">
        <v>1571.82</v>
      </c>
      <c r="N338" s="68">
        <v>1570.97</v>
      </c>
      <c r="O338" s="68">
        <v>2919.1</v>
      </c>
      <c r="P338" s="68">
        <v>2917.52</v>
      </c>
      <c r="Q338" s="67">
        <v>10408.92</v>
      </c>
      <c r="R338" s="69">
        <v>10393.490000000002</v>
      </c>
      <c r="S338" s="66">
        <v>20802.410000000003</v>
      </c>
      <c r="T338" s="639">
        <f t="shared" si="52"/>
        <v>5918</v>
      </c>
      <c r="U338" s="640">
        <f t="shared" si="53"/>
        <v>1571.82</v>
      </c>
      <c r="V338" s="641">
        <f t="shared" si="54"/>
        <v>2919.1</v>
      </c>
      <c r="W338" s="641">
        <f t="shared" si="55"/>
        <v>10408.92</v>
      </c>
      <c r="X338" s="639">
        <f t="shared" si="56"/>
        <v>5905.0000000000009</v>
      </c>
      <c r="Y338" s="640">
        <f t="shared" si="57"/>
        <v>1570.97</v>
      </c>
      <c r="Z338" s="641">
        <f t="shared" si="58"/>
        <v>2917.52</v>
      </c>
      <c r="AA338" s="641">
        <f t="shared" si="59"/>
        <v>10393.490000000002</v>
      </c>
      <c r="AB338" s="642">
        <v>32759.974031750084</v>
      </c>
      <c r="AC338" s="642">
        <v>5225.4148005242669</v>
      </c>
      <c r="AD338" s="643">
        <v>37985.388832274351</v>
      </c>
      <c r="AE338" s="644">
        <f t="shared" si="60"/>
        <v>0.16</v>
      </c>
      <c r="AF338" s="644">
        <f t="shared" si="60"/>
        <v>0.04</v>
      </c>
      <c r="AG338" s="644">
        <f t="shared" si="60"/>
        <v>0.08</v>
      </c>
      <c r="AH338" s="645">
        <f t="shared" si="61"/>
        <v>0.28000000000000003</v>
      </c>
      <c r="AI338" s="646"/>
    </row>
    <row r="339" spans="1:35" s="71" customFormat="1" ht="15.75" customHeight="1" x14ac:dyDescent="0.25">
      <c r="A339" s="87">
        <v>1026711</v>
      </c>
      <c r="B339" s="88">
        <v>102533</v>
      </c>
      <c r="C339" s="88" t="s">
        <v>2249</v>
      </c>
      <c r="D339" s="652" t="s">
        <v>1293</v>
      </c>
      <c r="E339" s="89" t="s">
        <v>410</v>
      </c>
      <c r="F339" s="89" t="s">
        <v>1407</v>
      </c>
      <c r="G339" s="90" t="s">
        <v>1260</v>
      </c>
      <c r="H339" s="91" t="s">
        <v>1407</v>
      </c>
      <c r="I339" s="650">
        <v>106894</v>
      </c>
      <c r="J339" s="650">
        <v>106666</v>
      </c>
      <c r="K339" s="650">
        <v>106894</v>
      </c>
      <c r="L339" s="650">
        <v>106666</v>
      </c>
      <c r="M339" s="68">
        <v>28393.11</v>
      </c>
      <c r="N339" s="68">
        <v>28377.72</v>
      </c>
      <c r="O339" s="68">
        <v>52730.06</v>
      </c>
      <c r="P339" s="68">
        <v>52701.48</v>
      </c>
      <c r="Q339" s="67">
        <v>188017.16999999998</v>
      </c>
      <c r="R339" s="69">
        <v>187745.2</v>
      </c>
      <c r="S339" s="66">
        <v>375762.37</v>
      </c>
      <c r="T339" s="639">
        <f t="shared" si="52"/>
        <v>106894</v>
      </c>
      <c r="U339" s="640">
        <f t="shared" si="53"/>
        <v>28393.11</v>
      </c>
      <c r="V339" s="641">
        <f t="shared" si="54"/>
        <v>52730.06</v>
      </c>
      <c r="W339" s="641">
        <f t="shared" si="55"/>
        <v>188017.16999999998</v>
      </c>
      <c r="X339" s="639">
        <f t="shared" si="56"/>
        <v>106666</v>
      </c>
      <c r="Y339" s="640">
        <f t="shared" si="57"/>
        <v>28377.72</v>
      </c>
      <c r="Z339" s="641">
        <f t="shared" si="58"/>
        <v>52701.48</v>
      </c>
      <c r="AA339" s="641">
        <f t="shared" si="59"/>
        <v>187745.2</v>
      </c>
      <c r="AB339" s="642">
        <v>30892.13297939278</v>
      </c>
      <c r="AC339" s="642">
        <v>3619.9842187262866</v>
      </c>
      <c r="AD339" s="643">
        <v>34512.117198119064</v>
      </c>
      <c r="AE339" s="644">
        <f t="shared" si="60"/>
        <v>3.09</v>
      </c>
      <c r="AF339" s="644">
        <f t="shared" si="60"/>
        <v>0.82</v>
      </c>
      <c r="AG339" s="644">
        <f t="shared" si="60"/>
        <v>1.53</v>
      </c>
      <c r="AH339" s="645">
        <f t="shared" si="61"/>
        <v>5.4399999999999995</v>
      </c>
      <c r="AI339" s="646"/>
    </row>
    <row r="340" spans="1:35" s="71" customFormat="1" ht="15.75" customHeight="1" x14ac:dyDescent="0.25">
      <c r="A340" s="87">
        <v>1026599</v>
      </c>
      <c r="B340" s="88">
        <v>103476</v>
      </c>
      <c r="C340" s="88" t="s">
        <v>3501</v>
      </c>
      <c r="D340" s="652" t="s">
        <v>1298</v>
      </c>
      <c r="E340" s="89" t="s">
        <v>462</v>
      </c>
      <c r="F340" s="89" t="s">
        <v>1407</v>
      </c>
      <c r="G340" s="90" t="s">
        <v>1260</v>
      </c>
      <c r="H340" s="91" t="s">
        <v>1407</v>
      </c>
      <c r="I340" s="650">
        <v>260947</v>
      </c>
      <c r="J340" s="650">
        <v>260390</v>
      </c>
      <c r="K340" s="650">
        <v>260947</v>
      </c>
      <c r="L340" s="650">
        <v>260390</v>
      </c>
      <c r="M340" s="68">
        <v>69312.3</v>
      </c>
      <c r="N340" s="68">
        <v>69274.740000000005</v>
      </c>
      <c r="O340" s="68">
        <v>128722.85</v>
      </c>
      <c r="P340" s="68">
        <v>128653.09</v>
      </c>
      <c r="Q340" s="67">
        <v>458982.15</v>
      </c>
      <c r="R340" s="69">
        <v>458317.82999999996</v>
      </c>
      <c r="S340" s="66">
        <v>917299.98</v>
      </c>
      <c r="T340" s="639">
        <f t="shared" si="52"/>
        <v>260947</v>
      </c>
      <c r="U340" s="640">
        <f t="shared" si="53"/>
        <v>69312.3</v>
      </c>
      <c r="V340" s="641">
        <f t="shared" si="54"/>
        <v>128722.85</v>
      </c>
      <c r="W340" s="641">
        <f t="shared" si="55"/>
        <v>458982.15</v>
      </c>
      <c r="X340" s="639">
        <f t="shared" si="56"/>
        <v>260390</v>
      </c>
      <c r="Y340" s="640">
        <f t="shared" si="57"/>
        <v>69274.740000000005</v>
      </c>
      <c r="Z340" s="641">
        <f t="shared" si="58"/>
        <v>128653.09</v>
      </c>
      <c r="AA340" s="641">
        <f t="shared" si="59"/>
        <v>458317.82999999996</v>
      </c>
      <c r="AB340" s="642">
        <v>32759.974031750084</v>
      </c>
      <c r="AC340" s="642">
        <v>5225.4148005242669</v>
      </c>
      <c r="AD340" s="643">
        <v>37985.388832274351</v>
      </c>
      <c r="AE340" s="644">
        <f t="shared" si="60"/>
        <v>6.86</v>
      </c>
      <c r="AF340" s="644">
        <f t="shared" si="60"/>
        <v>1.82</v>
      </c>
      <c r="AG340" s="644">
        <f t="shared" si="60"/>
        <v>3.39</v>
      </c>
      <c r="AH340" s="645">
        <f t="shared" si="61"/>
        <v>12.07</v>
      </c>
      <c r="AI340" s="646"/>
    </row>
    <row r="341" spans="1:35" s="71" customFormat="1" ht="15.75" customHeight="1" x14ac:dyDescent="0.25">
      <c r="A341" s="87">
        <v>1026689</v>
      </c>
      <c r="B341" s="88">
        <v>101456</v>
      </c>
      <c r="C341" s="88" t="s">
        <v>3501</v>
      </c>
      <c r="D341" s="652" t="s">
        <v>1298</v>
      </c>
      <c r="E341" s="89" t="s">
        <v>386</v>
      </c>
      <c r="F341" s="89" t="s">
        <v>1407</v>
      </c>
      <c r="G341" s="90" t="s">
        <v>1260</v>
      </c>
      <c r="H341" s="91" t="s">
        <v>1407</v>
      </c>
      <c r="I341" s="650">
        <v>255333</v>
      </c>
      <c r="J341" s="650">
        <v>254788</v>
      </c>
      <c r="K341" s="650">
        <v>255333</v>
      </c>
      <c r="L341" s="650">
        <v>254788</v>
      </c>
      <c r="M341" s="68">
        <v>67821.33</v>
      </c>
      <c r="N341" s="68">
        <v>67784.58</v>
      </c>
      <c r="O341" s="68">
        <v>125953.9</v>
      </c>
      <c r="P341" s="68">
        <v>125885.65</v>
      </c>
      <c r="Q341" s="67">
        <v>449108.23</v>
      </c>
      <c r="R341" s="69">
        <v>448458.23</v>
      </c>
      <c r="S341" s="66">
        <v>897566.46</v>
      </c>
      <c r="T341" s="639">
        <f t="shared" si="52"/>
        <v>255333</v>
      </c>
      <c r="U341" s="640">
        <f t="shared" si="53"/>
        <v>67821.33</v>
      </c>
      <c r="V341" s="641">
        <f t="shared" si="54"/>
        <v>125953.9</v>
      </c>
      <c r="W341" s="641">
        <f t="shared" si="55"/>
        <v>449108.23</v>
      </c>
      <c r="X341" s="639">
        <f t="shared" si="56"/>
        <v>254788</v>
      </c>
      <c r="Y341" s="640">
        <f t="shared" si="57"/>
        <v>67784.58</v>
      </c>
      <c r="Z341" s="641">
        <f t="shared" si="58"/>
        <v>125885.65</v>
      </c>
      <c r="AA341" s="641">
        <f t="shared" si="59"/>
        <v>448458.23</v>
      </c>
      <c r="AB341" s="642">
        <v>32759.974031750084</v>
      </c>
      <c r="AC341" s="642">
        <v>5225.4148005242669</v>
      </c>
      <c r="AD341" s="643">
        <v>37985.388832274351</v>
      </c>
      <c r="AE341" s="644">
        <f t="shared" si="60"/>
        <v>6.71</v>
      </c>
      <c r="AF341" s="644">
        <f t="shared" si="60"/>
        <v>1.78</v>
      </c>
      <c r="AG341" s="644">
        <f t="shared" si="60"/>
        <v>3.31</v>
      </c>
      <c r="AH341" s="645">
        <f t="shared" si="61"/>
        <v>11.8</v>
      </c>
      <c r="AI341" s="646"/>
    </row>
    <row r="342" spans="1:35" s="71" customFormat="1" ht="15.75" customHeight="1" x14ac:dyDescent="0.25">
      <c r="A342" s="87">
        <v>1026643</v>
      </c>
      <c r="B342" s="88">
        <v>105761</v>
      </c>
      <c r="C342" s="88" t="s">
        <v>2249</v>
      </c>
      <c r="D342" s="652" t="s">
        <v>1293</v>
      </c>
      <c r="E342" s="89" t="s">
        <v>540</v>
      </c>
      <c r="F342" s="89" t="s">
        <v>1407</v>
      </c>
      <c r="G342" s="90" t="s">
        <v>1260</v>
      </c>
      <c r="H342" s="91" t="s">
        <v>1407</v>
      </c>
      <c r="I342" s="650">
        <v>44784</v>
      </c>
      <c r="J342" s="650">
        <v>44688</v>
      </c>
      <c r="K342" s="650">
        <v>44784</v>
      </c>
      <c r="L342" s="650">
        <v>44688</v>
      </c>
      <c r="M342" s="68">
        <v>11895.42</v>
      </c>
      <c r="N342" s="68">
        <v>11888.97</v>
      </c>
      <c r="O342" s="68">
        <v>22091.49</v>
      </c>
      <c r="P342" s="68">
        <v>22079.51</v>
      </c>
      <c r="Q342" s="67">
        <v>78770.91</v>
      </c>
      <c r="R342" s="69">
        <v>78656.479999999996</v>
      </c>
      <c r="S342" s="66">
        <v>157427.39000000001</v>
      </c>
      <c r="T342" s="639">
        <f t="shared" si="52"/>
        <v>44784</v>
      </c>
      <c r="U342" s="640">
        <f t="shared" si="53"/>
        <v>11895.42</v>
      </c>
      <c r="V342" s="641">
        <f t="shared" si="54"/>
        <v>22091.49</v>
      </c>
      <c r="W342" s="641">
        <f t="shared" si="55"/>
        <v>78770.91</v>
      </c>
      <c r="X342" s="639">
        <f t="shared" si="56"/>
        <v>44688</v>
      </c>
      <c r="Y342" s="640">
        <f t="shared" si="57"/>
        <v>11888.97</v>
      </c>
      <c r="Z342" s="641">
        <f t="shared" si="58"/>
        <v>22079.51</v>
      </c>
      <c r="AA342" s="641">
        <f t="shared" si="59"/>
        <v>78656.479999999996</v>
      </c>
      <c r="AB342" s="642">
        <v>30892.13297939278</v>
      </c>
      <c r="AC342" s="642">
        <v>3619.9842187262866</v>
      </c>
      <c r="AD342" s="643">
        <v>34512.117198119064</v>
      </c>
      <c r="AE342" s="644">
        <f t="shared" si="60"/>
        <v>1.29</v>
      </c>
      <c r="AF342" s="644">
        <f t="shared" si="60"/>
        <v>0.34</v>
      </c>
      <c r="AG342" s="644">
        <f t="shared" si="60"/>
        <v>0.64</v>
      </c>
      <c r="AH342" s="645">
        <f t="shared" si="61"/>
        <v>2.27</v>
      </c>
      <c r="AI342" s="646"/>
    </row>
    <row r="343" spans="1:35" s="71" customFormat="1" ht="15.75" customHeight="1" x14ac:dyDescent="0.25">
      <c r="A343" s="87">
        <v>1026724</v>
      </c>
      <c r="B343" s="88">
        <v>103799</v>
      </c>
      <c r="C343" s="88" t="s">
        <v>1279</v>
      </c>
      <c r="D343" s="652" t="s">
        <v>1279</v>
      </c>
      <c r="E343" s="89" t="s">
        <v>470</v>
      </c>
      <c r="F343" s="89" t="s">
        <v>1407</v>
      </c>
      <c r="G343" s="90" t="s">
        <v>1260</v>
      </c>
      <c r="H343" s="91" t="s">
        <v>1407</v>
      </c>
      <c r="I343" s="650">
        <v>194197</v>
      </c>
      <c r="J343" s="650">
        <v>193782</v>
      </c>
      <c r="K343" s="650">
        <v>194197</v>
      </c>
      <c r="L343" s="650">
        <v>193782</v>
      </c>
      <c r="M343" s="68">
        <v>51582.38</v>
      </c>
      <c r="N343" s="68">
        <v>51554.42</v>
      </c>
      <c r="O343" s="68">
        <v>95795.839999999997</v>
      </c>
      <c r="P343" s="68">
        <v>95743.93</v>
      </c>
      <c r="Q343" s="67">
        <v>341575.22</v>
      </c>
      <c r="R343" s="69">
        <v>341080.35</v>
      </c>
      <c r="S343" s="66">
        <v>682655.57</v>
      </c>
      <c r="T343" s="639">
        <f t="shared" si="52"/>
        <v>194197</v>
      </c>
      <c r="U343" s="640">
        <f t="shared" si="53"/>
        <v>51582.38</v>
      </c>
      <c r="V343" s="641">
        <f t="shared" si="54"/>
        <v>95795.839999999997</v>
      </c>
      <c r="W343" s="641">
        <f t="shared" si="55"/>
        <v>341575.22</v>
      </c>
      <c r="X343" s="639">
        <f t="shared" si="56"/>
        <v>193782</v>
      </c>
      <c r="Y343" s="640">
        <f t="shared" si="57"/>
        <v>51554.42</v>
      </c>
      <c r="Z343" s="641">
        <f t="shared" si="58"/>
        <v>95743.93</v>
      </c>
      <c r="AA343" s="641">
        <f t="shared" si="59"/>
        <v>341080.35</v>
      </c>
      <c r="AB343" s="642">
        <v>40143.608993402544</v>
      </c>
      <c r="AC343" s="642">
        <v>7167.6518637872805</v>
      </c>
      <c r="AD343" s="643">
        <v>47311.260857189824</v>
      </c>
      <c r="AE343" s="644">
        <f t="shared" si="60"/>
        <v>4.0999999999999996</v>
      </c>
      <c r="AF343" s="644">
        <f t="shared" si="60"/>
        <v>1.0900000000000001</v>
      </c>
      <c r="AG343" s="644">
        <f t="shared" si="60"/>
        <v>2.02</v>
      </c>
      <c r="AH343" s="645">
        <f t="shared" si="61"/>
        <v>7.2099999999999991</v>
      </c>
      <c r="AI343" s="646"/>
    </row>
    <row r="344" spans="1:35" s="71" customFormat="1" ht="15.75" customHeight="1" x14ac:dyDescent="0.25">
      <c r="A344" s="72">
        <v>1015116</v>
      </c>
      <c r="B344" s="73">
        <v>4401</v>
      </c>
      <c r="C344" s="73" t="s">
        <v>3509</v>
      </c>
      <c r="D344" s="649" t="s">
        <v>1274</v>
      </c>
      <c r="E344" s="74" t="s">
        <v>660</v>
      </c>
      <c r="F344" s="74" t="s">
        <v>1407</v>
      </c>
      <c r="G344" s="75" t="s">
        <v>1260</v>
      </c>
      <c r="H344" s="76" t="s">
        <v>1407</v>
      </c>
      <c r="I344" s="650">
        <v>151739</v>
      </c>
      <c r="J344" s="650">
        <v>151415</v>
      </c>
      <c r="K344" s="650">
        <v>151739</v>
      </c>
      <c r="L344" s="650">
        <v>151415</v>
      </c>
      <c r="M344" s="68">
        <v>40304.69</v>
      </c>
      <c r="N344" s="68">
        <v>40282.85</v>
      </c>
      <c r="O344" s="68">
        <v>74851.58</v>
      </c>
      <c r="P344" s="68">
        <v>74811.009999999995</v>
      </c>
      <c r="Q344" s="67">
        <v>266895.27</v>
      </c>
      <c r="R344" s="69">
        <v>266508.86</v>
      </c>
      <c r="S344" s="66">
        <v>533404.13</v>
      </c>
      <c r="T344" s="639">
        <f t="shared" si="52"/>
        <v>151739</v>
      </c>
      <c r="U344" s="640">
        <f t="shared" si="53"/>
        <v>40304.69</v>
      </c>
      <c r="V344" s="641">
        <f t="shared" si="54"/>
        <v>74851.58</v>
      </c>
      <c r="W344" s="641">
        <f t="shared" si="55"/>
        <v>266895.27</v>
      </c>
      <c r="X344" s="639">
        <f t="shared" si="56"/>
        <v>151415</v>
      </c>
      <c r="Y344" s="640">
        <f t="shared" si="57"/>
        <v>40282.85</v>
      </c>
      <c r="Z344" s="641">
        <f t="shared" si="58"/>
        <v>74811.009999999995</v>
      </c>
      <c r="AA344" s="641">
        <f t="shared" si="59"/>
        <v>266508.86</v>
      </c>
      <c r="AB344" s="642">
        <v>28857.066402483964</v>
      </c>
      <c r="AC344" s="642">
        <v>0</v>
      </c>
      <c r="AD344" s="643">
        <v>28857.066402483964</v>
      </c>
      <c r="AE344" s="644">
        <f t="shared" si="60"/>
        <v>5.25</v>
      </c>
      <c r="AF344" s="644">
        <f t="shared" si="60"/>
        <v>1.4</v>
      </c>
      <c r="AG344" s="644">
        <f t="shared" si="60"/>
        <v>2.59</v>
      </c>
      <c r="AH344" s="645">
        <f t="shared" si="61"/>
        <v>9.24</v>
      </c>
      <c r="AI344" s="646"/>
    </row>
    <row r="345" spans="1:35" s="71" customFormat="1" ht="15.75" customHeight="1" x14ac:dyDescent="0.25">
      <c r="A345" s="72">
        <v>1025768</v>
      </c>
      <c r="B345" s="73">
        <v>104710</v>
      </c>
      <c r="C345" s="73" t="s">
        <v>3492</v>
      </c>
      <c r="D345" s="649" t="s">
        <v>1297</v>
      </c>
      <c r="E345" s="74" t="s">
        <v>502</v>
      </c>
      <c r="F345" s="74" t="s">
        <v>1407</v>
      </c>
      <c r="G345" s="75" t="s">
        <v>1260</v>
      </c>
      <c r="H345" s="76" t="s">
        <v>1407</v>
      </c>
      <c r="I345" s="650">
        <v>193406</v>
      </c>
      <c r="J345" s="650">
        <v>192993</v>
      </c>
      <c r="K345" s="650">
        <v>193406</v>
      </c>
      <c r="L345" s="650">
        <v>192993.00000000003</v>
      </c>
      <c r="M345" s="68">
        <v>51372.15</v>
      </c>
      <c r="N345" s="68">
        <v>51344.31</v>
      </c>
      <c r="O345" s="68">
        <v>95405.43</v>
      </c>
      <c r="P345" s="68">
        <v>95353.72</v>
      </c>
      <c r="Q345" s="67">
        <v>340183.57999999996</v>
      </c>
      <c r="R345" s="69">
        <v>339691.03</v>
      </c>
      <c r="S345" s="66">
        <v>679874.61</v>
      </c>
      <c r="T345" s="639">
        <f t="shared" si="52"/>
        <v>193406</v>
      </c>
      <c r="U345" s="640">
        <f t="shared" si="53"/>
        <v>51372.15</v>
      </c>
      <c r="V345" s="641">
        <f t="shared" si="54"/>
        <v>95405.43</v>
      </c>
      <c r="W345" s="641">
        <f t="shared" si="55"/>
        <v>340183.57999999996</v>
      </c>
      <c r="X345" s="639">
        <f t="shared" si="56"/>
        <v>192993.00000000003</v>
      </c>
      <c r="Y345" s="640">
        <f t="shared" si="57"/>
        <v>51344.31</v>
      </c>
      <c r="Z345" s="641">
        <f t="shared" si="58"/>
        <v>95353.72</v>
      </c>
      <c r="AA345" s="641">
        <f t="shared" si="59"/>
        <v>339691.03</v>
      </c>
      <c r="AB345" s="642">
        <v>19751.398654117922</v>
      </c>
      <c r="AC345" s="642">
        <v>0</v>
      </c>
      <c r="AD345" s="643">
        <v>19751.398654117922</v>
      </c>
      <c r="AE345" s="644">
        <f t="shared" si="60"/>
        <v>9.77</v>
      </c>
      <c r="AF345" s="644">
        <f t="shared" si="60"/>
        <v>2.6</v>
      </c>
      <c r="AG345" s="644">
        <f t="shared" si="60"/>
        <v>4.83</v>
      </c>
      <c r="AH345" s="645">
        <f t="shared" si="61"/>
        <v>17.2</v>
      </c>
      <c r="AI345" s="646"/>
    </row>
    <row r="346" spans="1:35" s="71" customFormat="1" ht="15.75" customHeight="1" x14ac:dyDescent="0.25">
      <c r="A346" s="72">
        <v>1025869</v>
      </c>
      <c r="B346" s="73">
        <v>105009</v>
      </c>
      <c r="C346" s="73" t="s">
        <v>3492</v>
      </c>
      <c r="D346" s="649" t="s">
        <v>1297</v>
      </c>
      <c r="E346" s="74" t="s">
        <v>512</v>
      </c>
      <c r="F346" s="74" t="s">
        <v>1407</v>
      </c>
      <c r="G346" s="75" t="s">
        <v>1260</v>
      </c>
      <c r="H346" s="76" t="s">
        <v>1407</v>
      </c>
      <c r="I346" s="650">
        <v>234768</v>
      </c>
      <c r="J346" s="650">
        <v>234267</v>
      </c>
      <c r="K346" s="650">
        <v>234768</v>
      </c>
      <c r="L346" s="650">
        <v>234267</v>
      </c>
      <c r="M346" s="68">
        <v>62358.76</v>
      </c>
      <c r="N346" s="68">
        <v>62324.959999999999</v>
      </c>
      <c r="O346" s="68">
        <v>115809.12</v>
      </c>
      <c r="P346" s="68">
        <v>115746.36</v>
      </c>
      <c r="Q346" s="67">
        <v>412935.88</v>
      </c>
      <c r="R346" s="69">
        <v>412338.32</v>
      </c>
      <c r="S346" s="66">
        <v>825274.2</v>
      </c>
      <c r="T346" s="639">
        <f t="shared" si="52"/>
        <v>234768</v>
      </c>
      <c r="U346" s="640">
        <f t="shared" si="53"/>
        <v>62358.76</v>
      </c>
      <c r="V346" s="641">
        <f t="shared" si="54"/>
        <v>115809.12</v>
      </c>
      <c r="W346" s="641">
        <f t="shared" si="55"/>
        <v>412935.88</v>
      </c>
      <c r="X346" s="639">
        <f t="shared" si="56"/>
        <v>234267</v>
      </c>
      <c r="Y346" s="640">
        <f t="shared" si="57"/>
        <v>62324.959999999999</v>
      </c>
      <c r="Z346" s="641">
        <f t="shared" si="58"/>
        <v>115746.36</v>
      </c>
      <c r="AA346" s="641">
        <f t="shared" si="59"/>
        <v>412338.32</v>
      </c>
      <c r="AB346" s="642">
        <v>19751.398654117922</v>
      </c>
      <c r="AC346" s="642">
        <v>0</v>
      </c>
      <c r="AD346" s="643">
        <v>19751.398654117922</v>
      </c>
      <c r="AE346" s="644">
        <f t="shared" si="60"/>
        <v>11.86</v>
      </c>
      <c r="AF346" s="644">
        <f t="shared" si="60"/>
        <v>3.16</v>
      </c>
      <c r="AG346" s="644">
        <f t="shared" si="60"/>
        <v>5.86</v>
      </c>
      <c r="AH346" s="645">
        <f t="shared" si="61"/>
        <v>20.88</v>
      </c>
      <c r="AI346" s="646"/>
    </row>
    <row r="347" spans="1:35" s="71" customFormat="1" ht="15.75" customHeight="1" x14ac:dyDescent="0.25">
      <c r="A347" s="87">
        <v>1026597</v>
      </c>
      <c r="B347" s="88">
        <v>102773</v>
      </c>
      <c r="C347" s="88" t="s">
        <v>3563</v>
      </c>
      <c r="D347" s="652" t="s">
        <v>1408</v>
      </c>
      <c r="E347" s="89" t="s">
        <v>424</v>
      </c>
      <c r="F347" s="89" t="s">
        <v>1409</v>
      </c>
      <c r="G347" s="90" t="s">
        <v>1260</v>
      </c>
      <c r="H347" s="91" t="s">
        <v>1410</v>
      </c>
      <c r="I347" s="650">
        <v>377375</v>
      </c>
      <c r="J347" s="650">
        <v>376569</v>
      </c>
      <c r="K347" s="650">
        <v>377374.99999999994</v>
      </c>
      <c r="L347" s="650">
        <v>376569</v>
      </c>
      <c r="M347" s="68">
        <v>100237.8</v>
      </c>
      <c r="N347" s="68">
        <v>100183.48</v>
      </c>
      <c r="O347" s="68">
        <v>186155.9</v>
      </c>
      <c r="P347" s="68">
        <v>186055.02</v>
      </c>
      <c r="Q347" s="67">
        <v>663768.69999999995</v>
      </c>
      <c r="R347" s="69">
        <v>662807.5</v>
      </c>
      <c r="S347" s="66">
        <v>1326576.2</v>
      </c>
      <c r="T347" s="639">
        <f t="shared" si="52"/>
        <v>377374.99999999994</v>
      </c>
      <c r="U347" s="640">
        <f t="shared" si="53"/>
        <v>100237.8</v>
      </c>
      <c r="V347" s="641">
        <f t="shared" si="54"/>
        <v>186155.9</v>
      </c>
      <c r="W347" s="641">
        <f t="shared" si="55"/>
        <v>663768.69999999995</v>
      </c>
      <c r="X347" s="639">
        <f t="shared" si="56"/>
        <v>376569</v>
      </c>
      <c r="Y347" s="640">
        <f t="shared" si="57"/>
        <v>100183.48</v>
      </c>
      <c r="Z347" s="641">
        <f t="shared" si="58"/>
        <v>186055.02</v>
      </c>
      <c r="AA347" s="641">
        <f t="shared" si="59"/>
        <v>662807.5</v>
      </c>
      <c r="AB347" s="642">
        <v>15259.444498980509</v>
      </c>
      <c r="AC347" s="642">
        <v>2258.7093876141503</v>
      </c>
      <c r="AD347" s="643">
        <v>17518.15388659466</v>
      </c>
      <c r="AE347" s="644">
        <f t="shared" si="60"/>
        <v>21.5</v>
      </c>
      <c r="AF347" s="644">
        <f t="shared" si="60"/>
        <v>5.72</v>
      </c>
      <c r="AG347" s="644">
        <f t="shared" si="60"/>
        <v>10.62</v>
      </c>
      <c r="AH347" s="645">
        <f t="shared" si="61"/>
        <v>37.839999999999996</v>
      </c>
      <c r="AI347" s="646"/>
    </row>
    <row r="348" spans="1:35" s="71" customFormat="1" ht="15.75" customHeight="1" x14ac:dyDescent="0.25">
      <c r="A348" s="87">
        <v>1027638</v>
      </c>
      <c r="B348" s="88">
        <v>102010</v>
      </c>
      <c r="C348" s="88" t="s">
        <v>1408</v>
      </c>
      <c r="D348" s="652" t="s">
        <v>1408</v>
      </c>
      <c r="E348" s="89" t="s">
        <v>394</v>
      </c>
      <c r="F348" s="89" t="s">
        <v>1412</v>
      </c>
      <c r="G348" s="90" t="s">
        <v>1260</v>
      </c>
      <c r="H348" s="91" t="s">
        <v>1410</v>
      </c>
      <c r="I348" s="650">
        <v>395079</v>
      </c>
      <c r="J348" s="650">
        <v>394235</v>
      </c>
      <c r="K348" s="650">
        <v>395079.00000000006</v>
      </c>
      <c r="L348" s="650">
        <v>394235</v>
      </c>
      <c r="M348" s="68">
        <v>104940.33</v>
      </c>
      <c r="N348" s="68">
        <v>104883.46</v>
      </c>
      <c r="O348" s="68">
        <v>194889.19</v>
      </c>
      <c r="P348" s="68">
        <v>194783.57</v>
      </c>
      <c r="Q348" s="67">
        <v>694908.52</v>
      </c>
      <c r="R348" s="69">
        <v>693902.03</v>
      </c>
      <c r="S348" s="66">
        <v>1388810.55</v>
      </c>
      <c r="T348" s="639">
        <f t="shared" si="52"/>
        <v>395079.00000000006</v>
      </c>
      <c r="U348" s="640">
        <f t="shared" si="53"/>
        <v>104940.33</v>
      </c>
      <c r="V348" s="641">
        <f t="shared" si="54"/>
        <v>194889.19</v>
      </c>
      <c r="W348" s="641">
        <f t="shared" si="55"/>
        <v>694908.52</v>
      </c>
      <c r="X348" s="639">
        <f t="shared" si="56"/>
        <v>394235</v>
      </c>
      <c r="Y348" s="640">
        <f t="shared" si="57"/>
        <v>104883.46</v>
      </c>
      <c r="Z348" s="641">
        <f t="shared" si="58"/>
        <v>194783.57</v>
      </c>
      <c r="AA348" s="641">
        <f t="shared" si="59"/>
        <v>693902.03</v>
      </c>
      <c r="AB348" s="642">
        <v>15259.444498980509</v>
      </c>
      <c r="AC348" s="642">
        <v>2258.7093876141503</v>
      </c>
      <c r="AD348" s="643">
        <v>17518.15388659466</v>
      </c>
      <c r="AE348" s="644">
        <f t="shared" si="60"/>
        <v>22.5</v>
      </c>
      <c r="AF348" s="644">
        <f t="shared" si="60"/>
        <v>5.99</v>
      </c>
      <c r="AG348" s="644">
        <f t="shared" si="60"/>
        <v>11.12</v>
      </c>
      <c r="AH348" s="645">
        <f t="shared" si="61"/>
        <v>39.61</v>
      </c>
      <c r="AI348" s="646"/>
    </row>
    <row r="349" spans="1:35" s="71" customFormat="1" ht="15.75" customHeight="1" x14ac:dyDescent="0.25">
      <c r="A349" s="87">
        <v>1027634</v>
      </c>
      <c r="B349" s="88">
        <v>4097</v>
      </c>
      <c r="C349" s="88" t="s">
        <v>1408</v>
      </c>
      <c r="D349" s="652" t="s">
        <v>1408</v>
      </c>
      <c r="E349" s="89" t="s">
        <v>570</v>
      </c>
      <c r="F349" s="89" t="s">
        <v>1413</v>
      </c>
      <c r="G349" s="90" t="s">
        <v>1260</v>
      </c>
      <c r="H349" s="91" t="s">
        <v>1410</v>
      </c>
      <c r="I349" s="650">
        <v>301676</v>
      </c>
      <c r="J349" s="650">
        <v>301032</v>
      </c>
      <c r="K349" s="650">
        <v>301676</v>
      </c>
      <c r="L349" s="650">
        <v>301032</v>
      </c>
      <c r="M349" s="68">
        <v>80130.73</v>
      </c>
      <c r="N349" s="68">
        <v>80087.3</v>
      </c>
      <c r="O349" s="68">
        <v>148814.21</v>
      </c>
      <c r="P349" s="68">
        <v>148733.56</v>
      </c>
      <c r="Q349" s="67">
        <v>530620.93999999994</v>
      </c>
      <c r="R349" s="69">
        <v>529852.86</v>
      </c>
      <c r="S349" s="66">
        <v>1060473.7999999998</v>
      </c>
      <c r="T349" s="639">
        <f t="shared" si="52"/>
        <v>301676</v>
      </c>
      <c r="U349" s="640">
        <f t="shared" si="53"/>
        <v>80130.73</v>
      </c>
      <c r="V349" s="641">
        <f t="shared" si="54"/>
        <v>148814.21</v>
      </c>
      <c r="W349" s="641">
        <f t="shared" si="55"/>
        <v>530620.93999999994</v>
      </c>
      <c r="X349" s="639">
        <f t="shared" si="56"/>
        <v>301032</v>
      </c>
      <c r="Y349" s="640">
        <f t="shared" si="57"/>
        <v>80087.3</v>
      </c>
      <c r="Z349" s="641">
        <f t="shared" si="58"/>
        <v>148733.56</v>
      </c>
      <c r="AA349" s="641">
        <f t="shared" si="59"/>
        <v>529852.86</v>
      </c>
      <c r="AB349" s="642">
        <v>15259.444498980509</v>
      </c>
      <c r="AC349" s="642">
        <v>2258.7093876141503</v>
      </c>
      <c r="AD349" s="643">
        <v>17518.15388659466</v>
      </c>
      <c r="AE349" s="644">
        <f t="shared" si="60"/>
        <v>17.18</v>
      </c>
      <c r="AF349" s="644">
        <f t="shared" si="60"/>
        <v>4.57</v>
      </c>
      <c r="AG349" s="644">
        <f t="shared" si="60"/>
        <v>8.49</v>
      </c>
      <c r="AH349" s="645">
        <f t="shared" si="61"/>
        <v>30.240000000000002</v>
      </c>
      <c r="AI349" s="646"/>
    </row>
    <row r="350" spans="1:35" s="71" customFormat="1" ht="15.75" customHeight="1" x14ac:dyDescent="0.25">
      <c r="A350" s="87">
        <v>1027463</v>
      </c>
      <c r="B350" s="88">
        <v>4539</v>
      </c>
      <c r="C350" s="88" t="s">
        <v>3564</v>
      </c>
      <c r="D350" s="652" t="s">
        <v>1408</v>
      </c>
      <c r="E350" s="89" t="s">
        <v>708</v>
      </c>
      <c r="F350" s="89" t="s">
        <v>1414</v>
      </c>
      <c r="G350" s="90" t="s">
        <v>1260</v>
      </c>
      <c r="H350" s="91" t="s">
        <v>1410</v>
      </c>
      <c r="I350" s="650">
        <v>291509</v>
      </c>
      <c r="J350" s="650">
        <v>290886</v>
      </c>
      <c r="K350" s="650">
        <v>291509</v>
      </c>
      <c r="L350" s="650">
        <v>290886</v>
      </c>
      <c r="M350" s="68">
        <v>77430.16</v>
      </c>
      <c r="N350" s="68">
        <v>77388.2</v>
      </c>
      <c r="O350" s="68">
        <v>143798.87</v>
      </c>
      <c r="P350" s="68">
        <v>143720.95000000001</v>
      </c>
      <c r="Q350" s="67">
        <v>512738.03</v>
      </c>
      <c r="R350" s="69">
        <v>511995.15</v>
      </c>
      <c r="S350" s="66">
        <v>1024733.18</v>
      </c>
      <c r="T350" s="639">
        <f t="shared" si="52"/>
        <v>291509</v>
      </c>
      <c r="U350" s="640">
        <f t="shared" si="53"/>
        <v>77430.16</v>
      </c>
      <c r="V350" s="641">
        <f t="shared" si="54"/>
        <v>143798.87</v>
      </c>
      <c r="W350" s="641">
        <f t="shared" si="55"/>
        <v>512738.03</v>
      </c>
      <c r="X350" s="639">
        <f t="shared" si="56"/>
        <v>290886</v>
      </c>
      <c r="Y350" s="640">
        <f t="shared" si="57"/>
        <v>77388.2</v>
      </c>
      <c r="Z350" s="641">
        <f t="shared" si="58"/>
        <v>143720.95000000001</v>
      </c>
      <c r="AA350" s="641">
        <f t="shared" si="59"/>
        <v>511995.15</v>
      </c>
      <c r="AB350" s="642">
        <v>15259.444498980509</v>
      </c>
      <c r="AC350" s="642">
        <v>2258.7093876141503</v>
      </c>
      <c r="AD350" s="643">
        <v>17518.15388659466</v>
      </c>
      <c r="AE350" s="644">
        <f t="shared" si="60"/>
        <v>16.600000000000001</v>
      </c>
      <c r="AF350" s="644">
        <f t="shared" si="60"/>
        <v>4.42</v>
      </c>
      <c r="AG350" s="644">
        <f t="shared" si="60"/>
        <v>8.1999999999999993</v>
      </c>
      <c r="AH350" s="645">
        <f t="shared" si="61"/>
        <v>29.220000000000002</v>
      </c>
      <c r="AI350" s="646"/>
    </row>
    <row r="351" spans="1:35" s="71" customFormat="1" ht="15.75" customHeight="1" x14ac:dyDescent="0.25">
      <c r="A351" s="87">
        <v>1028570</v>
      </c>
      <c r="B351" s="88">
        <v>4247</v>
      </c>
      <c r="C351" s="88" t="s">
        <v>3554</v>
      </c>
      <c r="D351" s="652" t="s">
        <v>1258</v>
      </c>
      <c r="E351" s="89" t="s">
        <v>606</v>
      </c>
      <c r="F351" s="89" t="s">
        <v>1415</v>
      </c>
      <c r="G351" s="90" t="s">
        <v>1260</v>
      </c>
      <c r="H351" s="91" t="s">
        <v>1416</v>
      </c>
      <c r="I351" s="650">
        <v>82323</v>
      </c>
      <c r="J351" s="650">
        <v>82147</v>
      </c>
      <c r="K351" s="650">
        <v>82323</v>
      </c>
      <c r="L351" s="650">
        <v>82147</v>
      </c>
      <c r="M351" s="68">
        <v>21866.48</v>
      </c>
      <c r="N351" s="68">
        <v>21854.63</v>
      </c>
      <c r="O351" s="68">
        <v>40609.17</v>
      </c>
      <c r="P351" s="68">
        <v>40587.17</v>
      </c>
      <c r="Q351" s="67">
        <v>144798.65</v>
      </c>
      <c r="R351" s="69">
        <v>144588.79999999999</v>
      </c>
      <c r="S351" s="66">
        <v>289387.44999999995</v>
      </c>
      <c r="T351" s="639">
        <f t="shared" si="52"/>
        <v>82323</v>
      </c>
      <c r="U351" s="640">
        <f t="shared" si="53"/>
        <v>21866.48</v>
      </c>
      <c r="V351" s="641">
        <f t="shared" si="54"/>
        <v>40609.17</v>
      </c>
      <c r="W351" s="641">
        <f t="shared" si="55"/>
        <v>144798.65</v>
      </c>
      <c r="X351" s="639">
        <f t="shared" si="56"/>
        <v>82147</v>
      </c>
      <c r="Y351" s="640">
        <f t="shared" si="57"/>
        <v>21854.63</v>
      </c>
      <c r="Z351" s="641">
        <f t="shared" si="58"/>
        <v>40587.17</v>
      </c>
      <c r="AA351" s="641">
        <f t="shared" si="59"/>
        <v>144588.79999999999</v>
      </c>
      <c r="AB351" s="642">
        <v>30335.791973545318</v>
      </c>
      <c r="AC351" s="642">
        <v>0</v>
      </c>
      <c r="AD351" s="643">
        <v>30335.791973545318</v>
      </c>
      <c r="AE351" s="644">
        <f t="shared" si="60"/>
        <v>2.71</v>
      </c>
      <c r="AF351" s="644">
        <f t="shared" si="60"/>
        <v>0.72</v>
      </c>
      <c r="AG351" s="644">
        <f t="shared" si="60"/>
        <v>1.34</v>
      </c>
      <c r="AH351" s="645">
        <f t="shared" si="61"/>
        <v>4.7699999999999996</v>
      </c>
      <c r="AI351" s="646"/>
    </row>
    <row r="352" spans="1:35" s="71" customFormat="1" ht="15.75" customHeight="1" x14ac:dyDescent="0.25">
      <c r="A352" s="87">
        <v>1026642</v>
      </c>
      <c r="B352" s="88">
        <v>4962</v>
      </c>
      <c r="C352" s="88" t="s">
        <v>3565</v>
      </c>
      <c r="D352" s="652" t="s">
        <v>1274</v>
      </c>
      <c r="E352" s="89" t="s">
        <v>879</v>
      </c>
      <c r="F352" s="89" t="s">
        <v>1417</v>
      </c>
      <c r="G352" s="90" t="s">
        <v>1260</v>
      </c>
      <c r="H352" s="91" t="s">
        <v>1416</v>
      </c>
      <c r="I352" s="650">
        <v>259352</v>
      </c>
      <c r="J352" s="650">
        <v>258798</v>
      </c>
      <c r="K352" s="650">
        <v>259352</v>
      </c>
      <c r="L352" s="650">
        <v>258798</v>
      </c>
      <c r="M352" s="68">
        <v>68888.62</v>
      </c>
      <c r="N352" s="68">
        <v>68851.289999999994</v>
      </c>
      <c r="O352" s="68">
        <v>127936.01</v>
      </c>
      <c r="P352" s="68">
        <v>127866.68</v>
      </c>
      <c r="Q352" s="67">
        <v>456176.63</v>
      </c>
      <c r="R352" s="69">
        <v>455515.97</v>
      </c>
      <c r="S352" s="66">
        <v>911692.6</v>
      </c>
      <c r="T352" s="639">
        <f t="shared" si="52"/>
        <v>259352</v>
      </c>
      <c r="U352" s="640">
        <f t="shared" si="53"/>
        <v>68888.62</v>
      </c>
      <c r="V352" s="641">
        <f t="shared" si="54"/>
        <v>127936.01</v>
      </c>
      <c r="W352" s="641">
        <f t="shared" si="55"/>
        <v>456176.63</v>
      </c>
      <c r="X352" s="639">
        <f t="shared" si="56"/>
        <v>258798</v>
      </c>
      <c r="Y352" s="640">
        <f t="shared" si="57"/>
        <v>68851.289999999994</v>
      </c>
      <c r="Z352" s="641">
        <f t="shared" si="58"/>
        <v>127866.68</v>
      </c>
      <c r="AA352" s="641">
        <f t="shared" si="59"/>
        <v>455515.97</v>
      </c>
      <c r="AB352" s="642">
        <v>28857.066402483964</v>
      </c>
      <c r="AC352" s="642">
        <v>0</v>
      </c>
      <c r="AD352" s="643">
        <v>28857.066402483964</v>
      </c>
      <c r="AE352" s="644">
        <f t="shared" si="60"/>
        <v>8.9700000000000006</v>
      </c>
      <c r="AF352" s="644">
        <f t="shared" si="60"/>
        <v>2.39</v>
      </c>
      <c r="AG352" s="644">
        <f t="shared" si="60"/>
        <v>4.43</v>
      </c>
      <c r="AH352" s="645">
        <f t="shared" si="61"/>
        <v>15.790000000000001</v>
      </c>
      <c r="AI352" s="646"/>
    </row>
    <row r="353" spans="1:35" s="71" customFormat="1" ht="15.75" customHeight="1" x14ac:dyDescent="0.25">
      <c r="A353" s="87">
        <v>1025563</v>
      </c>
      <c r="B353" s="88">
        <v>5101</v>
      </c>
      <c r="C353" s="88" t="s">
        <v>1298</v>
      </c>
      <c r="D353" s="652" t="s">
        <v>1298</v>
      </c>
      <c r="E353" s="89" t="s">
        <v>950</v>
      </c>
      <c r="F353" s="89" t="s">
        <v>1417</v>
      </c>
      <c r="G353" s="90" t="s">
        <v>1260</v>
      </c>
      <c r="H353" s="91" t="s">
        <v>1416</v>
      </c>
      <c r="I353" s="650">
        <v>290827</v>
      </c>
      <c r="J353" s="650">
        <v>290206</v>
      </c>
      <c r="K353" s="650">
        <v>290827</v>
      </c>
      <c r="L353" s="650">
        <v>290206</v>
      </c>
      <c r="M353" s="68">
        <v>77249.05</v>
      </c>
      <c r="N353" s="68">
        <v>77207.19</v>
      </c>
      <c r="O353" s="68">
        <v>143462.51999999999</v>
      </c>
      <c r="P353" s="68">
        <v>143384.76999999999</v>
      </c>
      <c r="Q353" s="67">
        <v>511538.56999999995</v>
      </c>
      <c r="R353" s="69">
        <v>510797.95999999996</v>
      </c>
      <c r="S353" s="66">
        <v>1022336.5299999999</v>
      </c>
      <c r="T353" s="639">
        <f t="shared" si="52"/>
        <v>290827</v>
      </c>
      <c r="U353" s="640">
        <f t="shared" si="53"/>
        <v>77249.05</v>
      </c>
      <c r="V353" s="641">
        <f t="shared" si="54"/>
        <v>143462.51999999999</v>
      </c>
      <c r="W353" s="641">
        <f t="shared" si="55"/>
        <v>511538.56999999995</v>
      </c>
      <c r="X353" s="639">
        <f t="shared" si="56"/>
        <v>290206</v>
      </c>
      <c r="Y353" s="640">
        <f t="shared" si="57"/>
        <v>77207.19</v>
      </c>
      <c r="Z353" s="641">
        <f t="shared" si="58"/>
        <v>143384.76999999999</v>
      </c>
      <c r="AA353" s="641">
        <f t="shared" si="59"/>
        <v>510797.95999999996</v>
      </c>
      <c r="AB353" s="642">
        <v>32759.974031750084</v>
      </c>
      <c r="AC353" s="642">
        <v>5225.4148005242669</v>
      </c>
      <c r="AD353" s="643">
        <v>37985.388832274351</v>
      </c>
      <c r="AE353" s="644">
        <f t="shared" si="60"/>
        <v>7.64</v>
      </c>
      <c r="AF353" s="644">
        <f t="shared" si="60"/>
        <v>2.0299999999999998</v>
      </c>
      <c r="AG353" s="644">
        <f t="shared" si="60"/>
        <v>3.77</v>
      </c>
      <c r="AH353" s="645">
        <f t="shared" si="61"/>
        <v>13.44</v>
      </c>
      <c r="AI353" s="646"/>
    </row>
    <row r="354" spans="1:35" s="71" customFormat="1" ht="15.75" customHeight="1" x14ac:dyDescent="0.25">
      <c r="A354" s="87">
        <v>1004638</v>
      </c>
      <c r="B354" s="88">
        <v>5257</v>
      </c>
      <c r="C354" s="88" t="s">
        <v>1298</v>
      </c>
      <c r="D354" s="652" t="s">
        <v>1298</v>
      </c>
      <c r="E354" s="89" t="s">
        <v>350</v>
      </c>
      <c r="F354" s="89" t="s">
        <v>1417</v>
      </c>
      <c r="G354" s="90" t="s">
        <v>1260</v>
      </c>
      <c r="H354" s="91" t="s">
        <v>1416</v>
      </c>
      <c r="I354" s="650">
        <v>323118</v>
      </c>
      <c r="J354" s="650">
        <v>322428</v>
      </c>
      <c r="K354" s="650">
        <v>323118</v>
      </c>
      <c r="L354" s="650">
        <v>322428</v>
      </c>
      <c r="M354" s="68">
        <v>85826.17</v>
      </c>
      <c r="N354" s="68">
        <v>85779.66</v>
      </c>
      <c r="O354" s="68">
        <v>159391.45000000001</v>
      </c>
      <c r="P354" s="68">
        <v>159305.07</v>
      </c>
      <c r="Q354" s="67">
        <v>568335.62</v>
      </c>
      <c r="R354" s="69">
        <v>567512.73</v>
      </c>
      <c r="S354" s="66">
        <v>1135848.3500000001</v>
      </c>
      <c r="T354" s="639">
        <f t="shared" si="52"/>
        <v>323118</v>
      </c>
      <c r="U354" s="640">
        <f t="shared" si="53"/>
        <v>85826.17</v>
      </c>
      <c r="V354" s="641">
        <f t="shared" si="54"/>
        <v>159391.45000000001</v>
      </c>
      <c r="W354" s="641">
        <f t="shared" si="55"/>
        <v>568335.62</v>
      </c>
      <c r="X354" s="639">
        <f t="shared" si="56"/>
        <v>322428</v>
      </c>
      <c r="Y354" s="640">
        <f t="shared" si="57"/>
        <v>85779.66</v>
      </c>
      <c r="Z354" s="641">
        <f t="shared" si="58"/>
        <v>159305.07</v>
      </c>
      <c r="AA354" s="641">
        <f t="shared" si="59"/>
        <v>567512.73</v>
      </c>
      <c r="AB354" s="642">
        <v>32759.974031750084</v>
      </c>
      <c r="AC354" s="642">
        <v>5225.4148005242669</v>
      </c>
      <c r="AD354" s="643">
        <v>37985.388832274351</v>
      </c>
      <c r="AE354" s="644">
        <f t="shared" si="60"/>
        <v>8.49</v>
      </c>
      <c r="AF354" s="644">
        <f t="shared" si="60"/>
        <v>2.2599999999999998</v>
      </c>
      <c r="AG354" s="644">
        <f t="shared" si="60"/>
        <v>4.1900000000000004</v>
      </c>
      <c r="AH354" s="645">
        <f t="shared" si="61"/>
        <v>14.940000000000001</v>
      </c>
      <c r="AI354" s="646"/>
    </row>
    <row r="355" spans="1:35" s="71" customFormat="1" ht="15.75" customHeight="1" x14ac:dyDescent="0.25">
      <c r="A355" s="87">
        <v>1026536</v>
      </c>
      <c r="B355" s="88">
        <v>5188</v>
      </c>
      <c r="C355" s="88" t="s">
        <v>1298</v>
      </c>
      <c r="D355" s="652" t="s">
        <v>1298</v>
      </c>
      <c r="E355" s="89" t="s">
        <v>1009</v>
      </c>
      <c r="F355" s="89" t="s">
        <v>1417</v>
      </c>
      <c r="G355" s="90" t="s">
        <v>1260</v>
      </c>
      <c r="H355" s="91" t="s">
        <v>1416</v>
      </c>
      <c r="I355" s="650">
        <v>321377</v>
      </c>
      <c r="J355" s="650">
        <v>320691</v>
      </c>
      <c r="K355" s="650">
        <v>321377</v>
      </c>
      <c r="L355" s="650">
        <v>320691</v>
      </c>
      <c r="M355" s="68">
        <v>85363.67</v>
      </c>
      <c r="N355" s="68">
        <v>85317.42</v>
      </c>
      <c r="O355" s="68">
        <v>158532.54</v>
      </c>
      <c r="P355" s="68">
        <v>158446.63</v>
      </c>
      <c r="Q355" s="67">
        <v>565273.21</v>
      </c>
      <c r="R355" s="69">
        <v>564455.05000000005</v>
      </c>
      <c r="S355" s="66">
        <v>1129728.26</v>
      </c>
      <c r="T355" s="639">
        <f t="shared" si="52"/>
        <v>321377</v>
      </c>
      <c r="U355" s="640">
        <f t="shared" si="53"/>
        <v>85363.67</v>
      </c>
      <c r="V355" s="641">
        <f t="shared" si="54"/>
        <v>158532.54</v>
      </c>
      <c r="W355" s="641">
        <f t="shared" si="55"/>
        <v>565273.21</v>
      </c>
      <c r="X355" s="639">
        <f t="shared" si="56"/>
        <v>320691</v>
      </c>
      <c r="Y355" s="640">
        <f t="shared" si="57"/>
        <v>85317.42</v>
      </c>
      <c r="Z355" s="641">
        <f t="shared" si="58"/>
        <v>158446.63</v>
      </c>
      <c r="AA355" s="641">
        <f t="shared" si="59"/>
        <v>564455.05000000005</v>
      </c>
      <c r="AB355" s="642">
        <v>32759.974031750084</v>
      </c>
      <c r="AC355" s="642">
        <v>5225.4148005242669</v>
      </c>
      <c r="AD355" s="643">
        <v>37985.388832274351</v>
      </c>
      <c r="AE355" s="644">
        <f t="shared" si="60"/>
        <v>8.44</v>
      </c>
      <c r="AF355" s="644">
        <f t="shared" si="60"/>
        <v>2.25</v>
      </c>
      <c r="AG355" s="644">
        <f t="shared" si="60"/>
        <v>4.17</v>
      </c>
      <c r="AH355" s="645">
        <f t="shared" si="61"/>
        <v>14.86</v>
      </c>
      <c r="AI355" s="646"/>
    </row>
    <row r="356" spans="1:35" s="71" customFormat="1" ht="15.75" customHeight="1" x14ac:dyDescent="0.25">
      <c r="A356" s="667">
        <v>488901</v>
      </c>
      <c r="B356" s="668">
        <v>4889</v>
      </c>
      <c r="C356" s="668" t="s">
        <v>3566</v>
      </c>
      <c r="D356" s="669" t="s">
        <v>1258</v>
      </c>
      <c r="E356" s="670" t="s">
        <v>865</v>
      </c>
      <c r="F356" s="670" t="s">
        <v>865</v>
      </c>
      <c r="G356" s="671" t="s">
        <v>1260</v>
      </c>
      <c r="H356" s="672" t="s">
        <v>865</v>
      </c>
      <c r="I356" s="673">
        <v>0</v>
      </c>
      <c r="J356" s="673">
        <v>0</v>
      </c>
      <c r="K356" s="673">
        <v>0</v>
      </c>
      <c r="L356" s="673">
        <v>0</v>
      </c>
      <c r="M356" s="674">
        <v>27325.82</v>
      </c>
      <c r="N356" s="674">
        <v>27311.01</v>
      </c>
      <c r="O356" s="674">
        <v>50747.95</v>
      </c>
      <c r="P356" s="674">
        <v>50720.45</v>
      </c>
      <c r="Q356" s="675">
        <v>78073.76999999999</v>
      </c>
      <c r="R356" s="676">
        <v>78031.459999999992</v>
      </c>
      <c r="S356" s="677">
        <v>156105.22999999998</v>
      </c>
      <c r="T356" s="639">
        <f t="shared" si="52"/>
        <v>0</v>
      </c>
      <c r="U356" s="640">
        <f t="shared" si="53"/>
        <v>27325.82</v>
      </c>
      <c r="V356" s="641">
        <f t="shared" si="54"/>
        <v>50747.95</v>
      </c>
      <c r="W356" s="641">
        <f t="shared" si="55"/>
        <v>78073.76999999999</v>
      </c>
      <c r="X356" s="639">
        <f t="shared" si="56"/>
        <v>0</v>
      </c>
      <c r="Y356" s="640">
        <f t="shared" si="57"/>
        <v>27311.01</v>
      </c>
      <c r="Z356" s="641">
        <f t="shared" si="58"/>
        <v>50720.45</v>
      </c>
      <c r="AA356" s="641">
        <f t="shared" si="59"/>
        <v>78031.459999999992</v>
      </c>
      <c r="AB356" s="642">
        <v>30335.791973545318</v>
      </c>
      <c r="AC356" s="642">
        <v>0</v>
      </c>
      <c r="AD356" s="643">
        <v>30335.791973545318</v>
      </c>
      <c r="AE356" s="644">
        <f t="shared" si="60"/>
        <v>0</v>
      </c>
      <c r="AF356" s="644">
        <f t="shared" si="60"/>
        <v>0.9</v>
      </c>
      <c r="AG356" s="644">
        <f t="shared" si="60"/>
        <v>1.67</v>
      </c>
      <c r="AH356" s="645">
        <f t="shared" si="61"/>
        <v>2.57</v>
      </c>
      <c r="AI356" s="646"/>
    </row>
    <row r="357" spans="1:35" s="71" customFormat="1" ht="15.75" customHeight="1" x14ac:dyDescent="0.25">
      <c r="A357" s="87">
        <v>1013568</v>
      </c>
      <c r="B357" s="88">
        <v>5066</v>
      </c>
      <c r="C357" s="88" t="s">
        <v>3567</v>
      </c>
      <c r="D357" s="652" t="s">
        <v>1258</v>
      </c>
      <c r="E357" s="89" t="s">
        <v>938</v>
      </c>
      <c r="F357" s="89" t="s">
        <v>1418</v>
      </c>
      <c r="G357" s="90" t="s">
        <v>1260</v>
      </c>
      <c r="H357" s="91" t="s">
        <v>1419</v>
      </c>
      <c r="I357" s="650">
        <v>84015</v>
      </c>
      <c r="J357" s="650">
        <v>83836</v>
      </c>
      <c r="K357" s="650">
        <v>84015</v>
      </c>
      <c r="L357" s="650">
        <v>83836</v>
      </c>
      <c r="M357" s="68">
        <v>22316.03</v>
      </c>
      <c r="N357" s="68">
        <v>22303.94</v>
      </c>
      <c r="O357" s="68">
        <v>41444.06</v>
      </c>
      <c r="P357" s="68">
        <v>41421.599999999999</v>
      </c>
      <c r="Q357" s="67">
        <v>147775.09</v>
      </c>
      <c r="R357" s="69">
        <v>147561.54</v>
      </c>
      <c r="S357" s="66">
        <v>295336.63</v>
      </c>
      <c r="T357" s="639">
        <f t="shared" si="52"/>
        <v>84015</v>
      </c>
      <c r="U357" s="640">
        <f t="shared" si="53"/>
        <v>22316.03</v>
      </c>
      <c r="V357" s="641">
        <f t="shared" si="54"/>
        <v>41444.06</v>
      </c>
      <c r="W357" s="641">
        <f t="shared" si="55"/>
        <v>147775.09</v>
      </c>
      <c r="X357" s="639">
        <f t="shared" si="56"/>
        <v>83836</v>
      </c>
      <c r="Y357" s="640">
        <f t="shared" si="57"/>
        <v>22303.94</v>
      </c>
      <c r="Z357" s="641">
        <f t="shared" si="58"/>
        <v>41421.599999999999</v>
      </c>
      <c r="AA357" s="641">
        <f t="shared" si="59"/>
        <v>147561.54</v>
      </c>
      <c r="AB357" s="642">
        <v>30335.791973545318</v>
      </c>
      <c r="AC357" s="642">
        <v>0</v>
      </c>
      <c r="AD357" s="643">
        <v>30335.791973545318</v>
      </c>
      <c r="AE357" s="644">
        <f t="shared" si="60"/>
        <v>2.76</v>
      </c>
      <c r="AF357" s="644">
        <f t="shared" si="60"/>
        <v>0.74</v>
      </c>
      <c r="AG357" s="644">
        <f t="shared" si="60"/>
        <v>1.37</v>
      </c>
      <c r="AH357" s="645">
        <f t="shared" si="61"/>
        <v>4.87</v>
      </c>
      <c r="AI357" s="646"/>
    </row>
    <row r="358" spans="1:35" s="71" customFormat="1" ht="15.75" customHeight="1" x14ac:dyDescent="0.25">
      <c r="A358" s="92">
        <v>511001</v>
      </c>
      <c r="B358" s="93">
        <v>5110</v>
      </c>
      <c r="C358" s="93" t="s">
        <v>3090</v>
      </c>
      <c r="D358" s="94" t="s">
        <v>1258</v>
      </c>
      <c r="E358" s="94" t="s">
        <v>954</v>
      </c>
      <c r="F358" s="94" t="s">
        <v>1420</v>
      </c>
      <c r="G358" s="70" t="s">
        <v>1260</v>
      </c>
      <c r="H358" s="93" t="s">
        <v>1420</v>
      </c>
      <c r="I358" s="650">
        <v>33777</v>
      </c>
      <c r="J358" s="650">
        <v>33704</v>
      </c>
      <c r="K358" s="650">
        <v>33777</v>
      </c>
      <c r="L358" s="650">
        <v>33704</v>
      </c>
      <c r="M358" s="68">
        <v>8971.69</v>
      </c>
      <c r="N358" s="68">
        <v>8966.83</v>
      </c>
      <c r="O358" s="68">
        <v>16661.71</v>
      </c>
      <c r="P358" s="68">
        <v>16652.68</v>
      </c>
      <c r="Q358" s="67">
        <v>59410.400000000001</v>
      </c>
      <c r="R358" s="69">
        <v>59323.51</v>
      </c>
      <c r="S358" s="66">
        <v>118733.91</v>
      </c>
      <c r="T358" s="639">
        <f t="shared" si="52"/>
        <v>33777</v>
      </c>
      <c r="U358" s="640">
        <f t="shared" si="53"/>
        <v>8971.69</v>
      </c>
      <c r="V358" s="641">
        <f t="shared" si="54"/>
        <v>16661.71</v>
      </c>
      <c r="W358" s="641">
        <f t="shared" si="55"/>
        <v>59410.400000000001</v>
      </c>
      <c r="X358" s="639">
        <f t="shared" si="56"/>
        <v>33704</v>
      </c>
      <c r="Y358" s="640">
        <f t="shared" si="57"/>
        <v>8966.83</v>
      </c>
      <c r="Z358" s="641">
        <f t="shared" si="58"/>
        <v>16652.68</v>
      </c>
      <c r="AA358" s="641">
        <f t="shared" si="59"/>
        <v>59323.51</v>
      </c>
      <c r="AB358" s="642">
        <v>30335.791973545318</v>
      </c>
      <c r="AC358" s="642">
        <v>0</v>
      </c>
      <c r="AD358" s="643">
        <v>30335.791973545318</v>
      </c>
      <c r="AE358" s="644">
        <f t="shared" si="60"/>
        <v>1.1100000000000001</v>
      </c>
      <c r="AF358" s="644">
        <f t="shared" si="60"/>
        <v>0.3</v>
      </c>
      <c r="AG358" s="644">
        <f t="shared" si="60"/>
        <v>0.55000000000000004</v>
      </c>
      <c r="AH358" s="645">
        <f t="shared" si="61"/>
        <v>1.9600000000000002</v>
      </c>
      <c r="AI358" s="646"/>
    </row>
    <row r="359" spans="1:35" s="71" customFormat="1" ht="15.75" customHeight="1" x14ac:dyDescent="0.25">
      <c r="A359" s="92">
        <v>1026295</v>
      </c>
      <c r="B359" s="93">
        <v>4672</v>
      </c>
      <c r="C359" s="93" t="s">
        <v>3568</v>
      </c>
      <c r="D359" s="94" t="s">
        <v>1258</v>
      </c>
      <c r="E359" s="94" t="s">
        <v>782</v>
      </c>
      <c r="F359" s="94" t="s">
        <v>1420</v>
      </c>
      <c r="G359" s="70" t="s">
        <v>1260</v>
      </c>
      <c r="H359" s="93" t="s">
        <v>1420</v>
      </c>
      <c r="I359" s="650">
        <v>100550</v>
      </c>
      <c r="J359" s="650">
        <v>100336</v>
      </c>
      <c r="K359" s="650">
        <v>100550</v>
      </c>
      <c r="L359" s="650">
        <v>100336</v>
      </c>
      <c r="M359" s="68">
        <v>26708.09</v>
      </c>
      <c r="N359" s="68">
        <v>26693.61</v>
      </c>
      <c r="O359" s="68">
        <v>49600.73</v>
      </c>
      <c r="P359" s="68">
        <v>49573.85</v>
      </c>
      <c r="Q359" s="67">
        <v>176858.82</v>
      </c>
      <c r="R359" s="69">
        <v>176603.46</v>
      </c>
      <c r="S359" s="66">
        <v>353462.28</v>
      </c>
      <c r="T359" s="639">
        <f t="shared" si="52"/>
        <v>100550</v>
      </c>
      <c r="U359" s="640">
        <f t="shared" si="53"/>
        <v>26708.09</v>
      </c>
      <c r="V359" s="641">
        <f t="shared" si="54"/>
        <v>49600.73</v>
      </c>
      <c r="W359" s="641">
        <f t="shared" si="55"/>
        <v>176858.82</v>
      </c>
      <c r="X359" s="639">
        <f t="shared" si="56"/>
        <v>100336</v>
      </c>
      <c r="Y359" s="640">
        <f t="shared" si="57"/>
        <v>26693.61</v>
      </c>
      <c r="Z359" s="641">
        <f t="shared" si="58"/>
        <v>49573.85</v>
      </c>
      <c r="AA359" s="641">
        <f t="shared" si="59"/>
        <v>176603.46</v>
      </c>
      <c r="AB359" s="642">
        <v>30335.791973545318</v>
      </c>
      <c r="AC359" s="642">
        <v>0</v>
      </c>
      <c r="AD359" s="643">
        <v>30335.791973545318</v>
      </c>
      <c r="AE359" s="644">
        <f t="shared" si="60"/>
        <v>3.31</v>
      </c>
      <c r="AF359" s="644">
        <f t="shared" si="60"/>
        <v>0.88</v>
      </c>
      <c r="AG359" s="644">
        <f t="shared" si="60"/>
        <v>1.63</v>
      </c>
      <c r="AH359" s="645">
        <f t="shared" si="61"/>
        <v>5.82</v>
      </c>
      <c r="AI359" s="646"/>
    </row>
    <row r="360" spans="1:35" s="71" customFormat="1" ht="15.75" customHeight="1" x14ac:dyDescent="0.25">
      <c r="A360" s="92">
        <v>1026561</v>
      </c>
      <c r="B360" s="93">
        <v>4348</v>
      </c>
      <c r="C360" s="93" t="s">
        <v>3569</v>
      </c>
      <c r="D360" s="94" t="s">
        <v>1272</v>
      </c>
      <c r="E360" s="94" t="s">
        <v>202</v>
      </c>
      <c r="F360" s="94" t="s">
        <v>1420</v>
      </c>
      <c r="G360" s="70" t="s">
        <v>1260</v>
      </c>
      <c r="H360" s="93" t="s">
        <v>1420</v>
      </c>
      <c r="I360" s="650">
        <v>254323</v>
      </c>
      <c r="J360" s="650">
        <v>253780</v>
      </c>
      <c r="K360" s="650">
        <v>254323.00000000003</v>
      </c>
      <c r="L360" s="650">
        <v>253780</v>
      </c>
      <c r="M360" s="68">
        <v>67552.89</v>
      </c>
      <c r="N360" s="68">
        <v>67516.289999999994</v>
      </c>
      <c r="O360" s="68">
        <v>125455.37</v>
      </c>
      <c r="P360" s="68">
        <v>125387.39</v>
      </c>
      <c r="Q360" s="67">
        <v>447331.26</v>
      </c>
      <c r="R360" s="69">
        <v>446683.68</v>
      </c>
      <c r="S360" s="66">
        <v>894014.94</v>
      </c>
      <c r="T360" s="639">
        <f t="shared" si="52"/>
        <v>254323.00000000003</v>
      </c>
      <c r="U360" s="640">
        <f t="shared" si="53"/>
        <v>67552.89</v>
      </c>
      <c r="V360" s="641">
        <f t="shared" si="54"/>
        <v>125455.37</v>
      </c>
      <c r="W360" s="641">
        <f t="shared" si="55"/>
        <v>447331.26</v>
      </c>
      <c r="X360" s="639">
        <f t="shared" si="56"/>
        <v>253780</v>
      </c>
      <c r="Y360" s="640">
        <f t="shared" si="57"/>
        <v>67516.289999999994</v>
      </c>
      <c r="Z360" s="641">
        <f t="shared" si="58"/>
        <v>125387.39</v>
      </c>
      <c r="AA360" s="641">
        <f t="shared" si="59"/>
        <v>446683.68</v>
      </c>
      <c r="AB360" s="642">
        <v>10803.935302951115</v>
      </c>
      <c r="AC360" s="642">
        <v>0</v>
      </c>
      <c r="AD360" s="643">
        <v>10803.935302951115</v>
      </c>
      <c r="AE360" s="644">
        <f t="shared" si="60"/>
        <v>23.49</v>
      </c>
      <c r="AF360" s="644">
        <f t="shared" si="60"/>
        <v>6.25</v>
      </c>
      <c r="AG360" s="644">
        <f t="shared" si="60"/>
        <v>11.61</v>
      </c>
      <c r="AH360" s="645">
        <f t="shared" si="61"/>
        <v>41.349999999999994</v>
      </c>
      <c r="AI360" s="646"/>
    </row>
    <row r="361" spans="1:35" s="71" customFormat="1" ht="15.75" customHeight="1" x14ac:dyDescent="0.25">
      <c r="A361" s="92">
        <v>1025904</v>
      </c>
      <c r="B361" s="93">
        <v>4347</v>
      </c>
      <c r="C361" s="93" t="s">
        <v>1272</v>
      </c>
      <c r="D361" s="94" t="s">
        <v>1272</v>
      </c>
      <c r="E361" s="94" t="s">
        <v>636</v>
      </c>
      <c r="F361" s="94" t="s">
        <v>1420</v>
      </c>
      <c r="G361" s="70" t="s">
        <v>1260</v>
      </c>
      <c r="H361" s="93" t="s">
        <v>1420</v>
      </c>
      <c r="I361" s="650">
        <v>280574</v>
      </c>
      <c r="J361" s="650">
        <v>279976</v>
      </c>
      <c r="K361" s="650">
        <v>280574</v>
      </c>
      <c r="L361" s="650">
        <v>279976</v>
      </c>
      <c r="M361" s="68">
        <v>74525.84</v>
      </c>
      <c r="N361" s="68">
        <v>74485.460000000006</v>
      </c>
      <c r="O361" s="68">
        <v>138405.14000000001</v>
      </c>
      <c r="P361" s="68">
        <v>138330.14000000001</v>
      </c>
      <c r="Q361" s="67">
        <v>493504.98</v>
      </c>
      <c r="R361" s="69">
        <v>492791.60000000003</v>
      </c>
      <c r="S361" s="66">
        <v>986296.58000000007</v>
      </c>
      <c r="T361" s="639">
        <f t="shared" si="52"/>
        <v>280574</v>
      </c>
      <c r="U361" s="640">
        <f t="shared" si="53"/>
        <v>74525.84</v>
      </c>
      <c r="V361" s="641">
        <f t="shared" si="54"/>
        <v>138405.14000000001</v>
      </c>
      <c r="W361" s="641">
        <f t="shared" si="55"/>
        <v>493504.98</v>
      </c>
      <c r="X361" s="639">
        <f t="shared" si="56"/>
        <v>279976</v>
      </c>
      <c r="Y361" s="640">
        <f t="shared" si="57"/>
        <v>74485.460000000006</v>
      </c>
      <c r="Z361" s="641">
        <f t="shared" si="58"/>
        <v>138330.14000000001</v>
      </c>
      <c r="AA361" s="641">
        <f t="shared" si="59"/>
        <v>492791.60000000003</v>
      </c>
      <c r="AB361" s="642">
        <v>10803.935302951115</v>
      </c>
      <c r="AC361" s="642">
        <v>0</v>
      </c>
      <c r="AD361" s="643">
        <v>10803.935302951115</v>
      </c>
      <c r="AE361" s="644">
        <f t="shared" si="60"/>
        <v>25.91</v>
      </c>
      <c r="AF361" s="644">
        <f t="shared" si="60"/>
        <v>6.89</v>
      </c>
      <c r="AG361" s="644">
        <f t="shared" si="60"/>
        <v>12.8</v>
      </c>
      <c r="AH361" s="645">
        <f t="shared" si="61"/>
        <v>45.599999999999994</v>
      </c>
      <c r="AI361" s="646"/>
    </row>
    <row r="362" spans="1:35" s="71" customFormat="1" ht="15.75" customHeight="1" x14ac:dyDescent="0.25">
      <c r="A362" s="92">
        <v>1026081</v>
      </c>
      <c r="B362" s="93">
        <v>5338</v>
      </c>
      <c r="C362" s="93" t="s">
        <v>1272</v>
      </c>
      <c r="D362" s="94" t="s">
        <v>1272</v>
      </c>
      <c r="E362" s="94" t="s">
        <v>1103</v>
      </c>
      <c r="F362" s="94" t="s">
        <v>1420</v>
      </c>
      <c r="G362" s="70" t="s">
        <v>1260</v>
      </c>
      <c r="H362" s="93" t="s">
        <v>1420</v>
      </c>
      <c r="I362" s="650">
        <v>393934</v>
      </c>
      <c r="J362" s="650">
        <v>393093</v>
      </c>
      <c r="K362" s="650">
        <v>393933.99999999994</v>
      </c>
      <c r="L362" s="650">
        <v>393092.99999999994</v>
      </c>
      <c r="M362" s="68">
        <v>104636.32</v>
      </c>
      <c r="N362" s="68">
        <v>104579.61</v>
      </c>
      <c r="O362" s="68">
        <v>194324.59</v>
      </c>
      <c r="P362" s="68">
        <v>194219.28</v>
      </c>
      <c r="Q362" s="67">
        <v>692894.90999999992</v>
      </c>
      <c r="R362" s="69">
        <v>691891.8899999999</v>
      </c>
      <c r="S362" s="66">
        <v>1384786.7999999998</v>
      </c>
      <c r="T362" s="639">
        <f t="shared" si="52"/>
        <v>393933.99999999994</v>
      </c>
      <c r="U362" s="640">
        <f t="shared" si="53"/>
        <v>104636.32</v>
      </c>
      <c r="V362" s="641">
        <f t="shared" si="54"/>
        <v>194324.59</v>
      </c>
      <c r="W362" s="641">
        <f t="shared" si="55"/>
        <v>692894.90999999992</v>
      </c>
      <c r="X362" s="639">
        <f t="shared" si="56"/>
        <v>393092.99999999994</v>
      </c>
      <c r="Y362" s="640">
        <f t="shared" si="57"/>
        <v>104579.61</v>
      </c>
      <c r="Z362" s="641">
        <f t="shared" si="58"/>
        <v>194219.28</v>
      </c>
      <c r="AA362" s="641">
        <f t="shared" si="59"/>
        <v>691891.8899999999</v>
      </c>
      <c r="AB362" s="642">
        <v>10803.935302951115</v>
      </c>
      <c r="AC362" s="642">
        <v>0</v>
      </c>
      <c r="AD362" s="643">
        <v>10803.935302951115</v>
      </c>
      <c r="AE362" s="644">
        <f t="shared" si="60"/>
        <v>36.380000000000003</v>
      </c>
      <c r="AF362" s="644">
        <f t="shared" si="60"/>
        <v>9.68</v>
      </c>
      <c r="AG362" s="644">
        <f t="shared" si="60"/>
        <v>17.98</v>
      </c>
      <c r="AH362" s="645">
        <f t="shared" si="61"/>
        <v>64.040000000000006</v>
      </c>
      <c r="AI362" s="646"/>
    </row>
    <row r="363" spans="1:35" s="71" customFormat="1" ht="15.75" customHeight="1" x14ac:dyDescent="0.25">
      <c r="A363" s="92">
        <v>1026046</v>
      </c>
      <c r="B363" s="93">
        <v>4645</v>
      </c>
      <c r="C363" s="93" t="s">
        <v>3570</v>
      </c>
      <c r="D363" s="94" t="s">
        <v>1258</v>
      </c>
      <c r="E363" s="94" t="s">
        <v>768</v>
      </c>
      <c r="F363" s="94" t="s">
        <v>1420</v>
      </c>
      <c r="G363" s="70" t="s">
        <v>1260</v>
      </c>
      <c r="H363" s="93" t="s">
        <v>1420</v>
      </c>
      <c r="I363" s="650">
        <v>160396</v>
      </c>
      <c r="J363" s="650">
        <v>160054</v>
      </c>
      <c r="K363" s="650">
        <v>160396</v>
      </c>
      <c r="L363" s="650">
        <v>160054</v>
      </c>
      <c r="M363" s="68">
        <v>42604.22</v>
      </c>
      <c r="N363" s="68">
        <v>42581.13</v>
      </c>
      <c r="O363" s="68">
        <v>79122.12</v>
      </c>
      <c r="P363" s="68">
        <v>79079.240000000005</v>
      </c>
      <c r="Q363" s="67">
        <v>282122.33999999997</v>
      </c>
      <c r="R363" s="69">
        <v>281714.37</v>
      </c>
      <c r="S363" s="66">
        <v>563836.71</v>
      </c>
      <c r="T363" s="639">
        <f t="shared" si="52"/>
        <v>160396</v>
      </c>
      <c r="U363" s="640">
        <f t="shared" si="53"/>
        <v>42604.22</v>
      </c>
      <c r="V363" s="641">
        <f t="shared" si="54"/>
        <v>79122.12</v>
      </c>
      <c r="W363" s="641">
        <f t="shared" si="55"/>
        <v>282122.33999999997</v>
      </c>
      <c r="X363" s="639">
        <f t="shared" si="56"/>
        <v>160054</v>
      </c>
      <c r="Y363" s="640">
        <f t="shared" si="57"/>
        <v>42581.13</v>
      </c>
      <c r="Z363" s="641">
        <f t="shared" si="58"/>
        <v>79079.240000000005</v>
      </c>
      <c r="AA363" s="641">
        <f t="shared" si="59"/>
        <v>281714.37</v>
      </c>
      <c r="AB363" s="642">
        <v>30335.791973545318</v>
      </c>
      <c r="AC363" s="642">
        <v>0</v>
      </c>
      <c r="AD363" s="643">
        <v>30335.791973545318</v>
      </c>
      <c r="AE363" s="644">
        <f t="shared" si="60"/>
        <v>5.28</v>
      </c>
      <c r="AF363" s="644">
        <f t="shared" si="60"/>
        <v>1.4</v>
      </c>
      <c r="AG363" s="644">
        <f t="shared" si="60"/>
        <v>2.61</v>
      </c>
      <c r="AH363" s="645">
        <f t="shared" si="61"/>
        <v>9.2899999999999991</v>
      </c>
      <c r="AI363" s="646"/>
    </row>
    <row r="364" spans="1:35" s="71" customFormat="1" ht="15.75" customHeight="1" x14ac:dyDescent="0.25">
      <c r="A364" s="92">
        <v>1026317</v>
      </c>
      <c r="B364" s="93">
        <v>4598</v>
      </c>
      <c r="C364" s="93" t="s">
        <v>3571</v>
      </c>
      <c r="D364" s="94" t="s">
        <v>1258</v>
      </c>
      <c r="E364" s="94" t="s">
        <v>242</v>
      </c>
      <c r="F364" s="94" t="s">
        <v>1420</v>
      </c>
      <c r="G364" s="70" t="s">
        <v>1260</v>
      </c>
      <c r="H364" s="93" t="s">
        <v>1420</v>
      </c>
      <c r="I364" s="650">
        <v>114249</v>
      </c>
      <c r="J364" s="650">
        <v>114005</v>
      </c>
      <c r="K364" s="650">
        <v>114249</v>
      </c>
      <c r="L364" s="650">
        <v>114005</v>
      </c>
      <c r="M364" s="68">
        <v>30346.57</v>
      </c>
      <c r="N364" s="68">
        <v>30330.12</v>
      </c>
      <c r="O364" s="68">
        <v>56357.91</v>
      </c>
      <c r="P364" s="68">
        <v>56327.37</v>
      </c>
      <c r="Q364" s="67">
        <v>200953.48</v>
      </c>
      <c r="R364" s="69">
        <v>200662.49</v>
      </c>
      <c r="S364" s="66">
        <v>401615.97</v>
      </c>
      <c r="T364" s="639">
        <f t="shared" si="52"/>
        <v>114249</v>
      </c>
      <c r="U364" s="640">
        <f t="shared" si="53"/>
        <v>30346.57</v>
      </c>
      <c r="V364" s="641">
        <f t="shared" si="54"/>
        <v>56357.91</v>
      </c>
      <c r="W364" s="641">
        <f t="shared" si="55"/>
        <v>200953.48</v>
      </c>
      <c r="X364" s="639">
        <f t="shared" si="56"/>
        <v>114005</v>
      </c>
      <c r="Y364" s="640">
        <f t="shared" si="57"/>
        <v>30330.12</v>
      </c>
      <c r="Z364" s="641">
        <f t="shared" si="58"/>
        <v>56327.37</v>
      </c>
      <c r="AA364" s="641">
        <f t="shared" si="59"/>
        <v>200662.49</v>
      </c>
      <c r="AB364" s="642">
        <v>30335.791973545318</v>
      </c>
      <c r="AC364" s="642">
        <v>0</v>
      </c>
      <c r="AD364" s="643">
        <v>30335.791973545318</v>
      </c>
      <c r="AE364" s="644">
        <f t="shared" si="60"/>
        <v>3.76</v>
      </c>
      <c r="AF364" s="644">
        <f t="shared" si="60"/>
        <v>1</v>
      </c>
      <c r="AG364" s="644">
        <f t="shared" si="60"/>
        <v>1.86</v>
      </c>
      <c r="AH364" s="645">
        <f t="shared" si="61"/>
        <v>6.62</v>
      </c>
      <c r="AI364" s="646"/>
    </row>
    <row r="365" spans="1:35" s="71" customFormat="1" ht="15.75" customHeight="1" x14ac:dyDescent="0.25">
      <c r="A365" s="92">
        <v>1026197</v>
      </c>
      <c r="B365" s="93">
        <v>5049</v>
      </c>
      <c r="C365" s="93" t="s">
        <v>3572</v>
      </c>
      <c r="D365" s="94" t="s">
        <v>1258</v>
      </c>
      <c r="E365" s="94" t="s">
        <v>320</v>
      </c>
      <c r="F365" s="94" t="s">
        <v>1420</v>
      </c>
      <c r="G365" s="70" t="s">
        <v>1260</v>
      </c>
      <c r="H365" s="93" t="s">
        <v>1420</v>
      </c>
      <c r="I365" s="650">
        <v>99077</v>
      </c>
      <c r="J365" s="650">
        <v>98866</v>
      </c>
      <c r="K365" s="650">
        <v>99076.999999999985</v>
      </c>
      <c r="L365" s="650">
        <v>98866</v>
      </c>
      <c r="M365" s="68">
        <v>26316.75</v>
      </c>
      <c r="N365" s="68">
        <v>26302.49</v>
      </c>
      <c r="O365" s="68">
        <v>48873.96</v>
      </c>
      <c r="P365" s="68">
        <v>48847.47</v>
      </c>
      <c r="Q365" s="67">
        <v>174267.71</v>
      </c>
      <c r="R365" s="69">
        <v>174015.96000000002</v>
      </c>
      <c r="S365" s="66">
        <v>348283.67000000004</v>
      </c>
      <c r="T365" s="639">
        <f t="shared" si="52"/>
        <v>99076.999999999985</v>
      </c>
      <c r="U365" s="640">
        <f t="shared" si="53"/>
        <v>26316.75</v>
      </c>
      <c r="V365" s="641">
        <f t="shared" si="54"/>
        <v>48873.96</v>
      </c>
      <c r="W365" s="641">
        <f t="shared" si="55"/>
        <v>174267.71</v>
      </c>
      <c r="X365" s="639">
        <f t="shared" si="56"/>
        <v>98866</v>
      </c>
      <c r="Y365" s="640">
        <f t="shared" si="57"/>
        <v>26302.49</v>
      </c>
      <c r="Z365" s="641">
        <f t="shared" si="58"/>
        <v>48847.47</v>
      </c>
      <c r="AA365" s="641">
        <f t="shared" si="59"/>
        <v>174015.96000000002</v>
      </c>
      <c r="AB365" s="642">
        <v>30335.791973545318</v>
      </c>
      <c r="AC365" s="642">
        <v>0</v>
      </c>
      <c r="AD365" s="643">
        <v>30335.791973545318</v>
      </c>
      <c r="AE365" s="644">
        <f t="shared" si="60"/>
        <v>3.26</v>
      </c>
      <c r="AF365" s="644">
        <f t="shared" si="60"/>
        <v>0.87</v>
      </c>
      <c r="AG365" s="644">
        <f t="shared" si="60"/>
        <v>1.61</v>
      </c>
      <c r="AH365" s="645">
        <f t="shared" si="61"/>
        <v>5.74</v>
      </c>
      <c r="AI365" s="646"/>
    </row>
    <row r="366" spans="1:35" s="71" customFormat="1" ht="15.75" customHeight="1" x14ac:dyDescent="0.25">
      <c r="A366" s="92">
        <v>1026067</v>
      </c>
      <c r="B366" s="93">
        <v>5044</v>
      </c>
      <c r="C366" s="93" t="s">
        <v>3573</v>
      </c>
      <c r="D366" s="94" t="s">
        <v>1272</v>
      </c>
      <c r="E366" s="94" t="s">
        <v>318</v>
      </c>
      <c r="F366" s="94" t="s">
        <v>1420</v>
      </c>
      <c r="G366" s="70" t="s">
        <v>1260</v>
      </c>
      <c r="H366" s="93" t="s">
        <v>1420</v>
      </c>
      <c r="I366" s="650">
        <v>107503</v>
      </c>
      <c r="J366" s="650">
        <v>107274</v>
      </c>
      <c r="K366" s="650">
        <v>107503</v>
      </c>
      <c r="L366" s="650">
        <v>107274</v>
      </c>
      <c r="M366" s="68">
        <v>28554.82</v>
      </c>
      <c r="N366" s="68">
        <v>28539.34</v>
      </c>
      <c r="O366" s="68">
        <v>53030.38</v>
      </c>
      <c r="P366" s="68">
        <v>53001.64</v>
      </c>
      <c r="Q366" s="67">
        <v>189088.2</v>
      </c>
      <c r="R366" s="69">
        <v>188814.97999999998</v>
      </c>
      <c r="S366" s="66">
        <v>377903.18</v>
      </c>
      <c r="T366" s="639">
        <f t="shared" si="52"/>
        <v>107503</v>
      </c>
      <c r="U366" s="640">
        <f t="shared" si="53"/>
        <v>28554.82</v>
      </c>
      <c r="V366" s="641">
        <f t="shared" si="54"/>
        <v>53030.38</v>
      </c>
      <c r="W366" s="641">
        <f t="shared" si="55"/>
        <v>189088.2</v>
      </c>
      <c r="X366" s="639">
        <f t="shared" si="56"/>
        <v>107274</v>
      </c>
      <c r="Y366" s="640">
        <f t="shared" si="57"/>
        <v>28539.34</v>
      </c>
      <c r="Z366" s="641">
        <f t="shared" si="58"/>
        <v>53001.64</v>
      </c>
      <c r="AA366" s="641">
        <f t="shared" si="59"/>
        <v>188814.97999999998</v>
      </c>
      <c r="AB366" s="642">
        <v>10803.935302951115</v>
      </c>
      <c r="AC366" s="642">
        <v>0</v>
      </c>
      <c r="AD366" s="643">
        <v>10803.935302951115</v>
      </c>
      <c r="AE366" s="644">
        <f t="shared" si="60"/>
        <v>9.93</v>
      </c>
      <c r="AF366" s="644">
        <f t="shared" si="60"/>
        <v>2.64</v>
      </c>
      <c r="AG366" s="644">
        <f t="shared" si="60"/>
        <v>4.91</v>
      </c>
      <c r="AH366" s="645">
        <f t="shared" si="61"/>
        <v>17.48</v>
      </c>
      <c r="AI366" s="646"/>
    </row>
    <row r="367" spans="1:35" s="71" customFormat="1" ht="15.75" customHeight="1" x14ac:dyDescent="0.25">
      <c r="A367" s="92">
        <v>1026044</v>
      </c>
      <c r="B367" s="93">
        <v>4815</v>
      </c>
      <c r="C367" s="93" t="s">
        <v>3560</v>
      </c>
      <c r="D367" s="94" t="s">
        <v>1258</v>
      </c>
      <c r="E367" s="94" t="s">
        <v>833</v>
      </c>
      <c r="F367" s="94" t="s">
        <v>1420</v>
      </c>
      <c r="G367" s="70" t="s">
        <v>1260</v>
      </c>
      <c r="H367" s="93" t="s">
        <v>1420</v>
      </c>
      <c r="I367" s="650">
        <v>243242</v>
      </c>
      <c r="J367" s="650">
        <v>242723</v>
      </c>
      <c r="K367" s="650">
        <v>243242</v>
      </c>
      <c r="L367" s="650">
        <v>242723</v>
      </c>
      <c r="M367" s="68">
        <v>64609.760000000002</v>
      </c>
      <c r="N367" s="68">
        <v>64574.75</v>
      </c>
      <c r="O367" s="68">
        <v>119989.56</v>
      </c>
      <c r="P367" s="68">
        <v>119924.54</v>
      </c>
      <c r="Q367" s="67">
        <v>427841.32</v>
      </c>
      <c r="R367" s="69">
        <v>427222.29</v>
      </c>
      <c r="S367" s="66">
        <v>855063.61</v>
      </c>
      <c r="T367" s="639">
        <f t="shared" si="52"/>
        <v>243242</v>
      </c>
      <c r="U367" s="640">
        <f t="shared" si="53"/>
        <v>64609.760000000002</v>
      </c>
      <c r="V367" s="641">
        <f t="shared" si="54"/>
        <v>119989.56</v>
      </c>
      <c r="W367" s="641">
        <f t="shared" si="55"/>
        <v>427841.32</v>
      </c>
      <c r="X367" s="639">
        <f t="shared" si="56"/>
        <v>242723</v>
      </c>
      <c r="Y367" s="640">
        <f t="shared" si="57"/>
        <v>64574.75</v>
      </c>
      <c r="Z367" s="641">
        <f t="shared" si="58"/>
        <v>119924.54</v>
      </c>
      <c r="AA367" s="641">
        <f t="shared" si="59"/>
        <v>427222.29</v>
      </c>
      <c r="AB367" s="642">
        <v>30335.791973545318</v>
      </c>
      <c r="AC367" s="642">
        <v>0</v>
      </c>
      <c r="AD367" s="643">
        <v>30335.791973545318</v>
      </c>
      <c r="AE367" s="644">
        <f t="shared" si="60"/>
        <v>8</v>
      </c>
      <c r="AF367" s="644">
        <f t="shared" si="60"/>
        <v>2.13</v>
      </c>
      <c r="AG367" s="644">
        <f t="shared" si="60"/>
        <v>3.95</v>
      </c>
      <c r="AH367" s="645">
        <f t="shared" si="61"/>
        <v>14.079999999999998</v>
      </c>
      <c r="AI367" s="646"/>
    </row>
    <row r="368" spans="1:35" s="71" customFormat="1" ht="15.75" customHeight="1" x14ac:dyDescent="0.25">
      <c r="A368" s="92">
        <v>1026820</v>
      </c>
      <c r="B368" s="93">
        <v>5165</v>
      </c>
      <c r="C368" s="93" t="s">
        <v>3574</v>
      </c>
      <c r="D368" s="94" t="s">
        <v>1272</v>
      </c>
      <c r="E368" s="94" t="s">
        <v>338</v>
      </c>
      <c r="F368" s="94" t="s">
        <v>1420</v>
      </c>
      <c r="G368" s="70" t="s">
        <v>1260</v>
      </c>
      <c r="H368" s="93" t="s">
        <v>1420</v>
      </c>
      <c r="I368" s="650">
        <v>86852</v>
      </c>
      <c r="J368" s="650">
        <v>86667</v>
      </c>
      <c r="K368" s="650">
        <v>86852</v>
      </c>
      <c r="L368" s="650">
        <v>86667</v>
      </c>
      <c r="M368" s="68">
        <v>23069.599999999999</v>
      </c>
      <c r="N368" s="68">
        <v>23057.1</v>
      </c>
      <c r="O368" s="68">
        <v>42843.55</v>
      </c>
      <c r="P368" s="68">
        <v>42820.33</v>
      </c>
      <c r="Q368" s="67">
        <v>152765.15000000002</v>
      </c>
      <c r="R368" s="69">
        <v>152544.43</v>
      </c>
      <c r="S368" s="66">
        <v>305309.58</v>
      </c>
      <c r="T368" s="639">
        <f t="shared" si="52"/>
        <v>86852</v>
      </c>
      <c r="U368" s="640">
        <f t="shared" si="53"/>
        <v>23069.599999999999</v>
      </c>
      <c r="V368" s="641">
        <f t="shared" si="54"/>
        <v>42843.55</v>
      </c>
      <c r="W368" s="641">
        <f t="shared" si="55"/>
        <v>152765.15000000002</v>
      </c>
      <c r="X368" s="639">
        <f t="shared" si="56"/>
        <v>86667</v>
      </c>
      <c r="Y368" s="640">
        <f t="shared" si="57"/>
        <v>23057.1</v>
      </c>
      <c r="Z368" s="641">
        <f t="shared" si="58"/>
        <v>42820.33</v>
      </c>
      <c r="AA368" s="641">
        <f t="shared" si="59"/>
        <v>152544.43</v>
      </c>
      <c r="AB368" s="642">
        <v>10803.935302951115</v>
      </c>
      <c r="AC368" s="642">
        <v>0</v>
      </c>
      <c r="AD368" s="643">
        <v>10803.935302951115</v>
      </c>
      <c r="AE368" s="644">
        <f t="shared" si="60"/>
        <v>8.02</v>
      </c>
      <c r="AF368" s="644">
        <f t="shared" si="60"/>
        <v>2.13</v>
      </c>
      <c r="AG368" s="644">
        <f t="shared" si="60"/>
        <v>3.96</v>
      </c>
      <c r="AH368" s="645">
        <f t="shared" si="61"/>
        <v>14.11</v>
      </c>
      <c r="AI368" s="646"/>
    </row>
    <row r="369" spans="1:35" s="71" customFormat="1" ht="15.75" customHeight="1" x14ac:dyDescent="0.25">
      <c r="A369" s="92">
        <v>1026308</v>
      </c>
      <c r="B369" s="93">
        <v>4450</v>
      </c>
      <c r="C369" s="93" t="s">
        <v>3472</v>
      </c>
      <c r="D369" s="94" t="s">
        <v>1272</v>
      </c>
      <c r="E369" s="94" t="s">
        <v>676</v>
      </c>
      <c r="F369" s="94" t="s">
        <v>1420</v>
      </c>
      <c r="G369" s="70" t="s">
        <v>1260</v>
      </c>
      <c r="H369" s="93" t="s">
        <v>1420</v>
      </c>
      <c r="I369" s="650">
        <v>110535</v>
      </c>
      <c r="J369" s="650">
        <v>110299</v>
      </c>
      <c r="K369" s="650">
        <v>110534.99999999999</v>
      </c>
      <c r="L369" s="650">
        <v>110299</v>
      </c>
      <c r="M369" s="68">
        <v>29360.14</v>
      </c>
      <c r="N369" s="68">
        <v>29344.23</v>
      </c>
      <c r="O369" s="68">
        <v>54525.97</v>
      </c>
      <c r="P369" s="68">
        <v>54496.42</v>
      </c>
      <c r="Q369" s="67">
        <v>194421.11</v>
      </c>
      <c r="R369" s="69">
        <v>194139.65000000002</v>
      </c>
      <c r="S369" s="66">
        <v>388560.76</v>
      </c>
      <c r="T369" s="639">
        <f t="shared" si="52"/>
        <v>110534.99999999999</v>
      </c>
      <c r="U369" s="640">
        <f t="shared" si="53"/>
        <v>29360.14</v>
      </c>
      <c r="V369" s="641">
        <f t="shared" si="54"/>
        <v>54525.97</v>
      </c>
      <c r="W369" s="641">
        <f t="shared" si="55"/>
        <v>194421.11</v>
      </c>
      <c r="X369" s="639">
        <f t="shared" si="56"/>
        <v>110299</v>
      </c>
      <c r="Y369" s="640">
        <f t="shared" si="57"/>
        <v>29344.23</v>
      </c>
      <c r="Z369" s="641">
        <f t="shared" si="58"/>
        <v>54496.42</v>
      </c>
      <c r="AA369" s="641">
        <f t="shared" si="59"/>
        <v>194139.65000000002</v>
      </c>
      <c r="AB369" s="642">
        <v>10803.935302951115</v>
      </c>
      <c r="AC369" s="642">
        <v>0</v>
      </c>
      <c r="AD369" s="643">
        <v>10803.935302951115</v>
      </c>
      <c r="AE369" s="644">
        <f t="shared" si="60"/>
        <v>10.210000000000001</v>
      </c>
      <c r="AF369" s="644">
        <f t="shared" si="60"/>
        <v>2.72</v>
      </c>
      <c r="AG369" s="644">
        <f t="shared" si="60"/>
        <v>5.04</v>
      </c>
      <c r="AH369" s="645">
        <f t="shared" si="61"/>
        <v>17.970000000000002</v>
      </c>
      <c r="AI369" s="646"/>
    </row>
    <row r="370" spans="1:35" s="71" customFormat="1" ht="15.75" customHeight="1" x14ac:dyDescent="0.25">
      <c r="A370" s="92">
        <v>1015196</v>
      </c>
      <c r="B370" s="93">
        <v>4846</v>
      </c>
      <c r="C370" s="93" t="s">
        <v>3479</v>
      </c>
      <c r="D370" s="94" t="s">
        <v>1272</v>
      </c>
      <c r="E370" s="94" t="s">
        <v>284</v>
      </c>
      <c r="F370" s="94" t="s">
        <v>1420</v>
      </c>
      <c r="G370" s="70" t="s">
        <v>1260</v>
      </c>
      <c r="H370" s="93" t="s">
        <v>1420</v>
      </c>
      <c r="I370" s="650">
        <v>157230</v>
      </c>
      <c r="J370" s="650">
        <v>156895</v>
      </c>
      <c r="K370" s="650">
        <v>157230</v>
      </c>
      <c r="L370" s="650">
        <v>156895</v>
      </c>
      <c r="M370" s="68">
        <v>41763.32</v>
      </c>
      <c r="N370" s="68">
        <v>41740.69</v>
      </c>
      <c r="O370" s="68">
        <v>77560.460000000006</v>
      </c>
      <c r="P370" s="68">
        <v>77518.42</v>
      </c>
      <c r="Q370" s="67">
        <v>276553.78000000003</v>
      </c>
      <c r="R370" s="69">
        <v>276154.11</v>
      </c>
      <c r="S370" s="66">
        <v>552707.89</v>
      </c>
      <c r="T370" s="639">
        <f t="shared" si="52"/>
        <v>157230</v>
      </c>
      <c r="U370" s="640">
        <f t="shared" si="53"/>
        <v>41763.32</v>
      </c>
      <c r="V370" s="641">
        <f t="shared" si="54"/>
        <v>77560.460000000006</v>
      </c>
      <c r="W370" s="641">
        <f t="shared" si="55"/>
        <v>276553.78000000003</v>
      </c>
      <c r="X370" s="639">
        <f t="shared" si="56"/>
        <v>156895</v>
      </c>
      <c r="Y370" s="640">
        <f t="shared" si="57"/>
        <v>41740.69</v>
      </c>
      <c r="Z370" s="641">
        <f t="shared" si="58"/>
        <v>77518.42</v>
      </c>
      <c r="AA370" s="641">
        <f t="shared" si="59"/>
        <v>276154.11</v>
      </c>
      <c r="AB370" s="642">
        <v>10803.935302951115</v>
      </c>
      <c r="AC370" s="642">
        <v>0</v>
      </c>
      <c r="AD370" s="643">
        <v>10803.935302951115</v>
      </c>
      <c r="AE370" s="644">
        <f t="shared" si="60"/>
        <v>14.52</v>
      </c>
      <c r="AF370" s="644">
        <f t="shared" si="60"/>
        <v>3.86</v>
      </c>
      <c r="AG370" s="644">
        <f t="shared" si="60"/>
        <v>7.18</v>
      </c>
      <c r="AH370" s="645">
        <f t="shared" si="61"/>
        <v>25.56</v>
      </c>
      <c r="AI370" s="646"/>
    </row>
    <row r="371" spans="1:35" s="71" customFormat="1" ht="15.75" customHeight="1" x14ac:dyDescent="0.25">
      <c r="A371" s="92">
        <v>1026314</v>
      </c>
      <c r="B371" s="93">
        <v>4383</v>
      </c>
      <c r="C371" s="93" t="s">
        <v>3569</v>
      </c>
      <c r="D371" s="94" t="s">
        <v>1272</v>
      </c>
      <c r="E371" s="94" t="s">
        <v>650</v>
      </c>
      <c r="F371" s="94" t="s">
        <v>1420</v>
      </c>
      <c r="G371" s="70" t="s">
        <v>1260</v>
      </c>
      <c r="H371" s="93" t="s">
        <v>1420</v>
      </c>
      <c r="I371" s="650">
        <v>222068</v>
      </c>
      <c r="J371" s="650">
        <v>221594</v>
      </c>
      <c r="K371" s="650">
        <v>222068</v>
      </c>
      <c r="L371" s="650">
        <v>221594</v>
      </c>
      <c r="M371" s="68">
        <v>58985.48</v>
      </c>
      <c r="N371" s="68">
        <v>58953.51</v>
      </c>
      <c r="O371" s="68">
        <v>109544.46</v>
      </c>
      <c r="P371" s="68">
        <v>109485.09</v>
      </c>
      <c r="Q371" s="67">
        <v>390597.94</v>
      </c>
      <c r="R371" s="69">
        <v>390032.6</v>
      </c>
      <c r="S371" s="66">
        <v>780630.54</v>
      </c>
      <c r="T371" s="639">
        <f t="shared" si="52"/>
        <v>222068</v>
      </c>
      <c r="U371" s="640">
        <f t="shared" si="53"/>
        <v>58985.48</v>
      </c>
      <c r="V371" s="641">
        <f t="shared" si="54"/>
        <v>109544.46</v>
      </c>
      <c r="W371" s="641">
        <f t="shared" si="55"/>
        <v>390597.94</v>
      </c>
      <c r="X371" s="639">
        <f t="shared" si="56"/>
        <v>221594</v>
      </c>
      <c r="Y371" s="640">
        <f t="shared" si="57"/>
        <v>58953.51</v>
      </c>
      <c r="Z371" s="641">
        <f t="shared" si="58"/>
        <v>109485.09</v>
      </c>
      <c r="AA371" s="641">
        <f t="shared" si="59"/>
        <v>390032.6</v>
      </c>
      <c r="AB371" s="642">
        <v>10803.935302951115</v>
      </c>
      <c r="AC371" s="642">
        <v>0</v>
      </c>
      <c r="AD371" s="643">
        <v>10803.935302951115</v>
      </c>
      <c r="AE371" s="644">
        <f t="shared" si="60"/>
        <v>20.51</v>
      </c>
      <c r="AF371" s="644">
        <f t="shared" si="60"/>
        <v>5.46</v>
      </c>
      <c r="AG371" s="644">
        <f t="shared" si="60"/>
        <v>10.130000000000001</v>
      </c>
      <c r="AH371" s="645">
        <f t="shared" si="61"/>
        <v>36.1</v>
      </c>
      <c r="AI371" s="646"/>
    </row>
    <row r="372" spans="1:35" s="71" customFormat="1" ht="15.75" customHeight="1" x14ac:dyDescent="0.25">
      <c r="A372" s="92">
        <v>1015200</v>
      </c>
      <c r="B372" s="93">
        <v>4283</v>
      </c>
      <c r="C372" s="93" t="s">
        <v>3476</v>
      </c>
      <c r="D372" s="94" t="s">
        <v>1272</v>
      </c>
      <c r="E372" s="94" t="s">
        <v>186</v>
      </c>
      <c r="F372" s="94" t="s">
        <v>1420</v>
      </c>
      <c r="G372" s="70" t="s">
        <v>1260</v>
      </c>
      <c r="H372" s="93" t="s">
        <v>1420</v>
      </c>
      <c r="I372" s="650">
        <v>85854</v>
      </c>
      <c r="J372" s="650">
        <v>85671</v>
      </c>
      <c r="K372" s="650">
        <v>85854</v>
      </c>
      <c r="L372" s="650">
        <v>85671</v>
      </c>
      <c r="M372" s="68">
        <v>22804.400000000001</v>
      </c>
      <c r="N372" s="68">
        <v>22792.04</v>
      </c>
      <c r="O372" s="68">
        <v>42351.02</v>
      </c>
      <c r="P372" s="68">
        <v>42328.07</v>
      </c>
      <c r="Q372" s="67">
        <v>151009.41999999998</v>
      </c>
      <c r="R372" s="69">
        <v>150791.11000000002</v>
      </c>
      <c r="S372" s="66">
        <v>301800.53000000003</v>
      </c>
      <c r="T372" s="639">
        <f t="shared" si="52"/>
        <v>85854</v>
      </c>
      <c r="U372" s="640">
        <f t="shared" si="53"/>
        <v>22804.400000000001</v>
      </c>
      <c r="V372" s="641">
        <f t="shared" si="54"/>
        <v>42351.02</v>
      </c>
      <c r="W372" s="641">
        <f t="shared" si="55"/>
        <v>151009.41999999998</v>
      </c>
      <c r="X372" s="639">
        <f t="shared" si="56"/>
        <v>85671</v>
      </c>
      <c r="Y372" s="640">
        <f t="shared" si="57"/>
        <v>22792.04</v>
      </c>
      <c r="Z372" s="641">
        <f t="shared" si="58"/>
        <v>42328.07</v>
      </c>
      <c r="AA372" s="641">
        <f t="shared" si="59"/>
        <v>150791.11000000002</v>
      </c>
      <c r="AB372" s="642">
        <v>10803.935302951115</v>
      </c>
      <c r="AC372" s="642">
        <v>0</v>
      </c>
      <c r="AD372" s="643">
        <v>10803.935302951115</v>
      </c>
      <c r="AE372" s="644">
        <f t="shared" si="60"/>
        <v>7.93</v>
      </c>
      <c r="AF372" s="644">
        <f t="shared" si="60"/>
        <v>2.11</v>
      </c>
      <c r="AG372" s="644">
        <f t="shared" si="60"/>
        <v>3.92</v>
      </c>
      <c r="AH372" s="645">
        <f t="shared" si="61"/>
        <v>13.959999999999999</v>
      </c>
      <c r="AI372" s="646"/>
    </row>
    <row r="373" spans="1:35" s="71" customFormat="1" ht="15.75" customHeight="1" x14ac:dyDescent="0.25">
      <c r="A373" s="92">
        <v>1026352</v>
      </c>
      <c r="B373" s="93">
        <v>4622</v>
      </c>
      <c r="C373" s="93" t="s">
        <v>1272</v>
      </c>
      <c r="D373" s="94" t="s">
        <v>1272</v>
      </c>
      <c r="E373" s="94" t="s">
        <v>752</v>
      </c>
      <c r="F373" s="94" t="s">
        <v>1420</v>
      </c>
      <c r="G373" s="70" t="s">
        <v>1260</v>
      </c>
      <c r="H373" s="93" t="s">
        <v>1420</v>
      </c>
      <c r="I373" s="650">
        <v>137773</v>
      </c>
      <c r="J373" s="650">
        <v>137479</v>
      </c>
      <c r="K373" s="650">
        <v>137773</v>
      </c>
      <c r="L373" s="650">
        <v>137479</v>
      </c>
      <c r="M373" s="68">
        <v>36595.06</v>
      </c>
      <c r="N373" s="68">
        <v>36575.230000000003</v>
      </c>
      <c r="O373" s="68">
        <v>67962.25</v>
      </c>
      <c r="P373" s="68">
        <v>67925.42</v>
      </c>
      <c r="Q373" s="67">
        <v>242330.31</v>
      </c>
      <c r="R373" s="69">
        <v>241979.65000000002</v>
      </c>
      <c r="S373" s="66">
        <v>484309.96</v>
      </c>
      <c r="T373" s="639">
        <f t="shared" si="52"/>
        <v>137773</v>
      </c>
      <c r="U373" s="640">
        <f t="shared" si="53"/>
        <v>36595.06</v>
      </c>
      <c r="V373" s="641">
        <f t="shared" si="54"/>
        <v>67962.25</v>
      </c>
      <c r="W373" s="641">
        <f t="shared" si="55"/>
        <v>242330.31</v>
      </c>
      <c r="X373" s="639">
        <f t="shared" si="56"/>
        <v>137479</v>
      </c>
      <c r="Y373" s="640">
        <f t="shared" si="57"/>
        <v>36575.230000000003</v>
      </c>
      <c r="Z373" s="641">
        <f t="shared" si="58"/>
        <v>67925.42</v>
      </c>
      <c r="AA373" s="641">
        <f t="shared" si="59"/>
        <v>241979.65000000002</v>
      </c>
      <c r="AB373" s="642">
        <v>10803.935302951115</v>
      </c>
      <c r="AC373" s="642">
        <v>0</v>
      </c>
      <c r="AD373" s="643">
        <v>10803.935302951115</v>
      </c>
      <c r="AE373" s="644">
        <f t="shared" si="60"/>
        <v>12.72</v>
      </c>
      <c r="AF373" s="644">
        <f t="shared" si="60"/>
        <v>3.39</v>
      </c>
      <c r="AG373" s="644">
        <f t="shared" si="60"/>
        <v>6.29</v>
      </c>
      <c r="AH373" s="645">
        <f t="shared" si="61"/>
        <v>22.4</v>
      </c>
      <c r="AI373" s="646"/>
    </row>
    <row r="374" spans="1:35" s="71" customFormat="1" ht="15.75" customHeight="1" x14ac:dyDescent="0.25">
      <c r="A374" s="72">
        <v>1026415</v>
      </c>
      <c r="B374" s="73">
        <v>5139</v>
      </c>
      <c r="C374" s="73" t="s">
        <v>3551</v>
      </c>
      <c r="D374" s="649" t="s">
        <v>1279</v>
      </c>
      <c r="E374" s="74" t="s">
        <v>977</v>
      </c>
      <c r="F374" s="74" t="s">
        <v>1389</v>
      </c>
      <c r="G374" s="75" t="s">
        <v>1260</v>
      </c>
      <c r="H374" s="76" t="s">
        <v>1389</v>
      </c>
      <c r="I374" s="650">
        <v>199396</v>
      </c>
      <c r="J374" s="650">
        <v>198971</v>
      </c>
      <c r="K374" s="650">
        <v>199396.00000000003</v>
      </c>
      <c r="L374" s="650">
        <v>198971.00000000003</v>
      </c>
      <c r="M374" s="68">
        <v>52963.38</v>
      </c>
      <c r="N374" s="68">
        <v>52934.68</v>
      </c>
      <c r="O374" s="68">
        <v>98360.57</v>
      </c>
      <c r="P374" s="68">
        <v>98307.26</v>
      </c>
      <c r="Q374" s="67">
        <v>350719.95000000007</v>
      </c>
      <c r="R374" s="69">
        <v>350212.94</v>
      </c>
      <c r="S374" s="66">
        <v>700932.89000000013</v>
      </c>
      <c r="T374" s="639">
        <f t="shared" si="52"/>
        <v>199396.00000000003</v>
      </c>
      <c r="U374" s="640">
        <f t="shared" si="53"/>
        <v>52963.38</v>
      </c>
      <c r="V374" s="641">
        <f t="shared" si="54"/>
        <v>98360.57</v>
      </c>
      <c r="W374" s="641">
        <f t="shared" si="55"/>
        <v>350719.95000000007</v>
      </c>
      <c r="X374" s="639">
        <f t="shared" si="56"/>
        <v>198971.00000000003</v>
      </c>
      <c r="Y374" s="640">
        <f t="shared" si="57"/>
        <v>52934.68</v>
      </c>
      <c r="Z374" s="641">
        <f t="shared" si="58"/>
        <v>98307.26</v>
      </c>
      <c r="AA374" s="641">
        <f t="shared" si="59"/>
        <v>350212.94</v>
      </c>
      <c r="AB374" s="642">
        <v>40143.608993402544</v>
      </c>
      <c r="AC374" s="642">
        <v>7167.6518637872805</v>
      </c>
      <c r="AD374" s="643">
        <v>47311.260857189824</v>
      </c>
      <c r="AE374" s="644">
        <f t="shared" si="60"/>
        <v>4.21</v>
      </c>
      <c r="AF374" s="644">
        <f t="shared" si="60"/>
        <v>1.1200000000000001</v>
      </c>
      <c r="AG374" s="644">
        <f t="shared" si="60"/>
        <v>2.08</v>
      </c>
      <c r="AH374" s="645">
        <f t="shared" si="61"/>
        <v>7.41</v>
      </c>
      <c r="AI374" s="646"/>
    </row>
    <row r="375" spans="1:35" s="71" customFormat="1" ht="15.75" customHeight="1" x14ac:dyDescent="0.25">
      <c r="A375" s="81">
        <v>1026681</v>
      </c>
      <c r="B375" s="82">
        <v>4705</v>
      </c>
      <c r="C375" s="82" t="s">
        <v>3551</v>
      </c>
      <c r="D375" s="651" t="s">
        <v>1279</v>
      </c>
      <c r="E375" s="83" t="s">
        <v>788</v>
      </c>
      <c r="F375" s="83" t="s">
        <v>1421</v>
      </c>
      <c r="G375" s="84" t="s">
        <v>1260</v>
      </c>
      <c r="H375" s="85" t="s">
        <v>1389</v>
      </c>
      <c r="I375" s="650">
        <v>291667</v>
      </c>
      <c r="J375" s="650">
        <v>291044</v>
      </c>
      <c r="K375" s="650">
        <v>291667</v>
      </c>
      <c r="L375" s="650">
        <v>291044</v>
      </c>
      <c r="M375" s="68">
        <v>77472.210000000006</v>
      </c>
      <c r="N375" s="68">
        <v>77430.23</v>
      </c>
      <c r="O375" s="68">
        <v>143876.96</v>
      </c>
      <c r="P375" s="68">
        <v>143798.99</v>
      </c>
      <c r="Q375" s="67">
        <v>513016.17000000004</v>
      </c>
      <c r="R375" s="69">
        <v>512273.22</v>
      </c>
      <c r="S375" s="66">
        <v>1025289.39</v>
      </c>
      <c r="T375" s="639">
        <f t="shared" si="52"/>
        <v>291667</v>
      </c>
      <c r="U375" s="640">
        <f t="shared" si="53"/>
        <v>77472.210000000006</v>
      </c>
      <c r="V375" s="641">
        <f t="shared" si="54"/>
        <v>143876.96</v>
      </c>
      <c r="W375" s="641">
        <f t="shared" si="55"/>
        <v>513016.17000000004</v>
      </c>
      <c r="X375" s="639">
        <f t="shared" si="56"/>
        <v>291044</v>
      </c>
      <c r="Y375" s="640">
        <f t="shared" si="57"/>
        <v>77430.23</v>
      </c>
      <c r="Z375" s="641">
        <f t="shared" si="58"/>
        <v>143798.99</v>
      </c>
      <c r="AA375" s="641">
        <f t="shared" si="59"/>
        <v>512273.22</v>
      </c>
      <c r="AB375" s="642">
        <v>40143.608993402544</v>
      </c>
      <c r="AC375" s="642">
        <v>7167.6518637872805</v>
      </c>
      <c r="AD375" s="643">
        <v>47311.260857189824</v>
      </c>
      <c r="AE375" s="644">
        <f t="shared" si="60"/>
        <v>6.15</v>
      </c>
      <c r="AF375" s="644">
        <f t="shared" si="60"/>
        <v>1.64</v>
      </c>
      <c r="AG375" s="644">
        <f t="shared" si="60"/>
        <v>3.04</v>
      </c>
      <c r="AH375" s="645">
        <f t="shared" si="61"/>
        <v>10.83</v>
      </c>
      <c r="AI375" s="646"/>
    </row>
    <row r="376" spans="1:35" s="71" customFormat="1" ht="15.75" customHeight="1" x14ac:dyDescent="0.25">
      <c r="A376" s="81">
        <v>1026568</v>
      </c>
      <c r="B376" s="82">
        <v>103557</v>
      </c>
      <c r="C376" s="82" t="s">
        <v>3551</v>
      </c>
      <c r="D376" s="651" t="s">
        <v>1279</v>
      </c>
      <c r="E376" s="83" t="s">
        <v>464</v>
      </c>
      <c r="F376" s="83" t="s">
        <v>1422</v>
      </c>
      <c r="G376" s="84" t="s">
        <v>1260</v>
      </c>
      <c r="H376" s="85" t="s">
        <v>1389</v>
      </c>
      <c r="I376" s="650">
        <v>365673</v>
      </c>
      <c r="J376" s="650">
        <v>364893</v>
      </c>
      <c r="K376" s="650">
        <v>365673</v>
      </c>
      <c r="L376" s="650">
        <v>364893</v>
      </c>
      <c r="M376" s="68">
        <v>97129.72</v>
      </c>
      <c r="N376" s="68">
        <v>97077.09</v>
      </c>
      <c r="O376" s="68">
        <v>180383.77</v>
      </c>
      <c r="P376" s="68">
        <v>180286.01</v>
      </c>
      <c r="Q376" s="67">
        <v>643186.49</v>
      </c>
      <c r="R376" s="69">
        <v>642256.1</v>
      </c>
      <c r="S376" s="66">
        <v>1285442.5899999999</v>
      </c>
      <c r="T376" s="639">
        <f t="shared" si="52"/>
        <v>365673</v>
      </c>
      <c r="U376" s="640">
        <f t="shared" si="53"/>
        <v>97129.72</v>
      </c>
      <c r="V376" s="641">
        <f t="shared" si="54"/>
        <v>180383.77</v>
      </c>
      <c r="W376" s="641">
        <f t="shared" si="55"/>
        <v>643186.49</v>
      </c>
      <c r="X376" s="639">
        <f t="shared" si="56"/>
        <v>364893</v>
      </c>
      <c r="Y376" s="640">
        <f t="shared" si="57"/>
        <v>97077.09</v>
      </c>
      <c r="Z376" s="641">
        <f t="shared" si="58"/>
        <v>180286.01</v>
      </c>
      <c r="AA376" s="641">
        <f t="shared" si="59"/>
        <v>642256.1</v>
      </c>
      <c r="AB376" s="642">
        <v>40143.608993402544</v>
      </c>
      <c r="AC376" s="642">
        <v>7167.6518637872805</v>
      </c>
      <c r="AD376" s="643">
        <v>47311.260857189824</v>
      </c>
      <c r="AE376" s="644">
        <f t="shared" si="60"/>
        <v>7.71</v>
      </c>
      <c r="AF376" s="644">
        <f t="shared" si="60"/>
        <v>2.0499999999999998</v>
      </c>
      <c r="AG376" s="644">
        <f t="shared" si="60"/>
        <v>3.81</v>
      </c>
      <c r="AH376" s="645">
        <f t="shared" si="61"/>
        <v>13.57</v>
      </c>
      <c r="AI376" s="646"/>
    </row>
    <row r="377" spans="1:35" s="71" customFormat="1" ht="15.75" customHeight="1" x14ac:dyDescent="0.25">
      <c r="A377" s="87">
        <v>1026515</v>
      </c>
      <c r="B377" s="88">
        <v>4466</v>
      </c>
      <c r="C377" s="88" t="s">
        <v>1277</v>
      </c>
      <c r="D377" s="652" t="s">
        <v>1277</v>
      </c>
      <c r="E377" s="89" t="s">
        <v>682</v>
      </c>
      <c r="F377" s="89" t="s">
        <v>1423</v>
      </c>
      <c r="G377" s="90" t="s">
        <v>1260</v>
      </c>
      <c r="H377" s="91" t="s">
        <v>1424</v>
      </c>
      <c r="I377" s="650">
        <v>298400</v>
      </c>
      <c r="J377" s="650">
        <v>297763</v>
      </c>
      <c r="K377" s="650">
        <v>298400</v>
      </c>
      <c r="L377" s="650">
        <v>297763</v>
      </c>
      <c r="M377" s="68">
        <v>79260.72</v>
      </c>
      <c r="N377" s="68">
        <v>79217.77</v>
      </c>
      <c r="O377" s="68">
        <v>147198.49</v>
      </c>
      <c r="P377" s="68">
        <v>147118.72</v>
      </c>
      <c r="Q377" s="67">
        <v>524859.21</v>
      </c>
      <c r="R377" s="69">
        <v>524099.49</v>
      </c>
      <c r="S377" s="66">
        <v>1048958.7</v>
      </c>
      <c r="T377" s="639">
        <f t="shared" si="52"/>
        <v>298400</v>
      </c>
      <c r="U377" s="640">
        <f t="shared" si="53"/>
        <v>79260.72</v>
      </c>
      <c r="V377" s="641">
        <f t="shared" si="54"/>
        <v>147198.49</v>
      </c>
      <c r="W377" s="641">
        <f t="shared" si="55"/>
        <v>524859.21</v>
      </c>
      <c r="X377" s="639">
        <f t="shared" si="56"/>
        <v>297763</v>
      </c>
      <c r="Y377" s="640">
        <f t="shared" si="57"/>
        <v>79217.77</v>
      </c>
      <c r="Z377" s="641">
        <f t="shared" si="58"/>
        <v>147118.72</v>
      </c>
      <c r="AA377" s="641">
        <f t="shared" si="59"/>
        <v>524099.49</v>
      </c>
      <c r="AB377" s="642">
        <v>12850.778677390743</v>
      </c>
      <c r="AC377" s="642">
        <v>0</v>
      </c>
      <c r="AD377" s="643">
        <v>12850.778677390743</v>
      </c>
      <c r="AE377" s="644">
        <f t="shared" si="60"/>
        <v>23.17</v>
      </c>
      <c r="AF377" s="644">
        <f t="shared" si="60"/>
        <v>6.16</v>
      </c>
      <c r="AG377" s="644">
        <f t="shared" si="60"/>
        <v>11.45</v>
      </c>
      <c r="AH377" s="645">
        <f t="shared" si="61"/>
        <v>40.78</v>
      </c>
      <c r="AI377" s="646"/>
    </row>
    <row r="378" spans="1:35" s="71" customFormat="1" ht="15.75" customHeight="1" x14ac:dyDescent="0.25">
      <c r="A378" s="87">
        <v>475304</v>
      </c>
      <c r="B378" s="88">
        <v>4753</v>
      </c>
      <c r="C378" s="88" t="s">
        <v>3575</v>
      </c>
      <c r="D378" s="652" t="s">
        <v>1277</v>
      </c>
      <c r="E378" s="89" t="s">
        <v>808</v>
      </c>
      <c r="F378" s="89" t="s">
        <v>1425</v>
      </c>
      <c r="G378" s="90" t="s">
        <v>1260</v>
      </c>
      <c r="H378" s="91" t="s">
        <v>1424</v>
      </c>
      <c r="I378" s="650">
        <v>247358</v>
      </c>
      <c r="J378" s="650">
        <v>246830</v>
      </c>
      <c r="K378" s="650">
        <v>247358</v>
      </c>
      <c r="L378" s="650">
        <v>246830.00000000003</v>
      </c>
      <c r="M378" s="68">
        <v>65702.929999999993</v>
      </c>
      <c r="N378" s="68">
        <v>65667.320000000007</v>
      </c>
      <c r="O378" s="68">
        <v>122019.72</v>
      </c>
      <c r="P378" s="68">
        <v>121953.60000000001</v>
      </c>
      <c r="Q378" s="67">
        <v>435080.65</v>
      </c>
      <c r="R378" s="69">
        <v>434450.92000000004</v>
      </c>
      <c r="S378" s="66">
        <v>869531.57000000007</v>
      </c>
      <c r="T378" s="639">
        <f t="shared" si="52"/>
        <v>247358</v>
      </c>
      <c r="U378" s="640">
        <f t="shared" si="53"/>
        <v>65702.929999999993</v>
      </c>
      <c r="V378" s="641">
        <f t="shared" si="54"/>
        <v>122019.72</v>
      </c>
      <c r="W378" s="641">
        <f t="shared" si="55"/>
        <v>435080.65</v>
      </c>
      <c r="X378" s="639">
        <f t="shared" si="56"/>
        <v>246830.00000000003</v>
      </c>
      <c r="Y378" s="640">
        <f t="shared" si="57"/>
        <v>65667.320000000007</v>
      </c>
      <c r="Z378" s="641">
        <f t="shared" si="58"/>
        <v>121953.60000000001</v>
      </c>
      <c r="AA378" s="641">
        <f t="shared" si="59"/>
        <v>434450.92000000004</v>
      </c>
      <c r="AB378" s="642">
        <v>12850.778677390743</v>
      </c>
      <c r="AC378" s="642">
        <v>0</v>
      </c>
      <c r="AD378" s="643">
        <v>12850.778677390743</v>
      </c>
      <c r="AE378" s="644">
        <f t="shared" si="60"/>
        <v>19.21</v>
      </c>
      <c r="AF378" s="644">
        <f t="shared" si="60"/>
        <v>5.1100000000000003</v>
      </c>
      <c r="AG378" s="644">
        <f t="shared" si="60"/>
        <v>9.49</v>
      </c>
      <c r="AH378" s="645">
        <f t="shared" si="61"/>
        <v>33.81</v>
      </c>
      <c r="AI378" s="646"/>
    </row>
    <row r="379" spans="1:35" s="71" customFormat="1" ht="15.75" customHeight="1" x14ac:dyDescent="0.25">
      <c r="A379" s="87">
        <v>1026606</v>
      </c>
      <c r="B379" s="88">
        <v>4655</v>
      </c>
      <c r="C379" s="88" t="s">
        <v>3547</v>
      </c>
      <c r="D379" s="652" t="s">
        <v>1277</v>
      </c>
      <c r="E379" s="89" t="s">
        <v>776</v>
      </c>
      <c r="F379" s="89" t="s">
        <v>1426</v>
      </c>
      <c r="G379" s="90" t="s">
        <v>1260</v>
      </c>
      <c r="H379" s="91" t="s">
        <v>1424</v>
      </c>
      <c r="I379" s="650">
        <v>91041</v>
      </c>
      <c r="J379" s="650">
        <v>90847</v>
      </c>
      <c r="K379" s="650">
        <v>91041</v>
      </c>
      <c r="L379" s="650">
        <v>90847</v>
      </c>
      <c r="M379" s="68">
        <v>24182.17</v>
      </c>
      <c r="N379" s="68">
        <v>24169.07</v>
      </c>
      <c r="O379" s="68">
        <v>44909.74</v>
      </c>
      <c r="P379" s="68">
        <v>44885.41</v>
      </c>
      <c r="Q379" s="67">
        <v>160132.91</v>
      </c>
      <c r="R379" s="69">
        <v>159901.48000000001</v>
      </c>
      <c r="S379" s="66">
        <v>320034.39</v>
      </c>
      <c r="T379" s="639">
        <f t="shared" si="52"/>
        <v>91041</v>
      </c>
      <c r="U379" s="640">
        <f t="shared" si="53"/>
        <v>24182.17</v>
      </c>
      <c r="V379" s="641">
        <f t="shared" si="54"/>
        <v>44909.74</v>
      </c>
      <c r="W379" s="641">
        <f t="shared" si="55"/>
        <v>160132.91</v>
      </c>
      <c r="X379" s="639">
        <f t="shared" si="56"/>
        <v>90847</v>
      </c>
      <c r="Y379" s="640">
        <f t="shared" si="57"/>
        <v>24169.07</v>
      </c>
      <c r="Z379" s="641">
        <f t="shared" si="58"/>
        <v>44885.41</v>
      </c>
      <c r="AA379" s="641">
        <f t="shared" si="59"/>
        <v>159901.48000000001</v>
      </c>
      <c r="AB379" s="642">
        <v>12850.778677390743</v>
      </c>
      <c r="AC379" s="642">
        <v>0</v>
      </c>
      <c r="AD379" s="643">
        <v>12850.778677390743</v>
      </c>
      <c r="AE379" s="644">
        <f t="shared" si="60"/>
        <v>7.07</v>
      </c>
      <c r="AF379" s="644">
        <f t="shared" si="60"/>
        <v>1.88</v>
      </c>
      <c r="AG379" s="644">
        <f t="shared" si="60"/>
        <v>3.49</v>
      </c>
      <c r="AH379" s="645">
        <f t="shared" si="61"/>
        <v>12.44</v>
      </c>
      <c r="AI379" s="646"/>
    </row>
    <row r="380" spans="1:35" s="71" customFormat="1" ht="15.75" customHeight="1" x14ac:dyDescent="0.25">
      <c r="A380" s="87">
        <v>1026525</v>
      </c>
      <c r="B380" s="88">
        <v>4652</v>
      </c>
      <c r="C380" s="88" t="s">
        <v>1878</v>
      </c>
      <c r="D380" s="652" t="s">
        <v>1277</v>
      </c>
      <c r="E380" s="89" t="s">
        <v>246</v>
      </c>
      <c r="F380" s="89" t="s">
        <v>1427</v>
      </c>
      <c r="G380" s="90" t="s">
        <v>1260</v>
      </c>
      <c r="H380" s="91" t="s">
        <v>1424</v>
      </c>
      <c r="I380" s="650">
        <v>173583</v>
      </c>
      <c r="J380" s="650">
        <v>173212</v>
      </c>
      <c r="K380" s="650">
        <v>173583</v>
      </c>
      <c r="L380" s="650">
        <v>173212</v>
      </c>
      <c r="M380" s="68">
        <v>46106.86</v>
      </c>
      <c r="N380" s="68">
        <v>46081.88</v>
      </c>
      <c r="O380" s="68">
        <v>85627.03</v>
      </c>
      <c r="P380" s="68">
        <v>85580.63</v>
      </c>
      <c r="Q380" s="67">
        <v>305316.89</v>
      </c>
      <c r="R380" s="69">
        <v>304874.51</v>
      </c>
      <c r="S380" s="66">
        <v>610191.4</v>
      </c>
      <c r="T380" s="639">
        <f t="shared" si="52"/>
        <v>173583</v>
      </c>
      <c r="U380" s="640">
        <f t="shared" si="53"/>
        <v>46106.86</v>
      </c>
      <c r="V380" s="641">
        <f t="shared" si="54"/>
        <v>85627.03</v>
      </c>
      <c r="W380" s="641">
        <f t="shared" si="55"/>
        <v>305316.89</v>
      </c>
      <c r="X380" s="639">
        <f t="shared" si="56"/>
        <v>173212</v>
      </c>
      <c r="Y380" s="640">
        <f t="shared" si="57"/>
        <v>46081.88</v>
      </c>
      <c r="Z380" s="641">
        <f t="shared" si="58"/>
        <v>85580.63</v>
      </c>
      <c r="AA380" s="641">
        <f t="shared" si="59"/>
        <v>304874.51</v>
      </c>
      <c r="AB380" s="642">
        <v>12850.778677390743</v>
      </c>
      <c r="AC380" s="642">
        <v>0</v>
      </c>
      <c r="AD380" s="643">
        <v>12850.778677390743</v>
      </c>
      <c r="AE380" s="644">
        <f t="shared" si="60"/>
        <v>13.48</v>
      </c>
      <c r="AF380" s="644">
        <f t="shared" si="60"/>
        <v>3.59</v>
      </c>
      <c r="AG380" s="644">
        <f t="shared" si="60"/>
        <v>6.66</v>
      </c>
      <c r="AH380" s="645">
        <f t="shared" si="61"/>
        <v>23.73</v>
      </c>
      <c r="AI380" s="646"/>
    </row>
    <row r="381" spans="1:35" s="71" customFormat="1" ht="15.75" customHeight="1" x14ac:dyDescent="0.25">
      <c r="A381" s="72">
        <v>1026517</v>
      </c>
      <c r="B381" s="73">
        <v>105727</v>
      </c>
      <c r="C381" s="73" t="s">
        <v>1267</v>
      </c>
      <c r="D381" s="649" t="s">
        <v>1267</v>
      </c>
      <c r="E381" s="74" t="s">
        <v>156</v>
      </c>
      <c r="F381" s="74" t="s">
        <v>1428</v>
      </c>
      <c r="G381" s="75" t="s">
        <v>1260</v>
      </c>
      <c r="H381" s="76" t="s">
        <v>1429</v>
      </c>
      <c r="I381" s="650">
        <v>26580</v>
      </c>
      <c r="J381" s="650">
        <v>26524</v>
      </c>
      <c r="K381" s="650">
        <v>26580</v>
      </c>
      <c r="L381" s="650">
        <v>26524</v>
      </c>
      <c r="M381" s="68">
        <v>7060.28</v>
      </c>
      <c r="N381" s="68">
        <v>7056.45</v>
      </c>
      <c r="O381" s="68">
        <v>13111.94</v>
      </c>
      <c r="P381" s="68">
        <v>13104.83</v>
      </c>
      <c r="Q381" s="67">
        <v>46752.22</v>
      </c>
      <c r="R381" s="69">
        <v>46685.279999999999</v>
      </c>
      <c r="S381" s="66">
        <v>93437.5</v>
      </c>
      <c r="T381" s="639">
        <f t="shared" si="52"/>
        <v>26580</v>
      </c>
      <c r="U381" s="640">
        <f t="shared" si="53"/>
        <v>7060.28</v>
      </c>
      <c r="V381" s="641">
        <f t="shared" si="54"/>
        <v>13111.94</v>
      </c>
      <c r="W381" s="641">
        <f t="shared" si="55"/>
        <v>46752.22</v>
      </c>
      <c r="X381" s="639">
        <f t="shared" si="56"/>
        <v>26524</v>
      </c>
      <c r="Y381" s="640">
        <f t="shared" si="57"/>
        <v>7056.45</v>
      </c>
      <c r="Z381" s="641">
        <f t="shared" si="58"/>
        <v>13104.83</v>
      </c>
      <c r="AA381" s="641">
        <f t="shared" si="59"/>
        <v>46685.279999999999</v>
      </c>
      <c r="AB381" s="642">
        <v>22578.054941812799</v>
      </c>
      <c r="AC381" s="642">
        <v>4413.2778023830551</v>
      </c>
      <c r="AD381" s="643">
        <v>26991.332744195854</v>
      </c>
      <c r="AE381" s="644">
        <f t="shared" si="60"/>
        <v>0.98</v>
      </c>
      <c r="AF381" s="644">
        <f t="shared" si="60"/>
        <v>0.26</v>
      </c>
      <c r="AG381" s="644">
        <f t="shared" si="60"/>
        <v>0.49</v>
      </c>
      <c r="AH381" s="645">
        <f t="shared" si="61"/>
        <v>1.73</v>
      </c>
      <c r="AI381" s="646"/>
    </row>
    <row r="382" spans="1:35" s="71" customFormat="1" ht="15.75" customHeight="1" x14ac:dyDescent="0.25">
      <c r="A382" s="72">
        <v>1026518</v>
      </c>
      <c r="B382" s="73">
        <v>5267</v>
      </c>
      <c r="C382" s="73" t="s">
        <v>3576</v>
      </c>
      <c r="D382" s="649" t="s">
        <v>1286</v>
      </c>
      <c r="E382" s="74" t="s">
        <v>1067</v>
      </c>
      <c r="F382" s="74" t="s">
        <v>1428</v>
      </c>
      <c r="G382" s="75" t="s">
        <v>1260</v>
      </c>
      <c r="H382" s="76" t="s">
        <v>1429</v>
      </c>
      <c r="I382" s="650">
        <v>228802</v>
      </c>
      <c r="J382" s="650">
        <v>228313</v>
      </c>
      <c r="K382" s="650">
        <v>228802</v>
      </c>
      <c r="L382" s="650">
        <v>228312.99999999997</v>
      </c>
      <c r="M382" s="68">
        <v>60773.99</v>
      </c>
      <c r="N382" s="68">
        <v>60741.06</v>
      </c>
      <c r="O382" s="68">
        <v>112865.99</v>
      </c>
      <c r="P382" s="68">
        <v>112804.82</v>
      </c>
      <c r="Q382" s="67">
        <v>402441.98</v>
      </c>
      <c r="R382" s="69">
        <v>401858.87999999995</v>
      </c>
      <c r="S382" s="66">
        <v>804300.85999999987</v>
      </c>
      <c r="T382" s="639">
        <f t="shared" si="52"/>
        <v>228802</v>
      </c>
      <c r="U382" s="640">
        <f t="shared" si="53"/>
        <v>60773.99</v>
      </c>
      <c r="V382" s="641">
        <f t="shared" si="54"/>
        <v>112865.99</v>
      </c>
      <c r="W382" s="641">
        <f t="shared" si="55"/>
        <v>402441.98</v>
      </c>
      <c r="X382" s="639">
        <f t="shared" si="56"/>
        <v>228312.99999999997</v>
      </c>
      <c r="Y382" s="640">
        <f t="shared" si="57"/>
        <v>60741.06</v>
      </c>
      <c r="Z382" s="641">
        <f t="shared" si="58"/>
        <v>112804.82</v>
      </c>
      <c r="AA382" s="641">
        <f t="shared" si="59"/>
        <v>401858.87999999995</v>
      </c>
      <c r="AB382" s="642">
        <v>12694.558936844121</v>
      </c>
      <c r="AC382" s="642">
        <v>0</v>
      </c>
      <c r="AD382" s="643">
        <v>12694.558936844121</v>
      </c>
      <c r="AE382" s="644">
        <f t="shared" si="60"/>
        <v>17.989999999999998</v>
      </c>
      <c r="AF382" s="644">
        <f t="shared" si="60"/>
        <v>4.78</v>
      </c>
      <c r="AG382" s="644">
        <f t="shared" si="60"/>
        <v>8.89</v>
      </c>
      <c r="AH382" s="645">
        <f t="shared" si="61"/>
        <v>31.66</v>
      </c>
      <c r="AI382" s="646"/>
    </row>
    <row r="383" spans="1:35" s="71" customFormat="1" ht="15.75" customHeight="1" x14ac:dyDescent="0.25">
      <c r="A383" s="72">
        <v>1025965</v>
      </c>
      <c r="B383" s="73">
        <v>5117</v>
      </c>
      <c r="C383" s="73" t="s">
        <v>1297</v>
      </c>
      <c r="D383" s="649" t="s">
        <v>1297</v>
      </c>
      <c r="E383" s="74" t="s">
        <v>960</v>
      </c>
      <c r="F383" s="74" t="s">
        <v>1428</v>
      </c>
      <c r="G383" s="75" t="s">
        <v>1260</v>
      </c>
      <c r="H383" s="76" t="s">
        <v>1429</v>
      </c>
      <c r="I383" s="650">
        <v>232126</v>
      </c>
      <c r="J383" s="650">
        <v>231630</v>
      </c>
      <c r="K383" s="650">
        <v>232126</v>
      </c>
      <c r="L383" s="650">
        <v>231630</v>
      </c>
      <c r="M383" s="68">
        <v>61656.93</v>
      </c>
      <c r="N383" s="68">
        <v>61623.519999999997</v>
      </c>
      <c r="O383" s="68">
        <v>114505.73</v>
      </c>
      <c r="P383" s="68">
        <v>114443.68</v>
      </c>
      <c r="Q383" s="67">
        <v>408288.66</v>
      </c>
      <c r="R383" s="69">
        <v>407697.2</v>
      </c>
      <c r="S383" s="66">
        <v>815985.86</v>
      </c>
      <c r="T383" s="639">
        <f t="shared" si="52"/>
        <v>232126</v>
      </c>
      <c r="U383" s="640">
        <f t="shared" si="53"/>
        <v>61656.93</v>
      </c>
      <c r="V383" s="641">
        <f t="shared" si="54"/>
        <v>114505.73</v>
      </c>
      <c r="W383" s="641">
        <f t="shared" si="55"/>
        <v>408288.66</v>
      </c>
      <c r="X383" s="639">
        <f t="shared" si="56"/>
        <v>231630</v>
      </c>
      <c r="Y383" s="640">
        <f t="shared" si="57"/>
        <v>61623.519999999997</v>
      </c>
      <c r="Z383" s="641">
        <f t="shared" si="58"/>
        <v>114443.68</v>
      </c>
      <c r="AA383" s="641">
        <f t="shared" si="59"/>
        <v>407697.2</v>
      </c>
      <c r="AB383" s="642">
        <v>19751.398654117922</v>
      </c>
      <c r="AC383" s="642">
        <v>0</v>
      </c>
      <c r="AD383" s="643">
        <v>19751.398654117922</v>
      </c>
      <c r="AE383" s="644">
        <f t="shared" si="60"/>
        <v>11.73</v>
      </c>
      <c r="AF383" s="644">
        <f t="shared" si="60"/>
        <v>3.12</v>
      </c>
      <c r="AG383" s="644">
        <f t="shared" si="60"/>
        <v>5.79</v>
      </c>
      <c r="AH383" s="645">
        <f t="shared" si="61"/>
        <v>20.64</v>
      </c>
      <c r="AI383" s="646"/>
    </row>
    <row r="384" spans="1:35" s="71" customFormat="1" ht="15.75" customHeight="1" x14ac:dyDescent="0.25">
      <c r="A384" s="72">
        <v>1025975</v>
      </c>
      <c r="B384" s="73">
        <v>5295</v>
      </c>
      <c r="C384" s="73" t="s">
        <v>1939</v>
      </c>
      <c r="D384" s="649" t="s">
        <v>1258</v>
      </c>
      <c r="E384" s="74" t="s">
        <v>1073</v>
      </c>
      <c r="F384" s="74" t="s">
        <v>1428</v>
      </c>
      <c r="G384" s="75" t="s">
        <v>1260</v>
      </c>
      <c r="H384" s="76" t="s">
        <v>1429</v>
      </c>
      <c r="I384" s="650">
        <v>174216</v>
      </c>
      <c r="J384" s="650">
        <v>173844</v>
      </c>
      <c r="K384" s="650">
        <v>174216</v>
      </c>
      <c r="L384" s="650">
        <v>173844</v>
      </c>
      <c r="M384" s="68">
        <v>46275.040000000001</v>
      </c>
      <c r="N384" s="68">
        <v>46249.96</v>
      </c>
      <c r="O384" s="68">
        <v>85939.36</v>
      </c>
      <c r="P384" s="68">
        <v>85892.79</v>
      </c>
      <c r="Q384" s="67">
        <v>306430.40000000002</v>
      </c>
      <c r="R384" s="69">
        <v>305986.75</v>
      </c>
      <c r="S384" s="66">
        <v>612417.15</v>
      </c>
      <c r="T384" s="639">
        <f t="shared" si="52"/>
        <v>174216</v>
      </c>
      <c r="U384" s="640">
        <f t="shared" si="53"/>
        <v>46275.040000000001</v>
      </c>
      <c r="V384" s="641">
        <f t="shared" si="54"/>
        <v>85939.36</v>
      </c>
      <c r="W384" s="641">
        <f t="shared" si="55"/>
        <v>306430.40000000002</v>
      </c>
      <c r="X384" s="639">
        <f t="shared" si="56"/>
        <v>173844</v>
      </c>
      <c r="Y384" s="640">
        <f t="shared" si="57"/>
        <v>46249.96</v>
      </c>
      <c r="Z384" s="641">
        <f t="shared" si="58"/>
        <v>85892.79</v>
      </c>
      <c r="AA384" s="641">
        <f t="shared" si="59"/>
        <v>305986.75</v>
      </c>
      <c r="AB384" s="642">
        <v>30335.791973545318</v>
      </c>
      <c r="AC384" s="642">
        <v>0</v>
      </c>
      <c r="AD384" s="643">
        <v>30335.791973545318</v>
      </c>
      <c r="AE384" s="644">
        <f t="shared" si="60"/>
        <v>5.73</v>
      </c>
      <c r="AF384" s="644">
        <f t="shared" si="60"/>
        <v>1.52</v>
      </c>
      <c r="AG384" s="644">
        <f t="shared" si="60"/>
        <v>2.83</v>
      </c>
      <c r="AH384" s="645">
        <f t="shared" si="61"/>
        <v>10.08</v>
      </c>
      <c r="AI384" s="646"/>
    </row>
    <row r="385" spans="1:35" s="71" customFormat="1" ht="15.75" customHeight="1" x14ac:dyDescent="0.25">
      <c r="A385" s="72">
        <v>1025977</v>
      </c>
      <c r="B385" s="73">
        <v>5315</v>
      </c>
      <c r="C385" s="73" t="s">
        <v>3577</v>
      </c>
      <c r="D385" s="649" t="s">
        <v>1286</v>
      </c>
      <c r="E385" s="74" t="s">
        <v>1087</v>
      </c>
      <c r="F385" s="74" t="s">
        <v>1428</v>
      </c>
      <c r="G385" s="75" t="s">
        <v>1260</v>
      </c>
      <c r="H385" s="76" t="s">
        <v>1429</v>
      </c>
      <c r="I385" s="650">
        <v>210817</v>
      </c>
      <c r="J385" s="650">
        <v>210367</v>
      </c>
      <c r="K385" s="650">
        <v>210817</v>
      </c>
      <c r="L385" s="650">
        <v>210367</v>
      </c>
      <c r="M385" s="68">
        <v>55997.07</v>
      </c>
      <c r="N385" s="68">
        <v>55966.720000000001</v>
      </c>
      <c r="O385" s="68">
        <v>103994.56</v>
      </c>
      <c r="P385" s="68">
        <v>103938.2</v>
      </c>
      <c r="Q385" s="67">
        <v>370808.63</v>
      </c>
      <c r="R385" s="69">
        <v>370271.92</v>
      </c>
      <c r="S385" s="66">
        <v>741080.55</v>
      </c>
      <c r="T385" s="639">
        <f t="shared" si="52"/>
        <v>210817</v>
      </c>
      <c r="U385" s="640">
        <f t="shared" si="53"/>
        <v>55997.07</v>
      </c>
      <c r="V385" s="641">
        <f t="shared" si="54"/>
        <v>103994.56</v>
      </c>
      <c r="W385" s="641">
        <f t="shared" si="55"/>
        <v>370808.63</v>
      </c>
      <c r="X385" s="639">
        <f t="shared" si="56"/>
        <v>210367</v>
      </c>
      <c r="Y385" s="640">
        <f t="shared" si="57"/>
        <v>55966.720000000001</v>
      </c>
      <c r="Z385" s="641">
        <f t="shared" si="58"/>
        <v>103938.2</v>
      </c>
      <c r="AA385" s="641">
        <f t="shared" si="59"/>
        <v>370271.92</v>
      </c>
      <c r="AB385" s="642">
        <v>12694.558936844121</v>
      </c>
      <c r="AC385" s="642">
        <v>0</v>
      </c>
      <c r="AD385" s="643">
        <v>12694.558936844121</v>
      </c>
      <c r="AE385" s="644">
        <f t="shared" si="60"/>
        <v>16.57</v>
      </c>
      <c r="AF385" s="644">
        <f t="shared" si="60"/>
        <v>4.41</v>
      </c>
      <c r="AG385" s="644">
        <f t="shared" si="60"/>
        <v>8.19</v>
      </c>
      <c r="AH385" s="645">
        <f t="shared" si="61"/>
        <v>29.17</v>
      </c>
      <c r="AI385" s="646"/>
    </row>
    <row r="386" spans="1:35" s="71" customFormat="1" ht="15.75" customHeight="1" x14ac:dyDescent="0.25">
      <c r="A386" s="72">
        <v>1026035</v>
      </c>
      <c r="B386" s="73">
        <v>5321</v>
      </c>
      <c r="C386" s="73" t="s">
        <v>1408</v>
      </c>
      <c r="D386" s="649" t="s">
        <v>1408</v>
      </c>
      <c r="E386" s="74" t="s">
        <v>1089</v>
      </c>
      <c r="F386" s="74" t="s">
        <v>1428</v>
      </c>
      <c r="G386" s="75" t="s">
        <v>1260</v>
      </c>
      <c r="H386" s="76" t="s">
        <v>1429</v>
      </c>
      <c r="I386" s="650">
        <v>530867</v>
      </c>
      <c r="J386" s="650">
        <v>529734</v>
      </c>
      <c r="K386" s="650">
        <v>530867</v>
      </c>
      <c r="L386" s="650">
        <v>529734</v>
      </c>
      <c r="M386" s="68">
        <v>141008.22</v>
      </c>
      <c r="N386" s="68">
        <v>140931.79999999999</v>
      </c>
      <c r="O386" s="68">
        <v>261872.4</v>
      </c>
      <c r="P386" s="68">
        <v>261730.49</v>
      </c>
      <c r="Q386" s="67">
        <v>933747.62</v>
      </c>
      <c r="R386" s="69">
        <v>932396.29</v>
      </c>
      <c r="S386" s="66">
        <v>1866143.9100000001</v>
      </c>
      <c r="T386" s="639">
        <f t="shared" si="52"/>
        <v>530867</v>
      </c>
      <c r="U386" s="640">
        <f t="shared" si="53"/>
        <v>141008.22</v>
      </c>
      <c r="V386" s="641">
        <f t="shared" si="54"/>
        <v>261872.4</v>
      </c>
      <c r="W386" s="641">
        <f t="shared" si="55"/>
        <v>933747.62</v>
      </c>
      <c r="X386" s="639">
        <f t="shared" si="56"/>
        <v>529734</v>
      </c>
      <c r="Y386" s="640">
        <f t="shared" si="57"/>
        <v>140931.79999999999</v>
      </c>
      <c r="Z386" s="641">
        <f t="shared" si="58"/>
        <v>261730.49</v>
      </c>
      <c r="AA386" s="641">
        <f t="shared" si="59"/>
        <v>932396.29</v>
      </c>
      <c r="AB386" s="642">
        <v>15259.444498980509</v>
      </c>
      <c r="AC386" s="642">
        <v>2258.7093876141503</v>
      </c>
      <c r="AD386" s="643">
        <v>17518.15388659466</v>
      </c>
      <c r="AE386" s="644">
        <f t="shared" si="60"/>
        <v>30.24</v>
      </c>
      <c r="AF386" s="644">
        <f t="shared" si="60"/>
        <v>8.0399999999999991</v>
      </c>
      <c r="AG386" s="644">
        <f t="shared" si="60"/>
        <v>14.94</v>
      </c>
      <c r="AH386" s="645">
        <f t="shared" si="61"/>
        <v>53.22</v>
      </c>
      <c r="AI386" s="646"/>
    </row>
    <row r="387" spans="1:35" s="71" customFormat="1" ht="15.75" customHeight="1" x14ac:dyDescent="0.25">
      <c r="A387" s="72">
        <v>1025918</v>
      </c>
      <c r="B387" s="73">
        <v>5273</v>
      </c>
      <c r="C387" s="73" t="s">
        <v>3578</v>
      </c>
      <c r="D387" s="649" t="s">
        <v>1258</v>
      </c>
      <c r="E387" s="74" t="s">
        <v>352</v>
      </c>
      <c r="F387" s="74" t="s">
        <v>1428</v>
      </c>
      <c r="G387" s="75" t="s">
        <v>1260</v>
      </c>
      <c r="H387" s="76" t="s">
        <v>1429</v>
      </c>
      <c r="I387" s="650">
        <v>313194</v>
      </c>
      <c r="J387" s="650">
        <v>312526</v>
      </c>
      <c r="K387" s="650">
        <v>313194</v>
      </c>
      <c r="L387" s="650">
        <v>312526</v>
      </c>
      <c r="M387" s="68">
        <v>83190.289999999994</v>
      </c>
      <c r="N387" s="68">
        <v>83145.210000000006</v>
      </c>
      <c r="O387" s="68">
        <v>154496.25</v>
      </c>
      <c r="P387" s="68">
        <v>154412.51999999999</v>
      </c>
      <c r="Q387" s="67">
        <v>550880.54</v>
      </c>
      <c r="R387" s="69">
        <v>550083.73</v>
      </c>
      <c r="S387" s="66">
        <v>1100964.27</v>
      </c>
      <c r="T387" s="639">
        <f t="shared" si="52"/>
        <v>313194</v>
      </c>
      <c r="U387" s="640">
        <f t="shared" si="53"/>
        <v>83190.289999999994</v>
      </c>
      <c r="V387" s="641">
        <f t="shared" si="54"/>
        <v>154496.25</v>
      </c>
      <c r="W387" s="641">
        <f t="shared" si="55"/>
        <v>550880.54</v>
      </c>
      <c r="X387" s="639">
        <f t="shared" si="56"/>
        <v>312526</v>
      </c>
      <c r="Y387" s="640">
        <f t="shared" si="57"/>
        <v>83145.210000000006</v>
      </c>
      <c r="Z387" s="641">
        <f t="shared" si="58"/>
        <v>154412.51999999999</v>
      </c>
      <c r="AA387" s="641">
        <f t="shared" si="59"/>
        <v>550083.73</v>
      </c>
      <c r="AB387" s="642">
        <v>30335.791973545318</v>
      </c>
      <c r="AC387" s="642">
        <v>0</v>
      </c>
      <c r="AD387" s="643">
        <v>30335.791973545318</v>
      </c>
      <c r="AE387" s="644">
        <f t="shared" si="60"/>
        <v>10.3</v>
      </c>
      <c r="AF387" s="644">
        <f t="shared" si="60"/>
        <v>2.74</v>
      </c>
      <c r="AG387" s="644">
        <f t="shared" si="60"/>
        <v>5.09</v>
      </c>
      <c r="AH387" s="645">
        <f t="shared" si="61"/>
        <v>18.130000000000003</v>
      </c>
      <c r="AI387" s="646"/>
    </row>
    <row r="388" spans="1:35" s="71" customFormat="1" ht="15.75" customHeight="1" x14ac:dyDescent="0.25">
      <c r="A388" s="72">
        <v>1026133</v>
      </c>
      <c r="B388" s="73">
        <v>5133</v>
      </c>
      <c r="C388" s="73" t="s">
        <v>3571</v>
      </c>
      <c r="D388" s="649" t="s">
        <v>1258</v>
      </c>
      <c r="E388" s="74" t="s">
        <v>973</v>
      </c>
      <c r="F388" s="74" t="s">
        <v>1428</v>
      </c>
      <c r="G388" s="75" t="s">
        <v>1260</v>
      </c>
      <c r="H388" s="76" t="s">
        <v>1429</v>
      </c>
      <c r="I388" s="650">
        <v>192371</v>
      </c>
      <c r="J388" s="650">
        <v>191960</v>
      </c>
      <c r="K388" s="650">
        <v>192371</v>
      </c>
      <c r="L388" s="650">
        <v>191960</v>
      </c>
      <c r="M388" s="68">
        <v>51097.25</v>
      </c>
      <c r="N388" s="68">
        <v>51069.56</v>
      </c>
      <c r="O388" s="68">
        <v>94894.88</v>
      </c>
      <c r="P388" s="68">
        <v>94843.46</v>
      </c>
      <c r="Q388" s="67">
        <v>338363.13</v>
      </c>
      <c r="R388" s="69">
        <v>337873.02</v>
      </c>
      <c r="S388" s="66">
        <v>676236.15</v>
      </c>
      <c r="T388" s="639">
        <f t="shared" si="52"/>
        <v>192371</v>
      </c>
      <c r="U388" s="640">
        <f t="shared" si="53"/>
        <v>51097.25</v>
      </c>
      <c r="V388" s="641">
        <f t="shared" si="54"/>
        <v>94894.88</v>
      </c>
      <c r="W388" s="641">
        <f t="shared" si="55"/>
        <v>338363.13</v>
      </c>
      <c r="X388" s="639">
        <f t="shared" si="56"/>
        <v>191960</v>
      </c>
      <c r="Y388" s="640">
        <f t="shared" si="57"/>
        <v>51069.56</v>
      </c>
      <c r="Z388" s="641">
        <f t="shared" si="58"/>
        <v>94843.46</v>
      </c>
      <c r="AA388" s="641">
        <f t="shared" si="59"/>
        <v>337873.02</v>
      </c>
      <c r="AB388" s="642">
        <v>30335.791973545318</v>
      </c>
      <c r="AC388" s="642">
        <v>0</v>
      </c>
      <c r="AD388" s="643">
        <v>30335.791973545318</v>
      </c>
      <c r="AE388" s="644">
        <f t="shared" si="60"/>
        <v>6.33</v>
      </c>
      <c r="AF388" s="644">
        <f t="shared" si="60"/>
        <v>1.68</v>
      </c>
      <c r="AG388" s="644">
        <f t="shared" si="60"/>
        <v>3.13</v>
      </c>
      <c r="AH388" s="645">
        <f t="shared" si="61"/>
        <v>11.14</v>
      </c>
      <c r="AI388" s="646"/>
    </row>
    <row r="389" spans="1:35" s="71" customFormat="1" ht="15.75" customHeight="1" x14ac:dyDescent="0.25">
      <c r="A389" s="72">
        <v>1027746</v>
      </c>
      <c r="B389" s="73">
        <v>4545</v>
      </c>
      <c r="C389" s="73" t="s">
        <v>2641</v>
      </c>
      <c r="D389" s="649" t="s">
        <v>1274</v>
      </c>
      <c r="E389" s="74" t="s">
        <v>232</v>
      </c>
      <c r="F389" s="74" t="s">
        <v>1428</v>
      </c>
      <c r="G389" s="75" t="s">
        <v>1260</v>
      </c>
      <c r="H389" s="76" t="s">
        <v>1429</v>
      </c>
      <c r="I389" s="650">
        <v>152957</v>
      </c>
      <c r="J389" s="650">
        <v>152630</v>
      </c>
      <c r="K389" s="650">
        <v>152957</v>
      </c>
      <c r="L389" s="650">
        <v>152630</v>
      </c>
      <c r="M389" s="68">
        <v>40628.120000000003</v>
      </c>
      <c r="N389" s="68">
        <v>40606.1</v>
      </c>
      <c r="O389" s="68">
        <v>75452.210000000006</v>
      </c>
      <c r="P389" s="68">
        <v>75411.33</v>
      </c>
      <c r="Q389" s="67">
        <v>269037.33</v>
      </c>
      <c r="R389" s="69">
        <v>268647.43</v>
      </c>
      <c r="S389" s="66">
        <v>537684.76</v>
      </c>
      <c r="T389" s="639">
        <f t="shared" ref="T389:T452" si="62">+K389</f>
        <v>152957</v>
      </c>
      <c r="U389" s="640">
        <f t="shared" ref="U389:U452" si="63">+M389</f>
        <v>40628.120000000003</v>
      </c>
      <c r="V389" s="641">
        <f t="shared" ref="V389:V452" si="64">+O389</f>
        <v>75452.210000000006</v>
      </c>
      <c r="W389" s="641">
        <f t="shared" ref="W389:W452" si="65">+T389+U389+V389</f>
        <v>269037.33</v>
      </c>
      <c r="X389" s="639">
        <f t="shared" ref="X389:X452" si="66">+L389</f>
        <v>152630</v>
      </c>
      <c r="Y389" s="640">
        <f t="shared" ref="Y389:Y452" si="67">+N389</f>
        <v>40606.1</v>
      </c>
      <c r="Z389" s="641">
        <f t="shared" ref="Z389:Z452" si="68">+P389</f>
        <v>75411.33</v>
      </c>
      <c r="AA389" s="641">
        <f t="shared" ref="AA389:AA452" si="69">+X389+Y389+Z389</f>
        <v>268647.43</v>
      </c>
      <c r="AB389" s="642">
        <v>28857.066402483964</v>
      </c>
      <c r="AC389" s="642">
        <v>0</v>
      </c>
      <c r="AD389" s="643">
        <v>28857.066402483964</v>
      </c>
      <c r="AE389" s="644">
        <f t="shared" ref="AE389:AG452" si="70">+ROUND(X389/$AD389,$AF$2)</f>
        <v>5.29</v>
      </c>
      <c r="AF389" s="644">
        <f t="shared" si="70"/>
        <v>1.41</v>
      </c>
      <c r="AG389" s="644">
        <f t="shared" si="70"/>
        <v>2.61</v>
      </c>
      <c r="AH389" s="645">
        <f t="shared" ref="AH389:AH452" si="71">+AE389+AF389+AG389</f>
        <v>9.31</v>
      </c>
      <c r="AI389" s="646"/>
    </row>
    <row r="390" spans="1:35" s="71" customFormat="1" ht="15.75" customHeight="1" x14ac:dyDescent="0.25">
      <c r="A390" s="72">
        <v>1004798</v>
      </c>
      <c r="B390" s="73">
        <v>5211</v>
      </c>
      <c r="C390" s="73" t="s">
        <v>3465</v>
      </c>
      <c r="D390" s="649" t="s">
        <v>1267</v>
      </c>
      <c r="E390" s="74" t="s">
        <v>1029</v>
      </c>
      <c r="F390" s="74" t="s">
        <v>1428</v>
      </c>
      <c r="G390" s="75" t="s">
        <v>1260</v>
      </c>
      <c r="H390" s="76" t="s">
        <v>1429</v>
      </c>
      <c r="I390" s="650">
        <v>251607</v>
      </c>
      <c r="J390" s="650">
        <v>251070</v>
      </c>
      <c r="K390" s="650">
        <v>251607</v>
      </c>
      <c r="L390" s="650">
        <v>251070</v>
      </c>
      <c r="M390" s="68">
        <v>66831.67</v>
      </c>
      <c r="N390" s="68">
        <v>66795.45</v>
      </c>
      <c r="O390" s="68">
        <v>124115.95</v>
      </c>
      <c r="P390" s="68">
        <v>124048.69</v>
      </c>
      <c r="Q390" s="67">
        <v>442554.62</v>
      </c>
      <c r="R390" s="69">
        <v>441914.14</v>
      </c>
      <c r="S390" s="66">
        <v>884468.76</v>
      </c>
      <c r="T390" s="639">
        <f t="shared" si="62"/>
        <v>251607</v>
      </c>
      <c r="U390" s="640">
        <f t="shared" si="63"/>
        <v>66831.67</v>
      </c>
      <c r="V390" s="641">
        <f t="shared" si="64"/>
        <v>124115.95</v>
      </c>
      <c r="W390" s="641">
        <f t="shared" si="65"/>
        <v>442554.62</v>
      </c>
      <c r="X390" s="639">
        <f t="shared" si="66"/>
        <v>251070</v>
      </c>
      <c r="Y390" s="640">
        <f t="shared" si="67"/>
        <v>66795.45</v>
      </c>
      <c r="Z390" s="641">
        <f t="shared" si="68"/>
        <v>124048.69</v>
      </c>
      <c r="AA390" s="641">
        <f t="shared" si="69"/>
        <v>441914.14</v>
      </c>
      <c r="AB390" s="642">
        <v>22578.054941812799</v>
      </c>
      <c r="AC390" s="642">
        <v>4413.2778023830551</v>
      </c>
      <c r="AD390" s="643">
        <v>26991.332744195854</v>
      </c>
      <c r="AE390" s="644">
        <f t="shared" si="70"/>
        <v>9.3000000000000007</v>
      </c>
      <c r="AF390" s="644">
        <f t="shared" si="70"/>
        <v>2.4700000000000002</v>
      </c>
      <c r="AG390" s="644">
        <f t="shared" si="70"/>
        <v>4.5999999999999996</v>
      </c>
      <c r="AH390" s="645">
        <f t="shared" si="71"/>
        <v>16.37</v>
      </c>
      <c r="AI390" s="646"/>
    </row>
    <row r="391" spans="1:35" s="71" customFormat="1" ht="15.75" customHeight="1" x14ac:dyDescent="0.25">
      <c r="A391" s="72">
        <v>1014952</v>
      </c>
      <c r="B391" s="73">
        <v>102667</v>
      </c>
      <c r="C391" s="73" t="s">
        <v>3579</v>
      </c>
      <c r="D391" s="649" t="s">
        <v>1258</v>
      </c>
      <c r="E391" s="74" t="s">
        <v>416</v>
      </c>
      <c r="F391" s="74" t="s">
        <v>1428</v>
      </c>
      <c r="G391" s="75" t="s">
        <v>1260</v>
      </c>
      <c r="H391" s="76" t="s">
        <v>1429</v>
      </c>
      <c r="I391" s="650">
        <v>173084</v>
      </c>
      <c r="J391" s="650">
        <v>172714</v>
      </c>
      <c r="K391" s="650">
        <v>173084</v>
      </c>
      <c r="L391" s="650">
        <v>172714</v>
      </c>
      <c r="M391" s="68">
        <v>45974.26</v>
      </c>
      <c r="N391" s="68">
        <v>45949.35</v>
      </c>
      <c r="O391" s="68">
        <v>85380.77</v>
      </c>
      <c r="P391" s="68">
        <v>85334.5</v>
      </c>
      <c r="Q391" s="67">
        <v>304439.03000000003</v>
      </c>
      <c r="R391" s="69">
        <v>303997.84999999998</v>
      </c>
      <c r="S391" s="66">
        <v>608436.88</v>
      </c>
      <c r="T391" s="639">
        <f t="shared" si="62"/>
        <v>173084</v>
      </c>
      <c r="U391" s="640">
        <f t="shared" si="63"/>
        <v>45974.26</v>
      </c>
      <c r="V391" s="641">
        <f t="shared" si="64"/>
        <v>85380.77</v>
      </c>
      <c r="W391" s="641">
        <f t="shared" si="65"/>
        <v>304439.03000000003</v>
      </c>
      <c r="X391" s="639">
        <f t="shared" si="66"/>
        <v>172714</v>
      </c>
      <c r="Y391" s="640">
        <f t="shared" si="67"/>
        <v>45949.35</v>
      </c>
      <c r="Z391" s="641">
        <f t="shared" si="68"/>
        <v>85334.5</v>
      </c>
      <c r="AA391" s="641">
        <f t="shared" si="69"/>
        <v>303997.84999999998</v>
      </c>
      <c r="AB391" s="642">
        <v>30335.791973545318</v>
      </c>
      <c r="AC391" s="642">
        <v>0</v>
      </c>
      <c r="AD391" s="643">
        <v>30335.791973545318</v>
      </c>
      <c r="AE391" s="644">
        <f t="shared" si="70"/>
        <v>5.69</v>
      </c>
      <c r="AF391" s="644">
        <f t="shared" si="70"/>
        <v>1.51</v>
      </c>
      <c r="AG391" s="644">
        <f t="shared" si="70"/>
        <v>2.81</v>
      </c>
      <c r="AH391" s="645">
        <f t="shared" si="71"/>
        <v>10.01</v>
      </c>
      <c r="AI391" s="646"/>
    </row>
    <row r="392" spans="1:35" s="71" customFormat="1" ht="15.75" customHeight="1" x14ac:dyDescent="0.25">
      <c r="A392" s="72">
        <v>1026577</v>
      </c>
      <c r="B392" s="73">
        <v>4758</v>
      </c>
      <c r="C392" s="73" t="s">
        <v>3580</v>
      </c>
      <c r="D392" s="649" t="s">
        <v>1408</v>
      </c>
      <c r="E392" s="74" t="s">
        <v>814</v>
      </c>
      <c r="F392" s="74" t="s">
        <v>1428</v>
      </c>
      <c r="G392" s="75" t="s">
        <v>1260</v>
      </c>
      <c r="H392" s="76" t="s">
        <v>1429</v>
      </c>
      <c r="I392" s="650">
        <v>386129</v>
      </c>
      <c r="J392" s="650">
        <v>385305</v>
      </c>
      <c r="K392" s="650">
        <v>386128.99999999994</v>
      </c>
      <c r="L392" s="650">
        <v>385305</v>
      </c>
      <c r="M392" s="68">
        <v>102563.19</v>
      </c>
      <c r="N392" s="68">
        <v>102507.61</v>
      </c>
      <c r="O392" s="68">
        <v>190474.5</v>
      </c>
      <c r="P392" s="68">
        <v>190371.27</v>
      </c>
      <c r="Q392" s="67">
        <v>679166.69</v>
      </c>
      <c r="R392" s="69">
        <v>678183.88</v>
      </c>
      <c r="S392" s="66">
        <v>1357350.5699999998</v>
      </c>
      <c r="T392" s="639">
        <f t="shared" si="62"/>
        <v>386128.99999999994</v>
      </c>
      <c r="U392" s="640">
        <f t="shared" si="63"/>
        <v>102563.19</v>
      </c>
      <c r="V392" s="641">
        <f t="shared" si="64"/>
        <v>190474.5</v>
      </c>
      <c r="W392" s="641">
        <f t="shared" si="65"/>
        <v>679166.69</v>
      </c>
      <c r="X392" s="639">
        <f t="shared" si="66"/>
        <v>385305</v>
      </c>
      <c r="Y392" s="640">
        <f t="shared" si="67"/>
        <v>102507.61</v>
      </c>
      <c r="Z392" s="641">
        <f t="shared" si="68"/>
        <v>190371.27</v>
      </c>
      <c r="AA392" s="641">
        <f t="shared" si="69"/>
        <v>678183.88</v>
      </c>
      <c r="AB392" s="642">
        <v>15259.444498980509</v>
      </c>
      <c r="AC392" s="642">
        <v>2258.7093876141503</v>
      </c>
      <c r="AD392" s="643">
        <v>17518.15388659466</v>
      </c>
      <c r="AE392" s="644">
        <f t="shared" si="70"/>
        <v>21.99</v>
      </c>
      <c r="AF392" s="644">
        <f t="shared" si="70"/>
        <v>5.85</v>
      </c>
      <c r="AG392" s="644">
        <f t="shared" si="70"/>
        <v>10.87</v>
      </c>
      <c r="AH392" s="645">
        <f t="shared" si="71"/>
        <v>38.709999999999994</v>
      </c>
      <c r="AI392" s="646"/>
    </row>
    <row r="393" spans="1:35" s="71" customFormat="1" ht="15.75" customHeight="1" x14ac:dyDescent="0.25">
      <c r="A393" s="72">
        <v>1026582</v>
      </c>
      <c r="B393" s="73">
        <v>5042</v>
      </c>
      <c r="C393" s="73" t="s">
        <v>3580</v>
      </c>
      <c r="D393" s="649" t="s">
        <v>1408</v>
      </c>
      <c r="E393" s="74" t="s">
        <v>314</v>
      </c>
      <c r="F393" s="74" t="s">
        <v>1428</v>
      </c>
      <c r="G393" s="75" t="s">
        <v>1260</v>
      </c>
      <c r="H393" s="76" t="s">
        <v>1429</v>
      </c>
      <c r="I393" s="650">
        <v>286675</v>
      </c>
      <c r="J393" s="650">
        <v>286063</v>
      </c>
      <c r="K393" s="650">
        <v>286675</v>
      </c>
      <c r="L393" s="650">
        <v>286063</v>
      </c>
      <c r="M393" s="68">
        <v>76146.179999999993</v>
      </c>
      <c r="N393" s="68">
        <v>76104.92</v>
      </c>
      <c r="O393" s="68">
        <v>141414.34</v>
      </c>
      <c r="P393" s="68">
        <v>141337.70000000001</v>
      </c>
      <c r="Q393" s="67">
        <v>504235.52000000002</v>
      </c>
      <c r="R393" s="69">
        <v>503505.62</v>
      </c>
      <c r="S393" s="66">
        <v>1007741.14</v>
      </c>
      <c r="T393" s="639">
        <f t="shared" si="62"/>
        <v>286675</v>
      </c>
      <c r="U393" s="640">
        <f t="shared" si="63"/>
        <v>76146.179999999993</v>
      </c>
      <c r="V393" s="641">
        <f t="shared" si="64"/>
        <v>141414.34</v>
      </c>
      <c r="W393" s="641">
        <f t="shared" si="65"/>
        <v>504235.52000000002</v>
      </c>
      <c r="X393" s="639">
        <f t="shared" si="66"/>
        <v>286063</v>
      </c>
      <c r="Y393" s="640">
        <f t="shared" si="67"/>
        <v>76104.92</v>
      </c>
      <c r="Z393" s="641">
        <f t="shared" si="68"/>
        <v>141337.70000000001</v>
      </c>
      <c r="AA393" s="641">
        <f t="shared" si="69"/>
        <v>503505.62</v>
      </c>
      <c r="AB393" s="642">
        <v>15259.444498980509</v>
      </c>
      <c r="AC393" s="642">
        <v>2258.7093876141503</v>
      </c>
      <c r="AD393" s="643">
        <v>17518.15388659466</v>
      </c>
      <c r="AE393" s="644">
        <f t="shared" si="70"/>
        <v>16.329999999999998</v>
      </c>
      <c r="AF393" s="644">
        <f t="shared" si="70"/>
        <v>4.34</v>
      </c>
      <c r="AG393" s="644">
        <f t="shared" si="70"/>
        <v>8.07</v>
      </c>
      <c r="AH393" s="645">
        <f t="shared" si="71"/>
        <v>28.74</v>
      </c>
      <c r="AI393" s="646"/>
    </row>
    <row r="394" spans="1:35" s="71" customFormat="1" ht="15.75" customHeight="1" x14ac:dyDescent="0.25">
      <c r="A394" s="72">
        <v>1026641</v>
      </c>
      <c r="B394" s="73">
        <v>5232</v>
      </c>
      <c r="C394" s="73" t="s">
        <v>3522</v>
      </c>
      <c r="D394" s="649" t="s">
        <v>1297</v>
      </c>
      <c r="E394" s="74" t="s">
        <v>1045</v>
      </c>
      <c r="F394" s="74" t="s">
        <v>1428</v>
      </c>
      <c r="G394" s="75" t="s">
        <v>1260</v>
      </c>
      <c r="H394" s="76" t="s">
        <v>1429</v>
      </c>
      <c r="I394" s="650">
        <v>232004</v>
      </c>
      <c r="J394" s="650">
        <v>231509</v>
      </c>
      <c r="K394" s="650">
        <v>232004</v>
      </c>
      <c r="L394" s="650">
        <v>231509</v>
      </c>
      <c r="M394" s="68">
        <v>61624.59</v>
      </c>
      <c r="N394" s="68">
        <v>61591.199999999997</v>
      </c>
      <c r="O394" s="68">
        <v>114445.67</v>
      </c>
      <c r="P394" s="68">
        <v>114383.65</v>
      </c>
      <c r="Q394" s="67">
        <v>408074.25999999995</v>
      </c>
      <c r="R394" s="69">
        <v>407483.85</v>
      </c>
      <c r="S394" s="66">
        <v>815558.10999999987</v>
      </c>
      <c r="T394" s="639">
        <f t="shared" si="62"/>
        <v>232004</v>
      </c>
      <c r="U394" s="640">
        <f t="shared" si="63"/>
        <v>61624.59</v>
      </c>
      <c r="V394" s="641">
        <f t="shared" si="64"/>
        <v>114445.67</v>
      </c>
      <c r="W394" s="641">
        <f t="shared" si="65"/>
        <v>408074.25999999995</v>
      </c>
      <c r="X394" s="639">
        <f t="shared" si="66"/>
        <v>231509</v>
      </c>
      <c r="Y394" s="640">
        <f t="shared" si="67"/>
        <v>61591.199999999997</v>
      </c>
      <c r="Z394" s="641">
        <f t="shared" si="68"/>
        <v>114383.65</v>
      </c>
      <c r="AA394" s="641">
        <f t="shared" si="69"/>
        <v>407483.85</v>
      </c>
      <c r="AB394" s="642">
        <v>19751.398654117922</v>
      </c>
      <c r="AC394" s="642">
        <v>0</v>
      </c>
      <c r="AD394" s="643">
        <v>19751.398654117922</v>
      </c>
      <c r="AE394" s="644">
        <f t="shared" si="70"/>
        <v>11.72</v>
      </c>
      <c r="AF394" s="644">
        <f t="shared" si="70"/>
        <v>3.12</v>
      </c>
      <c r="AG394" s="644">
        <f t="shared" si="70"/>
        <v>5.79</v>
      </c>
      <c r="AH394" s="645">
        <f t="shared" si="71"/>
        <v>20.63</v>
      </c>
      <c r="AI394" s="646"/>
    </row>
    <row r="395" spans="1:35" s="71" customFormat="1" ht="15.75" customHeight="1" x14ac:dyDescent="0.25">
      <c r="A395" s="72">
        <v>1026665</v>
      </c>
      <c r="B395" s="73">
        <v>127</v>
      </c>
      <c r="C395" s="73" t="s">
        <v>3579</v>
      </c>
      <c r="D395" s="649" t="s">
        <v>1258</v>
      </c>
      <c r="E395" s="74" t="s">
        <v>158</v>
      </c>
      <c r="F395" s="74" t="s">
        <v>1428</v>
      </c>
      <c r="G395" s="75" t="s">
        <v>1260</v>
      </c>
      <c r="H395" s="76" t="s">
        <v>1429</v>
      </c>
      <c r="I395" s="650">
        <v>91163</v>
      </c>
      <c r="J395" s="650">
        <v>90968</v>
      </c>
      <c r="K395" s="650">
        <v>91163</v>
      </c>
      <c r="L395" s="650">
        <v>90968</v>
      </c>
      <c r="M395" s="68">
        <v>24214.51</v>
      </c>
      <c r="N395" s="68">
        <v>24201.39</v>
      </c>
      <c r="O395" s="68">
        <v>44969.81</v>
      </c>
      <c r="P395" s="68">
        <v>44945.440000000002</v>
      </c>
      <c r="Q395" s="67">
        <v>160347.32</v>
      </c>
      <c r="R395" s="69">
        <v>160114.83000000002</v>
      </c>
      <c r="S395" s="66">
        <v>320462.15000000002</v>
      </c>
      <c r="T395" s="639">
        <f t="shared" si="62"/>
        <v>91163</v>
      </c>
      <c r="U395" s="640">
        <f t="shared" si="63"/>
        <v>24214.51</v>
      </c>
      <c r="V395" s="641">
        <f t="shared" si="64"/>
        <v>44969.81</v>
      </c>
      <c r="W395" s="641">
        <f t="shared" si="65"/>
        <v>160347.32</v>
      </c>
      <c r="X395" s="639">
        <f t="shared" si="66"/>
        <v>90968</v>
      </c>
      <c r="Y395" s="640">
        <f t="shared" si="67"/>
        <v>24201.39</v>
      </c>
      <c r="Z395" s="641">
        <f t="shared" si="68"/>
        <v>44945.440000000002</v>
      </c>
      <c r="AA395" s="641">
        <f t="shared" si="69"/>
        <v>160114.83000000002</v>
      </c>
      <c r="AB395" s="642">
        <v>30335.791973545318</v>
      </c>
      <c r="AC395" s="642">
        <v>0</v>
      </c>
      <c r="AD395" s="643">
        <v>30335.791973545318</v>
      </c>
      <c r="AE395" s="644">
        <f t="shared" si="70"/>
        <v>3</v>
      </c>
      <c r="AF395" s="644">
        <f t="shared" si="70"/>
        <v>0.8</v>
      </c>
      <c r="AG395" s="644">
        <f t="shared" si="70"/>
        <v>1.48</v>
      </c>
      <c r="AH395" s="645">
        <f t="shared" si="71"/>
        <v>5.2799999999999994</v>
      </c>
      <c r="AI395" s="646"/>
    </row>
    <row r="396" spans="1:35" s="71" customFormat="1" ht="15.75" customHeight="1" x14ac:dyDescent="0.25">
      <c r="A396" s="72">
        <v>1026666</v>
      </c>
      <c r="B396" s="73">
        <v>5207</v>
      </c>
      <c r="C396" s="73" t="s">
        <v>1267</v>
      </c>
      <c r="D396" s="649" t="s">
        <v>1267</v>
      </c>
      <c r="E396" s="74" t="s">
        <v>1025</v>
      </c>
      <c r="F396" s="74" t="s">
        <v>1428</v>
      </c>
      <c r="G396" s="75" t="s">
        <v>1260</v>
      </c>
      <c r="H396" s="76" t="s">
        <v>1429</v>
      </c>
      <c r="I396" s="650">
        <v>247407</v>
      </c>
      <c r="J396" s="650">
        <v>246879</v>
      </c>
      <c r="K396" s="650">
        <v>247407.00000000003</v>
      </c>
      <c r="L396" s="650">
        <v>246879</v>
      </c>
      <c r="M396" s="68">
        <v>65715.86</v>
      </c>
      <c r="N396" s="68">
        <v>65680.25</v>
      </c>
      <c r="O396" s="68">
        <v>122043.75</v>
      </c>
      <c r="P396" s="68">
        <v>121977.61</v>
      </c>
      <c r="Q396" s="67">
        <v>435166.61000000004</v>
      </c>
      <c r="R396" s="69">
        <v>434536.86</v>
      </c>
      <c r="S396" s="66">
        <v>869703.47</v>
      </c>
      <c r="T396" s="639">
        <f t="shared" si="62"/>
        <v>247407.00000000003</v>
      </c>
      <c r="U396" s="640">
        <f t="shared" si="63"/>
        <v>65715.86</v>
      </c>
      <c r="V396" s="641">
        <f t="shared" si="64"/>
        <v>122043.75</v>
      </c>
      <c r="W396" s="641">
        <f t="shared" si="65"/>
        <v>435166.61000000004</v>
      </c>
      <c r="X396" s="639">
        <f t="shared" si="66"/>
        <v>246879</v>
      </c>
      <c r="Y396" s="640">
        <f t="shared" si="67"/>
        <v>65680.25</v>
      </c>
      <c r="Z396" s="641">
        <f t="shared" si="68"/>
        <v>121977.61</v>
      </c>
      <c r="AA396" s="641">
        <f t="shared" si="69"/>
        <v>434536.86</v>
      </c>
      <c r="AB396" s="642">
        <v>22578.054941812799</v>
      </c>
      <c r="AC396" s="642">
        <v>4413.2778023830551</v>
      </c>
      <c r="AD396" s="643">
        <v>26991.332744195854</v>
      </c>
      <c r="AE396" s="644">
        <f t="shared" si="70"/>
        <v>9.15</v>
      </c>
      <c r="AF396" s="644">
        <f t="shared" si="70"/>
        <v>2.4300000000000002</v>
      </c>
      <c r="AG396" s="644">
        <f t="shared" si="70"/>
        <v>4.5199999999999996</v>
      </c>
      <c r="AH396" s="645">
        <f t="shared" si="71"/>
        <v>16.100000000000001</v>
      </c>
      <c r="AI396" s="646"/>
    </row>
    <row r="397" spans="1:35" s="71" customFormat="1" ht="15.75" customHeight="1" x14ac:dyDescent="0.25">
      <c r="A397" s="72">
        <v>1026678</v>
      </c>
      <c r="B397" s="73">
        <v>4833</v>
      </c>
      <c r="C397" s="73" t="s">
        <v>3581</v>
      </c>
      <c r="D397" s="649" t="s">
        <v>1286</v>
      </c>
      <c r="E397" s="74" t="s">
        <v>841</v>
      </c>
      <c r="F397" s="74" t="s">
        <v>1428</v>
      </c>
      <c r="G397" s="75" t="s">
        <v>1260</v>
      </c>
      <c r="H397" s="76" t="s">
        <v>1429</v>
      </c>
      <c r="I397" s="650">
        <v>351927</v>
      </c>
      <c r="J397" s="650">
        <v>351175</v>
      </c>
      <c r="K397" s="650">
        <v>351927</v>
      </c>
      <c r="L397" s="650">
        <v>351175</v>
      </c>
      <c r="M397" s="68">
        <v>93478.3</v>
      </c>
      <c r="N397" s="68">
        <v>93427.64</v>
      </c>
      <c r="O397" s="68">
        <v>173602.56</v>
      </c>
      <c r="P397" s="68">
        <v>173508.48000000001</v>
      </c>
      <c r="Q397" s="67">
        <v>619007.86</v>
      </c>
      <c r="R397" s="69">
        <v>618111.12</v>
      </c>
      <c r="S397" s="66">
        <v>1237118.98</v>
      </c>
      <c r="T397" s="639">
        <f t="shared" si="62"/>
        <v>351927</v>
      </c>
      <c r="U397" s="640">
        <f t="shared" si="63"/>
        <v>93478.3</v>
      </c>
      <c r="V397" s="641">
        <f t="shared" si="64"/>
        <v>173602.56</v>
      </c>
      <c r="W397" s="641">
        <f t="shared" si="65"/>
        <v>619007.86</v>
      </c>
      <c r="X397" s="639">
        <f t="shared" si="66"/>
        <v>351175</v>
      </c>
      <c r="Y397" s="640">
        <f t="shared" si="67"/>
        <v>93427.64</v>
      </c>
      <c r="Z397" s="641">
        <f t="shared" si="68"/>
        <v>173508.48000000001</v>
      </c>
      <c r="AA397" s="641">
        <f t="shared" si="69"/>
        <v>618111.12</v>
      </c>
      <c r="AB397" s="642">
        <v>12694.558936844121</v>
      </c>
      <c r="AC397" s="642">
        <v>0</v>
      </c>
      <c r="AD397" s="643">
        <v>12694.558936844121</v>
      </c>
      <c r="AE397" s="644">
        <f t="shared" si="70"/>
        <v>27.66</v>
      </c>
      <c r="AF397" s="644">
        <f t="shared" si="70"/>
        <v>7.36</v>
      </c>
      <c r="AG397" s="644">
        <f t="shared" si="70"/>
        <v>13.67</v>
      </c>
      <c r="AH397" s="645">
        <f t="shared" si="71"/>
        <v>48.690000000000005</v>
      </c>
      <c r="AI397" s="646"/>
    </row>
    <row r="398" spans="1:35" s="71" customFormat="1" ht="15.75" customHeight="1" x14ac:dyDescent="0.25">
      <c r="A398" s="72">
        <v>1026569</v>
      </c>
      <c r="B398" s="73">
        <v>5323</v>
      </c>
      <c r="C398" s="73" t="s">
        <v>3582</v>
      </c>
      <c r="D398" s="649" t="s">
        <v>1408</v>
      </c>
      <c r="E398" s="74" t="s">
        <v>1091</v>
      </c>
      <c r="F398" s="74" t="s">
        <v>1428</v>
      </c>
      <c r="G398" s="75" t="s">
        <v>1260</v>
      </c>
      <c r="H398" s="76" t="s">
        <v>1429</v>
      </c>
      <c r="I398" s="650">
        <v>226427</v>
      </c>
      <c r="J398" s="650">
        <v>225944</v>
      </c>
      <c r="K398" s="650">
        <v>226427</v>
      </c>
      <c r="L398" s="650">
        <v>225944.00000000003</v>
      </c>
      <c r="M398" s="68">
        <v>60143.32</v>
      </c>
      <c r="N398" s="68">
        <v>60110.73</v>
      </c>
      <c r="O398" s="68">
        <v>111694.74</v>
      </c>
      <c r="P398" s="68">
        <v>111634.21</v>
      </c>
      <c r="Q398" s="67">
        <v>398265.06</v>
      </c>
      <c r="R398" s="69">
        <v>397688.94000000006</v>
      </c>
      <c r="S398" s="66">
        <v>795954</v>
      </c>
      <c r="T398" s="639">
        <f t="shared" si="62"/>
        <v>226427</v>
      </c>
      <c r="U398" s="640">
        <f t="shared" si="63"/>
        <v>60143.32</v>
      </c>
      <c r="V398" s="641">
        <f t="shared" si="64"/>
        <v>111694.74</v>
      </c>
      <c r="W398" s="641">
        <f t="shared" si="65"/>
        <v>398265.06</v>
      </c>
      <c r="X398" s="639">
        <f t="shared" si="66"/>
        <v>225944.00000000003</v>
      </c>
      <c r="Y398" s="640">
        <f t="shared" si="67"/>
        <v>60110.73</v>
      </c>
      <c r="Z398" s="641">
        <f t="shared" si="68"/>
        <v>111634.21</v>
      </c>
      <c r="AA398" s="641">
        <f t="shared" si="69"/>
        <v>397688.94000000006</v>
      </c>
      <c r="AB398" s="642">
        <v>15259.444498980509</v>
      </c>
      <c r="AC398" s="642">
        <v>2258.7093876141503</v>
      </c>
      <c r="AD398" s="643">
        <v>17518.15388659466</v>
      </c>
      <c r="AE398" s="644">
        <f t="shared" si="70"/>
        <v>12.9</v>
      </c>
      <c r="AF398" s="644">
        <f t="shared" si="70"/>
        <v>3.43</v>
      </c>
      <c r="AG398" s="644">
        <f t="shared" si="70"/>
        <v>6.37</v>
      </c>
      <c r="AH398" s="645">
        <f t="shared" si="71"/>
        <v>22.700000000000003</v>
      </c>
      <c r="AI398" s="646"/>
    </row>
    <row r="399" spans="1:35" s="71" customFormat="1" ht="15.75" customHeight="1" x14ac:dyDescent="0.25">
      <c r="A399" s="72">
        <v>1012921</v>
      </c>
      <c r="B399" s="73">
        <v>4155</v>
      </c>
      <c r="C399" s="73" t="s">
        <v>1267</v>
      </c>
      <c r="D399" s="649" t="s">
        <v>1267</v>
      </c>
      <c r="E399" s="74" t="s">
        <v>588</v>
      </c>
      <c r="F399" s="74" t="s">
        <v>1428</v>
      </c>
      <c r="G399" s="75" t="s">
        <v>1260</v>
      </c>
      <c r="H399" s="76" t="s">
        <v>1429</v>
      </c>
      <c r="I399" s="650">
        <v>326941</v>
      </c>
      <c r="J399" s="650">
        <v>326243</v>
      </c>
      <c r="K399" s="650">
        <v>326941</v>
      </c>
      <c r="L399" s="650">
        <v>326243</v>
      </c>
      <c r="M399" s="68">
        <v>86841.71</v>
      </c>
      <c r="N399" s="68">
        <v>86794.65</v>
      </c>
      <c r="O399" s="68">
        <v>161277.46</v>
      </c>
      <c r="P399" s="68">
        <v>161190.06</v>
      </c>
      <c r="Q399" s="67">
        <v>575060.17000000004</v>
      </c>
      <c r="R399" s="69">
        <v>574227.71</v>
      </c>
      <c r="S399" s="66">
        <v>1149287.8799999999</v>
      </c>
      <c r="T399" s="639">
        <f t="shared" si="62"/>
        <v>326941</v>
      </c>
      <c r="U399" s="640">
        <f t="shared" si="63"/>
        <v>86841.71</v>
      </c>
      <c r="V399" s="641">
        <f t="shared" si="64"/>
        <v>161277.46</v>
      </c>
      <c r="W399" s="641">
        <f t="shared" si="65"/>
        <v>575060.17000000004</v>
      </c>
      <c r="X399" s="639">
        <f t="shared" si="66"/>
        <v>326243</v>
      </c>
      <c r="Y399" s="640">
        <f t="shared" si="67"/>
        <v>86794.65</v>
      </c>
      <c r="Z399" s="641">
        <f t="shared" si="68"/>
        <v>161190.06</v>
      </c>
      <c r="AA399" s="641">
        <f t="shared" si="69"/>
        <v>574227.71</v>
      </c>
      <c r="AB399" s="642">
        <v>22578.054941812799</v>
      </c>
      <c r="AC399" s="642">
        <v>4413.2778023830551</v>
      </c>
      <c r="AD399" s="643">
        <v>26991.332744195854</v>
      </c>
      <c r="AE399" s="644">
        <f t="shared" si="70"/>
        <v>12.09</v>
      </c>
      <c r="AF399" s="644">
        <f t="shared" si="70"/>
        <v>3.22</v>
      </c>
      <c r="AG399" s="644">
        <f t="shared" si="70"/>
        <v>5.97</v>
      </c>
      <c r="AH399" s="645">
        <f t="shared" si="71"/>
        <v>21.28</v>
      </c>
      <c r="AI399" s="646"/>
    </row>
    <row r="400" spans="1:35" s="71" customFormat="1" ht="15.75" customHeight="1" x14ac:dyDescent="0.25">
      <c r="A400" s="72">
        <v>1013349</v>
      </c>
      <c r="B400" s="73">
        <v>5206</v>
      </c>
      <c r="C400" s="73" t="s">
        <v>1267</v>
      </c>
      <c r="D400" s="649" t="s">
        <v>1267</v>
      </c>
      <c r="E400" s="74" t="s">
        <v>1023</v>
      </c>
      <c r="F400" s="74" t="s">
        <v>1428</v>
      </c>
      <c r="G400" s="75" t="s">
        <v>1260</v>
      </c>
      <c r="H400" s="76" t="s">
        <v>1429</v>
      </c>
      <c r="I400" s="650">
        <v>333102</v>
      </c>
      <c r="J400" s="650">
        <v>332391</v>
      </c>
      <c r="K400" s="650">
        <v>333102</v>
      </c>
      <c r="L400" s="650">
        <v>332391</v>
      </c>
      <c r="M400" s="68">
        <v>88478.22</v>
      </c>
      <c r="N400" s="68">
        <v>88430.27</v>
      </c>
      <c r="O400" s="68">
        <v>164316.69</v>
      </c>
      <c r="P400" s="68">
        <v>164227.64000000001</v>
      </c>
      <c r="Q400" s="67">
        <v>585896.90999999992</v>
      </c>
      <c r="R400" s="69">
        <v>585048.91</v>
      </c>
      <c r="S400" s="66">
        <v>1170945.8199999998</v>
      </c>
      <c r="T400" s="639">
        <f t="shared" si="62"/>
        <v>333102</v>
      </c>
      <c r="U400" s="640">
        <f t="shared" si="63"/>
        <v>88478.22</v>
      </c>
      <c r="V400" s="641">
        <f t="shared" si="64"/>
        <v>164316.69</v>
      </c>
      <c r="W400" s="641">
        <f t="shared" si="65"/>
        <v>585896.90999999992</v>
      </c>
      <c r="X400" s="639">
        <f t="shared" si="66"/>
        <v>332391</v>
      </c>
      <c r="Y400" s="640">
        <f t="shared" si="67"/>
        <v>88430.27</v>
      </c>
      <c r="Z400" s="641">
        <f t="shared" si="68"/>
        <v>164227.64000000001</v>
      </c>
      <c r="AA400" s="641">
        <f t="shared" si="69"/>
        <v>585048.91</v>
      </c>
      <c r="AB400" s="642">
        <v>22578.054941812799</v>
      </c>
      <c r="AC400" s="642">
        <v>4413.2778023830551</v>
      </c>
      <c r="AD400" s="643">
        <v>26991.332744195854</v>
      </c>
      <c r="AE400" s="644">
        <f t="shared" si="70"/>
        <v>12.31</v>
      </c>
      <c r="AF400" s="644">
        <f t="shared" si="70"/>
        <v>3.28</v>
      </c>
      <c r="AG400" s="644">
        <f t="shared" si="70"/>
        <v>6.08</v>
      </c>
      <c r="AH400" s="645">
        <f t="shared" si="71"/>
        <v>21.67</v>
      </c>
      <c r="AI400" s="646"/>
    </row>
    <row r="401" spans="1:35" s="71" customFormat="1" ht="15.75" customHeight="1" x14ac:dyDescent="0.25">
      <c r="A401" s="81">
        <v>1026595</v>
      </c>
      <c r="B401" s="82">
        <v>4493</v>
      </c>
      <c r="C401" s="82" t="s">
        <v>3579</v>
      </c>
      <c r="D401" s="651" t="s">
        <v>1258</v>
      </c>
      <c r="E401" s="83" t="s">
        <v>226</v>
      </c>
      <c r="F401" s="83" t="s">
        <v>1428</v>
      </c>
      <c r="G401" s="84" t="s">
        <v>1260</v>
      </c>
      <c r="H401" s="85" t="s">
        <v>1429</v>
      </c>
      <c r="I401" s="650">
        <v>284154</v>
      </c>
      <c r="J401" s="650">
        <v>283548</v>
      </c>
      <c r="K401" s="650">
        <v>284154</v>
      </c>
      <c r="L401" s="650">
        <v>283548</v>
      </c>
      <c r="M401" s="68">
        <v>75476.7</v>
      </c>
      <c r="N401" s="68">
        <v>75435.8</v>
      </c>
      <c r="O401" s="68">
        <v>140171.01999999999</v>
      </c>
      <c r="P401" s="68">
        <v>140095.06</v>
      </c>
      <c r="Q401" s="67">
        <v>499801.72</v>
      </c>
      <c r="R401" s="69">
        <v>499078.86</v>
      </c>
      <c r="S401" s="66">
        <v>998880.58</v>
      </c>
      <c r="T401" s="639">
        <f t="shared" si="62"/>
        <v>284154</v>
      </c>
      <c r="U401" s="640">
        <f t="shared" si="63"/>
        <v>75476.7</v>
      </c>
      <c r="V401" s="641">
        <f t="shared" si="64"/>
        <v>140171.01999999999</v>
      </c>
      <c r="W401" s="641">
        <f t="shared" si="65"/>
        <v>499801.72</v>
      </c>
      <c r="X401" s="639">
        <f t="shared" si="66"/>
        <v>283548</v>
      </c>
      <c r="Y401" s="640">
        <f t="shared" si="67"/>
        <v>75435.8</v>
      </c>
      <c r="Z401" s="641">
        <f t="shared" si="68"/>
        <v>140095.06</v>
      </c>
      <c r="AA401" s="641">
        <f t="shared" si="69"/>
        <v>499078.86</v>
      </c>
      <c r="AB401" s="642">
        <v>30335.791973545318</v>
      </c>
      <c r="AC401" s="642">
        <v>0</v>
      </c>
      <c r="AD401" s="643">
        <v>30335.791973545318</v>
      </c>
      <c r="AE401" s="644">
        <f t="shared" si="70"/>
        <v>9.35</v>
      </c>
      <c r="AF401" s="644">
        <f t="shared" si="70"/>
        <v>2.4900000000000002</v>
      </c>
      <c r="AG401" s="644">
        <f t="shared" si="70"/>
        <v>4.62</v>
      </c>
      <c r="AH401" s="645">
        <f t="shared" si="71"/>
        <v>16.46</v>
      </c>
      <c r="AI401" s="646"/>
    </row>
    <row r="402" spans="1:35" s="71" customFormat="1" ht="15.75" customHeight="1" x14ac:dyDescent="0.25">
      <c r="A402" s="81">
        <v>1026618</v>
      </c>
      <c r="B402" s="82">
        <v>4008</v>
      </c>
      <c r="C402" s="82" t="s">
        <v>3536</v>
      </c>
      <c r="D402" s="651" t="s">
        <v>1267</v>
      </c>
      <c r="E402" s="83" t="s">
        <v>552</v>
      </c>
      <c r="F402" s="83" t="s">
        <v>1428</v>
      </c>
      <c r="G402" s="84" t="s">
        <v>1260</v>
      </c>
      <c r="H402" s="85" t="s">
        <v>1429</v>
      </c>
      <c r="I402" s="650">
        <v>108221</v>
      </c>
      <c r="J402" s="650">
        <v>107990</v>
      </c>
      <c r="K402" s="650">
        <v>108221</v>
      </c>
      <c r="L402" s="650">
        <v>107990</v>
      </c>
      <c r="M402" s="68">
        <v>28745.64</v>
      </c>
      <c r="N402" s="68">
        <v>28730.06</v>
      </c>
      <c r="O402" s="68">
        <v>53384.75</v>
      </c>
      <c r="P402" s="68">
        <v>53355.82</v>
      </c>
      <c r="Q402" s="67">
        <v>190351.39</v>
      </c>
      <c r="R402" s="69">
        <v>190075.88</v>
      </c>
      <c r="S402" s="66">
        <v>380427.27</v>
      </c>
      <c r="T402" s="639">
        <f t="shared" si="62"/>
        <v>108221</v>
      </c>
      <c r="U402" s="640">
        <f t="shared" si="63"/>
        <v>28745.64</v>
      </c>
      <c r="V402" s="641">
        <f t="shared" si="64"/>
        <v>53384.75</v>
      </c>
      <c r="W402" s="641">
        <f t="shared" si="65"/>
        <v>190351.39</v>
      </c>
      <c r="X402" s="639">
        <f t="shared" si="66"/>
        <v>107990</v>
      </c>
      <c r="Y402" s="640">
        <f t="shared" si="67"/>
        <v>28730.06</v>
      </c>
      <c r="Z402" s="641">
        <f t="shared" si="68"/>
        <v>53355.82</v>
      </c>
      <c r="AA402" s="641">
        <f t="shared" si="69"/>
        <v>190075.88</v>
      </c>
      <c r="AB402" s="642">
        <v>22578.054941812799</v>
      </c>
      <c r="AC402" s="642">
        <v>4413.2778023830551</v>
      </c>
      <c r="AD402" s="643">
        <v>26991.332744195854</v>
      </c>
      <c r="AE402" s="644">
        <f t="shared" si="70"/>
        <v>4</v>
      </c>
      <c r="AF402" s="644">
        <f t="shared" si="70"/>
        <v>1.06</v>
      </c>
      <c r="AG402" s="644">
        <f t="shared" si="70"/>
        <v>1.98</v>
      </c>
      <c r="AH402" s="645">
        <f t="shared" si="71"/>
        <v>7.0400000000000009</v>
      </c>
      <c r="AI402" s="646"/>
    </row>
    <row r="403" spans="1:35" s="71" customFormat="1" ht="15.75" customHeight="1" x14ac:dyDescent="0.25">
      <c r="A403" s="81">
        <v>1026695</v>
      </c>
      <c r="B403" s="82">
        <v>5243</v>
      </c>
      <c r="C403" s="82" t="s">
        <v>3583</v>
      </c>
      <c r="D403" s="651" t="s">
        <v>1267</v>
      </c>
      <c r="E403" s="83" t="s">
        <v>1053</v>
      </c>
      <c r="F403" s="83" t="s">
        <v>1428</v>
      </c>
      <c r="G403" s="84" t="s">
        <v>1260</v>
      </c>
      <c r="H403" s="85" t="s">
        <v>1429</v>
      </c>
      <c r="I403" s="650">
        <v>342782</v>
      </c>
      <c r="J403" s="650">
        <v>342051</v>
      </c>
      <c r="K403" s="650">
        <v>342782</v>
      </c>
      <c r="L403" s="650">
        <v>342051</v>
      </c>
      <c r="M403" s="68">
        <v>91049.41</v>
      </c>
      <c r="N403" s="68">
        <v>91000.07</v>
      </c>
      <c r="O403" s="68">
        <v>169091.76</v>
      </c>
      <c r="P403" s="68">
        <v>169000.13</v>
      </c>
      <c r="Q403" s="67">
        <v>602923.17000000004</v>
      </c>
      <c r="R403" s="69">
        <v>602051.19999999995</v>
      </c>
      <c r="S403" s="66">
        <v>1204974.3700000001</v>
      </c>
      <c r="T403" s="639">
        <f t="shared" si="62"/>
        <v>342782</v>
      </c>
      <c r="U403" s="640">
        <f t="shared" si="63"/>
        <v>91049.41</v>
      </c>
      <c r="V403" s="641">
        <f t="shared" si="64"/>
        <v>169091.76</v>
      </c>
      <c r="W403" s="641">
        <f t="shared" si="65"/>
        <v>602923.17000000004</v>
      </c>
      <c r="X403" s="639">
        <f t="shared" si="66"/>
        <v>342051</v>
      </c>
      <c r="Y403" s="640">
        <f t="shared" si="67"/>
        <v>91000.07</v>
      </c>
      <c r="Z403" s="641">
        <f t="shared" si="68"/>
        <v>169000.13</v>
      </c>
      <c r="AA403" s="641">
        <f t="shared" si="69"/>
        <v>602051.19999999995</v>
      </c>
      <c r="AB403" s="642">
        <v>22578.054941812799</v>
      </c>
      <c r="AC403" s="642">
        <v>4413.2778023830551</v>
      </c>
      <c r="AD403" s="643">
        <v>26991.332744195854</v>
      </c>
      <c r="AE403" s="644">
        <f t="shared" si="70"/>
        <v>12.67</v>
      </c>
      <c r="AF403" s="644">
        <f t="shared" si="70"/>
        <v>3.37</v>
      </c>
      <c r="AG403" s="644">
        <f t="shared" si="70"/>
        <v>6.26</v>
      </c>
      <c r="AH403" s="645">
        <f t="shared" si="71"/>
        <v>22.299999999999997</v>
      </c>
      <c r="AI403" s="646"/>
    </row>
    <row r="404" spans="1:35" s="71" customFormat="1" ht="15.75" customHeight="1" x14ac:dyDescent="0.25">
      <c r="A404" s="81">
        <v>1026583</v>
      </c>
      <c r="B404" s="82">
        <v>105179</v>
      </c>
      <c r="C404" s="82" t="s">
        <v>3580</v>
      </c>
      <c r="D404" s="651" t="s">
        <v>1408</v>
      </c>
      <c r="E404" s="83" t="s">
        <v>520</v>
      </c>
      <c r="F404" s="83" t="s">
        <v>1428</v>
      </c>
      <c r="G404" s="84" t="s">
        <v>1260</v>
      </c>
      <c r="H404" s="85" t="s">
        <v>1429</v>
      </c>
      <c r="I404" s="650">
        <v>270907</v>
      </c>
      <c r="J404" s="650">
        <v>270328</v>
      </c>
      <c r="K404" s="650">
        <v>270907</v>
      </c>
      <c r="L404" s="650">
        <v>270328</v>
      </c>
      <c r="M404" s="68">
        <v>71957.88</v>
      </c>
      <c r="N404" s="68">
        <v>71918.89</v>
      </c>
      <c r="O404" s="68">
        <v>133636.07</v>
      </c>
      <c r="P404" s="68">
        <v>133563.65</v>
      </c>
      <c r="Q404" s="67">
        <v>476500.95</v>
      </c>
      <c r="R404" s="69">
        <v>475810.54000000004</v>
      </c>
      <c r="S404" s="66">
        <v>952311.49</v>
      </c>
      <c r="T404" s="639">
        <f t="shared" si="62"/>
        <v>270907</v>
      </c>
      <c r="U404" s="640">
        <f t="shared" si="63"/>
        <v>71957.88</v>
      </c>
      <c r="V404" s="641">
        <f t="shared" si="64"/>
        <v>133636.07</v>
      </c>
      <c r="W404" s="641">
        <f t="shared" si="65"/>
        <v>476500.95</v>
      </c>
      <c r="X404" s="639">
        <f t="shared" si="66"/>
        <v>270328</v>
      </c>
      <c r="Y404" s="640">
        <f t="shared" si="67"/>
        <v>71918.89</v>
      </c>
      <c r="Z404" s="641">
        <f t="shared" si="68"/>
        <v>133563.65</v>
      </c>
      <c r="AA404" s="641">
        <f t="shared" si="69"/>
        <v>475810.54000000004</v>
      </c>
      <c r="AB404" s="642">
        <v>15259.444498980509</v>
      </c>
      <c r="AC404" s="642">
        <v>2258.7093876141503</v>
      </c>
      <c r="AD404" s="643">
        <v>17518.15388659466</v>
      </c>
      <c r="AE404" s="644">
        <f t="shared" si="70"/>
        <v>15.43</v>
      </c>
      <c r="AF404" s="644">
        <f t="shared" si="70"/>
        <v>4.1100000000000003</v>
      </c>
      <c r="AG404" s="644">
        <f t="shared" si="70"/>
        <v>7.62</v>
      </c>
      <c r="AH404" s="645">
        <f t="shared" si="71"/>
        <v>27.16</v>
      </c>
      <c r="AI404" s="646"/>
    </row>
    <row r="405" spans="1:35" s="71" customFormat="1" ht="15.75" customHeight="1" x14ac:dyDescent="0.25">
      <c r="A405" s="81">
        <v>1026685</v>
      </c>
      <c r="B405" s="82">
        <v>4073</v>
      </c>
      <c r="C405" s="82" t="s">
        <v>1267</v>
      </c>
      <c r="D405" s="651" t="s">
        <v>1267</v>
      </c>
      <c r="E405" s="83" t="s">
        <v>166</v>
      </c>
      <c r="F405" s="83" t="s">
        <v>1428</v>
      </c>
      <c r="G405" s="84" t="s">
        <v>1260</v>
      </c>
      <c r="H405" s="85" t="s">
        <v>1429</v>
      </c>
      <c r="I405" s="650">
        <v>335720</v>
      </c>
      <c r="J405" s="650">
        <v>335003</v>
      </c>
      <c r="K405" s="650">
        <v>335720</v>
      </c>
      <c r="L405" s="650">
        <v>335003</v>
      </c>
      <c r="M405" s="68">
        <v>89173.57</v>
      </c>
      <c r="N405" s="68">
        <v>89125.25</v>
      </c>
      <c r="O405" s="68">
        <v>165608.06</v>
      </c>
      <c r="P405" s="68">
        <v>165518.31</v>
      </c>
      <c r="Q405" s="67">
        <v>590501.63</v>
      </c>
      <c r="R405" s="69">
        <v>589646.56000000006</v>
      </c>
      <c r="S405" s="66">
        <v>1180148.19</v>
      </c>
      <c r="T405" s="639">
        <f t="shared" si="62"/>
        <v>335720</v>
      </c>
      <c r="U405" s="640">
        <f t="shared" si="63"/>
        <v>89173.57</v>
      </c>
      <c r="V405" s="641">
        <f t="shared" si="64"/>
        <v>165608.06</v>
      </c>
      <c r="W405" s="641">
        <f t="shared" si="65"/>
        <v>590501.63</v>
      </c>
      <c r="X405" s="639">
        <f t="shared" si="66"/>
        <v>335003</v>
      </c>
      <c r="Y405" s="640">
        <f t="shared" si="67"/>
        <v>89125.25</v>
      </c>
      <c r="Z405" s="641">
        <f t="shared" si="68"/>
        <v>165518.31</v>
      </c>
      <c r="AA405" s="641">
        <f t="shared" si="69"/>
        <v>589646.56000000006</v>
      </c>
      <c r="AB405" s="642">
        <v>22578.054941812799</v>
      </c>
      <c r="AC405" s="642">
        <v>4413.2778023830551</v>
      </c>
      <c r="AD405" s="643">
        <v>26991.332744195854</v>
      </c>
      <c r="AE405" s="644">
        <f t="shared" si="70"/>
        <v>12.41</v>
      </c>
      <c r="AF405" s="644">
        <f t="shared" si="70"/>
        <v>3.3</v>
      </c>
      <c r="AG405" s="644">
        <f t="shared" si="70"/>
        <v>6.13</v>
      </c>
      <c r="AH405" s="645">
        <f t="shared" si="71"/>
        <v>21.84</v>
      </c>
      <c r="AI405" s="646"/>
    </row>
    <row r="406" spans="1:35" s="71" customFormat="1" ht="15.75" customHeight="1" x14ac:dyDescent="0.25">
      <c r="A406" s="81">
        <v>1026703</v>
      </c>
      <c r="B406" s="82">
        <v>4772</v>
      </c>
      <c r="C406" s="82" t="s">
        <v>3579</v>
      </c>
      <c r="D406" s="651" t="s">
        <v>1258</v>
      </c>
      <c r="E406" s="83" t="s">
        <v>268</v>
      </c>
      <c r="F406" s="83" t="s">
        <v>1428</v>
      </c>
      <c r="G406" s="84" t="s">
        <v>1260</v>
      </c>
      <c r="H406" s="85" t="s">
        <v>1429</v>
      </c>
      <c r="I406" s="650">
        <v>211353</v>
      </c>
      <c r="J406" s="650">
        <v>210902</v>
      </c>
      <c r="K406" s="650">
        <v>211353</v>
      </c>
      <c r="L406" s="650">
        <v>210902.00000000003</v>
      </c>
      <c r="M406" s="68">
        <v>56139.37</v>
      </c>
      <c r="N406" s="68">
        <v>56108.95</v>
      </c>
      <c r="O406" s="68">
        <v>104258.84</v>
      </c>
      <c r="P406" s="68">
        <v>104202.34</v>
      </c>
      <c r="Q406" s="67">
        <v>371751.20999999996</v>
      </c>
      <c r="R406" s="69">
        <v>371213.29000000004</v>
      </c>
      <c r="S406" s="66">
        <v>742964.5</v>
      </c>
      <c r="T406" s="639">
        <f t="shared" si="62"/>
        <v>211353</v>
      </c>
      <c r="U406" s="640">
        <f t="shared" si="63"/>
        <v>56139.37</v>
      </c>
      <c r="V406" s="641">
        <f t="shared" si="64"/>
        <v>104258.84</v>
      </c>
      <c r="W406" s="641">
        <f t="shared" si="65"/>
        <v>371751.20999999996</v>
      </c>
      <c r="X406" s="639">
        <f t="shared" si="66"/>
        <v>210902.00000000003</v>
      </c>
      <c r="Y406" s="640">
        <f t="shared" si="67"/>
        <v>56108.95</v>
      </c>
      <c r="Z406" s="641">
        <f t="shared" si="68"/>
        <v>104202.34</v>
      </c>
      <c r="AA406" s="641">
        <f t="shared" si="69"/>
        <v>371213.29000000004</v>
      </c>
      <c r="AB406" s="642">
        <v>30335.791973545318</v>
      </c>
      <c r="AC406" s="642">
        <v>0</v>
      </c>
      <c r="AD406" s="643">
        <v>30335.791973545318</v>
      </c>
      <c r="AE406" s="644">
        <f t="shared" si="70"/>
        <v>6.95</v>
      </c>
      <c r="AF406" s="644">
        <f t="shared" si="70"/>
        <v>1.85</v>
      </c>
      <c r="AG406" s="644">
        <f t="shared" si="70"/>
        <v>3.43</v>
      </c>
      <c r="AH406" s="645">
        <f t="shared" si="71"/>
        <v>12.23</v>
      </c>
      <c r="AI406" s="646"/>
    </row>
    <row r="407" spans="1:35" s="71" customFormat="1" ht="15.75" customHeight="1" x14ac:dyDescent="0.25">
      <c r="A407" s="72">
        <v>1026657</v>
      </c>
      <c r="B407" s="73">
        <v>4216</v>
      </c>
      <c r="C407" s="73" t="s">
        <v>1939</v>
      </c>
      <c r="D407" s="649" t="s">
        <v>1258</v>
      </c>
      <c r="E407" s="74" t="s">
        <v>598</v>
      </c>
      <c r="F407" s="74" t="s">
        <v>1430</v>
      </c>
      <c r="G407" s="75" t="s">
        <v>1260</v>
      </c>
      <c r="H407" s="76" t="s">
        <v>598</v>
      </c>
      <c r="I407" s="650">
        <v>348055</v>
      </c>
      <c r="J407" s="650">
        <v>347312</v>
      </c>
      <c r="K407" s="650">
        <v>348055</v>
      </c>
      <c r="L407" s="650">
        <v>347312</v>
      </c>
      <c r="M407" s="68">
        <v>92449.82</v>
      </c>
      <c r="N407" s="68">
        <v>92399.72</v>
      </c>
      <c r="O407" s="68">
        <v>171692.53</v>
      </c>
      <c r="P407" s="68">
        <v>171599.48</v>
      </c>
      <c r="Q407" s="67">
        <v>612197.35</v>
      </c>
      <c r="R407" s="69">
        <v>611311.19999999995</v>
      </c>
      <c r="S407" s="66">
        <v>1223508.5499999998</v>
      </c>
      <c r="T407" s="639">
        <f t="shared" si="62"/>
        <v>348055</v>
      </c>
      <c r="U407" s="640">
        <f t="shared" si="63"/>
        <v>92449.82</v>
      </c>
      <c r="V407" s="641">
        <f t="shared" si="64"/>
        <v>171692.53</v>
      </c>
      <c r="W407" s="641">
        <f t="shared" si="65"/>
        <v>612197.35</v>
      </c>
      <c r="X407" s="639">
        <f t="shared" si="66"/>
        <v>347312</v>
      </c>
      <c r="Y407" s="640">
        <f t="shared" si="67"/>
        <v>92399.72</v>
      </c>
      <c r="Z407" s="641">
        <f t="shared" si="68"/>
        <v>171599.48</v>
      </c>
      <c r="AA407" s="641">
        <f t="shared" si="69"/>
        <v>611311.19999999995</v>
      </c>
      <c r="AB407" s="642">
        <v>30335.791973545318</v>
      </c>
      <c r="AC407" s="642">
        <v>0</v>
      </c>
      <c r="AD407" s="643">
        <v>30335.791973545318</v>
      </c>
      <c r="AE407" s="644">
        <f t="shared" si="70"/>
        <v>11.45</v>
      </c>
      <c r="AF407" s="644">
        <f t="shared" si="70"/>
        <v>3.05</v>
      </c>
      <c r="AG407" s="644">
        <f t="shared" si="70"/>
        <v>5.66</v>
      </c>
      <c r="AH407" s="645">
        <f t="shared" si="71"/>
        <v>20.16</v>
      </c>
      <c r="AI407" s="646"/>
    </row>
    <row r="408" spans="1:35" s="71" customFormat="1" ht="15.75" customHeight="1" x14ac:dyDescent="0.25">
      <c r="A408" s="72">
        <v>1026401</v>
      </c>
      <c r="B408" s="73">
        <v>5022</v>
      </c>
      <c r="C408" s="73" t="s">
        <v>3584</v>
      </c>
      <c r="D408" s="649" t="s">
        <v>1258</v>
      </c>
      <c r="E408" s="74" t="s">
        <v>308</v>
      </c>
      <c r="F408" s="74" t="s">
        <v>1430</v>
      </c>
      <c r="G408" s="75" t="s">
        <v>1260</v>
      </c>
      <c r="H408" s="76" t="s">
        <v>308</v>
      </c>
      <c r="I408" s="650">
        <v>429282</v>
      </c>
      <c r="J408" s="650">
        <v>428365</v>
      </c>
      <c r="K408" s="650">
        <v>429282</v>
      </c>
      <c r="L408" s="650">
        <v>428365</v>
      </c>
      <c r="M408" s="68">
        <v>114025.22</v>
      </c>
      <c r="N408" s="68">
        <v>113963.43</v>
      </c>
      <c r="O408" s="68">
        <v>211761.13</v>
      </c>
      <c r="P408" s="68">
        <v>211646.37</v>
      </c>
      <c r="Q408" s="67">
        <v>755068.35</v>
      </c>
      <c r="R408" s="69">
        <v>753974.79999999993</v>
      </c>
      <c r="S408" s="66">
        <v>1509043.15</v>
      </c>
      <c r="T408" s="639">
        <f t="shared" si="62"/>
        <v>429282</v>
      </c>
      <c r="U408" s="640">
        <f t="shared" si="63"/>
        <v>114025.22</v>
      </c>
      <c r="V408" s="641">
        <f t="shared" si="64"/>
        <v>211761.13</v>
      </c>
      <c r="W408" s="641">
        <f t="shared" si="65"/>
        <v>755068.35</v>
      </c>
      <c r="X408" s="639">
        <f t="shared" si="66"/>
        <v>428365</v>
      </c>
      <c r="Y408" s="640">
        <f t="shared" si="67"/>
        <v>113963.43</v>
      </c>
      <c r="Z408" s="641">
        <f t="shared" si="68"/>
        <v>211646.37</v>
      </c>
      <c r="AA408" s="641">
        <f t="shared" si="69"/>
        <v>753974.79999999993</v>
      </c>
      <c r="AB408" s="642">
        <v>30335.791973545318</v>
      </c>
      <c r="AC408" s="642">
        <v>0</v>
      </c>
      <c r="AD408" s="643">
        <v>30335.791973545318</v>
      </c>
      <c r="AE408" s="644">
        <f t="shared" si="70"/>
        <v>14.12</v>
      </c>
      <c r="AF408" s="644">
        <f t="shared" si="70"/>
        <v>3.76</v>
      </c>
      <c r="AG408" s="644">
        <f t="shared" si="70"/>
        <v>6.98</v>
      </c>
      <c r="AH408" s="645">
        <f t="shared" si="71"/>
        <v>24.86</v>
      </c>
      <c r="AI408" s="646"/>
    </row>
    <row r="409" spans="1:35" s="71" customFormat="1" ht="15.75" customHeight="1" x14ac:dyDescent="0.25">
      <c r="A409" s="72">
        <v>1026413</v>
      </c>
      <c r="B409" s="73">
        <v>4543</v>
      </c>
      <c r="C409" s="73" t="s">
        <v>3585</v>
      </c>
      <c r="D409" s="649" t="s">
        <v>1258</v>
      </c>
      <c r="E409" s="74" t="s">
        <v>710</v>
      </c>
      <c r="F409" s="74" t="s">
        <v>1430</v>
      </c>
      <c r="G409" s="75" t="s">
        <v>1260</v>
      </c>
      <c r="H409" s="76" t="s">
        <v>710</v>
      </c>
      <c r="I409" s="650">
        <v>250475</v>
      </c>
      <c r="J409" s="650">
        <v>249940</v>
      </c>
      <c r="K409" s="650">
        <v>250475</v>
      </c>
      <c r="L409" s="650">
        <v>249940</v>
      </c>
      <c r="M409" s="68">
        <v>66530.880000000005</v>
      </c>
      <c r="N409" s="68">
        <v>66494.83</v>
      </c>
      <c r="O409" s="68">
        <v>123557.36</v>
      </c>
      <c r="P409" s="68">
        <v>123490.4</v>
      </c>
      <c r="Q409" s="67">
        <v>440563.24</v>
      </c>
      <c r="R409" s="69">
        <v>439925.23</v>
      </c>
      <c r="S409" s="66">
        <v>880488.47</v>
      </c>
      <c r="T409" s="639">
        <f t="shared" si="62"/>
        <v>250475</v>
      </c>
      <c r="U409" s="640">
        <f t="shared" si="63"/>
        <v>66530.880000000005</v>
      </c>
      <c r="V409" s="641">
        <f t="shared" si="64"/>
        <v>123557.36</v>
      </c>
      <c r="W409" s="641">
        <f t="shared" si="65"/>
        <v>440563.24</v>
      </c>
      <c r="X409" s="639">
        <f t="shared" si="66"/>
        <v>249940</v>
      </c>
      <c r="Y409" s="640">
        <f t="shared" si="67"/>
        <v>66494.83</v>
      </c>
      <c r="Z409" s="641">
        <f t="shared" si="68"/>
        <v>123490.4</v>
      </c>
      <c r="AA409" s="641">
        <f t="shared" si="69"/>
        <v>439925.23</v>
      </c>
      <c r="AB409" s="642">
        <v>30335.791973545318</v>
      </c>
      <c r="AC409" s="642">
        <v>0</v>
      </c>
      <c r="AD409" s="643">
        <v>30335.791973545318</v>
      </c>
      <c r="AE409" s="644">
        <f t="shared" si="70"/>
        <v>8.24</v>
      </c>
      <c r="AF409" s="644">
        <f t="shared" si="70"/>
        <v>2.19</v>
      </c>
      <c r="AG409" s="644">
        <f t="shared" si="70"/>
        <v>4.07</v>
      </c>
      <c r="AH409" s="645">
        <f t="shared" si="71"/>
        <v>14.5</v>
      </c>
      <c r="AI409" s="646"/>
    </row>
    <row r="410" spans="1:35" s="71" customFormat="1" ht="15.75" customHeight="1" x14ac:dyDescent="0.25">
      <c r="A410" s="72">
        <v>1026414</v>
      </c>
      <c r="B410" s="73">
        <v>4572</v>
      </c>
      <c r="C410" s="73" t="s">
        <v>3521</v>
      </c>
      <c r="D410" s="649" t="s">
        <v>1267</v>
      </c>
      <c r="E410" s="74" t="s">
        <v>728</v>
      </c>
      <c r="F410" s="74" t="s">
        <v>1430</v>
      </c>
      <c r="G410" s="75" t="s">
        <v>1260</v>
      </c>
      <c r="H410" s="76" t="s">
        <v>728</v>
      </c>
      <c r="I410" s="650">
        <v>320135</v>
      </c>
      <c r="J410" s="650">
        <v>319451</v>
      </c>
      <c r="K410" s="650">
        <v>320135</v>
      </c>
      <c r="L410" s="650">
        <v>319451</v>
      </c>
      <c r="M410" s="68">
        <v>85033.79</v>
      </c>
      <c r="N410" s="68">
        <v>84987.7</v>
      </c>
      <c r="O410" s="68">
        <v>157919.89000000001</v>
      </c>
      <c r="P410" s="68">
        <v>157834.31</v>
      </c>
      <c r="Q410" s="67">
        <v>563088.67999999993</v>
      </c>
      <c r="R410" s="69">
        <v>562273.01</v>
      </c>
      <c r="S410" s="66">
        <v>1125361.69</v>
      </c>
      <c r="T410" s="639">
        <f t="shared" si="62"/>
        <v>320135</v>
      </c>
      <c r="U410" s="640">
        <f t="shared" si="63"/>
        <v>85033.79</v>
      </c>
      <c r="V410" s="641">
        <f t="shared" si="64"/>
        <v>157919.89000000001</v>
      </c>
      <c r="W410" s="641">
        <f t="shared" si="65"/>
        <v>563088.67999999993</v>
      </c>
      <c r="X410" s="639">
        <f t="shared" si="66"/>
        <v>319451</v>
      </c>
      <c r="Y410" s="640">
        <f t="shared" si="67"/>
        <v>84987.7</v>
      </c>
      <c r="Z410" s="641">
        <f t="shared" si="68"/>
        <v>157834.31</v>
      </c>
      <c r="AA410" s="641">
        <f t="shared" si="69"/>
        <v>562273.01</v>
      </c>
      <c r="AB410" s="642">
        <v>22578.054941812799</v>
      </c>
      <c r="AC410" s="642">
        <v>4413.2778023830551</v>
      </c>
      <c r="AD410" s="643">
        <v>26991.332744195854</v>
      </c>
      <c r="AE410" s="644">
        <f t="shared" si="70"/>
        <v>11.84</v>
      </c>
      <c r="AF410" s="644">
        <f t="shared" si="70"/>
        <v>3.15</v>
      </c>
      <c r="AG410" s="644">
        <f t="shared" si="70"/>
        <v>5.85</v>
      </c>
      <c r="AH410" s="645">
        <f t="shared" si="71"/>
        <v>20.84</v>
      </c>
      <c r="AI410" s="646"/>
    </row>
    <row r="411" spans="1:35" s="71" customFormat="1" ht="15.75" customHeight="1" x14ac:dyDescent="0.25">
      <c r="A411" s="72">
        <v>1026484</v>
      </c>
      <c r="B411" s="73">
        <v>5051</v>
      </c>
      <c r="C411" s="73" t="s">
        <v>1267</v>
      </c>
      <c r="D411" s="649" t="s">
        <v>1267</v>
      </c>
      <c r="E411" s="74" t="s">
        <v>322</v>
      </c>
      <c r="F411" s="74" t="s">
        <v>1430</v>
      </c>
      <c r="G411" s="75" t="s">
        <v>1260</v>
      </c>
      <c r="H411" s="76" t="s">
        <v>322</v>
      </c>
      <c r="I411" s="650">
        <v>485474</v>
      </c>
      <c r="J411" s="650">
        <v>484438</v>
      </c>
      <c r="K411" s="650">
        <v>485474.00000000006</v>
      </c>
      <c r="L411" s="650">
        <v>484438</v>
      </c>
      <c r="M411" s="68">
        <v>128951.09</v>
      </c>
      <c r="N411" s="68">
        <v>128881.21</v>
      </c>
      <c r="O411" s="68">
        <v>239480.59</v>
      </c>
      <c r="P411" s="68">
        <v>239350.82</v>
      </c>
      <c r="Q411" s="67">
        <v>853905.68</v>
      </c>
      <c r="R411" s="69">
        <v>852670.03</v>
      </c>
      <c r="S411" s="66">
        <v>1706575.71</v>
      </c>
      <c r="T411" s="639">
        <f t="shared" si="62"/>
        <v>485474.00000000006</v>
      </c>
      <c r="U411" s="640">
        <f t="shared" si="63"/>
        <v>128951.09</v>
      </c>
      <c r="V411" s="641">
        <f t="shared" si="64"/>
        <v>239480.59</v>
      </c>
      <c r="W411" s="641">
        <f t="shared" si="65"/>
        <v>853905.68</v>
      </c>
      <c r="X411" s="639">
        <f t="shared" si="66"/>
        <v>484438</v>
      </c>
      <c r="Y411" s="640">
        <f t="shared" si="67"/>
        <v>128881.21</v>
      </c>
      <c r="Z411" s="641">
        <f t="shared" si="68"/>
        <v>239350.82</v>
      </c>
      <c r="AA411" s="641">
        <f t="shared" si="69"/>
        <v>852670.03</v>
      </c>
      <c r="AB411" s="642">
        <v>22578.054941812799</v>
      </c>
      <c r="AC411" s="642">
        <v>4413.2778023830551</v>
      </c>
      <c r="AD411" s="643">
        <v>26991.332744195854</v>
      </c>
      <c r="AE411" s="644">
        <f t="shared" si="70"/>
        <v>17.95</v>
      </c>
      <c r="AF411" s="644">
        <f t="shared" si="70"/>
        <v>4.7699999999999996</v>
      </c>
      <c r="AG411" s="644">
        <f t="shared" si="70"/>
        <v>8.8699999999999992</v>
      </c>
      <c r="AH411" s="645">
        <f t="shared" si="71"/>
        <v>31.589999999999996</v>
      </c>
      <c r="AI411" s="646"/>
    </row>
    <row r="412" spans="1:35" s="71" customFormat="1" ht="15.75" customHeight="1" x14ac:dyDescent="0.25">
      <c r="A412" s="72">
        <v>1026607</v>
      </c>
      <c r="B412" s="73">
        <v>102925</v>
      </c>
      <c r="C412" s="73" t="s">
        <v>3586</v>
      </c>
      <c r="D412" s="649" t="s">
        <v>1408</v>
      </c>
      <c r="E412" s="74" t="s">
        <v>440</v>
      </c>
      <c r="F412" s="74" t="s">
        <v>1430</v>
      </c>
      <c r="G412" s="75" t="s">
        <v>1260</v>
      </c>
      <c r="H412" s="76" t="s">
        <v>440</v>
      </c>
      <c r="I412" s="650">
        <v>355945</v>
      </c>
      <c r="J412" s="650">
        <v>355185</v>
      </c>
      <c r="K412" s="650">
        <v>355945</v>
      </c>
      <c r="L412" s="650">
        <v>355185</v>
      </c>
      <c r="M412" s="68">
        <v>94545.59</v>
      </c>
      <c r="N412" s="68">
        <v>94494.35</v>
      </c>
      <c r="O412" s="68">
        <v>175584.67</v>
      </c>
      <c r="P412" s="68">
        <v>175489.51</v>
      </c>
      <c r="Q412" s="67">
        <v>626075.26</v>
      </c>
      <c r="R412" s="69">
        <v>625168.86</v>
      </c>
      <c r="S412" s="66">
        <v>1251244.1200000001</v>
      </c>
      <c r="T412" s="639">
        <f t="shared" si="62"/>
        <v>355945</v>
      </c>
      <c r="U412" s="640">
        <f t="shared" si="63"/>
        <v>94545.59</v>
      </c>
      <c r="V412" s="641">
        <f t="shared" si="64"/>
        <v>175584.67</v>
      </c>
      <c r="W412" s="641">
        <f t="shared" si="65"/>
        <v>626075.26</v>
      </c>
      <c r="X412" s="639">
        <f t="shared" si="66"/>
        <v>355185</v>
      </c>
      <c r="Y412" s="640">
        <f t="shared" si="67"/>
        <v>94494.35</v>
      </c>
      <c r="Z412" s="641">
        <f t="shared" si="68"/>
        <v>175489.51</v>
      </c>
      <c r="AA412" s="641">
        <f t="shared" si="69"/>
        <v>625168.86</v>
      </c>
      <c r="AB412" s="642">
        <v>15259.444498980509</v>
      </c>
      <c r="AC412" s="642">
        <v>2258.7093876141503</v>
      </c>
      <c r="AD412" s="643">
        <v>17518.15388659466</v>
      </c>
      <c r="AE412" s="644">
        <f t="shared" si="70"/>
        <v>20.28</v>
      </c>
      <c r="AF412" s="644">
        <f t="shared" si="70"/>
        <v>5.39</v>
      </c>
      <c r="AG412" s="644">
        <f t="shared" si="70"/>
        <v>10.02</v>
      </c>
      <c r="AH412" s="645">
        <f t="shared" si="71"/>
        <v>35.69</v>
      </c>
      <c r="AI412" s="646"/>
    </row>
    <row r="413" spans="1:35" s="71" customFormat="1" ht="15.75" customHeight="1" x14ac:dyDescent="0.25">
      <c r="A413" s="72">
        <v>1026669</v>
      </c>
      <c r="B413" s="73">
        <v>4743</v>
      </c>
      <c r="C413" s="73" t="s">
        <v>3585</v>
      </c>
      <c r="D413" s="649" t="s">
        <v>1258</v>
      </c>
      <c r="E413" s="74" t="s">
        <v>800</v>
      </c>
      <c r="F413" s="74" t="s">
        <v>1430</v>
      </c>
      <c r="G413" s="75" t="s">
        <v>1260</v>
      </c>
      <c r="H413" s="76" t="s">
        <v>800</v>
      </c>
      <c r="I413" s="650">
        <v>142875</v>
      </c>
      <c r="J413" s="650">
        <v>142570</v>
      </c>
      <c r="K413" s="650">
        <v>142875</v>
      </c>
      <c r="L413" s="650">
        <v>142570</v>
      </c>
      <c r="M413" s="68">
        <v>37950.19</v>
      </c>
      <c r="N413" s="68">
        <v>37929.629999999997</v>
      </c>
      <c r="O413" s="68">
        <v>70478.929999999993</v>
      </c>
      <c r="P413" s="68">
        <v>70440.73</v>
      </c>
      <c r="Q413" s="67">
        <v>251304.12</v>
      </c>
      <c r="R413" s="69">
        <v>250940.36</v>
      </c>
      <c r="S413" s="66">
        <v>502244.48</v>
      </c>
      <c r="T413" s="639">
        <f t="shared" si="62"/>
        <v>142875</v>
      </c>
      <c r="U413" s="640">
        <f t="shared" si="63"/>
        <v>37950.19</v>
      </c>
      <c r="V413" s="641">
        <f t="shared" si="64"/>
        <v>70478.929999999993</v>
      </c>
      <c r="W413" s="641">
        <f t="shared" si="65"/>
        <v>251304.12</v>
      </c>
      <c r="X413" s="639">
        <f t="shared" si="66"/>
        <v>142570</v>
      </c>
      <c r="Y413" s="640">
        <f t="shared" si="67"/>
        <v>37929.629999999997</v>
      </c>
      <c r="Z413" s="641">
        <f t="shared" si="68"/>
        <v>70440.73</v>
      </c>
      <c r="AA413" s="641">
        <f t="shared" si="69"/>
        <v>250940.36</v>
      </c>
      <c r="AB413" s="642">
        <v>30335.791973545318</v>
      </c>
      <c r="AC413" s="642">
        <v>0</v>
      </c>
      <c r="AD413" s="643">
        <v>30335.791973545318</v>
      </c>
      <c r="AE413" s="644">
        <f t="shared" si="70"/>
        <v>4.7</v>
      </c>
      <c r="AF413" s="644">
        <f t="shared" si="70"/>
        <v>1.25</v>
      </c>
      <c r="AG413" s="644">
        <f t="shared" si="70"/>
        <v>2.3199999999999998</v>
      </c>
      <c r="AH413" s="645">
        <f t="shared" si="71"/>
        <v>8.27</v>
      </c>
      <c r="AI413" s="646"/>
    </row>
    <row r="414" spans="1:35" s="71" customFormat="1" ht="15.75" customHeight="1" x14ac:dyDescent="0.25">
      <c r="A414" s="667">
        <v>409501</v>
      </c>
      <c r="B414" s="668">
        <v>4095</v>
      </c>
      <c r="C414" s="668" t="s">
        <v>3506</v>
      </c>
      <c r="D414" s="669" t="s">
        <v>1258</v>
      </c>
      <c r="E414" s="670" t="s">
        <v>172</v>
      </c>
      <c r="F414" s="670" t="s">
        <v>1431</v>
      </c>
      <c r="G414" s="671" t="s">
        <v>1260</v>
      </c>
      <c r="H414" s="672" t="s">
        <v>1432</v>
      </c>
      <c r="I414" s="673">
        <v>0</v>
      </c>
      <c r="J414" s="673">
        <v>55283</v>
      </c>
      <c r="K414" s="673">
        <v>0</v>
      </c>
      <c r="L414" s="673">
        <v>55282.999999999993</v>
      </c>
      <c r="M414" s="674">
        <v>14715.64</v>
      </c>
      <c r="N414" s="674">
        <v>14707.67</v>
      </c>
      <c r="O414" s="674">
        <v>27329.05</v>
      </c>
      <c r="P414" s="674">
        <v>27314.240000000002</v>
      </c>
      <c r="Q414" s="675">
        <v>42044.69</v>
      </c>
      <c r="R414" s="676">
        <v>97304.91</v>
      </c>
      <c r="S414" s="677">
        <v>139349.6</v>
      </c>
      <c r="T414" s="639">
        <f t="shared" si="62"/>
        <v>0</v>
      </c>
      <c r="U414" s="640">
        <f t="shared" si="63"/>
        <v>14715.64</v>
      </c>
      <c r="V414" s="641">
        <f t="shared" si="64"/>
        <v>27329.05</v>
      </c>
      <c r="W414" s="641">
        <f t="shared" si="65"/>
        <v>42044.69</v>
      </c>
      <c r="X414" s="639">
        <f t="shared" si="66"/>
        <v>55282.999999999993</v>
      </c>
      <c r="Y414" s="640">
        <f t="shared" si="67"/>
        <v>14707.67</v>
      </c>
      <c r="Z414" s="641">
        <f t="shared" si="68"/>
        <v>27314.240000000002</v>
      </c>
      <c r="AA414" s="641">
        <f t="shared" si="69"/>
        <v>97304.91</v>
      </c>
      <c r="AB414" s="642">
        <v>30335.791973545318</v>
      </c>
      <c r="AC414" s="642">
        <v>0</v>
      </c>
      <c r="AD414" s="643">
        <v>30335.791973545318</v>
      </c>
      <c r="AE414" s="644">
        <f t="shared" si="70"/>
        <v>1.82</v>
      </c>
      <c r="AF414" s="644">
        <f t="shared" si="70"/>
        <v>0.48</v>
      </c>
      <c r="AG414" s="644">
        <f t="shared" si="70"/>
        <v>0.9</v>
      </c>
      <c r="AH414" s="645">
        <f t="shared" si="71"/>
        <v>3.1999999999999997</v>
      </c>
      <c r="AI414" s="646"/>
    </row>
    <row r="415" spans="1:35" s="71" customFormat="1" ht="15.75" customHeight="1" x14ac:dyDescent="0.25">
      <c r="A415" s="72">
        <v>1020248</v>
      </c>
      <c r="B415" s="73">
        <v>100790</v>
      </c>
      <c r="C415" s="73" t="s">
        <v>3587</v>
      </c>
      <c r="D415" s="649" t="s">
        <v>1279</v>
      </c>
      <c r="E415" s="74" t="s">
        <v>380</v>
      </c>
      <c r="F415" s="74" t="s">
        <v>1433</v>
      </c>
      <c r="G415" s="75" t="s">
        <v>1260</v>
      </c>
      <c r="H415" s="76" t="s">
        <v>380</v>
      </c>
      <c r="I415" s="650">
        <v>226062</v>
      </c>
      <c r="J415" s="650">
        <v>225579</v>
      </c>
      <c r="K415" s="650">
        <v>226062</v>
      </c>
      <c r="L415" s="650">
        <v>225579.00000000003</v>
      </c>
      <c r="M415" s="68">
        <v>60046.3</v>
      </c>
      <c r="N415" s="68">
        <v>60013.760000000002</v>
      </c>
      <c r="O415" s="68">
        <v>111514.55</v>
      </c>
      <c r="P415" s="68">
        <v>111454.12</v>
      </c>
      <c r="Q415" s="67">
        <v>397622.85</v>
      </c>
      <c r="R415" s="69">
        <v>397046.88</v>
      </c>
      <c r="S415" s="66">
        <v>794669.73</v>
      </c>
      <c r="T415" s="639">
        <f t="shared" si="62"/>
        <v>226062</v>
      </c>
      <c r="U415" s="640">
        <f t="shared" si="63"/>
        <v>60046.3</v>
      </c>
      <c r="V415" s="641">
        <f t="shared" si="64"/>
        <v>111514.55</v>
      </c>
      <c r="W415" s="641">
        <f t="shared" si="65"/>
        <v>397622.85</v>
      </c>
      <c r="X415" s="639">
        <f t="shared" si="66"/>
        <v>225579.00000000003</v>
      </c>
      <c r="Y415" s="640">
        <f t="shared" si="67"/>
        <v>60013.760000000002</v>
      </c>
      <c r="Z415" s="641">
        <f t="shared" si="68"/>
        <v>111454.12</v>
      </c>
      <c r="AA415" s="641">
        <f t="shared" si="69"/>
        <v>397046.88</v>
      </c>
      <c r="AB415" s="642">
        <v>40143.608993402544</v>
      </c>
      <c r="AC415" s="642">
        <v>7167.6518637872805</v>
      </c>
      <c r="AD415" s="643">
        <v>47311.260857189824</v>
      </c>
      <c r="AE415" s="644">
        <f t="shared" si="70"/>
        <v>4.7699999999999996</v>
      </c>
      <c r="AF415" s="644">
        <f t="shared" si="70"/>
        <v>1.27</v>
      </c>
      <c r="AG415" s="644">
        <f t="shared" si="70"/>
        <v>2.36</v>
      </c>
      <c r="AH415" s="645">
        <f t="shared" si="71"/>
        <v>8.3999999999999986</v>
      </c>
      <c r="AI415" s="646"/>
    </row>
    <row r="416" spans="1:35" s="71" customFormat="1" ht="15.75" customHeight="1" x14ac:dyDescent="0.25">
      <c r="A416" s="72">
        <v>1020249</v>
      </c>
      <c r="B416" s="73">
        <v>4456</v>
      </c>
      <c r="C416" s="73" t="s">
        <v>1279</v>
      </c>
      <c r="D416" s="649" t="s">
        <v>1279</v>
      </c>
      <c r="E416" s="74" t="s">
        <v>680</v>
      </c>
      <c r="F416" s="74" t="s">
        <v>1433</v>
      </c>
      <c r="G416" s="75" t="s">
        <v>1260</v>
      </c>
      <c r="H416" s="76" t="s">
        <v>680</v>
      </c>
      <c r="I416" s="650">
        <v>286322</v>
      </c>
      <c r="J416" s="650">
        <v>285710</v>
      </c>
      <c r="K416" s="650">
        <v>286322</v>
      </c>
      <c r="L416" s="650">
        <v>285710</v>
      </c>
      <c r="M416" s="68">
        <v>76052.39</v>
      </c>
      <c r="N416" s="68">
        <v>76011.179999999993</v>
      </c>
      <c r="O416" s="68">
        <v>141240.15</v>
      </c>
      <c r="P416" s="68">
        <v>141163.60999999999</v>
      </c>
      <c r="Q416" s="67">
        <v>503614.54000000004</v>
      </c>
      <c r="R416" s="69">
        <v>502884.79</v>
      </c>
      <c r="S416" s="66">
        <v>1006499.3300000001</v>
      </c>
      <c r="T416" s="639">
        <f t="shared" si="62"/>
        <v>286322</v>
      </c>
      <c r="U416" s="640">
        <f t="shared" si="63"/>
        <v>76052.39</v>
      </c>
      <c r="V416" s="641">
        <f t="shared" si="64"/>
        <v>141240.15</v>
      </c>
      <c r="W416" s="641">
        <f t="shared" si="65"/>
        <v>503614.54000000004</v>
      </c>
      <c r="X416" s="639">
        <f t="shared" si="66"/>
        <v>285710</v>
      </c>
      <c r="Y416" s="640">
        <f t="shared" si="67"/>
        <v>76011.179999999993</v>
      </c>
      <c r="Z416" s="641">
        <f t="shared" si="68"/>
        <v>141163.60999999999</v>
      </c>
      <c r="AA416" s="641">
        <f t="shared" si="69"/>
        <v>502884.79</v>
      </c>
      <c r="AB416" s="642">
        <v>40143.608993402544</v>
      </c>
      <c r="AC416" s="642">
        <v>7167.6518637872805</v>
      </c>
      <c r="AD416" s="643">
        <v>47311.260857189824</v>
      </c>
      <c r="AE416" s="644">
        <f t="shared" si="70"/>
        <v>6.04</v>
      </c>
      <c r="AF416" s="644">
        <f t="shared" si="70"/>
        <v>1.61</v>
      </c>
      <c r="AG416" s="644">
        <f t="shared" si="70"/>
        <v>2.98</v>
      </c>
      <c r="AH416" s="645">
        <f t="shared" si="71"/>
        <v>10.63</v>
      </c>
      <c r="AI416" s="646"/>
    </row>
    <row r="417" spans="1:35" s="71" customFormat="1" ht="15.75" customHeight="1" x14ac:dyDescent="0.25">
      <c r="A417" s="72">
        <v>1020137</v>
      </c>
      <c r="B417" s="73">
        <v>101489</v>
      </c>
      <c r="C417" s="73" t="s">
        <v>1279</v>
      </c>
      <c r="D417" s="649" t="s">
        <v>1279</v>
      </c>
      <c r="E417" s="74" t="s">
        <v>388</v>
      </c>
      <c r="F417" s="74" t="s">
        <v>1433</v>
      </c>
      <c r="G417" s="75" t="s">
        <v>1260</v>
      </c>
      <c r="H417" s="76" t="s">
        <v>388</v>
      </c>
      <c r="I417" s="650">
        <v>237154</v>
      </c>
      <c r="J417" s="650">
        <v>236648</v>
      </c>
      <c r="K417" s="650">
        <v>237154</v>
      </c>
      <c r="L417" s="650">
        <v>236648</v>
      </c>
      <c r="M417" s="68">
        <v>62992.66</v>
      </c>
      <c r="N417" s="68">
        <v>62958.52</v>
      </c>
      <c r="O417" s="68">
        <v>116986.37</v>
      </c>
      <c r="P417" s="68">
        <v>116922.97</v>
      </c>
      <c r="Q417" s="67">
        <v>417133.03</v>
      </c>
      <c r="R417" s="69">
        <v>416529.49</v>
      </c>
      <c r="S417" s="66">
        <v>833662.52</v>
      </c>
      <c r="T417" s="639">
        <f t="shared" si="62"/>
        <v>237154</v>
      </c>
      <c r="U417" s="640">
        <f t="shared" si="63"/>
        <v>62992.66</v>
      </c>
      <c r="V417" s="641">
        <f t="shared" si="64"/>
        <v>116986.37</v>
      </c>
      <c r="W417" s="641">
        <f t="shared" si="65"/>
        <v>417133.03</v>
      </c>
      <c r="X417" s="639">
        <f t="shared" si="66"/>
        <v>236648</v>
      </c>
      <c r="Y417" s="640">
        <f t="shared" si="67"/>
        <v>62958.52</v>
      </c>
      <c r="Z417" s="641">
        <f t="shared" si="68"/>
        <v>116922.97</v>
      </c>
      <c r="AA417" s="641">
        <f t="shared" si="69"/>
        <v>416529.49</v>
      </c>
      <c r="AB417" s="642">
        <v>40143.608993402544</v>
      </c>
      <c r="AC417" s="642">
        <v>7167.6518637872805</v>
      </c>
      <c r="AD417" s="643">
        <v>47311.260857189824</v>
      </c>
      <c r="AE417" s="644">
        <f t="shared" si="70"/>
        <v>5</v>
      </c>
      <c r="AF417" s="644">
        <f t="shared" si="70"/>
        <v>1.33</v>
      </c>
      <c r="AG417" s="644">
        <f t="shared" si="70"/>
        <v>2.4700000000000002</v>
      </c>
      <c r="AH417" s="645">
        <f t="shared" si="71"/>
        <v>8.8000000000000007</v>
      </c>
      <c r="AI417" s="646"/>
    </row>
    <row r="418" spans="1:35" s="71" customFormat="1" ht="15.75" customHeight="1" x14ac:dyDescent="0.25">
      <c r="A418" s="72">
        <v>1020139</v>
      </c>
      <c r="B418" s="73">
        <v>101633</v>
      </c>
      <c r="C418" s="73" t="s">
        <v>1279</v>
      </c>
      <c r="D418" s="649" t="s">
        <v>1279</v>
      </c>
      <c r="E418" s="74" t="s">
        <v>390</v>
      </c>
      <c r="F418" s="74" t="s">
        <v>1433</v>
      </c>
      <c r="G418" s="75" t="s">
        <v>1260</v>
      </c>
      <c r="H418" s="76" t="s">
        <v>390</v>
      </c>
      <c r="I418" s="650">
        <v>279759</v>
      </c>
      <c r="J418" s="650">
        <v>279161</v>
      </c>
      <c r="K418" s="650">
        <v>279759</v>
      </c>
      <c r="L418" s="650">
        <v>279161</v>
      </c>
      <c r="M418" s="68">
        <v>74309.149999999994</v>
      </c>
      <c r="N418" s="68">
        <v>74268.88</v>
      </c>
      <c r="O418" s="68">
        <v>138002.71</v>
      </c>
      <c r="P418" s="68">
        <v>137927.93</v>
      </c>
      <c r="Q418" s="67">
        <v>492070.86</v>
      </c>
      <c r="R418" s="69">
        <v>491357.81</v>
      </c>
      <c r="S418" s="66">
        <v>983428.66999999993</v>
      </c>
      <c r="T418" s="639">
        <f t="shared" si="62"/>
        <v>279759</v>
      </c>
      <c r="U418" s="640">
        <f t="shared" si="63"/>
        <v>74309.149999999994</v>
      </c>
      <c r="V418" s="641">
        <f t="shared" si="64"/>
        <v>138002.71</v>
      </c>
      <c r="W418" s="641">
        <f t="shared" si="65"/>
        <v>492070.86</v>
      </c>
      <c r="X418" s="639">
        <f t="shared" si="66"/>
        <v>279161</v>
      </c>
      <c r="Y418" s="640">
        <f t="shared" si="67"/>
        <v>74268.88</v>
      </c>
      <c r="Z418" s="641">
        <f t="shared" si="68"/>
        <v>137927.93</v>
      </c>
      <c r="AA418" s="641">
        <f t="shared" si="69"/>
        <v>491357.81</v>
      </c>
      <c r="AB418" s="642">
        <v>40143.608993402544</v>
      </c>
      <c r="AC418" s="642">
        <v>7167.6518637872805</v>
      </c>
      <c r="AD418" s="643">
        <v>47311.260857189824</v>
      </c>
      <c r="AE418" s="644">
        <f t="shared" si="70"/>
        <v>5.9</v>
      </c>
      <c r="AF418" s="644">
        <f t="shared" si="70"/>
        <v>1.57</v>
      </c>
      <c r="AG418" s="644">
        <f t="shared" si="70"/>
        <v>2.92</v>
      </c>
      <c r="AH418" s="645">
        <f t="shared" si="71"/>
        <v>10.39</v>
      </c>
      <c r="AI418" s="646"/>
    </row>
    <row r="419" spans="1:35" s="71" customFormat="1" ht="15.75" customHeight="1" x14ac:dyDescent="0.25">
      <c r="A419" s="72">
        <v>1020250</v>
      </c>
      <c r="B419" s="73">
        <v>102294</v>
      </c>
      <c r="C419" s="73" t="s">
        <v>1279</v>
      </c>
      <c r="D419" s="649" t="s">
        <v>1279</v>
      </c>
      <c r="E419" s="74" t="s">
        <v>396</v>
      </c>
      <c r="F419" s="74" t="s">
        <v>1433</v>
      </c>
      <c r="G419" s="75" t="s">
        <v>1260</v>
      </c>
      <c r="H419" s="76" t="s">
        <v>1434</v>
      </c>
      <c r="I419" s="650">
        <v>249233</v>
      </c>
      <c r="J419" s="650">
        <v>248701</v>
      </c>
      <c r="K419" s="650">
        <v>249233</v>
      </c>
      <c r="L419" s="650">
        <v>248701</v>
      </c>
      <c r="M419" s="68">
        <v>66200.990000000005</v>
      </c>
      <c r="N419" s="68">
        <v>66165.119999999995</v>
      </c>
      <c r="O419" s="68">
        <v>122944.7</v>
      </c>
      <c r="P419" s="68">
        <v>122878.08</v>
      </c>
      <c r="Q419" s="67">
        <v>438378.69</v>
      </c>
      <c r="R419" s="69">
        <v>437744.2</v>
      </c>
      <c r="S419" s="66">
        <v>876122.89</v>
      </c>
      <c r="T419" s="639">
        <f t="shared" si="62"/>
        <v>249233</v>
      </c>
      <c r="U419" s="640">
        <f t="shared" si="63"/>
        <v>66200.990000000005</v>
      </c>
      <c r="V419" s="641">
        <f t="shared" si="64"/>
        <v>122944.7</v>
      </c>
      <c r="W419" s="641">
        <f t="shared" si="65"/>
        <v>438378.69</v>
      </c>
      <c r="X419" s="639">
        <f t="shared" si="66"/>
        <v>248701</v>
      </c>
      <c r="Y419" s="640">
        <f t="shared" si="67"/>
        <v>66165.119999999995</v>
      </c>
      <c r="Z419" s="641">
        <f t="shared" si="68"/>
        <v>122878.08</v>
      </c>
      <c r="AA419" s="641">
        <f t="shared" si="69"/>
        <v>437744.2</v>
      </c>
      <c r="AB419" s="642">
        <v>40143.608993402544</v>
      </c>
      <c r="AC419" s="642">
        <v>7167.6518637872805</v>
      </c>
      <c r="AD419" s="643">
        <v>47311.260857189824</v>
      </c>
      <c r="AE419" s="644">
        <f t="shared" si="70"/>
        <v>5.26</v>
      </c>
      <c r="AF419" s="644">
        <f t="shared" si="70"/>
        <v>1.4</v>
      </c>
      <c r="AG419" s="644">
        <f t="shared" si="70"/>
        <v>2.6</v>
      </c>
      <c r="AH419" s="645">
        <f t="shared" si="71"/>
        <v>9.26</v>
      </c>
      <c r="AI419" s="646"/>
    </row>
    <row r="420" spans="1:35" s="71" customFormat="1" ht="15.75" customHeight="1" x14ac:dyDescent="0.25">
      <c r="A420" s="72">
        <v>1026192</v>
      </c>
      <c r="B420" s="73">
        <v>4154</v>
      </c>
      <c r="C420" s="73" t="s">
        <v>3588</v>
      </c>
      <c r="D420" s="649" t="s">
        <v>1296</v>
      </c>
      <c r="E420" s="74" t="s">
        <v>586</v>
      </c>
      <c r="F420" s="74" t="s">
        <v>1433</v>
      </c>
      <c r="G420" s="75" t="s">
        <v>1260</v>
      </c>
      <c r="H420" s="76" t="s">
        <v>586</v>
      </c>
      <c r="I420" s="650">
        <v>189704</v>
      </c>
      <c r="J420" s="650">
        <v>189299</v>
      </c>
      <c r="K420" s="650">
        <v>189704</v>
      </c>
      <c r="L420" s="650">
        <v>189299</v>
      </c>
      <c r="M420" s="68">
        <v>50388.95</v>
      </c>
      <c r="N420" s="68">
        <v>50361.65</v>
      </c>
      <c r="O420" s="68">
        <v>93579.49</v>
      </c>
      <c r="P420" s="68">
        <v>93528.77</v>
      </c>
      <c r="Q420" s="67">
        <v>333672.44</v>
      </c>
      <c r="R420" s="69">
        <v>333189.42</v>
      </c>
      <c r="S420" s="66">
        <v>666861.86</v>
      </c>
      <c r="T420" s="639">
        <f t="shared" si="62"/>
        <v>189704</v>
      </c>
      <c r="U420" s="640">
        <f t="shared" si="63"/>
        <v>50388.95</v>
      </c>
      <c r="V420" s="641">
        <f t="shared" si="64"/>
        <v>93579.49</v>
      </c>
      <c r="W420" s="641">
        <f t="shared" si="65"/>
        <v>333672.44</v>
      </c>
      <c r="X420" s="639">
        <f t="shared" si="66"/>
        <v>189299</v>
      </c>
      <c r="Y420" s="640">
        <f t="shared" si="67"/>
        <v>50361.65</v>
      </c>
      <c r="Z420" s="641">
        <f t="shared" si="68"/>
        <v>93528.77</v>
      </c>
      <c r="AA420" s="641">
        <f t="shared" si="69"/>
        <v>333189.42</v>
      </c>
      <c r="AB420" s="642">
        <v>38894.179775798271</v>
      </c>
      <c r="AC420" s="642">
        <v>0</v>
      </c>
      <c r="AD420" s="643">
        <v>38894.179775798271</v>
      </c>
      <c r="AE420" s="644">
        <f t="shared" si="70"/>
        <v>4.87</v>
      </c>
      <c r="AF420" s="644">
        <f t="shared" si="70"/>
        <v>1.29</v>
      </c>
      <c r="AG420" s="644">
        <f t="shared" si="70"/>
        <v>2.4</v>
      </c>
      <c r="AH420" s="645">
        <f t="shared" si="71"/>
        <v>8.56</v>
      </c>
      <c r="AI420" s="646"/>
    </row>
    <row r="421" spans="1:35" s="71" customFormat="1" ht="15.75" customHeight="1" x14ac:dyDescent="0.25">
      <c r="A421" s="72">
        <v>1026050</v>
      </c>
      <c r="B421" s="73">
        <v>4798</v>
      </c>
      <c r="C421" s="73" t="s">
        <v>3589</v>
      </c>
      <c r="D421" s="649" t="s">
        <v>1296</v>
      </c>
      <c r="E421" s="74" t="s">
        <v>274</v>
      </c>
      <c r="F421" s="74" t="s">
        <v>1433</v>
      </c>
      <c r="G421" s="75" t="s">
        <v>1260</v>
      </c>
      <c r="H421" s="76" t="s">
        <v>274</v>
      </c>
      <c r="I421" s="650">
        <v>142217</v>
      </c>
      <c r="J421" s="650">
        <v>141914</v>
      </c>
      <c r="K421" s="650">
        <v>142217</v>
      </c>
      <c r="L421" s="650">
        <v>141914</v>
      </c>
      <c r="M421" s="68">
        <v>37775.54</v>
      </c>
      <c r="N421" s="68">
        <v>37755.07</v>
      </c>
      <c r="O421" s="68">
        <v>70154.58</v>
      </c>
      <c r="P421" s="68">
        <v>70116.56</v>
      </c>
      <c r="Q421" s="67">
        <v>250147.12</v>
      </c>
      <c r="R421" s="69">
        <v>249785.63</v>
      </c>
      <c r="S421" s="66">
        <v>499932.75</v>
      </c>
      <c r="T421" s="639">
        <f t="shared" si="62"/>
        <v>142217</v>
      </c>
      <c r="U421" s="640">
        <f t="shared" si="63"/>
        <v>37775.54</v>
      </c>
      <c r="V421" s="641">
        <f t="shared" si="64"/>
        <v>70154.58</v>
      </c>
      <c r="W421" s="641">
        <f t="shared" si="65"/>
        <v>250147.12</v>
      </c>
      <c r="X421" s="639">
        <f t="shared" si="66"/>
        <v>141914</v>
      </c>
      <c r="Y421" s="640">
        <f t="shared" si="67"/>
        <v>37755.07</v>
      </c>
      <c r="Z421" s="641">
        <f t="shared" si="68"/>
        <v>70116.56</v>
      </c>
      <c r="AA421" s="641">
        <f t="shared" si="69"/>
        <v>249785.63</v>
      </c>
      <c r="AB421" s="642">
        <v>38894.179775798271</v>
      </c>
      <c r="AC421" s="642">
        <v>0</v>
      </c>
      <c r="AD421" s="643">
        <v>38894.179775798271</v>
      </c>
      <c r="AE421" s="644">
        <f t="shared" si="70"/>
        <v>3.65</v>
      </c>
      <c r="AF421" s="644">
        <f t="shared" si="70"/>
        <v>0.97</v>
      </c>
      <c r="AG421" s="644">
        <f t="shared" si="70"/>
        <v>1.8</v>
      </c>
      <c r="AH421" s="645">
        <f t="shared" si="71"/>
        <v>6.42</v>
      </c>
      <c r="AI421" s="646"/>
    </row>
    <row r="422" spans="1:35" s="71" customFormat="1" ht="15.75" customHeight="1" x14ac:dyDescent="0.25">
      <c r="A422" s="72">
        <v>1026104</v>
      </c>
      <c r="B422" s="73">
        <v>5307</v>
      </c>
      <c r="C422" s="73" t="s">
        <v>3491</v>
      </c>
      <c r="D422" s="649" t="s">
        <v>1297</v>
      </c>
      <c r="E422" s="74" t="s">
        <v>360</v>
      </c>
      <c r="F422" s="74" t="s">
        <v>1433</v>
      </c>
      <c r="G422" s="75" t="s">
        <v>1260</v>
      </c>
      <c r="H422" s="76" t="s">
        <v>360</v>
      </c>
      <c r="I422" s="650">
        <v>165948</v>
      </c>
      <c r="J422" s="650">
        <v>165594</v>
      </c>
      <c r="K422" s="650">
        <v>165948</v>
      </c>
      <c r="L422" s="650">
        <v>165594</v>
      </c>
      <c r="M422" s="68">
        <v>44079.01</v>
      </c>
      <c r="N422" s="68">
        <v>44055.13</v>
      </c>
      <c r="O422" s="68">
        <v>81861.03</v>
      </c>
      <c r="P422" s="68">
        <v>81816.67</v>
      </c>
      <c r="Q422" s="67">
        <v>291888.04000000004</v>
      </c>
      <c r="R422" s="69">
        <v>291465.8</v>
      </c>
      <c r="S422" s="66">
        <v>583353.84000000008</v>
      </c>
      <c r="T422" s="639">
        <f t="shared" si="62"/>
        <v>165948</v>
      </c>
      <c r="U422" s="640">
        <f t="shared" si="63"/>
        <v>44079.01</v>
      </c>
      <c r="V422" s="641">
        <f t="shared" si="64"/>
        <v>81861.03</v>
      </c>
      <c r="W422" s="641">
        <f t="shared" si="65"/>
        <v>291888.04000000004</v>
      </c>
      <c r="X422" s="639">
        <f t="shared" si="66"/>
        <v>165594</v>
      </c>
      <c r="Y422" s="640">
        <f t="shared" si="67"/>
        <v>44055.13</v>
      </c>
      <c r="Z422" s="641">
        <f t="shared" si="68"/>
        <v>81816.67</v>
      </c>
      <c r="AA422" s="641">
        <f t="shared" si="69"/>
        <v>291465.8</v>
      </c>
      <c r="AB422" s="642">
        <v>19751.398654117922</v>
      </c>
      <c r="AC422" s="642">
        <v>0</v>
      </c>
      <c r="AD422" s="643">
        <v>19751.398654117922</v>
      </c>
      <c r="AE422" s="644">
        <f t="shared" si="70"/>
        <v>8.3800000000000008</v>
      </c>
      <c r="AF422" s="644">
        <f t="shared" si="70"/>
        <v>2.23</v>
      </c>
      <c r="AG422" s="644">
        <f t="shared" si="70"/>
        <v>4.1399999999999997</v>
      </c>
      <c r="AH422" s="645">
        <f t="shared" si="71"/>
        <v>14.75</v>
      </c>
      <c r="AI422" s="646"/>
    </row>
    <row r="423" spans="1:35" s="71" customFormat="1" ht="15.75" customHeight="1" x14ac:dyDescent="0.25">
      <c r="A423" s="72">
        <v>1026005</v>
      </c>
      <c r="B423" s="73">
        <v>5203</v>
      </c>
      <c r="C423" s="73" t="s">
        <v>3587</v>
      </c>
      <c r="D423" s="649" t="s">
        <v>1279</v>
      </c>
      <c r="E423" s="74" t="s">
        <v>1019</v>
      </c>
      <c r="F423" s="74" t="s">
        <v>1433</v>
      </c>
      <c r="G423" s="75" t="s">
        <v>1260</v>
      </c>
      <c r="H423" s="76" t="s">
        <v>1019</v>
      </c>
      <c r="I423" s="650">
        <v>434335</v>
      </c>
      <c r="J423" s="650">
        <v>433407</v>
      </c>
      <c r="K423" s="650">
        <v>434334.99999999994</v>
      </c>
      <c r="L423" s="650">
        <v>433407</v>
      </c>
      <c r="M423" s="68">
        <v>115367.42</v>
      </c>
      <c r="N423" s="68">
        <v>115304.9</v>
      </c>
      <c r="O423" s="68">
        <v>214253.78</v>
      </c>
      <c r="P423" s="68">
        <v>214137.67</v>
      </c>
      <c r="Q423" s="67">
        <v>763956.2</v>
      </c>
      <c r="R423" s="69">
        <v>762849.57000000007</v>
      </c>
      <c r="S423" s="66">
        <v>1526805.77</v>
      </c>
      <c r="T423" s="639">
        <f t="shared" si="62"/>
        <v>434334.99999999994</v>
      </c>
      <c r="U423" s="640">
        <f t="shared" si="63"/>
        <v>115367.42</v>
      </c>
      <c r="V423" s="641">
        <f t="shared" si="64"/>
        <v>214253.78</v>
      </c>
      <c r="W423" s="641">
        <f t="shared" si="65"/>
        <v>763956.2</v>
      </c>
      <c r="X423" s="639">
        <f t="shared" si="66"/>
        <v>433407</v>
      </c>
      <c r="Y423" s="640">
        <f t="shared" si="67"/>
        <v>115304.9</v>
      </c>
      <c r="Z423" s="641">
        <f t="shared" si="68"/>
        <v>214137.67</v>
      </c>
      <c r="AA423" s="641">
        <f t="shared" si="69"/>
        <v>762849.57000000007</v>
      </c>
      <c r="AB423" s="642">
        <v>40143.608993402544</v>
      </c>
      <c r="AC423" s="642">
        <v>7167.6518637872805</v>
      </c>
      <c r="AD423" s="643">
        <v>47311.260857189824</v>
      </c>
      <c r="AE423" s="644">
        <f t="shared" si="70"/>
        <v>9.16</v>
      </c>
      <c r="AF423" s="644">
        <f t="shared" si="70"/>
        <v>2.44</v>
      </c>
      <c r="AG423" s="644">
        <f t="shared" si="70"/>
        <v>4.53</v>
      </c>
      <c r="AH423" s="645">
        <f t="shared" si="71"/>
        <v>16.13</v>
      </c>
      <c r="AI423" s="646"/>
    </row>
    <row r="424" spans="1:35" s="71" customFormat="1" ht="15.75" customHeight="1" x14ac:dyDescent="0.25">
      <c r="A424" s="81">
        <v>1020140</v>
      </c>
      <c r="B424" s="82">
        <v>102417</v>
      </c>
      <c r="C424" s="82" t="s">
        <v>3538</v>
      </c>
      <c r="D424" s="651" t="s">
        <v>1279</v>
      </c>
      <c r="E424" s="83" t="s">
        <v>400</v>
      </c>
      <c r="F424" s="83" t="s">
        <v>1433</v>
      </c>
      <c r="G424" s="84" t="s">
        <v>1260</v>
      </c>
      <c r="H424" s="85" t="s">
        <v>400</v>
      </c>
      <c r="I424" s="650">
        <v>283862</v>
      </c>
      <c r="J424" s="650">
        <v>283256</v>
      </c>
      <c r="K424" s="650">
        <v>283862</v>
      </c>
      <c r="L424" s="650">
        <v>283256</v>
      </c>
      <c r="M424" s="68">
        <v>75399.08</v>
      </c>
      <c r="N424" s="68">
        <v>75358.22</v>
      </c>
      <c r="O424" s="68">
        <v>140026.85999999999</v>
      </c>
      <c r="P424" s="68">
        <v>139950.98000000001</v>
      </c>
      <c r="Q424" s="67">
        <v>499287.94</v>
      </c>
      <c r="R424" s="69">
        <v>498565.19999999995</v>
      </c>
      <c r="S424" s="66">
        <v>997853.1399999999</v>
      </c>
      <c r="T424" s="639">
        <f t="shared" si="62"/>
        <v>283862</v>
      </c>
      <c r="U424" s="640">
        <f t="shared" si="63"/>
        <v>75399.08</v>
      </c>
      <c r="V424" s="641">
        <f t="shared" si="64"/>
        <v>140026.85999999999</v>
      </c>
      <c r="W424" s="641">
        <f t="shared" si="65"/>
        <v>499287.94</v>
      </c>
      <c r="X424" s="639">
        <f t="shared" si="66"/>
        <v>283256</v>
      </c>
      <c r="Y424" s="640">
        <f t="shared" si="67"/>
        <v>75358.22</v>
      </c>
      <c r="Z424" s="641">
        <f t="shared" si="68"/>
        <v>139950.98000000001</v>
      </c>
      <c r="AA424" s="641">
        <f t="shared" si="69"/>
        <v>498565.19999999995</v>
      </c>
      <c r="AB424" s="642">
        <v>40143.608993402544</v>
      </c>
      <c r="AC424" s="642">
        <v>7167.6518637872805</v>
      </c>
      <c r="AD424" s="643">
        <v>47311.260857189824</v>
      </c>
      <c r="AE424" s="644">
        <f t="shared" si="70"/>
        <v>5.99</v>
      </c>
      <c r="AF424" s="644">
        <f t="shared" si="70"/>
        <v>1.59</v>
      </c>
      <c r="AG424" s="644">
        <f t="shared" si="70"/>
        <v>2.96</v>
      </c>
      <c r="AH424" s="645">
        <f t="shared" si="71"/>
        <v>10.54</v>
      </c>
      <c r="AI424" s="646"/>
    </row>
    <row r="425" spans="1:35" s="71" customFormat="1" ht="15.75" customHeight="1" x14ac:dyDescent="0.25">
      <c r="A425" s="81">
        <v>1026193</v>
      </c>
      <c r="B425" s="82">
        <v>4376</v>
      </c>
      <c r="C425" s="82" t="s">
        <v>3589</v>
      </c>
      <c r="D425" s="651" t="s">
        <v>1296</v>
      </c>
      <c r="E425" s="83" t="s">
        <v>646</v>
      </c>
      <c r="F425" s="83" t="s">
        <v>1433</v>
      </c>
      <c r="G425" s="84" t="s">
        <v>1260</v>
      </c>
      <c r="H425" s="85" t="s">
        <v>646</v>
      </c>
      <c r="I425" s="650">
        <v>182338</v>
      </c>
      <c r="J425" s="650">
        <v>181948</v>
      </c>
      <c r="K425" s="650">
        <v>182338</v>
      </c>
      <c r="L425" s="650">
        <v>181948</v>
      </c>
      <c r="M425" s="68">
        <v>48432.26</v>
      </c>
      <c r="N425" s="68">
        <v>48406.01</v>
      </c>
      <c r="O425" s="68">
        <v>89945.62</v>
      </c>
      <c r="P425" s="68">
        <v>89896.88</v>
      </c>
      <c r="Q425" s="67">
        <v>320715.88</v>
      </c>
      <c r="R425" s="69">
        <v>320250.89</v>
      </c>
      <c r="S425" s="66">
        <v>640966.77</v>
      </c>
      <c r="T425" s="639">
        <f t="shared" si="62"/>
        <v>182338</v>
      </c>
      <c r="U425" s="640">
        <f t="shared" si="63"/>
        <v>48432.26</v>
      </c>
      <c r="V425" s="641">
        <f t="shared" si="64"/>
        <v>89945.62</v>
      </c>
      <c r="W425" s="641">
        <f t="shared" si="65"/>
        <v>320715.88</v>
      </c>
      <c r="X425" s="639">
        <f t="shared" si="66"/>
        <v>181948</v>
      </c>
      <c r="Y425" s="640">
        <f t="shared" si="67"/>
        <v>48406.01</v>
      </c>
      <c r="Z425" s="641">
        <f t="shared" si="68"/>
        <v>89896.88</v>
      </c>
      <c r="AA425" s="641">
        <f t="shared" si="69"/>
        <v>320250.89</v>
      </c>
      <c r="AB425" s="642">
        <v>38894.179775798271</v>
      </c>
      <c r="AC425" s="642">
        <v>0</v>
      </c>
      <c r="AD425" s="643">
        <v>38894.179775798271</v>
      </c>
      <c r="AE425" s="644">
        <f t="shared" si="70"/>
        <v>4.68</v>
      </c>
      <c r="AF425" s="644">
        <f t="shared" si="70"/>
        <v>1.24</v>
      </c>
      <c r="AG425" s="644">
        <f t="shared" si="70"/>
        <v>2.31</v>
      </c>
      <c r="AH425" s="645">
        <f t="shared" si="71"/>
        <v>8.23</v>
      </c>
      <c r="AI425" s="646"/>
    </row>
    <row r="426" spans="1:35" s="71" customFormat="1" ht="15.75" customHeight="1" x14ac:dyDescent="0.25">
      <c r="A426" s="81">
        <v>1026169</v>
      </c>
      <c r="B426" s="82">
        <v>4062</v>
      </c>
      <c r="C426" s="82" t="s">
        <v>1279</v>
      </c>
      <c r="D426" s="651" t="s">
        <v>1279</v>
      </c>
      <c r="E426" s="83" t="s">
        <v>164</v>
      </c>
      <c r="F426" s="83" t="s">
        <v>1433</v>
      </c>
      <c r="G426" s="84" t="s">
        <v>1260</v>
      </c>
      <c r="H426" s="85" t="s">
        <v>164</v>
      </c>
      <c r="I426" s="650">
        <v>147209</v>
      </c>
      <c r="J426" s="650">
        <v>146895</v>
      </c>
      <c r="K426" s="650">
        <v>147209</v>
      </c>
      <c r="L426" s="650">
        <v>146895</v>
      </c>
      <c r="M426" s="68">
        <v>39101.57</v>
      </c>
      <c r="N426" s="68">
        <v>39080.379999999997</v>
      </c>
      <c r="O426" s="68">
        <v>72617.2</v>
      </c>
      <c r="P426" s="68">
        <v>72577.850000000006</v>
      </c>
      <c r="Q426" s="67">
        <v>258927.77000000002</v>
      </c>
      <c r="R426" s="69">
        <v>258553.23</v>
      </c>
      <c r="S426" s="66">
        <v>517481</v>
      </c>
      <c r="T426" s="639">
        <f t="shared" si="62"/>
        <v>147209</v>
      </c>
      <c r="U426" s="640">
        <f t="shared" si="63"/>
        <v>39101.57</v>
      </c>
      <c r="V426" s="641">
        <f t="shared" si="64"/>
        <v>72617.2</v>
      </c>
      <c r="W426" s="641">
        <f t="shared" si="65"/>
        <v>258927.77000000002</v>
      </c>
      <c r="X426" s="639">
        <f t="shared" si="66"/>
        <v>146895</v>
      </c>
      <c r="Y426" s="640">
        <f t="shared" si="67"/>
        <v>39080.379999999997</v>
      </c>
      <c r="Z426" s="641">
        <f t="shared" si="68"/>
        <v>72577.850000000006</v>
      </c>
      <c r="AA426" s="641">
        <f t="shared" si="69"/>
        <v>258553.23</v>
      </c>
      <c r="AB426" s="642">
        <v>40143.608993402544</v>
      </c>
      <c r="AC426" s="642">
        <v>7167.6518637872805</v>
      </c>
      <c r="AD426" s="643">
        <v>47311.260857189824</v>
      </c>
      <c r="AE426" s="644">
        <f t="shared" si="70"/>
        <v>3.1</v>
      </c>
      <c r="AF426" s="644">
        <f t="shared" si="70"/>
        <v>0.83</v>
      </c>
      <c r="AG426" s="644">
        <f t="shared" si="70"/>
        <v>1.53</v>
      </c>
      <c r="AH426" s="645">
        <f t="shared" si="71"/>
        <v>5.46</v>
      </c>
      <c r="AI426" s="646"/>
    </row>
    <row r="427" spans="1:35" s="71" customFormat="1" ht="15.75" customHeight="1" x14ac:dyDescent="0.25">
      <c r="A427" s="81">
        <v>1026138</v>
      </c>
      <c r="B427" s="82">
        <v>4484</v>
      </c>
      <c r="C427" s="82" t="s">
        <v>3546</v>
      </c>
      <c r="D427" s="651" t="s">
        <v>1296</v>
      </c>
      <c r="E427" s="83" t="s">
        <v>692</v>
      </c>
      <c r="F427" s="83" t="s">
        <v>1433</v>
      </c>
      <c r="G427" s="84" t="s">
        <v>1260</v>
      </c>
      <c r="H427" s="85" t="s">
        <v>692</v>
      </c>
      <c r="I427" s="650">
        <v>308300</v>
      </c>
      <c r="J427" s="650">
        <v>307641</v>
      </c>
      <c r="K427" s="650">
        <v>308300</v>
      </c>
      <c r="L427" s="650">
        <v>307641</v>
      </c>
      <c r="M427" s="68">
        <v>81890.14</v>
      </c>
      <c r="N427" s="68">
        <v>81845.759999999995</v>
      </c>
      <c r="O427" s="68">
        <v>152081.68</v>
      </c>
      <c r="P427" s="68">
        <v>151999.26</v>
      </c>
      <c r="Q427" s="67">
        <v>542271.82000000007</v>
      </c>
      <c r="R427" s="69">
        <v>541486.02</v>
      </c>
      <c r="S427" s="66">
        <v>1083757.8400000001</v>
      </c>
      <c r="T427" s="639">
        <f t="shared" si="62"/>
        <v>308300</v>
      </c>
      <c r="U427" s="640">
        <f t="shared" si="63"/>
        <v>81890.14</v>
      </c>
      <c r="V427" s="641">
        <f t="shared" si="64"/>
        <v>152081.68</v>
      </c>
      <c r="W427" s="641">
        <f t="shared" si="65"/>
        <v>542271.82000000007</v>
      </c>
      <c r="X427" s="639">
        <f t="shared" si="66"/>
        <v>307641</v>
      </c>
      <c r="Y427" s="640">
        <f t="shared" si="67"/>
        <v>81845.759999999995</v>
      </c>
      <c r="Z427" s="641">
        <f t="shared" si="68"/>
        <v>151999.26</v>
      </c>
      <c r="AA427" s="641">
        <f t="shared" si="69"/>
        <v>541486.02</v>
      </c>
      <c r="AB427" s="642">
        <v>38894.179775798271</v>
      </c>
      <c r="AC427" s="642">
        <v>0</v>
      </c>
      <c r="AD427" s="643">
        <v>38894.179775798271</v>
      </c>
      <c r="AE427" s="644">
        <f t="shared" si="70"/>
        <v>7.91</v>
      </c>
      <c r="AF427" s="644">
        <f t="shared" si="70"/>
        <v>2.1</v>
      </c>
      <c r="AG427" s="644">
        <f t="shared" si="70"/>
        <v>3.91</v>
      </c>
      <c r="AH427" s="645">
        <f t="shared" si="71"/>
        <v>13.92</v>
      </c>
      <c r="AI427" s="646"/>
    </row>
    <row r="428" spans="1:35" s="71" customFormat="1" ht="15.75" customHeight="1" x14ac:dyDescent="0.25">
      <c r="A428" s="81">
        <v>1026049</v>
      </c>
      <c r="B428" s="82">
        <v>4730</v>
      </c>
      <c r="C428" s="82" t="s">
        <v>3546</v>
      </c>
      <c r="D428" s="651" t="s">
        <v>1296</v>
      </c>
      <c r="E428" s="83" t="s">
        <v>256</v>
      </c>
      <c r="F428" s="83" t="s">
        <v>1433</v>
      </c>
      <c r="G428" s="84" t="s">
        <v>1260</v>
      </c>
      <c r="H428" s="85" t="s">
        <v>256</v>
      </c>
      <c r="I428" s="650">
        <v>228181</v>
      </c>
      <c r="J428" s="650">
        <v>227694</v>
      </c>
      <c r="K428" s="650">
        <v>228181</v>
      </c>
      <c r="L428" s="650">
        <v>227694</v>
      </c>
      <c r="M428" s="68">
        <v>60609.05</v>
      </c>
      <c r="N428" s="68">
        <v>60576.21</v>
      </c>
      <c r="O428" s="68">
        <v>112559.66</v>
      </c>
      <c r="P428" s="68">
        <v>112498.67</v>
      </c>
      <c r="Q428" s="67">
        <v>401349.70999999996</v>
      </c>
      <c r="R428" s="69">
        <v>400768.88</v>
      </c>
      <c r="S428" s="66">
        <v>802118.59</v>
      </c>
      <c r="T428" s="639">
        <f t="shared" si="62"/>
        <v>228181</v>
      </c>
      <c r="U428" s="640">
        <f t="shared" si="63"/>
        <v>60609.05</v>
      </c>
      <c r="V428" s="641">
        <f t="shared" si="64"/>
        <v>112559.66</v>
      </c>
      <c r="W428" s="641">
        <f t="shared" si="65"/>
        <v>401349.70999999996</v>
      </c>
      <c r="X428" s="639">
        <f t="shared" si="66"/>
        <v>227694</v>
      </c>
      <c r="Y428" s="640">
        <f t="shared" si="67"/>
        <v>60576.21</v>
      </c>
      <c r="Z428" s="641">
        <f t="shared" si="68"/>
        <v>112498.67</v>
      </c>
      <c r="AA428" s="641">
        <f t="shared" si="69"/>
        <v>400768.88</v>
      </c>
      <c r="AB428" s="642">
        <v>38894.179775798271</v>
      </c>
      <c r="AC428" s="642">
        <v>0</v>
      </c>
      <c r="AD428" s="643">
        <v>38894.179775798271</v>
      </c>
      <c r="AE428" s="644">
        <f t="shared" si="70"/>
        <v>5.85</v>
      </c>
      <c r="AF428" s="644">
        <f t="shared" si="70"/>
        <v>1.56</v>
      </c>
      <c r="AG428" s="644">
        <f t="shared" si="70"/>
        <v>2.89</v>
      </c>
      <c r="AH428" s="645">
        <f t="shared" si="71"/>
        <v>10.3</v>
      </c>
      <c r="AI428" s="646"/>
    </row>
    <row r="429" spans="1:35" s="71" customFormat="1" ht="15.75" customHeight="1" x14ac:dyDescent="0.25">
      <c r="A429" s="81">
        <v>1026028</v>
      </c>
      <c r="B429" s="82">
        <v>5383</v>
      </c>
      <c r="C429" s="82" t="s">
        <v>1279</v>
      </c>
      <c r="D429" s="651" t="s">
        <v>1279</v>
      </c>
      <c r="E429" s="83" t="s">
        <v>1129</v>
      </c>
      <c r="F429" s="83" t="s">
        <v>1433</v>
      </c>
      <c r="G429" s="84" t="s">
        <v>1260</v>
      </c>
      <c r="H429" s="85" t="s">
        <v>1129</v>
      </c>
      <c r="I429" s="650">
        <v>669456</v>
      </c>
      <c r="J429" s="650">
        <v>668026</v>
      </c>
      <c r="K429" s="650">
        <v>669456</v>
      </c>
      <c r="L429" s="650">
        <v>668026</v>
      </c>
      <c r="M429" s="68">
        <v>177819.97</v>
      </c>
      <c r="N429" s="68">
        <v>177723.6</v>
      </c>
      <c r="O429" s="68">
        <v>330237.08</v>
      </c>
      <c r="P429" s="68">
        <v>330058.12</v>
      </c>
      <c r="Q429" s="67">
        <v>1177513.05</v>
      </c>
      <c r="R429" s="69">
        <v>1175807.72</v>
      </c>
      <c r="S429" s="66">
        <v>2353320.77</v>
      </c>
      <c r="T429" s="639">
        <f t="shared" si="62"/>
        <v>669456</v>
      </c>
      <c r="U429" s="640">
        <f t="shared" si="63"/>
        <v>177819.97</v>
      </c>
      <c r="V429" s="641">
        <f t="shared" si="64"/>
        <v>330237.08</v>
      </c>
      <c r="W429" s="641">
        <f t="shared" si="65"/>
        <v>1177513.05</v>
      </c>
      <c r="X429" s="639">
        <f t="shared" si="66"/>
        <v>668026</v>
      </c>
      <c r="Y429" s="640">
        <f t="shared" si="67"/>
        <v>177723.6</v>
      </c>
      <c r="Z429" s="641">
        <f t="shared" si="68"/>
        <v>330058.12</v>
      </c>
      <c r="AA429" s="641">
        <f t="shared" si="69"/>
        <v>1175807.72</v>
      </c>
      <c r="AB429" s="642">
        <v>40143.608993402544</v>
      </c>
      <c r="AC429" s="642">
        <v>7167.6518637872805</v>
      </c>
      <c r="AD429" s="643">
        <v>47311.260857189824</v>
      </c>
      <c r="AE429" s="644">
        <f t="shared" si="70"/>
        <v>14.12</v>
      </c>
      <c r="AF429" s="644">
        <f t="shared" si="70"/>
        <v>3.76</v>
      </c>
      <c r="AG429" s="644">
        <f t="shared" si="70"/>
        <v>6.98</v>
      </c>
      <c r="AH429" s="645">
        <f t="shared" si="71"/>
        <v>24.86</v>
      </c>
      <c r="AI429" s="646"/>
    </row>
    <row r="430" spans="1:35" s="71" customFormat="1" ht="15.75" customHeight="1" x14ac:dyDescent="0.25">
      <c r="A430" s="81">
        <v>1026108</v>
      </c>
      <c r="B430" s="82">
        <v>5256</v>
      </c>
      <c r="C430" s="82" t="s">
        <v>1277</v>
      </c>
      <c r="D430" s="651" t="s">
        <v>1277</v>
      </c>
      <c r="E430" s="83" t="s">
        <v>348</v>
      </c>
      <c r="F430" s="83" t="s">
        <v>1433</v>
      </c>
      <c r="G430" s="84" t="s">
        <v>1260</v>
      </c>
      <c r="H430" s="85" t="s">
        <v>348</v>
      </c>
      <c r="I430" s="650">
        <v>277652</v>
      </c>
      <c r="J430" s="650">
        <v>277059</v>
      </c>
      <c r="K430" s="650">
        <v>277652</v>
      </c>
      <c r="L430" s="650">
        <v>277059</v>
      </c>
      <c r="M430" s="68">
        <v>73749.64</v>
      </c>
      <c r="N430" s="68">
        <v>73709.67</v>
      </c>
      <c r="O430" s="68">
        <v>136963.60999999999</v>
      </c>
      <c r="P430" s="68">
        <v>136889.38</v>
      </c>
      <c r="Q430" s="67">
        <v>488365.25</v>
      </c>
      <c r="R430" s="69">
        <v>487658.05</v>
      </c>
      <c r="S430" s="66">
        <v>976023.3</v>
      </c>
      <c r="T430" s="639">
        <f t="shared" si="62"/>
        <v>277652</v>
      </c>
      <c r="U430" s="640">
        <f t="shared" si="63"/>
        <v>73749.64</v>
      </c>
      <c r="V430" s="641">
        <f t="shared" si="64"/>
        <v>136963.60999999999</v>
      </c>
      <c r="W430" s="641">
        <f t="shared" si="65"/>
        <v>488365.25</v>
      </c>
      <c r="X430" s="639">
        <f t="shared" si="66"/>
        <v>277059</v>
      </c>
      <c r="Y430" s="640">
        <f t="shared" si="67"/>
        <v>73709.67</v>
      </c>
      <c r="Z430" s="641">
        <f t="shared" si="68"/>
        <v>136889.38</v>
      </c>
      <c r="AA430" s="641">
        <f t="shared" si="69"/>
        <v>487658.05</v>
      </c>
      <c r="AB430" s="642">
        <v>12850.778677390743</v>
      </c>
      <c r="AC430" s="642">
        <v>0</v>
      </c>
      <c r="AD430" s="643">
        <v>12850.778677390743</v>
      </c>
      <c r="AE430" s="644">
        <f t="shared" si="70"/>
        <v>21.56</v>
      </c>
      <c r="AF430" s="644">
        <f t="shared" si="70"/>
        <v>5.74</v>
      </c>
      <c r="AG430" s="644">
        <f t="shared" si="70"/>
        <v>10.65</v>
      </c>
      <c r="AH430" s="645">
        <f t="shared" si="71"/>
        <v>37.949999999999996</v>
      </c>
      <c r="AI430" s="646"/>
    </row>
    <row r="431" spans="1:35" s="71" customFormat="1" ht="15.75" customHeight="1" x14ac:dyDescent="0.25">
      <c r="A431" s="81">
        <v>1026030</v>
      </c>
      <c r="B431" s="82">
        <v>5297</v>
      </c>
      <c r="C431" s="82" t="s">
        <v>3482</v>
      </c>
      <c r="D431" s="651" t="s">
        <v>1274</v>
      </c>
      <c r="E431" s="83" t="s">
        <v>1075</v>
      </c>
      <c r="F431" s="83" t="s">
        <v>1433</v>
      </c>
      <c r="G431" s="84" t="s">
        <v>1260</v>
      </c>
      <c r="H431" s="85" t="s">
        <v>1075</v>
      </c>
      <c r="I431" s="650">
        <v>152798</v>
      </c>
      <c r="J431" s="650">
        <v>152472</v>
      </c>
      <c r="K431" s="650">
        <v>152798</v>
      </c>
      <c r="L431" s="650">
        <v>152472</v>
      </c>
      <c r="M431" s="68">
        <v>40586.07</v>
      </c>
      <c r="N431" s="68">
        <v>40564.080000000002</v>
      </c>
      <c r="O431" s="68">
        <v>75374.13</v>
      </c>
      <c r="P431" s="68">
        <v>75333.279999999999</v>
      </c>
      <c r="Q431" s="67">
        <v>268758.2</v>
      </c>
      <c r="R431" s="69">
        <v>268369.36</v>
      </c>
      <c r="S431" s="66">
        <v>537127.56000000006</v>
      </c>
      <c r="T431" s="639">
        <f t="shared" si="62"/>
        <v>152798</v>
      </c>
      <c r="U431" s="640">
        <f t="shared" si="63"/>
        <v>40586.07</v>
      </c>
      <c r="V431" s="641">
        <f t="shared" si="64"/>
        <v>75374.13</v>
      </c>
      <c r="W431" s="641">
        <f t="shared" si="65"/>
        <v>268758.2</v>
      </c>
      <c r="X431" s="639">
        <f t="shared" si="66"/>
        <v>152472</v>
      </c>
      <c r="Y431" s="640">
        <f t="shared" si="67"/>
        <v>40564.080000000002</v>
      </c>
      <c r="Z431" s="641">
        <f t="shared" si="68"/>
        <v>75333.279999999999</v>
      </c>
      <c r="AA431" s="641">
        <f t="shared" si="69"/>
        <v>268369.36</v>
      </c>
      <c r="AB431" s="642">
        <v>28857.066402483964</v>
      </c>
      <c r="AC431" s="642">
        <v>0</v>
      </c>
      <c r="AD431" s="643">
        <v>28857.066402483964</v>
      </c>
      <c r="AE431" s="644">
        <f t="shared" si="70"/>
        <v>5.28</v>
      </c>
      <c r="AF431" s="644">
        <f t="shared" si="70"/>
        <v>1.41</v>
      </c>
      <c r="AG431" s="644">
        <f t="shared" si="70"/>
        <v>2.61</v>
      </c>
      <c r="AH431" s="645">
        <f t="shared" si="71"/>
        <v>9.3000000000000007</v>
      </c>
      <c r="AI431" s="646"/>
    </row>
    <row r="432" spans="1:35" s="71" customFormat="1" ht="15.75" customHeight="1" x14ac:dyDescent="0.25">
      <c r="A432" s="81">
        <v>1026029</v>
      </c>
      <c r="B432" s="82">
        <v>5234</v>
      </c>
      <c r="C432" s="82" t="s">
        <v>3471</v>
      </c>
      <c r="D432" s="651" t="s">
        <v>1277</v>
      </c>
      <c r="E432" s="83" t="s">
        <v>346</v>
      </c>
      <c r="F432" s="83" t="s">
        <v>1433</v>
      </c>
      <c r="G432" s="84" t="s">
        <v>1260</v>
      </c>
      <c r="H432" s="85" t="s">
        <v>346</v>
      </c>
      <c r="I432" s="650">
        <v>197485</v>
      </c>
      <c r="J432" s="650">
        <v>197063</v>
      </c>
      <c r="K432" s="650">
        <v>197485</v>
      </c>
      <c r="L432" s="650">
        <v>197063</v>
      </c>
      <c r="M432" s="68">
        <v>52455.61</v>
      </c>
      <c r="N432" s="68">
        <v>52427.19</v>
      </c>
      <c r="O432" s="68">
        <v>97417.57</v>
      </c>
      <c r="P432" s="68">
        <v>97364.77</v>
      </c>
      <c r="Q432" s="67">
        <v>347358.18</v>
      </c>
      <c r="R432" s="69">
        <v>346854.96</v>
      </c>
      <c r="S432" s="66">
        <v>694213.14</v>
      </c>
      <c r="T432" s="639">
        <f t="shared" si="62"/>
        <v>197485</v>
      </c>
      <c r="U432" s="640">
        <f t="shared" si="63"/>
        <v>52455.61</v>
      </c>
      <c r="V432" s="641">
        <f t="shared" si="64"/>
        <v>97417.57</v>
      </c>
      <c r="W432" s="641">
        <f t="shared" si="65"/>
        <v>347358.18</v>
      </c>
      <c r="X432" s="639">
        <f t="shared" si="66"/>
        <v>197063</v>
      </c>
      <c r="Y432" s="640">
        <f t="shared" si="67"/>
        <v>52427.19</v>
      </c>
      <c r="Z432" s="641">
        <f t="shared" si="68"/>
        <v>97364.77</v>
      </c>
      <c r="AA432" s="641">
        <f t="shared" si="69"/>
        <v>346854.96</v>
      </c>
      <c r="AB432" s="642">
        <v>12850.778677390743</v>
      </c>
      <c r="AC432" s="642">
        <v>0</v>
      </c>
      <c r="AD432" s="643">
        <v>12850.778677390743</v>
      </c>
      <c r="AE432" s="644">
        <f t="shared" si="70"/>
        <v>15.33</v>
      </c>
      <c r="AF432" s="644">
        <f t="shared" si="70"/>
        <v>4.08</v>
      </c>
      <c r="AG432" s="644">
        <f t="shared" si="70"/>
        <v>7.58</v>
      </c>
      <c r="AH432" s="645">
        <f t="shared" si="71"/>
        <v>26.990000000000002</v>
      </c>
      <c r="AI432" s="646"/>
    </row>
    <row r="433" spans="1:35" s="71" customFormat="1" ht="15.75" customHeight="1" x14ac:dyDescent="0.25">
      <c r="A433" s="81">
        <v>1026152</v>
      </c>
      <c r="B433" s="82">
        <v>5166</v>
      </c>
      <c r="C433" s="82" t="s">
        <v>3553</v>
      </c>
      <c r="D433" s="651" t="s">
        <v>1297</v>
      </c>
      <c r="E433" s="83" t="s">
        <v>340</v>
      </c>
      <c r="F433" s="83" t="s">
        <v>1433</v>
      </c>
      <c r="G433" s="84" t="s">
        <v>1260</v>
      </c>
      <c r="H433" s="85" t="s">
        <v>340</v>
      </c>
      <c r="I433" s="650">
        <v>117573</v>
      </c>
      <c r="J433" s="650">
        <v>117322</v>
      </c>
      <c r="K433" s="650">
        <v>117573</v>
      </c>
      <c r="L433" s="650">
        <v>117321.99999999999</v>
      </c>
      <c r="M433" s="68">
        <v>31229.51</v>
      </c>
      <c r="N433" s="68">
        <v>31212.58</v>
      </c>
      <c r="O433" s="68">
        <v>57997.66</v>
      </c>
      <c r="P433" s="68">
        <v>57966.23</v>
      </c>
      <c r="Q433" s="67">
        <v>206800.17</v>
      </c>
      <c r="R433" s="69">
        <v>206500.81</v>
      </c>
      <c r="S433" s="66">
        <v>413300.98</v>
      </c>
      <c r="T433" s="639">
        <f t="shared" si="62"/>
        <v>117573</v>
      </c>
      <c r="U433" s="640">
        <f t="shared" si="63"/>
        <v>31229.51</v>
      </c>
      <c r="V433" s="641">
        <f t="shared" si="64"/>
        <v>57997.66</v>
      </c>
      <c r="W433" s="641">
        <f t="shared" si="65"/>
        <v>206800.17</v>
      </c>
      <c r="X433" s="639">
        <f t="shared" si="66"/>
        <v>117321.99999999999</v>
      </c>
      <c r="Y433" s="640">
        <f t="shared" si="67"/>
        <v>31212.58</v>
      </c>
      <c r="Z433" s="641">
        <f t="shared" si="68"/>
        <v>57966.23</v>
      </c>
      <c r="AA433" s="641">
        <f t="shared" si="69"/>
        <v>206500.81</v>
      </c>
      <c r="AB433" s="642">
        <v>19751.398654117922</v>
      </c>
      <c r="AC433" s="642">
        <v>0</v>
      </c>
      <c r="AD433" s="643">
        <v>19751.398654117922</v>
      </c>
      <c r="AE433" s="644">
        <f t="shared" si="70"/>
        <v>5.94</v>
      </c>
      <c r="AF433" s="644">
        <f t="shared" si="70"/>
        <v>1.58</v>
      </c>
      <c r="AG433" s="644">
        <f t="shared" si="70"/>
        <v>2.93</v>
      </c>
      <c r="AH433" s="645">
        <f t="shared" si="71"/>
        <v>10.450000000000001</v>
      </c>
      <c r="AI433" s="646"/>
    </row>
    <row r="434" spans="1:35" s="71" customFormat="1" ht="15.75" customHeight="1" x14ac:dyDescent="0.25">
      <c r="A434" s="72">
        <v>1026538</v>
      </c>
      <c r="B434" s="73">
        <v>102753</v>
      </c>
      <c r="C434" s="73" t="s">
        <v>1279</v>
      </c>
      <c r="D434" s="649" t="s">
        <v>1279</v>
      </c>
      <c r="E434" s="74" t="s">
        <v>422</v>
      </c>
      <c r="F434" s="74" t="s">
        <v>1435</v>
      </c>
      <c r="G434" s="75" t="s">
        <v>1436</v>
      </c>
      <c r="H434" s="76" t="s">
        <v>1262</v>
      </c>
      <c r="I434" s="650">
        <v>0</v>
      </c>
      <c r="J434" s="650">
        <v>0</v>
      </c>
      <c r="K434" s="650">
        <v>0</v>
      </c>
      <c r="L434" s="650">
        <v>0</v>
      </c>
      <c r="M434" s="68">
        <v>105011.49</v>
      </c>
      <c r="N434" s="68">
        <v>104954.58</v>
      </c>
      <c r="O434" s="68">
        <v>195021.33</v>
      </c>
      <c r="P434" s="68">
        <v>194915.64</v>
      </c>
      <c r="Q434" s="67">
        <v>300032.82</v>
      </c>
      <c r="R434" s="69">
        <v>299870.22000000003</v>
      </c>
      <c r="S434" s="66">
        <v>599903.04</v>
      </c>
      <c r="T434" s="639">
        <f t="shared" si="62"/>
        <v>0</v>
      </c>
      <c r="U434" s="640">
        <f t="shared" si="63"/>
        <v>105011.49</v>
      </c>
      <c r="V434" s="641">
        <f t="shared" si="64"/>
        <v>195021.33</v>
      </c>
      <c r="W434" s="641">
        <f t="shared" si="65"/>
        <v>300032.82</v>
      </c>
      <c r="X434" s="639">
        <f t="shared" si="66"/>
        <v>0</v>
      </c>
      <c r="Y434" s="640">
        <f t="shared" si="67"/>
        <v>104954.58</v>
      </c>
      <c r="Z434" s="641">
        <f t="shared" si="68"/>
        <v>194915.64</v>
      </c>
      <c r="AA434" s="641">
        <f t="shared" si="69"/>
        <v>299870.22000000003</v>
      </c>
      <c r="AB434" s="642">
        <v>40143.608993402544</v>
      </c>
      <c r="AC434" s="642">
        <v>7167.6518637872805</v>
      </c>
      <c r="AD434" s="643">
        <v>47311.260857189824</v>
      </c>
      <c r="AE434" s="644">
        <f t="shared" si="70"/>
        <v>0</v>
      </c>
      <c r="AF434" s="644">
        <f t="shared" si="70"/>
        <v>2.2200000000000002</v>
      </c>
      <c r="AG434" s="644">
        <f t="shared" si="70"/>
        <v>4.12</v>
      </c>
      <c r="AH434" s="645">
        <f t="shared" si="71"/>
        <v>6.34</v>
      </c>
      <c r="AI434" s="646"/>
    </row>
    <row r="435" spans="1:35" s="71" customFormat="1" ht="15.75" customHeight="1" x14ac:dyDescent="0.25">
      <c r="A435" s="87">
        <v>1017867</v>
      </c>
      <c r="B435" s="88">
        <v>5105</v>
      </c>
      <c r="C435" s="88" t="s">
        <v>1298</v>
      </c>
      <c r="D435" s="652" t="s">
        <v>1298</v>
      </c>
      <c r="E435" s="89" t="s">
        <v>334</v>
      </c>
      <c r="F435" s="89" t="s">
        <v>1437</v>
      </c>
      <c r="G435" s="90" t="s">
        <v>1436</v>
      </c>
      <c r="H435" s="91" t="s">
        <v>1262</v>
      </c>
      <c r="I435" s="650">
        <v>0</v>
      </c>
      <c r="J435" s="650">
        <v>0</v>
      </c>
      <c r="K435" s="650">
        <v>0</v>
      </c>
      <c r="L435" s="650">
        <v>0</v>
      </c>
      <c r="M435" s="68">
        <v>83054.45</v>
      </c>
      <c r="N435" s="68">
        <v>83009.440000000002</v>
      </c>
      <c r="O435" s="68">
        <v>154243.98000000001</v>
      </c>
      <c r="P435" s="68">
        <v>154160.39000000001</v>
      </c>
      <c r="Q435" s="67">
        <v>237298.43</v>
      </c>
      <c r="R435" s="69">
        <v>237169.83000000002</v>
      </c>
      <c r="S435" s="66">
        <v>474468.26</v>
      </c>
      <c r="T435" s="639">
        <f t="shared" si="62"/>
        <v>0</v>
      </c>
      <c r="U435" s="640">
        <f t="shared" si="63"/>
        <v>83054.45</v>
      </c>
      <c r="V435" s="641">
        <f t="shared" si="64"/>
        <v>154243.98000000001</v>
      </c>
      <c r="W435" s="641">
        <f t="shared" si="65"/>
        <v>237298.43</v>
      </c>
      <c r="X435" s="639">
        <f t="shared" si="66"/>
        <v>0</v>
      </c>
      <c r="Y435" s="640">
        <f t="shared" si="67"/>
        <v>83009.440000000002</v>
      </c>
      <c r="Z435" s="641">
        <f t="shared" si="68"/>
        <v>154160.39000000001</v>
      </c>
      <c r="AA435" s="641">
        <f t="shared" si="69"/>
        <v>237169.83000000002</v>
      </c>
      <c r="AB435" s="642">
        <v>32759.974031750084</v>
      </c>
      <c r="AC435" s="642">
        <v>5225.4148005242669</v>
      </c>
      <c r="AD435" s="643">
        <v>37985.388832274351</v>
      </c>
      <c r="AE435" s="644">
        <f t="shared" si="70"/>
        <v>0</v>
      </c>
      <c r="AF435" s="644">
        <f t="shared" si="70"/>
        <v>2.19</v>
      </c>
      <c r="AG435" s="644">
        <f t="shared" si="70"/>
        <v>4.0599999999999996</v>
      </c>
      <c r="AH435" s="645">
        <f t="shared" si="71"/>
        <v>6.25</v>
      </c>
      <c r="AI435" s="646"/>
    </row>
    <row r="436" spans="1:35" s="71" customFormat="1" ht="15.75" customHeight="1" x14ac:dyDescent="0.25">
      <c r="A436" s="87">
        <v>1017889</v>
      </c>
      <c r="B436" s="88">
        <v>4549</v>
      </c>
      <c r="C436" s="88" t="s">
        <v>3528</v>
      </c>
      <c r="D436" s="652" t="s">
        <v>1279</v>
      </c>
      <c r="E436" s="89" t="s">
        <v>716</v>
      </c>
      <c r="F436" s="89" t="s">
        <v>1438</v>
      </c>
      <c r="G436" s="90" t="s">
        <v>1436</v>
      </c>
      <c r="H436" s="91" t="s">
        <v>1262</v>
      </c>
      <c r="I436" s="650">
        <v>0</v>
      </c>
      <c r="J436" s="650">
        <v>0</v>
      </c>
      <c r="K436" s="650">
        <v>0</v>
      </c>
      <c r="L436" s="650">
        <v>0</v>
      </c>
      <c r="M436" s="68">
        <v>72753.5</v>
      </c>
      <c r="N436" s="68">
        <v>72714.070000000007</v>
      </c>
      <c r="O436" s="68">
        <v>135113.64000000001</v>
      </c>
      <c r="P436" s="68">
        <v>135040.42000000001</v>
      </c>
      <c r="Q436" s="67">
        <v>207867.14</v>
      </c>
      <c r="R436" s="69">
        <v>207754.49000000002</v>
      </c>
      <c r="S436" s="66">
        <v>415621.63</v>
      </c>
      <c r="T436" s="639">
        <f t="shared" si="62"/>
        <v>0</v>
      </c>
      <c r="U436" s="640">
        <f t="shared" si="63"/>
        <v>72753.5</v>
      </c>
      <c r="V436" s="641">
        <f t="shared" si="64"/>
        <v>135113.64000000001</v>
      </c>
      <c r="W436" s="641">
        <f t="shared" si="65"/>
        <v>207867.14</v>
      </c>
      <c r="X436" s="639">
        <f t="shared" si="66"/>
        <v>0</v>
      </c>
      <c r="Y436" s="640">
        <f t="shared" si="67"/>
        <v>72714.070000000007</v>
      </c>
      <c r="Z436" s="641">
        <f t="shared" si="68"/>
        <v>135040.42000000001</v>
      </c>
      <c r="AA436" s="641">
        <f t="shared" si="69"/>
        <v>207754.49000000002</v>
      </c>
      <c r="AB436" s="642">
        <v>40143.608993402544</v>
      </c>
      <c r="AC436" s="642">
        <v>7167.6518637872805</v>
      </c>
      <c r="AD436" s="643">
        <v>47311.260857189824</v>
      </c>
      <c r="AE436" s="644">
        <f t="shared" si="70"/>
        <v>0</v>
      </c>
      <c r="AF436" s="644">
        <f t="shared" si="70"/>
        <v>1.54</v>
      </c>
      <c r="AG436" s="644">
        <f t="shared" si="70"/>
        <v>2.85</v>
      </c>
      <c r="AH436" s="645">
        <f t="shared" si="71"/>
        <v>4.3900000000000006</v>
      </c>
      <c r="AI436" s="646"/>
    </row>
    <row r="437" spans="1:35" s="71" customFormat="1" ht="15.75" customHeight="1" x14ac:dyDescent="0.25">
      <c r="A437" s="72">
        <v>1016957</v>
      </c>
      <c r="B437" s="73">
        <v>5113</v>
      </c>
      <c r="C437" s="73" t="s">
        <v>1298</v>
      </c>
      <c r="D437" s="649" t="s">
        <v>1298</v>
      </c>
      <c r="E437" s="74" t="s">
        <v>958</v>
      </c>
      <c r="F437" s="74" t="s">
        <v>1439</v>
      </c>
      <c r="G437" s="75" t="s">
        <v>1436</v>
      </c>
      <c r="H437" s="76" t="s">
        <v>1262</v>
      </c>
      <c r="I437" s="650">
        <v>0</v>
      </c>
      <c r="J437" s="650">
        <v>0</v>
      </c>
      <c r="K437" s="650">
        <v>0</v>
      </c>
      <c r="L437" s="650">
        <v>0</v>
      </c>
      <c r="M437" s="68">
        <v>97039.16</v>
      </c>
      <c r="N437" s="68">
        <v>96986.58</v>
      </c>
      <c r="O437" s="68">
        <v>180215.59</v>
      </c>
      <c r="P437" s="68">
        <v>180117.93</v>
      </c>
      <c r="Q437" s="67">
        <v>277254.75</v>
      </c>
      <c r="R437" s="69">
        <v>277104.51</v>
      </c>
      <c r="S437" s="66">
        <v>554359.26</v>
      </c>
      <c r="T437" s="639">
        <f t="shared" si="62"/>
        <v>0</v>
      </c>
      <c r="U437" s="640">
        <f t="shared" si="63"/>
        <v>97039.16</v>
      </c>
      <c r="V437" s="641">
        <f t="shared" si="64"/>
        <v>180215.59</v>
      </c>
      <c r="W437" s="641">
        <f t="shared" si="65"/>
        <v>277254.75</v>
      </c>
      <c r="X437" s="639">
        <f t="shared" si="66"/>
        <v>0</v>
      </c>
      <c r="Y437" s="640">
        <f t="shared" si="67"/>
        <v>96986.58</v>
      </c>
      <c r="Z437" s="641">
        <f t="shared" si="68"/>
        <v>180117.93</v>
      </c>
      <c r="AA437" s="641">
        <f t="shared" si="69"/>
        <v>277104.51</v>
      </c>
      <c r="AB437" s="642">
        <v>32759.974031750084</v>
      </c>
      <c r="AC437" s="642">
        <v>5225.4148005242669</v>
      </c>
      <c r="AD437" s="643">
        <v>37985.388832274351</v>
      </c>
      <c r="AE437" s="644">
        <f t="shared" si="70"/>
        <v>0</v>
      </c>
      <c r="AF437" s="644">
        <f t="shared" si="70"/>
        <v>2.5499999999999998</v>
      </c>
      <c r="AG437" s="644">
        <f t="shared" si="70"/>
        <v>4.74</v>
      </c>
      <c r="AH437" s="645">
        <f t="shared" si="71"/>
        <v>7.29</v>
      </c>
      <c r="AI437" s="646"/>
    </row>
    <row r="438" spans="1:35" s="71" customFormat="1" ht="15.75" customHeight="1" x14ac:dyDescent="0.25">
      <c r="A438" s="87">
        <v>1004854</v>
      </c>
      <c r="B438" s="88">
        <v>4873</v>
      </c>
      <c r="C438" s="88" t="s">
        <v>3590</v>
      </c>
      <c r="D438" s="652" t="s">
        <v>1296</v>
      </c>
      <c r="E438" s="89" t="s">
        <v>849</v>
      </c>
      <c r="F438" s="89" t="s">
        <v>849</v>
      </c>
      <c r="G438" s="90" t="s">
        <v>1436</v>
      </c>
      <c r="H438" s="91" t="s">
        <v>1262</v>
      </c>
      <c r="I438" s="650">
        <v>0</v>
      </c>
      <c r="J438" s="650">
        <v>0</v>
      </c>
      <c r="K438" s="650">
        <v>0</v>
      </c>
      <c r="L438" s="650">
        <v>0</v>
      </c>
      <c r="M438" s="68">
        <v>57219.6</v>
      </c>
      <c r="N438" s="68">
        <v>57188.59</v>
      </c>
      <c r="O438" s="68">
        <v>106264.97</v>
      </c>
      <c r="P438" s="68">
        <v>106207.38</v>
      </c>
      <c r="Q438" s="67">
        <v>163484.57</v>
      </c>
      <c r="R438" s="69">
        <v>163395.97</v>
      </c>
      <c r="S438" s="66">
        <v>326880.54000000004</v>
      </c>
      <c r="T438" s="639">
        <f t="shared" si="62"/>
        <v>0</v>
      </c>
      <c r="U438" s="640">
        <f t="shared" si="63"/>
        <v>57219.6</v>
      </c>
      <c r="V438" s="641">
        <f t="shared" si="64"/>
        <v>106264.97</v>
      </c>
      <c r="W438" s="641">
        <f t="shared" si="65"/>
        <v>163484.57</v>
      </c>
      <c r="X438" s="639">
        <f t="shared" si="66"/>
        <v>0</v>
      </c>
      <c r="Y438" s="640">
        <f t="shared" si="67"/>
        <v>57188.59</v>
      </c>
      <c r="Z438" s="641">
        <f t="shared" si="68"/>
        <v>106207.38</v>
      </c>
      <c r="AA438" s="641">
        <f t="shared" si="69"/>
        <v>163395.97</v>
      </c>
      <c r="AB438" s="642">
        <v>38894.179775798271</v>
      </c>
      <c r="AC438" s="642">
        <v>0</v>
      </c>
      <c r="AD438" s="643">
        <v>38894.179775798271</v>
      </c>
      <c r="AE438" s="644">
        <f t="shared" si="70"/>
        <v>0</v>
      </c>
      <c r="AF438" s="644">
        <f t="shared" si="70"/>
        <v>1.47</v>
      </c>
      <c r="AG438" s="644">
        <f t="shared" si="70"/>
        <v>2.73</v>
      </c>
      <c r="AH438" s="645">
        <f t="shared" si="71"/>
        <v>4.2</v>
      </c>
      <c r="AI438" s="646"/>
    </row>
    <row r="439" spans="1:35" s="71" customFormat="1" ht="15.75" customHeight="1" x14ac:dyDescent="0.25">
      <c r="A439" s="87">
        <v>1004488</v>
      </c>
      <c r="B439" s="88">
        <v>5043</v>
      </c>
      <c r="C439" s="88" t="s">
        <v>3591</v>
      </c>
      <c r="D439" s="652" t="s">
        <v>1296</v>
      </c>
      <c r="E439" s="89" t="s">
        <v>316</v>
      </c>
      <c r="F439" s="89" t="s">
        <v>316</v>
      </c>
      <c r="G439" s="90" t="s">
        <v>1436</v>
      </c>
      <c r="H439" s="91" t="s">
        <v>1262</v>
      </c>
      <c r="I439" s="650">
        <v>0</v>
      </c>
      <c r="J439" s="650">
        <v>0</v>
      </c>
      <c r="K439" s="650">
        <v>0</v>
      </c>
      <c r="L439" s="650">
        <v>0</v>
      </c>
      <c r="M439" s="68">
        <v>38040.75</v>
      </c>
      <c r="N439" s="68">
        <v>38020.129999999997</v>
      </c>
      <c r="O439" s="68">
        <v>70647.11</v>
      </c>
      <c r="P439" s="68">
        <v>70608.820000000007</v>
      </c>
      <c r="Q439" s="67">
        <v>108687.86</v>
      </c>
      <c r="R439" s="69">
        <v>108628.95000000001</v>
      </c>
      <c r="S439" s="66">
        <v>217316.81</v>
      </c>
      <c r="T439" s="639">
        <f t="shared" si="62"/>
        <v>0</v>
      </c>
      <c r="U439" s="640">
        <f t="shared" si="63"/>
        <v>38040.75</v>
      </c>
      <c r="V439" s="641">
        <f t="shared" si="64"/>
        <v>70647.11</v>
      </c>
      <c r="W439" s="641">
        <f t="shared" si="65"/>
        <v>108687.86</v>
      </c>
      <c r="X439" s="639">
        <f t="shared" si="66"/>
        <v>0</v>
      </c>
      <c r="Y439" s="640">
        <f t="shared" si="67"/>
        <v>38020.129999999997</v>
      </c>
      <c r="Z439" s="641">
        <f t="shared" si="68"/>
        <v>70608.820000000007</v>
      </c>
      <c r="AA439" s="641">
        <f t="shared" si="69"/>
        <v>108628.95000000001</v>
      </c>
      <c r="AB439" s="642">
        <v>38894.179775798271</v>
      </c>
      <c r="AC439" s="642">
        <v>0</v>
      </c>
      <c r="AD439" s="643">
        <v>38894.179775798271</v>
      </c>
      <c r="AE439" s="644">
        <f t="shared" si="70"/>
        <v>0</v>
      </c>
      <c r="AF439" s="644">
        <f t="shared" si="70"/>
        <v>0.98</v>
      </c>
      <c r="AG439" s="644">
        <f t="shared" si="70"/>
        <v>1.82</v>
      </c>
      <c r="AH439" s="645">
        <f t="shared" si="71"/>
        <v>2.8</v>
      </c>
      <c r="AI439" s="646"/>
    </row>
    <row r="440" spans="1:35" s="71" customFormat="1" ht="15.75" customHeight="1" x14ac:dyDescent="0.25">
      <c r="A440" s="87">
        <v>1004851</v>
      </c>
      <c r="B440" s="88">
        <v>4881</v>
      </c>
      <c r="C440" s="88" t="s">
        <v>3461</v>
      </c>
      <c r="D440" s="652" t="s">
        <v>1258</v>
      </c>
      <c r="E440" s="89" t="s">
        <v>853</v>
      </c>
      <c r="F440" s="89" t="s">
        <v>853</v>
      </c>
      <c r="G440" s="90" t="s">
        <v>1436</v>
      </c>
      <c r="H440" s="91" t="s">
        <v>1262</v>
      </c>
      <c r="I440" s="650">
        <v>0</v>
      </c>
      <c r="J440" s="650">
        <v>0</v>
      </c>
      <c r="K440" s="650">
        <v>0</v>
      </c>
      <c r="L440" s="650">
        <v>0</v>
      </c>
      <c r="M440" s="68">
        <v>61608.42</v>
      </c>
      <c r="N440" s="68">
        <v>61575.03</v>
      </c>
      <c r="O440" s="68">
        <v>114415.64</v>
      </c>
      <c r="P440" s="68">
        <v>114353.63</v>
      </c>
      <c r="Q440" s="67">
        <v>176024.06</v>
      </c>
      <c r="R440" s="69">
        <v>175928.66</v>
      </c>
      <c r="S440" s="66">
        <v>351952.72</v>
      </c>
      <c r="T440" s="639">
        <f t="shared" si="62"/>
        <v>0</v>
      </c>
      <c r="U440" s="640">
        <f t="shared" si="63"/>
        <v>61608.42</v>
      </c>
      <c r="V440" s="641">
        <f t="shared" si="64"/>
        <v>114415.64</v>
      </c>
      <c r="W440" s="641">
        <f t="shared" si="65"/>
        <v>176024.06</v>
      </c>
      <c r="X440" s="639">
        <f t="shared" si="66"/>
        <v>0</v>
      </c>
      <c r="Y440" s="640">
        <f t="shared" si="67"/>
        <v>61575.03</v>
      </c>
      <c r="Z440" s="641">
        <f t="shared" si="68"/>
        <v>114353.63</v>
      </c>
      <c r="AA440" s="641">
        <f t="shared" si="69"/>
        <v>175928.66</v>
      </c>
      <c r="AB440" s="642">
        <v>30335.791973545318</v>
      </c>
      <c r="AC440" s="642">
        <v>0</v>
      </c>
      <c r="AD440" s="643">
        <v>30335.791973545318</v>
      </c>
      <c r="AE440" s="644">
        <f t="shared" si="70"/>
        <v>0</v>
      </c>
      <c r="AF440" s="644">
        <f t="shared" si="70"/>
        <v>2.0299999999999998</v>
      </c>
      <c r="AG440" s="644">
        <f t="shared" si="70"/>
        <v>3.77</v>
      </c>
      <c r="AH440" s="645">
        <f t="shared" si="71"/>
        <v>5.8</v>
      </c>
      <c r="AI440" s="646"/>
    </row>
    <row r="441" spans="1:35" s="71" customFormat="1" ht="15.75" customHeight="1" x14ac:dyDescent="0.25">
      <c r="A441" s="87">
        <v>1004350</v>
      </c>
      <c r="B441" s="88">
        <v>4768</v>
      </c>
      <c r="C441" s="88" t="s">
        <v>3592</v>
      </c>
      <c r="D441" s="652" t="s">
        <v>1258</v>
      </c>
      <c r="E441" s="89" t="s">
        <v>816</v>
      </c>
      <c r="F441" s="89" t="s">
        <v>816</v>
      </c>
      <c r="G441" s="90" t="s">
        <v>1436</v>
      </c>
      <c r="H441" s="91" t="s">
        <v>1262</v>
      </c>
      <c r="I441" s="650">
        <v>0</v>
      </c>
      <c r="J441" s="650">
        <v>0</v>
      </c>
      <c r="K441" s="650">
        <v>0</v>
      </c>
      <c r="L441" s="650">
        <v>0</v>
      </c>
      <c r="M441" s="68">
        <v>52112.79</v>
      </c>
      <c r="N441" s="68">
        <v>52084.55</v>
      </c>
      <c r="O441" s="68">
        <v>96780.89</v>
      </c>
      <c r="P441" s="68">
        <v>96728.44</v>
      </c>
      <c r="Q441" s="67">
        <v>148893.68</v>
      </c>
      <c r="R441" s="69">
        <v>148812.99</v>
      </c>
      <c r="S441" s="66">
        <v>297706.67</v>
      </c>
      <c r="T441" s="639">
        <f t="shared" si="62"/>
        <v>0</v>
      </c>
      <c r="U441" s="640">
        <f t="shared" si="63"/>
        <v>52112.79</v>
      </c>
      <c r="V441" s="641">
        <f t="shared" si="64"/>
        <v>96780.89</v>
      </c>
      <c r="W441" s="641">
        <f t="shared" si="65"/>
        <v>148893.68</v>
      </c>
      <c r="X441" s="639">
        <f t="shared" si="66"/>
        <v>0</v>
      </c>
      <c r="Y441" s="640">
        <f t="shared" si="67"/>
        <v>52084.55</v>
      </c>
      <c r="Z441" s="641">
        <f t="shared" si="68"/>
        <v>96728.44</v>
      </c>
      <c r="AA441" s="641">
        <f t="shared" si="69"/>
        <v>148812.99</v>
      </c>
      <c r="AB441" s="642">
        <v>30335.791973545318</v>
      </c>
      <c r="AC441" s="642">
        <v>0</v>
      </c>
      <c r="AD441" s="643">
        <v>30335.791973545318</v>
      </c>
      <c r="AE441" s="644">
        <f t="shared" si="70"/>
        <v>0</v>
      </c>
      <c r="AF441" s="644">
        <f t="shared" si="70"/>
        <v>1.72</v>
      </c>
      <c r="AG441" s="644">
        <f t="shared" si="70"/>
        <v>3.19</v>
      </c>
      <c r="AH441" s="645">
        <f t="shared" si="71"/>
        <v>4.91</v>
      </c>
      <c r="AI441" s="646"/>
    </row>
    <row r="442" spans="1:35" s="71" customFormat="1" ht="15.75" customHeight="1" x14ac:dyDescent="0.25">
      <c r="A442" s="87">
        <v>1004548</v>
      </c>
      <c r="B442" s="88">
        <v>4070</v>
      </c>
      <c r="C442" s="88" t="s">
        <v>3553</v>
      </c>
      <c r="D442" s="652" t="s">
        <v>1297</v>
      </c>
      <c r="E442" s="89" t="s">
        <v>566</v>
      </c>
      <c r="F442" s="89" t="s">
        <v>1440</v>
      </c>
      <c r="G442" s="90" t="s">
        <v>1436</v>
      </c>
      <c r="H442" s="91" t="s">
        <v>1262</v>
      </c>
      <c r="I442" s="650">
        <v>0</v>
      </c>
      <c r="J442" s="650">
        <v>0</v>
      </c>
      <c r="K442" s="650">
        <v>0</v>
      </c>
      <c r="L442" s="650">
        <v>0</v>
      </c>
      <c r="M442" s="68">
        <v>67915.12</v>
      </c>
      <c r="N442" s="68">
        <v>67878.320000000007</v>
      </c>
      <c r="O442" s="68">
        <v>126128.09</v>
      </c>
      <c r="P442" s="68">
        <v>126059.74</v>
      </c>
      <c r="Q442" s="67">
        <v>194043.21</v>
      </c>
      <c r="R442" s="69">
        <v>193938.06</v>
      </c>
      <c r="S442" s="66">
        <v>387981.27</v>
      </c>
      <c r="T442" s="639">
        <f t="shared" si="62"/>
        <v>0</v>
      </c>
      <c r="U442" s="640">
        <f t="shared" si="63"/>
        <v>67915.12</v>
      </c>
      <c r="V442" s="641">
        <f t="shared" si="64"/>
        <v>126128.09</v>
      </c>
      <c r="W442" s="641">
        <f t="shared" si="65"/>
        <v>194043.21</v>
      </c>
      <c r="X442" s="639">
        <f t="shared" si="66"/>
        <v>0</v>
      </c>
      <c r="Y442" s="640">
        <f t="shared" si="67"/>
        <v>67878.320000000007</v>
      </c>
      <c r="Z442" s="641">
        <f t="shared" si="68"/>
        <v>126059.74</v>
      </c>
      <c r="AA442" s="641">
        <f t="shared" si="69"/>
        <v>193938.06</v>
      </c>
      <c r="AB442" s="642">
        <v>19751.398654117922</v>
      </c>
      <c r="AC442" s="642">
        <v>0</v>
      </c>
      <c r="AD442" s="643">
        <v>19751.398654117922</v>
      </c>
      <c r="AE442" s="644">
        <f t="shared" si="70"/>
        <v>0</v>
      </c>
      <c r="AF442" s="644">
        <f t="shared" si="70"/>
        <v>3.44</v>
      </c>
      <c r="AG442" s="644">
        <f t="shared" si="70"/>
        <v>6.38</v>
      </c>
      <c r="AH442" s="645">
        <f t="shared" si="71"/>
        <v>9.82</v>
      </c>
      <c r="AI442" s="646"/>
    </row>
    <row r="443" spans="1:35" s="71" customFormat="1" ht="15.75" customHeight="1" x14ac:dyDescent="0.25">
      <c r="A443" s="87">
        <v>1017863</v>
      </c>
      <c r="B443" s="88">
        <v>4547</v>
      </c>
      <c r="C443" s="88" t="s">
        <v>1408</v>
      </c>
      <c r="D443" s="652" t="s">
        <v>1408</v>
      </c>
      <c r="E443" s="89" t="s">
        <v>714</v>
      </c>
      <c r="F443" s="89" t="s">
        <v>1441</v>
      </c>
      <c r="G443" s="90" t="s">
        <v>1436</v>
      </c>
      <c r="H443" s="91" t="s">
        <v>1262</v>
      </c>
      <c r="I443" s="650">
        <v>0</v>
      </c>
      <c r="J443" s="650">
        <v>0</v>
      </c>
      <c r="K443" s="650">
        <v>0</v>
      </c>
      <c r="L443" s="650">
        <v>0</v>
      </c>
      <c r="M443" s="68">
        <v>52869.59</v>
      </c>
      <c r="N443" s="68">
        <v>52840.94</v>
      </c>
      <c r="O443" s="68">
        <v>98186.38</v>
      </c>
      <c r="P443" s="68">
        <v>98133.17</v>
      </c>
      <c r="Q443" s="67">
        <v>151055.97</v>
      </c>
      <c r="R443" s="69">
        <v>150974.10999999999</v>
      </c>
      <c r="S443" s="66">
        <v>302030.07999999996</v>
      </c>
      <c r="T443" s="639">
        <f t="shared" si="62"/>
        <v>0</v>
      </c>
      <c r="U443" s="640">
        <f t="shared" si="63"/>
        <v>52869.59</v>
      </c>
      <c r="V443" s="641">
        <f t="shared" si="64"/>
        <v>98186.38</v>
      </c>
      <c r="W443" s="641">
        <f t="shared" si="65"/>
        <v>151055.97</v>
      </c>
      <c r="X443" s="639">
        <f t="shared" si="66"/>
        <v>0</v>
      </c>
      <c r="Y443" s="640">
        <f t="shared" si="67"/>
        <v>52840.94</v>
      </c>
      <c r="Z443" s="641">
        <f t="shared" si="68"/>
        <v>98133.17</v>
      </c>
      <c r="AA443" s="641">
        <f t="shared" si="69"/>
        <v>150974.10999999999</v>
      </c>
      <c r="AB443" s="642">
        <v>15259.444498980509</v>
      </c>
      <c r="AC443" s="642">
        <v>2258.7093876141503</v>
      </c>
      <c r="AD443" s="643">
        <v>17518.15388659466</v>
      </c>
      <c r="AE443" s="644">
        <f t="shared" si="70"/>
        <v>0</v>
      </c>
      <c r="AF443" s="644">
        <f t="shared" si="70"/>
        <v>3.02</v>
      </c>
      <c r="AG443" s="644">
        <f t="shared" si="70"/>
        <v>5.6</v>
      </c>
      <c r="AH443" s="645">
        <f t="shared" si="71"/>
        <v>8.6199999999999992</v>
      </c>
      <c r="AI443" s="646"/>
    </row>
    <row r="444" spans="1:35" s="71" customFormat="1" ht="15.75" customHeight="1" x14ac:dyDescent="0.25">
      <c r="A444" s="87">
        <v>1021200</v>
      </c>
      <c r="B444" s="88">
        <v>4245</v>
      </c>
      <c r="C444" s="88" t="s">
        <v>1286</v>
      </c>
      <c r="D444" s="652" t="s">
        <v>1286</v>
      </c>
      <c r="E444" s="89" t="s">
        <v>182</v>
      </c>
      <c r="F444" s="89" t="s">
        <v>1442</v>
      </c>
      <c r="G444" s="90" t="s">
        <v>1436</v>
      </c>
      <c r="H444" s="91" t="s">
        <v>1262</v>
      </c>
      <c r="I444" s="650">
        <v>0</v>
      </c>
      <c r="J444" s="650">
        <v>0</v>
      </c>
      <c r="K444" s="650">
        <v>0</v>
      </c>
      <c r="L444" s="650">
        <v>0</v>
      </c>
      <c r="M444" s="68">
        <v>107834.95</v>
      </c>
      <c r="N444" s="68">
        <v>107776.51</v>
      </c>
      <c r="O444" s="68">
        <v>200264.9</v>
      </c>
      <c r="P444" s="68">
        <v>200156.38</v>
      </c>
      <c r="Q444" s="67">
        <v>308099.84999999998</v>
      </c>
      <c r="R444" s="69">
        <v>307932.89</v>
      </c>
      <c r="S444" s="66">
        <v>616032.74</v>
      </c>
      <c r="T444" s="639">
        <f t="shared" si="62"/>
        <v>0</v>
      </c>
      <c r="U444" s="640">
        <f t="shared" si="63"/>
        <v>107834.95</v>
      </c>
      <c r="V444" s="641">
        <f t="shared" si="64"/>
        <v>200264.9</v>
      </c>
      <c r="W444" s="641">
        <f t="shared" si="65"/>
        <v>308099.84999999998</v>
      </c>
      <c r="X444" s="639">
        <f t="shared" si="66"/>
        <v>0</v>
      </c>
      <c r="Y444" s="640">
        <f t="shared" si="67"/>
        <v>107776.51</v>
      </c>
      <c r="Z444" s="641">
        <f t="shared" si="68"/>
        <v>200156.38</v>
      </c>
      <c r="AA444" s="641">
        <f t="shared" si="69"/>
        <v>307932.89</v>
      </c>
      <c r="AB444" s="642">
        <v>12694.558936844121</v>
      </c>
      <c r="AC444" s="642">
        <v>0</v>
      </c>
      <c r="AD444" s="643">
        <v>12694.558936844121</v>
      </c>
      <c r="AE444" s="644">
        <f t="shared" si="70"/>
        <v>0</v>
      </c>
      <c r="AF444" s="644">
        <f t="shared" si="70"/>
        <v>8.49</v>
      </c>
      <c r="AG444" s="644">
        <f t="shared" si="70"/>
        <v>15.77</v>
      </c>
      <c r="AH444" s="645">
        <f t="shared" si="71"/>
        <v>24.259999999999998</v>
      </c>
      <c r="AI444" s="646"/>
    </row>
    <row r="445" spans="1:35" s="71" customFormat="1" ht="15.75" customHeight="1" x14ac:dyDescent="0.25">
      <c r="A445" s="87">
        <v>1016199</v>
      </c>
      <c r="B445" s="88">
        <v>4977</v>
      </c>
      <c r="C445" s="88" t="s">
        <v>3593</v>
      </c>
      <c r="D445" s="652" t="s">
        <v>1298</v>
      </c>
      <c r="E445" s="89" t="s">
        <v>883</v>
      </c>
      <c r="F445" s="89" t="s">
        <v>1443</v>
      </c>
      <c r="G445" s="90" t="s">
        <v>1436</v>
      </c>
      <c r="H445" s="91" t="s">
        <v>1262</v>
      </c>
      <c r="I445" s="650">
        <v>0</v>
      </c>
      <c r="J445" s="650">
        <v>0</v>
      </c>
      <c r="K445" s="650">
        <v>0</v>
      </c>
      <c r="L445" s="650">
        <v>0</v>
      </c>
      <c r="M445" s="68">
        <v>60208.01</v>
      </c>
      <c r="N445" s="68">
        <v>60175.38</v>
      </c>
      <c r="O445" s="68">
        <v>111814.87</v>
      </c>
      <c r="P445" s="68">
        <v>111754.28</v>
      </c>
      <c r="Q445" s="67">
        <v>172022.88</v>
      </c>
      <c r="R445" s="69">
        <v>171929.66</v>
      </c>
      <c r="S445" s="66">
        <v>343952.54000000004</v>
      </c>
      <c r="T445" s="639">
        <f t="shared" si="62"/>
        <v>0</v>
      </c>
      <c r="U445" s="640">
        <f t="shared" si="63"/>
        <v>60208.01</v>
      </c>
      <c r="V445" s="641">
        <f t="shared" si="64"/>
        <v>111814.87</v>
      </c>
      <c r="W445" s="641">
        <f t="shared" si="65"/>
        <v>172022.88</v>
      </c>
      <c r="X445" s="639">
        <f t="shared" si="66"/>
        <v>0</v>
      </c>
      <c r="Y445" s="640">
        <f t="shared" si="67"/>
        <v>60175.38</v>
      </c>
      <c r="Z445" s="641">
        <f t="shared" si="68"/>
        <v>111754.28</v>
      </c>
      <c r="AA445" s="641">
        <f t="shared" si="69"/>
        <v>171929.66</v>
      </c>
      <c r="AB445" s="642">
        <v>32759.974031750084</v>
      </c>
      <c r="AC445" s="642">
        <v>5225.4148005242669</v>
      </c>
      <c r="AD445" s="643">
        <v>37985.388832274351</v>
      </c>
      <c r="AE445" s="644">
        <f t="shared" si="70"/>
        <v>0</v>
      </c>
      <c r="AF445" s="644">
        <f t="shared" si="70"/>
        <v>1.58</v>
      </c>
      <c r="AG445" s="644">
        <f t="shared" si="70"/>
        <v>2.94</v>
      </c>
      <c r="AH445" s="645">
        <f t="shared" si="71"/>
        <v>4.5199999999999996</v>
      </c>
      <c r="AI445" s="646"/>
    </row>
    <row r="446" spans="1:35" s="71" customFormat="1" ht="15.75" customHeight="1" x14ac:dyDescent="0.25">
      <c r="A446" s="87">
        <v>1004469</v>
      </c>
      <c r="B446" s="88">
        <v>4731</v>
      </c>
      <c r="C446" s="88" t="s">
        <v>3479</v>
      </c>
      <c r="D446" s="652" t="s">
        <v>1272</v>
      </c>
      <c r="E446" s="89" t="s">
        <v>258</v>
      </c>
      <c r="F446" s="89" t="s">
        <v>258</v>
      </c>
      <c r="G446" s="90" t="s">
        <v>1436</v>
      </c>
      <c r="H446" s="91" t="s">
        <v>1262</v>
      </c>
      <c r="I446" s="650">
        <v>0</v>
      </c>
      <c r="J446" s="650">
        <v>0</v>
      </c>
      <c r="K446" s="650">
        <v>0</v>
      </c>
      <c r="L446" s="650">
        <v>0</v>
      </c>
      <c r="M446" s="68">
        <v>51747.32</v>
      </c>
      <c r="N446" s="68">
        <v>51719.28</v>
      </c>
      <c r="O446" s="68">
        <v>96102.17</v>
      </c>
      <c r="P446" s="68">
        <v>96050.09</v>
      </c>
      <c r="Q446" s="67">
        <v>147849.49</v>
      </c>
      <c r="R446" s="69">
        <v>147769.37</v>
      </c>
      <c r="S446" s="66">
        <v>295618.86</v>
      </c>
      <c r="T446" s="639">
        <f t="shared" si="62"/>
        <v>0</v>
      </c>
      <c r="U446" s="640">
        <f t="shared" si="63"/>
        <v>51747.32</v>
      </c>
      <c r="V446" s="641">
        <f t="shared" si="64"/>
        <v>96102.17</v>
      </c>
      <c r="W446" s="641">
        <f t="shared" si="65"/>
        <v>147849.49</v>
      </c>
      <c r="X446" s="639">
        <f t="shared" si="66"/>
        <v>0</v>
      </c>
      <c r="Y446" s="640">
        <f t="shared" si="67"/>
        <v>51719.28</v>
      </c>
      <c r="Z446" s="641">
        <f t="shared" si="68"/>
        <v>96050.09</v>
      </c>
      <c r="AA446" s="641">
        <f t="shared" si="69"/>
        <v>147769.37</v>
      </c>
      <c r="AB446" s="642">
        <v>10803.935302951115</v>
      </c>
      <c r="AC446" s="642">
        <v>0</v>
      </c>
      <c r="AD446" s="643">
        <v>10803.935302951115</v>
      </c>
      <c r="AE446" s="644">
        <f t="shared" si="70"/>
        <v>0</v>
      </c>
      <c r="AF446" s="644">
        <f t="shared" si="70"/>
        <v>4.79</v>
      </c>
      <c r="AG446" s="644">
        <f t="shared" si="70"/>
        <v>8.89</v>
      </c>
      <c r="AH446" s="645">
        <f t="shared" si="71"/>
        <v>13.68</v>
      </c>
      <c r="AI446" s="646"/>
    </row>
    <row r="447" spans="1:35" s="71" customFormat="1" ht="15.75" customHeight="1" x14ac:dyDescent="0.25">
      <c r="A447" s="87">
        <v>1017870</v>
      </c>
      <c r="B447" s="88">
        <v>5005</v>
      </c>
      <c r="C447" s="88" t="s">
        <v>1279</v>
      </c>
      <c r="D447" s="652" t="s">
        <v>1279</v>
      </c>
      <c r="E447" s="89" t="s">
        <v>905</v>
      </c>
      <c r="F447" s="89" t="s">
        <v>1444</v>
      </c>
      <c r="G447" s="90" t="s">
        <v>1436</v>
      </c>
      <c r="H447" s="91" t="s">
        <v>1262</v>
      </c>
      <c r="I447" s="650">
        <v>0</v>
      </c>
      <c r="J447" s="650">
        <v>0</v>
      </c>
      <c r="K447" s="650">
        <v>0</v>
      </c>
      <c r="L447" s="650">
        <v>0</v>
      </c>
      <c r="M447" s="68">
        <v>99668.57</v>
      </c>
      <c r="N447" s="68">
        <v>99614.56</v>
      </c>
      <c r="O447" s="68">
        <v>185098.78</v>
      </c>
      <c r="P447" s="68">
        <v>184998.47</v>
      </c>
      <c r="Q447" s="67">
        <v>284767.34999999998</v>
      </c>
      <c r="R447" s="69">
        <v>284613.03000000003</v>
      </c>
      <c r="S447" s="66">
        <v>569380.38</v>
      </c>
      <c r="T447" s="639">
        <f t="shared" si="62"/>
        <v>0</v>
      </c>
      <c r="U447" s="640">
        <f t="shared" si="63"/>
        <v>99668.57</v>
      </c>
      <c r="V447" s="641">
        <f t="shared" si="64"/>
        <v>185098.78</v>
      </c>
      <c r="W447" s="641">
        <f t="shared" si="65"/>
        <v>284767.34999999998</v>
      </c>
      <c r="X447" s="639">
        <f t="shared" si="66"/>
        <v>0</v>
      </c>
      <c r="Y447" s="640">
        <f t="shared" si="67"/>
        <v>99614.56</v>
      </c>
      <c r="Z447" s="641">
        <f t="shared" si="68"/>
        <v>184998.47</v>
      </c>
      <c r="AA447" s="641">
        <f t="shared" si="69"/>
        <v>284613.03000000003</v>
      </c>
      <c r="AB447" s="642">
        <v>40143.608993402544</v>
      </c>
      <c r="AC447" s="642">
        <v>7167.6518637872805</v>
      </c>
      <c r="AD447" s="643">
        <v>47311.260857189824</v>
      </c>
      <c r="AE447" s="644">
        <f t="shared" si="70"/>
        <v>0</v>
      </c>
      <c r="AF447" s="644">
        <f t="shared" si="70"/>
        <v>2.11</v>
      </c>
      <c r="AG447" s="644">
        <f t="shared" si="70"/>
        <v>3.91</v>
      </c>
      <c r="AH447" s="645">
        <f t="shared" si="71"/>
        <v>6.02</v>
      </c>
      <c r="AI447" s="646"/>
    </row>
    <row r="448" spans="1:35" s="71" customFormat="1" ht="15.75" customHeight="1" x14ac:dyDescent="0.25">
      <c r="A448" s="87">
        <v>424804</v>
      </c>
      <c r="B448" s="88">
        <v>4248</v>
      </c>
      <c r="C448" s="88" t="s">
        <v>3545</v>
      </c>
      <c r="D448" s="652" t="s">
        <v>1258</v>
      </c>
      <c r="E448" s="89" t="s">
        <v>608</v>
      </c>
      <c r="F448" s="89" t="s">
        <v>1445</v>
      </c>
      <c r="G448" s="90" t="s">
        <v>1436</v>
      </c>
      <c r="H448" s="91" t="s">
        <v>1262</v>
      </c>
      <c r="I448" s="650">
        <v>0</v>
      </c>
      <c r="J448" s="650">
        <v>0</v>
      </c>
      <c r="K448" s="650">
        <v>0</v>
      </c>
      <c r="L448" s="650">
        <v>0</v>
      </c>
      <c r="M448" s="68">
        <v>59920.160000000003</v>
      </c>
      <c r="N448" s="68">
        <v>59887.69</v>
      </c>
      <c r="O448" s="68">
        <v>111280.3</v>
      </c>
      <c r="P448" s="68">
        <v>111220</v>
      </c>
      <c r="Q448" s="67">
        <v>171200.46000000002</v>
      </c>
      <c r="R448" s="69">
        <v>171107.69</v>
      </c>
      <c r="S448" s="66">
        <v>342308.15</v>
      </c>
      <c r="T448" s="639">
        <f t="shared" si="62"/>
        <v>0</v>
      </c>
      <c r="U448" s="640">
        <f t="shared" si="63"/>
        <v>59920.160000000003</v>
      </c>
      <c r="V448" s="641">
        <f t="shared" si="64"/>
        <v>111280.3</v>
      </c>
      <c r="W448" s="641">
        <f t="shared" si="65"/>
        <v>171200.46000000002</v>
      </c>
      <c r="X448" s="639">
        <f t="shared" si="66"/>
        <v>0</v>
      </c>
      <c r="Y448" s="640">
        <f t="shared" si="67"/>
        <v>59887.69</v>
      </c>
      <c r="Z448" s="641">
        <f t="shared" si="68"/>
        <v>111220</v>
      </c>
      <c r="AA448" s="641">
        <f t="shared" si="69"/>
        <v>171107.69</v>
      </c>
      <c r="AB448" s="642">
        <v>30335.791973545318</v>
      </c>
      <c r="AC448" s="642">
        <v>0</v>
      </c>
      <c r="AD448" s="643">
        <v>30335.791973545318</v>
      </c>
      <c r="AE448" s="644">
        <f t="shared" si="70"/>
        <v>0</v>
      </c>
      <c r="AF448" s="644">
        <f t="shared" si="70"/>
        <v>1.97</v>
      </c>
      <c r="AG448" s="644">
        <f t="shared" si="70"/>
        <v>3.67</v>
      </c>
      <c r="AH448" s="645">
        <f t="shared" si="71"/>
        <v>5.64</v>
      </c>
      <c r="AI448" s="646"/>
    </row>
    <row r="449" spans="1:35" s="71" customFormat="1" ht="15.75" customHeight="1" x14ac:dyDescent="0.25">
      <c r="A449" s="87">
        <v>1016942</v>
      </c>
      <c r="B449" s="88">
        <v>4985</v>
      </c>
      <c r="C449" s="88" t="s">
        <v>1446</v>
      </c>
      <c r="D449" s="652" t="s">
        <v>1446</v>
      </c>
      <c r="E449" s="89" t="s">
        <v>889</v>
      </c>
      <c r="F449" s="89" t="s">
        <v>1447</v>
      </c>
      <c r="G449" s="90" t="s">
        <v>1436</v>
      </c>
      <c r="H449" s="91" t="s">
        <v>1262</v>
      </c>
      <c r="I449" s="650">
        <v>0</v>
      </c>
      <c r="J449" s="650">
        <v>0</v>
      </c>
      <c r="K449" s="650">
        <v>0</v>
      </c>
      <c r="L449" s="650">
        <v>0</v>
      </c>
      <c r="M449" s="68">
        <v>103873.04</v>
      </c>
      <c r="N449" s="68">
        <v>103816.75</v>
      </c>
      <c r="O449" s="68">
        <v>192907.08</v>
      </c>
      <c r="P449" s="68">
        <v>192802.54</v>
      </c>
      <c r="Q449" s="67">
        <v>296780.12</v>
      </c>
      <c r="R449" s="69">
        <v>296619.29000000004</v>
      </c>
      <c r="S449" s="66">
        <v>593399.41</v>
      </c>
      <c r="T449" s="639">
        <f t="shared" si="62"/>
        <v>0</v>
      </c>
      <c r="U449" s="640">
        <f t="shared" si="63"/>
        <v>103873.04</v>
      </c>
      <c r="V449" s="641">
        <f t="shared" si="64"/>
        <v>192907.08</v>
      </c>
      <c r="W449" s="641">
        <f t="shared" si="65"/>
        <v>296780.12</v>
      </c>
      <c r="X449" s="639">
        <f t="shared" si="66"/>
        <v>0</v>
      </c>
      <c r="Y449" s="640">
        <f t="shared" si="67"/>
        <v>103816.75</v>
      </c>
      <c r="Z449" s="641">
        <f t="shared" si="68"/>
        <v>192802.54</v>
      </c>
      <c r="AA449" s="641">
        <f t="shared" si="69"/>
        <v>296619.29000000004</v>
      </c>
      <c r="AB449" s="642">
        <v>3135.2248938409775</v>
      </c>
      <c r="AC449" s="642">
        <v>2095.0186342178949</v>
      </c>
      <c r="AD449" s="643">
        <v>5230.2435280588725</v>
      </c>
      <c r="AE449" s="644">
        <f t="shared" si="70"/>
        <v>0</v>
      </c>
      <c r="AF449" s="644">
        <f t="shared" si="70"/>
        <v>19.850000000000001</v>
      </c>
      <c r="AG449" s="644">
        <f t="shared" si="70"/>
        <v>36.86</v>
      </c>
      <c r="AH449" s="645">
        <f t="shared" si="71"/>
        <v>56.71</v>
      </c>
      <c r="AI449" s="646"/>
    </row>
    <row r="450" spans="1:35" s="71" customFormat="1" ht="15.75" customHeight="1" x14ac:dyDescent="0.25">
      <c r="A450" s="87">
        <v>1018315</v>
      </c>
      <c r="B450" s="88">
        <v>4285</v>
      </c>
      <c r="C450" s="88" t="s">
        <v>1298</v>
      </c>
      <c r="D450" s="652" t="s">
        <v>1298</v>
      </c>
      <c r="E450" s="89" t="s">
        <v>188</v>
      </c>
      <c r="F450" s="89" t="s">
        <v>1448</v>
      </c>
      <c r="G450" s="90" t="s">
        <v>1436</v>
      </c>
      <c r="H450" s="91" t="s">
        <v>1262</v>
      </c>
      <c r="I450" s="650">
        <v>0</v>
      </c>
      <c r="J450" s="650">
        <v>0</v>
      </c>
      <c r="K450" s="650">
        <v>0</v>
      </c>
      <c r="L450" s="650">
        <v>0</v>
      </c>
      <c r="M450" s="68">
        <v>107074.91</v>
      </c>
      <c r="N450" s="68">
        <v>107016.88</v>
      </c>
      <c r="O450" s="68">
        <v>198853.4</v>
      </c>
      <c r="P450" s="68">
        <v>198745.64</v>
      </c>
      <c r="Q450" s="67">
        <v>305928.31</v>
      </c>
      <c r="R450" s="69">
        <v>305762.52</v>
      </c>
      <c r="S450" s="66">
        <v>611690.83000000007</v>
      </c>
      <c r="T450" s="639">
        <f t="shared" si="62"/>
        <v>0</v>
      </c>
      <c r="U450" s="640">
        <f t="shared" si="63"/>
        <v>107074.91</v>
      </c>
      <c r="V450" s="641">
        <f t="shared" si="64"/>
        <v>198853.4</v>
      </c>
      <c r="W450" s="641">
        <f t="shared" si="65"/>
        <v>305928.31</v>
      </c>
      <c r="X450" s="639">
        <f t="shared" si="66"/>
        <v>0</v>
      </c>
      <c r="Y450" s="640">
        <f t="shared" si="67"/>
        <v>107016.88</v>
      </c>
      <c r="Z450" s="641">
        <f t="shared" si="68"/>
        <v>198745.64</v>
      </c>
      <c r="AA450" s="641">
        <f t="shared" si="69"/>
        <v>305762.52</v>
      </c>
      <c r="AB450" s="642">
        <v>32759.974031750084</v>
      </c>
      <c r="AC450" s="642">
        <v>5225.4148005242669</v>
      </c>
      <c r="AD450" s="643">
        <v>37985.388832274351</v>
      </c>
      <c r="AE450" s="644">
        <f t="shared" si="70"/>
        <v>0</v>
      </c>
      <c r="AF450" s="644">
        <f t="shared" si="70"/>
        <v>2.82</v>
      </c>
      <c r="AG450" s="644">
        <f t="shared" si="70"/>
        <v>5.23</v>
      </c>
      <c r="AH450" s="645">
        <f t="shared" si="71"/>
        <v>8.0500000000000007</v>
      </c>
      <c r="AI450" s="646"/>
    </row>
    <row r="451" spans="1:35" s="71" customFormat="1" ht="15.75" customHeight="1" x14ac:dyDescent="0.25">
      <c r="A451" s="87">
        <v>1021085</v>
      </c>
      <c r="B451" s="88">
        <v>4470</v>
      </c>
      <c r="C451" s="88" t="s">
        <v>3594</v>
      </c>
      <c r="D451" s="652" t="s">
        <v>1296</v>
      </c>
      <c r="E451" s="89" t="s">
        <v>686</v>
      </c>
      <c r="F451" s="89" t="s">
        <v>686</v>
      </c>
      <c r="G451" s="90" t="s">
        <v>1436</v>
      </c>
      <c r="H451" s="91" t="s">
        <v>1262</v>
      </c>
      <c r="I451" s="650">
        <v>0</v>
      </c>
      <c r="J451" s="650">
        <v>0</v>
      </c>
      <c r="K451" s="650">
        <v>0</v>
      </c>
      <c r="L451" s="650">
        <v>0</v>
      </c>
      <c r="M451" s="68">
        <v>47419.95</v>
      </c>
      <c r="N451" s="68">
        <v>47394.25</v>
      </c>
      <c r="O451" s="68">
        <v>88065.62</v>
      </c>
      <c r="P451" s="68">
        <v>88017.9</v>
      </c>
      <c r="Q451" s="67">
        <v>135485.57</v>
      </c>
      <c r="R451" s="69">
        <v>135412.15</v>
      </c>
      <c r="S451" s="66">
        <v>270897.71999999997</v>
      </c>
      <c r="T451" s="639">
        <f t="shared" si="62"/>
        <v>0</v>
      </c>
      <c r="U451" s="640">
        <f t="shared" si="63"/>
        <v>47419.95</v>
      </c>
      <c r="V451" s="641">
        <f t="shared" si="64"/>
        <v>88065.62</v>
      </c>
      <c r="W451" s="641">
        <f t="shared" si="65"/>
        <v>135485.57</v>
      </c>
      <c r="X451" s="639">
        <f t="shared" si="66"/>
        <v>0</v>
      </c>
      <c r="Y451" s="640">
        <f t="shared" si="67"/>
        <v>47394.25</v>
      </c>
      <c r="Z451" s="641">
        <f t="shared" si="68"/>
        <v>88017.9</v>
      </c>
      <c r="AA451" s="641">
        <f t="shared" si="69"/>
        <v>135412.15</v>
      </c>
      <c r="AB451" s="642">
        <v>38894.179775798271</v>
      </c>
      <c r="AC451" s="642">
        <v>0</v>
      </c>
      <c r="AD451" s="643">
        <v>38894.179775798271</v>
      </c>
      <c r="AE451" s="644">
        <f t="shared" si="70"/>
        <v>0</v>
      </c>
      <c r="AF451" s="644">
        <f t="shared" si="70"/>
        <v>1.22</v>
      </c>
      <c r="AG451" s="644">
        <f t="shared" si="70"/>
        <v>2.2599999999999998</v>
      </c>
      <c r="AH451" s="645">
        <f t="shared" si="71"/>
        <v>3.4799999999999995</v>
      </c>
      <c r="AI451" s="646"/>
    </row>
    <row r="452" spans="1:35" s="71" customFormat="1" ht="15.75" customHeight="1" x14ac:dyDescent="0.25">
      <c r="A452" s="87">
        <v>1027111</v>
      </c>
      <c r="B452" s="88">
        <v>4621</v>
      </c>
      <c r="C452" s="88" t="s">
        <v>3593</v>
      </c>
      <c r="D452" s="652" t="s">
        <v>1298</v>
      </c>
      <c r="E452" s="89" t="s">
        <v>244</v>
      </c>
      <c r="F452" s="89" t="s">
        <v>1449</v>
      </c>
      <c r="G452" s="90" t="s">
        <v>1436</v>
      </c>
      <c r="H452" s="91" t="s">
        <v>1262</v>
      </c>
      <c r="I452" s="650">
        <v>0</v>
      </c>
      <c r="J452" s="650">
        <v>0</v>
      </c>
      <c r="K452" s="650">
        <v>0</v>
      </c>
      <c r="L452" s="650">
        <v>0</v>
      </c>
      <c r="M452" s="68">
        <v>53073.35</v>
      </c>
      <c r="N452" s="68">
        <v>53044.59</v>
      </c>
      <c r="O452" s="68">
        <v>98564.79</v>
      </c>
      <c r="P452" s="68">
        <v>98511.37</v>
      </c>
      <c r="Q452" s="67">
        <v>151638.13999999998</v>
      </c>
      <c r="R452" s="69">
        <v>151555.96</v>
      </c>
      <c r="S452" s="66">
        <v>303194.09999999998</v>
      </c>
      <c r="T452" s="639">
        <f t="shared" si="62"/>
        <v>0</v>
      </c>
      <c r="U452" s="640">
        <f t="shared" si="63"/>
        <v>53073.35</v>
      </c>
      <c r="V452" s="641">
        <f t="shared" si="64"/>
        <v>98564.79</v>
      </c>
      <c r="W452" s="641">
        <f t="shared" si="65"/>
        <v>151638.13999999998</v>
      </c>
      <c r="X452" s="639">
        <f t="shared" si="66"/>
        <v>0</v>
      </c>
      <c r="Y452" s="640">
        <f t="shared" si="67"/>
        <v>53044.59</v>
      </c>
      <c r="Z452" s="641">
        <f t="shared" si="68"/>
        <v>98511.37</v>
      </c>
      <c r="AA452" s="641">
        <f t="shared" si="69"/>
        <v>151555.96</v>
      </c>
      <c r="AB452" s="642">
        <v>32759.974031750084</v>
      </c>
      <c r="AC452" s="642">
        <v>5225.4148005242669</v>
      </c>
      <c r="AD452" s="643">
        <v>37985.388832274351</v>
      </c>
      <c r="AE452" s="644">
        <f t="shared" si="70"/>
        <v>0</v>
      </c>
      <c r="AF452" s="644">
        <f t="shared" si="70"/>
        <v>1.4</v>
      </c>
      <c r="AG452" s="644">
        <f t="shared" si="70"/>
        <v>2.59</v>
      </c>
      <c r="AH452" s="645">
        <f t="shared" si="71"/>
        <v>3.9899999999999998</v>
      </c>
      <c r="AI452" s="646"/>
    </row>
    <row r="453" spans="1:35" s="71" customFormat="1" ht="15.75" customHeight="1" x14ac:dyDescent="0.25">
      <c r="A453" s="87">
        <v>1027113</v>
      </c>
      <c r="B453" s="88">
        <v>4417</v>
      </c>
      <c r="C453" s="88" t="s">
        <v>1267</v>
      </c>
      <c r="D453" s="652" t="s">
        <v>1267</v>
      </c>
      <c r="E453" s="89" t="s">
        <v>214</v>
      </c>
      <c r="F453" s="89" t="s">
        <v>1450</v>
      </c>
      <c r="G453" s="90" t="s">
        <v>1436</v>
      </c>
      <c r="H453" s="91" t="s">
        <v>1262</v>
      </c>
      <c r="I453" s="650">
        <v>0</v>
      </c>
      <c r="J453" s="650">
        <v>0</v>
      </c>
      <c r="K453" s="650">
        <v>0</v>
      </c>
      <c r="L453" s="650">
        <v>0</v>
      </c>
      <c r="M453" s="68">
        <v>87320.37</v>
      </c>
      <c r="N453" s="68">
        <v>87273.05</v>
      </c>
      <c r="O453" s="68">
        <v>162166.39999999999</v>
      </c>
      <c r="P453" s="68">
        <v>162078.51999999999</v>
      </c>
      <c r="Q453" s="67">
        <v>249486.77</v>
      </c>
      <c r="R453" s="69">
        <v>249351.57</v>
      </c>
      <c r="S453" s="66">
        <v>498838.33999999997</v>
      </c>
      <c r="T453" s="639">
        <f t="shared" ref="T453:T516" si="72">+K453</f>
        <v>0</v>
      </c>
      <c r="U453" s="640">
        <f t="shared" ref="U453:U516" si="73">+M453</f>
        <v>87320.37</v>
      </c>
      <c r="V453" s="641">
        <f t="shared" ref="V453:V516" si="74">+O453</f>
        <v>162166.39999999999</v>
      </c>
      <c r="W453" s="641">
        <f t="shared" ref="W453:W516" si="75">+T453+U453+V453</f>
        <v>249486.77</v>
      </c>
      <c r="X453" s="639">
        <f t="shared" ref="X453:X516" si="76">+L453</f>
        <v>0</v>
      </c>
      <c r="Y453" s="640">
        <f t="shared" ref="Y453:Y516" si="77">+N453</f>
        <v>87273.05</v>
      </c>
      <c r="Z453" s="641">
        <f t="shared" ref="Z453:Z516" si="78">+P453</f>
        <v>162078.51999999999</v>
      </c>
      <c r="AA453" s="641">
        <f t="shared" ref="AA453:AA516" si="79">+X453+Y453+Z453</f>
        <v>249351.57</v>
      </c>
      <c r="AB453" s="642">
        <v>22578.054941812799</v>
      </c>
      <c r="AC453" s="642">
        <v>4413.2778023830551</v>
      </c>
      <c r="AD453" s="643">
        <v>26991.332744195854</v>
      </c>
      <c r="AE453" s="644">
        <f t="shared" ref="AE453:AG516" si="80">+ROUND(X453/$AD453,$AF$2)</f>
        <v>0</v>
      </c>
      <c r="AF453" s="644">
        <f t="shared" si="80"/>
        <v>3.23</v>
      </c>
      <c r="AG453" s="644">
        <f t="shared" si="80"/>
        <v>6</v>
      </c>
      <c r="AH453" s="645">
        <f t="shared" ref="AH453:AH516" si="81">+AE453+AF453+AG453</f>
        <v>9.23</v>
      </c>
      <c r="AI453" s="646"/>
    </row>
    <row r="454" spans="1:35" s="71" customFormat="1" ht="15.75" customHeight="1" x14ac:dyDescent="0.25">
      <c r="A454" s="87">
        <v>1017861</v>
      </c>
      <c r="B454" s="88">
        <v>4555</v>
      </c>
      <c r="C454" s="88" t="s">
        <v>3515</v>
      </c>
      <c r="D454" s="652" t="s">
        <v>1296</v>
      </c>
      <c r="E454" s="89" t="s">
        <v>236</v>
      </c>
      <c r="F454" s="89" t="s">
        <v>1451</v>
      </c>
      <c r="G454" s="90" t="s">
        <v>1436</v>
      </c>
      <c r="H454" s="91" t="s">
        <v>1262</v>
      </c>
      <c r="I454" s="650">
        <v>0</v>
      </c>
      <c r="J454" s="650">
        <v>0</v>
      </c>
      <c r="K454" s="650">
        <v>0</v>
      </c>
      <c r="L454" s="650">
        <v>0</v>
      </c>
      <c r="M454" s="68">
        <v>100590.32</v>
      </c>
      <c r="N454" s="68">
        <v>100535.81</v>
      </c>
      <c r="O454" s="68">
        <v>186810.6</v>
      </c>
      <c r="P454" s="68">
        <v>186709.36</v>
      </c>
      <c r="Q454" s="67">
        <v>287400.92000000004</v>
      </c>
      <c r="R454" s="69">
        <v>287245.17</v>
      </c>
      <c r="S454" s="66">
        <v>574646.09000000008</v>
      </c>
      <c r="T454" s="639">
        <f t="shared" si="72"/>
        <v>0</v>
      </c>
      <c r="U454" s="640">
        <f t="shared" si="73"/>
        <v>100590.32</v>
      </c>
      <c r="V454" s="641">
        <f t="shared" si="74"/>
        <v>186810.6</v>
      </c>
      <c r="W454" s="641">
        <f t="shared" si="75"/>
        <v>287400.92000000004</v>
      </c>
      <c r="X454" s="639">
        <f t="shared" si="76"/>
        <v>0</v>
      </c>
      <c r="Y454" s="640">
        <f t="shared" si="77"/>
        <v>100535.81</v>
      </c>
      <c r="Z454" s="641">
        <f t="shared" si="78"/>
        <v>186709.36</v>
      </c>
      <c r="AA454" s="641">
        <f t="shared" si="79"/>
        <v>287245.17</v>
      </c>
      <c r="AB454" s="642">
        <v>38894.179775798271</v>
      </c>
      <c r="AC454" s="642">
        <v>0</v>
      </c>
      <c r="AD454" s="643">
        <v>38894.179775798271</v>
      </c>
      <c r="AE454" s="644">
        <f t="shared" si="80"/>
        <v>0</v>
      </c>
      <c r="AF454" s="644">
        <f t="shared" si="80"/>
        <v>2.58</v>
      </c>
      <c r="AG454" s="644">
        <f t="shared" si="80"/>
        <v>4.8</v>
      </c>
      <c r="AH454" s="645">
        <f t="shared" si="81"/>
        <v>7.38</v>
      </c>
      <c r="AI454" s="646"/>
    </row>
    <row r="455" spans="1:35" s="71" customFormat="1" ht="15.75" customHeight="1" x14ac:dyDescent="0.25">
      <c r="A455" s="87">
        <v>1004521</v>
      </c>
      <c r="B455" s="88">
        <v>4292</v>
      </c>
      <c r="C455" s="88" t="s">
        <v>1279</v>
      </c>
      <c r="D455" s="652" t="s">
        <v>1279</v>
      </c>
      <c r="E455" s="89" t="s">
        <v>624</v>
      </c>
      <c r="F455" s="89" t="s">
        <v>624</v>
      </c>
      <c r="G455" s="90" t="s">
        <v>1436</v>
      </c>
      <c r="H455" s="91" t="s">
        <v>1262</v>
      </c>
      <c r="I455" s="650">
        <v>0</v>
      </c>
      <c r="J455" s="650">
        <v>0</v>
      </c>
      <c r="K455" s="650">
        <v>0</v>
      </c>
      <c r="L455" s="650">
        <v>0</v>
      </c>
      <c r="M455" s="68">
        <v>35909.410000000003</v>
      </c>
      <c r="N455" s="68">
        <v>35889.949999999997</v>
      </c>
      <c r="O455" s="68">
        <v>66688.899999999994</v>
      </c>
      <c r="P455" s="68">
        <v>66652.759999999995</v>
      </c>
      <c r="Q455" s="67">
        <v>102598.31</v>
      </c>
      <c r="R455" s="69">
        <v>102542.70999999999</v>
      </c>
      <c r="S455" s="66">
        <v>205141.02</v>
      </c>
      <c r="T455" s="639">
        <f t="shared" si="72"/>
        <v>0</v>
      </c>
      <c r="U455" s="640">
        <f t="shared" si="73"/>
        <v>35909.410000000003</v>
      </c>
      <c r="V455" s="641">
        <f t="shared" si="74"/>
        <v>66688.899999999994</v>
      </c>
      <c r="W455" s="641">
        <f t="shared" si="75"/>
        <v>102598.31</v>
      </c>
      <c r="X455" s="639">
        <f t="shared" si="76"/>
        <v>0</v>
      </c>
      <c r="Y455" s="640">
        <f t="shared" si="77"/>
        <v>35889.949999999997</v>
      </c>
      <c r="Z455" s="641">
        <f t="shared" si="78"/>
        <v>66652.759999999995</v>
      </c>
      <c r="AA455" s="641">
        <f t="shared" si="79"/>
        <v>102542.70999999999</v>
      </c>
      <c r="AB455" s="642">
        <v>40143.608993402544</v>
      </c>
      <c r="AC455" s="642">
        <v>7167.6518637872805</v>
      </c>
      <c r="AD455" s="643">
        <v>47311.260857189824</v>
      </c>
      <c r="AE455" s="644">
        <f t="shared" si="80"/>
        <v>0</v>
      </c>
      <c r="AF455" s="644">
        <f t="shared" si="80"/>
        <v>0.76</v>
      </c>
      <c r="AG455" s="644">
        <f t="shared" si="80"/>
        <v>1.41</v>
      </c>
      <c r="AH455" s="645">
        <f t="shared" si="81"/>
        <v>2.17</v>
      </c>
      <c r="AI455" s="646"/>
    </row>
    <row r="456" spans="1:35" s="71" customFormat="1" ht="15.75" customHeight="1" x14ac:dyDescent="0.25">
      <c r="A456" s="87">
        <v>1004877</v>
      </c>
      <c r="B456" s="88">
        <v>4884</v>
      </c>
      <c r="C456" s="88" t="s">
        <v>1298</v>
      </c>
      <c r="D456" s="652" t="s">
        <v>1298</v>
      </c>
      <c r="E456" s="89" t="s">
        <v>859</v>
      </c>
      <c r="F456" s="89" t="s">
        <v>859</v>
      </c>
      <c r="G456" s="90" t="s">
        <v>1436</v>
      </c>
      <c r="H456" s="91" t="s">
        <v>1262</v>
      </c>
      <c r="I456" s="650">
        <v>0</v>
      </c>
      <c r="J456" s="650">
        <v>0</v>
      </c>
      <c r="K456" s="650">
        <v>0</v>
      </c>
      <c r="L456" s="650">
        <v>0</v>
      </c>
      <c r="M456" s="68">
        <v>59661.43</v>
      </c>
      <c r="N456" s="68">
        <v>59629.1</v>
      </c>
      <c r="O456" s="68">
        <v>110799.79</v>
      </c>
      <c r="P456" s="68">
        <v>110739.75</v>
      </c>
      <c r="Q456" s="67">
        <v>170461.22</v>
      </c>
      <c r="R456" s="69">
        <v>170368.85</v>
      </c>
      <c r="S456" s="66">
        <v>340830.07</v>
      </c>
      <c r="T456" s="639">
        <f t="shared" si="72"/>
        <v>0</v>
      </c>
      <c r="U456" s="640">
        <f t="shared" si="73"/>
        <v>59661.43</v>
      </c>
      <c r="V456" s="641">
        <f t="shared" si="74"/>
        <v>110799.79</v>
      </c>
      <c r="W456" s="641">
        <f t="shared" si="75"/>
        <v>170461.22</v>
      </c>
      <c r="X456" s="639">
        <f t="shared" si="76"/>
        <v>0</v>
      </c>
      <c r="Y456" s="640">
        <f t="shared" si="77"/>
        <v>59629.1</v>
      </c>
      <c r="Z456" s="641">
        <f t="shared" si="78"/>
        <v>110739.75</v>
      </c>
      <c r="AA456" s="641">
        <f t="shared" si="79"/>
        <v>170368.85</v>
      </c>
      <c r="AB456" s="642">
        <v>32759.974031750084</v>
      </c>
      <c r="AC456" s="642">
        <v>5225.4148005242669</v>
      </c>
      <c r="AD456" s="643">
        <v>37985.388832274351</v>
      </c>
      <c r="AE456" s="644">
        <f t="shared" si="80"/>
        <v>0</v>
      </c>
      <c r="AF456" s="644">
        <f t="shared" si="80"/>
        <v>1.57</v>
      </c>
      <c r="AG456" s="644">
        <f t="shared" si="80"/>
        <v>2.92</v>
      </c>
      <c r="AH456" s="645">
        <f t="shared" si="81"/>
        <v>4.49</v>
      </c>
      <c r="AI456" s="646"/>
    </row>
    <row r="457" spans="1:35" s="71" customFormat="1" ht="15.75" customHeight="1" x14ac:dyDescent="0.25">
      <c r="A457" s="87">
        <v>1018522</v>
      </c>
      <c r="B457" s="88">
        <v>4449</v>
      </c>
      <c r="C457" s="88" t="s">
        <v>3595</v>
      </c>
      <c r="D457" s="652" t="s">
        <v>1286</v>
      </c>
      <c r="E457" s="89" t="s">
        <v>220</v>
      </c>
      <c r="F457" s="89" t="s">
        <v>1452</v>
      </c>
      <c r="G457" s="90" t="s">
        <v>1436</v>
      </c>
      <c r="H457" s="91" t="s">
        <v>1262</v>
      </c>
      <c r="I457" s="650">
        <v>0</v>
      </c>
      <c r="J457" s="650">
        <v>0</v>
      </c>
      <c r="K457" s="650">
        <v>0</v>
      </c>
      <c r="L457" s="650">
        <v>0</v>
      </c>
      <c r="M457" s="68">
        <v>50350.14</v>
      </c>
      <c r="N457" s="68">
        <v>50322.86</v>
      </c>
      <c r="O457" s="68">
        <v>93507.41</v>
      </c>
      <c r="P457" s="68">
        <v>93456.74</v>
      </c>
      <c r="Q457" s="67">
        <v>143857.54999999999</v>
      </c>
      <c r="R457" s="69">
        <v>143779.6</v>
      </c>
      <c r="S457" s="66">
        <v>287637.15000000002</v>
      </c>
      <c r="T457" s="639">
        <f t="shared" si="72"/>
        <v>0</v>
      </c>
      <c r="U457" s="640">
        <f t="shared" si="73"/>
        <v>50350.14</v>
      </c>
      <c r="V457" s="641">
        <f t="shared" si="74"/>
        <v>93507.41</v>
      </c>
      <c r="W457" s="641">
        <f t="shared" si="75"/>
        <v>143857.54999999999</v>
      </c>
      <c r="X457" s="639">
        <f t="shared" si="76"/>
        <v>0</v>
      </c>
      <c r="Y457" s="640">
        <f t="shared" si="77"/>
        <v>50322.86</v>
      </c>
      <c r="Z457" s="641">
        <f t="shared" si="78"/>
        <v>93456.74</v>
      </c>
      <c r="AA457" s="641">
        <f t="shared" si="79"/>
        <v>143779.6</v>
      </c>
      <c r="AB457" s="642">
        <v>12694.558936844121</v>
      </c>
      <c r="AC457" s="642">
        <v>0</v>
      </c>
      <c r="AD457" s="643">
        <v>12694.558936844121</v>
      </c>
      <c r="AE457" s="644">
        <f t="shared" si="80"/>
        <v>0</v>
      </c>
      <c r="AF457" s="644">
        <f t="shared" si="80"/>
        <v>3.96</v>
      </c>
      <c r="AG457" s="644">
        <f t="shared" si="80"/>
        <v>7.36</v>
      </c>
      <c r="AH457" s="645">
        <f t="shared" si="81"/>
        <v>11.32</v>
      </c>
      <c r="AI457" s="646"/>
    </row>
    <row r="458" spans="1:35" s="71" customFormat="1" ht="15.75" customHeight="1" x14ac:dyDescent="0.25">
      <c r="A458" s="87">
        <v>1016127</v>
      </c>
      <c r="B458" s="88">
        <v>4149</v>
      </c>
      <c r="C458" s="88" t="s">
        <v>3466</v>
      </c>
      <c r="D458" s="652" t="s">
        <v>1267</v>
      </c>
      <c r="E458" s="89" t="s">
        <v>584</v>
      </c>
      <c r="F458" s="89" t="s">
        <v>1453</v>
      </c>
      <c r="G458" s="90" t="s">
        <v>1436</v>
      </c>
      <c r="H458" s="91" t="s">
        <v>1262</v>
      </c>
      <c r="I458" s="650">
        <v>0</v>
      </c>
      <c r="J458" s="650">
        <v>0</v>
      </c>
      <c r="K458" s="650">
        <v>0</v>
      </c>
      <c r="L458" s="650">
        <v>0</v>
      </c>
      <c r="M458" s="68">
        <v>53264.160000000003</v>
      </c>
      <c r="N458" s="68">
        <v>53235.3</v>
      </c>
      <c r="O458" s="68">
        <v>98919.16</v>
      </c>
      <c r="P458" s="68">
        <v>98865.56</v>
      </c>
      <c r="Q458" s="67">
        <v>152183.32</v>
      </c>
      <c r="R458" s="69">
        <v>152100.85999999999</v>
      </c>
      <c r="S458" s="66">
        <v>304284.18</v>
      </c>
      <c r="T458" s="639">
        <f t="shared" si="72"/>
        <v>0</v>
      </c>
      <c r="U458" s="640">
        <f t="shared" si="73"/>
        <v>53264.160000000003</v>
      </c>
      <c r="V458" s="641">
        <f t="shared" si="74"/>
        <v>98919.16</v>
      </c>
      <c r="W458" s="641">
        <f t="shared" si="75"/>
        <v>152183.32</v>
      </c>
      <c r="X458" s="639">
        <f t="shared" si="76"/>
        <v>0</v>
      </c>
      <c r="Y458" s="640">
        <f t="shared" si="77"/>
        <v>53235.3</v>
      </c>
      <c r="Z458" s="641">
        <f t="shared" si="78"/>
        <v>98865.56</v>
      </c>
      <c r="AA458" s="641">
        <f t="shared" si="79"/>
        <v>152100.85999999999</v>
      </c>
      <c r="AB458" s="642">
        <v>22578.054941812799</v>
      </c>
      <c r="AC458" s="642">
        <v>4413.2778023830551</v>
      </c>
      <c r="AD458" s="643">
        <v>26991.332744195854</v>
      </c>
      <c r="AE458" s="644">
        <f t="shared" si="80"/>
        <v>0</v>
      </c>
      <c r="AF458" s="644">
        <f t="shared" si="80"/>
        <v>1.97</v>
      </c>
      <c r="AG458" s="644">
        <f t="shared" si="80"/>
        <v>3.66</v>
      </c>
      <c r="AH458" s="645">
        <f t="shared" si="81"/>
        <v>5.63</v>
      </c>
      <c r="AI458" s="646"/>
    </row>
    <row r="459" spans="1:35" s="71" customFormat="1" ht="15.75" customHeight="1" x14ac:dyDescent="0.25">
      <c r="A459" s="87">
        <v>1020268</v>
      </c>
      <c r="B459" s="88">
        <v>4235</v>
      </c>
      <c r="C459" s="88" t="s">
        <v>1272</v>
      </c>
      <c r="D459" s="652" t="s">
        <v>1272</v>
      </c>
      <c r="E459" s="89" t="s">
        <v>604</v>
      </c>
      <c r="F459" s="89" t="s">
        <v>1454</v>
      </c>
      <c r="G459" s="90" t="s">
        <v>1436</v>
      </c>
      <c r="H459" s="91" t="s">
        <v>1262</v>
      </c>
      <c r="I459" s="650">
        <v>0</v>
      </c>
      <c r="J459" s="650">
        <v>0</v>
      </c>
      <c r="K459" s="650">
        <v>0</v>
      </c>
      <c r="L459" s="650">
        <v>0</v>
      </c>
      <c r="M459" s="68">
        <v>106825.88</v>
      </c>
      <c r="N459" s="68">
        <v>106767.99</v>
      </c>
      <c r="O459" s="68">
        <v>198390.91</v>
      </c>
      <c r="P459" s="68">
        <v>198283.4</v>
      </c>
      <c r="Q459" s="67">
        <v>305216.79000000004</v>
      </c>
      <c r="R459" s="69">
        <v>305051.39</v>
      </c>
      <c r="S459" s="66">
        <v>610268.18000000005</v>
      </c>
      <c r="T459" s="639">
        <f t="shared" si="72"/>
        <v>0</v>
      </c>
      <c r="U459" s="640">
        <f t="shared" si="73"/>
        <v>106825.88</v>
      </c>
      <c r="V459" s="641">
        <f t="shared" si="74"/>
        <v>198390.91</v>
      </c>
      <c r="W459" s="641">
        <f t="shared" si="75"/>
        <v>305216.79000000004</v>
      </c>
      <c r="X459" s="639">
        <f t="shared" si="76"/>
        <v>0</v>
      </c>
      <c r="Y459" s="640">
        <f t="shared" si="77"/>
        <v>106767.99</v>
      </c>
      <c r="Z459" s="641">
        <f t="shared" si="78"/>
        <v>198283.4</v>
      </c>
      <c r="AA459" s="641">
        <f t="shared" si="79"/>
        <v>305051.39</v>
      </c>
      <c r="AB459" s="642">
        <v>10803.935302951115</v>
      </c>
      <c r="AC459" s="642">
        <v>0</v>
      </c>
      <c r="AD459" s="643">
        <v>10803.935302951115</v>
      </c>
      <c r="AE459" s="644">
        <f t="shared" si="80"/>
        <v>0</v>
      </c>
      <c r="AF459" s="644">
        <f t="shared" si="80"/>
        <v>9.8800000000000008</v>
      </c>
      <c r="AG459" s="644">
        <f t="shared" si="80"/>
        <v>18.350000000000001</v>
      </c>
      <c r="AH459" s="645">
        <f t="shared" si="81"/>
        <v>28.230000000000004</v>
      </c>
      <c r="AI459" s="646"/>
    </row>
    <row r="460" spans="1:35" s="71" customFormat="1" ht="15.75" customHeight="1" x14ac:dyDescent="0.25">
      <c r="A460" s="87">
        <v>1004880</v>
      </c>
      <c r="B460" s="88">
        <v>5388</v>
      </c>
      <c r="C460" s="88" t="s">
        <v>1293</v>
      </c>
      <c r="D460" s="652" t="s">
        <v>1293</v>
      </c>
      <c r="E460" s="89" t="s">
        <v>1133</v>
      </c>
      <c r="F460" s="89" t="s">
        <v>1133</v>
      </c>
      <c r="G460" s="90" t="s">
        <v>1436</v>
      </c>
      <c r="H460" s="91" t="s">
        <v>1262</v>
      </c>
      <c r="I460" s="650">
        <v>0</v>
      </c>
      <c r="J460" s="650">
        <v>0</v>
      </c>
      <c r="K460" s="650">
        <v>0</v>
      </c>
      <c r="L460" s="650">
        <v>0</v>
      </c>
      <c r="M460" s="68">
        <v>112731.54</v>
      </c>
      <c r="N460" s="68">
        <v>112670.45</v>
      </c>
      <c r="O460" s="68">
        <v>209358.57</v>
      </c>
      <c r="P460" s="68">
        <v>209245.12</v>
      </c>
      <c r="Q460" s="67">
        <v>322090.11</v>
      </c>
      <c r="R460" s="69">
        <v>321915.57</v>
      </c>
      <c r="S460" s="66">
        <v>644005.67999999993</v>
      </c>
      <c r="T460" s="639">
        <f t="shared" si="72"/>
        <v>0</v>
      </c>
      <c r="U460" s="640">
        <f t="shared" si="73"/>
        <v>112731.54</v>
      </c>
      <c r="V460" s="641">
        <f t="shared" si="74"/>
        <v>209358.57</v>
      </c>
      <c r="W460" s="641">
        <f t="shared" si="75"/>
        <v>322090.11</v>
      </c>
      <c r="X460" s="639">
        <f t="shared" si="76"/>
        <v>0</v>
      </c>
      <c r="Y460" s="640">
        <f t="shared" si="77"/>
        <v>112670.45</v>
      </c>
      <c r="Z460" s="641">
        <f t="shared" si="78"/>
        <v>209245.12</v>
      </c>
      <c r="AA460" s="641">
        <f t="shared" si="79"/>
        <v>321915.57</v>
      </c>
      <c r="AB460" s="642">
        <v>30892.13297939278</v>
      </c>
      <c r="AC460" s="642">
        <v>3619.9842187262866</v>
      </c>
      <c r="AD460" s="643">
        <v>34512.117198119064</v>
      </c>
      <c r="AE460" s="644">
        <f t="shared" si="80"/>
        <v>0</v>
      </c>
      <c r="AF460" s="644">
        <f t="shared" si="80"/>
        <v>3.26</v>
      </c>
      <c r="AG460" s="644">
        <f t="shared" si="80"/>
        <v>6.06</v>
      </c>
      <c r="AH460" s="645">
        <f t="shared" si="81"/>
        <v>9.32</v>
      </c>
      <c r="AI460" s="646"/>
    </row>
    <row r="461" spans="1:35" s="71" customFormat="1" ht="15.75" customHeight="1" x14ac:dyDescent="0.25">
      <c r="A461" s="87">
        <v>1017924</v>
      </c>
      <c r="B461" s="88">
        <v>4898</v>
      </c>
      <c r="C461" s="88" t="s">
        <v>1408</v>
      </c>
      <c r="D461" s="652" t="s">
        <v>1408</v>
      </c>
      <c r="E461" s="89" t="s">
        <v>867</v>
      </c>
      <c r="F461" s="89" t="s">
        <v>1455</v>
      </c>
      <c r="G461" s="90" t="s">
        <v>1436</v>
      </c>
      <c r="H461" s="91" t="s">
        <v>1262</v>
      </c>
      <c r="I461" s="650">
        <v>0</v>
      </c>
      <c r="J461" s="650">
        <v>0</v>
      </c>
      <c r="K461" s="650">
        <v>0</v>
      </c>
      <c r="L461" s="650">
        <v>0</v>
      </c>
      <c r="M461" s="68">
        <v>81311.210000000006</v>
      </c>
      <c r="N461" s="68">
        <v>81267.149999999994</v>
      </c>
      <c r="O461" s="68">
        <v>151006.54</v>
      </c>
      <c r="P461" s="68">
        <v>150924.70000000001</v>
      </c>
      <c r="Q461" s="67">
        <v>232317.75</v>
      </c>
      <c r="R461" s="69">
        <v>232191.85</v>
      </c>
      <c r="S461" s="66">
        <v>464509.6</v>
      </c>
      <c r="T461" s="639">
        <f t="shared" si="72"/>
        <v>0</v>
      </c>
      <c r="U461" s="640">
        <f t="shared" si="73"/>
        <v>81311.210000000006</v>
      </c>
      <c r="V461" s="641">
        <f t="shared" si="74"/>
        <v>151006.54</v>
      </c>
      <c r="W461" s="641">
        <f t="shared" si="75"/>
        <v>232317.75</v>
      </c>
      <c r="X461" s="639">
        <f t="shared" si="76"/>
        <v>0</v>
      </c>
      <c r="Y461" s="640">
        <f t="shared" si="77"/>
        <v>81267.149999999994</v>
      </c>
      <c r="Z461" s="641">
        <f t="shared" si="78"/>
        <v>150924.70000000001</v>
      </c>
      <c r="AA461" s="641">
        <f t="shared" si="79"/>
        <v>232191.85</v>
      </c>
      <c r="AB461" s="642">
        <v>15259.444498980509</v>
      </c>
      <c r="AC461" s="642">
        <v>2258.7093876141503</v>
      </c>
      <c r="AD461" s="643">
        <v>17518.15388659466</v>
      </c>
      <c r="AE461" s="644">
        <f t="shared" si="80"/>
        <v>0</v>
      </c>
      <c r="AF461" s="644">
        <f t="shared" si="80"/>
        <v>4.6399999999999997</v>
      </c>
      <c r="AG461" s="644">
        <f t="shared" si="80"/>
        <v>8.6199999999999992</v>
      </c>
      <c r="AH461" s="645">
        <f t="shared" si="81"/>
        <v>13.259999999999998</v>
      </c>
      <c r="AI461" s="646"/>
    </row>
    <row r="462" spans="1:35" s="71" customFormat="1" ht="15.75" customHeight="1" x14ac:dyDescent="0.25">
      <c r="A462" s="87">
        <v>1017864</v>
      </c>
      <c r="B462" s="88">
        <v>5179</v>
      </c>
      <c r="C462" s="88" t="s">
        <v>1408</v>
      </c>
      <c r="D462" s="652" t="s">
        <v>1408</v>
      </c>
      <c r="E462" s="89" t="s">
        <v>1001</v>
      </c>
      <c r="F462" s="89" t="s">
        <v>1456</v>
      </c>
      <c r="G462" s="90" t="s">
        <v>1436</v>
      </c>
      <c r="H462" s="91" t="s">
        <v>1262</v>
      </c>
      <c r="I462" s="650">
        <v>0</v>
      </c>
      <c r="J462" s="650">
        <v>0</v>
      </c>
      <c r="K462" s="650">
        <v>0</v>
      </c>
      <c r="L462" s="650">
        <v>0</v>
      </c>
      <c r="M462" s="68">
        <v>104497.25</v>
      </c>
      <c r="N462" s="68">
        <v>104440.62</v>
      </c>
      <c r="O462" s="68">
        <v>194066.31</v>
      </c>
      <c r="P462" s="68">
        <v>193961.15</v>
      </c>
      <c r="Q462" s="67">
        <v>298563.56</v>
      </c>
      <c r="R462" s="69">
        <v>298401.77</v>
      </c>
      <c r="S462" s="66">
        <v>596965.33000000007</v>
      </c>
      <c r="T462" s="639">
        <f t="shared" si="72"/>
        <v>0</v>
      </c>
      <c r="U462" s="640">
        <f t="shared" si="73"/>
        <v>104497.25</v>
      </c>
      <c r="V462" s="641">
        <f t="shared" si="74"/>
        <v>194066.31</v>
      </c>
      <c r="W462" s="641">
        <f t="shared" si="75"/>
        <v>298563.56</v>
      </c>
      <c r="X462" s="639">
        <f t="shared" si="76"/>
        <v>0</v>
      </c>
      <c r="Y462" s="640">
        <f t="shared" si="77"/>
        <v>104440.62</v>
      </c>
      <c r="Z462" s="641">
        <f t="shared" si="78"/>
        <v>193961.15</v>
      </c>
      <c r="AA462" s="641">
        <f t="shared" si="79"/>
        <v>298401.77</v>
      </c>
      <c r="AB462" s="642">
        <v>15259.444498980509</v>
      </c>
      <c r="AC462" s="642">
        <v>2258.7093876141503</v>
      </c>
      <c r="AD462" s="643">
        <v>17518.15388659466</v>
      </c>
      <c r="AE462" s="644">
        <f t="shared" si="80"/>
        <v>0</v>
      </c>
      <c r="AF462" s="644">
        <f t="shared" si="80"/>
        <v>5.96</v>
      </c>
      <c r="AG462" s="644">
        <f t="shared" si="80"/>
        <v>11.07</v>
      </c>
      <c r="AH462" s="645">
        <f t="shared" si="81"/>
        <v>17.03</v>
      </c>
      <c r="AI462" s="646"/>
    </row>
    <row r="463" spans="1:35" s="71" customFormat="1" ht="15.75" customHeight="1" x14ac:dyDescent="0.25">
      <c r="A463" s="87">
        <v>1015118</v>
      </c>
      <c r="B463" s="88">
        <v>4200</v>
      </c>
      <c r="C463" s="88" t="s">
        <v>3462</v>
      </c>
      <c r="D463" s="652" t="s">
        <v>1258</v>
      </c>
      <c r="E463" s="89" t="s">
        <v>176</v>
      </c>
      <c r="F463" s="89" t="s">
        <v>1457</v>
      </c>
      <c r="G463" s="90" t="s">
        <v>1436</v>
      </c>
      <c r="H463" s="91" t="s">
        <v>1262</v>
      </c>
      <c r="I463" s="650">
        <v>0</v>
      </c>
      <c r="J463" s="650">
        <v>0</v>
      </c>
      <c r="K463" s="650">
        <v>0</v>
      </c>
      <c r="L463" s="650">
        <v>0</v>
      </c>
      <c r="M463" s="68">
        <v>42183.77</v>
      </c>
      <c r="N463" s="68">
        <v>42160.91</v>
      </c>
      <c r="O463" s="68">
        <v>78341.289999999994</v>
      </c>
      <c r="P463" s="68">
        <v>78298.83</v>
      </c>
      <c r="Q463" s="67">
        <v>120525.06</v>
      </c>
      <c r="R463" s="69">
        <v>120459.74</v>
      </c>
      <c r="S463" s="66">
        <v>240984.8</v>
      </c>
      <c r="T463" s="639">
        <f t="shared" si="72"/>
        <v>0</v>
      </c>
      <c r="U463" s="640">
        <f t="shared" si="73"/>
        <v>42183.77</v>
      </c>
      <c r="V463" s="641">
        <f t="shared" si="74"/>
        <v>78341.289999999994</v>
      </c>
      <c r="W463" s="641">
        <f t="shared" si="75"/>
        <v>120525.06</v>
      </c>
      <c r="X463" s="639">
        <f t="shared" si="76"/>
        <v>0</v>
      </c>
      <c r="Y463" s="640">
        <f t="shared" si="77"/>
        <v>42160.91</v>
      </c>
      <c r="Z463" s="641">
        <f t="shared" si="78"/>
        <v>78298.83</v>
      </c>
      <c r="AA463" s="641">
        <f t="shared" si="79"/>
        <v>120459.74</v>
      </c>
      <c r="AB463" s="642">
        <v>30335.791973545318</v>
      </c>
      <c r="AC463" s="642">
        <v>0</v>
      </c>
      <c r="AD463" s="643">
        <v>30335.791973545318</v>
      </c>
      <c r="AE463" s="644">
        <f t="shared" si="80"/>
        <v>0</v>
      </c>
      <c r="AF463" s="644">
        <f t="shared" si="80"/>
        <v>1.39</v>
      </c>
      <c r="AG463" s="644">
        <f t="shared" si="80"/>
        <v>2.58</v>
      </c>
      <c r="AH463" s="645">
        <f t="shared" si="81"/>
        <v>3.9699999999999998</v>
      </c>
      <c r="AI463" s="646"/>
    </row>
    <row r="464" spans="1:35" s="71" customFormat="1" ht="15.75" customHeight="1" x14ac:dyDescent="0.25">
      <c r="A464" s="87">
        <v>1028456</v>
      </c>
      <c r="B464" s="88">
        <v>5001</v>
      </c>
      <c r="C464" s="88" t="s">
        <v>1293</v>
      </c>
      <c r="D464" s="652" t="s">
        <v>1293</v>
      </c>
      <c r="E464" s="89" t="s">
        <v>901</v>
      </c>
      <c r="F464" s="89" t="s">
        <v>1458</v>
      </c>
      <c r="G464" s="90" t="s">
        <v>1436</v>
      </c>
      <c r="H464" s="91" t="s">
        <v>1262</v>
      </c>
      <c r="I464" s="650">
        <v>0</v>
      </c>
      <c r="J464" s="650">
        <v>0</v>
      </c>
      <c r="K464" s="650">
        <v>0</v>
      </c>
      <c r="L464" s="650">
        <v>0</v>
      </c>
      <c r="M464" s="68">
        <v>83329.36</v>
      </c>
      <c r="N464" s="68">
        <v>83284.2</v>
      </c>
      <c r="O464" s="68">
        <v>154754.51999999999</v>
      </c>
      <c r="P464" s="68">
        <v>154670.66</v>
      </c>
      <c r="Q464" s="67">
        <v>238083.88</v>
      </c>
      <c r="R464" s="69">
        <v>237954.86</v>
      </c>
      <c r="S464" s="66">
        <v>476038.74</v>
      </c>
      <c r="T464" s="639">
        <f t="shared" si="72"/>
        <v>0</v>
      </c>
      <c r="U464" s="640">
        <f t="shared" si="73"/>
        <v>83329.36</v>
      </c>
      <c r="V464" s="641">
        <f t="shared" si="74"/>
        <v>154754.51999999999</v>
      </c>
      <c r="W464" s="641">
        <f t="shared" si="75"/>
        <v>238083.88</v>
      </c>
      <c r="X464" s="639">
        <f t="shared" si="76"/>
        <v>0</v>
      </c>
      <c r="Y464" s="640">
        <f t="shared" si="77"/>
        <v>83284.2</v>
      </c>
      <c r="Z464" s="641">
        <f t="shared" si="78"/>
        <v>154670.66</v>
      </c>
      <c r="AA464" s="641">
        <f t="shared" si="79"/>
        <v>237954.86</v>
      </c>
      <c r="AB464" s="642">
        <v>30892.13297939278</v>
      </c>
      <c r="AC464" s="642">
        <v>3619.9842187262866</v>
      </c>
      <c r="AD464" s="643">
        <v>34512.117198119064</v>
      </c>
      <c r="AE464" s="644">
        <f t="shared" si="80"/>
        <v>0</v>
      </c>
      <c r="AF464" s="644">
        <f t="shared" si="80"/>
        <v>2.41</v>
      </c>
      <c r="AG464" s="644">
        <f t="shared" si="80"/>
        <v>4.4800000000000004</v>
      </c>
      <c r="AH464" s="645">
        <f t="shared" si="81"/>
        <v>6.8900000000000006</v>
      </c>
      <c r="AI464" s="646"/>
    </row>
    <row r="465" spans="1:35" s="71" customFormat="1" ht="15.75" customHeight="1" x14ac:dyDescent="0.25">
      <c r="A465" s="87">
        <v>1017873</v>
      </c>
      <c r="B465" s="88">
        <v>5055</v>
      </c>
      <c r="C465" s="88" t="s">
        <v>1298</v>
      </c>
      <c r="D465" s="652" t="s">
        <v>1298</v>
      </c>
      <c r="E465" s="89" t="s">
        <v>928</v>
      </c>
      <c r="F465" s="89" t="s">
        <v>1459</v>
      </c>
      <c r="G465" s="90" t="s">
        <v>1436</v>
      </c>
      <c r="H465" s="91" t="s">
        <v>1262</v>
      </c>
      <c r="I465" s="650">
        <v>0</v>
      </c>
      <c r="J465" s="650">
        <v>0</v>
      </c>
      <c r="K465" s="650">
        <v>0</v>
      </c>
      <c r="L465" s="650">
        <v>0</v>
      </c>
      <c r="M465" s="68">
        <v>116043.37</v>
      </c>
      <c r="N465" s="68">
        <v>115980.48</v>
      </c>
      <c r="O465" s="68">
        <v>215509.11</v>
      </c>
      <c r="P465" s="68">
        <v>215392.32</v>
      </c>
      <c r="Q465" s="67">
        <v>331552.48</v>
      </c>
      <c r="R465" s="69">
        <v>331372.79999999999</v>
      </c>
      <c r="S465" s="66">
        <v>662925.28</v>
      </c>
      <c r="T465" s="639">
        <f t="shared" si="72"/>
        <v>0</v>
      </c>
      <c r="U465" s="640">
        <f t="shared" si="73"/>
        <v>116043.37</v>
      </c>
      <c r="V465" s="641">
        <f t="shared" si="74"/>
        <v>215509.11</v>
      </c>
      <c r="W465" s="641">
        <f t="shared" si="75"/>
        <v>331552.48</v>
      </c>
      <c r="X465" s="639">
        <f t="shared" si="76"/>
        <v>0</v>
      </c>
      <c r="Y465" s="640">
        <f t="shared" si="77"/>
        <v>115980.48</v>
      </c>
      <c r="Z465" s="641">
        <f t="shared" si="78"/>
        <v>215392.32</v>
      </c>
      <c r="AA465" s="641">
        <f t="shared" si="79"/>
        <v>331372.79999999999</v>
      </c>
      <c r="AB465" s="642">
        <v>32759.974031750084</v>
      </c>
      <c r="AC465" s="642">
        <v>5225.4148005242669</v>
      </c>
      <c r="AD465" s="643">
        <v>37985.388832274351</v>
      </c>
      <c r="AE465" s="644">
        <f t="shared" si="80"/>
        <v>0</v>
      </c>
      <c r="AF465" s="644">
        <f t="shared" si="80"/>
        <v>3.05</v>
      </c>
      <c r="AG465" s="644">
        <f t="shared" si="80"/>
        <v>5.67</v>
      </c>
      <c r="AH465" s="645">
        <f t="shared" si="81"/>
        <v>8.7199999999999989</v>
      </c>
      <c r="AI465" s="646"/>
    </row>
    <row r="466" spans="1:35" s="71" customFormat="1" ht="15.75" customHeight="1" x14ac:dyDescent="0.25">
      <c r="A466" s="87">
        <v>1004118</v>
      </c>
      <c r="B466" s="88">
        <v>4649</v>
      </c>
      <c r="C466" s="88" t="s">
        <v>3537</v>
      </c>
      <c r="D466" s="652" t="s">
        <v>1274</v>
      </c>
      <c r="E466" s="89" t="s">
        <v>770</v>
      </c>
      <c r="F466" s="89" t="s">
        <v>770</v>
      </c>
      <c r="G466" s="90" t="s">
        <v>1436</v>
      </c>
      <c r="H466" s="91" t="s">
        <v>1262</v>
      </c>
      <c r="I466" s="650">
        <v>0</v>
      </c>
      <c r="J466" s="650">
        <v>0</v>
      </c>
      <c r="K466" s="650">
        <v>0</v>
      </c>
      <c r="L466" s="650">
        <v>0</v>
      </c>
      <c r="M466" s="68">
        <v>87886.36</v>
      </c>
      <c r="N466" s="68">
        <v>87838.73</v>
      </c>
      <c r="O466" s="68">
        <v>163217.51999999999</v>
      </c>
      <c r="P466" s="68">
        <v>163129.07</v>
      </c>
      <c r="Q466" s="67">
        <v>251103.88</v>
      </c>
      <c r="R466" s="69">
        <v>250967.8</v>
      </c>
      <c r="S466" s="66">
        <v>502071.68</v>
      </c>
      <c r="T466" s="639">
        <f t="shared" si="72"/>
        <v>0</v>
      </c>
      <c r="U466" s="640">
        <f t="shared" si="73"/>
        <v>87886.36</v>
      </c>
      <c r="V466" s="641">
        <f t="shared" si="74"/>
        <v>163217.51999999999</v>
      </c>
      <c r="W466" s="641">
        <f t="shared" si="75"/>
        <v>251103.88</v>
      </c>
      <c r="X466" s="639">
        <f t="shared" si="76"/>
        <v>0</v>
      </c>
      <c r="Y466" s="640">
        <f t="shared" si="77"/>
        <v>87838.73</v>
      </c>
      <c r="Z466" s="641">
        <f t="shared" si="78"/>
        <v>163129.07</v>
      </c>
      <c r="AA466" s="641">
        <f t="shared" si="79"/>
        <v>250967.8</v>
      </c>
      <c r="AB466" s="642">
        <v>28857.066402483964</v>
      </c>
      <c r="AC466" s="642">
        <v>0</v>
      </c>
      <c r="AD466" s="643">
        <v>28857.066402483964</v>
      </c>
      <c r="AE466" s="644">
        <f t="shared" si="80"/>
        <v>0</v>
      </c>
      <c r="AF466" s="644">
        <f t="shared" si="80"/>
        <v>3.04</v>
      </c>
      <c r="AG466" s="644">
        <f t="shared" si="80"/>
        <v>5.65</v>
      </c>
      <c r="AH466" s="645">
        <f t="shared" si="81"/>
        <v>8.6900000000000013</v>
      </c>
      <c r="AI466" s="646"/>
    </row>
    <row r="467" spans="1:35" s="71" customFormat="1" ht="15.75" customHeight="1" x14ac:dyDescent="0.25">
      <c r="A467" s="72">
        <v>1014736</v>
      </c>
      <c r="B467" s="73">
        <v>5158</v>
      </c>
      <c r="C467" s="73" t="s">
        <v>3502</v>
      </c>
      <c r="D467" s="649" t="s">
        <v>1298</v>
      </c>
      <c r="E467" s="74" t="s">
        <v>989</v>
      </c>
      <c r="F467" s="74" t="s">
        <v>1460</v>
      </c>
      <c r="G467" s="75" t="s">
        <v>1436</v>
      </c>
      <c r="H467" s="76" t="s">
        <v>1262</v>
      </c>
      <c r="I467" s="650">
        <v>0</v>
      </c>
      <c r="J467" s="650">
        <v>0</v>
      </c>
      <c r="K467" s="650">
        <v>0</v>
      </c>
      <c r="L467" s="650">
        <v>0</v>
      </c>
      <c r="M467" s="68">
        <v>59014.59</v>
      </c>
      <c r="N467" s="68">
        <v>58982.6</v>
      </c>
      <c r="O467" s="68">
        <v>109598.52</v>
      </c>
      <c r="P467" s="68">
        <v>109539.12</v>
      </c>
      <c r="Q467" s="67">
        <v>168613.11</v>
      </c>
      <c r="R467" s="69">
        <v>168521.72</v>
      </c>
      <c r="S467" s="66">
        <v>337134.82999999996</v>
      </c>
      <c r="T467" s="639">
        <f t="shared" si="72"/>
        <v>0</v>
      </c>
      <c r="U467" s="640">
        <f t="shared" si="73"/>
        <v>59014.59</v>
      </c>
      <c r="V467" s="641">
        <f t="shared" si="74"/>
        <v>109598.52</v>
      </c>
      <c r="W467" s="641">
        <f t="shared" si="75"/>
        <v>168613.11</v>
      </c>
      <c r="X467" s="639">
        <f t="shared" si="76"/>
        <v>0</v>
      </c>
      <c r="Y467" s="640">
        <f t="shared" si="77"/>
        <v>58982.6</v>
      </c>
      <c r="Z467" s="641">
        <f t="shared" si="78"/>
        <v>109539.12</v>
      </c>
      <c r="AA467" s="641">
        <f t="shared" si="79"/>
        <v>168521.72</v>
      </c>
      <c r="AB467" s="642">
        <v>32759.974031750084</v>
      </c>
      <c r="AC467" s="642">
        <v>5225.4148005242669</v>
      </c>
      <c r="AD467" s="643">
        <v>37985.388832274351</v>
      </c>
      <c r="AE467" s="644">
        <f t="shared" si="80"/>
        <v>0</v>
      </c>
      <c r="AF467" s="644">
        <f t="shared" si="80"/>
        <v>1.55</v>
      </c>
      <c r="AG467" s="644">
        <f t="shared" si="80"/>
        <v>2.88</v>
      </c>
      <c r="AH467" s="645">
        <f t="shared" si="81"/>
        <v>4.43</v>
      </c>
      <c r="AI467" s="646"/>
    </row>
    <row r="468" spans="1:35" s="71" customFormat="1" ht="15.75" customHeight="1" x14ac:dyDescent="0.25">
      <c r="A468" s="87">
        <v>1004871</v>
      </c>
      <c r="B468" s="88">
        <v>4276</v>
      </c>
      <c r="C468" s="88" t="s">
        <v>1293</v>
      </c>
      <c r="D468" s="652" t="s">
        <v>1293</v>
      </c>
      <c r="E468" s="89" t="s">
        <v>620</v>
      </c>
      <c r="F468" s="89" t="s">
        <v>620</v>
      </c>
      <c r="G468" s="90" t="s">
        <v>1436</v>
      </c>
      <c r="H468" s="91" t="s">
        <v>1262</v>
      </c>
      <c r="I468" s="650">
        <v>0</v>
      </c>
      <c r="J468" s="650">
        <v>0</v>
      </c>
      <c r="K468" s="650">
        <v>0</v>
      </c>
      <c r="L468" s="650">
        <v>0</v>
      </c>
      <c r="M468" s="68">
        <v>69438.44</v>
      </c>
      <c r="N468" s="68">
        <v>69400.81</v>
      </c>
      <c r="O468" s="68">
        <v>128957.1</v>
      </c>
      <c r="P468" s="68">
        <v>128887.21</v>
      </c>
      <c r="Q468" s="67">
        <v>198395.54</v>
      </c>
      <c r="R468" s="69">
        <v>198288.02000000002</v>
      </c>
      <c r="S468" s="66">
        <v>396683.56000000006</v>
      </c>
      <c r="T468" s="639">
        <f t="shared" si="72"/>
        <v>0</v>
      </c>
      <c r="U468" s="640">
        <f t="shared" si="73"/>
        <v>69438.44</v>
      </c>
      <c r="V468" s="641">
        <f t="shared" si="74"/>
        <v>128957.1</v>
      </c>
      <c r="W468" s="641">
        <f t="shared" si="75"/>
        <v>198395.54</v>
      </c>
      <c r="X468" s="639">
        <f t="shared" si="76"/>
        <v>0</v>
      </c>
      <c r="Y468" s="640">
        <f t="shared" si="77"/>
        <v>69400.81</v>
      </c>
      <c r="Z468" s="641">
        <f t="shared" si="78"/>
        <v>128887.21</v>
      </c>
      <c r="AA468" s="641">
        <f t="shared" si="79"/>
        <v>198288.02000000002</v>
      </c>
      <c r="AB468" s="642">
        <v>30892.13297939278</v>
      </c>
      <c r="AC468" s="642">
        <v>3619.9842187262866</v>
      </c>
      <c r="AD468" s="643">
        <v>34512.117198119064</v>
      </c>
      <c r="AE468" s="644">
        <f t="shared" si="80"/>
        <v>0</v>
      </c>
      <c r="AF468" s="644">
        <f t="shared" si="80"/>
        <v>2.0099999999999998</v>
      </c>
      <c r="AG468" s="644">
        <f t="shared" si="80"/>
        <v>3.73</v>
      </c>
      <c r="AH468" s="645">
        <f t="shared" si="81"/>
        <v>5.74</v>
      </c>
      <c r="AI468" s="646"/>
    </row>
    <row r="469" spans="1:35" s="71" customFormat="1" ht="15.75" customHeight="1" x14ac:dyDescent="0.25">
      <c r="A469" s="87">
        <v>1013536</v>
      </c>
      <c r="B469" s="88">
        <v>4979</v>
      </c>
      <c r="C469" s="88" t="s">
        <v>1293</v>
      </c>
      <c r="D469" s="652" t="s">
        <v>1293</v>
      </c>
      <c r="E469" s="89" t="s">
        <v>885</v>
      </c>
      <c r="F469" s="89" t="s">
        <v>1461</v>
      </c>
      <c r="G469" s="90" t="s">
        <v>1436</v>
      </c>
      <c r="H469" s="91" t="s">
        <v>1262</v>
      </c>
      <c r="I469" s="650">
        <v>0</v>
      </c>
      <c r="J469" s="650">
        <v>0</v>
      </c>
      <c r="K469" s="650">
        <v>0</v>
      </c>
      <c r="L469" s="650">
        <v>0</v>
      </c>
      <c r="M469" s="68">
        <v>90214.99</v>
      </c>
      <c r="N469" s="68">
        <v>90166.1</v>
      </c>
      <c r="O469" s="68">
        <v>167542.12</v>
      </c>
      <c r="P469" s="68">
        <v>167451.32</v>
      </c>
      <c r="Q469" s="67">
        <v>257757.11</v>
      </c>
      <c r="R469" s="69">
        <v>257617.42</v>
      </c>
      <c r="S469" s="66">
        <v>515374.53</v>
      </c>
      <c r="T469" s="639">
        <f t="shared" si="72"/>
        <v>0</v>
      </c>
      <c r="U469" s="640">
        <f t="shared" si="73"/>
        <v>90214.99</v>
      </c>
      <c r="V469" s="641">
        <f t="shared" si="74"/>
        <v>167542.12</v>
      </c>
      <c r="W469" s="641">
        <f t="shared" si="75"/>
        <v>257757.11</v>
      </c>
      <c r="X469" s="639">
        <f t="shared" si="76"/>
        <v>0</v>
      </c>
      <c r="Y469" s="640">
        <f t="shared" si="77"/>
        <v>90166.1</v>
      </c>
      <c r="Z469" s="641">
        <f t="shared" si="78"/>
        <v>167451.32</v>
      </c>
      <c r="AA469" s="641">
        <f t="shared" si="79"/>
        <v>257617.42</v>
      </c>
      <c r="AB469" s="642">
        <v>30892.13297939278</v>
      </c>
      <c r="AC469" s="642">
        <v>3619.9842187262866</v>
      </c>
      <c r="AD469" s="643">
        <v>34512.117198119064</v>
      </c>
      <c r="AE469" s="644">
        <f t="shared" si="80"/>
        <v>0</v>
      </c>
      <c r="AF469" s="644">
        <f t="shared" si="80"/>
        <v>2.61</v>
      </c>
      <c r="AG469" s="644">
        <f t="shared" si="80"/>
        <v>4.8499999999999996</v>
      </c>
      <c r="AH469" s="645">
        <f t="shared" si="81"/>
        <v>7.4599999999999991</v>
      </c>
      <c r="AI469" s="646"/>
    </row>
    <row r="470" spans="1:35" s="71" customFormat="1" ht="15.75" customHeight="1" x14ac:dyDescent="0.25">
      <c r="A470" s="87">
        <v>1013540</v>
      </c>
      <c r="B470" s="88">
        <v>5034</v>
      </c>
      <c r="C470" s="88" t="s">
        <v>3516</v>
      </c>
      <c r="D470" s="652" t="s">
        <v>1296</v>
      </c>
      <c r="E470" s="89" t="s">
        <v>312</v>
      </c>
      <c r="F470" s="89" t="s">
        <v>1462</v>
      </c>
      <c r="G470" s="90" t="s">
        <v>1436</v>
      </c>
      <c r="H470" s="91" t="s">
        <v>1262</v>
      </c>
      <c r="I470" s="650">
        <v>0</v>
      </c>
      <c r="J470" s="650">
        <v>0</v>
      </c>
      <c r="K470" s="650">
        <v>0</v>
      </c>
      <c r="L470" s="650">
        <v>0</v>
      </c>
      <c r="M470" s="68">
        <v>56837.96</v>
      </c>
      <c r="N470" s="68">
        <v>56807.16</v>
      </c>
      <c r="O470" s="68">
        <v>105556.22</v>
      </c>
      <c r="P470" s="68">
        <v>105499.02</v>
      </c>
      <c r="Q470" s="67">
        <v>162394.18</v>
      </c>
      <c r="R470" s="69">
        <v>162306.18</v>
      </c>
      <c r="S470" s="66">
        <v>324700.36</v>
      </c>
      <c r="T470" s="639">
        <f t="shared" si="72"/>
        <v>0</v>
      </c>
      <c r="U470" s="640">
        <f t="shared" si="73"/>
        <v>56837.96</v>
      </c>
      <c r="V470" s="641">
        <f t="shared" si="74"/>
        <v>105556.22</v>
      </c>
      <c r="W470" s="641">
        <f t="shared" si="75"/>
        <v>162394.18</v>
      </c>
      <c r="X470" s="639">
        <f t="shared" si="76"/>
        <v>0</v>
      </c>
      <c r="Y470" s="640">
        <f t="shared" si="77"/>
        <v>56807.16</v>
      </c>
      <c r="Z470" s="641">
        <f t="shared" si="78"/>
        <v>105499.02</v>
      </c>
      <c r="AA470" s="641">
        <f t="shared" si="79"/>
        <v>162306.18</v>
      </c>
      <c r="AB470" s="642">
        <v>38894.179775798271</v>
      </c>
      <c r="AC470" s="642">
        <v>0</v>
      </c>
      <c r="AD470" s="643">
        <v>38894.179775798271</v>
      </c>
      <c r="AE470" s="644">
        <f t="shared" si="80"/>
        <v>0</v>
      </c>
      <c r="AF470" s="644">
        <f t="shared" si="80"/>
        <v>1.46</v>
      </c>
      <c r="AG470" s="644">
        <f t="shared" si="80"/>
        <v>2.71</v>
      </c>
      <c r="AH470" s="645">
        <f t="shared" si="81"/>
        <v>4.17</v>
      </c>
      <c r="AI470" s="646"/>
    </row>
    <row r="471" spans="1:35" s="71" customFormat="1" ht="15.75" customHeight="1" x14ac:dyDescent="0.25">
      <c r="A471" s="87">
        <v>1013979</v>
      </c>
      <c r="B471" s="88">
        <v>4061</v>
      </c>
      <c r="C471" s="88" t="s">
        <v>1277</v>
      </c>
      <c r="D471" s="652" t="s">
        <v>1277</v>
      </c>
      <c r="E471" s="89" t="s">
        <v>562</v>
      </c>
      <c r="F471" s="89" t="s">
        <v>1463</v>
      </c>
      <c r="G471" s="90" t="s">
        <v>1436</v>
      </c>
      <c r="H471" s="91" t="s">
        <v>1262</v>
      </c>
      <c r="I471" s="650">
        <v>0</v>
      </c>
      <c r="J471" s="650">
        <v>0</v>
      </c>
      <c r="K471" s="650">
        <v>0</v>
      </c>
      <c r="L471" s="650">
        <v>0</v>
      </c>
      <c r="M471" s="68">
        <v>122925.75999999999</v>
      </c>
      <c r="N471" s="68">
        <v>122859.15</v>
      </c>
      <c r="O471" s="68">
        <v>228290.7</v>
      </c>
      <c r="P471" s="68">
        <v>228166.98</v>
      </c>
      <c r="Q471" s="67">
        <v>351216.46</v>
      </c>
      <c r="R471" s="69">
        <v>351026.13</v>
      </c>
      <c r="S471" s="66">
        <v>702242.59000000008</v>
      </c>
      <c r="T471" s="639">
        <f t="shared" si="72"/>
        <v>0</v>
      </c>
      <c r="U471" s="640">
        <f t="shared" si="73"/>
        <v>122925.75999999999</v>
      </c>
      <c r="V471" s="641">
        <f t="shared" si="74"/>
        <v>228290.7</v>
      </c>
      <c r="W471" s="641">
        <f t="shared" si="75"/>
        <v>351216.46</v>
      </c>
      <c r="X471" s="639">
        <f t="shared" si="76"/>
        <v>0</v>
      </c>
      <c r="Y471" s="640">
        <f t="shared" si="77"/>
        <v>122859.15</v>
      </c>
      <c r="Z471" s="641">
        <f t="shared" si="78"/>
        <v>228166.98</v>
      </c>
      <c r="AA471" s="641">
        <f t="shared" si="79"/>
        <v>351026.13</v>
      </c>
      <c r="AB471" s="642">
        <v>12850.778677390743</v>
      </c>
      <c r="AC471" s="642">
        <v>0</v>
      </c>
      <c r="AD471" s="643">
        <v>12850.778677390743</v>
      </c>
      <c r="AE471" s="644">
        <f t="shared" si="80"/>
        <v>0</v>
      </c>
      <c r="AF471" s="644">
        <f t="shared" si="80"/>
        <v>9.56</v>
      </c>
      <c r="AG471" s="644">
        <f t="shared" si="80"/>
        <v>17.760000000000002</v>
      </c>
      <c r="AH471" s="645">
        <f t="shared" si="81"/>
        <v>27.32</v>
      </c>
      <c r="AI471" s="646"/>
    </row>
    <row r="472" spans="1:35" s="71" customFormat="1" ht="15.75" customHeight="1" x14ac:dyDescent="0.25">
      <c r="A472" s="87">
        <v>1014616</v>
      </c>
      <c r="B472" s="88">
        <v>4611</v>
      </c>
      <c r="C472" s="88" t="s">
        <v>1279</v>
      </c>
      <c r="D472" s="652" t="s">
        <v>1279</v>
      </c>
      <c r="E472" s="89" t="s">
        <v>746</v>
      </c>
      <c r="F472" s="89" t="s">
        <v>1464</v>
      </c>
      <c r="G472" s="90" t="s">
        <v>1436</v>
      </c>
      <c r="H472" s="91" t="s">
        <v>1262</v>
      </c>
      <c r="I472" s="650">
        <v>0</v>
      </c>
      <c r="J472" s="650">
        <v>0</v>
      </c>
      <c r="K472" s="650">
        <v>0</v>
      </c>
      <c r="L472" s="650">
        <v>0</v>
      </c>
      <c r="M472" s="68">
        <v>159245.91</v>
      </c>
      <c r="N472" s="68">
        <v>159159.62</v>
      </c>
      <c r="O472" s="68">
        <v>295742.40999999997</v>
      </c>
      <c r="P472" s="68">
        <v>295582.14</v>
      </c>
      <c r="Q472" s="67">
        <v>454988.31999999995</v>
      </c>
      <c r="R472" s="69">
        <v>454741.76000000001</v>
      </c>
      <c r="S472" s="66">
        <v>909730.08</v>
      </c>
      <c r="T472" s="639">
        <f t="shared" si="72"/>
        <v>0</v>
      </c>
      <c r="U472" s="640">
        <f t="shared" si="73"/>
        <v>159245.91</v>
      </c>
      <c r="V472" s="641">
        <f t="shared" si="74"/>
        <v>295742.40999999997</v>
      </c>
      <c r="W472" s="641">
        <f t="shared" si="75"/>
        <v>454988.31999999995</v>
      </c>
      <c r="X472" s="639">
        <f t="shared" si="76"/>
        <v>0</v>
      </c>
      <c r="Y472" s="640">
        <f t="shared" si="77"/>
        <v>159159.62</v>
      </c>
      <c r="Z472" s="641">
        <f t="shared" si="78"/>
        <v>295582.14</v>
      </c>
      <c r="AA472" s="641">
        <f t="shared" si="79"/>
        <v>454741.76000000001</v>
      </c>
      <c r="AB472" s="642">
        <v>40143.608993402544</v>
      </c>
      <c r="AC472" s="642">
        <v>7167.6518637872805</v>
      </c>
      <c r="AD472" s="643">
        <v>47311.260857189824</v>
      </c>
      <c r="AE472" s="644">
        <f t="shared" si="80"/>
        <v>0</v>
      </c>
      <c r="AF472" s="644">
        <f t="shared" si="80"/>
        <v>3.36</v>
      </c>
      <c r="AG472" s="644">
        <f t="shared" si="80"/>
        <v>6.25</v>
      </c>
      <c r="AH472" s="645">
        <f t="shared" si="81"/>
        <v>9.61</v>
      </c>
      <c r="AI472" s="646"/>
    </row>
    <row r="473" spans="1:35" s="71" customFormat="1" ht="15.75" customHeight="1" x14ac:dyDescent="0.25">
      <c r="A473" s="87">
        <v>1014598</v>
      </c>
      <c r="B473" s="88">
        <v>4371</v>
      </c>
      <c r="C473" s="88" t="s">
        <v>1279</v>
      </c>
      <c r="D473" s="652" t="s">
        <v>1279</v>
      </c>
      <c r="E473" s="89" t="s">
        <v>642</v>
      </c>
      <c r="F473" s="89" t="s">
        <v>1464</v>
      </c>
      <c r="G473" s="90" t="s">
        <v>1436</v>
      </c>
      <c r="H473" s="91" t="s">
        <v>1262</v>
      </c>
      <c r="I473" s="650">
        <v>0</v>
      </c>
      <c r="J473" s="650">
        <v>0</v>
      </c>
      <c r="K473" s="650">
        <v>0</v>
      </c>
      <c r="L473" s="650">
        <v>0</v>
      </c>
      <c r="M473" s="68">
        <v>101977.8</v>
      </c>
      <c r="N473" s="68">
        <v>101922.54</v>
      </c>
      <c r="O473" s="68">
        <v>189387.34</v>
      </c>
      <c r="P473" s="68">
        <v>189284.71</v>
      </c>
      <c r="Q473" s="67">
        <v>291365.14</v>
      </c>
      <c r="R473" s="69">
        <v>291207.25</v>
      </c>
      <c r="S473" s="66">
        <v>582572.39</v>
      </c>
      <c r="T473" s="639">
        <f t="shared" si="72"/>
        <v>0</v>
      </c>
      <c r="U473" s="640">
        <f t="shared" si="73"/>
        <v>101977.8</v>
      </c>
      <c r="V473" s="641">
        <f t="shared" si="74"/>
        <v>189387.34</v>
      </c>
      <c r="W473" s="641">
        <f t="shared" si="75"/>
        <v>291365.14</v>
      </c>
      <c r="X473" s="639">
        <f t="shared" si="76"/>
        <v>0</v>
      </c>
      <c r="Y473" s="640">
        <f t="shared" si="77"/>
        <v>101922.54</v>
      </c>
      <c r="Z473" s="641">
        <f t="shared" si="78"/>
        <v>189284.71</v>
      </c>
      <c r="AA473" s="641">
        <f t="shared" si="79"/>
        <v>291207.25</v>
      </c>
      <c r="AB473" s="642">
        <v>40143.608993402544</v>
      </c>
      <c r="AC473" s="642">
        <v>7167.6518637872805</v>
      </c>
      <c r="AD473" s="643">
        <v>47311.260857189824</v>
      </c>
      <c r="AE473" s="644">
        <f t="shared" si="80"/>
        <v>0</v>
      </c>
      <c r="AF473" s="644">
        <f t="shared" si="80"/>
        <v>2.15</v>
      </c>
      <c r="AG473" s="644">
        <f t="shared" si="80"/>
        <v>4</v>
      </c>
      <c r="AH473" s="645">
        <f t="shared" si="81"/>
        <v>6.15</v>
      </c>
      <c r="AI473" s="646"/>
    </row>
    <row r="474" spans="1:35" s="71" customFormat="1" ht="15.75" customHeight="1" x14ac:dyDescent="0.25">
      <c r="A474" s="87">
        <v>1025631</v>
      </c>
      <c r="B474" s="88">
        <v>5130</v>
      </c>
      <c r="C474" s="88" t="s">
        <v>3501</v>
      </c>
      <c r="D474" s="652" t="s">
        <v>1298</v>
      </c>
      <c r="E474" s="89" t="s">
        <v>971</v>
      </c>
      <c r="F474" s="89" t="s">
        <v>1465</v>
      </c>
      <c r="G474" s="90" t="s">
        <v>1436</v>
      </c>
      <c r="H474" s="91" t="s">
        <v>1262</v>
      </c>
      <c r="I474" s="650">
        <v>0</v>
      </c>
      <c r="J474" s="650">
        <v>0</v>
      </c>
      <c r="K474" s="650">
        <v>0</v>
      </c>
      <c r="L474" s="650">
        <v>0</v>
      </c>
      <c r="M474" s="68">
        <v>88316.51</v>
      </c>
      <c r="N474" s="68">
        <v>88268.65</v>
      </c>
      <c r="O474" s="68">
        <v>164016.37</v>
      </c>
      <c r="P474" s="68">
        <v>163927.48000000001</v>
      </c>
      <c r="Q474" s="67">
        <v>252332.88</v>
      </c>
      <c r="R474" s="69">
        <v>252196.13</v>
      </c>
      <c r="S474" s="66">
        <v>504529.01</v>
      </c>
      <c r="T474" s="639">
        <f t="shared" si="72"/>
        <v>0</v>
      </c>
      <c r="U474" s="640">
        <f t="shared" si="73"/>
        <v>88316.51</v>
      </c>
      <c r="V474" s="641">
        <f t="shared" si="74"/>
        <v>164016.37</v>
      </c>
      <c r="W474" s="641">
        <f t="shared" si="75"/>
        <v>252332.88</v>
      </c>
      <c r="X474" s="639">
        <f t="shared" si="76"/>
        <v>0</v>
      </c>
      <c r="Y474" s="640">
        <f t="shared" si="77"/>
        <v>88268.65</v>
      </c>
      <c r="Z474" s="641">
        <f t="shared" si="78"/>
        <v>163927.48000000001</v>
      </c>
      <c r="AA474" s="641">
        <f t="shared" si="79"/>
        <v>252196.13</v>
      </c>
      <c r="AB474" s="642">
        <v>32759.974031750084</v>
      </c>
      <c r="AC474" s="642">
        <v>5225.4148005242669</v>
      </c>
      <c r="AD474" s="643">
        <v>37985.388832274351</v>
      </c>
      <c r="AE474" s="644">
        <f t="shared" si="80"/>
        <v>0</v>
      </c>
      <c r="AF474" s="644">
        <f t="shared" si="80"/>
        <v>2.3199999999999998</v>
      </c>
      <c r="AG474" s="644">
        <f t="shared" si="80"/>
        <v>4.32</v>
      </c>
      <c r="AH474" s="645">
        <f t="shared" si="81"/>
        <v>6.6400000000000006</v>
      </c>
      <c r="AI474" s="646"/>
    </row>
    <row r="475" spans="1:35" s="71" customFormat="1" ht="15.75" customHeight="1" x14ac:dyDescent="0.25">
      <c r="A475" s="87">
        <v>1027453</v>
      </c>
      <c r="B475" s="88">
        <v>102455</v>
      </c>
      <c r="C475" s="88" t="s">
        <v>3564</v>
      </c>
      <c r="D475" s="652" t="s">
        <v>1408</v>
      </c>
      <c r="E475" s="89" t="s">
        <v>402</v>
      </c>
      <c r="F475" s="89" t="s">
        <v>1466</v>
      </c>
      <c r="G475" s="90" t="s">
        <v>1436</v>
      </c>
      <c r="H475" s="91" t="s">
        <v>1262</v>
      </c>
      <c r="I475" s="650">
        <v>0</v>
      </c>
      <c r="J475" s="650">
        <v>0</v>
      </c>
      <c r="K475" s="650">
        <v>0</v>
      </c>
      <c r="L475" s="650">
        <v>0</v>
      </c>
      <c r="M475" s="68">
        <v>110567.85</v>
      </c>
      <c r="N475" s="68">
        <v>110507.94</v>
      </c>
      <c r="O475" s="68">
        <v>205340.3</v>
      </c>
      <c r="P475" s="68">
        <v>205229.02</v>
      </c>
      <c r="Q475" s="67">
        <v>315908.15000000002</v>
      </c>
      <c r="R475" s="69">
        <v>315736.95999999996</v>
      </c>
      <c r="S475" s="66">
        <v>631645.11</v>
      </c>
      <c r="T475" s="639">
        <f t="shared" si="72"/>
        <v>0</v>
      </c>
      <c r="U475" s="640">
        <f t="shared" si="73"/>
        <v>110567.85</v>
      </c>
      <c r="V475" s="641">
        <f t="shared" si="74"/>
        <v>205340.3</v>
      </c>
      <c r="W475" s="641">
        <f t="shared" si="75"/>
        <v>315908.15000000002</v>
      </c>
      <c r="X475" s="639">
        <f t="shared" si="76"/>
        <v>0</v>
      </c>
      <c r="Y475" s="640">
        <f t="shared" si="77"/>
        <v>110507.94</v>
      </c>
      <c r="Z475" s="641">
        <f t="shared" si="78"/>
        <v>205229.02</v>
      </c>
      <c r="AA475" s="641">
        <f t="shared" si="79"/>
        <v>315736.95999999996</v>
      </c>
      <c r="AB475" s="642">
        <v>15259.444498980509</v>
      </c>
      <c r="AC475" s="642">
        <v>2258.7093876141503</v>
      </c>
      <c r="AD475" s="643">
        <v>17518.15388659466</v>
      </c>
      <c r="AE475" s="644">
        <f t="shared" si="80"/>
        <v>0</v>
      </c>
      <c r="AF475" s="644">
        <f t="shared" si="80"/>
        <v>6.31</v>
      </c>
      <c r="AG475" s="644">
        <f t="shared" si="80"/>
        <v>11.72</v>
      </c>
      <c r="AH475" s="645">
        <f t="shared" si="81"/>
        <v>18.03</v>
      </c>
      <c r="AI475" s="646"/>
    </row>
    <row r="476" spans="1:35" s="71" customFormat="1" ht="15.75" customHeight="1" x14ac:dyDescent="0.25">
      <c r="A476" s="87">
        <v>1027423</v>
      </c>
      <c r="B476" s="88">
        <v>5259</v>
      </c>
      <c r="C476" s="88" t="s">
        <v>3564</v>
      </c>
      <c r="D476" s="652" t="s">
        <v>1408</v>
      </c>
      <c r="E476" s="89" t="s">
        <v>1063</v>
      </c>
      <c r="F476" s="89" t="s">
        <v>1467</v>
      </c>
      <c r="G476" s="90" t="s">
        <v>1436</v>
      </c>
      <c r="H476" s="91" t="s">
        <v>1262</v>
      </c>
      <c r="I476" s="650">
        <v>0</v>
      </c>
      <c r="J476" s="650">
        <v>0</v>
      </c>
      <c r="K476" s="650">
        <v>0</v>
      </c>
      <c r="L476" s="650">
        <v>0</v>
      </c>
      <c r="M476" s="68">
        <v>104807.73</v>
      </c>
      <c r="N476" s="68">
        <v>104750.93</v>
      </c>
      <c r="O476" s="68">
        <v>194642.93</v>
      </c>
      <c r="P476" s="68">
        <v>194537.45</v>
      </c>
      <c r="Q476" s="67">
        <v>299450.65999999997</v>
      </c>
      <c r="R476" s="69">
        <v>299288.38</v>
      </c>
      <c r="S476" s="66">
        <v>598739.04</v>
      </c>
      <c r="T476" s="639">
        <f t="shared" si="72"/>
        <v>0</v>
      </c>
      <c r="U476" s="640">
        <f t="shared" si="73"/>
        <v>104807.73</v>
      </c>
      <c r="V476" s="641">
        <f t="shared" si="74"/>
        <v>194642.93</v>
      </c>
      <c r="W476" s="641">
        <f t="shared" si="75"/>
        <v>299450.65999999997</v>
      </c>
      <c r="X476" s="639">
        <f t="shared" si="76"/>
        <v>0</v>
      </c>
      <c r="Y476" s="640">
        <f t="shared" si="77"/>
        <v>104750.93</v>
      </c>
      <c r="Z476" s="641">
        <f t="shared" si="78"/>
        <v>194537.45</v>
      </c>
      <c r="AA476" s="641">
        <f t="shared" si="79"/>
        <v>299288.38</v>
      </c>
      <c r="AB476" s="642">
        <v>15259.444498980509</v>
      </c>
      <c r="AC476" s="642">
        <v>2258.7093876141503</v>
      </c>
      <c r="AD476" s="643">
        <v>17518.15388659466</v>
      </c>
      <c r="AE476" s="644">
        <f t="shared" si="80"/>
        <v>0</v>
      </c>
      <c r="AF476" s="644">
        <f t="shared" si="80"/>
        <v>5.98</v>
      </c>
      <c r="AG476" s="644">
        <f t="shared" si="80"/>
        <v>11.1</v>
      </c>
      <c r="AH476" s="645">
        <f t="shared" si="81"/>
        <v>17.079999999999998</v>
      </c>
      <c r="AI476" s="646"/>
    </row>
    <row r="477" spans="1:35" s="71" customFormat="1" ht="15.75" customHeight="1" x14ac:dyDescent="0.25">
      <c r="A477" s="81">
        <v>1027695</v>
      </c>
      <c r="B477" s="82">
        <v>5392</v>
      </c>
      <c r="C477" s="82" t="s">
        <v>1408</v>
      </c>
      <c r="D477" s="651" t="s">
        <v>1408</v>
      </c>
      <c r="E477" s="83" t="s">
        <v>1139</v>
      </c>
      <c r="F477" s="83" t="s">
        <v>1468</v>
      </c>
      <c r="G477" s="84" t="s">
        <v>1436</v>
      </c>
      <c r="H477" s="85" t="s">
        <v>1262</v>
      </c>
      <c r="I477" s="650">
        <v>0</v>
      </c>
      <c r="J477" s="650">
        <v>0</v>
      </c>
      <c r="K477" s="650">
        <v>0</v>
      </c>
      <c r="L477" s="650">
        <v>0</v>
      </c>
      <c r="M477" s="68">
        <v>97579.28</v>
      </c>
      <c r="N477" s="68">
        <v>97526.399999999994</v>
      </c>
      <c r="O477" s="68">
        <v>181218.66</v>
      </c>
      <c r="P477" s="68">
        <v>181120.45</v>
      </c>
      <c r="Q477" s="67">
        <v>278797.94</v>
      </c>
      <c r="R477" s="69">
        <v>278646.84999999998</v>
      </c>
      <c r="S477" s="66">
        <v>557444.79</v>
      </c>
      <c r="T477" s="639">
        <f t="shared" si="72"/>
        <v>0</v>
      </c>
      <c r="U477" s="640">
        <f t="shared" si="73"/>
        <v>97579.28</v>
      </c>
      <c r="V477" s="641">
        <f t="shared" si="74"/>
        <v>181218.66</v>
      </c>
      <c r="W477" s="641">
        <f t="shared" si="75"/>
        <v>278797.94</v>
      </c>
      <c r="X477" s="639">
        <f t="shared" si="76"/>
        <v>0</v>
      </c>
      <c r="Y477" s="640">
        <f t="shared" si="77"/>
        <v>97526.399999999994</v>
      </c>
      <c r="Z477" s="641">
        <f t="shared" si="78"/>
        <v>181120.45</v>
      </c>
      <c r="AA477" s="641">
        <f t="shared" si="79"/>
        <v>278646.84999999998</v>
      </c>
      <c r="AB477" s="642">
        <v>15259.444498980509</v>
      </c>
      <c r="AC477" s="642">
        <v>2258.7093876141503</v>
      </c>
      <c r="AD477" s="643">
        <v>17518.15388659466</v>
      </c>
      <c r="AE477" s="644">
        <f t="shared" si="80"/>
        <v>0</v>
      </c>
      <c r="AF477" s="644">
        <f t="shared" si="80"/>
        <v>5.57</v>
      </c>
      <c r="AG477" s="644">
        <f t="shared" si="80"/>
        <v>10.34</v>
      </c>
      <c r="AH477" s="645">
        <f t="shared" si="81"/>
        <v>15.91</v>
      </c>
      <c r="AI477" s="646"/>
    </row>
    <row r="478" spans="1:35" s="71" customFormat="1" ht="15.75" customHeight="1" x14ac:dyDescent="0.25">
      <c r="A478" s="87">
        <v>1027448</v>
      </c>
      <c r="B478" s="88">
        <v>5358</v>
      </c>
      <c r="C478" s="88" t="s">
        <v>3564</v>
      </c>
      <c r="D478" s="652" t="s">
        <v>1408</v>
      </c>
      <c r="E478" s="89" t="s">
        <v>1115</v>
      </c>
      <c r="F478" s="89" t="s">
        <v>1469</v>
      </c>
      <c r="G478" s="90" t="s">
        <v>1436</v>
      </c>
      <c r="H478" s="91" t="s">
        <v>1262</v>
      </c>
      <c r="I478" s="650">
        <v>0</v>
      </c>
      <c r="J478" s="650">
        <v>0</v>
      </c>
      <c r="K478" s="650">
        <v>0</v>
      </c>
      <c r="L478" s="650">
        <v>0</v>
      </c>
      <c r="M478" s="68">
        <v>107734.69</v>
      </c>
      <c r="N478" s="68">
        <v>107676.31</v>
      </c>
      <c r="O478" s="68">
        <v>200078.71</v>
      </c>
      <c r="P478" s="68">
        <v>199970.28</v>
      </c>
      <c r="Q478" s="67">
        <v>307813.40000000002</v>
      </c>
      <c r="R478" s="69">
        <v>307646.58999999997</v>
      </c>
      <c r="S478" s="66">
        <v>615459.99</v>
      </c>
      <c r="T478" s="639">
        <f t="shared" si="72"/>
        <v>0</v>
      </c>
      <c r="U478" s="640">
        <f t="shared" si="73"/>
        <v>107734.69</v>
      </c>
      <c r="V478" s="641">
        <f t="shared" si="74"/>
        <v>200078.71</v>
      </c>
      <c r="W478" s="641">
        <f t="shared" si="75"/>
        <v>307813.40000000002</v>
      </c>
      <c r="X478" s="639">
        <f t="shared" si="76"/>
        <v>0</v>
      </c>
      <c r="Y478" s="640">
        <f t="shared" si="77"/>
        <v>107676.31</v>
      </c>
      <c r="Z478" s="641">
        <f t="shared" si="78"/>
        <v>199970.28</v>
      </c>
      <c r="AA478" s="641">
        <f t="shared" si="79"/>
        <v>307646.58999999997</v>
      </c>
      <c r="AB478" s="642">
        <v>15259.444498980509</v>
      </c>
      <c r="AC478" s="642">
        <v>2258.7093876141503</v>
      </c>
      <c r="AD478" s="643">
        <v>17518.15388659466</v>
      </c>
      <c r="AE478" s="644">
        <f t="shared" si="80"/>
        <v>0</v>
      </c>
      <c r="AF478" s="644">
        <f t="shared" si="80"/>
        <v>6.15</v>
      </c>
      <c r="AG478" s="644">
        <f t="shared" si="80"/>
        <v>11.42</v>
      </c>
      <c r="AH478" s="645">
        <f t="shared" si="81"/>
        <v>17.57</v>
      </c>
      <c r="AI478" s="646"/>
    </row>
    <row r="479" spans="1:35" s="71" customFormat="1" ht="15.75" customHeight="1" x14ac:dyDescent="0.25">
      <c r="A479" s="87">
        <v>1017872</v>
      </c>
      <c r="B479" s="88">
        <v>5087</v>
      </c>
      <c r="C479" s="88" t="s">
        <v>1298</v>
      </c>
      <c r="D479" s="652" t="s">
        <v>1298</v>
      </c>
      <c r="E479" s="89" t="s">
        <v>946</v>
      </c>
      <c r="F479" s="89" t="s">
        <v>1470</v>
      </c>
      <c r="G479" s="90" t="s">
        <v>1436</v>
      </c>
      <c r="H479" s="91" t="s">
        <v>1262</v>
      </c>
      <c r="I479" s="650">
        <v>0</v>
      </c>
      <c r="J479" s="650">
        <v>0</v>
      </c>
      <c r="K479" s="650">
        <v>0</v>
      </c>
      <c r="L479" s="650">
        <v>0</v>
      </c>
      <c r="M479" s="68">
        <v>106887.33</v>
      </c>
      <c r="N479" s="68">
        <v>106829.4</v>
      </c>
      <c r="O479" s="68">
        <v>198505.03</v>
      </c>
      <c r="P479" s="68">
        <v>198397.46</v>
      </c>
      <c r="Q479" s="67">
        <v>305392.36</v>
      </c>
      <c r="R479" s="69">
        <v>305226.86</v>
      </c>
      <c r="S479" s="66">
        <v>610619.22</v>
      </c>
      <c r="T479" s="639">
        <f t="shared" si="72"/>
        <v>0</v>
      </c>
      <c r="U479" s="640">
        <f t="shared" si="73"/>
        <v>106887.33</v>
      </c>
      <c r="V479" s="641">
        <f t="shared" si="74"/>
        <v>198505.03</v>
      </c>
      <c r="W479" s="641">
        <f t="shared" si="75"/>
        <v>305392.36</v>
      </c>
      <c r="X479" s="639">
        <f t="shared" si="76"/>
        <v>0</v>
      </c>
      <c r="Y479" s="640">
        <f t="shared" si="77"/>
        <v>106829.4</v>
      </c>
      <c r="Z479" s="641">
        <f t="shared" si="78"/>
        <v>198397.46</v>
      </c>
      <c r="AA479" s="641">
        <f t="shared" si="79"/>
        <v>305226.86</v>
      </c>
      <c r="AB479" s="642">
        <v>32759.974031750084</v>
      </c>
      <c r="AC479" s="642">
        <v>5225.4148005242669</v>
      </c>
      <c r="AD479" s="643">
        <v>37985.388832274351</v>
      </c>
      <c r="AE479" s="644">
        <f t="shared" si="80"/>
        <v>0</v>
      </c>
      <c r="AF479" s="644">
        <f t="shared" si="80"/>
        <v>2.81</v>
      </c>
      <c r="AG479" s="644">
        <f t="shared" si="80"/>
        <v>5.22</v>
      </c>
      <c r="AH479" s="645">
        <f t="shared" si="81"/>
        <v>8.0299999999999994</v>
      </c>
      <c r="AI479" s="646"/>
    </row>
    <row r="480" spans="1:35" s="71" customFormat="1" ht="15.75" customHeight="1" x14ac:dyDescent="0.25">
      <c r="A480" s="87">
        <v>1027041</v>
      </c>
      <c r="B480" s="88">
        <v>4946</v>
      </c>
      <c r="C480" s="88" t="s">
        <v>3112</v>
      </c>
      <c r="D480" s="652" t="s">
        <v>1286</v>
      </c>
      <c r="E480" s="89" t="s">
        <v>302</v>
      </c>
      <c r="F480" s="89" t="s">
        <v>1471</v>
      </c>
      <c r="G480" s="90" t="s">
        <v>1436</v>
      </c>
      <c r="H480" s="91" t="s">
        <v>1262</v>
      </c>
      <c r="I480" s="650">
        <v>0</v>
      </c>
      <c r="J480" s="650">
        <v>0</v>
      </c>
      <c r="K480" s="650">
        <v>0</v>
      </c>
      <c r="L480" s="650">
        <v>0</v>
      </c>
      <c r="M480" s="68">
        <v>87223.34</v>
      </c>
      <c r="N480" s="68">
        <v>87176.08</v>
      </c>
      <c r="O480" s="68">
        <v>161986.21</v>
      </c>
      <c r="P480" s="68">
        <v>161898.43</v>
      </c>
      <c r="Q480" s="67">
        <v>249209.55</v>
      </c>
      <c r="R480" s="69">
        <v>249074.51</v>
      </c>
      <c r="S480" s="66">
        <v>498284.06</v>
      </c>
      <c r="T480" s="639">
        <f t="shared" si="72"/>
        <v>0</v>
      </c>
      <c r="U480" s="640">
        <f t="shared" si="73"/>
        <v>87223.34</v>
      </c>
      <c r="V480" s="641">
        <f t="shared" si="74"/>
        <v>161986.21</v>
      </c>
      <c r="W480" s="641">
        <f t="shared" si="75"/>
        <v>249209.55</v>
      </c>
      <c r="X480" s="639">
        <f t="shared" si="76"/>
        <v>0</v>
      </c>
      <c r="Y480" s="640">
        <f t="shared" si="77"/>
        <v>87176.08</v>
      </c>
      <c r="Z480" s="641">
        <f t="shared" si="78"/>
        <v>161898.43</v>
      </c>
      <c r="AA480" s="641">
        <f t="shared" si="79"/>
        <v>249074.51</v>
      </c>
      <c r="AB480" s="642">
        <v>12694.558936844121</v>
      </c>
      <c r="AC480" s="642">
        <v>0</v>
      </c>
      <c r="AD480" s="643">
        <v>12694.558936844121</v>
      </c>
      <c r="AE480" s="644">
        <f t="shared" si="80"/>
        <v>0</v>
      </c>
      <c r="AF480" s="644">
        <f t="shared" si="80"/>
        <v>6.87</v>
      </c>
      <c r="AG480" s="644">
        <f t="shared" si="80"/>
        <v>12.75</v>
      </c>
      <c r="AH480" s="645">
        <f t="shared" si="81"/>
        <v>19.62</v>
      </c>
      <c r="AI480" s="646"/>
    </row>
    <row r="481" spans="1:35" s="71" customFormat="1" ht="15.75" customHeight="1" x14ac:dyDescent="0.25">
      <c r="A481" s="87">
        <v>1019722</v>
      </c>
      <c r="B481" s="88">
        <v>5058</v>
      </c>
      <c r="C481" s="88" t="s">
        <v>1267</v>
      </c>
      <c r="D481" s="652" t="s">
        <v>1267</v>
      </c>
      <c r="E481" s="89" t="s">
        <v>932</v>
      </c>
      <c r="F481" s="89" t="s">
        <v>1472</v>
      </c>
      <c r="G481" s="90" t="s">
        <v>1436</v>
      </c>
      <c r="H481" s="91" t="s">
        <v>1262</v>
      </c>
      <c r="I481" s="650">
        <v>0</v>
      </c>
      <c r="J481" s="650">
        <v>0</v>
      </c>
      <c r="K481" s="650">
        <v>0</v>
      </c>
      <c r="L481" s="650">
        <v>0</v>
      </c>
      <c r="M481" s="68">
        <v>77811.8</v>
      </c>
      <c r="N481" s="68">
        <v>77769.63</v>
      </c>
      <c r="O481" s="68">
        <v>144507.63</v>
      </c>
      <c r="P481" s="68">
        <v>144429.32</v>
      </c>
      <c r="Q481" s="67">
        <v>222319.43</v>
      </c>
      <c r="R481" s="69">
        <v>222198.95</v>
      </c>
      <c r="S481" s="66">
        <v>444518.38</v>
      </c>
      <c r="T481" s="639">
        <f t="shared" si="72"/>
        <v>0</v>
      </c>
      <c r="U481" s="640">
        <f t="shared" si="73"/>
        <v>77811.8</v>
      </c>
      <c r="V481" s="641">
        <f t="shared" si="74"/>
        <v>144507.63</v>
      </c>
      <c r="W481" s="641">
        <f t="shared" si="75"/>
        <v>222319.43</v>
      </c>
      <c r="X481" s="639">
        <f t="shared" si="76"/>
        <v>0</v>
      </c>
      <c r="Y481" s="640">
        <f t="shared" si="77"/>
        <v>77769.63</v>
      </c>
      <c r="Z481" s="641">
        <f t="shared" si="78"/>
        <v>144429.32</v>
      </c>
      <c r="AA481" s="641">
        <f t="shared" si="79"/>
        <v>222198.95</v>
      </c>
      <c r="AB481" s="642">
        <v>22578.054941812799</v>
      </c>
      <c r="AC481" s="642">
        <v>4413.2778023830551</v>
      </c>
      <c r="AD481" s="643">
        <v>26991.332744195854</v>
      </c>
      <c r="AE481" s="644">
        <f t="shared" si="80"/>
        <v>0</v>
      </c>
      <c r="AF481" s="644">
        <f t="shared" si="80"/>
        <v>2.88</v>
      </c>
      <c r="AG481" s="644">
        <f t="shared" si="80"/>
        <v>5.35</v>
      </c>
      <c r="AH481" s="645">
        <f t="shared" si="81"/>
        <v>8.23</v>
      </c>
      <c r="AI481" s="646"/>
    </row>
    <row r="482" spans="1:35" s="71" customFormat="1" ht="15.75" customHeight="1" x14ac:dyDescent="0.25">
      <c r="A482" s="87">
        <v>1016157</v>
      </c>
      <c r="B482" s="88">
        <v>5389</v>
      </c>
      <c r="C482" s="88" t="s">
        <v>3596</v>
      </c>
      <c r="D482" s="652" t="s">
        <v>1408</v>
      </c>
      <c r="E482" s="89" t="s">
        <v>1135</v>
      </c>
      <c r="F482" s="89" t="s">
        <v>1473</v>
      </c>
      <c r="G482" s="90" t="s">
        <v>1436</v>
      </c>
      <c r="H482" s="91" t="s">
        <v>1262</v>
      </c>
      <c r="I482" s="650">
        <v>0</v>
      </c>
      <c r="J482" s="650">
        <v>0</v>
      </c>
      <c r="K482" s="650">
        <v>0</v>
      </c>
      <c r="L482" s="650">
        <v>0</v>
      </c>
      <c r="M482" s="68">
        <v>47487.87</v>
      </c>
      <c r="N482" s="68">
        <v>47462.14</v>
      </c>
      <c r="O482" s="68">
        <v>88191.76</v>
      </c>
      <c r="P482" s="68">
        <v>88143.96</v>
      </c>
      <c r="Q482" s="67">
        <v>135679.63</v>
      </c>
      <c r="R482" s="69">
        <v>135606.1</v>
      </c>
      <c r="S482" s="66">
        <v>271285.73</v>
      </c>
      <c r="T482" s="639">
        <f t="shared" si="72"/>
        <v>0</v>
      </c>
      <c r="U482" s="640">
        <f t="shared" si="73"/>
        <v>47487.87</v>
      </c>
      <c r="V482" s="641">
        <f t="shared" si="74"/>
        <v>88191.76</v>
      </c>
      <c r="W482" s="641">
        <f t="shared" si="75"/>
        <v>135679.63</v>
      </c>
      <c r="X482" s="639">
        <f t="shared" si="76"/>
        <v>0</v>
      </c>
      <c r="Y482" s="640">
        <f t="shared" si="77"/>
        <v>47462.14</v>
      </c>
      <c r="Z482" s="641">
        <f t="shared" si="78"/>
        <v>88143.96</v>
      </c>
      <c r="AA482" s="641">
        <f t="shared" si="79"/>
        <v>135606.1</v>
      </c>
      <c r="AB482" s="642">
        <v>15259.444498980509</v>
      </c>
      <c r="AC482" s="642">
        <v>2258.7093876141503</v>
      </c>
      <c r="AD482" s="643">
        <v>17518.15388659466</v>
      </c>
      <c r="AE482" s="644">
        <f t="shared" si="80"/>
        <v>0</v>
      </c>
      <c r="AF482" s="644">
        <f t="shared" si="80"/>
        <v>2.71</v>
      </c>
      <c r="AG482" s="644">
        <f t="shared" si="80"/>
        <v>5.03</v>
      </c>
      <c r="AH482" s="645">
        <f t="shared" si="81"/>
        <v>7.74</v>
      </c>
      <c r="AI482" s="646"/>
    </row>
    <row r="483" spans="1:35" s="71" customFormat="1" ht="15.75" customHeight="1" x14ac:dyDescent="0.25">
      <c r="A483" s="87">
        <v>1027576</v>
      </c>
      <c r="B483" s="88">
        <v>4184</v>
      </c>
      <c r="C483" s="88" t="s">
        <v>3597</v>
      </c>
      <c r="D483" s="652" t="s">
        <v>1274</v>
      </c>
      <c r="E483" s="89" t="s">
        <v>174</v>
      </c>
      <c r="F483" s="89" t="s">
        <v>1474</v>
      </c>
      <c r="G483" s="90" t="s">
        <v>1436</v>
      </c>
      <c r="H483" s="91" t="s">
        <v>1262</v>
      </c>
      <c r="I483" s="650">
        <v>0</v>
      </c>
      <c r="J483" s="650">
        <v>0</v>
      </c>
      <c r="K483" s="650">
        <v>0</v>
      </c>
      <c r="L483" s="650">
        <v>0</v>
      </c>
      <c r="M483" s="68">
        <v>39159.79</v>
      </c>
      <c r="N483" s="68">
        <v>39138.559999999998</v>
      </c>
      <c r="O483" s="68">
        <v>72725.320000000007</v>
      </c>
      <c r="P483" s="68">
        <v>72685.899999999994</v>
      </c>
      <c r="Q483" s="67">
        <v>111885.11000000002</v>
      </c>
      <c r="R483" s="69">
        <v>111824.45999999999</v>
      </c>
      <c r="S483" s="66">
        <v>223709.57</v>
      </c>
      <c r="T483" s="639">
        <f t="shared" si="72"/>
        <v>0</v>
      </c>
      <c r="U483" s="640">
        <f t="shared" si="73"/>
        <v>39159.79</v>
      </c>
      <c r="V483" s="641">
        <f t="shared" si="74"/>
        <v>72725.320000000007</v>
      </c>
      <c r="W483" s="641">
        <f t="shared" si="75"/>
        <v>111885.11000000002</v>
      </c>
      <c r="X483" s="639">
        <f t="shared" si="76"/>
        <v>0</v>
      </c>
      <c r="Y483" s="640">
        <f t="shared" si="77"/>
        <v>39138.559999999998</v>
      </c>
      <c r="Z483" s="641">
        <f t="shared" si="78"/>
        <v>72685.899999999994</v>
      </c>
      <c r="AA483" s="641">
        <f t="shared" si="79"/>
        <v>111824.45999999999</v>
      </c>
      <c r="AB483" s="642">
        <v>28857.066402483964</v>
      </c>
      <c r="AC483" s="642">
        <v>0</v>
      </c>
      <c r="AD483" s="643">
        <v>28857.066402483964</v>
      </c>
      <c r="AE483" s="644">
        <f t="shared" si="80"/>
        <v>0</v>
      </c>
      <c r="AF483" s="644">
        <f t="shared" si="80"/>
        <v>1.36</v>
      </c>
      <c r="AG483" s="644">
        <f t="shared" si="80"/>
        <v>2.52</v>
      </c>
      <c r="AH483" s="645">
        <f t="shared" si="81"/>
        <v>3.88</v>
      </c>
      <c r="AI483" s="646"/>
    </row>
    <row r="484" spans="1:35" s="71" customFormat="1" ht="15.75" customHeight="1" x14ac:dyDescent="0.25">
      <c r="A484" s="87">
        <v>1017848</v>
      </c>
      <c r="B484" s="88">
        <v>5112</v>
      </c>
      <c r="C484" s="88" t="s">
        <v>3538</v>
      </c>
      <c r="D484" s="652" t="s">
        <v>1279</v>
      </c>
      <c r="E484" s="89" t="s">
        <v>956</v>
      </c>
      <c r="F484" s="89" t="s">
        <v>1475</v>
      </c>
      <c r="G484" s="90" t="s">
        <v>1436</v>
      </c>
      <c r="H484" s="91" t="s">
        <v>1262</v>
      </c>
      <c r="I484" s="650">
        <v>0</v>
      </c>
      <c r="J484" s="650">
        <v>0</v>
      </c>
      <c r="K484" s="650">
        <v>0</v>
      </c>
      <c r="L484" s="650">
        <v>0</v>
      </c>
      <c r="M484" s="68">
        <v>91285.51</v>
      </c>
      <c r="N484" s="68">
        <v>91236.04</v>
      </c>
      <c r="O484" s="68">
        <v>169530.23</v>
      </c>
      <c r="P484" s="68">
        <v>169438.36</v>
      </c>
      <c r="Q484" s="67">
        <v>260815.74</v>
      </c>
      <c r="R484" s="69">
        <v>260674.39999999997</v>
      </c>
      <c r="S484" s="66">
        <v>521490.13999999996</v>
      </c>
      <c r="T484" s="639">
        <f t="shared" si="72"/>
        <v>0</v>
      </c>
      <c r="U484" s="640">
        <f t="shared" si="73"/>
        <v>91285.51</v>
      </c>
      <c r="V484" s="641">
        <f t="shared" si="74"/>
        <v>169530.23</v>
      </c>
      <c r="W484" s="641">
        <f t="shared" si="75"/>
        <v>260815.74</v>
      </c>
      <c r="X484" s="639">
        <f t="shared" si="76"/>
        <v>0</v>
      </c>
      <c r="Y484" s="640">
        <f t="shared" si="77"/>
        <v>91236.04</v>
      </c>
      <c r="Z484" s="641">
        <f t="shared" si="78"/>
        <v>169438.36</v>
      </c>
      <c r="AA484" s="641">
        <f t="shared" si="79"/>
        <v>260674.39999999997</v>
      </c>
      <c r="AB484" s="642">
        <v>40143.608993402544</v>
      </c>
      <c r="AC484" s="642">
        <v>7167.6518637872805</v>
      </c>
      <c r="AD484" s="643">
        <v>47311.260857189824</v>
      </c>
      <c r="AE484" s="644">
        <f t="shared" si="80"/>
        <v>0</v>
      </c>
      <c r="AF484" s="644">
        <f t="shared" si="80"/>
        <v>1.93</v>
      </c>
      <c r="AG484" s="644">
        <f t="shared" si="80"/>
        <v>3.58</v>
      </c>
      <c r="AH484" s="645">
        <f t="shared" si="81"/>
        <v>5.51</v>
      </c>
      <c r="AI484" s="646"/>
    </row>
    <row r="485" spans="1:35" s="71" customFormat="1" ht="15.75" customHeight="1" x14ac:dyDescent="0.25">
      <c r="A485" s="72">
        <v>1016945</v>
      </c>
      <c r="B485" s="73">
        <v>4076</v>
      </c>
      <c r="C485" s="73" t="s">
        <v>3598</v>
      </c>
      <c r="D485" s="649" t="s">
        <v>1298</v>
      </c>
      <c r="E485" s="74" t="s">
        <v>568</v>
      </c>
      <c r="F485" s="74" t="s">
        <v>1476</v>
      </c>
      <c r="G485" s="75" t="s">
        <v>1436</v>
      </c>
      <c r="H485" s="76" t="s">
        <v>1262</v>
      </c>
      <c r="I485" s="650">
        <v>0</v>
      </c>
      <c r="J485" s="650">
        <v>0</v>
      </c>
      <c r="K485" s="650">
        <v>0</v>
      </c>
      <c r="L485" s="650">
        <v>0</v>
      </c>
      <c r="M485" s="68">
        <v>128650.31</v>
      </c>
      <c r="N485" s="68">
        <v>128580.59</v>
      </c>
      <c r="O485" s="68">
        <v>238922</v>
      </c>
      <c r="P485" s="68">
        <v>238792.52</v>
      </c>
      <c r="Q485" s="67">
        <v>367572.31</v>
      </c>
      <c r="R485" s="69">
        <v>367373.11</v>
      </c>
      <c r="S485" s="66">
        <v>734945.41999999993</v>
      </c>
      <c r="T485" s="639">
        <f t="shared" si="72"/>
        <v>0</v>
      </c>
      <c r="U485" s="640">
        <f t="shared" si="73"/>
        <v>128650.31</v>
      </c>
      <c r="V485" s="641">
        <f t="shared" si="74"/>
        <v>238922</v>
      </c>
      <c r="W485" s="641">
        <f t="shared" si="75"/>
        <v>367572.31</v>
      </c>
      <c r="X485" s="639">
        <f t="shared" si="76"/>
        <v>0</v>
      </c>
      <c r="Y485" s="640">
        <f t="shared" si="77"/>
        <v>128580.59</v>
      </c>
      <c r="Z485" s="641">
        <f t="shared" si="78"/>
        <v>238792.52</v>
      </c>
      <c r="AA485" s="641">
        <f t="shared" si="79"/>
        <v>367373.11</v>
      </c>
      <c r="AB485" s="642">
        <v>32759.974031750084</v>
      </c>
      <c r="AC485" s="642">
        <v>5225.4148005242669</v>
      </c>
      <c r="AD485" s="643">
        <v>37985.388832274351</v>
      </c>
      <c r="AE485" s="644">
        <f t="shared" si="80"/>
        <v>0</v>
      </c>
      <c r="AF485" s="644">
        <f t="shared" si="80"/>
        <v>3.39</v>
      </c>
      <c r="AG485" s="644">
        <f t="shared" si="80"/>
        <v>6.29</v>
      </c>
      <c r="AH485" s="645">
        <f t="shared" si="81"/>
        <v>9.68</v>
      </c>
      <c r="AI485" s="646"/>
    </row>
    <row r="486" spans="1:35" s="71" customFormat="1" ht="15.75" customHeight="1" x14ac:dyDescent="0.25">
      <c r="A486" s="87">
        <v>1014465</v>
      </c>
      <c r="B486" s="88">
        <v>5147</v>
      </c>
      <c r="C486" s="88" t="s">
        <v>1267</v>
      </c>
      <c r="D486" s="652" t="s">
        <v>1267</v>
      </c>
      <c r="E486" s="89" t="s">
        <v>979</v>
      </c>
      <c r="F486" s="89" t="s">
        <v>1477</v>
      </c>
      <c r="G486" s="90" t="s">
        <v>1436</v>
      </c>
      <c r="H486" s="91" t="s">
        <v>1262</v>
      </c>
      <c r="I486" s="650">
        <v>0</v>
      </c>
      <c r="J486" s="650">
        <v>0</v>
      </c>
      <c r="K486" s="650">
        <v>0</v>
      </c>
      <c r="L486" s="650">
        <v>0</v>
      </c>
      <c r="M486" s="68">
        <v>67601.41</v>
      </c>
      <c r="N486" s="68">
        <v>67564.77</v>
      </c>
      <c r="O486" s="68">
        <v>125545.47</v>
      </c>
      <c r="P486" s="68">
        <v>125477.43</v>
      </c>
      <c r="Q486" s="67">
        <v>193146.88</v>
      </c>
      <c r="R486" s="69">
        <v>193042.2</v>
      </c>
      <c r="S486" s="66">
        <v>386189.08</v>
      </c>
      <c r="T486" s="639">
        <f t="shared" si="72"/>
        <v>0</v>
      </c>
      <c r="U486" s="640">
        <f t="shared" si="73"/>
        <v>67601.41</v>
      </c>
      <c r="V486" s="641">
        <f t="shared" si="74"/>
        <v>125545.47</v>
      </c>
      <c r="W486" s="641">
        <f t="shared" si="75"/>
        <v>193146.88</v>
      </c>
      <c r="X486" s="639">
        <f t="shared" si="76"/>
        <v>0</v>
      </c>
      <c r="Y486" s="640">
        <f t="shared" si="77"/>
        <v>67564.77</v>
      </c>
      <c r="Z486" s="641">
        <f t="shared" si="78"/>
        <v>125477.43</v>
      </c>
      <c r="AA486" s="641">
        <f t="shared" si="79"/>
        <v>193042.2</v>
      </c>
      <c r="AB486" s="642">
        <v>22578.054941812799</v>
      </c>
      <c r="AC486" s="642">
        <v>4413.2778023830551</v>
      </c>
      <c r="AD486" s="643">
        <v>26991.332744195854</v>
      </c>
      <c r="AE486" s="644">
        <f t="shared" si="80"/>
        <v>0</v>
      </c>
      <c r="AF486" s="644">
        <f t="shared" si="80"/>
        <v>2.5</v>
      </c>
      <c r="AG486" s="644">
        <f t="shared" si="80"/>
        <v>4.6500000000000004</v>
      </c>
      <c r="AH486" s="645">
        <f t="shared" si="81"/>
        <v>7.15</v>
      </c>
      <c r="AI486" s="646"/>
    </row>
    <row r="487" spans="1:35" s="71" customFormat="1" ht="15.75" customHeight="1" x14ac:dyDescent="0.25">
      <c r="A487" s="87">
        <v>1004295</v>
      </c>
      <c r="B487" s="88">
        <v>4807</v>
      </c>
      <c r="C487" s="88" t="s">
        <v>3528</v>
      </c>
      <c r="D487" s="652" t="s">
        <v>1279</v>
      </c>
      <c r="E487" s="89" t="s">
        <v>829</v>
      </c>
      <c r="F487" s="89" t="s">
        <v>829</v>
      </c>
      <c r="G487" s="90" t="s">
        <v>1436</v>
      </c>
      <c r="H487" s="91" t="s">
        <v>1262</v>
      </c>
      <c r="I487" s="650">
        <v>0</v>
      </c>
      <c r="J487" s="650">
        <v>0</v>
      </c>
      <c r="K487" s="650">
        <v>0</v>
      </c>
      <c r="L487" s="650">
        <v>0</v>
      </c>
      <c r="M487" s="68">
        <v>47086.83</v>
      </c>
      <c r="N487" s="68">
        <v>47061.31</v>
      </c>
      <c r="O487" s="68">
        <v>87446.97</v>
      </c>
      <c r="P487" s="68">
        <v>87399.58</v>
      </c>
      <c r="Q487" s="67">
        <v>134533.79999999999</v>
      </c>
      <c r="R487" s="69">
        <v>134460.89000000001</v>
      </c>
      <c r="S487" s="66">
        <v>268994.69</v>
      </c>
      <c r="T487" s="639">
        <f t="shared" si="72"/>
        <v>0</v>
      </c>
      <c r="U487" s="640">
        <f t="shared" si="73"/>
        <v>47086.83</v>
      </c>
      <c r="V487" s="641">
        <f t="shared" si="74"/>
        <v>87446.97</v>
      </c>
      <c r="W487" s="641">
        <f t="shared" si="75"/>
        <v>134533.79999999999</v>
      </c>
      <c r="X487" s="639">
        <f t="shared" si="76"/>
        <v>0</v>
      </c>
      <c r="Y487" s="640">
        <f t="shared" si="77"/>
        <v>47061.31</v>
      </c>
      <c r="Z487" s="641">
        <f t="shared" si="78"/>
        <v>87399.58</v>
      </c>
      <c r="AA487" s="641">
        <f t="shared" si="79"/>
        <v>134460.89000000001</v>
      </c>
      <c r="AB487" s="642">
        <v>40143.608993402544</v>
      </c>
      <c r="AC487" s="642">
        <v>7167.6518637872805</v>
      </c>
      <c r="AD487" s="643">
        <v>47311.260857189824</v>
      </c>
      <c r="AE487" s="644">
        <f t="shared" si="80"/>
        <v>0</v>
      </c>
      <c r="AF487" s="644">
        <f t="shared" si="80"/>
        <v>0.99</v>
      </c>
      <c r="AG487" s="644">
        <f t="shared" si="80"/>
        <v>1.85</v>
      </c>
      <c r="AH487" s="645">
        <f t="shared" si="81"/>
        <v>2.84</v>
      </c>
      <c r="AI487" s="646"/>
    </row>
    <row r="488" spans="1:35" s="71" customFormat="1" ht="15.75" customHeight="1" x14ac:dyDescent="0.25">
      <c r="A488" s="87">
        <v>472206</v>
      </c>
      <c r="B488" s="88">
        <v>4722</v>
      </c>
      <c r="C488" s="88" t="s">
        <v>3530</v>
      </c>
      <c r="D488" s="652" t="s">
        <v>1274</v>
      </c>
      <c r="E488" s="89" t="s">
        <v>254</v>
      </c>
      <c r="F488" s="89" t="s">
        <v>1478</v>
      </c>
      <c r="G488" s="90" t="s">
        <v>1436</v>
      </c>
      <c r="H488" s="91" t="s">
        <v>1262</v>
      </c>
      <c r="I488" s="650">
        <v>0</v>
      </c>
      <c r="J488" s="650">
        <v>0</v>
      </c>
      <c r="K488" s="650">
        <v>0</v>
      </c>
      <c r="L488" s="650">
        <v>0</v>
      </c>
      <c r="M488" s="68">
        <v>60567.01</v>
      </c>
      <c r="N488" s="68">
        <v>60534.18</v>
      </c>
      <c r="O488" s="68">
        <v>112481.58</v>
      </c>
      <c r="P488" s="68">
        <v>112420.62</v>
      </c>
      <c r="Q488" s="67">
        <v>173048.59</v>
      </c>
      <c r="R488" s="69">
        <v>172954.8</v>
      </c>
      <c r="S488" s="66">
        <v>346003.39</v>
      </c>
      <c r="T488" s="639">
        <f t="shared" si="72"/>
        <v>0</v>
      </c>
      <c r="U488" s="640">
        <f t="shared" si="73"/>
        <v>60567.01</v>
      </c>
      <c r="V488" s="641">
        <f t="shared" si="74"/>
        <v>112481.58</v>
      </c>
      <c r="W488" s="641">
        <f t="shared" si="75"/>
        <v>173048.59</v>
      </c>
      <c r="X488" s="639">
        <f t="shared" si="76"/>
        <v>0</v>
      </c>
      <c r="Y488" s="640">
        <f t="shared" si="77"/>
        <v>60534.18</v>
      </c>
      <c r="Z488" s="641">
        <f t="shared" si="78"/>
        <v>112420.62</v>
      </c>
      <c r="AA488" s="641">
        <f t="shared" si="79"/>
        <v>172954.8</v>
      </c>
      <c r="AB488" s="642">
        <v>28857.066402483964</v>
      </c>
      <c r="AC488" s="642">
        <v>0</v>
      </c>
      <c r="AD488" s="643">
        <v>28857.066402483964</v>
      </c>
      <c r="AE488" s="644">
        <f t="shared" si="80"/>
        <v>0</v>
      </c>
      <c r="AF488" s="644">
        <f t="shared" si="80"/>
        <v>2.1</v>
      </c>
      <c r="AG488" s="644">
        <f t="shared" si="80"/>
        <v>3.9</v>
      </c>
      <c r="AH488" s="645">
        <f t="shared" si="81"/>
        <v>6</v>
      </c>
      <c r="AI488" s="646"/>
    </row>
    <row r="489" spans="1:35" s="71" customFormat="1" ht="15.75" customHeight="1" x14ac:dyDescent="0.25">
      <c r="A489" s="87">
        <v>414505</v>
      </c>
      <c r="B489" s="88">
        <v>4145</v>
      </c>
      <c r="C489" s="88" t="s">
        <v>1279</v>
      </c>
      <c r="D489" s="652" t="s">
        <v>1279</v>
      </c>
      <c r="E489" s="89" t="s">
        <v>582</v>
      </c>
      <c r="F489" s="89" t="s">
        <v>1478</v>
      </c>
      <c r="G489" s="90" t="s">
        <v>1436</v>
      </c>
      <c r="H489" s="91" t="s">
        <v>1262</v>
      </c>
      <c r="I489" s="650">
        <v>0</v>
      </c>
      <c r="J489" s="650">
        <v>0</v>
      </c>
      <c r="K489" s="650">
        <v>0</v>
      </c>
      <c r="L489" s="650">
        <v>0</v>
      </c>
      <c r="M489" s="68">
        <v>44163.1</v>
      </c>
      <c r="N489" s="68">
        <v>44139.17</v>
      </c>
      <c r="O489" s="68">
        <v>82017.19</v>
      </c>
      <c r="P489" s="68">
        <v>81972.75</v>
      </c>
      <c r="Q489" s="67">
        <v>126180.29000000001</v>
      </c>
      <c r="R489" s="69">
        <v>126111.92</v>
      </c>
      <c r="S489" s="66">
        <v>252292.21000000002</v>
      </c>
      <c r="T489" s="639">
        <f t="shared" si="72"/>
        <v>0</v>
      </c>
      <c r="U489" s="640">
        <f t="shared" si="73"/>
        <v>44163.1</v>
      </c>
      <c r="V489" s="641">
        <f t="shared" si="74"/>
        <v>82017.19</v>
      </c>
      <c r="W489" s="641">
        <f t="shared" si="75"/>
        <v>126180.29000000001</v>
      </c>
      <c r="X489" s="639">
        <f t="shared" si="76"/>
        <v>0</v>
      </c>
      <c r="Y489" s="640">
        <f t="shared" si="77"/>
        <v>44139.17</v>
      </c>
      <c r="Z489" s="641">
        <f t="shared" si="78"/>
        <v>81972.75</v>
      </c>
      <c r="AA489" s="641">
        <f t="shared" si="79"/>
        <v>126111.92</v>
      </c>
      <c r="AB489" s="642">
        <v>40143.608993402544</v>
      </c>
      <c r="AC489" s="642">
        <v>7167.6518637872805</v>
      </c>
      <c r="AD489" s="643">
        <v>47311.260857189824</v>
      </c>
      <c r="AE489" s="644">
        <f t="shared" si="80"/>
        <v>0</v>
      </c>
      <c r="AF489" s="644">
        <f t="shared" si="80"/>
        <v>0.93</v>
      </c>
      <c r="AG489" s="644">
        <f t="shared" si="80"/>
        <v>1.73</v>
      </c>
      <c r="AH489" s="645">
        <f t="shared" si="81"/>
        <v>2.66</v>
      </c>
      <c r="AI489" s="646"/>
    </row>
    <row r="490" spans="1:35" s="71" customFormat="1" ht="15.75" customHeight="1" x14ac:dyDescent="0.25">
      <c r="A490" s="87">
        <v>1027326</v>
      </c>
      <c r="B490" s="88">
        <v>4544</v>
      </c>
      <c r="C490" s="88" t="s">
        <v>3466</v>
      </c>
      <c r="D490" s="652" t="s">
        <v>1267</v>
      </c>
      <c r="E490" s="89" t="s">
        <v>712</v>
      </c>
      <c r="F490" s="89" t="s">
        <v>1479</v>
      </c>
      <c r="G490" s="90" t="s">
        <v>1436</v>
      </c>
      <c r="H490" s="91" t="s">
        <v>1262</v>
      </c>
      <c r="I490" s="650">
        <v>0</v>
      </c>
      <c r="J490" s="650">
        <v>0</v>
      </c>
      <c r="K490" s="650">
        <v>0</v>
      </c>
      <c r="L490" s="650">
        <v>0</v>
      </c>
      <c r="M490" s="68">
        <v>29955.23</v>
      </c>
      <c r="N490" s="68">
        <v>29939</v>
      </c>
      <c r="O490" s="68">
        <v>55631.14</v>
      </c>
      <c r="P490" s="68">
        <v>55600.99</v>
      </c>
      <c r="Q490" s="67">
        <v>85586.37</v>
      </c>
      <c r="R490" s="69">
        <v>85539.989999999991</v>
      </c>
      <c r="S490" s="66">
        <v>171126.36</v>
      </c>
      <c r="T490" s="639">
        <f t="shared" si="72"/>
        <v>0</v>
      </c>
      <c r="U490" s="640">
        <f t="shared" si="73"/>
        <v>29955.23</v>
      </c>
      <c r="V490" s="641">
        <f t="shared" si="74"/>
        <v>55631.14</v>
      </c>
      <c r="W490" s="641">
        <f t="shared" si="75"/>
        <v>85586.37</v>
      </c>
      <c r="X490" s="639">
        <f t="shared" si="76"/>
        <v>0</v>
      </c>
      <c r="Y490" s="640">
        <f t="shared" si="77"/>
        <v>29939</v>
      </c>
      <c r="Z490" s="641">
        <f t="shared" si="78"/>
        <v>55600.99</v>
      </c>
      <c r="AA490" s="641">
        <f t="shared" si="79"/>
        <v>85539.989999999991</v>
      </c>
      <c r="AB490" s="642">
        <v>22578.054941812799</v>
      </c>
      <c r="AC490" s="642">
        <v>4413.2778023830551</v>
      </c>
      <c r="AD490" s="643">
        <v>26991.332744195854</v>
      </c>
      <c r="AE490" s="644">
        <f t="shared" si="80"/>
        <v>0</v>
      </c>
      <c r="AF490" s="644">
        <f t="shared" si="80"/>
        <v>1.1100000000000001</v>
      </c>
      <c r="AG490" s="644">
        <f t="shared" si="80"/>
        <v>2.06</v>
      </c>
      <c r="AH490" s="645">
        <f t="shared" si="81"/>
        <v>3.17</v>
      </c>
      <c r="AI490" s="646"/>
    </row>
    <row r="491" spans="1:35" s="71" customFormat="1" ht="15.75" customHeight="1" x14ac:dyDescent="0.25">
      <c r="A491" s="87">
        <v>1027110</v>
      </c>
      <c r="B491" s="88">
        <v>4487</v>
      </c>
      <c r="C491" s="88" t="s">
        <v>3581</v>
      </c>
      <c r="D491" s="652" t="s">
        <v>1286</v>
      </c>
      <c r="E491" s="89" t="s">
        <v>224</v>
      </c>
      <c r="F491" s="89" t="s">
        <v>1480</v>
      </c>
      <c r="G491" s="90" t="s">
        <v>1436</v>
      </c>
      <c r="H491" s="91" t="s">
        <v>1262</v>
      </c>
      <c r="I491" s="650">
        <v>0</v>
      </c>
      <c r="J491" s="650">
        <v>0</v>
      </c>
      <c r="K491" s="650">
        <v>0</v>
      </c>
      <c r="L491" s="650">
        <v>0</v>
      </c>
      <c r="M491" s="68">
        <v>39732.239999999998</v>
      </c>
      <c r="N491" s="68">
        <v>39710.71</v>
      </c>
      <c r="O491" s="68">
        <v>73788.45</v>
      </c>
      <c r="P491" s="68">
        <v>73748.460000000006</v>
      </c>
      <c r="Q491" s="67">
        <v>113520.69</v>
      </c>
      <c r="R491" s="69">
        <v>113459.17000000001</v>
      </c>
      <c r="S491" s="66">
        <v>226979.86000000002</v>
      </c>
      <c r="T491" s="639">
        <f t="shared" si="72"/>
        <v>0</v>
      </c>
      <c r="U491" s="640">
        <f t="shared" si="73"/>
        <v>39732.239999999998</v>
      </c>
      <c r="V491" s="641">
        <f t="shared" si="74"/>
        <v>73788.45</v>
      </c>
      <c r="W491" s="641">
        <f t="shared" si="75"/>
        <v>113520.69</v>
      </c>
      <c r="X491" s="639">
        <f t="shared" si="76"/>
        <v>0</v>
      </c>
      <c r="Y491" s="640">
        <f t="shared" si="77"/>
        <v>39710.71</v>
      </c>
      <c r="Z491" s="641">
        <f t="shared" si="78"/>
        <v>73748.460000000006</v>
      </c>
      <c r="AA491" s="641">
        <f t="shared" si="79"/>
        <v>113459.17000000001</v>
      </c>
      <c r="AB491" s="642">
        <v>12694.558936844121</v>
      </c>
      <c r="AC491" s="642">
        <v>0</v>
      </c>
      <c r="AD491" s="643">
        <v>12694.558936844121</v>
      </c>
      <c r="AE491" s="644">
        <f t="shared" si="80"/>
        <v>0</v>
      </c>
      <c r="AF491" s="644">
        <f t="shared" si="80"/>
        <v>3.13</v>
      </c>
      <c r="AG491" s="644">
        <f t="shared" si="80"/>
        <v>5.81</v>
      </c>
      <c r="AH491" s="645">
        <f t="shared" si="81"/>
        <v>8.94</v>
      </c>
      <c r="AI491" s="646"/>
    </row>
    <row r="492" spans="1:35" s="71" customFormat="1" ht="15.75" customHeight="1" x14ac:dyDescent="0.25">
      <c r="A492" s="87">
        <v>1027098</v>
      </c>
      <c r="B492" s="88">
        <v>4551</v>
      </c>
      <c r="C492" s="88" t="s">
        <v>3599</v>
      </c>
      <c r="D492" s="652" t="s">
        <v>1286</v>
      </c>
      <c r="E492" s="89" t="s">
        <v>718</v>
      </c>
      <c r="F492" s="89" t="s">
        <v>1481</v>
      </c>
      <c r="G492" s="90" t="s">
        <v>1436</v>
      </c>
      <c r="H492" s="91" t="s">
        <v>1262</v>
      </c>
      <c r="I492" s="650">
        <v>0</v>
      </c>
      <c r="J492" s="650">
        <v>0</v>
      </c>
      <c r="K492" s="650">
        <v>0</v>
      </c>
      <c r="L492" s="650">
        <v>0</v>
      </c>
      <c r="M492" s="68">
        <v>49441.33</v>
      </c>
      <c r="N492" s="68">
        <v>49414.54</v>
      </c>
      <c r="O492" s="68">
        <v>91819.61</v>
      </c>
      <c r="P492" s="68">
        <v>91769.86</v>
      </c>
      <c r="Q492" s="67">
        <v>141260.94</v>
      </c>
      <c r="R492" s="69">
        <v>141184.4</v>
      </c>
      <c r="S492" s="66">
        <v>282445.33999999997</v>
      </c>
      <c r="T492" s="639">
        <f t="shared" si="72"/>
        <v>0</v>
      </c>
      <c r="U492" s="640">
        <f t="shared" si="73"/>
        <v>49441.33</v>
      </c>
      <c r="V492" s="641">
        <f t="shared" si="74"/>
        <v>91819.61</v>
      </c>
      <c r="W492" s="641">
        <f t="shared" si="75"/>
        <v>141260.94</v>
      </c>
      <c r="X492" s="639">
        <f t="shared" si="76"/>
        <v>0</v>
      </c>
      <c r="Y492" s="640">
        <f t="shared" si="77"/>
        <v>49414.54</v>
      </c>
      <c r="Z492" s="641">
        <f t="shared" si="78"/>
        <v>91769.86</v>
      </c>
      <c r="AA492" s="641">
        <f t="shared" si="79"/>
        <v>141184.4</v>
      </c>
      <c r="AB492" s="642">
        <v>12694.558936844121</v>
      </c>
      <c r="AC492" s="642">
        <v>0</v>
      </c>
      <c r="AD492" s="643">
        <v>12694.558936844121</v>
      </c>
      <c r="AE492" s="644">
        <f t="shared" si="80"/>
        <v>0</v>
      </c>
      <c r="AF492" s="644">
        <f t="shared" si="80"/>
        <v>3.89</v>
      </c>
      <c r="AG492" s="644">
        <f t="shared" si="80"/>
        <v>7.23</v>
      </c>
      <c r="AH492" s="645">
        <f t="shared" si="81"/>
        <v>11.120000000000001</v>
      </c>
      <c r="AI492" s="646"/>
    </row>
    <row r="493" spans="1:35" s="71" customFormat="1" ht="15.75" customHeight="1" x14ac:dyDescent="0.25">
      <c r="A493" s="87">
        <v>1003461</v>
      </c>
      <c r="B493" s="88">
        <v>5123</v>
      </c>
      <c r="C493" s="88" t="s">
        <v>3539</v>
      </c>
      <c r="D493" s="652" t="s">
        <v>1258</v>
      </c>
      <c r="E493" s="89" t="s">
        <v>964</v>
      </c>
      <c r="F493" s="89" t="s">
        <v>964</v>
      </c>
      <c r="G493" s="90" t="s">
        <v>1436</v>
      </c>
      <c r="H493" s="91" t="s">
        <v>1262</v>
      </c>
      <c r="I493" s="650">
        <v>0</v>
      </c>
      <c r="J493" s="650">
        <v>0</v>
      </c>
      <c r="K493" s="650">
        <v>0</v>
      </c>
      <c r="L493" s="650">
        <v>0</v>
      </c>
      <c r="M493" s="68">
        <v>80916.639999999999</v>
      </c>
      <c r="N493" s="68">
        <v>80872.789999999994</v>
      </c>
      <c r="O493" s="68">
        <v>150273.76</v>
      </c>
      <c r="P493" s="68">
        <v>150192.32000000001</v>
      </c>
      <c r="Q493" s="67">
        <v>231190.40000000002</v>
      </c>
      <c r="R493" s="69">
        <v>231065.11</v>
      </c>
      <c r="S493" s="66">
        <v>462255.51</v>
      </c>
      <c r="T493" s="639">
        <f t="shared" si="72"/>
        <v>0</v>
      </c>
      <c r="U493" s="640">
        <f t="shared" si="73"/>
        <v>80916.639999999999</v>
      </c>
      <c r="V493" s="641">
        <f t="shared" si="74"/>
        <v>150273.76</v>
      </c>
      <c r="W493" s="641">
        <f t="shared" si="75"/>
        <v>231190.40000000002</v>
      </c>
      <c r="X493" s="639">
        <f t="shared" si="76"/>
        <v>0</v>
      </c>
      <c r="Y493" s="640">
        <f t="shared" si="77"/>
        <v>80872.789999999994</v>
      </c>
      <c r="Z493" s="641">
        <f t="shared" si="78"/>
        <v>150192.32000000001</v>
      </c>
      <c r="AA493" s="641">
        <f t="shared" si="79"/>
        <v>231065.11</v>
      </c>
      <c r="AB493" s="642">
        <v>30335.791973545318</v>
      </c>
      <c r="AC493" s="642">
        <v>0</v>
      </c>
      <c r="AD493" s="643">
        <v>30335.791973545318</v>
      </c>
      <c r="AE493" s="644">
        <f t="shared" si="80"/>
        <v>0</v>
      </c>
      <c r="AF493" s="644">
        <f t="shared" si="80"/>
        <v>2.67</v>
      </c>
      <c r="AG493" s="644">
        <f t="shared" si="80"/>
        <v>4.95</v>
      </c>
      <c r="AH493" s="645">
        <f t="shared" si="81"/>
        <v>7.62</v>
      </c>
      <c r="AI493" s="646"/>
    </row>
    <row r="494" spans="1:35" s="71" customFormat="1" ht="15.75" customHeight="1" x14ac:dyDescent="0.25">
      <c r="A494" s="87">
        <v>1017865</v>
      </c>
      <c r="B494" s="88">
        <v>5076</v>
      </c>
      <c r="C494" s="88" t="s">
        <v>1267</v>
      </c>
      <c r="D494" s="652" t="s">
        <v>1267</v>
      </c>
      <c r="E494" s="89" t="s">
        <v>940</v>
      </c>
      <c r="F494" s="89" t="s">
        <v>1482</v>
      </c>
      <c r="G494" s="90" t="s">
        <v>1436</v>
      </c>
      <c r="H494" s="91" t="s">
        <v>1262</v>
      </c>
      <c r="I494" s="650">
        <v>0</v>
      </c>
      <c r="J494" s="650">
        <v>0</v>
      </c>
      <c r="K494" s="650">
        <v>0</v>
      </c>
      <c r="L494" s="650">
        <v>0</v>
      </c>
      <c r="M494" s="68">
        <v>98045</v>
      </c>
      <c r="N494" s="68">
        <v>97991.87</v>
      </c>
      <c r="O494" s="68">
        <v>182083.58</v>
      </c>
      <c r="P494" s="68">
        <v>181984.9</v>
      </c>
      <c r="Q494" s="67">
        <v>280128.57999999996</v>
      </c>
      <c r="R494" s="69">
        <v>279976.77</v>
      </c>
      <c r="S494" s="66">
        <v>560105.35</v>
      </c>
      <c r="T494" s="639">
        <f t="shared" si="72"/>
        <v>0</v>
      </c>
      <c r="U494" s="640">
        <f t="shared" si="73"/>
        <v>98045</v>
      </c>
      <c r="V494" s="641">
        <f t="shared" si="74"/>
        <v>182083.58</v>
      </c>
      <c r="W494" s="641">
        <f t="shared" si="75"/>
        <v>280128.57999999996</v>
      </c>
      <c r="X494" s="639">
        <f t="shared" si="76"/>
        <v>0</v>
      </c>
      <c r="Y494" s="640">
        <f t="shared" si="77"/>
        <v>97991.87</v>
      </c>
      <c r="Z494" s="641">
        <f t="shared" si="78"/>
        <v>181984.9</v>
      </c>
      <c r="AA494" s="641">
        <f t="shared" si="79"/>
        <v>279976.77</v>
      </c>
      <c r="AB494" s="642">
        <v>22578.054941812799</v>
      </c>
      <c r="AC494" s="642">
        <v>4413.2778023830551</v>
      </c>
      <c r="AD494" s="643">
        <v>26991.332744195854</v>
      </c>
      <c r="AE494" s="644">
        <f t="shared" si="80"/>
        <v>0</v>
      </c>
      <c r="AF494" s="644">
        <f t="shared" si="80"/>
        <v>3.63</v>
      </c>
      <c r="AG494" s="644">
        <f t="shared" si="80"/>
        <v>6.74</v>
      </c>
      <c r="AH494" s="645">
        <f t="shared" si="81"/>
        <v>10.370000000000001</v>
      </c>
      <c r="AI494" s="646"/>
    </row>
    <row r="495" spans="1:35" s="71" customFormat="1" ht="15.75" customHeight="1" x14ac:dyDescent="0.25">
      <c r="A495" s="87">
        <v>1004117</v>
      </c>
      <c r="B495" s="88">
        <v>4472</v>
      </c>
      <c r="C495" s="88" t="s">
        <v>1277</v>
      </c>
      <c r="D495" s="652" t="s">
        <v>1277</v>
      </c>
      <c r="E495" s="89" t="s">
        <v>688</v>
      </c>
      <c r="F495" s="89" t="s">
        <v>688</v>
      </c>
      <c r="G495" s="90" t="s">
        <v>1436</v>
      </c>
      <c r="H495" s="91" t="s">
        <v>1262</v>
      </c>
      <c r="I495" s="650">
        <v>0</v>
      </c>
      <c r="J495" s="650">
        <v>0</v>
      </c>
      <c r="K495" s="650">
        <v>0</v>
      </c>
      <c r="L495" s="650">
        <v>0</v>
      </c>
      <c r="M495" s="68">
        <v>39479.97</v>
      </c>
      <c r="N495" s="68">
        <v>39458.58</v>
      </c>
      <c r="O495" s="68">
        <v>73319.95</v>
      </c>
      <c r="P495" s="68">
        <v>73280.210000000006</v>
      </c>
      <c r="Q495" s="67">
        <v>112799.92</v>
      </c>
      <c r="R495" s="69">
        <v>112738.79000000001</v>
      </c>
      <c r="S495" s="66">
        <v>225538.71000000002</v>
      </c>
      <c r="T495" s="639">
        <f t="shared" si="72"/>
        <v>0</v>
      </c>
      <c r="U495" s="640">
        <f t="shared" si="73"/>
        <v>39479.97</v>
      </c>
      <c r="V495" s="641">
        <f t="shared" si="74"/>
        <v>73319.95</v>
      </c>
      <c r="W495" s="641">
        <f t="shared" si="75"/>
        <v>112799.92</v>
      </c>
      <c r="X495" s="639">
        <f t="shared" si="76"/>
        <v>0</v>
      </c>
      <c r="Y495" s="640">
        <f t="shared" si="77"/>
        <v>39458.58</v>
      </c>
      <c r="Z495" s="641">
        <f t="shared" si="78"/>
        <v>73280.210000000006</v>
      </c>
      <c r="AA495" s="641">
        <f t="shared" si="79"/>
        <v>112738.79000000001</v>
      </c>
      <c r="AB495" s="642">
        <v>12850.778677390743</v>
      </c>
      <c r="AC495" s="642">
        <v>0</v>
      </c>
      <c r="AD495" s="643">
        <v>12850.778677390743</v>
      </c>
      <c r="AE495" s="644">
        <f t="shared" si="80"/>
        <v>0</v>
      </c>
      <c r="AF495" s="644">
        <f t="shared" si="80"/>
        <v>3.07</v>
      </c>
      <c r="AG495" s="644">
        <f t="shared" si="80"/>
        <v>5.7</v>
      </c>
      <c r="AH495" s="645">
        <f t="shared" si="81"/>
        <v>8.77</v>
      </c>
      <c r="AI495" s="646"/>
    </row>
    <row r="496" spans="1:35" s="71" customFormat="1" ht="15.75" customHeight="1" x14ac:dyDescent="0.25">
      <c r="A496" s="87">
        <v>1027060</v>
      </c>
      <c r="B496" s="88">
        <v>4738</v>
      </c>
      <c r="C496" s="88" t="s">
        <v>1408</v>
      </c>
      <c r="D496" s="652" t="s">
        <v>1408</v>
      </c>
      <c r="E496" s="89" t="s">
        <v>264</v>
      </c>
      <c r="F496" s="89" t="s">
        <v>1483</v>
      </c>
      <c r="G496" s="90" t="s">
        <v>1436</v>
      </c>
      <c r="H496" s="91" t="s">
        <v>1262</v>
      </c>
      <c r="I496" s="650">
        <v>0</v>
      </c>
      <c r="J496" s="650">
        <v>0</v>
      </c>
      <c r="K496" s="650">
        <v>0</v>
      </c>
      <c r="L496" s="650">
        <v>0</v>
      </c>
      <c r="M496" s="68">
        <v>72472.12</v>
      </c>
      <c r="N496" s="68">
        <v>72432.850000000006</v>
      </c>
      <c r="O496" s="68">
        <v>134591.09</v>
      </c>
      <c r="P496" s="68">
        <v>134518.15</v>
      </c>
      <c r="Q496" s="67">
        <v>207063.21</v>
      </c>
      <c r="R496" s="69">
        <v>206951</v>
      </c>
      <c r="S496" s="66">
        <v>414014.20999999996</v>
      </c>
      <c r="T496" s="639">
        <f t="shared" si="72"/>
        <v>0</v>
      </c>
      <c r="U496" s="640">
        <f t="shared" si="73"/>
        <v>72472.12</v>
      </c>
      <c r="V496" s="641">
        <f t="shared" si="74"/>
        <v>134591.09</v>
      </c>
      <c r="W496" s="641">
        <f t="shared" si="75"/>
        <v>207063.21</v>
      </c>
      <c r="X496" s="639">
        <f t="shared" si="76"/>
        <v>0</v>
      </c>
      <c r="Y496" s="640">
        <f t="shared" si="77"/>
        <v>72432.850000000006</v>
      </c>
      <c r="Z496" s="641">
        <f t="shared" si="78"/>
        <v>134518.15</v>
      </c>
      <c r="AA496" s="641">
        <f t="shared" si="79"/>
        <v>206951</v>
      </c>
      <c r="AB496" s="642">
        <v>15259.444498980509</v>
      </c>
      <c r="AC496" s="642">
        <v>2258.7093876141503</v>
      </c>
      <c r="AD496" s="643">
        <v>17518.15388659466</v>
      </c>
      <c r="AE496" s="644">
        <f t="shared" si="80"/>
        <v>0</v>
      </c>
      <c r="AF496" s="644">
        <f t="shared" si="80"/>
        <v>4.13</v>
      </c>
      <c r="AG496" s="644">
        <f t="shared" si="80"/>
        <v>7.68</v>
      </c>
      <c r="AH496" s="645">
        <f t="shared" si="81"/>
        <v>11.809999999999999</v>
      </c>
      <c r="AI496" s="646"/>
    </row>
    <row r="497" spans="1:35" s="71" customFormat="1" ht="15.75" customHeight="1" x14ac:dyDescent="0.25">
      <c r="A497" s="87">
        <v>1014494</v>
      </c>
      <c r="B497" s="88">
        <v>4823</v>
      </c>
      <c r="C497" s="88" t="s">
        <v>1279</v>
      </c>
      <c r="D497" s="652" t="s">
        <v>1279</v>
      </c>
      <c r="E497" s="89" t="s">
        <v>278</v>
      </c>
      <c r="F497" s="89" t="s">
        <v>1484</v>
      </c>
      <c r="G497" s="90" t="s">
        <v>1436</v>
      </c>
      <c r="H497" s="91" t="s">
        <v>1262</v>
      </c>
      <c r="I497" s="650">
        <v>0</v>
      </c>
      <c r="J497" s="650">
        <v>0</v>
      </c>
      <c r="K497" s="650">
        <v>0</v>
      </c>
      <c r="L497" s="650">
        <v>0</v>
      </c>
      <c r="M497" s="68">
        <v>97912.4</v>
      </c>
      <c r="N497" s="68">
        <v>97859.34</v>
      </c>
      <c r="O497" s="68">
        <v>181837.31</v>
      </c>
      <c r="P497" s="68">
        <v>181738.77</v>
      </c>
      <c r="Q497" s="67">
        <v>279749.70999999996</v>
      </c>
      <c r="R497" s="69">
        <v>279598.11</v>
      </c>
      <c r="S497" s="66">
        <v>559347.81999999995</v>
      </c>
      <c r="T497" s="639">
        <f t="shared" si="72"/>
        <v>0</v>
      </c>
      <c r="U497" s="640">
        <f t="shared" si="73"/>
        <v>97912.4</v>
      </c>
      <c r="V497" s="641">
        <f t="shared" si="74"/>
        <v>181837.31</v>
      </c>
      <c r="W497" s="641">
        <f t="shared" si="75"/>
        <v>279749.70999999996</v>
      </c>
      <c r="X497" s="639">
        <f t="shared" si="76"/>
        <v>0</v>
      </c>
      <c r="Y497" s="640">
        <f t="shared" si="77"/>
        <v>97859.34</v>
      </c>
      <c r="Z497" s="641">
        <f t="shared" si="78"/>
        <v>181738.77</v>
      </c>
      <c r="AA497" s="641">
        <f t="shared" si="79"/>
        <v>279598.11</v>
      </c>
      <c r="AB497" s="642">
        <v>40143.608993402544</v>
      </c>
      <c r="AC497" s="642">
        <v>7167.6518637872805</v>
      </c>
      <c r="AD497" s="643">
        <v>47311.260857189824</v>
      </c>
      <c r="AE497" s="644">
        <f t="shared" si="80"/>
        <v>0</v>
      </c>
      <c r="AF497" s="644">
        <f t="shared" si="80"/>
        <v>2.0699999999999998</v>
      </c>
      <c r="AG497" s="644">
        <f t="shared" si="80"/>
        <v>3.84</v>
      </c>
      <c r="AH497" s="645">
        <f t="shared" si="81"/>
        <v>5.91</v>
      </c>
      <c r="AI497" s="646"/>
    </row>
    <row r="498" spans="1:35" s="71" customFormat="1" ht="15.75" customHeight="1" x14ac:dyDescent="0.25">
      <c r="A498" s="87">
        <v>1028457</v>
      </c>
      <c r="B498" s="88">
        <v>5137</v>
      </c>
      <c r="C498" s="88" t="s">
        <v>1279</v>
      </c>
      <c r="D498" s="652" t="s">
        <v>1279</v>
      </c>
      <c r="E498" s="89" t="s">
        <v>975</v>
      </c>
      <c r="F498" s="89" t="s">
        <v>1485</v>
      </c>
      <c r="G498" s="90" t="s">
        <v>1436</v>
      </c>
      <c r="H498" s="91" t="s">
        <v>1262</v>
      </c>
      <c r="I498" s="650">
        <v>0</v>
      </c>
      <c r="J498" s="650">
        <v>0</v>
      </c>
      <c r="K498" s="650">
        <v>0</v>
      </c>
      <c r="L498" s="650">
        <v>0</v>
      </c>
      <c r="M498" s="68">
        <v>103979.77</v>
      </c>
      <c r="N498" s="68">
        <v>103923.43</v>
      </c>
      <c r="O498" s="68">
        <v>193105.29</v>
      </c>
      <c r="P498" s="68">
        <v>193000.65</v>
      </c>
      <c r="Q498" s="67">
        <v>297085.06</v>
      </c>
      <c r="R498" s="69">
        <v>296924.07999999996</v>
      </c>
      <c r="S498" s="66">
        <v>594009.1399999999</v>
      </c>
      <c r="T498" s="639">
        <f t="shared" si="72"/>
        <v>0</v>
      </c>
      <c r="U498" s="640">
        <f t="shared" si="73"/>
        <v>103979.77</v>
      </c>
      <c r="V498" s="641">
        <f t="shared" si="74"/>
        <v>193105.29</v>
      </c>
      <c r="W498" s="641">
        <f t="shared" si="75"/>
        <v>297085.06</v>
      </c>
      <c r="X498" s="639">
        <f t="shared" si="76"/>
        <v>0</v>
      </c>
      <c r="Y498" s="640">
        <f t="shared" si="77"/>
        <v>103923.43</v>
      </c>
      <c r="Z498" s="641">
        <f t="shared" si="78"/>
        <v>193000.65</v>
      </c>
      <c r="AA498" s="641">
        <f t="shared" si="79"/>
        <v>296924.07999999996</v>
      </c>
      <c r="AB498" s="642">
        <v>40143.608993402544</v>
      </c>
      <c r="AC498" s="642">
        <v>7167.6518637872805</v>
      </c>
      <c r="AD498" s="643">
        <v>47311.260857189824</v>
      </c>
      <c r="AE498" s="644">
        <f t="shared" si="80"/>
        <v>0</v>
      </c>
      <c r="AF498" s="644">
        <f t="shared" si="80"/>
        <v>2.2000000000000002</v>
      </c>
      <c r="AG498" s="644">
        <f t="shared" si="80"/>
        <v>4.08</v>
      </c>
      <c r="AH498" s="645">
        <f t="shared" si="81"/>
        <v>6.28</v>
      </c>
      <c r="AI498" s="646"/>
    </row>
    <row r="499" spans="1:35" s="71" customFormat="1" ht="15.75" customHeight="1" x14ac:dyDescent="0.25">
      <c r="A499" s="92">
        <v>1012908</v>
      </c>
      <c r="B499" s="93">
        <v>4651</v>
      </c>
      <c r="C499" s="93" t="s">
        <v>1408</v>
      </c>
      <c r="D499" s="94" t="s">
        <v>1408</v>
      </c>
      <c r="E499" s="93" t="s">
        <v>774</v>
      </c>
      <c r="F499" s="93" t="s">
        <v>1486</v>
      </c>
      <c r="G499" s="70" t="s">
        <v>1436</v>
      </c>
      <c r="H499" s="93"/>
      <c r="I499" s="650">
        <v>0</v>
      </c>
      <c r="J499" s="650">
        <v>0</v>
      </c>
      <c r="K499" s="650">
        <v>0</v>
      </c>
      <c r="L499" s="650">
        <v>0</v>
      </c>
      <c r="M499" s="68">
        <v>72226.320000000007</v>
      </c>
      <c r="N499" s="68">
        <v>72187.179999999993</v>
      </c>
      <c r="O499" s="68">
        <v>134134.6</v>
      </c>
      <c r="P499" s="68">
        <v>134061.91</v>
      </c>
      <c r="Q499" s="67">
        <v>206360.92</v>
      </c>
      <c r="R499" s="69">
        <v>206249.09</v>
      </c>
      <c r="S499" s="66">
        <v>412610.01</v>
      </c>
      <c r="T499" s="639">
        <f t="shared" si="72"/>
        <v>0</v>
      </c>
      <c r="U499" s="640">
        <f t="shared" si="73"/>
        <v>72226.320000000007</v>
      </c>
      <c r="V499" s="641">
        <f t="shared" si="74"/>
        <v>134134.6</v>
      </c>
      <c r="W499" s="641">
        <f t="shared" si="75"/>
        <v>206360.92</v>
      </c>
      <c r="X499" s="639">
        <f t="shared" si="76"/>
        <v>0</v>
      </c>
      <c r="Y499" s="640">
        <f t="shared" si="77"/>
        <v>72187.179999999993</v>
      </c>
      <c r="Z499" s="641">
        <f t="shared" si="78"/>
        <v>134061.91</v>
      </c>
      <c r="AA499" s="641">
        <f t="shared" si="79"/>
        <v>206249.09</v>
      </c>
      <c r="AB499" s="642">
        <v>15259.444498980509</v>
      </c>
      <c r="AC499" s="642">
        <v>2258.7093876141503</v>
      </c>
      <c r="AD499" s="643">
        <v>17518.15388659466</v>
      </c>
      <c r="AE499" s="644">
        <f t="shared" si="80"/>
        <v>0</v>
      </c>
      <c r="AF499" s="644">
        <f t="shared" si="80"/>
        <v>4.12</v>
      </c>
      <c r="AG499" s="644">
        <f t="shared" si="80"/>
        <v>7.65</v>
      </c>
      <c r="AH499" s="645">
        <f t="shared" si="81"/>
        <v>11.77</v>
      </c>
      <c r="AI499" s="646"/>
    </row>
    <row r="500" spans="1:35" s="71" customFormat="1" ht="15.75" customHeight="1" x14ac:dyDescent="0.25">
      <c r="A500" s="87">
        <v>1012932</v>
      </c>
      <c r="B500" s="88">
        <v>4368</v>
      </c>
      <c r="C500" s="88" t="s">
        <v>1279</v>
      </c>
      <c r="D500" s="652" t="s">
        <v>1279</v>
      </c>
      <c r="E500" s="89" t="s">
        <v>640</v>
      </c>
      <c r="F500" s="89" t="s">
        <v>1487</v>
      </c>
      <c r="G500" s="90" t="s">
        <v>1436</v>
      </c>
      <c r="H500" s="91" t="s">
        <v>1262</v>
      </c>
      <c r="I500" s="650">
        <v>0</v>
      </c>
      <c r="J500" s="650">
        <v>0</v>
      </c>
      <c r="K500" s="650">
        <v>0</v>
      </c>
      <c r="L500" s="650">
        <v>0</v>
      </c>
      <c r="M500" s="68">
        <v>94943.4</v>
      </c>
      <c r="N500" s="68">
        <v>94891.95</v>
      </c>
      <c r="O500" s="68">
        <v>176323.45</v>
      </c>
      <c r="P500" s="68">
        <v>176227.9</v>
      </c>
      <c r="Q500" s="67">
        <v>271266.84999999998</v>
      </c>
      <c r="R500" s="69">
        <v>271119.84999999998</v>
      </c>
      <c r="S500" s="66">
        <v>542386.69999999995</v>
      </c>
      <c r="T500" s="639">
        <f t="shared" si="72"/>
        <v>0</v>
      </c>
      <c r="U500" s="640">
        <f t="shared" si="73"/>
        <v>94943.4</v>
      </c>
      <c r="V500" s="641">
        <f t="shared" si="74"/>
        <v>176323.45</v>
      </c>
      <c r="W500" s="641">
        <f t="shared" si="75"/>
        <v>271266.84999999998</v>
      </c>
      <c r="X500" s="639">
        <f t="shared" si="76"/>
        <v>0</v>
      </c>
      <c r="Y500" s="640">
        <f t="shared" si="77"/>
        <v>94891.95</v>
      </c>
      <c r="Z500" s="641">
        <f t="shared" si="78"/>
        <v>176227.9</v>
      </c>
      <c r="AA500" s="641">
        <f t="shared" si="79"/>
        <v>271119.84999999998</v>
      </c>
      <c r="AB500" s="642">
        <v>40143.608993402544</v>
      </c>
      <c r="AC500" s="642">
        <v>7167.6518637872805</v>
      </c>
      <c r="AD500" s="643">
        <v>47311.260857189824</v>
      </c>
      <c r="AE500" s="644">
        <f t="shared" si="80"/>
        <v>0</v>
      </c>
      <c r="AF500" s="644">
        <f t="shared" si="80"/>
        <v>2.0099999999999998</v>
      </c>
      <c r="AG500" s="644">
        <f t="shared" si="80"/>
        <v>3.72</v>
      </c>
      <c r="AH500" s="645">
        <f t="shared" si="81"/>
        <v>5.73</v>
      </c>
      <c r="AI500" s="646"/>
    </row>
    <row r="501" spans="1:35" s="71" customFormat="1" ht="15.75" customHeight="1" x14ac:dyDescent="0.25">
      <c r="A501" s="87">
        <v>1013355</v>
      </c>
      <c r="B501" s="88">
        <v>4995</v>
      </c>
      <c r="C501" s="88" t="s">
        <v>3563</v>
      </c>
      <c r="D501" s="652" t="s">
        <v>1408</v>
      </c>
      <c r="E501" s="89" t="s">
        <v>895</v>
      </c>
      <c r="F501" s="89" t="s">
        <v>1488</v>
      </c>
      <c r="G501" s="90" t="s">
        <v>1436</v>
      </c>
      <c r="H501" s="91" t="s">
        <v>1262</v>
      </c>
      <c r="I501" s="650">
        <v>0</v>
      </c>
      <c r="J501" s="650">
        <v>0</v>
      </c>
      <c r="K501" s="650">
        <v>0</v>
      </c>
      <c r="L501" s="650">
        <v>0</v>
      </c>
      <c r="M501" s="68">
        <v>58610.31</v>
      </c>
      <c r="N501" s="68">
        <v>58578.55</v>
      </c>
      <c r="O501" s="68">
        <v>108847.72</v>
      </c>
      <c r="P501" s="68">
        <v>108788.73</v>
      </c>
      <c r="Q501" s="67">
        <v>167458.03</v>
      </c>
      <c r="R501" s="69">
        <v>167367.28</v>
      </c>
      <c r="S501" s="66">
        <v>334825.31</v>
      </c>
      <c r="T501" s="639">
        <f t="shared" si="72"/>
        <v>0</v>
      </c>
      <c r="U501" s="640">
        <f t="shared" si="73"/>
        <v>58610.31</v>
      </c>
      <c r="V501" s="641">
        <f t="shared" si="74"/>
        <v>108847.72</v>
      </c>
      <c r="W501" s="641">
        <f t="shared" si="75"/>
        <v>167458.03</v>
      </c>
      <c r="X501" s="639">
        <f t="shared" si="76"/>
        <v>0</v>
      </c>
      <c r="Y501" s="640">
        <f t="shared" si="77"/>
        <v>58578.55</v>
      </c>
      <c r="Z501" s="641">
        <f t="shared" si="78"/>
        <v>108788.73</v>
      </c>
      <c r="AA501" s="641">
        <f t="shared" si="79"/>
        <v>167367.28</v>
      </c>
      <c r="AB501" s="642">
        <v>15259.444498980509</v>
      </c>
      <c r="AC501" s="642">
        <v>2258.7093876141503</v>
      </c>
      <c r="AD501" s="643">
        <v>17518.15388659466</v>
      </c>
      <c r="AE501" s="644">
        <f t="shared" si="80"/>
        <v>0</v>
      </c>
      <c r="AF501" s="644">
        <f t="shared" si="80"/>
        <v>3.34</v>
      </c>
      <c r="AG501" s="644">
        <f t="shared" si="80"/>
        <v>6.21</v>
      </c>
      <c r="AH501" s="645">
        <f t="shared" si="81"/>
        <v>9.5500000000000007</v>
      </c>
      <c r="AI501" s="646"/>
    </row>
    <row r="502" spans="1:35" s="71" customFormat="1" ht="15.75" customHeight="1" x14ac:dyDescent="0.25">
      <c r="A502" s="87">
        <v>1013398</v>
      </c>
      <c r="B502" s="88">
        <v>4818</v>
      </c>
      <c r="C502" s="88" t="s">
        <v>1286</v>
      </c>
      <c r="D502" s="652" t="s">
        <v>1286</v>
      </c>
      <c r="E502" s="89" t="s">
        <v>837</v>
      </c>
      <c r="F502" s="89" t="s">
        <v>1489</v>
      </c>
      <c r="G502" s="90" t="s">
        <v>1436</v>
      </c>
      <c r="H502" s="91" t="s">
        <v>1262</v>
      </c>
      <c r="I502" s="650">
        <v>0</v>
      </c>
      <c r="J502" s="650">
        <v>0</v>
      </c>
      <c r="K502" s="650">
        <v>0</v>
      </c>
      <c r="L502" s="650">
        <v>0</v>
      </c>
      <c r="M502" s="68">
        <v>52455.61</v>
      </c>
      <c r="N502" s="68">
        <v>52427.19</v>
      </c>
      <c r="O502" s="68">
        <v>97417.57</v>
      </c>
      <c r="P502" s="68">
        <v>97364.77</v>
      </c>
      <c r="Q502" s="67">
        <v>149873.18</v>
      </c>
      <c r="R502" s="69">
        <v>149791.96000000002</v>
      </c>
      <c r="S502" s="66">
        <v>299665.14</v>
      </c>
      <c r="T502" s="639">
        <f t="shared" si="72"/>
        <v>0</v>
      </c>
      <c r="U502" s="640">
        <f t="shared" si="73"/>
        <v>52455.61</v>
      </c>
      <c r="V502" s="641">
        <f t="shared" si="74"/>
        <v>97417.57</v>
      </c>
      <c r="W502" s="641">
        <f t="shared" si="75"/>
        <v>149873.18</v>
      </c>
      <c r="X502" s="639">
        <f t="shared" si="76"/>
        <v>0</v>
      </c>
      <c r="Y502" s="640">
        <f t="shared" si="77"/>
        <v>52427.19</v>
      </c>
      <c r="Z502" s="641">
        <f t="shared" si="78"/>
        <v>97364.77</v>
      </c>
      <c r="AA502" s="641">
        <f t="shared" si="79"/>
        <v>149791.96000000002</v>
      </c>
      <c r="AB502" s="642">
        <v>12694.558936844121</v>
      </c>
      <c r="AC502" s="642">
        <v>0</v>
      </c>
      <c r="AD502" s="643">
        <v>12694.558936844121</v>
      </c>
      <c r="AE502" s="644">
        <f t="shared" si="80"/>
        <v>0</v>
      </c>
      <c r="AF502" s="644">
        <f t="shared" si="80"/>
        <v>4.13</v>
      </c>
      <c r="AG502" s="644">
        <f t="shared" si="80"/>
        <v>7.67</v>
      </c>
      <c r="AH502" s="645">
        <f t="shared" si="81"/>
        <v>11.8</v>
      </c>
      <c r="AI502" s="646"/>
    </row>
    <row r="503" spans="1:35" s="71" customFormat="1" ht="15.75" customHeight="1" x14ac:dyDescent="0.25">
      <c r="A503" s="87">
        <v>1013347</v>
      </c>
      <c r="B503" s="88">
        <v>4944</v>
      </c>
      <c r="C503" s="88" t="s">
        <v>1267</v>
      </c>
      <c r="D503" s="652" t="s">
        <v>1267</v>
      </c>
      <c r="E503" s="89" t="s">
        <v>875</v>
      </c>
      <c r="F503" s="89" t="s">
        <v>1490</v>
      </c>
      <c r="G503" s="90" t="s">
        <v>1436</v>
      </c>
      <c r="H503" s="91" t="s">
        <v>1262</v>
      </c>
      <c r="I503" s="650">
        <v>0</v>
      </c>
      <c r="J503" s="650">
        <v>0</v>
      </c>
      <c r="K503" s="650">
        <v>0</v>
      </c>
      <c r="L503" s="650">
        <v>0</v>
      </c>
      <c r="M503" s="68">
        <v>93151.65</v>
      </c>
      <c r="N503" s="68">
        <v>93101.17</v>
      </c>
      <c r="O503" s="68">
        <v>172995.91</v>
      </c>
      <c r="P503" s="68">
        <v>172902.16</v>
      </c>
      <c r="Q503" s="67">
        <v>266147.56</v>
      </c>
      <c r="R503" s="69">
        <v>266003.33</v>
      </c>
      <c r="S503" s="66">
        <v>532150.89</v>
      </c>
      <c r="T503" s="639">
        <f t="shared" si="72"/>
        <v>0</v>
      </c>
      <c r="U503" s="640">
        <f t="shared" si="73"/>
        <v>93151.65</v>
      </c>
      <c r="V503" s="641">
        <f t="shared" si="74"/>
        <v>172995.91</v>
      </c>
      <c r="W503" s="641">
        <f t="shared" si="75"/>
        <v>266147.56</v>
      </c>
      <c r="X503" s="639">
        <f t="shared" si="76"/>
        <v>0</v>
      </c>
      <c r="Y503" s="640">
        <f t="shared" si="77"/>
        <v>93101.17</v>
      </c>
      <c r="Z503" s="641">
        <f t="shared" si="78"/>
        <v>172902.16</v>
      </c>
      <c r="AA503" s="641">
        <f t="shared" si="79"/>
        <v>266003.33</v>
      </c>
      <c r="AB503" s="642">
        <v>22578.054941812799</v>
      </c>
      <c r="AC503" s="642">
        <v>4413.2778023830551</v>
      </c>
      <c r="AD503" s="643">
        <v>26991.332744195854</v>
      </c>
      <c r="AE503" s="644">
        <f t="shared" si="80"/>
        <v>0</v>
      </c>
      <c r="AF503" s="644">
        <f t="shared" si="80"/>
        <v>3.45</v>
      </c>
      <c r="AG503" s="644">
        <f t="shared" si="80"/>
        <v>6.41</v>
      </c>
      <c r="AH503" s="645">
        <f t="shared" si="81"/>
        <v>9.86</v>
      </c>
      <c r="AI503" s="646"/>
    </row>
    <row r="504" spans="1:35" s="71" customFormat="1" ht="15.75" customHeight="1" x14ac:dyDescent="0.25">
      <c r="A504" s="87">
        <v>1027008</v>
      </c>
      <c r="B504" s="88">
        <v>5017</v>
      </c>
      <c r="C504" s="88" t="s">
        <v>3551</v>
      </c>
      <c r="D504" s="652" t="s">
        <v>1279</v>
      </c>
      <c r="E504" s="89" t="s">
        <v>911</v>
      </c>
      <c r="F504" s="89" t="s">
        <v>1491</v>
      </c>
      <c r="G504" s="90" t="s">
        <v>1436</v>
      </c>
      <c r="H504" s="91" t="s">
        <v>1262</v>
      </c>
      <c r="I504" s="650">
        <v>0</v>
      </c>
      <c r="J504" s="650">
        <v>0</v>
      </c>
      <c r="K504" s="650">
        <v>0</v>
      </c>
      <c r="L504" s="650">
        <v>0</v>
      </c>
      <c r="M504" s="68">
        <v>70893.83</v>
      </c>
      <c r="N504" s="68">
        <v>70855.41</v>
      </c>
      <c r="O504" s="68">
        <v>131659.97</v>
      </c>
      <c r="P504" s="68">
        <v>131588.62</v>
      </c>
      <c r="Q504" s="67">
        <v>202553.8</v>
      </c>
      <c r="R504" s="69">
        <v>202444.03</v>
      </c>
      <c r="S504" s="66">
        <v>404997.82999999996</v>
      </c>
      <c r="T504" s="639">
        <f t="shared" si="72"/>
        <v>0</v>
      </c>
      <c r="U504" s="640">
        <f t="shared" si="73"/>
        <v>70893.83</v>
      </c>
      <c r="V504" s="641">
        <f t="shared" si="74"/>
        <v>131659.97</v>
      </c>
      <c r="W504" s="641">
        <f t="shared" si="75"/>
        <v>202553.8</v>
      </c>
      <c r="X504" s="639">
        <f t="shared" si="76"/>
        <v>0</v>
      </c>
      <c r="Y504" s="640">
        <f t="shared" si="77"/>
        <v>70855.41</v>
      </c>
      <c r="Z504" s="641">
        <f t="shared" si="78"/>
        <v>131588.62</v>
      </c>
      <c r="AA504" s="641">
        <f t="shared" si="79"/>
        <v>202444.03</v>
      </c>
      <c r="AB504" s="642">
        <v>40143.608993402544</v>
      </c>
      <c r="AC504" s="642">
        <v>7167.6518637872805</v>
      </c>
      <c r="AD504" s="643">
        <v>47311.260857189824</v>
      </c>
      <c r="AE504" s="644">
        <f t="shared" si="80"/>
        <v>0</v>
      </c>
      <c r="AF504" s="644">
        <f t="shared" si="80"/>
        <v>1.5</v>
      </c>
      <c r="AG504" s="644">
        <f t="shared" si="80"/>
        <v>2.78</v>
      </c>
      <c r="AH504" s="645">
        <f t="shared" si="81"/>
        <v>4.2799999999999994</v>
      </c>
      <c r="AI504" s="646"/>
    </row>
    <row r="505" spans="1:35" s="71" customFormat="1" ht="15.75" customHeight="1" x14ac:dyDescent="0.25">
      <c r="A505" s="87">
        <v>1027203</v>
      </c>
      <c r="B505" s="88">
        <v>5032</v>
      </c>
      <c r="C505" s="88" t="s">
        <v>1408</v>
      </c>
      <c r="D505" s="652" t="s">
        <v>1408</v>
      </c>
      <c r="E505" s="89" t="s">
        <v>917</v>
      </c>
      <c r="F505" s="89" t="s">
        <v>1492</v>
      </c>
      <c r="G505" s="90" t="s">
        <v>1436</v>
      </c>
      <c r="H505" s="91" t="s">
        <v>1262</v>
      </c>
      <c r="I505" s="650">
        <v>0</v>
      </c>
      <c r="J505" s="650">
        <v>0</v>
      </c>
      <c r="K505" s="650">
        <v>0</v>
      </c>
      <c r="L505" s="650">
        <v>0</v>
      </c>
      <c r="M505" s="68">
        <v>70460.45</v>
      </c>
      <c r="N505" s="68">
        <v>70422.259999999995</v>
      </c>
      <c r="O505" s="68">
        <v>130855.11</v>
      </c>
      <c r="P505" s="68">
        <v>130784.2</v>
      </c>
      <c r="Q505" s="67">
        <v>201315.56</v>
      </c>
      <c r="R505" s="69">
        <v>201206.46</v>
      </c>
      <c r="S505" s="66">
        <v>402522.02</v>
      </c>
      <c r="T505" s="639">
        <f t="shared" si="72"/>
        <v>0</v>
      </c>
      <c r="U505" s="640">
        <f t="shared" si="73"/>
        <v>70460.45</v>
      </c>
      <c r="V505" s="641">
        <f t="shared" si="74"/>
        <v>130855.11</v>
      </c>
      <c r="W505" s="641">
        <f t="shared" si="75"/>
        <v>201315.56</v>
      </c>
      <c r="X505" s="639">
        <f t="shared" si="76"/>
        <v>0</v>
      </c>
      <c r="Y505" s="640">
        <f t="shared" si="77"/>
        <v>70422.259999999995</v>
      </c>
      <c r="Z505" s="641">
        <f t="shared" si="78"/>
        <v>130784.2</v>
      </c>
      <c r="AA505" s="641">
        <f t="shared" si="79"/>
        <v>201206.46</v>
      </c>
      <c r="AB505" s="642">
        <v>15259.444498980509</v>
      </c>
      <c r="AC505" s="642">
        <v>2258.7093876141503</v>
      </c>
      <c r="AD505" s="643">
        <v>17518.15388659466</v>
      </c>
      <c r="AE505" s="644">
        <f t="shared" si="80"/>
        <v>0</v>
      </c>
      <c r="AF505" s="644">
        <f t="shared" si="80"/>
        <v>4.0199999999999996</v>
      </c>
      <c r="AG505" s="644">
        <f t="shared" si="80"/>
        <v>7.47</v>
      </c>
      <c r="AH505" s="645">
        <f t="shared" si="81"/>
        <v>11.489999999999998</v>
      </c>
      <c r="AI505" s="646"/>
    </row>
    <row r="506" spans="1:35" s="71" customFormat="1" ht="15.75" customHeight="1" x14ac:dyDescent="0.25">
      <c r="A506" s="87">
        <v>1017866</v>
      </c>
      <c r="B506" s="88">
        <v>4354</v>
      </c>
      <c r="C506" s="88" t="s">
        <v>1267</v>
      </c>
      <c r="D506" s="652" t="s">
        <v>1267</v>
      </c>
      <c r="E506" s="89" t="s">
        <v>638</v>
      </c>
      <c r="F506" s="89" t="s">
        <v>1493</v>
      </c>
      <c r="G506" s="90" t="s">
        <v>1436</v>
      </c>
      <c r="H506" s="91" t="s">
        <v>1262</v>
      </c>
      <c r="I506" s="650">
        <v>0</v>
      </c>
      <c r="J506" s="650">
        <v>0</v>
      </c>
      <c r="K506" s="650">
        <v>0</v>
      </c>
      <c r="L506" s="650">
        <v>0</v>
      </c>
      <c r="M506" s="68">
        <v>74910.720000000001</v>
      </c>
      <c r="N506" s="68">
        <v>74870.12</v>
      </c>
      <c r="O506" s="68">
        <v>139119.9</v>
      </c>
      <c r="P506" s="68">
        <v>139044.51</v>
      </c>
      <c r="Q506" s="67">
        <v>214030.62</v>
      </c>
      <c r="R506" s="69">
        <v>213914.63</v>
      </c>
      <c r="S506" s="66">
        <v>427945.25</v>
      </c>
      <c r="T506" s="639">
        <f t="shared" si="72"/>
        <v>0</v>
      </c>
      <c r="U506" s="640">
        <f t="shared" si="73"/>
        <v>74910.720000000001</v>
      </c>
      <c r="V506" s="641">
        <f t="shared" si="74"/>
        <v>139119.9</v>
      </c>
      <c r="W506" s="641">
        <f t="shared" si="75"/>
        <v>214030.62</v>
      </c>
      <c r="X506" s="639">
        <f t="shared" si="76"/>
        <v>0</v>
      </c>
      <c r="Y506" s="640">
        <f t="shared" si="77"/>
        <v>74870.12</v>
      </c>
      <c r="Z506" s="641">
        <f t="shared" si="78"/>
        <v>139044.51</v>
      </c>
      <c r="AA506" s="641">
        <f t="shared" si="79"/>
        <v>213914.63</v>
      </c>
      <c r="AB506" s="642">
        <v>22578.054941812799</v>
      </c>
      <c r="AC506" s="642">
        <v>4413.2778023830551</v>
      </c>
      <c r="AD506" s="643">
        <v>26991.332744195854</v>
      </c>
      <c r="AE506" s="644">
        <f t="shared" si="80"/>
        <v>0</v>
      </c>
      <c r="AF506" s="644">
        <f t="shared" si="80"/>
        <v>2.77</v>
      </c>
      <c r="AG506" s="644">
        <f t="shared" si="80"/>
        <v>5.15</v>
      </c>
      <c r="AH506" s="645">
        <f t="shared" si="81"/>
        <v>7.92</v>
      </c>
      <c r="AI506" s="646"/>
    </row>
    <row r="507" spans="1:35" s="71" customFormat="1" ht="15.75" customHeight="1" x14ac:dyDescent="0.25">
      <c r="A507" s="87">
        <v>1028328</v>
      </c>
      <c r="B507" s="88">
        <v>4403</v>
      </c>
      <c r="C507" s="88" t="s">
        <v>1293</v>
      </c>
      <c r="D507" s="652" t="s">
        <v>1293</v>
      </c>
      <c r="E507" s="89" t="s">
        <v>662</v>
      </c>
      <c r="F507" s="89" t="s">
        <v>1494</v>
      </c>
      <c r="G507" s="90" t="s">
        <v>1436</v>
      </c>
      <c r="H507" s="91" t="s">
        <v>1262</v>
      </c>
      <c r="I507" s="650">
        <v>0</v>
      </c>
      <c r="J507" s="650">
        <v>0</v>
      </c>
      <c r="K507" s="650">
        <v>0</v>
      </c>
      <c r="L507" s="650">
        <v>0</v>
      </c>
      <c r="M507" s="68">
        <v>45618.5</v>
      </c>
      <c r="N507" s="68">
        <v>45593.78</v>
      </c>
      <c r="O507" s="68">
        <v>84720.07</v>
      </c>
      <c r="P507" s="68">
        <v>84674.16</v>
      </c>
      <c r="Q507" s="67">
        <v>130338.57</v>
      </c>
      <c r="R507" s="69">
        <v>130267.94</v>
      </c>
      <c r="S507" s="66">
        <v>260606.51</v>
      </c>
      <c r="T507" s="639">
        <f t="shared" si="72"/>
        <v>0</v>
      </c>
      <c r="U507" s="640">
        <f t="shared" si="73"/>
        <v>45618.5</v>
      </c>
      <c r="V507" s="641">
        <f t="shared" si="74"/>
        <v>84720.07</v>
      </c>
      <c r="W507" s="641">
        <f t="shared" si="75"/>
        <v>130338.57</v>
      </c>
      <c r="X507" s="639">
        <f t="shared" si="76"/>
        <v>0</v>
      </c>
      <c r="Y507" s="640">
        <f t="shared" si="77"/>
        <v>45593.78</v>
      </c>
      <c r="Z507" s="641">
        <f t="shared" si="78"/>
        <v>84674.16</v>
      </c>
      <c r="AA507" s="641">
        <f t="shared" si="79"/>
        <v>130267.94</v>
      </c>
      <c r="AB507" s="642">
        <v>30892.13297939278</v>
      </c>
      <c r="AC507" s="642">
        <v>3619.9842187262866</v>
      </c>
      <c r="AD507" s="643">
        <v>34512.117198119064</v>
      </c>
      <c r="AE507" s="644">
        <f t="shared" si="80"/>
        <v>0</v>
      </c>
      <c r="AF507" s="644">
        <f t="shared" si="80"/>
        <v>1.32</v>
      </c>
      <c r="AG507" s="644">
        <f t="shared" si="80"/>
        <v>2.4500000000000002</v>
      </c>
      <c r="AH507" s="645">
        <f t="shared" si="81"/>
        <v>3.7700000000000005</v>
      </c>
      <c r="AI507" s="646"/>
    </row>
    <row r="508" spans="1:35" s="71" customFormat="1" ht="15.75" customHeight="1" x14ac:dyDescent="0.25">
      <c r="A508" s="87">
        <v>1028351</v>
      </c>
      <c r="B508" s="88">
        <v>5411</v>
      </c>
      <c r="C508" s="88" t="s">
        <v>1903</v>
      </c>
      <c r="D508" s="652" t="s">
        <v>1296</v>
      </c>
      <c r="E508" s="89" t="s">
        <v>376</v>
      </c>
      <c r="F508" s="89" t="s">
        <v>1495</v>
      </c>
      <c r="G508" s="90" t="s">
        <v>1436</v>
      </c>
      <c r="H508" s="91" t="s">
        <v>1262</v>
      </c>
      <c r="I508" s="650">
        <v>0</v>
      </c>
      <c r="J508" s="650">
        <v>0</v>
      </c>
      <c r="K508" s="650">
        <v>0</v>
      </c>
      <c r="L508" s="650">
        <v>0</v>
      </c>
      <c r="M508" s="68">
        <v>45841.66</v>
      </c>
      <c r="N508" s="68">
        <v>45816.82</v>
      </c>
      <c r="O508" s="68">
        <v>85134.51</v>
      </c>
      <c r="P508" s="68">
        <v>85088.37</v>
      </c>
      <c r="Q508" s="67">
        <v>130976.17</v>
      </c>
      <c r="R508" s="69">
        <v>130905.19</v>
      </c>
      <c r="S508" s="66">
        <v>261881.36</v>
      </c>
      <c r="T508" s="639">
        <f t="shared" si="72"/>
        <v>0</v>
      </c>
      <c r="U508" s="640">
        <f t="shared" si="73"/>
        <v>45841.66</v>
      </c>
      <c r="V508" s="641">
        <f t="shared" si="74"/>
        <v>85134.51</v>
      </c>
      <c r="W508" s="641">
        <f t="shared" si="75"/>
        <v>130976.17</v>
      </c>
      <c r="X508" s="639">
        <f t="shared" si="76"/>
        <v>0</v>
      </c>
      <c r="Y508" s="640">
        <f t="shared" si="77"/>
        <v>45816.82</v>
      </c>
      <c r="Z508" s="641">
        <f t="shared" si="78"/>
        <v>85088.37</v>
      </c>
      <c r="AA508" s="641">
        <f t="shared" si="79"/>
        <v>130905.19</v>
      </c>
      <c r="AB508" s="642">
        <v>38894.179775798271</v>
      </c>
      <c r="AC508" s="642">
        <v>0</v>
      </c>
      <c r="AD508" s="643">
        <v>38894.179775798271</v>
      </c>
      <c r="AE508" s="644">
        <f t="shared" si="80"/>
        <v>0</v>
      </c>
      <c r="AF508" s="644">
        <f t="shared" si="80"/>
        <v>1.18</v>
      </c>
      <c r="AG508" s="644">
        <f t="shared" si="80"/>
        <v>2.19</v>
      </c>
      <c r="AH508" s="645">
        <f t="shared" si="81"/>
        <v>3.37</v>
      </c>
      <c r="AI508" s="646"/>
    </row>
    <row r="509" spans="1:35" s="71" customFormat="1" ht="15.75" customHeight="1" x14ac:dyDescent="0.25">
      <c r="A509" s="87">
        <v>1026860</v>
      </c>
      <c r="B509" s="88">
        <v>5182</v>
      </c>
      <c r="C509" s="88" t="s">
        <v>1921</v>
      </c>
      <c r="D509" s="652" t="s">
        <v>1296</v>
      </c>
      <c r="E509" s="89" t="s">
        <v>1003</v>
      </c>
      <c r="F509" s="89" t="s">
        <v>1496</v>
      </c>
      <c r="G509" s="90" t="s">
        <v>1436</v>
      </c>
      <c r="H509" s="91" t="s">
        <v>1262</v>
      </c>
      <c r="I509" s="650">
        <v>0</v>
      </c>
      <c r="J509" s="650">
        <v>0</v>
      </c>
      <c r="K509" s="650">
        <v>0</v>
      </c>
      <c r="L509" s="650">
        <v>0</v>
      </c>
      <c r="M509" s="68">
        <v>91760.94</v>
      </c>
      <c r="N509" s="68">
        <v>91711.21</v>
      </c>
      <c r="O509" s="68">
        <v>170413.17</v>
      </c>
      <c r="P509" s="68">
        <v>170320.82</v>
      </c>
      <c r="Q509" s="67">
        <v>262174.11</v>
      </c>
      <c r="R509" s="69">
        <v>262032.03000000003</v>
      </c>
      <c r="S509" s="66">
        <v>524206.14</v>
      </c>
      <c r="T509" s="639">
        <f t="shared" si="72"/>
        <v>0</v>
      </c>
      <c r="U509" s="640">
        <f t="shared" si="73"/>
        <v>91760.94</v>
      </c>
      <c r="V509" s="641">
        <f t="shared" si="74"/>
        <v>170413.17</v>
      </c>
      <c r="W509" s="641">
        <f t="shared" si="75"/>
        <v>262174.11</v>
      </c>
      <c r="X509" s="639">
        <f t="shared" si="76"/>
        <v>0</v>
      </c>
      <c r="Y509" s="640">
        <f t="shared" si="77"/>
        <v>91711.21</v>
      </c>
      <c r="Z509" s="641">
        <f t="shared" si="78"/>
        <v>170320.82</v>
      </c>
      <c r="AA509" s="641">
        <f t="shared" si="79"/>
        <v>262032.03000000003</v>
      </c>
      <c r="AB509" s="642">
        <v>38894.179775798271</v>
      </c>
      <c r="AC509" s="642">
        <v>0</v>
      </c>
      <c r="AD509" s="643">
        <v>38894.179775798271</v>
      </c>
      <c r="AE509" s="644">
        <f t="shared" si="80"/>
        <v>0</v>
      </c>
      <c r="AF509" s="644">
        <f t="shared" si="80"/>
        <v>2.36</v>
      </c>
      <c r="AG509" s="644">
        <f t="shared" si="80"/>
        <v>4.38</v>
      </c>
      <c r="AH509" s="645">
        <f t="shared" si="81"/>
        <v>6.74</v>
      </c>
      <c r="AI509" s="646"/>
    </row>
    <row r="510" spans="1:35" s="71" customFormat="1" ht="15.75" customHeight="1" x14ac:dyDescent="0.25">
      <c r="A510" s="87">
        <v>437301</v>
      </c>
      <c r="B510" s="88">
        <v>4373</v>
      </c>
      <c r="C510" s="88" t="s">
        <v>1267</v>
      </c>
      <c r="D510" s="652" t="s">
        <v>1267</v>
      </c>
      <c r="E510" s="89" t="s">
        <v>644</v>
      </c>
      <c r="F510" s="89" t="s">
        <v>1497</v>
      </c>
      <c r="G510" s="90" t="s">
        <v>1436</v>
      </c>
      <c r="H510" s="91" t="s">
        <v>1262</v>
      </c>
      <c r="I510" s="650">
        <v>0</v>
      </c>
      <c r="J510" s="650">
        <v>0</v>
      </c>
      <c r="K510" s="650">
        <v>0</v>
      </c>
      <c r="L510" s="650">
        <v>0</v>
      </c>
      <c r="M510" s="68">
        <v>59392.99</v>
      </c>
      <c r="N510" s="68">
        <v>59360.800000000003</v>
      </c>
      <c r="O510" s="68">
        <v>110301.26</v>
      </c>
      <c r="P510" s="68">
        <v>110241.49</v>
      </c>
      <c r="Q510" s="67">
        <v>169694.25</v>
      </c>
      <c r="R510" s="69">
        <v>169602.29</v>
      </c>
      <c r="S510" s="66">
        <v>339296.54000000004</v>
      </c>
      <c r="T510" s="639">
        <f t="shared" si="72"/>
        <v>0</v>
      </c>
      <c r="U510" s="640">
        <f t="shared" si="73"/>
        <v>59392.99</v>
      </c>
      <c r="V510" s="641">
        <f t="shared" si="74"/>
        <v>110301.26</v>
      </c>
      <c r="W510" s="641">
        <f t="shared" si="75"/>
        <v>169694.25</v>
      </c>
      <c r="X510" s="639">
        <f t="shared" si="76"/>
        <v>0</v>
      </c>
      <c r="Y510" s="640">
        <f t="shared" si="77"/>
        <v>59360.800000000003</v>
      </c>
      <c r="Z510" s="641">
        <f t="shared" si="78"/>
        <v>110241.49</v>
      </c>
      <c r="AA510" s="641">
        <f t="shared" si="79"/>
        <v>169602.29</v>
      </c>
      <c r="AB510" s="642">
        <v>22578.054941812799</v>
      </c>
      <c r="AC510" s="642">
        <v>4413.2778023830551</v>
      </c>
      <c r="AD510" s="643">
        <v>26991.332744195854</v>
      </c>
      <c r="AE510" s="644">
        <f t="shared" si="80"/>
        <v>0</v>
      </c>
      <c r="AF510" s="644">
        <f t="shared" si="80"/>
        <v>2.2000000000000002</v>
      </c>
      <c r="AG510" s="644">
        <f t="shared" si="80"/>
        <v>4.08</v>
      </c>
      <c r="AH510" s="645">
        <f t="shared" si="81"/>
        <v>6.28</v>
      </c>
      <c r="AI510" s="646"/>
    </row>
    <row r="511" spans="1:35" s="71" customFormat="1" ht="15.75" customHeight="1" x14ac:dyDescent="0.25">
      <c r="A511" s="87">
        <v>1014062</v>
      </c>
      <c r="B511" s="88">
        <v>5152</v>
      </c>
      <c r="C511" s="88" t="s">
        <v>1298</v>
      </c>
      <c r="D511" s="652" t="s">
        <v>1298</v>
      </c>
      <c r="E511" s="89" t="s">
        <v>985</v>
      </c>
      <c r="F511" s="89" t="s">
        <v>1498</v>
      </c>
      <c r="G511" s="90" t="s">
        <v>1436</v>
      </c>
      <c r="H511" s="91" t="s">
        <v>1262</v>
      </c>
      <c r="I511" s="650">
        <v>0</v>
      </c>
      <c r="J511" s="650">
        <v>0</v>
      </c>
      <c r="K511" s="650">
        <v>0</v>
      </c>
      <c r="L511" s="650">
        <v>0</v>
      </c>
      <c r="M511" s="68">
        <v>147347.26</v>
      </c>
      <c r="N511" s="68">
        <v>147267.41</v>
      </c>
      <c r="O511" s="68">
        <v>273644.90999999997</v>
      </c>
      <c r="P511" s="68">
        <v>273496.62</v>
      </c>
      <c r="Q511" s="67">
        <v>420992.17</v>
      </c>
      <c r="R511" s="69">
        <v>420764.03</v>
      </c>
      <c r="S511" s="66">
        <v>841756.2</v>
      </c>
      <c r="T511" s="639">
        <f t="shared" si="72"/>
        <v>0</v>
      </c>
      <c r="U511" s="640">
        <f t="shared" si="73"/>
        <v>147347.26</v>
      </c>
      <c r="V511" s="641">
        <f t="shared" si="74"/>
        <v>273644.90999999997</v>
      </c>
      <c r="W511" s="641">
        <f t="shared" si="75"/>
        <v>420992.17</v>
      </c>
      <c r="X511" s="639">
        <f t="shared" si="76"/>
        <v>0</v>
      </c>
      <c r="Y511" s="640">
        <f t="shared" si="77"/>
        <v>147267.41</v>
      </c>
      <c r="Z511" s="641">
        <f t="shared" si="78"/>
        <v>273496.62</v>
      </c>
      <c r="AA511" s="641">
        <f t="shared" si="79"/>
        <v>420764.03</v>
      </c>
      <c r="AB511" s="642">
        <v>32759.974031750084</v>
      </c>
      <c r="AC511" s="642">
        <v>5225.4148005242669</v>
      </c>
      <c r="AD511" s="643">
        <v>37985.388832274351</v>
      </c>
      <c r="AE511" s="644">
        <f t="shared" si="80"/>
        <v>0</v>
      </c>
      <c r="AF511" s="644">
        <f t="shared" si="80"/>
        <v>3.88</v>
      </c>
      <c r="AG511" s="644">
        <f t="shared" si="80"/>
        <v>7.2</v>
      </c>
      <c r="AH511" s="645">
        <f t="shared" si="81"/>
        <v>11.08</v>
      </c>
      <c r="AI511" s="646"/>
    </row>
    <row r="512" spans="1:35" s="71" customFormat="1" ht="15.75" customHeight="1" x14ac:dyDescent="0.25">
      <c r="A512" s="72">
        <v>1027222</v>
      </c>
      <c r="B512" s="73">
        <v>4489</v>
      </c>
      <c r="C512" s="73" t="s">
        <v>3587</v>
      </c>
      <c r="D512" s="649" t="s">
        <v>1279</v>
      </c>
      <c r="E512" s="74" t="s">
        <v>694</v>
      </c>
      <c r="F512" s="74" t="s">
        <v>1499</v>
      </c>
      <c r="G512" s="75" t="s">
        <v>1436</v>
      </c>
      <c r="H512" s="76" t="s">
        <v>1262</v>
      </c>
      <c r="I512" s="650">
        <v>0</v>
      </c>
      <c r="J512" s="650">
        <v>0</v>
      </c>
      <c r="K512" s="650">
        <v>0</v>
      </c>
      <c r="L512" s="650">
        <v>0</v>
      </c>
      <c r="M512" s="68">
        <v>141399.54999999999</v>
      </c>
      <c r="N512" s="68">
        <v>141322.93</v>
      </c>
      <c r="O512" s="68">
        <v>262599.17</v>
      </c>
      <c r="P512" s="68">
        <v>262456.86</v>
      </c>
      <c r="Q512" s="67">
        <v>403998.71999999997</v>
      </c>
      <c r="R512" s="69">
        <v>403779.79</v>
      </c>
      <c r="S512" s="66">
        <v>807778.51</v>
      </c>
      <c r="T512" s="639">
        <f t="shared" si="72"/>
        <v>0</v>
      </c>
      <c r="U512" s="640">
        <f t="shared" si="73"/>
        <v>141399.54999999999</v>
      </c>
      <c r="V512" s="641">
        <f t="shared" si="74"/>
        <v>262599.17</v>
      </c>
      <c r="W512" s="641">
        <f t="shared" si="75"/>
        <v>403998.71999999997</v>
      </c>
      <c r="X512" s="639">
        <f t="shared" si="76"/>
        <v>0</v>
      </c>
      <c r="Y512" s="640">
        <f t="shared" si="77"/>
        <v>141322.93</v>
      </c>
      <c r="Z512" s="641">
        <f t="shared" si="78"/>
        <v>262456.86</v>
      </c>
      <c r="AA512" s="641">
        <f t="shared" si="79"/>
        <v>403779.79</v>
      </c>
      <c r="AB512" s="642">
        <v>40143.608993402544</v>
      </c>
      <c r="AC512" s="642">
        <v>7167.6518637872805</v>
      </c>
      <c r="AD512" s="643">
        <v>47311.260857189824</v>
      </c>
      <c r="AE512" s="644">
        <f t="shared" si="80"/>
        <v>0</v>
      </c>
      <c r="AF512" s="644">
        <f t="shared" si="80"/>
        <v>2.99</v>
      </c>
      <c r="AG512" s="644">
        <f t="shared" si="80"/>
        <v>5.55</v>
      </c>
      <c r="AH512" s="645">
        <f t="shared" si="81"/>
        <v>8.5399999999999991</v>
      </c>
      <c r="AI512" s="646"/>
    </row>
    <row r="513" spans="1:35" s="71" customFormat="1" x14ac:dyDescent="0.25">
      <c r="A513" s="87">
        <v>1025953</v>
      </c>
      <c r="B513" s="88">
        <v>4614</v>
      </c>
      <c r="C513" s="88" t="s">
        <v>3527</v>
      </c>
      <c r="D513" s="652" t="s">
        <v>1296</v>
      </c>
      <c r="E513" s="89" t="s">
        <v>748</v>
      </c>
      <c r="F513" s="89" t="s">
        <v>748</v>
      </c>
      <c r="G513" s="90" t="s">
        <v>1436</v>
      </c>
      <c r="H513" s="91" t="s">
        <v>1262</v>
      </c>
      <c r="I513" s="650">
        <v>0</v>
      </c>
      <c r="J513" s="650">
        <v>0</v>
      </c>
      <c r="K513" s="650">
        <v>0</v>
      </c>
      <c r="L513" s="650">
        <v>0</v>
      </c>
      <c r="M513" s="68">
        <v>54874.8</v>
      </c>
      <c r="N513" s="68">
        <v>54845.06</v>
      </c>
      <c r="O513" s="68">
        <v>101910.34</v>
      </c>
      <c r="P513" s="68">
        <v>101855.11</v>
      </c>
      <c r="Q513" s="67">
        <v>156785.14000000001</v>
      </c>
      <c r="R513" s="69">
        <v>156700.16999999998</v>
      </c>
      <c r="S513" s="66">
        <v>313485.31</v>
      </c>
      <c r="T513" s="639">
        <f t="shared" si="72"/>
        <v>0</v>
      </c>
      <c r="U513" s="640">
        <f t="shared" si="73"/>
        <v>54874.8</v>
      </c>
      <c r="V513" s="641">
        <f t="shared" si="74"/>
        <v>101910.34</v>
      </c>
      <c r="W513" s="641">
        <f t="shared" si="75"/>
        <v>156785.14000000001</v>
      </c>
      <c r="X513" s="639">
        <f t="shared" si="76"/>
        <v>0</v>
      </c>
      <c r="Y513" s="640">
        <f t="shared" si="77"/>
        <v>54845.06</v>
      </c>
      <c r="Z513" s="641">
        <f t="shared" si="78"/>
        <v>101855.11</v>
      </c>
      <c r="AA513" s="641">
        <f t="shared" si="79"/>
        <v>156700.16999999998</v>
      </c>
      <c r="AB513" s="642">
        <v>38894.179775798271</v>
      </c>
      <c r="AC513" s="642">
        <v>0</v>
      </c>
      <c r="AD513" s="643">
        <v>38894.179775798271</v>
      </c>
      <c r="AE513" s="644">
        <f t="shared" si="80"/>
        <v>0</v>
      </c>
      <c r="AF513" s="644">
        <f t="shared" si="80"/>
        <v>1.41</v>
      </c>
      <c r="AG513" s="644">
        <f t="shared" si="80"/>
        <v>2.62</v>
      </c>
      <c r="AH513" s="645">
        <f t="shared" si="81"/>
        <v>4.03</v>
      </c>
      <c r="AI513" s="646"/>
    </row>
    <row r="514" spans="1:35" s="71" customFormat="1" x14ac:dyDescent="0.25">
      <c r="A514" s="72">
        <v>1026961</v>
      </c>
      <c r="B514" s="73">
        <v>5002</v>
      </c>
      <c r="C514" s="73" t="s">
        <v>3564</v>
      </c>
      <c r="D514" s="649" t="s">
        <v>1408</v>
      </c>
      <c r="E514" s="74" t="s">
        <v>903</v>
      </c>
      <c r="F514" s="74" t="s">
        <v>1500</v>
      </c>
      <c r="G514" s="75" t="s">
        <v>1436</v>
      </c>
      <c r="H514" s="76" t="s">
        <v>1262</v>
      </c>
      <c r="I514" s="650">
        <v>0</v>
      </c>
      <c r="J514" s="650">
        <v>0</v>
      </c>
      <c r="K514" s="650">
        <v>0</v>
      </c>
      <c r="L514" s="650">
        <v>0</v>
      </c>
      <c r="M514" s="68">
        <v>112566.59</v>
      </c>
      <c r="N514" s="68">
        <v>112505.59</v>
      </c>
      <c r="O514" s="68">
        <v>209052.25</v>
      </c>
      <c r="P514" s="68">
        <v>208938.96</v>
      </c>
      <c r="Q514" s="67">
        <v>321618.83999999997</v>
      </c>
      <c r="R514" s="69">
        <v>321444.55</v>
      </c>
      <c r="S514" s="66">
        <v>643063.3899999999</v>
      </c>
      <c r="T514" s="639">
        <f t="shared" si="72"/>
        <v>0</v>
      </c>
      <c r="U514" s="640">
        <f t="shared" si="73"/>
        <v>112566.59</v>
      </c>
      <c r="V514" s="641">
        <f t="shared" si="74"/>
        <v>209052.25</v>
      </c>
      <c r="W514" s="641">
        <f t="shared" si="75"/>
        <v>321618.83999999997</v>
      </c>
      <c r="X514" s="639">
        <f t="shared" si="76"/>
        <v>0</v>
      </c>
      <c r="Y514" s="640">
        <f t="shared" si="77"/>
        <v>112505.59</v>
      </c>
      <c r="Z514" s="641">
        <f t="shared" si="78"/>
        <v>208938.96</v>
      </c>
      <c r="AA514" s="641">
        <f t="shared" si="79"/>
        <v>321444.55</v>
      </c>
      <c r="AB514" s="642">
        <v>15259.444498980509</v>
      </c>
      <c r="AC514" s="642">
        <v>2258.7093876141503</v>
      </c>
      <c r="AD514" s="643">
        <v>17518.15388659466</v>
      </c>
      <c r="AE514" s="644">
        <f t="shared" si="80"/>
        <v>0</v>
      </c>
      <c r="AF514" s="644">
        <f t="shared" si="80"/>
        <v>6.42</v>
      </c>
      <c r="AG514" s="644">
        <f t="shared" si="80"/>
        <v>11.93</v>
      </c>
      <c r="AH514" s="645">
        <f t="shared" si="81"/>
        <v>18.350000000000001</v>
      </c>
      <c r="AI514" s="646"/>
    </row>
    <row r="515" spans="1:35" s="71" customFormat="1" ht="15.75" customHeight="1" x14ac:dyDescent="0.25">
      <c r="A515" s="87">
        <v>1025632</v>
      </c>
      <c r="B515" s="88">
        <v>5169</v>
      </c>
      <c r="C515" s="88" t="s">
        <v>3494</v>
      </c>
      <c r="D515" s="652" t="s">
        <v>1296</v>
      </c>
      <c r="E515" s="89" t="s">
        <v>997</v>
      </c>
      <c r="F515" s="89" t="s">
        <v>997</v>
      </c>
      <c r="G515" s="90" t="s">
        <v>1436</v>
      </c>
      <c r="H515" s="91" t="s">
        <v>1262</v>
      </c>
      <c r="I515" s="650">
        <v>0</v>
      </c>
      <c r="J515" s="650">
        <v>0</v>
      </c>
      <c r="K515" s="650">
        <v>0</v>
      </c>
      <c r="L515" s="650">
        <v>0</v>
      </c>
      <c r="M515" s="68">
        <v>46110.1</v>
      </c>
      <c r="N515" s="68">
        <v>46085.11</v>
      </c>
      <c r="O515" s="68">
        <v>85633.04</v>
      </c>
      <c r="P515" s="68">
        <v>85586.63</v>
      </c>
      <c r="Q515" s="67">
        <v>131743.13999999998</v>
      </c>
      <c r="R515" s="69">
        <v>131671.74</v>
      </c>
      <c r="S515" s="66">
        <v>263414.88</v>
      </c>
      <c r="T515" s="639">
        <f t="shared" si="72"/>
        <v>0</v>
      </c>
      <c r="U515" s="640">
        <f t="shared" si="73"/>
        <v>46110.1</v>
      </c>
      <c r="V515" s="641">
        <f t="shared" si="74"/>
        <v>85633.04</v>
      </c>
      <c r="W515" s="641">
        <f t="shared" si="75"/>
        <v>131743.13999999998</v>
      </c>
      <c r="X515" s="639">
        <f t="shared" si="76"/>
        <v>0</v>
      </c>
      <c r="Y515" s="640">
        <f t="shared" si="77"/>
        <v>46085.11</v>
      </c>
      <c r="Z515" s="641">
        <f t="shared" si="78"/>
        <v>85586.63</v>
      </c>
      <c r="AA515" s="641">
        <f t="shared" si="79"/>
        <v>131671.74</v>
      </c>
      <c r="AB515" s="642">
        <v>38894.179775798271</v>
      </c>
      <c r="AC515" s="642">
        <v>0</v>
      </c>
      <c r="AD515" s="643">
        <v>38894.179775798271</v>
      </c>
      <c r="AE515" s="644">
        <f t="shared" si="80"/>
        <v>0</v>
      </c>
      <c r="AF515" s="644">
        <f t="shared" si="80"/>
        <v>1.18</v>
      </c>
      <c r="AG515" s="644">
        <f t="shared" si="80"/>
        <v>2.2000000000000002</v>
      </c>
      <c r="AH515" s="645">
        <f t="shared" si="81"/>
        <v>3.38</v>
      </c>
      <c r="AI515" s="646"/>
    </row>
    <row r="516" spans="1:35" x14ac:dyDescent="0.25">
      <c r="A516" s="87">
        <v>1004865</v>
      </c>
      <c r="B516" s="88">
        <v>4998</v>
      </c>
      <c r="C516" s="88" t="s">
        <v>1298</v>
      </c>
      <c r="D516" s="652" t="s">
        <v>1298</v>
      </c>
      <c r="E516" s="89" t="s">
        <v>899</v>
      </c>
      <c r="F516" s="89" t="s">
        <v>899</v>
      </c>
      <c r="G516" s="90" t="s">
        <v>1436</v>
      </c>
      <c r="H516" s="91" t="s">
        <v>1262</v>
      </c>
      <c r="I516" s="650">
        <v>0</v>
      </c>
      <c r="J516" s="650">
        <v>0</v>
      </c>
      <c r="K516" s="650">
        <v>0</v>
      </c>
      <c r="L516" s="650">
        <v>0</v>
      </c>
      <c r="M516" s="68">
        <v>77562.77</v>
      </c>
      <c r="N516" s="68">
        <v>77520.73</v>
      </c>
      <c r="O516" s="68">
        <v>144045.14000000001</v>
      </c>
      <c r="P516" s="68">
        <v>143967.07999999999</v>
      </c>
      <c r="Q516" s="67">
        <v>221607.91000000003</v>
      </c>
      <c r="R516" s="69">
        <v>221487.81</v>
      </c>
      <c r="S516" s="66">
        <v>443095.72000000003</v>
      </c>
      <c r="T516" s="639">
        <f t="shared" si="72"/>
        <v>0</v>
      </c>
      <c r="U516" s="640">
        <f t="shared" si="73"/>
        <v>77562.77</v>
      </c>
      <c r="V516" s="641">
        <f t="shared" si="74"/>
        <v>144045.14000000001</v>
      </c>
      <c r="W516" s="641">
        <f t="shared" si="75"/>
        <v>221607.91000000003</v>
      </c>
      <c r="X516" s="639">
        <f t="shared" si="76"/>
        <v>0</v>
      </c>
      <c r="Y516" s="640">
        <f t="shared" si="77"/>
        <v>77520.73</v>
      </c>
      <c r="Z516" s="641">
        <f t="shared" si="78"/>
        <v>143967.07999999999</v>
      </c>
      <c r="AA516" s="641">
        <f t="shared" si="79"/>
        <v>221487.81</v>
      </c>
      <c r="AB516" s="642">
        <v>32759.974031750084</v>
      </c>
      <c r="AC516" s="642">
        <v>5225.4148005242669</v>
      </c>
      <c r="AD516" s="643">
        <v>37985.388832274351</v>
      </c>
      <c r="AE516" s="644">
        <f t="shared" si="80"/>
        <v>0</v>
      </c>
      <c r="AF516" s="644">
        <f t="shared" si="80"/>
        <v>2.04</v>
      </c>
      <c r="AG516" s="644">
        <f t="shared" si="80"/>
        <v>3.79</v>
      </c>
      <c r="AH516" s="645">
        <f t="shared" si="81"/>
        <v>5.83</v>
      </c>
      <c r="AI516" s="646"/>
    </row>
    <row r="517" spans="1:35" x14ac:dyDescent="0.25">
      <c r="A517" s="159">
        <v>1004487</v>
      </c>
      <c r="B517" s="160">
        <v>5061</v>
      </c>
      <c r="C517" s="160" t="s">
        <v>3587</v>
      </c>
      <c r="D517" s="678" t="s">
        <v>1279</v>
      </c>
      <c r="E517" s="161" t="s">
        <v>936</v>
      </c>
      <c r="F517" s="161" t="s">
        <v>936</v>
      </c>
      <c r="G517" s="162" t="s">
        <v>1436</v>
      </c>
      <c r="H517" s="163" t="s">
        <v>1262</v>
      </c>
      <c r="I517" s="679">
        <v>0</v>
      </c>
      <c r="J517" s="679">
        <v>0</v>
      </c>
      <c r="K517" s="679">
        <v>0</v>
      </c>
      <c r="L517" s="679">
        <v>0</v>
      </c>
      <c r="M517" s="680">
        <v>76615.14</v>
      </c>
      <c r="N517" s="680">
        <v>76573.62</v>
      </c>
      <c r="O517" s="680">
        <v>142285.26999999999</v>
      </c>
      <c r="P517" s="680">
        <v>142208.16</v>
      </c>
      <c r="Q517" s="681">
        <v>218900.40999999997</v>
      </c>
      <c r="R517" s="173">
        <v>218781.78</v>
      </c>
      <c r="S517" s="682">
        <v>437682.18999999994</v>
      </c>
      <c r="T517" s="639">
        <f t="shared" ref="T517" si="82">+K517</f>
        <v>0</v>
      </c>
      <c r="U517" s="640">
        <f t="shared" ref="U517" si="83">+M517</f>
        <v>76615.14</v>
      </c>
      <c r="V517" s="641">
        <f t="shared" ref="V517" si="84">+O517</f>
        <v>142285.26999999999</v>
      </c>
      <c r="W517" s="683">
        <f t="shared" ref="W517:W518" si="85">+T517+U517+V517</f>
        <v>218900.40999999997</v>
      </c>
      <c r="X517" s="639">
        <f t="shared" ref="X517" si="86">+L517</f>
        <v>0</v>
      </c>
      <c r="Y517" s="640">
        <f t="shared" ref="Y517" si="87">+N517</f>
        <v>76573.62</v>
      </c>
      <c r="Z517" s="641">
        <f t="shared" ref="Z517" si="88">+P517</f>
        <v>142208.16</v>
      </c>
      <c r="AA517" s="641">
        <f t="shared" ref="AA517" si="89">+X517+Y517+Z517</f>
        <v>218781.78</v>
      </c>
      <c r="AB517" s="642">
        <v>40143.608993402544</v>
      </c>
      <c r="AC517" s="642">
        <v>7167.6518637872805</v>
      </c>
      <c r="AD517" s="684">
        <v>47311.260857189824</v>
      </c>
      <c r="AE517" s="644">
        <f t="shared" ref="AE517:AG517" si="90">+ROUND(X517/$AD517,$AF$2)</f>
        <v>0</v>
      </c>
      <c r="AF517" s="644">
        <f t="shared" si="90"/>
        <v>1.62</v>
      </c>
      <c r="AG517" s="644">
        <f t="shared" si="90"/>
        <v>3.01</v>
      </c>
      <c r="AH517" s="685">
        <f t="shared" ref="AH517" si="91">+AE517+AF517+AG517</f>
        <v>4.63</v>
      </c>
      <c r="AI517" s="646"/>
    </row>
    <row r="518" spans="1:35" ht="15.75" thickBot="1" x14ac:dyDescent="0.3">
      <c r="A518" s="686"/>
      <c r="B518" s="687"/>
      <c r="C518" s="687"/>
      <c r="D518" s="688"/>
      <c r="E518" s="687"/>
      <c r="F518" s="687"/>
      <c r="G518" s="689"/>
      <c r="H518" s="687"/>
      <c r="I518" s="690">
        <v>94837723</v>
      </c>
      <c r="J518" s="690"/>
      <c r="K518" s="690">
        <v>94837723</v>
      </c>
      <c r="L518" s="690">
        <v>95154276</v>
      </c>
      <c r="M518" s="691">
        <v>31798331.000000022</v>
      </c>
      <c r="N518" s="691">
        <v>31904469.000000004</v>
      </c>
      <c r="O518" s="691">
        <v>59054043.120000035</v>
      </c>
      <c r="P518" s="691">
        <v>59251155.980000034</v>
      </c>
      <c r="Q518" s="692">
        <v>185690097.12</v>
      </c>
      <c r="R518" s="693">
        <v>186309900.98000014</v>
      </c>
      <c r="S518" s="694">
        <v>371999998.09999955</v>
      </c>
      <c r="T518" s="181">
        <f t="shared" ref="T518" si="92">+K518*2</f>
        <v>189675446</v>
      </c>
      <c r="U518" s="180">
        <f t="shared" ref="U518" si="93">+M518*2</f>
        <v>63596662.000000045</v>
      </c>
      <c r="V518" s="180">
        <f t="shared" ref="V518" si="94">+O518*2</f>
        <v>118108086.24000007</v>
      </c>
      <c r="W518" s="180">
        <f t="shared" si="85"/>
        <v>371380194.24000013</v>
      </c>
      <c r="X518" s="180">
        <f>SUM(X4:X517)</f>
        <v>95154276</v>
      </c>
      <c r="Y518" s="180">
        <f t="shared" ref="Y518:AH518" si="95">SUM(Y4:Y517)</f>
        <v>31904469.000000004</v>
      </c>
      <c r="Z518" s="180">
        <f t="shared" si="95"/>
        <v>59251155.980000034</v>
      </c>
      <c r="AA518" s="180">
        <f t="shared" si="95"/>
        <v>186309900.98000014</v>
      </c>
      <c r="AB518" s="695">
        <v>14670764.036710979</v>
      </c>
      <c r="AC518" s="695">
        <v>1116283.8668767917</v>
      </c>
      <c r="AD518" s="695">
        <v>15787047.903587764</v>
      </c>
      <c r="AE518" s="696">
        <f t="shared" si="95"/>
        <v>3623.2799999999988</v>
      </c>
      <c r="AF518" s="696">
        <f t="shared" si="95"/>
        <v>1233.42</v>
      </c>
      <c r="AG518" s="696">
        <f t="shared" si="95"/>
        <v>2290.3799999999983</v>
      </c>
      <c r="AH518" s="696">
        <f t="shared" si="95"/>
        <v>7147.0799999999899</v>
      </c>
    </row>
    <row r="519" spans="1:35" ht="15.75" thickTop="1" x14ac:dyDescent="0.25"/>
    <row r="520" spans="1:35" ht="53.25" customHeight="1" x14ac:dyDescent="0.25">
      <c r="X520" s="631" t="s">
        <v>1224</v>
      </c>
      <c r="Y520" s="630" t="s">
        <v>3459</v>
      </c>
    </row>
    <row r="521" spans="1:35" x14ac:dyDescent="0.25">
      <c r="X521" s="647" t="s">
        <v>1267</v>
      </c>
      <c r="Y521" s="648">
        <f t="shared" ref="Y521:Y533" si="96">+SUMIFS(AH:AH,D:D,X521)</f>
        <v>592.95000000000005</v>
      </c>
    </row>
    <row r="522" spans="1:35" x14ac:dyDescent="0.25">
      <c r="X522" s="647" t="s">
        <v>1298</v>
      </c>
      <c r="Y522" s="648">
        <f t="shared" si="96"/>
        <v>595.6099999999999</v>
      </c>
    </row>
    <row r="523" spans="1:35" x14ac:dyDescent="0.25">
      <c r="X523" s="647" t="s">
        <v>1446</v>
      </c>
      <c r="Y523" s="648">
        <f t="shared" si="96"/>
        <v>56.71</v>
      </c>
    </row>
    <row r="524" spans="1:35" x14ac:dyDescent="0.25">
      <c r="X524" s="647" t="s">
        <v>1279</v>
      </c>
      <c r="Y524" s="648">
        <f t="shared" si="96"/>
        <v>493.39999999999992</v>
      </c>
    </row>
    <row r="525" spans="1:35" x14ac:dyDescent="0.25">
      <c r="X525" s="647" t="s">
        <v>1408</v>
      </c>
      <c r="Y525" s="648">
        <f t="shared" si="96"/>
        <v>521.33999999999992</v>
      </c>
    </row>
    <row r="526" spans="1:35" x14ac:dyDescent="0.25">
      <c r="X526" s="647" t="s">
        <v>1277</v>
      </c>
      <c r="Y526" s="648">
        <f t="shared" si="96"/>
        <v>525.08999999999992</v>
      </c>
    </row>
    <row r="527" spans="1:35" x14ac:dyDescent="0.25">
      <c r="X527" s="647" t="s">
        <v>1272</v>
      </c>
      <c r="Y527" s="648">
        <f t="shared" si="96"/>
        <v>662.53</v>
      </c>
    </row>
    <row r="528" spans="1:35" x14ac:dyDescent="0.25">
      <c r="X528" s="647" t="s">
        <v>1274</v>
      </c>
      <c r="Y528" s="648">
        <f t="shared" si="96"/>
        <v>544.14</v>
      </c>
    </row>
    <row r="529" spans="24:25" x14ac:dyDescent="0.25">
      <c r="X529" s="647" t="s">
        <v>1296</v>
      </c>
      <c r="Y529" s="648">
        <f t="shared" si="96"/>
        <v>525.44000000000017</v>
      </c>
    </row>
    <row r="530" spans="24:25" x14ac:dyDescent="0.25">
      <c r="X530" s="647" t="s">
        <v>1258</v>
      </c>
      <c r="Y530" s="648">
        <f t="shared" si="96"/>
        <v>783.1600000000002</v>
      </c>
    </row>
    <row r="531" spans="24:25" x14ac:dyDescent="0.25">
      <c r="X531" s="647" t="s">
        <v>1286</v>
      </c>
      <c r="Y531" s="648">
        <f t="shared" si="96"/>
        <v>543.36</v>
      </c>
    </row>
    <row r="532" spans="24:25" x14ac:dyDescent="0.25">
      <c r="X532" s="647" t="s">
        <v>1293</v>
      </c>
      <c r="Y532" s="648">
        <f t="shared" si="96"/>
        <v>573.62</v>
      </c>
    </row>
    <row r="533" spans="24:25" x14ac:dyDescent="0.25">
      <c r="X533" s="653" t="s">
        <v>1297</v>
      </c>
      <c r="Y533" s="654">
        <f t="shared" si="96"/>
        <v>729.73</v>
      </c>
    </row>
  </sheetData>
  <autoFilter ref="A3:AH518" xr:uid="{00000000-0009-0000-0000-00000A000000}"/>
  <mergeCells count="4">
    <mergeCell ref="T1:W1"/>
    <mergeCell ref="X1:AA1"/>
    <mergeCell ref="AB1:AC1"/>
    <mergeCell ref="AB2:AC2"/>
  </mergeCells>
  <pageMargins left="0.1" right="0.1" top="0.25" bottom="0.25" header="0" footer="0.1"/>
  <pageSetup paperSize="5" scale="2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workbookViewId="0">
      <selection activeCell="O1" sqref="O1"/>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8" customFormat="1" ht="22.5" customHeight="1" thickBot="1" x14ac:dyDescent="0.45">
      <c r="A1" s="1"/>
      <c r="B1" s="925" t="s">
        <v>19</v>
      </c>
      <c r="C1" s="925"/>
      <c r="D1" s="925"/>
      <c r="E1" s="925"/>
      <c r="F1" s="925"/>
      <c r="G1" s="925"/>
      <c r="H1" s="327"/>
      <c r="I1" s="935"/>
      <c r="J1" s="935"/>
      <c r="K1" s="935"/>
      <c r="L1" s="219"/>
      <c r="M1" s="925" t="s">
        <v>1165</v>
      </c>
      <c r="N1" s="925"/>
      <c r="O1" s="207">
        <v>2</v>
      </c>
      <c r="P1" s="327"/>
      <c r="Q1" s="327"/>
      <c r="R1" s="327"/>
      <c r="S1" s="327"/>
      <c r="T1" s="327"/>
      <c r="U1" s="327"/>
      <c r="V1" s="327"/>
      <c r="W1" s="327"/>
      <c r="X1" s="327"/>
      <c r="Y1" s="327"/>
      <c r="Z1" s="327"/>
      <c r="AA1" s="327"/>
      <c r="AB1" s="327"/>
      <c r="AC1" s="327"/>
      <c r="AD1" s="327"/>
      <c r="AE1" s="327"/>
      <c r="AF1" s="327"/>
      <c r="AG1" s="327"/>
      <c r="AH1" s="327"/>
      <c r="AI1" s="327"/>
      <c r="AJ1" s="327"/>
      <c r="AK1" s="327"/>
      <c r="AL1" s="327"/>
      <c r="AM1" s="327"/>
      <c r="AN1" s="1"/>
    </row>
    <row r="2" spans="1:40" s="329" customFormat="1" ht="6" customHeight="1" x14ac:dyDescent="0.3">
      <c r="A2" s="220"/>
      <c r="B2" s="220"/>
      <c r="C2" s="4"/>
      <c r="D2" s="4"/>
      <c r="E2" s="4"/>
      <c r="F2" s="4"/>
      <c r="G2" s="4"/>
      <c r="H2" s="5"/>
      <c r="I2" s="221"/>
      <c r="J2" s="221"/>
      <c r="K2" s="221"/>
      <c r="L2" s="926"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December 2017 - February 2018</v>
      </c>
      <c r="M2" s="926"/>
      <c r="N2" s="926"/>
      <c r="O2" s="926"/>
      <c r="P2" s="926"/>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9" customFormat="1" ht="13.5" customHeight="1" x14ac:dyDescent="0.3">
      <c r="A3" s="220"/>
      <c r="B3" s="767" t="s">
        <v>1682</v>
      </c>
      <c r="C3" s="767"/>
      <c r="D3" s="767"/>
      <c r="E3" s="767"/>
      <c r="F3" s="767"/>
      <c r="G3" s="767"/>
      <c r="H3" s="4"/>
      <c r="I3" s="221"/>
      <c r="J3" s="221"/>
      <c r="K3" s="221"/>
      <c r="L3" s="926"/>
      <c r="M3" s="926"/>
      <c r="N3" s="926"/>
      <c r="O3" s="926"/>
      <c r="P3" s="926"/>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9"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8" customFormat="1" ht="18" customHeight="1" x14ac:dyDescent="0.2">
      <c r="A5" s="296"/>
      <c r="B5" s="927" t="s">
        <v>22</v>
      </c>
      <c r="C5" s="928"/>
      <c r="D5" s="920" t="str">
        <f>+'QIPP Scorecard'!D5</f>
        <v>All MCOs in Providers SDA</v>
      </c>
      <c r="E5" s="921"/>
      <c r="F5" s="921"/>
      <c r="G5" s="921"/>
      <c r="H5" s="921"/>
      <c r="I5" s="922"/>
      <c r="J5" s="297"/>
      <c r="K5" s="890" t="s">
        <v>1723</v>
      </c>
      <c r="L5" s="890"/>
      <c r="M5" s="354" t="s">
        <v>38</v>
      </c>
      <c r="N5" s="355" t="s">
        <v>39</v>
      </c>
      <c r="O5" s="356" t="s">
        <v>40</v>
      </c>
      <c r="P5" s="357" t="s">
        <v>41</v>
      </c>
      <c r="Q5" s="358" t="s">
        <v>1720</v>
      </c>
      <c r="R5" s="359" t="s">
        <v>1721</v>
      </c>
      <c r="S5" s="360" t="s">
        <v>1722</v>
      </c>
      <c r="T5" s="296"/>
      <c r="U5" s="890" t="s">
        <v>1756</v>
      </c>
      <c r="V5" s="890"/>
      <c r="W5" s="354" t="s">
        <v>38</v>
      </c>
      <c r="X5" s="355" t="s">
        <v>39</v>
      </c>
      <c r="Y5" s="356" t="s">
        <v>40</v>
      </c>
      <c r="Z5" s="357" t="s">
        <v>41</v>
      </c>
      <c r="AA5" s="358" t="s">
        <v>1720</v>
      </c>
      <c r="AB5" s="359" t="s">
        <v>1721</v>
      </c>
      <c r="AC5" s="360" t="s">
        <v>1722</v>
      </c>
      <c r="AD5" s="296"/>
      <c r="AE5" s="296"/>
      <c r="AF5" s="296"/>
      <c r="AG5" s="296"/>
      <c r="AH5" s="296"/>
      <c r="AI5" s="296"/>
      <c r="AJ5" s="296"/>
      <c r="AK5" s="296"/>
      <c r="AL5" s="296"/>
      <c r="AM5" s="296"/>
      <c r="AN5" s="296"/>
    </row>
    <row r="6" spans="1:40" ht="15" customHeight="1" x14ac:dyDescent="0.25">
      <c r="A6" s="220"/>
      <c r="B6" s="751" t="s">
        <v>1510</v>
      </c>
      <c r="C6" s="756"/>
      <c r="D6" s="920" t="str">
        <f>+'QIPP Scorecard'!D6</f>
        <v>MRSA West</v>
      </c>
      <c r="E6" s="921"/>
      <c r="F6" s="921"/>
      <c r="G6" s="921"/>
      <c r="H6" s="921"/>
      <c r="I6" s="922"/>
      <c r="J6" s="297"/>
      <c r="K6" s="891" t="s">
        <v>1</v>
      </c>
      <c r="L6" s="892"/>
      <c r="M6" s="380">
        <f>+SUM(E19:G19,F20:G20,G21)</f>
        <v>61536.69</v>
      </c>
      <c r="N6" s="381">
        <f>+SUM(H22:J22,I23:J23,J24)</f>
        <v>60952.89</v>
      </c>
      <c r="O6" s="381">
        <f>+SUM(K25:M25,L26:M26,M27)</f>
        <v>19504.8</v>
      </c>
      <c r="P6" s="382">
        <f>SUM(N28:P28,O29:P29,P30)</f>
        <v>0</v>
      </c>
      <c r="Q6" s="383"/>
      <c r="R6" s="384"/>
      <c r="S6" s="385"/>
      <c r="T6" s="333"/>
      <c r="U6" s="891" t="s">
        <v>1</v>
      </c>
      <c r="V6" s="892"/>
      <c r="W6" s="324">
        <f>+SUM(E19:G30)</f>
        <v>61536.69</v>
      </c>
      <c r="X6" s="324">
        <f>+SUM(H19:J30)</f>
        <v>63204.689999999988</v>
      </c>
      <c r="Y6" s="324">
        <f>+SUM(K19:M30)</f>
        <v>20880.899999999998</v>
      </c>
      <c r="Z6" s="324">
        <f>+SUM(N19:P30)</f>
        <v>0</v>
      </c>
      <c r="AA6" s="324">
        <f>+SUM(Q19:S30)</f>
        <v>0</v>
      </c>
      <c r="AB6" s="324">
        <f>+SUM(T19:Y30)</f>
        <v>0</v>
      </c>
      <c r="AC6" s="324">
        <f>+SUM(Z19:AM30)</f>
        <v>0</v>
      </c>
      <c r="AD6" s="220"/>
      <c r="AE6" s="220"/>
      <c r="AF6" s="220"/>
      <c r="AG6" s="220"/>
      <c r="AH6" s="220"/>
      <c r="AI6" s="220"/>
      <c r="AJ6" s="220"/>
      <c r="AK6" s="220"/>
      <c r="AL6" s="220"/>
      <c r="AM6" s="220"/>
      <c r="AN6" s="220"/>
    </row>
    <row r="7" spans="1:40" ht="15" customHeight="1" x14ac:dyDescent="0.25">
      <c r="A7" s="220"/>
      <c r="B7" s="751" t="s">
        <v>23</v>
      </c>
      <c r="C7" s="752"/>
      <c r="D7" s="920" t="str">
        <f>+'QIPP Scorecard'!D7</f>
        <v>Elsie Gayer Health Care Center</v>
      </c>
      <c r="E7" s="921"/>
      <c r="F7" s="921"/>
      <c r="G7" s="921"/>
      <c r="H7" s="921"/>
      <c r="I7" s="922"/>
      <c r="J7" s="297"/>
      <c r="K7" s="893" t="s">
        <v>44</v>
      </c>
      <c r="L7" s="894"/>
      <c r="M7" s="386">
        <f>+SUM(E37:G37,F38:G38,G39)</f>
        <v>12395.880000000001</v>
      </c>
      <c r="N7" s="387">
        <f>+SUM(H40:J40,I41:J41,J42)</f>
        <v>16371.040000000005</v>
      </c>
      <c r="O7" s="387">
        <f>SUM(K43:M43,L44:M44,M45)</f>
        <v>0</v>
      </c>
      <c r="P7" s="370">
        <f>+SUM(N46:P46,O47:P47,P48)</f>
        <v>0</v>
      </c>
      <c r="Q7" s="388"/>
      <c r="R7" s="389"/>
      <c r="S7" s="390"/>
      <c r="T7" s="333"/>
      <c r="U7" s="893" t="s">
        <v>44</v>
      </c>
      <c r="V7" s="894"/>
      <c r="W7" s="324">
        <f>+SUM(E37:G48)</f>
        <v>12395.880000000001</v>
      </c>
      <c r="X7" s="324">
        <f>+SUM(H37:J48)</f>
        <v>16824.640000000003</v>
      </c>
      <c r="Y7" s="324">
        <f>+SUM(K37:M48)</f>
        <v>351.12000000000006</v>
      </c>
      <c r="Z7" s="324">
        <f>+SUM(N37:P48)</f>
        <v>0</v>
      </c>
      <c r="AA7" s="324">
        <f>+SUM(Q37:S48)</f>
        <v>0</v>
      </c>
      <c r="AB7" s="324">
        <f>+SUM(T37:Y48)</f>
        <v>0</v>
      </c>
      <c r="AC7" s="324">
        <f>+SUM(Z37:AM48)</f>
        <v>0</v>
      </c>
      <c r="AD7" s="220"/>
      <c r="AE7" s="220"/>
      <c r="AF7" s="220"/>
      <c r="AG7" s="220"/>
      <c r="AH7" s="220"/>
      <c r="AI7" s="220"/>
      <c r="AJ7" s="220"/>
      <c r="AK7" s="220"/>
      <c r="AL7" s="220"/>
      <c r="AM7" s="220"/>
      <c r="AN7" s="220"/>
    </row>
    <row r="8" spans="1:40" ht="15" customHeight="1" x14ac:dyDescent="0.25">
      <c r="A8" s="220"/>
      <c r="B8" s="751" t="s">
        <v>24</v>
      </c>
      <c r="C8" s="752"/>
      <c r="D8" s="920" t="str">
        <f>+'QIPP Scorecard'!D8</f>
        <v>Seminole Hospital District of Gaines County, Texas</v>
      </c>
      <c r="E8" s="921"/>
      <c r="F8" s="921"/>
      <c r="G8" s="921"/>
      <c r="H8" s="921"/>
      <c r="I8" s="922"/>
      <c r="J8" s="297"/>
      <c r="K8" s="893" t="s">
        <v>45</v>
      </c>
      <c r="L8" s="894"/>
      <c r="M8" s="386">
        <f>+SUM(E55:G55,F56:G56,G57)</f>
        <v>23020.92</v>
      </c>
      <c r="N8" s="387">
        <f>+SUM(H58:J58,I59:J59,J60)</f>
        <v>30403.360000000004</v>
      </c>
      <c r="O8" s="387">
        <f>+SUM(K61:M61,L62:M62,M63)</f>
        <v>0</v>
      </c>
      <c r="P8" s="370">
        <f>SUM(N64:P64,O65:P65,P66)</f>
        <v>0</v>
      </c>
      <c r="Q8" s="388"/>
      <c r="R8" s="389"/>
      <c r="S8" s="390"/>
      <c r="T8" s="333"/>
      <c r="U8" s="893" t="s">
        <v>45</v>
      </c>
      <c r="V8" s="894"/>
      <c r="W8" s="324">
        <f>+SUM(E55:G66)</f>
        <v>23020.92</v>
      </c>
      <c r="X8" s="324">
        <f>+SUM(H55:J66)</f>
        <v>31245.760000000006</v>
      </c>
      <c r="Y8" s="324">
        <f>+SUM(K55:M66)</f>
        <v>652.08000000000004</v>
      </c>
      <c r="Z8" s="324">
        <f>+SUM(N55:P66)</f>
        <v>0</v>
      </c>
      <c r="AA8" s="324">
        <f>+SUM(Q55:S66)</f>
        <v>0</v>
      </c>
      <c r="AB8" s="324">
        <f>+SUM(T55:Y66)</f>
        <v>0</v>
      </c>
      <c r="AC8" s="324">
        <f>+SUM(Z55:AM66)</f>
        <v>0</v>
      </c>
      <c r="AD8" s="220"/>
      <c r="AE8" s="220"/>
      <c r="AF8" s="220"/>
      <c r="AG8" s="220"/>
      <c r="AH8" s="220"/>
      <c r="AI8" s="220"/>
      <c r="AJ8" s="220"/>
      <c r="AK8" s="220"/>
      <c r="AL8" s="220"/>
      <c r="AM8" s="220"/>
      <c r="AN8" s="220"/>
    </row>
    <row r="9" spans="1:40" ht="15" customHeight="1" x14ac:dyDescent="0.25">
      <c r="A9" s="220"/>
      <c r="B9" s="751" t="s">
        <v>25</v>
      </c>
      <c r="C9" s="752"/>
      <c r="D9" s="920">
        <f>+'QIPP Scorecard'!D9</f>
        <v>4129</v>
      </c>
      <c r="E9" s="921"/>
      <c r="F9" s="921"/>
      <c r="G9" s="921"/>
      <c r="H9" s="921"/>
      <c r="I9" s="922"/>
      <c r="J9" s="297"/>
      <c r="K9" s="895" t="s">
        <v>46</v>
      </c>
      <c r="L9" s="896"/>
      <c r="M9" s="391">
        <f>SUM(E73:G73,F74:G74,G75)</f>
        <v>10329.9</v>
      </c>
      <c r="N9" s="392">
        <f>SUM(H76:J76,I77:J77,J78)</f>
        <v>11693.6</v>
      </c>
      <c r="O9" s="392">
        <f>SUM(K79:M79,L80:M80,M81)</f>
        <v>0</v>
      </c>
      <c r="P9" s="379">
        <f>SUM(N82:P82,O83:P83,P84)</f>
        <v>0</v>
      </c>
      <c r="Q9" s="393"/>
      <c r="R9" s="394"/>
      <c r="S9" s="395"/>
      <c r="T9" s="333"/>
      <c r="U9" s="895" t="s">
        <v>46</v>
      </c>
      <c r="V9" s="896"/>
      <c r="W9" s="324">
        <f>+SUM(E73:G84)</f>
        <v>10329.9</v>
      </c>
      <c r="X9" s="324">
        <f>+SUM(H73:J84)</f>
        <v>12071.599999999999</v>
      </c>
      <c r="Y9" s="324">
        <f>+SUM(K73:M84)</f>
        <v>257.40000000000003</v>
      </c>
      <c r="Z9" s="324">
        <f>+SUM(N73:P84)</f>
        <v>0</v>
      </c>
      <c r="AA9" s="324">
        <f>+SUM(Q73:S84)</f>
        <v>0</v>
      </c>
      <c r="AB9" s="324">
        <f>+SUM(T73:Y84)</f>
        <v>0</v>
      </c>
      <c r="AC9" s="324">
        <f>+SUM(Z73:AM84)</f>
        <v>0</v>
      </c>
      <c r="AD9" s="220"/>
      <c r="AE9" s="220"/>
      <c r="AF9" s="220"/>
      <c r="AG9" s="220"/>
      <c r="AH9" s="220"/>
      <c r="AI9" s="220"/>
      <c r="AJ9" s="220"/>
      <c r="AK9" s="220"/>
      <c r="AL9" s="220"/>
      <c r="AM9" s="220"/>
      <c r="AN9" s="220"/>
    </row>
    <row r="10" spans="1:40" ht="15" customHeight="1" thickBot="1" x14ac:dyDescent="0.3">
      <c r="A10" s="220"/>
      <c r="B10" s="751" t="s">
        <v>1739</v>
      </c>
      <c r="C10" s="752"/>
      <c r="D10" s="920">
        <f>+'QIPP Scorecard'!D10</f>
        <v>455061</v>
      </c>
      <c r="E10" s="921"/>
      <c r="F10" s="921"/>
      <c r="G10" s="921"/>
      <c r="H10" s="921"/>
      <c r="I10" s="922"/>
      <c r="J10" s="297"/>
      <c r="K10" s="929" t="s">
        <v>52</v>
      </c>
      <c r="L10" s="930"/>
      <c r="M10" s="362"/>
      <c r="N10" s="363">
        <f>+SUM(H19:J21,H37:J39,H55:J57,H73:J75)</f>
        <v>3925.8000000000015</v>
      </c>
      <c r="O10" s="364">
        <f>+SUM(K19:M21,K37:M39,K55:M57,K73:M75)</f>
        <v>479.82</v>
      </c>
      <c r="P10" s="365">
        <f>+SUM(N19:P21,N37:P39,N55:P57,N73:P75)</f>
        <v>0</v>
      </c>
      <c r="Q10" s="366">
        <f>+SUM(Q19:S21,Q37:S39,Q55:S57,Q73:S75)</f>
        <v>0</v>
      </c>
      <c r="R10" s="366">
        <f>+SUM(T19:Y21,T37:Y39,T55:Y57,T73:Y75)</f>
        <v>0</v>
      </c>
      <c r="S10" s="365">
        <f>+SUM(Z19:AM21,Z37:AM39,Z55:AM57,Z73:AM75)</f>
        <v>0</v>
      </c>
      <c r="T10" s="333"/>
      <c r="U10" s="888" t="s">
        <v>0</v>
      </c>
      <c r="V10" s="889"/>
      <c r="W10" s="361">
        <f>SUM(W6:W9)</f>
        <v>107283.39</v>
      </c>
      <c r="X10" s="361">
        <f>SUM(X6:X9)</f>
        <v>123346.69</v>
      </c>
      <c r="Y10" s="361">
        <f>SUM(Y6:Y9)</f>
        <v>22141.5</v>
      </c>
      <c r="Z10" s="361">
        <f>SUM(Z6:Z9)</f>
        <v>0</v>
      </c>
      <c r="AA10" s="361">
        <f>SUM(AA6:AA9)</f>
        <v>0</v>
      </c>
      <c r="AB10" s="361">
        <f t="shared" ref="AB10:AC10" si="0">SUM(AB6:AB9)</f>
        <v>0</v>
      </c>
      <c r="AC10" s="361">
        <f t="shared" si="0"/>
        <v>0</v>
      </c>
      <c r="AD10" s="220"/>
      <c r="AE10" s="220"/>
      <c r="AF10" s="220"/>
      <c r="AG10" s="220"/>
      <c r="AH10" s="220"/>
      <c r="AI10" s="220"/>
      <c r="AJ10" s="220"/>
      <c r="AK10" s="220"/>
      <c r="AL10" s="220"/>
      <c r="AM10" s="220"/>
      <c r="AN10" s="220"/>
    </row>
    <row r="11" spans="1:40" ht="15" customHeight="1" thickTop="1" x14ac:dyDescent="0.25">
      <c r="A11" s="220"/>
      <c r="B11" s="751" t="s">
        <v>1618</v>
      </c>
      <c r="C11" s="752"/>
      <c r="D11" s="920">
        <f>+'QIPP Scorecard'!D11</f>
        <v>1306875281</v>
      </c>
      <c r="E11" s="921"/>
      <c r="F11" s="921"/>
      <c r="G11" s="921"/>
      <c r="H11" s="921"/>
      <c r="I11" s="922"/>
      <c r="J11" s="297"/>
      <c r="K11" s="931" t="s">
        <v>53</v>
      </c>
      <c r="L11" s="932"/>
      <c r="M11" s="367"/>
      <c r="N11" s="368"/>
      <c r="O11" s="369">
        <f>+SUM(K22:M24,K40:M42,K58:M60,K76:M78)</f>
        <v>2156.8799999999997</v>
      </c>
      <c r="P11" s="370">
        <f>+SUM(N22:P24,N40:P42,N58:P60,N76:P78)</f>
        <v>0</v>
      </c>
      <c r="Q11" s="371">
        <f>+SUM(Q22:S24,Q40:S42,Q58:S60,Q76:S78)</f>
        <v>0</v>
      </c>
      <c r="R11" s="371">
        <f>+SUM(T22:Y24,T40:Y42,T58:Y60,T76:Y78)</f>
        <v>0</v>
      </c>
      <c r="S11" s="370">
        <f>+SUM(Z22:AM24,Z40:AM42,Z58:AM60,Z76:AM78)</f>
        <v>0</v>
      </c>
      <c r="T11" s="333"/>
      <c r="U11" s="333"/>
      <c r="V11" s="333"/>
      <c r="W11" s="333"/>
      <c r="X11" s="333"/>
      <c r="Y11" s="333"/>
      <c r="Z11" s="333"/>
      <c r="AA11" s="333"/>
      <c r="AB11" s="333"/>
      <c r="AC11" s="333"/>
      <c r="AD11" s="220"/>
      <c r="AE11" s="220"/>
      <c r="AF11" s="220"/>
      <c r="AG11" s="220"/>
      <c r="AH11" s="220"/>
      <c r="AI11" s="220"/>
      <c r="AJ11" s="220"/>
      <c r="AK11" s="220"/>
      <c r="AL11" s="220"/>
      <c r="AM11" s="220"/>
      <c r="AN11" s="220"/>
    </row>
    <row r="12" spans="1:40" ht="15" customHeight="1" x14ac:dyDescent="0.25">
      <c r="A12" s="222"/>
      <c r="B12" s="751" t="s">
        <v>1740</v>
      </c>
      <c r="C12" s="752"/>
      <c r="D12" s="920">
        <f>+'QIPP Scorecard'!D12:J12</f>
        <v>1026085</v>
      </c>
      <c r="E12" s="921"/>
      <c r="F12" s="921"/>
      <c r="G12" s="921"/>
      <c r="H12" s="921"/>
      <c r="I12" s="922"/>
      <c r="J12" s="221"/>
      <c r="K12" s="931" t="s">
        <v>54</v>
      </c>
      <c r="L12" s="932"/>
      <c r="M12" s="367"/>
      <c r="N12" s="372"/>
      <c r="O12" s="373"/>
      <c r="P12" s="374">
        <f>+SUM(N25:P27,N43:P45,N61:P63,N79:P81,)</f>
        <v>0</v>
      </c>
      <c r="Q12" s="371">
        <f>+SUM(Q25:S27,Q43:S45,Q61:S63,Q79:S81,)</f>
        <v>0</v>
      </c>
      <c r="R12" s="371">
        <f>+SUM(T25:Y27,T43:Y45,T61:Y63,T79:Y81,)</f>
        <v>0</v>
      </c>
      <c r="S12" s="370">
        <f>+SUM(Z25:AM27,Z43:AM45,Z61:AM63,Z79:AM81,)</f>
        <v>0</v>
      </c>
      <c r="T12" s="220"/>
      <c r="U12" s="220"/>
      <c r="V12" s="220"/>
      <c r="W12" s="220"/>
      <c r="X12" s="333"/>
      <c r="Y12" s="333"/>
      <c r="Z12" s="333"/>
      <c r="AA12" s="333"/>
      <c r="AB12" s="333"/>
      <c r="AC12" s="333"/>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5"/>
      <c r="K13" s="933" t="s">
        <v>1724</v>
      </c>
      <c r="L13" s="934"/>
      <c r="M13" s="375"/>
      <c r="N13" s="376"/>
      <c r="O13" s="376"/>
      <c r="P13" s="377"/>
      <c r="Q13" s="378">
        <f>+SUM(Q28:S30,Q46:S48,Q64:S66,Q82:S84,)</f>
        <v>0</v>
      </c>
      <c r="R13" s="378">
        <f>+SUM(T28:Y30,T46:Y48,T64:Y66,T82:Y84,)</f>
        <v>0</v>
      </c>
      <c r="S13" s="379">
        <f>+SUM(Z28:AM30,Z46:AM48,Z64:AM66,Z82:AM84,)</f>
        <v>0</v>
      </c>
      <c r="T13" s="220"/>
      <c r="U13" s="220"/>
      <c r="V13" s="220"/>
      <c r="W13" s="220"/>
      <c r="X13" s="333"/>
      <c r="Y13" s="333"/>
      <c r="Z13" s="333"/>
      <c r="AA13" s="333"/>
      <c r="AB13" s="333"/>
      <c r="AC13" s="333"/>
      <c r="AD13" s="220"/>
      <c r="AE13" s="220"/>
      <c r="AF13" s="220"/>
      <c r="AG13" s="220"/>
      <c r="AH13" s="220"/>
      <c r="AI13" s="220"/>
      <c r="AJ13" s="220"/>
      <c r="AK13" s="220"/>
      <c r="AL13" s="220"/>
      <c r="AM13" s="220"/>
      <c r="AN13" s="220"/>
    </row>
    <row r="14" spans="1:40" ht="15" customHeight="1" thickBot="1" x14ac:dyDescent="0.25">
      <c r="A14" s="222"/>
      <c r="B14" s="936" t="s">
        <v>1686</v>
      </c>
      <c r="C14" s="936"/>
      <c r="D14" s="936"/>
      <c r="E14" s="936"/>
      <c r="F14" s="936"/>
      <c r="G14" s="923" t="s">
        <v>11</v>
      </c>
      <c r="H14" s="923"/>
      <c r="I14" s="923"/>
      <c r="J14" s="326"/>
      <c r="K14" s="888" t="s">
        <v>0</v>
      </c>
      <c r="L14" s="889"/>
      <c r="M14" s="361">
        <f>+SUM(M6:M13)</f>
        <v>107283.39</v>
      </c>
      <c r="N14" s="361">
        <f t="shared" ref="N14:R14" si="1">+SUM(N6:N13)</f>
        <v>123346.69000000002</v>
      </c>
      <c r="O14" s="361">
        <f t="shared" si="1"/>
        <v>22141.5</v>
      </c>
      <c r="P14" s="361">
        <f t="shared" si="1"/>
        <v>0</v>
      </c>
      <c r="Q14" s="361">
        <f t="shared" si="1"/>
        <v>0</v>
      </c>
      <c r="R14" s="361">
        <f t="shared" si="1"/>
        <v>0</v>
      </c>
      <c r="S14" s="361">
        <f>+SUM(S6:S13)</f>
        <v>0</v>
      </c>
      <c r="T14" s="220"/>
      <c r="U14" s="333"/>
      <c r="V14" s="220"/>
      <c r="W14" s="220"/>
      <c r="X14" s="333"/>
      <c r="Y14" s="333"/>
      <c r="Z14" s="333"/>
      <c r="AA14" s="333"/>
      <c r="AB14" s="333"/>
      <c r="AC14" s="333"/>
      <c r="AD14" s="220"/>
      <c r="AE14" s="220"/>
      <c r="AF14" s="220"/>
      <c r="AG14" s="220"/>
      <c r="AH14" s="220"/>
      <c r="AI14" s="220"/>
      <c r="AJ14" s="220"/>
      <c r="AK14" s="220"/>
      <c r="AL14" s="220"/>
      <c r="AM14" s="220"/>
      <c r="AN14" s="220"/>
    </row>
    <row r="15" spans="1:40" ht="13.5" thickTop="1" x14ac:dyDescent="0.2">
      <c r="A15" s="220"/>
      <c r="B15" s="937"/>
      <c r="C15" s="937"/>
      <c r="D15" s="937"/>
      <c r="E15" s="937"/>
      <c r="F15" s="937"/>
      <c r="G15" s="924"/>
      <c r="H15" s="924"/>
      <c r="I15" s="924"/>
      <c r="J15" s="220"/>
      <c r="K15" s="220"/>
      <c r="L15" s="220"/>
      <c r="M15" s="335"/>
      <c r="N15" s="336"/>
      <c r="O15" s="335"/>
      <c r="P15" s="220"/>
      <c r="Q15" s="221"/>
      <c r="R15" s="221"/>
      <c r="S15" s="221"/>
      <c r="T15" s="220"/>
      <c r="U15" s="220"/>
      <c r="V15" s="220"/>
      <c r="W15" s="220"/>
      <c r="X15" s="220"/>
      <c r="Y15" s="335"/>
      <c r="Z15" s="336"/>
      <c r="AA15" s="335"/>
      <c r="AB15" s="220"/>
      <c r="AC15" s="221"/>
      <c r="AD15" s="221"/>
      <c r="AE15" s="221"/>
      <c r="AF15" s="220"/>
      <c r="AG15" s="220"/>
      <c r="AH15" s="220"/>
      <c r="AI15" s="220"/>
      <c r="AJ15" s="220"/>
      <c r="AK15" s="335"/>
      <c r="AL15" s="336"/>
      <c r="AM15" s="335"/>
      <c r="AN15" s="220"/>
    </row>
    <row r="16" spans="1:40" ht="18.75" x14ac:dyDescent="0.2">
      <c r="A16" s="220"/>
      <c r="B16" s="910" t="s">
        <v>1680</v>
      </c>
      <c r="C16" s="911"/>
      <c r="D16" s="911"/>
      <c r="E16" s="912" t="s">
        <v>1679</v>
      </c>
      <c r="F16" s="912"/>
      <c r="G16" s="912"/>
      <c r="H16" s="912"/>
      <c r="I16" s="912"/>
      <c r="J16" s="912"/>
      <c r="K16" s="912"/>
      <c r="L16" s="912"/>
      <c r="M16" s="912"/>
      <c r="N16" s="912"/>
      <c r="O16" s="912"/>
      <c r="P16" s="913"/>
      <c r="Q16" s="866" t="s">
        <v>1688</v>
      </c>
      <c r="R16" s="867"/>
      <c r="S16" s="867"/>
      <c r="T16" s="867"/>
      <c r="U16" s="867"/>
      <c r="V16" s="867"/>
      <c r="W16" s="867"/>
      <c r="X16" s="867"/>
      <c r="Y16" s="867"/>
      <c r="Z16" s="867"/>
      <c r="AA16" s="867"/>
      <c r="AB16" s="867"/>
      <c r="AC16" s="867"/>
      <c r="AD16" s="867"/>
      <c r="AE16" s="867"/>
      <c r="AF16" s="867"/>
      <c r="AG16" s="867"/>
      <c r="AH16" s="867"/>
      <c r="AI16" s="867"/>
      <c r="AJ16" s="867"/>
      <c r="AK16" s="867"/>
      <c r="AL16" s="867"/>
      <c r="AM16" s="868"/>
      <c r="AN16" s="220"/>
    </row>
    <row r="17" spans="1:40" ht="15.75" customHeight="1" x14ac:dyDescent="0.25">
      <c r="A17" s="220"/>
      <c r="B17" s="854" t="s">
        <v>1687</v>
      </c>
      <c r="C17" s="855"/>
      <c r="D17" s="858" t="s">
        <v>33</v>
      </c>
      <c r="E17" s="879" t="s">
        <v>2</v>
      </c>
      <c r="F17" s="880"/>
      <c r="G17" s="881"/>
      <c r="H17" s="882" t="s">
        <v>3</v>
      </c>
      <c r="I17" s="883"/>
      <c r="J17" s="884"/>
      <c r="K17" s="885" t="s">
        <v>4</v>
      </c>
      <c r="L17" s="886"/>
      <c r="M17" s="887"/>
      <c r="N17" s="869" t="s">
        <v>5</v>
      </c>
      <c r="O17" s="870"/>
      <c r="P17" s="871"/>
      <c r="Q17" s="860" t="s">
        <v>1155</v>
      </c>
      <c r="R17" s="861"/>
      <c r="S17" s="862"/>
      <c r="T17" s="863" t="s">
        <v>1157</v>
      </c>
      <c r="U17" s="864"/>
      <c r="V17" s="864"/>
      <c r="W17" s="864"/>
      <c r="X17" s="864"/>
      <c r="Y17" s="865"/>
      <c r="Z17" s="901" t="s">
        <v>1156</v>
      </c>
      <c r="AA17" s="902"/>
      <c r="AB17" s="902"/>
      <c r="AC17" s="902"/>
      <c r="AD17" s="902"/>
      <c r="AE17" s="902"/>
      <c r="AF17" s="902"/>
      <c r="AG17" s="902"/>
      <c r="AH17" s="902"/>
      <c r="AI17" s="902"/>
      <c r="AJ17" s="902"/>
      <c r="AK17" s="902"/>
      <c r="AL17" s="902"/>
      <c r="AM17" s="903"/>
      <c r="AN17" s="220"/>
    </row>
    <row r="18" spans="1:40" ht="15.75" customHeight="1" x14ac:dyDescent="0.2">
      <c r="A18" s="220"/>
      <c r="B18" s="856"/>
      <c r="C18" s="857"/>
      <c r="D18" s="859"/>
      <c r="E18" s="334" t="s">
        <v>1689</v>
      </c>
      <c r="F18" s="334" t="s">
        <v>1690</v>
      </c>
      <c r="G18" s="334" t="s">
        <v>1691</v>
      </c>
      <c r="H18" s="334" t="s">
        <v>1692</v>
      </c>
      <c r="I18" s="334" t="s">
        <v>1694</v>
      </c>
      <c r="J18" s="334" t="s">
        <v>1695</v>
      </c>
      <c r="K18" s="334" t="s">
        <v>1696</v>
      </c>
      <c r="L18" s="334" t="s">
        <v>1697</v>
      </c>
      <c r="M18" s="334" t="s">
        <v>14</v>
      </c>
      <c r="N18" s="334" t="s">
        <v>15</v>
      </c>
      <c r="O18" s="334" t="s">
        <v>16</v>
      </c>
      <c r="P18" s="334" t="s">
        <v>1693</v>
      </c>
      <c r="Q18" s="334" t="s">
        <v>1698</v>
      </c>
      <c r="R18" s="334" t="s">
        <v>1699</v>
      </c>
      <c r="S18" s="334" t="s">
        <v>1700</v>
      </c>
      <c r="T18" s="334" t="s">
        <v>1701</v>
      </c>
      <c r="U18" s="334" t="s">
        <v>1702</v>
      </c>
      <c r="V18" s="334" t="s">
        <v>1703</v>
      </c>
      <c r="W18" s="334" t="s">
        <v>1704</v>
      </c>
      <c r="X18" s="334" t="s">
        <v>1705</v>
      </c>
      <c r="Y18" s="334" t="s">
        <v>1706</v>
      </c>
      <c r="Z18" s="334" t="s">
        <v>1707</v>
      </c>
      <c r="AA18" s="334" t="s">
        <v>1161</v>
      </c>
      <c r="AB18" s="334" t="s">
        <v>1708</v>
      </c>
      <c r="AC18" s="334" t="s">
        <v>1709</v>
      </c>
      <c r="AD18" s="334" t="s">
        <v>1710</v>
      </c>
      <c r="AE18" s="334" t="s">
        <v>1711</v>
      </c>
      <c r="AF18" s="334" t="s">
        <v>1712</v>
      </c>
      <c r="AG18" s="334" t="s">
        <v>1713</v>
      </c>
      <c r="AH18" s="334" t="s">
        <v>1714</v>
      </c>
      <c r="AI18" s="334" t="s">
        <v>1715</v>
      </c>
      <c r="AJ18" s="334" t="s">
        <v>1716</v>
      </c>
      <c r="AK18" s="334" t="s">
        <v>1717</v>
      </c>
      <c r="AL18" s="334" t="s">
        <v>1718</v>
      </c>
      <c r="AM18" s="334" t="s">
        <v>1719</v>
      </c>
      <c r="AN18" s="220"/>
    </row>
    <row r="19" spans="1:40" x14ac:dyDescent="0.2">
      <c r="A19" s="220"/>
      <c r="B19" s="914" t="s">
        <v>1652</v>
      </c>
      <c r="C19" s="915"/>
      <c r="D19" s="299" t="str">
        <f>IF('QIPP Scorecard'!$D49&gt;0,"Yes","No")</f>
        <v>Yes</v>
      </c>
      <c r="E19" s="319">
        <f>'QIPP Scorecard'!$D$49*'QIPP Scorecard'!D34</f>
        <v>19703.25</v>
      </c>
      <c r="F19" s="320">
        <f>'QIPP Scorecard'!$D49*'QIPP Scorecard'!E34</f>
        <v>454.53</v>
      </c>
      <c r="G19" s="321">
        <f>'QIPP Scorecard'!$D49*'QIPP Scorecard'!F34</f>
        <v>775.62</v>
      </c>
      <c r="H19" s="319">
        <f>'QIPP Scorecard'!$D49*'QIPP Scorecard'!G34</f>
        <v>200.16</v>
      </c>
      <c r="I19" s="320">
        <f>'QIPP Scorecard'!$D49*'QIPP Scorecard'!H34</f>
        <v>83.4</v>
      </c>
      <c r="J19" s="321">
        <f>'QIPP Scorecard'!$D49*'QIPP Scorecard'!I34</f>
        <v>58.379999999999995</v>
      </c>
      <c r="K19" s="319">
        <f>'QIPP Scorecard'!$D49*'QIPP Scorecard'!J34</f>
        <v>62.55</v>
      </c>
      <c r="L19" s="320">
        <f>'QIPP Scorecard'!$D49*'QIPP Scorecard'!K34</f>
        <v>0</v>
      </c>
      <c r="M19" s="321">
        <f>'QIPP Scorecard'!$D49*'QIPP Scorecard'!L34</f>
        <v>0</v>
      </c>
      <c r="N19" s="319">
        <f>'QIPP Scorecard'!$D49*'QIPP Scorecard'!M34</f>
        <v>0</v>
      </c>
      <c r="O19" s="320">
        <f>'QIPP Scorecard'!$D49*'QIPP Scorecard'!N34</f>
        <v>0</v>
      </c>
      <c r="P19" s="321">
        <f>'QIPP Scorecard'!$D49*'QIPP Scorecard'!O34</f>
        <v>0</v>
      </c>
      <c r="Q19" s="337">
        <f>'QIPP Scorecard'!$D49*'QIPP Scorecard'!P34</f>
        <v>0</v>
      </c>
      <c r="R19" s="338">
        <f>'QIPP Scorecard'!$D49*'QIPP Scorecard'!Q34</f>
        <v>0</v>
      </c>
      <c r="S19" s="339">
        <f>'QIPP Scorecard'!$D49*'QIPP Scorecard'!R34</f>
        <v>0</v>
      </c>
      <c r="T19" s="337">
        <f>'QIPP Scorecard'!$D49*'QIPP Scorecard'!S34</f>
        <v>0</v>
      </c>
      <c r="U19" s="338">
        <f>'QIPP Scorecard'!$D49*'QIPP Scorecard'!T34</f>
        <v>0</v>
      </c>
      <c r="V19" s="338">
        <f>'QIPP Scorecard'!$D49*'QIPP Scorecard'!U34</f>
        <v>0</v>
      </c>
      <c r="W19" s="338">
        <f>'QIPP Scorecard'!$D49*'QIPP Scorecard'!V34</f>
        <v>0</v>
      </c>
      <c r="X19" s="338">
        <f>'QIPP Scorecard'!$D49*'QIPP Scorecard'!W34</f>
        <v>0</v>
      </c>
      <c r="Y19" s="339">
        <f>'QIPP Scorecard'!$D49*'QIPP Scorecard'!X34</f>
        <v>0</v>
      </c>
      <c r="Z19" s="337">
        <f>'QIPP Scorecard'!$D49*'QIPP Scorecard'!Y34</f>
        <v>0</v>
      </c>
      <c r="AA19" s="338">
        <f>'QIPP Scorecard'!$D49*'QIPP Scorecard'!Z34</f>
        <v>0</v>
      </c>
      <c r="AB19" s="346">
        <f>'QIPP Scorecard'!$D49*'QIPP Scorecard'!AA34</f>
        <v>0</v>
      </c>
      <c r="AC19" s="351"/>
      <c r="AD19" s="349"/>
      <c r="AE19" s="349"/>
      <c r="AF19" s="349"/>
      <c r="AG19" s="349"/>
      <c r="AH19" s="349"/>
      <c r="AI19" s="349"/>
      <c r="AJ19" s="349"/>
      <c r="AK19" s="349"/>
      <c r="AL19" s="349"/>
      <c r="AM19" s="352"/>
      <c r="AN19" s="220"/>
    </row>
    <row r="20" spans="1:40" x14ac:dyDescent="0.2">
      <c r="A20" s="220"/>
      <c r="B20" s="873" t="s">
        <v>1653</v>
      </c>
      <c r="C20" s="874"/>
      <c r="D20" s="300" t="str">
        <f>IF('QIPP Scorecard'!$D50&gt;0,"Yes","No")</f>
        <v>Yes</v>
      </c>
      <c r="E20" s="311"/>
      <c r="F20" s="320">
        <f>'QIPP Scorecard'!$D50*'QIPP Scorecard'!D35</f>
        <v>19861.71</v>
      </c>
      <c r="G20" s="317">
        <f>'QIPP Scorecard'!$D50*'QIPP Scorecard'!E35</f>
        <v>567.12</v>
      </c>
      <c r="H20" s="316">
        <f>'QIPP Scorecard'!$D50*'QIPP Scorecard'!F35</f>
        <v>579.63</v>
      </c>
      <c r="I20" s="312">
        <f>'QIPP Scorecard'!$D50*'QIPP Scorecard'!G35</f>
        <v>125.1</v>
      </c>
      <c r="J20" s="317">
        <f>'QIPP Scorecard'!$D50*'QIPP Scorecard'!H35</f>
        <v>91.74</v>
      </c>
      <c r="K20" s="316">
        <f>'QIPP Scorecard'!$D50*'QIPP Scorecard'!I35</f>
        <v>70.89</v>
      </c>
      <c r="L20" s="312">
        <f>'QIPP Scorecard'!$D50*'QIPP Scorecard'!J35</f>
        <v>0</v>
      </c>
      <c r="M20" s="317">
        <f>'QIPP Scorecard'!$D50*'QIPP Scorecard'!K35</f>
        <v>0</v>
      </c>
      <c r="N20" s="316">
        <f>'QIPP Scorecard'!$D50*'QIPP Scorecard'!L35</f>
        <v>0</v>
      </c>
      <c r="O20" s="312">
        <f>'QIPP Scorecard'!$D50*'QIPP Scorecard'!M35</f>
        <v>0</v>
      </c>
      <c r="P20" s="317">
        <f>'QIPP Scorecard'!$D50*'QIPP Scorecard'!N35</f>
        <v>0</v>
      </c>
      <c r="Q20" s="340">
        <f>'QIPP Scorecard'!$D50*'QIPP Scorecard'!O35</f>
        <v>0</v>
      </c>
      <c r="R20" s="341">
        <f>'QIPP Scorecard'!$D50*'QIPP Scorecard'!P35</f>
        <v>0</v>
      </c>
      <c r="S20" s="342">
        <f>'QIPP Scorecard'!$D50*'QIPP Scorecard'!Q35</f>
        <v>0</v>
      </c>
      <c r="T20" s="340">
        <f>'QIPP Scorecard'!$D50*'QIPP Scorecard'!R35</f>
        <v>0</v>
      </c>
      <c r="U20" s="341">
        <f>'QIPP Scorecard'!$D50*'QIPP Scorecard'!S35</f>
        <v>0</v>
      </c>
      <c r="V20" s="341">
        <f>'QIPP Scorecard'!$D50*'QIPP Scorecard'!T35</f>
        <v>0</v>
      </c>
      <c r="W20" s="341">
        <f>'QIPP Scorecard'!$D50*'QIPP Scorecard'!U35</f>
        <v>0</v>
      </c>
      <c r="X20" s="341">
        <f>'QIPP Scorecard'!$D50*'QIPP Scorecard'!V35</f>
        <v>0</v>
      </c>
      <c r="Y20" s="342">
        <f>'QIPP Scorecard'!$D50*'QIPP Scorecard'!W35</f>
        <v>0</v>
      </c>
      <c r="Z20" s="340">
        <f>'QIPP Scorecard'!$D50*'QIPP Scorecard'!X35</f>
        <v>0</v>
      </c>
      <c r="AA20" s="341">
        <f>'QIPP Scorecard'!$D50*'QIPP Scorecard'!Y35</f>
        <v>0</v>
      </c>
      <c r="AB20" s="341">
        <f>'QIPP Scorecard'!$D50*'QIPP Scorecard'!Z35</f>
        <v>0</v>
      </c>
      <c r="AC20" s="348">
        <f>'QIPP Scorecard'!$D50*'QIPP Scorecard'!AA35</f>
        <v>0</v>
      </c>
      <c r="AD20" s="350"/>
      <c r="AE20" s="303"/>
      <c r="AF20" s="303"/>
      <c r="AG20" s="303"/>
      <c r="AH20" s="303"/>
      <c r="AI20" s="303"/>
      <c r="AJ20" s="303"/>
      <c r="AK20" s="303"/>
      <c r="AL20" s="303"/>
      <c r="AM20" s="304"/>
      <c r="AN20" s="220"/>
    </row>
    <row r="21" spans="1:40" x14ac:dyDescent="0.2">
      <c r="A21" s="220"/>
      <c r="B21" s="873" t="s">
        <v>1654</v>
      </c>
      <c r="C21" s="874"/>
      <c r="D21" s="300" t="str">
        <f>IF('QIPP Scorecard'!$D51&gt;0,"Yes","No")</f>
        <v>Yes</v>
      </c>
      <c r="E21" s="302"/>
      <c r="F21" s="310"/>
      <c r="G21" s="317">
        <f>'QIPP Scorecard'!$D51*'QIPP Scorecard'!D36</f>
        <v>20174.46</v>
      </c>
      <c r="H21" s="316">
        <f>'QIPP Scorecard'!$D51*'QIPP Scorecard'!E36</f>
        <v>446.19</v>
      </c>
      <c r="I21" s="312">
        <f>'QIPP Scorecard'!$D51*'QIPP Scorecard'!F36</f>
        <v>450.36</v>
      </c>
      <c r="J21" s="317">
        <f>'QIPP Scorecard'!$D51*'QIPP Scorecard'!G36</f>
        <v>216.84</v>
      </c>
      <c r="K21" s="316">
        <f>'QIPP Scorecard'!$D51*'QIPP Scorecard'!H36</f>
        <v>141.78</v>
      </c>
      <c r="L21" s="312">
        <f>'QIPP Scorecard'!$D51*'QIPP Scorecard'!I36</f>
        <v>0</v>
      </c>
      <c r="M21" s="317">
        <f>'QIPP Scorecard'!$D51*'QIPP Scorecard'!J36</f>
        <v>0</v>
      </c>
      <c r="N21" s="316">
        <f>'QIPP Scorecard'!$D51*'QIPP Scorecard'!K36</f>
        <v>0</v>
      </c>
      <c r="O21" s="312">
        <f>'QIPP Scorecard'!$D51*'QIPP Scorecard'!L36</f>
        <v>0</v>
      </c>
      <c r="P21" s="317">
        <f>'QIPP Scorecard'!$D51*'QIPP Scorecard'!M36</f>
        <v>0</v>
      </c>
      <c r="Q21" s="340">
        <f>'QIPP Scorecard'!$D51*'QIPP Scorecard'!N36</f>
        <v>0</v>
      </c>
      <c r="R21" s="341">
        <f>'QIPP Scorecard'!$D51*'QIPP Scorecard'!O36</f>
        <v>0</v>
      </c>
      <c r="S21" s="342">
        <f>'QIPP Scorecard'!$D51*'QIPP Scorecard'!P36</f>
        <v>0</v>
      </c>
      <c r="T21" s="340">
        <f>'QIPP Scorecard'!$D51*'QIPP Scorecard'!Q36</f>
        <v>0</v>
      </c>
      <c r="U21" s="341">
        <f>'QIPP Scorecard'!$D51*'QIPP Scorecard'!R36</f>
        <v>0</v>
      </c>
      <c r="V21" s="341">
        <f>'QIPP Scorecard'!$D51*'QIPP Scorecard'!S36</f>
        <v>0</v>
      </c>
      <c r="W21" s="341">
        <f>'QIPP Scorecard'!$D51*'QIPP Scorecard'!T36</f>
        <v>0</v>
      </c>
      <c r="X21" s="341">
        <f>'QIPP Scorecard'!$D51*'QIPP Scorecard'!U36</f>
        <v>0</v>
      </c>
      <c r="Y21" s="342">
        <f>'QIPP Scorecard'!$D51*'QIPP Scorecard'!V36</f>
        <v>0</v>
      </c>
      <c r="Z21" s="340">
        <f>'QIPP Scorecard'!$D51*'QIPP Scorecard'!W36</f>
        <v>0</v>
      </c>
      <c r="AA21" s="341">
        <f>'QIPP Scorecard'!$D51*'QIPP Scorecard'!X36</f>
        <v>0</v>
      </c>
      <c r="AB21" s="341">
        <f>'QIPP Scorecard'!$D51*'QIPP Scorecard'!Y36</f>
        <v>0</v>
      </c>
      <c r="AC21" s="341">
        <f>'QIPP Scorecard'!$D51*'QIPP Scorecard'!Z36</f>
        <v>0</v>
      </c>
      <c r="AD21" s="348">
        <f>'QIPP Scorecard'!$D51*'QIPP Scorecard'!AA36</f>
        <v>0</v>
      </c>
      <c r="AE21" s="350"/>
      <c r="AF21" s="303"/>
      <c r="AG21" s="303"/>
      <c r="AH21" s="303"/>
      <c r="AI21" s="303"/>
      <c r="AJ21" s="303"/>
      <c r="AK21" s="303"/>
      <c r="AL21" s="303"/>
      <c r="AM21" s="304"/>
      <c r="AN21" s="220"/>
    </row>
    <row r="22" spans="1:40" x14ac:dyDescent="0.2">
      <c r="A22" s="220"/>
      <c r="B22" s="873" t="s">
        <v>1655</v>
      </c>
      <c r="C22" s="874"/>
      <c r="D22" s="300" t="str">
        <f>IF('QIPP Scorecard'!$D52&gt;0,"Yes","No")</f>
        <v>Yes</v>
      </c>
      <c r="E22" s="302"/>
      <c r="F22" s="303"/>
      <c r="G22" s="318"/>
      <c r="H22" s="316">
        <f>'QIPP Scorecard'!$D52*'QIPP Scorecard'!D37</f>
        <v>19965.96</v>
      </c>
      <c r="I22" s="312">
        <f>'QIPP Scorecard'!$D52*'QIPP Scorecard'!E37</f>
        <v>471.21</v>
      </c>
      <c r="J22" s="317">
        <f>'QIPP Scorecard'!$D52*'QIPP Scorecard'!F37</f>
        <v>596.30999999999995</v>
      </c>
      <c r="K22" s="316">
        <f>'QIPP Scorecard'!$D52*'QIPP Scorecard'!G37</f>
        <v>221.01</v>
      </c>
      <c r="L22" s="312">
        <f>'QIPP Scorecard'!$D52*'QIPP Scorecard'!H37</f>
        <v>0</v>
      </c>
      <c r="M22" s="317">
        <f>'QIPP Scorecard'!$D52*'QIPP Scorecard'!I37</f>
        <v>0</v>
      </c>
      <c r="N22" s="316">
        <f>'QIPP Scorecard'!$D52*'QIPP Scorecard'!J37</f>
        <v>0</v>
      </c>
      <c r="O22" s="312">
        <f>'QIPP Scorecard'!$D52*'QIPP Scorecard'!K37</f>
        <v>0</v>
      </c>
      <c r="P22" s="317">
        <f>'QIPP Scorecard'!$D52*'QIPP Scorecard'!L37</f>
        <v>0</v>
      </c>
      <c r="Q22" s="340">
        <f>'QIPP Scorecard'!$D52*'QIPP Scorecard'!M37</f>
        <v>0</v>
      </c>
      <c r="R22" s="341">
        <f>'QIPP Scorecard'!$D52*'QIPP Scorecard'!N37</f>
        <v>0</v>
      </c>
      <c r="S22" s="342">
        <f>'QIPP Scorecard'!$D52*'QIPP Scorecard'!O37</f>
        <v>0</v>
      </c>
      <c r="T22" s="340">
        <f>'QIPP Scorecard'!$D52*'QIPP Scorecard'!P37</f>
        <v>0</v>
      </c>
      <c r="U22" s="341">
        <f>'QIPP Scorecard'!$D52*'QIPP Scorecard'!Q37</f>
        <v>0</v>
      </c>
      <c r="V22" s="341">
        <f>'QIPP Scorecard'!$D52*'QIPP Scorecard'!R37</f>
        <v>0</v>
      </c>
      <c r="W22" s="341">
        <f>'QIPP Scorecard'!$D52*'QIPP Scorecard'!S37</f>
        <v>0</v>
      </c>
      <c r="X22" s="341">
        <f>'QIPP Scorecard'!$D52*'QIPP Scorecard'!T37</f>
        <v>0</v>
      </c>
      <c r="Y22" s="342">
        <f>'QIPP Scorecard'!$D52*'QIPP Scorecard'!U37</f>
        <v>0</v>
      </c>
      <c r="Z22" s="340">
        <f>'QIPP Scorecard'!$D52*'QIPP Scorecard'!V37</f>
        <v>0</v>
      </c>
      <c r="AA22" s="341">
        <f>'QIPP Scorecard'!$D52*'QIPP Scorecard'!W37</f>
        <v>0</v>
      </c>
      <c r="AB22" s="341">
        <f>'QIPP Scorecard'!$D52*'QIPP Scorecard'!X37</f>
        <v>0</v>
      </c>
      <c r="AC22" s="341">
        <f>'QIPP Scorecard'!$D52*'QIPP Scorecard'!Y37</f>
        <v>0</v>
      </c>
      <c r="AD22" s="341">
        <f>'QIPP Scorecard'!$D52*'QIPP Scorecard'!Z37</f>
        <v>0</v>
      </c>
      <c r="AE22" s="348">
        <f>'QIPP Scorecard'!$D52*'QIPP Scorecard'!AA37</f>
        <v>0</v>
      </c>
      <c r="AF22" s="350"/>
      <c r="AG22" s="303"/>
      <c r="AH22" s="303"/>
      <c r="AI22" s="303"/>
      <c r="AJ22" s="303"/>
      <c r="AK22" s="303"/>
      <c r="AL22" s="303"/>
      <c r="AM22" s="304"/>
      <c r="AN22" s="220"/>
    </row>
    <row r="23" spans="1:40" x14ac:dyDescent="0.2">
      <c r="A23" s="220"/>
      <c r="B23" s="873" t="s">
        <v>1656</v>
      </c>
      <c r="C23" s="874"/>
      <c r="D23" s="300" t="str">
        <f>IF('QIPP Scorecard'!$D53&gt;0,"Yes","No")</f>
        <v>Yes</v>
      </c>
      <c r="E23" s="302"/>
      <c r="F23" s="303"/>
      <c r="G23" s="304"/>
      <c r="H23" s="311"/>
      <c r="I23" s="312">
        <f>'QIPP Scorecard'!$D53*'QIPP Scorecard'!D38</f>
        <v>19957.62</v>
      </c>
      <c r="J23" s="317">
        <f>'QIPP Scorecard'!$D53*'QIPP Scorecard'!E38</f>
        <v>316.92</v>
      </c>
      <c r="K23" s="316">
        <f>'QIPP Scorecard'!$D53*'QIPP Scorecard'!F38</f>
        <v>600.48</v>
      </c>
      <c r="L23" s="312">
        <f>'QIPP Scorecard'!$D53*'QIPP Scorecard'!G38</f>
        <v>0</v>
      </c>
      <c r="M23" s="317">
        <f>'QIPP Scorecard'!$D53*'QIPP Scorecard'!H38</f>
        <v>0</v>
      </c>
      <c r="N23" s="316">
        <f>'QIPP Scorecard'!$D53*'QIPP Scorecard'!I38</f>
        <v>0</v>
      </c>
      <c r="O23" s="312">
        <f>'QIPP Scorecard'!$D53*'QIPP Scorecard'!J38</f>
        <v>0</v>
      </c>
      <c r="P23" s="317">
        <f>'QIPP Scorecard'!$D53*'QIPP Scorecard'!K38</f>
        <v>0</v>
      </c>
      <c r="Q23" s="340">
        <f>'QIPP Scorecard'!$D53*'QIPP Scorecard'!L38</f>
        <v>0</v>
      </c>
      <c r="R23" s="341">
        <f>'QIPP Scorecard'!$D53*'QIPP Scorecard'!M38</f>
        <v>0</v>
      </c>
      <c r="S23" s="342">
        <f>'QIPP Scorecard'!$D53*'QIPP Scorecard'!N38</f>
        <v>0</v>
      </c>
      <c r="T23" s="340">
        <f>'QIPP Scorecard'!$D53*'QIPP Scorecard'!O38</f>
        <v>0</v>
      </c>
      <c r="U23" s="341">
        <f>'QIPP Scorecard'!$D53*'QIPP Scorecard'!P38</f>
        <v>0</v>
      </c>
      <c r="V23" s="341">
        <f>'QIPP Scorecard'!$D53*'QIPP Scorecard'!Q38</f>
        <v>0</v>
      </c>
      <c r="W23" s="341">
        <f>'QIPP Scorecard'!$D53*'QIPP Scorecard'!R38</f>
        <v>0</v>
      </c>
      <c r="X23" s="341">
        <f>'QIPP Scorecard'!$D53*'QIPP Scorecard'!S38</f>
        <v>0</v>
      </c>
      <c r="Y23" s="342">
        <f>'QIPP Scorecard'!$D53*'QIPP Scorecard'!T38</f>
        <v>0</v>
      </c>
      <c r="Z23" s="340">
        <f>'QIPP Scorecard'!$D53*'QIPP Scorecard'!U38</f>
        <v>0</v>
      </c>
      <c r="AA23" s="341">
        <f>'QIPP Scorecard'!$D53*'QIPP Scorecard'!V38</f>
        <v>0</v>
      </c>
      <c r="AB23" s="341">
        <f>'QIPP Scorecard'!$D53*'QIPP Scorecard'!W38</f>
        <v>0</v>
      </c>
      <c r="AC23" s="341">
        <f>'QIPP Scorecard'!$D53*'QIPP Scorecard'!X38</f>
        <v>0</v>
      </c>
      <c r="AD23" s="341">
        <f>'QIPP Scorecard'!$D53*'QIPP Scorecard'!Y38</f>
        <v>0</v>
      </c>
      <c r="AE23" s="341">
        <f>'QIPP Scorecard'!$D53*'QIPP Scorecard'!Z38</f>
        <v>0</v>
      </c>
      <c r="AF23" s="348">
        <f>'QIPP Scorecard'!$D53*'QIPP Scorecard'!AA38</f>
        <v>0</v>
      </c>
      <c r="AG23" s="350"/>
      <c r="AH23" s="303"/>
      <c r="AI23" s="303"/>
      <c r="AJ23" s="303"/>
      <c r="AK23" s="303"/>
      <c r="AL23" s="303"/>
      <c r="AM23" s="304"/>
      <c r="AN23" s="220"/>
    </row>
    <row r="24" spans="1:40" x14ac:dyDescent="0.2">
      <c r="A24" s="220"/>
      <c r="B24" s="873" t="s">
        <v>1657</v>
      </c>
      <c r="C24" s="874"/>
      <c r="D24" s="300" t="str">
        <f>IF('QIPP Scorecard'!$D54&gt;0,"Yes","No")</f>
        <v>Yes</v>
      </c>
      <c r="E24" s="302"/>
      <c r="F24" s="303"/>
      <c r="G24" s="304"/>
      <c r="H24" s="302"/>
      <c r="I24" s="310"/>
      <c r="J24" s="317">
        <f>+'QIPP Scorecard'!$D54*'QIPP Scorecard'!D39</f>
        <v>19644.87</v>
      </c>
      <c r="K24" s="316">
        <f>+'QIPP Scorecard'!$D54*'QIPP Scorecard'!E39</f>
        <v>279.39</v>
      </c>
      <c r="L24" s="312">
        <f>+'QIPP Scorecard'!$D54*'QIPP Scorecard'!F39</f>
        <v>0</v>
      </c>
      <c r="M24" s="317">
        <f>+'QIPP Scorecard'!$D54*'QIPP Scorecard'!G39</f>
        <v>0</v>
      </c>
      <c r="N24" s="316">
        <f>+'QIPP Scorecard'!$D54*'QIPP Scorecard'!H39</f>
        <v>0</v>
      </c>
      <c r="O24" s="312">
        <f>+'QIPP Scorecard'!$D54*'QIPP Scorecard'!I39</f>
        <v>0</v>
      </c>
      <c r="P24" s="317">
        <f>+'QIPP Scorecard'!$D54*'QIPP Scorecard'!J39</f>
        <v>0</v>
      </c>
      <c r="Q24" s="340">
        <f>+'QIPP Scorecard'!$D54*'QIPP Scorecard'!K39</f>
        <v>0</v>
      </c>
      <c r="R24" s="341">
        <f>+'QIPP Scorecard'!$D54*'QIPP Scorecard'!L39</f>
        <v>0</v>
      </c>
      <c r="S24" s="342">
        <f>+'QIPP Scorecard'!$D54*'QIPP Scorecard'!M39</f>
        <v>0</v>
      </c>
      <c r="T24" s="340">
        <f>+'QIPP Scorecard'!$D54*'QIPP Scorecard'!N39</f>
        <v>0</v>
      </c>
      <c r="U24" s="341">
        <f>+'QIPP Scorecard'!$D54*'QIPP Scorecard'!O39</f>
        <v>0</v>
      </c>
      <c r="V24" s="341">
        <f>+'QIPP Scorecard'!$D54*'QIPP Scorecard'!P39</f>
        <v>0</v>
      </c>
      <c r="W24" s="341">
        <f>+'QIPP Scorecard'!$D54*'QIPP Scorecard'!Q39</f>
        <v>0</v>
      </c>
      <c r="X24" s="341">
        <f>+'QIPP Scorecard'!$D54*'QIPP Scorecard'!R39</f>
        <v>0</v>
      </c>
      <c r="Y24" s="342">
        <f>+'QIPP Scorecard'!$D54*'QIPP Scorecard'!S39</f>
        <v>0</v>
      </c>
      <c r="Z24" s="340">
        <f>+'QIPP Scorecard'!$D54*'QIPP Scorecard'!T39</f>
        <v>0</v>
      </c>
      <c r="AA24" s="341">
        <f>+'QIPP Scorecard'!$D54*'QIPP Scorecard'!U39</f>
        <v>0</v>
      </c>
      <c r="AB24" s="341">
        <f>+'QIPP Scorecard'!$D54*'QIPP Scorecard'!V39</f>
        <v>0</v>
      </c>
      <c r="AC24" s="341">
        <f>+'QIPP Scorecard'!$D54*'QIPP Scorecard'!W39</f>
        <v>0</v>
      </c>
      <c r="AD24" s="341">
        <f>+'QIPP Scorecard'!$D54*'QIPP Scorecard'!X39</f>
        <v>0</v>
      </c>
      <c r="AE24" s="341">
        <f>+'QIPP Scorecard'!$D54*'QIPP Scorecard'!Y39</f>
        <v>0</v>
      </c>
      <c r="AF24" s="341">
        <f>+'QIPP Scorecard'!$D54*'QIPP Scorecard'!Z39</f>
        <v>0</v>
      </c>
      <c r="AG24" s="348">
        <f>+'QIPP Scorecard'!$D54*'QIPP Scorecard'!AA39</f>
        <v>0</v>
      </c>
      <c r="AH24" s="350"/>
      <c r="AI24" s="303"/>
      <c r="AJ24" s="303"/>
      <c r="AK24" s="303"/>
      <c r="AL24" s="303"/>
      <c r="AM24" s="304"/>
      <c r="AN24" s="220"/>
    </row>
    <row r="25" spans="1:40" x14ac:dyDescent="0.2">
      <c r="A25" s="220"/>
      <c r="B25" s="873" t="s">
        <v>1658</v>
      </c>
      <c r="C25" s="874"/>
      <c r="D25" s="300" t="str">
        <f>IF('QIPP Scorecard'!$D55&gt;0,"Yes","No")</f>
        <v>Yes</v>
      </c>
      <c r="E25" s="302"/>
      <c r="F25" s="303"/>
      <c r="G25" s="304"/>
      <c r="H25" s="302"/>
      <c r="I25" s="303"/>
      <c r="J25" s="318"/>
      <c r="K25" s="316">
        <f>+'QIPP Scorecard'!$D55*'QIPP Scorecard'!D40</f>
        <v>19504.8</v>
      </c>
      <c r="L25" s="312">
        <f>+'QIPP Scorecard'!$D55*'QIPP Scorecard'!E40</f>
        <v>0</v>
      </c>
      <c r="M25" s="317">
        <f>+'QIPP Scorecard'!$D55*'QIPP Scorecard'!F40</f>
        <v>0</v>
      </c>
      <c r="N25" s="316">
        <f>+'QIPP Scorecard'!$D55*'QIPP Scorecard'!G40</f>
        <v>0</v>
      </c>
      <c r="O25" s="312">
        <f>+'QIPP Scorecard'!$D55*'QIPP Scorecard'!H40</f>
        <v>0</v>
      </c>
      <c r="P25" s="317">
        <f>+'QIPP Scorecard'!$D55*'QIPP Scorecard'!I40</f>
        <v>0</v>
      </c>
      <c r="Q25" s="340">
        <f>+'QIPP Scorecard'!$D55*'QIPP Scorecard'!J40</f>
        <v>0</v>
      </c>
      <c r="R25" s="341">
        <f>+'QIPP Scorecard'!$D55*'QIPP Scorecard'!K40</f>
        <v>0</v>
      </c>
      <c r="S25" s="342">
        <f>+'QIPP Scorecard'!$D55*'QIPP Scorecard'!L40</f>
        <v>0</v>
      </c>
      <c r="T25" s="340">
        <f>+'QIPP Scorecard'!$D55*'QIPP Scorecard'!M40</f>
        <v>0</v>
      </c>
      <c r="U25" s="341">
        <f>+'QIPP Scorecard'!$D55*'QIPP Scorecard'!N40</f>
        <v>0</v>
      </c>
      <c r="V25" s="341">
        <f>+'QIPP Scorecard'!$D55*'QIPP Scorecard'!O40</f>
        <v>0</v>
      </c>
      <c r="W25" s="341">
        <f>+'QIPP Scorecard'!$D55*'QIPP Scorecard'!P40</f>
        <v>0</v>
      </c>
      <c r="X25" s="341">
        <f>+'QIPP Scorecard'!$D55*'QIPP Scorecard'!Q40</f>
        <v>0</v>
      </c>
      <c r="Y25" s="342">
        <f>+'QIPP Scorecard'!$D55*'QIPP Scorecard'!R40</f>
        <v>0</v>
      </c>
      <c r="Z25" s="340">
        <f>+'QIPP Scorecard'!$D55*'QIPP Scorecard'!S40</f>
        <v>0</v>
      </c>
      <c r="AA25" s="341">
        <f>+'QIPP Scorecard'!$D55*'QIPP Scorecard'!T40</f>
        <v>0</v>
      </c>
      <c r="AB25" s="341">
        <f>+'QIPP Scorecard'!$D55*'QIPP Scorecard'!U40</f>
        <v>0</v>
      </c>
      <c r="AC25" s="341">
        <f>+'QIPP Scorecard'!$D55*'QIPP Scorecard'!V40</f>
        <v>0</v>
      </c>
      <c r="AD25" s="341">
        <f>+'QIPP Scorecard'!$D55*'QIPP Scorecard'!W40</f>
        <v>0</v>
      </c>
      <c r="AE25" s="341">
        <f>+'QIPP Scorecard'!$D55*'QIPP Scorecard'!X40</f>
        <v>0</v>
      </c>
      <c r="AF25" s="341">
        <f>+'QIPP Scorecard'!$D55*'QIPP Scorecard'!Y40</f>
        <v>0</v>
      </c>
      <c r="AG25" s="341">
        <f>+'QIPP Scorecard'!$D55*'QIPP Scorecard'!Z40</f>
        <v>0</v>
      </c>
      <c r="AH25" s="348">
        <f>+'QIPP Scorecard'!$D55*'QIPP Scorecard'!AA40</f>
        <v>0</v>
      </c>
      <c r="AI25" s="350"/>
      <c r="AJ25" s="303"/>
      <c r="AK25" s="303"/>
      <c r="AL25" s="303"/>
      <c r="AM25" s="304"/>
      <c r="AN25" s="220"/>
    </row>
    <row r="26" spans="1:40" x14ac:dyDescent="0.2">
      <c r="A26" s="220"/>
      <c r="B26" s="873" t="s">
        <v>1659</v>
      </c>
      <c r="C26" s="874"/>
      <c r="D26" s="300" t="str">
        <f>IF('QIPP Scorecard'!$D56&gt;0,"Yes","No")</f>
        <v>No</v>
      </c>
      <c r="E26" s="302"/>
      <c r="F26" s="303"/>
      <c r="G26" s="304"/>
      <c r="H26" s="302"/>
      <c r="I26" s="303"/>
      <c r="J26" s="304"/>
      <c r="K26" s="311"/>
      <c r="L26" s="312">
        <f>+'QIPP Scorecard'!$D56*'QIPP Scorecard'!D41</f>
        <v>0</v>
      </c>
      <c r="M26" s="317">
        <f>+'QIPP Scorecard'!$D56*'QIPP Scorecard'!E41</f>
        <v>0</v>
      </c>
      <c r="N26" s="316">
        <f>+'QIPP Scorecard'!$D56*'QIPP Scorecard'!F41</f>
        <v>0</v>
      </c>
      <c r="O26" s="312">
        <f>+'QIPP Scorecard'!$D56*'QIPP Scorecard'!G41</f>
        <v>0</v>
      </c>
      <c r="P26" s="317">
        <f>+'QIPP Scorecard'!$D56*'QIPP Scorecard'!H41</f>
        <v>0</v>
      </c>
      <c r="Q26" s="340">
        <f>+'QIPP Scorecard'!$D56*'QIPP Scorecard'!I41</f>
        <v>0</v>
      </c>
      <c r="R26" s="341">
        <f>+'QIPP Scorecard'!$D56*'QIPP Scorecard'!J41</f>
        <v>0</v>
      </c>
      <c r="S26" s="342">
        <f>+'QIPP Scorecard'!$D56*'QIPP Scorecard'!K41</f>
        <v>0</v>
      </c>
      <c r="T26" s="340">
        <f>+'QIPP Scorecard'!$D56*'QIPP Scorecard'!L41</f>
        <v>0</v>
      </c>
      <c r="U26" s="341">
        <f>+'QIPP Scorecard'!$D56*'QIPP Scorecard'!M41</f>
        <v>0</v>
      </c>
      <c r="V26" s="341">
        <f>+'QIPP Scorecard'!$D56*'QIPP Scorecard'!N41</f>
        <v>0</v>
      </c>
      <c r="W26" s="341">
        <f>+'QIPP Scorecard'!$D56*'QIPP Scorecard'!O41</f>
        <v>0</v>
      </c>
      <c r="X26" s="341">
        <f>+'QIPP Scorecard'!$D56*'QIPP Scorecard'!P41</f>
        <v>0</v>
      </c>
      <c r="Y26" s="342">
        <f>+'QIPP Scorecard'!$D56*'QIPP Scorecard'!Q41</f>
        <v>0</v>
      </c>
      <c r="Z26" s="340">
        <f>+'QIPP Scorecard'!$D56*'QIPP Scorecard'!R41</f>
        <v>0</v>
      </c>
      <c r="AA26" s="341">
        <f>+'QIPP Scorecard'!$D56*'QIPP Scorecard'!S41</f>
        <v>0</v>
      </c>
      <c r="AB26" s="341">
        <f>+'QIPP Scorecard'!$D56*'QIPP Scorecard'!T41</f>
        <v>0</v>
      </c>
      <c r="AC26" s="341">
        <f>+'QIPP Scorecard'!$D56*'QIPP Scorecard'!U41</f>
        <v>0</v>
      </c>
      <c r="AD26" s="341">
        <f>+'QIPP Scorecard'!$D56*'QIPP Scorecard'!V41</f>
        <v>0</v>
      </c>
      <c r="AE26" s="341">
        <f>+'QIPP Scorecard'!$D56*'QIPP Scorecard'!W41</f>
        <v>0</v>
      </c>
      <c r="AF26" s="341">
        <f>+'QIPP Scorecard'!$D56*'QIPP Scorecard'!X41</f>
        <v>0</v>
      </c>
      <c r="AG26" s="341">
        <f>+'QIPP Scorecard'!$D56*'QIPP Scorecard'!Y41</f>
        <v>0</v>
      </c>
      <c r="AH26" s="341">
        <f>+'QIPP Scorecard'!$D56*'QIPP Scorecard'!Z41</f>
        <v>0</v>
      </c>
      <c r="AI26" s="348">
        <f>+'QIPP Scorecard'!$D56*'QIPP Scorecard'!AA41</f>
        <v>0</v>
      </c>
      <c r="AJ26" s="350"/>
      <c r="AK26" s="303"/>
      <c r="AL26" s="303"/>
      <c r="AM26" s="304"/>
      <c r="AN26" s="220"/>
    </row>
    <row r="27" spans="1:40" x14ac:dyDescent="0.2">
      <c r="A27" s="220"/>
      <c r="B27" s="873" t="s">
        <v>1660</v>
      </c>
      <c r="C27" s="874"/>
      <c r="D27" s="300" t="str">
        <f>IF('QIPP Scorecard'!$D57&gt;0,"Yes","No")</f>
        <v>No</v>
      </c>
      <c r="E27" s="302"/>
      <c r="F27" s="303"/>
      <c r="G27" s="304"/>
      <c r="H27" s="302"/>
      <c r="I27" s="303"/>
      <c r="J27" s="304"/>
      <c r="K27" s="302"/>
      <c r="L27" s="310"/>
      <c r="M27" s="317">
        <f>+'QIPP Scorecard'!$D57*'QIPP Scorecard'!D42</f>
        <v>0</v>
      </c>
      <c r="N27" s="316">
        <f>+'QIPP Scorecard'!$D57*'QIPP Scorecard'!E42</f>
        <v>0</v>
      </c>
      <c r="O27" s="312">
        <f>+'QIPP Scorecard'!$D57*'QIPP Scorecard'!F42</f>
        <v>0</v>
      </c>
      <c r="P27" s="317">
        <f>+'QIPP Scorecard'!$D57*'QIPP Scorecard'!G42</f>
        <v>0</v>
      </c>
      <c r="Q27" s="340">
        <f>+'QIPP Scorecard'!$D57*'QIPP Scorecard'!H42</f>
        <v>0</v>
      </c>
      <c r="R27" s="341">
        <f>+'QIPP Scorecard'!$D57*'QIPP Scorecard'!I42</f>
        <v>0</v>
      </c>
      <c r="S27" s="342">
        <f>+'QIPP Scorecard'!$D57*'QIPP Scorecard'!J42</f>
        <v>0</v>
      </c>
      <c r="T27" s="340">
        <f>+'QIPP Scorecard'!$D57*'QIPP Scorecard'!K42</f>
        <v>0</v>
      </c>
      <c r="U27" s="341">
        <f>+'QIPP Scorecard'!$D57*'QIPP Scorecard'!L42</f>
        <v>0</v>
      </c>
      <c r="V27" s="341">
        <f>+'QIPP Scorecard'!$D57*'QIPP Scorecard'!M42</f>
        <v>0</v>
      </c>
      <c r="W27" s="341">
        <f>+'QIPP Scorecard'!$D57*'QIPP Scorecard'!N42</f>
        <v>0</v>
      </c>
      <c r="X27" s="341">
        <f>+'QIPP Scorecard'!$D57*'QIPP Scorecard'!O42</f>
        <v>0</v>
      </c>
      <c r="Y27" s="342">
        <f>+'QIPP Scorecard'!$D57*'QIPP Scorecard'!P42</f>
        <v>0</v>
      </c>
      <c r="Z27" s="340">
        <f>+'QIPP Scorecard'!$D57*'QIPP Scorecard'!Q42</f>
        <v>0</v>
      </c>
      <c r="AA27" s="341">
        <f>+'QIPP Scorecard'!$D57*'QIPP Scorecard'!R42</f>
        <v>0</v>
      </c>
      <c r="AB27" s="341">
        <f>+'QIPP Scorecard'!$D57*'QIPP Scorecard'!S42</f>
        <v>0</v>
      </c>
      <c r="AC27" s="341">
        <f>+'QIPP Scorecard'!$D57*'QIPP Scorecard'!T42</f>
        <v>0</v>
      </c>
      <c r="AD27" s="341">
        <f>+'QIPP Scorecard'!$D57*'QIPP Scorecard'!U42</f>
        <v>0</v>
      </c>
      <c r="AE27" s="341">
        <f>+'QIPP Scorecard'!$D57*'QIPP Scorecard'!V42</f>
        <v>0</v>
      </c>
      <c r="AF27" s="341">
        <f>+'QIPP Scorecard'!$D57*'QIPP Scorecard'!W42</f>
        <v>0</v>
      </c>
      <c r="AG27" s="341">
        <f>+'QIPP Scorecard'!$D57*'QIPP Scorecard'!X42</f>
        <v>0</v>
      </c>
      <c r="AH27" s="341">
        <f>+'QIPP Scorecard'!$D57*'QIPP Scorecard'!Y42</f>
        <v>0</v>
      </c>
      <c r="AI27" s="341">
        <f>+'QIPP Scorecard'!$D57*'QIPP Scorecard'!Z42</f>
        <v>0</v>
      </c>
      <c r="AJ27" s="348">
        <f>+'QIPP Scorecard'!$D57*'QIPP Scorecard'!AA42</f>
        <v>0</v>
      </c>
      <c r="AK27" s="350"/>
      <c r="AL27" s="303"/>
      <c r="AM27" s="304"/>
      <c r="AN27" s="220"/>
    </row>
    <row r="28" spans="1:40" x14ac:dyDescent="0.2">
      <c r="A28" s="220"/>
      <c r="B28" s="873" t="s">
        <v>1661</v>
      </c>
      <c r="C28" s="874"/>
      <c r="D28" s="300" t="str">
        <f>IF('QIPP Scorecard'!$D58&gt;0,"Yes","No")</f>
        <v>No</v>
      </c>
      <c r="E28" s="302"/>
      <c r="F28" s="303"/>
      <c r="G28" s="304"/>
      <c r="H28" s="302"/>
      <c r="I28" s="303"/>
      <c r="J28" s="304"/>
      <c r="K28" s="302"/>
      <c r="L28" s="303"/>
      <c r="M28" s="318"/>
      <c r="N28" s="316">
        <f>+'QIPP Scorecard'!$D58*'QIPP Scorecard'!D43</f>
        <v>0</v>
      </c>
      <c r="O28" s="312">
        <f>+'QIPP Scorecard'!$D58*'QIPP Scorecard'!E43</f>
        <v>0</v>
      </c>
      <c r="P28" s="317">
        <f>+'QIPP Scorecard'!$D58*'QIPP Scorecard'!F43</f>
        <v>0</v>
      </c>
      <c r="Q28" s="340">
        <f>+'QIPP Scorecard'!$D58*'QIPP Scorecard'!G43</f>
        <v>0</v>
      </c>
      <c r="R28" s="341">
        <f>+'QIPP Scorecard'!$D58*'QIPP Scorecard'!H43</f>
        <v>0</v>
      </c>
      <c r="S28" s="342">
        <f>+'QIPP Scorecard'!$D58*'QIPP Scorecard'!I43</f>
        <v>0</v>
      </c>
      <c r="T28" s="340">
        <f>+'QIPP Scorecard'!$D58*'QIPP Scorecard'!J43</f>
        <v>0</v>
      </c>
      <c r="U28" s="341">
        <f>+'QIPP Scorecard'!$D58*'QIPP Scorecard'!K43</f>
        <v>0</v>
      </c>
      <c r="V28" s="341">
        <f>+'QIPP Scorecard'!$D58*'QIPP Scorecard'!L43</f>
        <v>0</v>
      </c>
      <c r="W28" s="341">
        <f>+'QIPP Scorecard'!$D58*'QIPP Scorecard'!M43</f>
        <v>0</v>
      </c>
      <c r="X28" s="341">
        <f>+'QIPP Scorecard'!$D58*'QIPP Scorecard'!N43</f>
        <v>0</v>
      </c>
      <c r="Y28" s="342">
        <f>+'QIPP Scorecard'!$D58*'QIPP Scorecard'!O43</f>
        <v>0</v>
      </c>
      <c r="Z28" s="340">
        <f>+'QIPP Scorecard'!$D58*'QIPP Scorecard'!P43</f>
        <v>0</v>
      </c>
      <c r="AA28" s="341">
        <f>+'QIPP Scorecard'!$D58*'QIPP Scorecard'!Q43</f>
        <v>0</v>
      </c>
      <c r="AB28" s="341">
        <f>+'QIPP Scorecard'!$D58*'QIPP Scorecard'!R43</f>
        <v>0</v>
      </c>
      <c r="AC28" s="341">
        <f>+'QIPP Scorecard'!$D58*'QIPP Scorecard'!S43</f>
        <v>0</v>
      </c>
      <c r="AD28" s="341">
        <f>+'QIPP Scorecard'!$D58*'QIPP Scorecard'!T43</f>
        <v>0</v>
      </c>
      <c r="AE28" s="341">
        <f>+'QIPP Scorecard'!$D58*'QIPP Scorecard'!U43</f>
        <v>0</v>
      </c>
      <c r="AF28" s="341">
        <f>+'QIPP Scorecard'!$D58*'QIPP Scorecard'!V43</f>
        <v>0</v>
      </c>
      <c r="AG28" s="341">
        <f>+'QIPP Scorecard'!$D58*'QIPP Scorecard'!W43</f>
        <v>0</v>
      </c>
      <c r="AH28" s="341">
        <f>+'QIPP Scorecard'!$D58*'QIPP Scorecard'!X43</f>
        <v>0</v>
      </c>
      <c r="AI28" s="341">
        <f>+'QIPP Scorecard'!$D58*'QIPP Scorecard'!Y43</f>
        <v>0</v>
      </c>
      <c r="AJ28" s="341">
        <f>+'QIPP Scorecard'!$D58*'QIPP Scorecard'!Z43</f>
        <v>0</v>
      </c>
      <c r="AK28" s="348">
        <f>+'QIPP Scorecard'!$D58*'QIPP Scorecard'!AA43</f>
        <v>0</v>
      </c>
      <c r="AL28" s="350"/>
      <c r="AM28" s="304"/>
      <c r="AN28" s="220"/>
    </row>
    <row r="29" spans="1:40" x14ac:dyDescent="0.2">
      <c r="A29" s="220"/>
      <c r="B29" s="873" t="s">
        <v>1662</v>
      </c>
      <c r="C29" s="874"/>
      <c r="D29" s="300" t="str">
        <f>IF('QIPP Scorecard'!$D59&gt;0,"Yes","No")</f>
        <v>No</v>
      </c>
      <c r="E29" s="302"/>
      <c r="F29" s="303"/>
      <c r="G29" s="304"/>
      <c r="H29" s="302"/>
      <c r="I29" s="303"/>
      <c r="J29" s="304"/>
      <c r="K29" s="302"/>
      <c r="L29" s="303"/>
      <c r="M29" s="304"/>
      <c r="N29" s="311"/>
      <c r="O29" s="312">
        <f>'QIPP Scorecard'!$D59*'QIPP Scorecard'!D44</f>
        <v>0</v>
      </c>
      <c r="P29" s="317">
        <f>'QIPP Scorecard'!$D59*'QIPP Scorecard'!E44</f>
        <v>0</v>
      </c>
      <c r="Q29" s="340">
        <f>'QIPP Scorecard'!$D59*'QIPP Scorecard'!F44</f>
        <v>0</v>
      </c>
      <c r="R29" s="341">
        <f>'QIPP Scorecard'!$D59*'QIPP Scorecard'!G44</f>
        <v>0</v>
      </c>
      <c r="S29" s="342">
        <f>'QIPP Scorecard'!$D59*'QIPP Scorecard'!H44</f>
        <v>0</v>
      </c>
      <c r="T29" s="340">
        <f>'QIPP Scorecard'!$D59*'QIPP Scorecard'!I44</f>
        <v>0</v>
      </c>
      <c r="U29" s="341">
        <f>'QIPP Scorecard'!$D59*'QIPP Scorecard'!J44</f>
        <v>0</v>
      </c>
      <c r="V29" s="341">
        <f>'QIPP Scorecard'!$D59*'QIPP Scorecard'!K44</f>
        <v>0</v>
      </c>
      <c r="W29" s="341">
        <f>'QIPP Scorecard'!$D59*'QIPP Scorecard'!L44</f>
        <v>0</v>
      </c>
      <c r="X29" s="341">
        <f>'QIPP Scorecard'!$D59*'QIPP Scorecard'!M44</f>
        <v>0</v>
      </c>
      <c r="Y29" s="342">
        <f>'QIPP Scorecard'!$D59*'QIPP Scorecard'!N44</f>
        <v>0</v>
      </c>
      <c r="Z29" s="340">
        <f>'QIPP Scorecard'!$D59*'QIPP Scorecard'!O44</f>
        <v>0</v>
      </c>
      <c r="AA29" s="341">
        <f>'QIPP Scorecard'!$D59*'QIPP Scorecard'!P44</f>
        <v>0</v>
      </c>
      <c r="AB29" s="341">
        <f>'QIPP Scorecard'!$D59*'QIPP Scorecard'!Q44</f>
        <v>0</v>
      </c>
      <c r="AC29" s="341">
        <f>'QIPP Scorecard'!$D59*'QIPP Scorecard'!R44</f>
        <v>0</v>
      </c>
      <c r="AD29" s="341">
        <f>'QIPP Scorecard'!$D59*'QIPP Scorecard'!S44</f>
        <v>0</v>
      </c>
      <c r="AE29" s="341">
        <f>'QIPP Scorecard'!$D59*'QIPP Scorecard'!T44</f>
        <v>0</v>
      </c>
      <c r="AF29" s="341">
        <f>'QIPP Scorecard'!$D59*'QIPP Scorecard'!U44</f>
        <v>0</v>
      </c>
      <c r="AG29" s="341">
        <f>'QIPP Scorecard'!$D59*'QIPP Scorecard'!V44</f>
        <v>0</v>
      </c>
      <c r="AH29" s="341">
        <f>'QIPP Scorecard'!$D59*'QIPP Scorecard'!W44</f>
        <v>0</v>
      </c>
      <c r="AI29" s="341">
        <f>'QIPP Scorecard'!$D59*'QIPP Scorecard'!X44</f>
        <v>0</v>
      </c>
      <c r="AJ29" s="341">
        <f>'QIPP Scorecard'!$D59*'QIPP Scorecard'!Y44</f>
        <v>0</v>
      </c>
      <c r="AK29" s="341">
        <f>'QIPP Scorecard'!$D59*'QIPP Scorecard'!Z44</f>
        <v>0</v>
      </c>
      <c r="AL29" s="348">
        <f>'QIPP Scorecard'!$D59*'QIPP Scorecard'!AA44</f>
        <v>0</v>
      </c>
      <c r="AM29" s="353"/>
      <c r="AN29" s="220"/>
    </row>
    <row r="30" spans="1:40" x14ac:dyDescent="0.2">
      <c r="A30" s="220"/>
      <c r="B30" s="875" t="s">
        <v>1663</v>
      </c>
      <c r="C30" s="876"/>
      <c r="D30" s="301" t="str">
        <f>IF('QIPP Scorecard'!$D60&gt;0,"Yes","No")</f>
        <v>No</v>
      </c>
      <c r="E30" s="305"/>
      <c r="F30" s="306"/>
      <c r="G30" s="307"/>
      <c r="H30" s="305"/>
      <c r="I30" s="306"/>
      <c r="J30" s="307"/>
      <c r="K30" s="305"/>
      <c r="L30" s="306"/>
      <c r="M30" s="307"/>
      <c r="N30" s="305"/>
      <c r="O30" s="309"/>
      <c r="P30" s="322">
        <f>+'QIPP Scorecard'!$D60*'QIPP Scorecard'!D45</f>
        <v>0</v>
      </c>
      <c r="Q30" s="343">
        <f>+'QIPP Scorecard'!$D60*'QIPP Scorecard'!E45</f>
        <v>0</v>
      </c>
      <c r="R30" s="344">
        <f>+'QIPP Scorecard'!$D60*'QIPP Scorecard'!F45</f>
        <v>0</v>
      </c>
      <c r="S30" s="345">
        <f>+'QIPP Scorecard'!$D60*'QIPP Scorecard'!G45</f>
        <v>0</v>
      </c>
      <c r="T30" s="343">
        <f>+'QIPP Scorecard'!$D60*'QIPP Scorecard'!H45</f>
        <v>0</v>
      </c>
      <c r="U30" s="344">
        <f>+'QIPP Scorecard'!$D60*'QIPP Scorecard'!I45</f>
        <v>0</v>
      </c>
      <c r="V30" s="344">
        <f>+'QIPP Scorecard'!$D60*'QIPP Scorecard'!J45</f>
        <v>0</v>
      </c>
      <c r="W30" s="344">
        <f>+'QIPP Scorecard'!$D60*'QIPP Scorecard'!K45</f>
        <v>0</v>
      </c>
      <c r="X30" s="344">
        <f>+'QIPP Scorecard'!$D60*'QIPP Scorecard'!L45</f>
        <v>0</v>
      </c>
      <c r="Y30" s="345">
        <f>+'QIPP Scorecard'!$D60*'QIPP Scorecard'!M45</f>
        <v>0</v>
      </c>
      <c r="Z30" s="343">
        <f>+'QIPP Scorecard'!$D60*'QIPP Scorecard'!N45</f>
        <v>0</v>
      </c>
      <c r="AA30" s="344">
        <f>+'QIPP Scorecard'!$D60*'QIPP Scorecard'!O45</f>
        <v>0</v>
      </c>
      <c r="AB30" s="344">
        <f>+'QIPP Scorecard'!$D60*'QIPP Scorecard'!P45</f>
        <v>0</v>
      </c>
      <c r="AC30" s="344">
        <f>+'QIPP Scorecard'!$D60*'QIPP Scorecard'!Q45</f>
        <v>0</v>
      </c>
      <c r="AD30" s="344">
        <f>+'QIPP Scorecard'!$D60*'QIPP Scorecard'!R45</f>
        <v>0</v>
      </c>
      <c r="AE30" s="344">
        <f>+'QIPP Scorecard'!$D60*'QIPP Scorecard'!S45</f>
        <v>0</v>
      </c>
      <c r="AF30" s="344">
        <f>+'QIPP Scorecard'!$D60*'QIPP Scorecard'!T45</f>
        <v>0</v>
      </c>
      <c r="AG30" s="344">
        <f>+'QIPP Scorecard'!$D60*'QIPP Scorecard'!U45</f>
        <v>0</v>
      </c>
      <c r="AH30" s="344">
        <f>+'QIPP Scorecard'!$D60*'QIPP Scorecard'!V45</f>
        <v>0</v>
      </c>
      <c r="AI30" s="344">
        <f>+'QIPP Scorecard'!$D60*'QIPP Scorecard'!W45</f>
        <v>0</v>
      </c>
      <c r="AJ30" s="344">
        <f>+'QIPP Scorecard'!$D60*'QIPP Scorecard'!X45</f>
        <v>0</v>
      </c>
      <c r="AK30" s="344">
        <f>+'QIPP Scorecard'!$D60*'QIPP Scorecard'!Y45</f>
        <v>0</v>
      </c>
      <c r="AL30" s="344">
        <f>+'QIPP Scorecard'!$D60*'QIPP Scorecard'!Z45</f>
        <v>0</v>
      </c>
      <c r="AM30" s="347">
        <f>+'QIPP Scorecard'!$D60*'QIPP Scorecard'!AA45</f>
        <v>0</v>
      </c>
      <c r="AN30" s="220"/>
    </row>
    <row r="31" spans="1:40" ht="13.5" thickBot="1" x14ac:dyDescent="0.25">
      <c r="A31" s="220"/>
      <c r="B31" s="916" t="s">
        <v>1677</v>
      </c>
      <c r="C31" s="916"/>
      <c r="D31" s="917"/>
      <c r="E31" s="314">
        <f t="shared" ref="E31:P31" si="2">SUM(E19:E30)</f>
        <v>19703.25</v>
      </c>
      <c r="F31" s="314">
        <f t="shared" si="2"/>
        <v>20316.239999999998</v>
      </c>
      <c r="G31" s="315">
        <f t="shared" si="2"/>
        <v>21517.200000000001</v>
      </c>
      <c r="H31" s="314">
        <f t="shared" si="2"/>
        <v>21191.94</v>
      </c>
      <c r="I31" s="314">
        <f t="shared" si="2"/>
        <v>21087.69</v>
      </c>
      <c r="J31" s="314">
        <f t="shared" si="2"/>
        <v>20925.059999999998</v>
      </c>
      <c r="K31" s="314">
        <f t="shared" si="2"/>
        <v>20880.899999999998</v>
      </c>
      <c r="L31" s="314">
        <f t="shared" si="2"/>
        <v>0</v>
      </c>
      <c r="M31" s="315">
        <f t="shared" si="2"/>
        <v>0</v>
      </c>
      <c r="N31" s="314">
        <f t="shared" si="2"/>
        <v>0</v>
      </c>
      <c r="O31" s="314">
        <f t="shared" si="2"/>
        <v>0</v>
      </c>
      <c r="P31" s="330">
        <f t="shared" si="2"/>
        <v>0</v>
      </c>
      <c r="Q31" s="330">
        <f t="shared" ref="Q31:V31" si="3">SUM(Q19:Q30)</f>
        <v>0</v>
      </c>
      <c r="R31" s="330">
        <f t="shared" si="3"/>
        <v>0</v>
      </c>
      <c r="S31" s="330">
        <f t="shared" si="3"/>
        <v>0</v>
      </c>
      <c r="T31" s="330">
        <f t="shared" si="3"/>
        <v>0</v>
      </c>
      <c r="U31" s="330">
        <f t="shared" si="3"/>
        <v>0</v>
      </c>
      <c r="V31" s="330">
        <f t="shared" si="3"/>
        <v>0</v>
      </c>
      <c r="W31" s="330">
        <f t="shared" ref="W31:AK31" si="4">SUM(W19:W30)</f>
        <v>0</v>
      </c>
      <c r="X31" s="330">
        <f t="shared" si="4"/>
        <v>0</v>
      </c>
      <c r="Y31" s="330">
        <f t="shared" si="4"/>
        <v>0</v>
      </c>
      <c r="Z31" s="330">
        <f t="shared" si="4"/>
        <v>0</v>
      </c>
      <c r="AA31" s="330">
        <f t="shared" si="4"/>
        <v>0</v>
      </c>
      <c r="AB31" s="330">
        <f t="shared" si="4"/>
        <v>0</v>
      </c>
      <c r="AC31" s="330">
        <f t="shared" si="4"/>
        <v>0</v>
      </c>
      <c r="AD31" s="330">
        <f t="shared" si="4"/>
        <v>0</v>
      </c>
      <c r="AE31" s="330">
        <f t="shared" si="4"/>
        <v>0</v>
      </c>
      <c r="AF31" s="330">
        <f t="shared" si="4"/>
        <v>0</v>
      </c>
      <c r="AG31" s="330">
        <f t="shared" si="4"/>
        <v>0</v>
      </c>
      <c r="AH31" s="330">
        <f t="shared" si="4"/>
        <v>0</v>
      </c>
      <c r="AI31" s="330">
        <f t="shared" si="4"/>
        <v>0</v>
      </c>
      <c r="AJ31" s="330">
        <f t="shared" si="4"/>
        <v>0</v>
      </c>
      <c r="AK31" s="330">
        <f t="shared" si="4"/>
        <v>0</v>
      </c>
      <c r="AL31" s="330">
        <f t="shared" ref="AL31:AM31" si="5">SUM(AL19:AL30)</f>
        <v>0</v>
      </c>
      <c r="AM31" s="330">
        <f t="shared" si="5"/>
        <v>0</v>
      </c>
      <c r="AN31" s="220"/>
    </row>
    <row r="32" spans="1:40" ht="13.5" thickTop="1" x14ac:dyDescent="0.2">
      <c r="A32" s="220"/>
      <c r="B32" s="918" t="s">
        <v>1681</v>
      </c>
      <c r="C32" s="918"/>
      <c r="D32" s="919"/>
      <c r="E32" s="897">
        <f>E31+F31+G31</f>
        <v>61536.69</v>
      </c>
      <c r="F32" s="897"/>
      <c r="G32" s="909"/>
      <c r="H32" s="897">
        <f>H31+I31+J31</f>
        <v>63204.689999999995</v>
      </c>
      <c r="I32" s="897"/>
      <c r="J32" s="897"/>
      <c r="K32" s="897">
        <f>K31+L31+M31</f>
        <v>20880.899999999998</v>
      </c>
      <c r="L32" s="897"/>
      <c r="M32" s="897"/>
      <c r="N32" s="897">
        <f t="shared" ref="N32" si="6">N31+O31+P31</f>
        <v>0</v>
      </c>
      <c r="O32" s="897"/>
      <c r="P32" s="897"/>
      <c r="Q32" s="897">
        <f t="shared" ref="Q32" si="7">Q31+R31+S31</f>
        <v>0</v>
      </c>
      <c r="R32" s="897"/>
      <c r="S32" s="897"/>
      <c r="T32" s="898">
        <f>SUM(T31:Y31)</f>
        <v>0</v>
      </c>
      <c r="U32" s="899"/>
      <c r="V32" s="899"/>
      <c r="W32" s="899"/>
      <c r="X32" s="899"/>
      <c r="Y32" s="900"/>
      <c r="Z32" s="898">
        <f>+SUM(Z31:AM31)</f>
        <v>0</v>
      </c>
      <c r="AA32" s="899"/>
      <c r="AB32" s="899"/>
      <c r="AC32" s="899"/>
      <c r="AD32" s="899"/>
      <c r="AE32" s="899"/>
      <c r="AF32" s="899"/>
      <c r="AG32" s="899"/>
      <c r="AH32" s="899"/>
      <c r="AI32" s="899"/>
      <c r="AJ32" s="899"/>
      <c r="AK32" s="899"/>
      <c r="AL32" s="899"/>
      <c r="AM32" s="900"/>
      <c r="AN32" s="220"/>
    </row>
    <row r="33" spans="1:40" x14ac:dyDescent="0.2">
      <c r="A33" s="220"/>
      <c r="B33" s="331"/>
      <c r="C33" s="331"/>
      <c r="D33" s="331"/>
      <c r="E33" s="332"/>
      <c r="F33" s="332"/>
      <c r="G33" s="332"/>
      <c r="H33" s="332"/>
      <c r="I33" s="332"/>
      <c r="J33" s="332"/>
      <c r="K33" s="332"/>
      <c r="L33" s="332"/>
      <c r="M33" s="332"/>
      <c r="N33" s="332"/>
      <c r="O33" s="332"/>
      <c r="P33" s="332"/>
      <c r="Q33" s="296"/>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910" t="s">
        <v>1683</v>
      </c>
      <c r="C34" s="911"/>
      <c r="D34" s="911"/>
      <c r="E34" s="912" t="s">
        <v>1679</v>
      </c>
      <c r="F34" s="912"/>
      <c r="G34" s="912"/>
      <c r="H34" s="912"/>
      <c r="I34" s="912"/>
      <c r="J34" s="912"/>
      <c r="K34" s="912"/>
      <c r="L34" s="912"/>
      <c r="M34" s="912"/>
      <c r="N34" s="912"/>
      <c r="O34" s="912"/>
      <c r="P34" s="913"/>
      <c r="Q34" s="866" t="s">
        <v>1688</v>
      </c>
      <c r="R34" s="867"/>
      <c r="S34" s="867"/>
      <c r="T34" s="867"/>
      <c r="U34" s="867"/>
      <c r="V34" s="867"/>
      <c r="W34" s="867"/>
      <c r="X34" s="867"/>
      <c r="Y34" s="867"/>
      <c r="Z34" s="867"/>
      <c r="AA34" s="867"/>
      <c r="AB34" s="867"/>
      <c r="AC34" s="867"/>
      <c r="AD34" s="867"/>
      <c r="AE34" s="867"/>
      <c r="AF34" s="867"/>
      <c r="AG34" s="867"/>
      <c r="AH34" s="867"/>
      <c r="AI34" s="867"/>
      <c r="AJ34" s="867"/>
      <c r="AK34" s="867"/>
      <c r="AL34" s="867"/>
      <c r="AM34" s="868"/>
      <c r="AN34" s="220"/>
    </row>
    <row r="35" spans="1:40" ht="15.75" customHeight="1" x14ac:dyDescent="0.25">
      <c r="A35" s="220"/>
      <c r="B35" s="854" t="s">
        <v>1687</v>
      </c>
      <c r="C35" s="855"/>
      <c r="D35" s="858" t="s">
        <v>33</v>
      </c>
      <c r="E35" s="879" t="s">
        <v>2</v>
      </c>
      <c r="F35" s="880"/>
      <c r="G35" s="881"/>
      <c r="H35" s="882" t="s">
        <v>3</v>
      </c>
      <c r="I35" s="883"/>
      <c r="J35" s="884"/>
      <c r="K35" s="885" t="s">
        <v>4</v>
      </c>
      <c r="L35" s="886"/>
      <c r="M35" s="887"/>
      <c r="N35" s="869" t="s">
        <v>5</v>
      </c>
      <c r="O35" s="870"/>
      <c r="P35" s="871"/>
      <c r="Q35" s="860" t="s">
        <v>1155</v>
      </c>
      <c r="R35" s="861"/>
      <c r="S35" s="862"/>
      <c r="T35" s="863" t="s">
        <v>1157</v>
      </c>
      <c r="U35" s="864"/>
      <c r="V35" s="864"/>
      <c r="W35" s="864"/>
      <c r="X35" s="864"/>
      <c r="Y35" s="865"/>
      <c r="Z35" s="901" t="s">
        <v>1156</v>
      </c>
      <c r="AA35" s="902"/>
      <c r="AB35" s="902"/>
      <c r="AC35" s="902"/>
      <c r="AD35" s="902"/>
      <c r="AE35" s="902"/>
      <c r="AF35" s="902"/>
      <c r="AG35" s="902"/>
      <c r="AH35" s="902"/>
      <c r="AI35" s="902"/>
      <c r="AJ35" s="902"/>
      <c r="AK35" s="902"/>
      <c r="AL35" s="902"/>
      <c r="AM35" s="903"/>
      <c r="AN35" s="220"/>
    </row>
    <row r="36" spans="1:40" ht="15.75" customHeight="1" x14ac:dyDescent="0.2">
      <c r="A36" s="220"/>
      <c r="B36" s="856"/>
      <c r="C36" s="857"/>
      <c r="D36" s="859"/>
      <c r="E36" s="334" t="s">
        <v>1689</v>
      </c>
      <c r="F36" s="334" t="s">
        <v>1690</v>
      </c>
      <c r="G36" s="334" t="s">
        <v>1691</v>
      </c>
      <c r="H36" s="334" t="s">
        <v>1692</v>
      </c>
      <c r="I36" s="334" t="s">
        <v>1694</v>
      </c>
      <c r="J36" s="334" t="s">
        <v>1695</v>
      </c>
      <c r="K36" s="334" t="s">
        <v>1696</v>
      </c>
      <c r="L36" s="334" t="s">
        <v>1697</v>
      </c>
      <c r="M36" s="334" t="s">
        <v>14</v>
      </c>
      <c r="N36" s="334" t="s">
        <v>15</v>
      </c>
      <c r="O36" s="334" t="s">
        <v>16</v>
      </c>
      <c r="P36" s="334" t="s">
        <v>1693</v>
      </c>
      <c r="Q36" s="334" t="s">
        <v>1698</v>
      </c>
      <c r="R36" s="334" t="s">
        <v>1699</v>
      </c>
      <c r="S36" s="334" t="s">
        <v>1700</v>
      </c>
      <c r="T36" s="334" t="s">
        <v>1701</v>
      </c>
      <c r="U36" s="334" t="s">
        <v>1702</v>
      </c>
      <c r="V36" s="334" t="s">
        <v>1703</v>
      </c>
      <c r="W36" s="334" t="s">
        <v>1704</v>
      </c>
      <c r="X36" s="334" t="s">
        <v>1705</v>
      </c>
      <c r="Y36" s="334" t="s">
        <v>1706</v>
      </c>
      <c r="Z36" s="334" t="s">
        <v>1707</v>
      </c>
      <c r="AA36" s="334" t="s">
        <v>1161</v>
      </c>
      <c r="AB36" s="334" t="s">
        <v>1708</v>
      </c>
      <c r="AC36" s="334" t="s">
        <v>1709</v>
      </c>
      <c r="AD36" s="334" t="s">
        <v>1710</v>
      </c>
      <c r="AE36" s="334" t="s">
        <v>1711</v>
      </c>
      <c r="AF36" s="334" t="s">
        <v>1712</v>
      </c>
      <c r="AG36" s="334" t="s">
        <v>1713</v>
      </c>
      <c r="AH36" s="334" t="s">
        <v>1714</v>
      </c>
      <c r="AI36" s="334" t="s">
        <v>1715</v>
      </c>
      <c r="AJ36" s="334" t="s">
        <v>1716</v>
      </c>
      <c r="AK36" s="334" t="s">
        <v>1717</v>
      </c>
      <c r="AL36" s="334" t="s">
        <v>1718</v>
      </c>
      <c r="AM36" s="334" t="s">
        <v>1719</v>
      </c>
      <c r="AN36" s="220"/>
    </row>
    <row r="37" spans="1:40" x14ac:dyDescent="0.2">
      <c r="A37" s="220"/>
      <c r="B37" s="914" t="s">
        <v>1652</v>
      </c>
      <c r="C37" s="915"/>
      <c r="D37" s="906" t="str">
        <f>COUNTIF('QIPP Scorecard'!F49:I51,"&gt;0")&amp;" of 4"</f>
        <v>3 of 4</v>
      </c>
      <c r="E37" s="319">
        <f>SUM('QIPP Scorecard'!$F$49:$I$51)*'QIPP Scorecard'!D34</f>
        <v>3969.0000000000005</v>
      </c>
      <c r="F37" s="320">
        <f>SUM('QIPP Scorecard'!$F$49:$I$51)*'QIPP Scorecard'!E34</f>
        <v>91.56</v>
      </c>
      <c r="G37" s="321">
        <f>SUM('QIPP Scorecard'!$F$49:$I$51)*'QIPP Scorecard'!F34</f>
        <v>156.24</v>
      </c>
      <c r="H37" s="319">
        <f>SUM('QIPP Scorecard'!$F$49:$I$51)*'QIPP Scorecard'!G34</f>
        <v>40.320000000000007</v>
      </c>
      <c r="I37" s="320">
        <f>SUM('QIPP Scorecard'!$F$49:$I$51)*'QIPP Scorecard'!H34</f>
        <v>16.8</v>
      </c>
      <c r="J37" s="321">
        <f>SUM('QIPP Scorecard'!$F$49:$I$51)*'QIPP Scorecard'!I34</f>
        <v>11.760000000000002</v>
      </c>
      <c r="K37" s="319">
        <f>SUM('QIPP Scorecard'!$F$49:$I$51)*'QIPP Scorecard'!J34</f>
        <v>12.600000000000001</v>
      </c>
      <c r="L37" s="320">
        <f>SUM('QIPP Scorecard'!$F$49:$I$51)*'QIPP Scorecard'!K34</f>
        <v>0</v>
      </c>
      <c r="M37" s="321">
        <f>SUM('QIPP Scorecard'!$F$49:$I$51)*'QIPP Scorecard'!L34</f>
        <v>0</v>
      </c>
      <c r="N37" s="319">
        <f>SUM('QIPP Scorecard'!$F$49:$I$51)*'QIPP Scorecard'!M34</f>
        <v>0</v>
      </c>
      <c r="O37" s="320">
        <f>SUM('QIPP Scorecard'!$F$49:$I$51)*'QIPP Scorecard'!N34</f>
        <v>0</v>
      </c>
      <c r="P37" s="321">
        <f>SUM('QIPP Scorecard'!$F$49:$I$51)*'QIPP Scorecard'!O34</f>
        <v>0</v>
      </c>
      <c r="Q37" s="321">
        <f>SUM('QIPP Scorecard'!$F$49:$I$51)*'QIPP Scorecard'!P34</f>
        <v>0</v>
      </c>
      <c r="R37" s="321">
        <f>SUM('QIPP Scorecard'!$F$49:$I$51)*'QIPP Scorecard'!Q34</f>
        <v>0</v>
      </c>
      <c r="S37" s="321">
        <f>SUM('QIPP Scorecard'!$F$49:$I$51)*'QIPP Scorecard'!R34</f>
        <v>0</v>
      </c>
      <c r="T37" s="321">
        <f>SUM('QIPP Scorecard'!$F$49:$I$51)*'QIPP Scorecard'!S34</f>
        <v>0</v>
      </c>
      <c r="U37" s="321">
        <f>SUM('QIPP Scorecard'!$F$49:$I$51)*'QIPP Scorecard'!T34</f>
        <v>0</v>
      </c>
      <c r="V37" s="321">
        <f>SUM('QIPP Scorecard'!$F$49:$I$51)*'QIPP Scorecard'!U34</f>
        <v>0</v>
      </c>
      <c r="W37" s="321">
        <f>SUM('QIPP Scorecard'!$F$49:$I$51)*'QIPP Scorecard'!V34</f>
        <v>0</v>
      </c>
      <c r="X37" s="321">
        <f>SUM('QIPP Scorecard'!$F$49:$I$51)*'QIPP Scorecard'!W34</f>
        <v>0</v>
      </c>
      <c r="Y37" s="321">
        <f>SUM('QIPP Scorecard'!$F$49:$I$51)*'QIPP Scorecard'!X34</f>
        <v>0</v>
      </c>
      <c r="Z37" s="337">
        <f>SUM('QIPP Scorecard'!$F$49:$I$51)*'QIPP Scorecard'!Y34</f>
        <v>0</v>
      </c>
      <c r="AA37" s="338">
        <f>SUM('QIPP Scorecard'!$F$49:$I$51)*'QIPP Scorecard'!Z34</f>
        <v>0</v>
      </c>
      <c r="AB37" s="346">
        <f>SUM('QIPP Scorecard'!$F$49:$I$51)*'QIPP Scorecard'!AA34</f>
        <v>0</v>
      </c>
      <c r="AC37" s="351"/>
      <c r="AD37" s="349"/>
      <c r="AE37" s="349"/>
      <c r="AF37" s="349"/>
      <c r="AG37" s="349"/>
      <c r="AH37" s="349"/>
      <c r="AI37" s="349"/>
      <c r="AJ37" s="349"/>
      <c r="AK37" s="349"/>
      <c r="AL37" s="349"/>
      <c r="AM37" s="352"/>
      <c r="AN37" s="220"/>
    </row>
    <row r="38" spans="1:40" x14ac:dyDescent="0.2">
      <c r="A38" s="220"/>
      <c r="B38" s="873" t="s">
        <v>1653</v>
      </c>
      <c r="C38" s="874"/>
      <c r="D38" s="904"/>
      <c r="E38" s="311"/>
      <c r="F38" s="320">
        <f>SUM('QIPP Scorecard'!$F$49:$I$51)*'QIPP Scorecard'!D35</f>
        <v>4000.9200000000005</v>
      </c>
      <c r="G38" s="317">
        <f>SUM('QIPP Scorecard'!$F$49:$I$51)*'QIPP Scorecard'!E35</f>
        <v>114.24000000000001</v>
      </c>
      <c r="H38" s="316">
        <f>SUM('QIPP Scorecard'!$F$49:$I$51)*'QIPP Scorecard'!F35</f>
        <v>116.76</v>
      </c>
      <c r="I38" s="312">
        <f>SUM('QIPP Scorecard'!$F$49:$I$51)*'QIPP Scorecard'!G35</f>
        <v>25.200000000000003</v>
      </c>
      <c r="J38" s="317">
        <f>SUM('QIPP Scorecard'!$F$49:$I$51)*'QIPP Scorecard'!H35</f>
        <v>18.48</v>
      </c>
      <c r="K38" s="316">
        <f>SUM('QIPP Scorecard'!$F$49:$I$51)*'QIPP Scorecard'!I35</f>
        <v>14.280000000000001</v>
      </c>
      <c r="L38" s="312">
        <f>SUM('QIPP Scorecard'!$F$49:$I$51)*'QIPP Scorecard'!J35</f>
        <v>0</v>
      </c>
      <c r="M38" s="317">
        <f>SUM('QIPP Scorecard'!$F$49:$I$51)*'QIPP Scorecard'!K35</f>
        <v>0</v>
      </c>
      <c r="N38" s="316">
        <f>SUM('QIPP Scorecard'!$F$49:$I$51)*'QIPP Scorecard'!L35</f>
        <v>0</v>
      </c>
      <c r="O38" s="312">
        <f>SUM('QIPP Scorecard'!$F$49:$I$51)*'QIPP Scorecard'!M35</f>
        <v>0</v>
      </c>
      <c r="P38" s="317">
        <f>SUM('QIPP Scorecard'!$F$49:$I$51)*'QIPP Scorecard'!N35</f>
        <v>0</v>
      </c>
      <c r="Q38" s="317">
        <f>SUM('QIPP Scorecard'!$F$49:$I$51)*'QIPP Scorecard'!O35</f>
        <v>0</v>
      </c>
      <c r="R38" s="317">
        <f>SUM('QIPP Scorecard'!$F$49:$I$51)*'QIPP Scorecard'!P35</f>
        <v>0</v>
      </c>
      <c r="S38" s="317">
        <f>SUM('QIPP Scorecard'!$F$49:$I$51)*'QIPP Scorecard'!Q35</f>
        <v>0</v>
      </c>
      <c r="T38" s="317">
        <f>SUM('QIPP Scorecard'!$F$49:$I$51)*'QIPP Scorecard'!R35</f>
        <v>0</v>
      </c>
      <c r="U38" s="317">
        <f>SUM('QIPP Scorecard'!$F$49:$I$51)*'QIPP Scorecard'!S35</f>
        <v>0</v>
      </c>
      <c r="V38" s="317">
        <f>SUM('QIPP Scorecard'!$F$49:$I$51)*'QIPP Scorecard'!T35</f>
        <v>0</v>
      </c>
      <c r="W38" s="317">
        <f>SUM('QIPP Scorecard'!$F$49:$I$51)*'QIPP Scorecard'!U35</f>
        <v>0</v>
      </c>
      <c r="X38" s="317">
        <f>SUM('QIPP Scorecard'!$F$49:$I$51)*'QIPP Scorecard'!V35</f>
        <v>0</v>
      </c>
      <c r="Y38" s="317">
        <f>SUM('QIPP Scorecard'!$F$49:$I$51)*'QIPP Scorecard'!W35</f>
        <v>0</v>
      </c>
      <c r="Z38" s="340">
        <f>SUM('QIPP Scorecard'!$F$49:$I$51)*'QIPP Scorecard'!X35</f>
        <v>0</v>
      </c>
      <c r="AA38" s="341">
        <f>SUM('QIPP Scorecard'!$F$49:$I$51)*'QIPP Scorecard'!Y35</f>
        <v>0</v>
      </c>
      <c r="AB38" s="341">
        <f>SUM('QIPP Scorecard'!$F$49:$I$51)*'QIPP Scorecard'!Z35</f>
        <v>0</v>
      </c>
      <c r="AC38" s="348">
        <f>SUM('QIPP Scorecard'!$F$49:$I$51)*'QIPP Scorecard'!AA35</f>
        <v>0</v>
      </c>
      <c r="AD38" s="350"/>
      <c r="AE38" s="303"/>
      <c r="AF38" s="303"/>
      <c r="AG38" s="303"/>
      <c r="AH38" s="303"/>
      <c r="AI38" s="303"/>
      <c r="AJ38" s="303"/>
      <c r="AK38" s="303"/>
      <c r="AL38" s="303"/>
      <c r="AM38" s="304"/>
      <c r="AN38" s="220"/>
    </row>
    <row r="39" spans="1:40" x14ac:dyDescent="0.2">
      <c r="A39" s="220"/>
      <c r="B39" s="873" t="s">
        <v>1654</v>
      </c>
      <c r="C39" s="874"/>
      <c r="D39" s="904"/>
      <c r="E39" s="302"/>
      <c r="F39" s="310"/>
      <c r="G39" s="317">
        <f>SUM('QIPP Scorecard'!$F$49:$I$51)*'QIPP Scorecard'!D36</f>
        <v>4063.9200000000005</v>
      </c>
      <c r="H39" s="316">
        <f>SUM('QIPP Scorecard'!$F$49:$I$51)*'QIPP Scorecard'!E36</f>
        <v>89.88000000000001</v>
      </c>
      <c r="I39" s="312">
        <f>SUM('QIPP Scorecard'!$F$49:$I$51)*'QIPP Scorecard'!F36</f>
        <v>90.720000000000013</v>
      </c>
      <c r="J39" s="317">
        <f>SUM('QIPP Scorecard'!$F$49:$I$51)*'QIPP Scorecard'!G36</f>
        <v>43.680000000000007</v>
      </c>
      <c r="K39" s="316">
        <f>SUM('QIPP Scorecard'!$F$49:$I$51)*'QIPP Scorecard'!H36</f>
        <v>28.560000000000002</v>
      </c>
      <c r="L39" s="312">
        <f>SUM('QIPP Scorecard'!$F$49:$I$51)*'QIPP Scorecard'!I36</f>
        <v>0</v>
      </c>
      <c r="M39" s="317">
        <f>SUM('QIPP Scorecard'!$F$49:$I$51)*'QIPP Scorecard'!J36</f>
        <v>0</v>
      </c>
      <c r="N39" s="316">
        <f>SUM('QIPP Scorecard'!$F$49:$I$51)*'QIPP Scorecard'!K36</f>
        <v>0</v>
      </c>
      <c r="O39" s="312">
        <f>SUM('QIPP Scorecard'!$F$49:$I$51)*'QIPP Scorecard'!L36</f>
        <v>0</v>
      </c>
      <c r="P39" s="317">
        <f>SUM('QIPP Scorecard'!$F$49:$I$51)*'QIPP Scorecard'!M36</f>
        <v>0</v>
      </c>
      <c r="Q39" s="317">
        <f>SUM('QIPP Scorecard'!$F$49:$I$51)*'QIPP Scorecard'!N36</f>
        <v>0</v>
      </c>
      <c r="R39" s="317">
        <f>SUM('QIPP Scorecard'!$F$49:$I$51)*'QIPP Scorecard'!O36</f>
        <v>0</v>
      </c>
      <c r="S39" s="317">
        <f>SUM('QIPP Scorecard'!$F$49:$I$51)*'QIPP Scorecard'!P36</f>
        <v>0</v>
      </c>
      <c r="T39" s="317">
        <f>SUM('QIPP Scorecard'!$F$49:$I$51)*'QIPP Scorecard'!Q36</f>
        <v>0</v>
      </c>
      <c r="U39" s="317">
        <f>SUM('QIPP Scorecard'!$F$49:$I$51)*'QIPP Scorecard'!R36</f>
        <v>0</v>
      </c>
      <c r="V39" s="317">
        <f>SUM('QIPP Scorecard'!$F$49:$I$51)*'QIPP Scorecard'!S36</f>
        <v>0</v>
      </c>
      <c r="W39" s="317">
        <f>SUM('QIPP Scorecard'!$F$49:$I$51)*'QIPP Scorecard'!T36</f>
        <v>0</v>
      </c>
      <c r="X39" s="317">
        <f>SUM('QIPP Scorecard'!$F$49:$I$51)*'QIPP Scorecard'!U36</f>
        <v>0</v>
      </c>
      <c r="Y39" s="317">
        <f>SUM('QIPP Scorecard'!$F$49:$I$51)*'QIPP Scorecard'!V36</f>
        <v>0</v>
      </c>
      <c r="Z39" s="340">
        <f>SUM('QIPP Scorecard'!$F$49:$I$51)*'QIPP Scorecard'!W36</f>
        <v>0</v>
      </c>
      <c r="AA39" s="341">
        <f>SUM('QIPP Scorecard'!$F$49:$I$51)*'QIPP Scorecard'!X36</f>
        <v>0</v>
      </c>
      <c r="AB39" s="341">
        <f>SUM('QIPP Scorecard'!$F$49:$I$51)*'QIPP Scorecard'!Y36</f>
        <v>0</v>
      </c>
      <c r="AC39" s="341">
        <f>SUM('QIPP Scorecard'!$F$49:$I$51)*'QIPP Scorecard'!Z36</f>
        <v>0</v>
      </c>
      <c r="AD39" s="348">
        <f>SUM('QIPP Scorecard'!$F$49:$I$51)*'QIPP Scorecard'!AA36</f>
        <v>0</v>
      </c>
      <c r="AE39" s="350"/>
      <c r="AF39" s="303"/>
      <c r="AG39" s="303"/>
      <c r="AH39" s="303"/>
      <c r="AI39" s="303"/>
      <c r="AJ39" s="303"/>
      <c r="AK39" s="303"/>
      <c r="AL39" s="303"/>
      <c r="AM39" s="304"/>
      <c r="AN39" s="220"/>
    </row>
    <row r="40" spans="1:40" x14ac:dyDescent="0.2">
      <c r="A40" s="220"/>
      <c r="B40" s="873" t="s">
        <v>1655</v>
      </c>
      <c r="C40" s="874"/>
      <c r="D40" s="904" t="str">
        <f>COUNTIF('QIPP Scorecard'!F52:I54,"&gt;0")&amp;" of 4"</f>
        <v>4 of 4</v>
      </c>
      <c r="E40" s="302"/>
      <c r="F40" s="303"/>
      <c r="G40" s="318"/>
      <c r="H40" s="316">
        <f>SUM('QIPP Scorecard'!$F$52:$I$54)*'QIPP Scorecard'!D37</f>
        <v>5362.56</v>
      </c>
      <c r="I40" s="312">
        <f>SUM('QIPP Scorecard'!$F$52:$I$54)*'QIPP Scorecard'!E37</f>
        <v>126.56000000000002</v>
      </c>
      <c r="J40" s="317">
        <f>SUM('QIPP Scorecard'!$F$52:$I$54)*'QIPP Scorecard'!F37</f>
        <v>160.16000000000003</v>
      </c>
      <c r="K40" s="316">
        <f>SUM('QIPP Scorecard'!$F$52:$I$54)*'QIPP Scorecard'!G37</f>
        <v>59.360000000000007</v>
      </c>
      <c r="L40" s="312">
        <f>SUM('QIPP Scorecard'!$F$52:$I$54)*'QIPP Scorecard'!H37</f>
        <v>0</v>
      </c>
      <c r="M40" s="317">
        <f>SUM('QIPP Scorecard'!$F$52:$I$54)*'QIPP Scorecard'!I37</f>
        <v>0</v>
      </c>
      <c r="N40" s="316">
        <f>SUM('QIPP Scorecard'!$F$52:$I$54)*'QIPP Scorecard'!J37</f>
        <v>0</v>
      </c>
      <c r="O40" s="312">
        <f>SUM('QIPP Scorecard'!$F$52:$I$54)*'QIPP Scorecard'!K37</f>
        <v>0</v>
      </c>
      <c r="P40" s="317">
        <f>SUM('QIPP Scorecard'!$F$52:$I$54)*'QIPP Scorecard'!L37</f>
        <v>0</v>
      </c>
      <c r="Q40" s="317">
        <f>SUM('QIPP Scorecard'!$F$52:$I$54)*'QIPP Scorecard'!M37</f>
        <v>0</v>
      </c>
      <c r="R40" s="317">
        <f>SUM('QIPP Scorecard'!$F$52:$I$54)*'QIPP Scorecard'!N37</f>
        <v>0</v>
      </c>
      <c r="S40" s="317">
        <f>SUM('QIPP Scorecard'!$F$52:$I$54)*'QIPP Scorecard'!O37</f>
        <v>0</v>
      </c>
      <c r="T40" s="317">
        <f>SUM('QIPP Scorecard'!$F$52:$I$54)*'QIPP Scorecard'!P37</f>
        <v>0</v>
      </c>
      <c r="U40" s="317">
        <f>SUM('QIPP Scorecard'!$F$52:$I$54)*'QIPP Scorecard'!Q37</f>
        <v>0</v>
      </c>
      <c r="V40" s="317">
        <f>SUM('QIPP Scorecard'!$F$52:$I$54)*'QIPP Scorecard'!R37</f>
        <v>0</v>
      </c>
      <c r="W40" s="317">
        <f>SUM('QIPP Scorecard'!$F$52:$I$54)*'QIPP Scorecard'!S37</f>
        <v>0</v>
      </c>
      <c r="X40" s="317">
        <f>SUM('QIPP Scorecard'!$F$52:$I$54)*'QIPP Scorecard'!T37</f>
        <v>0</v>
      </c>
      <c r="Y40" s="317">
        <f>SUM('QIPP Scorecard'!$F$52:$I$54)*'QIPP Scorecard'!U37</f>
        <v>0</v>
      </c>
      <c r="Z40" s="340">
        <f>SUM('QIPP Scorecard'!$F$52:$I$54)*'QIPP Scorecard'!V37</f>
        <v>0</v>
      </c>
      <c r="AA40" s="341">
        <f>SUM('QIPP Scorecard'!$F$52:$I$54)*'QIPP Scorecard'!W37</f>
        <v>0</v>
      </c>
      <c r="AB40" s="341">
        <f>SUM('QIPP Scorecard'!$F$52:$I$54)*'QIPP Scorecard'!X37</f>
        <v>0</v>
      </c>
      <c r="AC40" s="341">
        <f>SUM('QIPP Scorecard'!$F$52:$I$54)*'QIPP Scorecard'!Y37</f>
        <v>0</v>
      </c>
      <c r="AD40" s="341">
        <f>SUM('QIPP Scorecard'!$F$52:$I$54)*'QIPP Scorecard'!Z37</f>
        <v>0</v>
      </c>
      <c r="AE40" s="348">
        <f>SUM('QIPP Scorecard'!$F$52:$I$54)*'QIPP Scorecard'!AA37</f>
        <v>0</v>
      </c>
      <c r="AF40" s="350"/>
      <c r="AG40" s="303"/>
      <c r="AH40" s="303"/>
      <c r="AI40" s="303"/>
      <c r="AJ40" s="303"/>
      <c r="AK40" s="303"/>
      <c r="AL40" s="303"/>
      <c r="AM40" s="304"/>
      <c r="AN40" s="220"/>
    </row>
    <row r="41" spans="1:40" x14ac:dyDescent="0.2">
      <c r="A41" s="220"/>
      <c r="B41" s="873" t="s">
        <v>1656</v>
      </c>
      <c r="C41" s="874"/>
      <c r="D41" s="904"/>
      <c r="E41" s="302"/>
      <c r="F41" s="303"/>
      <c r="G41" s="304"/>
      <c r="H41" s="311"/>
      <c r="I41" s="312">
        <f>SUM('QIPP Scorecard'!$F$52:$I$54)*'QIPP Scorecard'!D38</f>
        <v>5360.3200000000006</v>
      </c>
      <c r="J41" s="317">
        <f>SUM('QIPP Scorecard'!$F$52:$I$54)*'QIPP Scorecard'!E38</f>
        <v>85.12</v>
      </c>
      <c r="K41" s="316">
        <f>SUM('QIPP Scorecard'!$F$52:$I$54)*'QIPP Scorecard'!F38</f>
        <v>161.28000000000003</v>
      </c>
      <c r="L41" s="312">
        <f>SUM('QIPP Scorecard'!$F$52:$I$54)*'QIPP Scorecard'!G38</f>
        <v>0</v>
      </c>
      <c r="M41" s="317">
        <f>SUM('QIPP Scorecard'!$F$52:$I$54)*'QIPP Scorecard'!H38</f>
        <v>0</v>
      </c>
      <c r="N41" s="316">
        <f>SUM('QIPP Scorecard'!$F$52:$I$54)*'QIPP Scorecard'!I38</f>
        <v>0</v>
      </c>
      <c r="O41" s="312">
        <f>SUM('QIPP Scorecard'!$F$52:$I$54)*'QIPP Scorecard'!J38</f>
        <v>0</v>
      </c>
      <c r="P41" s="317">
        <f>SUM('QIPP Scorecard'!$F$52:$I$54)*'QIPP Scorecard'!K38</f>
        <v>0</v>
      </c>
      <c r="Q41" s="317">
        <f>SUM('QIPP Scorecard'!$F$52:$I$54)*'QIPP Scorecard'!L38</f>
        <v>0</v>
      </c>
      <c r="R41" s="317">
        <f>SUM('QIPP Scorecard'!$F$52:$I$54)*'QIPP Scorecard'!M38</f>
        <v>0</v>
      </c>
      <c r="S41" s="317">
        <f>SUM('QIPP Scorecard'!$F$52:$I$54)*'QIPP Scorecard'!N38</f>
        <v>0</v>
      </c>
      <c r="T41" s="317">
        <f>SUM('QIPP Scorecard'!$F$52:$I$54)*'QIPP Scorecard'!O38</f>
        <v>0</v>
      </c>
      <c r="U41" s="317">
        <f>SUM('QIPP Scorecard'!$F$52:$I$54)*'QIPP Scorecard'!P38</f>
        <v>0</v>
      </c>
      <c r="V41" s="317">
        <f>SUM('QIPP Scorecard'!$F$52:$I$54)*'QIPP Scorecard'!Q38</f>
        <v>0</v>
      </c>
      <c r="W41" s="317">
        <f>SUM('QIPP Scorecard'!$F$52:$I$54)*'QIPP Scorecard'!R38</f>
        <v>0</v>
      </c>
      <c r="X41" s="317">
        <f>SUM('QIPP Scorecard'!$F$52:$I$54)*'QIPP Scorecard'!S38</f>
        <v>0</v>
      </c>
      <c r="Y41" s="317">
        <f>SUM('QIPP Scorecard'!$F$52:$I$54)*'QIPP Scorecard'!T38</f>
        <v>0</v>
      </c>
      <c r="Z41" s="340">
        <f>SUM('QIPP Scorecard'!$F$52:$I$54)*'QIPP Scorecard'!U38</f>
        <v>0</v>
      </c>
      <c r="AA41" s="341">
        <f>SUM('QIPP Scorecard'!$F$52:$I$54)*'QIPP Scorecard'!V38</f>
        <v>0</v>
      </c>
      <c r="AB41" s="341">
        <f>SUM('QIPP Scorecard'!$F$52:$I$54)*'QIPP Scorecard'!W38</f>
        <v>0</v>
      </c>
      <c r="AC41" s="341">
        <f>SUM('QIPP Scorecard'!$F$52:$I$54)*'QIPP Scorecard'!X38</f>
        <v>0</v>
      </c>
      <c r="AD41" s="341">
        <f>SUM('QIPP Scorecard'!$F$52:$I$54)*'QIPP Scorecard'!Y38</f>
        <v>0</v>
      </c>
      <c r="AE41" s="341">
        <f>SUM('QIPP Scorecard'!$F$52:$I$54)*'QIPP Scorecard'!Z38</f>
        <v>0</v>
      </c>
      <c r="AF41" s="348">
        <f>SUM('QIPP Scorecard'!$F$52:$I$54)*'QIPP Scorecard'!AA38</f>
        <v>0</v>
      </c>
      <c r="AG41" s="350"/>
      <c r="AH41" s="303"/>
      <c r="AI41" s="303"/>
      <c r="AJ41" s="303"/>
      <c r="AK41" s="303"/>
      <c r="AL41" s="303"/>
      <c r="AM41" s="304"/>
      <c r="AN41" s="220"/>
    </row>
    <row r="42" spans="1:40" x14ac:dyDescent="0.2">
      <c r="A42" s="220"/>
      <c r="B42" s="873" t="s">
        <v>1657</v>
      </c>
      <c r="C42" s="874"/>
      <c r="D42" s="904"/>
      <c r="E42" s="302"/>
      <c r="F42" s="303"/>
      <c r="G42" s="304"/>
      <c r="H42" s="302"/>
      <c r="I42" s="310"/>
      <c r="J42" s="317">
        <f>SUM('QIPP Scorecard'!$F$52:$I$54)*'QIPP Scorecard'!D39</f>
        <v>5276.3200000000006</v>
      </c>
      <c r="K42" s="316">
        <f>SUM('QIPP Scorecard'!$F$52:$I$54)*'QIPP Scorecard'!E39</f>
        <v>75.040000000000006</v>
      </c>
      <c r="L42" s="312">
        <f>SUM('QIPP Scorecard'!$F$52:$I$54)*'QIPP Scorecard'!F39</f>
        <v>0</v>
      </c>
      <c r="M42" s="317">
        <f>SUM('QIPP Scorecard'!$F$52:$I$54)*'QIPP Scorecard'!G39</f>
        <v>0</v>
      </c>
      <c r="N42" s="316">
        <f>SUM('QIPP Scorecard'!$F$52:$I$54)*'QIPP Scorecard'!H39</f>
        <v>0</v>
      </c>
      <c r="O42" s="312">
        <f>SUM('QIPP Scorecard'!$F$52:$I$54)*'QIPP Scorecard'!I39</f>
        <v>0</v>
      </c>
      <c r="P42" s="317">
        <f>SUM('QIPP Scorecard'!$F$52:$I$54)*'QIPP Scorecard'!J39</f>
        <v>0</v>
      </c>
      <c r="Q42" s="317">
        <f>SUM('QIPP Scorecard'!$F$52:$I$54)*'QIPP Scorecard'!K39</f>
        <v>0</v>
      </c>
      <c r="R42" s="317">
        <f>SUM('QIPP Scorecard'!$F$52:$I$54)*'QIPP Scorecard'!L39</f>
        <v>0</v>
      </c>
      <c r="S42" s="317">
        <f>SUM('QIPP Scorecard'!$F$52:$I$54)*'QIPP Scorecard'!M39</f>
        <v>0</v>
      </c>
      <c r="T42" s="317">
        <f>SUM('QIPP Scorecard'!$F$52:$I$54)*'QIPP Scorecard'!N39</f>
        <v>0</v>
      </c>
      <c r="U42" s="317">
        <f>SUM('QIPP Scorecard'!$F$52:$I$54)*'QIPP Scorecard'!O39</f>
        <v>0</v>
      </c>
      <c r="V42" s="317">
        <f>SUM('QIPP Scorecard'!$F$52:$I$54)*'QIPP Scorecard'!P39</f>
        <v>0</v>
      </c>
      <c r="W42" s="317">
        <f>SUM('QIPP Scorecard'!$F$52:$I$54)*'QIPP Scorecard'!Q39</f>
        <v>0</v>
      </c>
      <c r="X42" s="317">
        <f>SUM('QIPP Scorecard'!$F$52:$I$54)*'QIPP Scorecard'!R39</f>
        <v>0</v>
      </c>
      <c r="Y42" s="317">
        <f>SUM('QIPP Scorecard'!$F$52:$I$54)*'QIPP Scorecard'!S39</f>
        <v>0</v>
      </c>
      <c r="Z42" s="340">
        <f>SUM('QIPP Scorecard'!$F$52:$I$54)*'QIPP Scorecard'!T39</f>
        <v>0</v>
      </c>
      <c r="AA42" s="341">
        <f>SUM('QIPP Scorecard'!$F$52:$I$54)*'QIPP Scorecard'!U39</f>
        <v>0</v>
      </c>
      <c r="AB42" s="341">
        <f>SUM('QIPP Scorecard'!$F$52:$I$54)*'QIPP Scorecard'!V39</f>
        <v>0</v>
      </c>
      <c r="AC42" s="341">
        <f>SUM('QIPP Scorecard'!$F$52:$I$54)*'QIPP Scorecard'!W39</f>
        <v>0</v>
      </c>
      <c r="AD42" s="341">
        <f>SUM('QIPP Scorecard'!$F$52:$I$54)*'QIPP Scorecard'!X39</f>
        <v>0</v>
      </c>
      <c r="AE42" s="341">
        <f>SUM('QIPP Scorecard'!$F$52:$I$54)*'QIPP Scorecard'!Y39</f>
        <v>0</v>
      </c>
      <c r="AF42" s="341">
        <f>SUM('QIPP Scorecard'!$F$52:$I$54)*'QIPP Scorecard'!Z39</f>
        <v>0</v>
      </c>
      <c r="AG42" s="348">
        <f>SUM('QIPP Scorecard'!$F$52:$I$54)*'QIPP Scorecard'!AA39</f>
        <v>0</v>
      </c>
      <c r="AH42" s="350"/>
      <c r="AI42" s="303"/>
      <c r="AJ42" s="303"/>
      <c r="AK42" s="303"/>
      <c r="AL42" s="303"/>
      <c r="AM42" s="304"/>
      <c r="AN42" s="220"/>
    </row>
    <row r="43" spans="1:40" x14ac:dyDescent="0.2">
      <c r="A43" s="220"/>
      <c r="B43" s="873" t="s">
        <v>1658</v>
      </c>
      <c r="C43" s="874"/>
      <c r="D43" s="904" t="str">
        <f>COUNTIF('QIPP Scorecard'!F55:I57,"&gt;0")&amp;" of 4"</f>
        <v>0 of 4</v>
      </c>
      <c r="E43" s="302"/>
      <c r="F43" s="303"/>
      <c r="G43" s="304"/>
      <c r="H43" s="302"/>
      <c r="I43" s="303"/>
      <c r="J43" s="318"/>
      <c r="K43" s="316">
        <f>SUM('QIPP Scorecard'!$F$55:$I$57)*'QIPP Scorecard'!D40</f>
        <v>0</v>
      </c>
      <c r="L43" s="312">
        <f>SUM('QIPP Scorecard'!$F$55:$I$57)*'QIPP Scorecard'!E40</f>
        <v>0</v>
      </c>
      <c r="M43" s="317">
        <f>SUM('QIPP Scorecard'!$F$55:$I$57)*'QIPP Scorecard'!F40</f>
        <v>0</v>
      </c>
      <c r="N43" s="316">
        <f>SUM('QIPP Scorecard'!$F$55:$I$57)*'QIPP Scorecard'!G40</f>
        <v>0</v>
      </c>
      <c r="O43" s="312">
        <f>SUM('QIPP Scorecard'!$F$55:$I$57)*'QIPP Scorecard'!H40</f>
        <v>0</v>
      </c>
      <c r="P43" s="317">
        <f>SUM('QIPP Scorecard'!$F$55:$I$57)*'QIPP Scorecard'!I40</f>
        <v>0</v>
      </c>
      <c r="Q43" s="317">
        <f>SUM('QIPP Scorecard'!$F$55:$I$57)*'QIPP Scorecard'!J40</f>
        <v>0</v>
      </c>
      <c r="R43" s="317">
        <f>SUM('QIPP Scorecard'!$F$55:$I$57)*'QIPP Scorecard'!K40</f>
        <v>0</v>
      </c>
      <c r="S43" s="317">
        <f>SUM('QIPP Scorecard'!$F$55:$I$57)*'QIPP Scorecard'!L40</f>
        <v>0</v>
      </c>
      <c r="T43" s="317">
        <f>SUM('QIPP Scorecard'!$F$55:$I$57)*'QIPP Scorecard'!M40</f>
        <v>0</v>
      </c>
      <c r="U43" s="317">
        <f>SUM('QIPP Scorecard'!$F$55:$I$57)*'QIPP Scorecard'!N40</f>
        <v>0</v>
      </c>
      <c r="V43" s="317">
        <f>SUM('QIPP Scorecard'!$F$55:$I$57)*'QIPP Scorecard'!O40</f>
        <v>0</v>
      </c>
      <c r="W43" s="317">
        <f>SUM('QIPP Scorecard'!$F$55:$I$57)*'QIPP Scorecard'!P40</f>
        <v>0</v>
      </c>
      <c r="X43" s="317">
        <f>SUM('QIPP Scorecard'!$F$55:$I$57)*'QIPP Scorecard'!Q40</f>
        <v>0</v>
      </c>
      <c r="Y43" s="317">
        <f>SUM('QIPP Scorecard'!$F$55:$I$57)*'QIPP Scorecard'!R40</f>
        <v>0</v>
      </c>
      <c r="Z43" s="340">
        <f>SUM('QIPP Scorecard'!$F$55:$I$57)*'QIPP Scorecard'!S40</f>
        <v>0</v>
      </c>
      <c r="AA43" s="341">
        <f>SUM('QIPP Scorecard'!$F$55:$I$57)*'QIPP Scorecard'!T40</f>
        <v>0</v>
      </c>
      <c r="AB43" s="341">
        <f>SUM('QIPP Scorecard'!$F$55:$I$57)*'QIPP Scorecard'!U40</f>
        <v>0</v>
      </c>
      <c r="AC43" s="341">
        <f>SUM('QIPP Scorecard'!$F$55:$I$57)*'QIPP Scorecard'!V40</f>
        <v>0</v>
      </c>
      <c r="AD43" s="341">
        <f>SUM('QIPP Scorecard'!$F$55:$I$57)*'QIPP Scorecard'!W40</f>
        <v>0</v>
      </c>
      <c r="AE43" s="341">
        <f>SUM('QIPP Scorecard'!$F$55:$I$57)*'QIPP Scorecard'!X40</f>
        <v>0</v>
      </c>
      <c r="AF43" s="341">
        <f>SUM('QIPP Scorecard'!$F$55:$I$57)*'QIPP Scorecard'!Y40</f>
        <v>0</v>
      </c>
      <c r="AG43" s="341">
        <f>SUM('QIPP Scorecard'!$F$55:$I$57)*'QIPP Scorecard'!Z40</f>
        <v>0</v>
      </c>
      <c r="AH43" s="348">
        <f>SUM('QIPP Scorecard'!$F$55:$I$57)*'QIPP Scorecard'!AA40</f>
        <v>0</v>
      </c>
      <c r="AI43" s="350"/>
      <c r="AJ43" s="303"/>
      <c r="AK43" s="303"/>
      <c r="AL43" s="303"/>
      <c r="AM43" s="304"/>
      <c r="AN43" s="220"/>
    </row>
    <row r="44" spans="1:40" x14ac:dyDescent="0.2">
      <c r="A44" s="220"/>
      <c r="B44" s="873" t="s">
        <v>1659</v>
      </c>
      <c r="C44" s="874"/>
      <c r="D44" s="904"/>
      <c r="E44" s="302"/>
      <c r="F44" s="303"/>
      <c r="G44" s="304"/>
      <c r="H44" s="302"/>
      <c r="I44" s="303"/>
      <c r="J44" s="304"/>
      <c r="K44" s="311"/>
      <c r="L44" s="312">
        <f>SUM('QIPP Scorecard'!$F$55:$I$57)*'QIPP Scorecard'!D41</f>
        <v>0</v>
      </c>
      <c r="M44" s="317">
        <f>SUM('QIPP Scorecard'!$F$55:$I$57)*'QIPP Scorecard'!E41</f>
        <v>0</v>
      </c>
      <c r="N44" s="316">
        <f>SUM('QIPP Scorecard'!$F$55:$I$57)*'QIPP Scorecard'!F41</f>
        <v>0</v>
      </c>
      <c r="O44" s="312">
        <f>SUM('QIPP Scorecard'!$F$55:$I$57)*'QIPP Scorecard'!G41</f>
        <v>0</v>
      </c>
      <c r="P44" s="317">
        <f>SUM('QIPP Scorecard'!$F$55:$I$57)*'QIPP Scorecard'!H41</f>
        <v>0</v>
      </c>
      <c r="Q44" s="317">
        <f>SUM('QIPP Scorecard'!$F$55:$I$57)*'QIPP Scorecard'!I41</f>
        <v>0</v>
      </c>
      <c r="R44" s="317">
        <f>SUM('QIPP Scorecard'!$F$55:$I$57)*'QIPP Scorecard'!J41</f>
        <v>0</v>
      </c>
      <c r="S44" s="317">
        <f>SUM('QIPP Scorecard'!$F$55:$I$57)*'QIPP Scorecard'!K41</f>
        <v>0</v>
      </c>
      <c r="T44" s="317">
        <f>SUM('QIPP Scorecard'!$F$55:$I$57)*'QIPP Scorecard'!L41</f>
        <v>0</v>
      </c>
      <c r="U44" s="317">
        <f>SUM('QIPP Scorecard'!$F$55:$I$57)*'QIPP Scorecard'!M41</f>
        <v>0</v>
      </c>
      <c r="V44" s="317">
        <f>SUM('QIPP Scorecard'!$F$55:$I$57)*'QIPP Scorecard'!N41</f>
        <v>0</v>
      </c>
      <c r="W44" s="317">
        <f>SUM('QIPP Scorecard'!$F$55:$I$57)*'QIPP Scorecard'!O41</f>
        <v>0</v>
      </c>
      <c r="X44" s="317">
        <f>SUM('QIPP Scorecard'!$F$55:$I$57)*'QIPP Scorecard'!P41</f>
        <v>0</v>
      </c>
      <c r="Y44" s="317">
        <f>SUM('QIPP Scorecard'!$F$55:$I$57)*'QIPP Scorecard'!Q41</f>
        <v>0</v>
      </c>
      <c r="Z44" s="340">
        <f>SUM('QIPP Scorecard'!$F$55:$I$57)*'QIPP Scorecard'!R41</f>
        <v>0</v>
      </c>
      <c r="AA44" s="341">
        <f>SUM('QIPP Scorecard'!$F$55:$I$57)*'QIPP Scorecard'!S41</f>
        <v>0</v>
      </c>
      <c r="AB44" s="341">
        <f>SUM('QIPP Scorecard'!$F$55:$I$57)*'QIPP Scorecard'!T41</f>
        <v>0</v>
      </c>
      <c r="AC44" s="341">
        <f>SUM('QIPP Scorecard'!$F$55:$I$57)*'QIPP Scorecard'!U41</f>
        <v>0</v>
      </c>
      <c r="AD44" s="341">
        <f>SUM('QIPP Scorecard'!$F$55:$I$57)*'QIPP Scorecard'!V41</f>
        <v>0</v>
      </c>
      <c r="AE44" s="341">
        <f>SUM('QIPP Scorecard'!$F$55:$I$57)*'QIPP Scorecard'!W41</f>
        <v>0</v>
      </c>
      <c r="AF44" s="341">
        <f>SUM('QIPP Scorecard'!$F$55:$I$57)*'QIPP Scorecard'!X41</f>
        <v>0</v>
      </c>
      <c r="AG44" s="341">
        <f>SUM('QIPP Scorecard'!$F$55:$I$57)*'QIPP Scorecard'!Y41</f>
        <v>0</v>
      </c>
      <c r="AH44" s="341">
        <f>SUM('QIPP Scorecard'!$F$55:$I$57)*'QIPP Scorecard'!Z41</f>
        <v>0</v>
      </c>
      <c r="AI44" s="348">
        <f>SUM('QIPP Scorecard'!$F$55:$I$57)*'QIPP Scorecard'!AA41</f>
        <v>0</v>
      </c>
      <c r="AJ44" s="350"/>
      <c r="AK44" s="303"/>
      <c r="AL44" s="303"/>
      <c r="AM44" s="304"/>
      <c r="AN44" s="220"/>
    </row>
    <row r="45" spans="1:40" x14ac:dyDescent="0.2">
      <c r="A45" s="220"/>
      <c r="B45" s="873" t="s">
        <v>1660</v>
      </c>
      <c r="C45" s="874"/>
      <c r="D45" s="904"/>
      <c r="E45" s="302"/>
      <c r="F45" s="303"/>
      <c r="G45" s="304"/>
      <c r="H45" s="302"/>
      <c r="I45" s="303"/>
      <c r="J45" s="304"/>
      <c r="K45" s="302"/>
      <c r="L45" s="310"/>
      <c r="M45" s="317">
        <f>SUM('QIPP Scorecard'!$F$55:$I$57)*'QIPP Scorecard'!D42</f>
        <v>0</v>
      </c>
      <c r="N45" s="316">
        <f>SUM('QIPP Scorecard'!$F$55:$I$57)*'QIPP Scorecard'!E42</f>
        <v>0</v>
      </c>
      <c r="O45" s="312">
        <f>SUM('QIPP Scorecard'!$F$55:$I$57)*'QIPP Scorecard'!F42</f>
        <v>0</v>
      </c>
      <c r="P45" s="317">
        <f>SUM('QIPP Scorecard'!$F$55:$I$57)*'QIPP Scorecard'!G42</f>
        <v>0</v>
      </c>
      <c r="Q45" s="317">
        <f>SUM('QIPP Scorecard'!$F$55:$I$57)*'QIPP Scorecard'!H42</f>
        <v>0</v>
      </c>
      <c r="R45" s="317">
        <f>SUM('QIPP Scorecard'!$F$55:$I$57)*'QIPP Scorecard'!I42</f>
        <v>0</v>
      </c>
      <c r="S45" s="317">
        <f>SUM('QIPP Scorecard'!$F$55:$I$57)*'QIPP Scorecard'!J42</f>
        <v>0</v>
      </c>
      <c r="T45" s="317">
        <f>SUM('QIPP Scorecard'!$F$55:$I$57)*'QIPP Scorecard'!K42</f>
        <v>0</v>
      </c>
      <c r="U45" s="317">
        <f>SUM('QIPP Scorecard'!$F$55:$I$57)*'QIPP Scorecard'!L42</f>
        <v>0</v>
      </c>
      <c r="V45" s="317">
        <f>SUM('QIPP Scorecard'!$F$55:$I$57)*'QIPP Scorecard'!M42</f>
        <v>0</v>
      </c>
      <c r="W45" s="317">
        <f>SUM('QIPP Scorecard'!$F$55:$I$57)*'QIPP Scorecard'!N42</f>
        <v>0</v>
      </c>
      <c r="X45" s="317">
        <f>SUM('QIPP Scorecard'!$F$55:$I$57)*'QIPP Scorecard'!O42</f>
        <v>0</v>
      </c>
      <c r="Y45" s="317">
        <f>SUM('QIPP Scorecard'!$F$55:$I$57)*'QIPP Scorecard'!P42</f>
        <v>0</v>
      </c>
      <c r="Z45" s="340">
        <f>SUM('QIPP Scorecard'!$F$55:$I$57)*'QIPP Scorecard'!Q42</f>
        <v>0</v>
      </c>
      <c r="AA45" s="341">
        <f>SUM('QIPP Scorecard'!$F$55:$I$57)*'QIPP Scorecard'!R42</f>
        <v>0</v>
      </c>
      <c r="AB45" s="341">
        <f>SUM('QIPP Scorecard'!$F$55:$I$57)*'QIPP Scorecard'!S42</f>
        <v>0</v>
      </c>
      <c r="AC45" s="341">
        <f>SUM('QIPP Scorecard'!$F$55:$I$57)*'QIPP Scorecard'!T42</f>
        <v>0</v>
      </c>
      <c r="AD45" s="341">
        <f>SUM('QIPP Scorecard'!$F$55:$I$57)*'QIPP Scorecard'!U42</f>
        <v>0</v>
      </c>
      <c r="AE45" s="341">
        <f>SUM('QIPP Scorecard'!$F$55:$I$57)*'QIPP Scorecard'!V42</f>
        <v>0</v>
      </c>
      <c r="AF45" s="341">
        <f>SUM('QIPP Scorecard'!$F$55:$I$57)*'QIPP Scorecard'!W42</f>
        <v>0</v>
      </c>
      <c r="AG45" s="341">
        <f>SUM('QIPP Scorecard'!$F$55:$I$57)*'QIPP Scorecard'!X42</f>
        <v>0</v>
      </c>
      <c r="AH45" s="341">
        <f>SUM('QIPP Scorecard'!$F$55:$I$57)*'QIPP Scorecard'!Y42</f>
        <v>0</v>
      </c>
      <c r="AI45" s="341">
        <f>SUM('QIPP Scorecard'!$F$55:$I$57)*'QIPP Scorecard'!Z42</f>
        <v>0</v>
      </c>
      <c r="AJ45" s="348">
        <f>SUM('QIPP Scorecard'!$F$55:$I$57)*'QIPP Scorecard'!AA42</f>
        <v>0</v>
      </c>
      <c r="AK45" s="350"/>
      <c r="AL45" s="303"/>
      <c r="AM45" s="304"/>
      <c r="AN45" s="220"/>
    </row>
    <row r="46" spans="1:40" x14ac:dyDescent="0.2">
      <c r="A46" s="220"/>
      <c r="B46" s="873" t="s">
        <v>1661</v>
      </c>
      <c r="C46" s="874"/>
      <c r="D46" s="904" t="str">
        <f>COUNTIF('QIPP Scorecard'!F58:I60,"&gt;0")&amp;" of 4"</f>
        <v>0 of 4</v>
      </c>
      <c r="E46" s="302"/>
      <c r="F46" s="303"/>
      <c r="G46" s="304"/>
      <c r="H46" s="302"/>
      <c r="I46" s="303"/>
      <c r="J46" s="304"/>
      <c r="K46" s="302"/>
      <c r="L46" s="303"/>
      <c r="M46" s="318"/>
      <c r="N46" s="316">
        <f>SUM('QIPP Scorecard'!$F$58:$I$60)*'QIPP Scorecard'!D43</f>
        <v>0</v>
      </c>
      <c r="O46" s="312">
        <f>SUM('QIPP Scorecard'!$F$58:$I$60)*'QIPP Scorecard'!E43</f>
        <v>0</v>
      </c>
      <c r="P46" s="317">
        <f>SUM('QIPP Scorecard'!$F$58:$I$60)*'QIPP Scorecard'!F43</f>
        <v>0</v>
      </c>
      <c r="Q46" s="317">
        <f>SUM('QIPP Scorecard'!$F$58:$I$60)*'QIPP Scorecard'!G43</f>
        <v>0</v>
      </c>
      <c r="R46" s="317">
        <f>SUM('QIPP Scorecard'!$F$58:$I$60)*'QIPP Scorecard'!H43</f>
        <v>0</v>
      </c>
      <c r="S46" s="317">
        <f>SUM('QIPP Scorecard'!$F$58:$I$60)*'QIPP Scorecard'!I43</f>
        <v>0</v>
      </c>
      <c r="T46" s="317">
        <f>SUM('QIPP Scorecard'!$F$58:$I$60)*'QIPP Scorecard'!J43</f>
        <v>0</v>
      </c>
      <c r="U46" s="317">
        <f>SUM('QIPP Scorecard'!$F$58:$I$60)*'QIPP Scorecard'!K43</f>
        <v>0</v>
      </c>
      <c r="V46" s="317">
        <f>SUM('QIPP Scorecard'!$F$58:$I$60)*'QIPP Scorecard'!L43</f>
        <v>0</v>
      </c>
      <c r="W46" s="317">
        <f>SUM('QIPP Scorecard'!$F$58:$I$60)*'QIPP Scorecard'!M43</f>
        <v>0</v>
      </c>
      <c r="X46" s="317">
        <f>SUM('QIPP Scorecard'!$F$58:$I$60)*'QIPP Scorecard'!N43</f>
        <v>0</v>
      </c>
      <c r="Y46" s="317">
        <f>SUM('QIPP Scorecard'!$F$58:$I$60)*'QIPP Scorecard'!O43</f>
        <v>0</v>
      </c>
      <c r="Z46" s="340">
        <f>SUM('QIPP Scorecard'!$F$58:$I$60)*'QIPP Scorecard'!P43</f>
        <v>0</v>
      </c>
      <c r="AA46" s="341">
        <f>SUM('QIPP Scorecard'!$F$58:$I$60)*'QIPP Scorecard'!Q43</f>
        <v>0</v>
      </c>
      <c r="AB46" s="341">
        <f>SUM('QIPP Scorecard'!$F$58:$I$60)*'QIPP Scorecard'!R43</f>
        <v>0</v>
      </c>
      <c r="AC46" s="341">
        <f>SUM('QIPP Scorecard'!$F$58:$I$60)*'QIPP Scorecard'!S43</f>
        <v>0</v>
      </c>
      <c r="AD46" s="341">
        <f>SUM('QIPP Scorecard'!$F$58:$I$60)*'QIPP Scorecard'!T43</f>
        <v>0</v>
      </c>
      <c r="AE46" s="341">
        <f>SUM('QIPP Scorecard'!$F$58:$I$60)*'QIPP Scorecard'!U43</f>
        <v>0</v>
      </c>
      <c r="AF46" s="341">
        <f>SUM('QIPP Scorecard'!$F$58:$I$60)*'QIPP Scorecard'!V43</f>
        <v>0</v>
      </c>
      <c r="AG46" s="341">
        <f>SUM('QIPP Scorecard'!$F$58:$I$60)*'QIPP Scorecard'!W43</f>
        <v>0</v>
      </c>
      <c r="AH46" s="341">
        <f>SUM('QIPP Scorecard'!$F$58:$I$60)*'QIPP Scorecard'!X43</f>
        <v>0</v>
      </c>
      <c r="AI46" s="341">
        <f>SUM('QIPP Scorecard'!$F$58:$I$60)*'QIPP Scorecard'!Y43</f>
        <v>0</v>
      </c>
      <c r="AJ46" s="341">
        <f>SUM('QIPP Scorecard'!$F$58:$I$60)*'QIPP Scorecard'!Z43</f>
        <v>0</v>
      </c>
      <c r="AK46" s="348">
        <f>SUM('QIPP Scorecard'!$F$58:$I$60)*'QIPP Scorecard'!AA43</f>
        <v>0</v>
      </c>
      <c r="AL46" s="350"/>
      <c r="AM46" s="304"/>
      <c r="AN46" s="220"/>
    </row>
    <row r="47" spans="1:40" x14ac:dyDescent="0.2">
      <c r="A47" s="220"/>
      <c r="B47" s="873" t="s">
        <v>1662</v>
      </c>
      <c r="C47" s="874"/>
      <c r="D47" s="904"/>
      <c r="E47" s="302"/>
      <c r="F47" s="303"/>
      <c r="G47" s="304"/>
      <c r="H47" s="302"/>
      <c r="I47" s="303"/>
      <c r="J47" s="304"/>
      <c r="K47" s="302"/>
      <c r="L47" s="303"/>
      <c r="M47" s="304"/>
      <c r="N47" s="311"/>
      <c r="O47" s="312">
        <f>SUM('QIPP Scorecard'!$F$58:$I$60)*'QIPP Scorecard'!D44</f>
        <v>0</v>
      </c>
      <c r="P47" s="317">
        <f>SUM('QIPP Scorecard'!$F$58:$I$60)*'QIPP Scorecard'!E44</f>
        <v>0</v>
      </c>
      <c r="Q47" s="317">
        <f>SUM('QIPP Scorecard'!$F$58:$I$60)*'QIPP Scorecard'!F44</f>
        <v>0</v>
      </c>
      <c r="R47" s="317">
        <f>SUM('QIPP Scorecard'!$F$58:$I$60)*'QIPP Scorecard'!G44</f>
        <v>0</v>
      </c>
      <c r="S47" s="317">
        <f>SUM('QIPP Scorecard'!$F$58:$I$60)*'QIPP Scorecard'!H44</f>
        <v>0</v>
      </c>
      <c r="T47" s="317">
        <f>SUM('QIPP Scorecard'!$F$58:$I$60)*'QIPP Scorecard'!I44</f>
        <v>0</v>
      </c>
      <c r="U47" s="317">
        <f>SUM('QIPP Scorecard'!$F$58:$I$60)*'QIPP Scorecard'!J44</f>
        <v>0</v>
      </c>
      <c r="V47" s="317">
        <f>SUM('QIPP Scorecard'!$F$58:$I$60)*'QIPP Scorecard'!K44</f>
        <v>0</v>
      </c>
      <c r="W47" s="317">
        <f>SUM('QIPP Scorecard'!$F$58:$I$60)*'QIPP Scorecard'!L44</f>
        <v>0</v>
      </c>
      <c r="X47" s="317">
        <f>SUM('QIPP Scorecard'!$F$58:$I$60)*'QIPP Scorecard'!M44</f>
        <v>0</v>
      </c>
      <c r="Y47" s="317">
        <f>SUM('QIPP Scorecard'!$F$58:$I$60)*'QIPP Scorecard'!N44</f>
        <v>0</v>
      </c>
      <c r="Z47" s="340">
        <f>SUM('QIPP Scorecard'!$F$58:$I$60)*'QIPP Scorecard'!O44</f>
        <v>0</v>
      </c>
      <c r="AA47" s="341">
        <f>SUM('QIPP Scorecard'!$F$58:$I$60)*'QIPP Scorecard'!P44</f>
        <v>0</v>
      </c>
      <c r="AB47" s="341">
        <f>SUM('QIPP Scorecard'!$F$58:$I$60)*'QIPP Scorecard'!Q44</f>
        <v>0</v>
      </c>
      <c r="AC47" s="341">
        <f>SUM('QIPP Scorecard'!$F$58:$I$60)*'QIPP Scorecard'!R44</f>
        <v>0</v>
      </c>
      <c r="AD47" s="341">
        <f>SUM('QIPP Scorecard'!$F$58:$I$60)*'QIPP Scorecard'!S44</f>
        <v>0</v>
      </c>
      <c r="AE47" s="341">
        <f>SUM('QIPP Scorecard'!$F$58:$I$60)*'QIPP Scorecard'!T44</f>
        <v>0</v>
      </c>
      <c r="AF47" s="341">
        <f>SUM('QIPP Scorecard'!$F$58:$I$60)*'QIPP Scorecard'!U44</f>
        <v>0</v>
      </c>
      <c r="AG47" s="341">
        <f>SUM('QIPP Scorecard'!$F$58:$I$60)*'QIPP Scorecard'!V44</f>
        <v>0</v>
      </c>
      <c r="AH47" s="341">
        <f>SUM('QIPP Scorecard'!$F$58:$I$60)*'QIPP Scorecard'!W44</f>
        <v>0</v>
      </c>
      <c r="AI47" s="341">
        <f>SUM('QIPP Scorecard'!$F$58:$I$60)*'QIPP Scorecard'!X44</f>
        <v>0</v>
      </c>
      <c r="AJ47" s="341">
        <f>SUM('QIPP Scorecard'!$F$58:$I$60)*'QIPP Scorecard'!Y44</f>
        <v>0</v>
      </c>
      <c r="AK47" s="341">
        <f>SUM('QIPP Scorecard'!$F$58:$I$60)*'QIPP Scorecard'!Z44</f>
        <v>0</v>
      </c>
      <c r="AL47" s="348">
        <f>SUM('QIPP Scorecard'!$F$58:$I$60)*'QIPP Scorecard'!AA44</f>
        <v>0</v>
      </c>
      <c r="AM47" s="353"/>
      <c r="AN47" s="220"/>
    </row>
    <row r="48" spans="1:40" x14ac:dyDescent="0.2">
      <c r="A48" s="220"/>
      <c r="B48" s="875" t="s">
        <v>1663</v>
      </c>
      <c r="C48" s="876"/>
      <c r="D48" s="905"/>
      <c r="E48" s="305"/>
      <c r="F48" s="306"/>
      <c r="G48" s="307"/>
      <c r="H48" s="305"/>
      <c r="I48" s="306"/>
      <c r="J48" s="307"/>
      <c r="K48" s="305"/>
      <c r="L48" s="306"/>
      <c r="M48" s="307"/>
      <c r="N48" s="305"/>
      <c r="O48" s="309"/>
      <c r="P48" s="322">
        <f>SUM('QIPP Scorecard'!$F$58:$I$60)*'QIPP Scorecard'!D45</f>
        <v>0</v>
      </c>
      <c r="Q48" s="322">
        <f>SUM('QIPP Scorecard'!$F$58:$I$60)*'QIPP Scorecard'!E45</f>
        <v>0</v>
      </c>
      <c r="R48" s="322">
        <f>SUM('QIPP Scorecard'!$F$58:$I$60)*'QIPP Scorecard'!F45</f>
        <v>0</v>
      </c>
      <c r="S48" s="322">
        <f>SUM('QIPP Scorecard'!$F$58:$I$60)*'QIPP Scorecard'!G45</f>
        <v>0</v>
      </c>
      <c r="T48" s="322">
        <f>SUM('QIPP Scorecard'!$F$58:$I$60)*'QIPP Scorecard'!H45</f>
        <v>0</v>
      </c>
      <c r="U48" s="322">
        <f>SUM('QIPP Scorecard'!$F$58:$I$60)*'QIPP Scorecard'!I45</f>
        <v>0</v>
      </c>
      <c r="V48" s="322">
        <f>SUM('QIPP Scorecard'!$F$58:$I$60)*'QIPP Scorecard'!J45</f>
        <v>0</v>
      </c>
      <c r="W48" s="322">
        <f>SUM('QIPP Scorecard'!$F$58:$I$60)*'QIPP Scorecard'!K45</f>
        <v>0</v>
      </c>
      <c r="X48" s="322">
        <f>SUM('QIPP Scorecard'!$F$58:$I$60)*'QIPP Scorecard'!L45</f>
        <v>0</v>
      </c>
      <c r="Y48" s="322">
        <f>SUM('QIPP Scorecard'!$F$58:$I$60)*'QIPP Scorecard'!M45</f>
        <v>0</v>
      </c>
      <c r="Z48" s="343">
        <f>SUM('QIPP Scorecard'!$F$58:$I$60)*'QIPP Scorecard'!N45</f>
        <v>0</v>
      </c>
      <c r="AA48" s="344">
        <f>SUM('QIPP Scorecard'!$F$58:$I$60)*'QIPP Scorecard'!O45</f>
        <v>0</v>
      </c>
      <c r="AB48" s="344">
        <f>SUM('QIPP Scorecard'!$F$58:$I$60)*'QIPP Scorecard'!P45</f>
        <v>0</v>
      </c>
      <c r="AC48" s="344">
        <f>SUM('QIPP Scorecard'!$F$58:$I$60)*'QIPP Scorecard'!Q45</f>
        <v>0</v>
      </c>
      <c r="AD48" s="344">
        <f>SUM('QIPP Scorecard'!$F$58:$I$60)*'QIPP Scorecard'!R45</f>
        <v>0</v>
      </c>
      <c r="AE48" s="344">
        <f>SUM('QIPP Scorecard'!$F$58:$I$60)*'QIPP Scorecard'!S45</f>
        <v>0</v>
      </c>
      <c r="AF48" s="344">
        <f>SUM('QIPP Scorecard'!$F$58:$I$60)*'QIPP Scorecard'!T45</f>
        <v>0</v>
      </c>
      <c r="AG48" s="344">
        <f>SUM('QIPP Scorecard'!$F$58:$I$60)*'QIPP Scorecard'!U45</f>
        <v>0</v>
      </c>
      <c r="AH48" s="344">
        <f>SUM('QIPP Scorecard'!$F$58:$I$60)*'QIPP Scorecard'!V45</f>
        <v>0</v>
      </c>
      <c r="AI48" s="344">
        <f>SUM('QIPP Scorecard'!$F$58:$I$60)*'QIPP Scorecard'!W45</f>
        <v>0</v>
      </c>
      <c r="AJ48" s="344">
        <f>SUM('QIPP Scorecard'!$F$58:$I$60)*'QIPP Scorecard'!X45</f>
        <v>0</v>
      </c>
      <c r="AK48" s="344">
        <f>SUM('QIPP Scorecard'!$F$58:$I$60)*'QIPP Scorecard'!Y45</f>
        <v>0</v>
      </c>
      <c r="AL48" s="344">
        <f>SUM('QIPP Scorecard'!$F$58:$I$60)*'QIPP Scorecard'!Z45</f>
        <v>0</v>
      </c>
      <c r="AM48" s="347">
        <f>SUM('QIPP Scorecard'!$F$58:$I$60)*'QIPP Scorecard'!AA45</f>
        <v>0</v>
      </c>
      <c r="AN48" s="220"/>
    </row>
    <row r="49" spans="1:40" ht="13.5" thickBot="1" x14ac:dyDescent="0.25">
      <c r="A49" s="220"/>
      <c r="B49" s="877" t="s">
        <v>1677</v>
      </c>
      <c r="C49" s="877"/>
      <c r="D49" s="878"/>
      <c r="E49" s="314">
        <f t="shared" ref="E49:P49" si="8">SUM(E37:E48)</f>
        <v>3969.0000000000005</v>
      </c>
      <c r="F49" s="314">
        <f t="shared" si="8"/>
        <v>4092.4800000000005</v>
      </c>
      <c r="G49" s="315">
        <f t="shared" si="8"/>
        <v>4334.4000000000005</v>
      </c>
      <c r="H49" s="308">
        <f t="shared" si="8"/>
        <v>5609.52</v>
      </c>
      <c r="I49" s="308">
        <f t="shared" si="8"/>
        <v>5619.6</v>
      </c>
      <c r="J49" s="308">
        <f t="shared" si="8"/>
        <v>5595.52</v>
      </c>
      <c r="K49" s="308">
        <f t="shared" si="8"/>
        <v>351.12000000000006</v>
      </c>
      <c r="L49" s="308">
        <f t="shared" si="8"/>
        <v>0</v>
      </c>
      <c r="M49" s="313">
        <f t="shared" si="8"/>
        <v>0</v>
      </c>
      <c r="N49" s="308">
        <f t="shared" si="8"/>
        <v>0</v>
      </c>
      <c r="O49" s="308">
        <f t="shared" si="8"/>
        <v>0</v>
      </c>
      <c r="P49" s="323">
        <f t="shared" si="8"/>
        <v>0</v>
      </c>
      <c r="Q49" s="330">
        <f t="shared" ref="Q49:AM49" si="9">SUM(Q37:Q48)</f>
        <v>0</v>
      </c>
      <c r="R49" s="330">
        <f t="shared" si="9"/>
        <v>0</v>
      </c>
      <c r="S49" s="330">
        <f t="shared" si="9"/>
        <v>0</v>
      </c>
      <c r="T49" s="330">
        <f t="shared" si="9"/>
        <v>0</v>
      </c>
      <c r="U49" s="330">
        <f t="shared" si="9"/>
        <v>0</v>
      </c>
      <c r="V49" s="330">
        <f t="shared" si="9"/>
        <v>0</v>
      </c>
      <c r="W49" s="330">
        <f t="shared" si="9"/>
        <v>0</v>
      </c>
      <c r="X49" s="330">
        <f t="shared" si="9"/>
        <v>0</v>
      </c>
      <c r="Y49" s="330">
        <f t="shared" si="9"/>
        <v>0</v>
      </c>
      <c r="Z49" s="330">
        <f t="shared" si="9"/>
        <v>0</v>
      </c>
      <c r="AA49" s="330">
        <f t="shared" si="9"/>
        <v>0</v>
      </c>
      <c r="AB49" s="330">
        <f t="shared" si="9"/>
        <v>0</v>
      </c>
      <c r="AC49" s="330">
        <f t="shared" si="9"/>
        <v>0</v>
      </c>
      <c r="AD49" s="330">
        <f t="shared" si="9"/>
        <v>0</v>
      </c>
      <c r="AE49" s="330">
        <f t="shared" si="9"/>
        <v>0</v>
      </c>
      <c r="AF49" s="330">
        <f t="shared" si="9"/>
        <v>0</v>
      </c>
      <c r="AG49" s="330">
        <f t="shared" si="9"/>
        <v>0</v>
      </c>
      <c r="AH49" s="330">
        <f t="shared" si="9"/>
        <v>0</v>
      </c>
      <c r="AI49" s="330">
        <f t="shared" si="9"/>
        <v>0</v>
      </c>
      <c r="AJ49" s="330">
        <f t="shared" si="9"/>
        <v>0</v>
      </c>
      <c r="AK49" s="330">
        <f t="shared" si="9"/>
        <v>0</v>
      </c>
      <c r="AL49" s="330">
        <f t="shared" si="9"/>
        <v>0</v>
      </c>
      <c r="AM49" s="330">
        <f t="shared" si="9"/>
        <v>0</v>
      </c>
      <c r="AN49" s="220"/>
    </row>
    <row r="50" spans="1:40" ht="13.5" thickTop="1" x14ac:dyDescent="0.2">
      <c r="A50" s="220"/>
      <c r="B50" s="907" t="s">
        <v>1681</v>
      </c>
      <c r="C50" s="907"/>
      <c r="D50" s="908"/>
      <c r="E50" s="897">
        <f>E49+F49+G49</f>
        <v>12395.880000000001</v>
      </c>
      <c r="F50" s="897"/>
      <c r="G50" s="909"/>
      <c r="H50" s="872">
        <f t="shared" ref="H50" si="10">H49+I49+J49</f>
        <v>16824.64</v>
      </c>
      <c r="I50" s="872"/>
      <c r="J50" s="872"/>
      <c r="K50" s="872">
        <f t="shared" ref="K50" si="11">K49+L49+M49</f>
        <v>351.12000000000006</v>
      </c>
      <c r="L50" s="872"/>
      <c r="M50" s="872"/>
      <c r="N50" s="872">
        <f t="shared" ref="N50" si="12">N49+O49+P49</f>
        <v>0</v>
      </c>
      <c r="O50" s="872"/>
      <c r="P50" s="872"/>
      <c r="Q50" s="897">
        <f t="shared" ref="Q50" si="13">Q49+R49+S49</f>
        <v>0</v>
      </c>
      <c r="R50" s="897"/>
      <c r="S50" s="897"/>
      <c r="T50" s="898">
        <f>SUM(T49:Y49)</f>
        <v>0</v>
      </c>
      <c r="U50" s="899"/>
      <c r="V50" s="899"/>
      <c r="W50" s="899"/>
      <c r="X50" s="899"/>
      <c r="Y50" s="900"/>
      <c r="Z50" s="898">
        <f>+SUM(Z49:AM49)</f>
        <v>0</v>
      </c>
      <c r="AA50" s="899"/>
      <c r="AB50" s="899"/>
      <c r="AC50" s="899"/>
      <c r="AD50" s="899"/>
      <c r="AE50" s="899"/>
      <c r="AF50" s="899"/>
      <c r="AG50" s="899"/>
      <c r="AH50" s="899"/>
      <c r="AI50" s="899"/>
      <c r="AJ50" s="899"/>
      <c r="AK50" s="899"/>
      <c r="AL50" s="899"/>
      <c r="AM50" s="900"/>
      <c r="AN50" s="220"/>
    </row>
    <row r="51" spans="1:40" x14ac:dyDescent="0.2">
      <c r="A51" s="220"/>
      <c r="B51" s="331"/>
      <c r="C51" s="331"/>
      <c r="D51" s="331"/>
      <c r="E51" s="332"/>
      <c r="F51" s="332"/>
      <c r="G51" s="332"/>
      <c r="H51" s="332"/>
      <c r="I51" s="332"/>
      <c r="J51" s="332"/>
      <c r="K51" s="332"/>
      <c r="L51" s="332"/>
      <c r="M51" s="332"/>
      <c r="N51" s="332"/>
      <c r="O51" s="332"/>
      <c r="P51" s="332"/>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910" t="s">
        <v>1684</v>
      </c>
      <c r="C52" s="911"/>
      <c r="D52" s="911"/>
      <c r="E52" s="912" t="s">
        <v>1679</v>
      </c>
      <c r="F52" s="912"/>
      <c r="G52" s="912"/>
      <c r="H52" s="912"/>
      <c r="I52" s="912"/>
      <c r="J52" s="912"/>
      <c r="K52" s="912"/>
      <c r="L52" s="912"/>
      <c r="M52" s="912"/>
      <c r="N52" s="912"/>
      <c r="O52" s="912"/>
      <c r="P52" s="913"/>
      <c r="Q52" s="866" t="s">
        <v>1688</v>
      </c>
      <c r="R52" s="867"/>
      <c r="S52" s="867"/>
      <c r="T52" s="867"/>
      <c r="U52" s="867"/>
      <c r="V52" s="867"/>
      <c r="W52" s="867"/>
      <c r="X52" s="867"/>
      <c r="Y52" s="867"/>
      <c r="Z52" s="867"/>
      <c r="AA52" s="867"/>
      <c r="AB52" s="867"/>
      <c r="AC52" s="867"/>
      <c r="AD52" s="867"/>
      <c r="AE52" s="867"/>
      <c r="AF52" s="867"/>
      <c r="AG52" s="867"/>
      <c r="AH52" s="867"/>
      <c r="AI52" s="867"/>
      <c r="AJ52" s="867"/>
      <c r="AK52" s="867"/>
      <c r="AL52" s="867"/>
      <c r="AM52" s="868"/>
      <c r="AN52" s="220"/>
    </row>
    <row r="53" spans="1:40" ht="15.75" customHeight="1" x14ac:dyDescent="0.25">
      <c r="A53" s="220"/>
      <c r="B53" s="854" t="s">
        <v>1687</v>
      </c>
      <c r="C53" s="855"/>
      <c r="D53" s="858" t="s">
        <v>33</v>
      </c>
      <c r="E53" s="879" t="s">
        <v>2</v>
      </c>
      <c r="F53" s="880"/>
      <c r="G53" s="881"/>
      <c r="H53" s="882" t="s">
        <v>3</v>
      </c>
      <c r="I53" s="883"/>
      <c r="J53" s="884"/>
      <c r="K53" s="885" t="s">
        <v>4</v>
      </c>
      <c r="L53" s="886"/>
      <c r="M53" s="887"/>
      <c r="N53" s="869" t="s">
        <v>5</v>
      </c>
      <c r="O53" s="870"/>
      <c r="P53" s="871"/>
      <c r="Q53" s="860" t="s">
        <v>1155</v>
      </c>
      <c r="R53" s="861"/>
      <c r="S53" s="862"/>
      <c r="T53" s="863" t="s">
        <v>1157</v>
      </c>
      <c r="U53" s="864"/>
      <c r="V53" s="864"/>
      <c r="W53" s="864"/>
      <c r="X53" s="864"/>
      <c r="Y53" s="865"/>
      <c r="Z53" s="901" t="s">
        <v>1156</v>
      </c>
      <c r="AA53" s="902"/>
      <c r="AB53" s="902"/>
      <c r="AC53" s="902"/>
      <c r="AD53" s="902"/>
      <c r="AE53" s="902"/>
      <c r="AF53" s="902"/>
      <c r="AG53" s="902"/>
      <c r="AH53" s="902"/>
      <c r="AI53" s="902"/>
      <c r="AJ53" s="902"/>
      <c r="AK53" s="902"/>
      <c r="AL53" s="902"/>
      <c r="AM53" s="903"/>
      <c r="AN53" s="220"/>
    </row>
    <row r="54" spans="1:40" ht="15.75" customHeight="1" x14ac:dyDescent="0.2">
      <c r="A54" s="220"/>
      <c r="B54" s="856"/>
      <c r="C54" s="857"/>
      <c r="D54" s="859"/>
      <c r="E54" s="334" t="s">
        <v>1689</v>
      </c>
      <c r="F54" s="334" t="s">
        <v>1690</v>
      </c>
      <c r="G54" s="334" t="s">
        <v>1691</v>
      </c>
      <c r="H54" s="334" t="s">
        <v>1692</v>
      </c>
      <c r="I54" s="334" t="s">
        <v>1694</v>
      </c>
      <c r="J54" s="334" t="s">
        <v>1695</v>
      </c>
      <c r="K54" s="334" t="s">
        <v>1696</v>
      </c>
      <c r="L54" s="334" t="s">
        <v>1697</v>
      </c>
      <c r="M54" s="334" t="s">
        <v>14</v>
      </c>
      <c r="N54" s="334" t="s">
        <v>15</v>
      </c>
      <c r="O54" s="334" t="s">
        <v>16</v>
      </c>
      <c r="P54" s="334" t="s">
        <v>1693</v>
      </c>
      <c r="Q54" s="334" t="s">
        <v>1698</v>
      </c>
      <c r="R54" s="334" t="s">
        <v>1699</v>
      </c>
      <c r="S54" s="334" t="s">
        <v>1700</v>
      </c>
      <c r="T54" s="334" t="s">
        <v>1701</v>
      </c>
      <c r="U54" s="334" t="s">
        <v>1702</v>
      </c>
      <c r="V54" s="334" t="s">
        <v>1703</v>
      </c>
      <c r="W54" s="334" t="s">
        <v>1704</v>
      </c>
      <c r="X54" s="334" t="s">
        <v>1705</v>
      </c>
      <c r="Y54" s="334" t="s">
        <v>1706</v>
      </c>
      <c r="Z54" s="334" t="s">
        <v>1707</v>
      </c>
      <c r="AA54" s="334" t="s">
        <v>1161</v>
      </c>
      <c r="AB54" s="334" t="s">
        <v>1708</v>
      </c>
      <c r="AC54" s="334" t="s">
        <v>1709</v>
      </c>
      <c r="AD54" s="334" t="s">
        <v>1710</v>
      </c>
      <c r="AE54" s="334" t="s">
        <v>1711</v>
      </c>
      <c r="AF54" s="334" t="s">
        <v>1712</v>
      </c>
      <c r="AG54" s="334" t="s">
        <v>1713</v>
      </c>
      <c r="AH54" s="334" t="s">
        <v>1714</v>
      </c>
      <c r="AI54" s="334" t="s">
        <v>1715</v>
      </c>
      <c r="AJ54" s="334" t="s">
        <v>1716</v>
      </c>
      <c r="AK54" s="334" t="s">
        <v>1717</v>
      </c>
      <c r="AL54" s="334" t="s">
        <v>1718</v>
      </c>
      <c r="AM54" s="334" t="s">
        <v>1719</v>
      </c>
      <c r="AN54" s="220"/>
    </row>
    <row r="55" spans="1:40" x14ac:dyDescent="0.2">
      <c r="A55" s="220"/>
      <c r="B55" s="914" t="s">
        <v>1652</v>
      </c>
      <c r="C55" s="915"/>
      <c r="D55" s="906" t="str">
        <f>+COUNTIF('QIPP Scorecard'!J49:M51,"&gt;0")&amp;" of 4"</f>
        <v>3 of 4</v>
      </c>
      <c r="E55" s="319">
        <f>SUM('QIPP Scorecard'!$J$49:$M$51)*'QIPP Scorecard'!D$34</f>
        <v>7371</v>
      </c>
      <c r="F55" s="320">
        <f>SUM('QIPP Scorecard'!$J$49:$M$51)*'QIPP Scorecard'!E$34</f>
        <v>170.04</v>
      </c>
      <c r="G55" s="321">
        <f>SUM('QIPP Scorecard'!$J$49:$M$51)*'QIPP Scorecard'!F$34</f>
        <v>290.16000000000003</v>
      </c>
      <c r="H55" s="319">
        <f>SUM('QIPP Scorecard'!$J$49:$M$51)*'QIPP Scorecard'!G$34</f>
        <v>74.88</v>
      </c>
      <c r="I55" s="320">
        <f>SUM('QIPP Scorecard'!$J$49:$M$51)*'QIPP Scorecard'!H$34</f>
        <v>31.200000000000003</v>
      </c>
      <c r="J55" s="321">
        <f>SUM('QIPP Scorecard'!$J$49:$M$51)*'QIPP Scorecard'!I$34</f>
        <v>21.84</v>
      </c>
      <c r="K55" s="319">
        <f>SUM('QIPP Scorecard'!$J$49:$M$51)*'QIPP Scorecard'!J$34</f>
        <v>23.400000000000002</v>
      </c>
      <c r="L55" s="320">
        <f>SUM('QIPP Scorecard'!$J$49:$M$51)*'QIPP Scorecard'!K$34</f>
        <v>0</v>
      </c>
      <c r="M55" s="321">
        <f>SUM('QIPP Scorecard'!$J$49:$M$51)*'QIPP Scorecard'!L$34</f>
        <v>0</v>
      </c>
      <c r="N55" s="319">
        <f>SUM('QIPP Scorecard'!$J$49:$M$51)*'QIPP Scorecard'!M$34</f>
        <v>0</v>
      </c>
      <c r="O55" s="320">
        <f>SUM('QIPP Scorecard'!$J$49:$M$51)*'QIPP Scorecard'!N$34</f>
        <v>0</v>
      </c>
      <c r="P55" s="321">
        <f>SUM('QIPP Scorecard'!$J$49:$M$51)*'QIPP Scorecard'!O$34</f>
        <v>0</v>
      </c>
      <c r="Q55" s="321">
        <f>SUM('QIPP Scorecard'!$J$49:$M$51)*'QIPP Scorecard'!P$34</f>
        <v>0</v>
      </c>
      <c r="R55" s="321">
        <f>SUM('QIPP Scorecard'!$J$49:$M$51)*'QIPP Scorecard'!Q$34</f>
        <v>0</v>
      </c>
      <c r="S55" s="321">
        <f>SUM('QIPP Scorecard'!$J$49:$M$51)*'QIPP Scorecard'!R$34</f>
        <v>0</v>
      </c>
      <c r="T55" s="321">
        <f>SUM('QIPP Scorecard'!$J$49:$M$51)*'QIPP Scorecard'!S$34</f>
        <v>0</v>
      </c>
      <c r="U55" s="321">
        <f>SUM('QIPP Scorecard'!$J$49:$M$51)*'QIPP Scorecard'!T$34</f>
        <v>0</v>
      </c>
      <c r="V55" s="321">
        <f>SUM('QIPP Scorecard'!$J$49:$M$51)*'QIPP Scorecard'!U$34</f>
        <v>0</v>
      </c>
      <c r="W55" s="321">
        <f>SUM('QIPP Scorecard'!$J$49:$M$51)*'QIPP Scorecard'!V$34</f>
        <v>0</v>
      </c>
      <c r="X55" s="321">
        <f>SUM('QIPP Scorecard'!$J$49:$M$51)*'QIPP Scorecard'!W$34</f>
        <v>0</v>
      </c>
      <c r="Y55" s="321">
        <f>SUM('QIPP Scorecard'!$J$49:$M$51)*'QIPP Scorecard'!X$34</f>
        <v>0</v>
      </c>
      <c r="Z55" s="337">
        <f>SUM('QIPP Scorecard'!$J$49:$M$51)*'QIPP Scorecard'!Y$34</f>
        <v>0</v>
      </c>
      <c r="AA55" s="338">
        <f>SUM('QIPP Scorecard'!$J$49:$M$51)*'QIPP Scorecard'!Z$34</f>
        <v>0</v>
      </c>
      <c r="AB55" s="346">
        <f>SUM('QIPP Scorecard'!$J$49:$M$51)*'QIPP Scorecard'!AA$34</f>
        <v>0</v>
      </c>
      <c r="AC55" s="351"/>
      <c r="AD55" s="349"/>
      <c r="AE55" s="349"/>
      <c r="AF55" s="349"/>
      <c r="AG55" s="349"/>
      <c r="AH55" s="349"/>
      <c r="AI55" s="349"/>
      <c r="AJ55" s="349"/>
      <c r="AK55" s="349"/>
      <c r="AL55" s="349"/>
      <c r="AM55" s="352"/>
      <c r="AN55" s="220"/>
    </row>
    <row r="56" spans="1:40" x14ac:dyDescent="0.2">
      <c r="A56" s="220"/>
      <c r="B56" s="873" t="s">
        <v>1653</v>
      </c>
      <c r="C56" s="874"/>
      <c r="D56" s="904" t="str">
        <f>+INDEX('Monthy Targets'!K:K,MATCH('QIPP Breakout'!$D$9,'Monthy Targets'!$A:$A,0))</f>
        <v>Yes</v>
      </c>
      <c r="E56" s="311"/>
      <c r="F56" s="320">
        <f>+SUM('QIPP Scorecard'!$J$49:$M$51)*'QIPP Scorecard'!D$35</f>
        <v>7430.2800000000007</v>
      </c>
      <c r="G56" s="317">
        <f>+SUM('QIPP Scorecard'!$J$49:$M$51)*'QIPP Scorecard'!E$35</f>
        <v>212.16</v>
      </c>
      <c r="H56" s="316">
        <f>+SUM('QIPP Scorecard'!$J$49:$M$51)*'QIPP Scorecard'!F$35</f>
        <v>216.84</v>
      </c>
      <c r="I56" s="312">
        <f>+SUM('QIPP Scorecard'!$J$49:$M$51)*'QIPP Scorecard'!G$35</f>
        <v>46.800000000000004</v>
      </c>
      <c r="J56" s="317">
        <f>+SUM('QIPP Scorecard'!$J$49:$M$51)*'QIPP Scorecard'!H$35</f>
        <v>34.32</v>
      </c>
      <c r="K56" s="316">
        <f>+SUM('QIPP Scorecard'!$J$49:$M$51)*'QIPP Scorecard'!I$35</f>
        <v>26.52</v>
      </c>
      <c r="L56" s="312">
        <f>+SUM('QIPP Scorecard'!$J$49:$M$51)*'QIPP Scorecard'!J$35</f>
        <v>0</v>
      </c>
      <c r="M56" s="317">
        <f>+SUM('QIPP Scorecard'!$J$49:$M$51)*'QIPP Scorecard'!K$35</f>
        <v>0</v>
      </c>
      <c r="N56" s="316">
        <f>+SUM('QIPP Scorecard'!$J$49:$M$51)*'QIPP Scorecard'!L$35</f>
        <v>0</v>
      </c>
      <c r="O56" s="312">
        <f>+SUM('QIPP Scorecard'!$J$49:$M$51)*'QIPP Scorecard'!M$35</f>
        <v>0</v>
      </c>
      <c r="P56" s="317">
        <f>+SUM('QIPP Scorecard'!$J$49:$M$51)*'QIPP Scorecard'!N$35</f>
        <v>0</v>
      </c>
      <c r="Q56" s="317">
        <f>+SUM('QIPP Scorecard'!$J$49:$M$51)*'QIPP Scorecard'!O$35</f>
        <v>0</v>
      </c>
      <c r="R56" s="317">
        <f>+SUM('QIPP Scorecard'!$J$49:$M$51)*'QIPP Scorecard'!P$35</f>
        <v>0</v>
      </c>
      <c r="S56" s="317">
        <f>+SUM('QIPP Scorecard'!$J$49:$M$51)*'QIPP Scorecard'!Q$35</f>
        <v>0</v>
      </c>
      <c r="T56" s="317">
        <f>+SUM('QIPP Scorecard'!$J$49:$M$51)*'QIPP Scorecard'!R$35</f>
        <v>0</v>
      </c>
      <c r="U56" s="317">
        <f>+SUM('QIPP Scorecard'!$J$49:$M$51)*'QIPP Scorecard'!S$35</f>
        <v>0</v>
      </c>
      <c r="V56" s="317">
        <f>+SUM('QIPP Scorecard'!$J$49:$M$51)*'QIPP Scorecard'!T$35</f>
        <v>0</v>
      </c>
      <c r="W56" s="317">
        <f>+SUM('QIPP Scorecard'!$J$49:$M$51)*'QIPP Scorecard'!U$35</f>
        <v>0</v>
      </c>
      <c r="X56" s="317">
        <f>+SUM('QIPP Scorecard'!$J$49:$M$51)*'QIPP Scorecard'!V$35</f>
        <v>0</v>
      </c>
      <c r="Y56" s="317">
        <f>+SUM('QIPP Scorecard'!$J$49:$M$51)*'QIPP Scorecard'!W$35</f>
        <v>0</v>
      </c>
      <c r="Z56" s="340">
        <f>+SUM('QIPP Scorecard'!$J$49:$M$51)*'QIPP Scorecard'!X$35</f>
        <v>0</v>
      </c>
      <c r="AA56" s="341">
        <f>+SUM('QIPP Scorecard'!$J$49:$M$51)*'QIPP Scorecard'!Y$35</f>
        <v>0</v>
      </c>
      <c r="AB56" s="341">
        <f>+SUM('QIPP Scorecard'!$J$49:$M$51)*'QIPP Scorecard'!Z$35</f>
        <v>0</v>
      </c>
      <c r="AC56" s="348">
        <f>+SUM('QIPP Scorecard'!$J$49:$M$51)*'QIPP Scorecard'!AA$35</f>
        <v>0</v>
      </c>
      <c r="AD56" s="350"/>
      <c r="AE56" s="303"/>
      <c r="AF56" s="303"/>
      <c r="AG56" s="303"/>
      <c r="AH56" s="303"/>
      <c r="AI56" s="303"/>
      <c r="AJ56" s="303"/>
      <c r="AK56" s="303"/>
      <c r="AL56" s="303"/>
      <c r="AM56" s="304"/>
      <c r="AN56" s="220"/>
    </row>
    <row r="57" spans="1:40" x14ac:dyDescent="0.2">
      <c r="A57" s="220"/>
      <c r="B57" s="873" t="s">
        <v>1654</v>
      </c>
      <c r="C57" s="874"/>
      <c r="D57" s="904" t="str">
        <f>+INDEX('Monthy Targets'!L:L,MATCH('QIPP Breakout'!$D$9,'Monthy Targets'!$A:$A,0))</f>
        <v>Yes</v>
      </c>
      <c r="E57" s="302"/>
      <c r="F57" s="310"/>
      <c r="G57" s="317">
        <f>+SUM('QIPP Scorecard'!$J$49:$M$51)*'QIPP Scorecard'!D$36</f>
        <v>7547.2800000000007</v>
      </c>
      <c r="H57" s="316">
        <f>+SUM('QIPP Scorecard'!$J$49:$M$51)*'QIPP Scorecard'!E$36</f>
        <v>166.92000000000002</v>
      </c>
      <c r="I57" s="312">
        <f>+SUM('QIPP Scorecard'!$J$49:$M$51)*'QIPP Scorecard'!F$36</f>
        <v>168.48000000000002</v>
      </c>
      <c r="J57" s="317">
        <f>+SUM('QIPP Scorecard'!$J$49:$M$51)*'QIPP Scorecard'!G$36</f>
        <v>81.12</v>
      </c>
      <c r="K57" s="316">
        <f>+SUM('QIPP Scorecard'!$J$49:$M$51)*'QIPP Scorecard'!H$36</f>
        <v>53.04</v>
      </c>
      <c r="L57" s="312">
        <f>+SUM('QIPP Scorecard'!$J$49:$M$51)*'QIPP Scorecard'!I$36</f>
        <v>0</v>
      </c>
      <c r="M57" s="317">
        <f>+SUM('QIPP Scorecard'!$J$49:$M$51)*'QIPP Scorecard'!J$36</f>
        <v>0</v>
      </c>
      <c r="N57" s="316">
        <f>+SUM('QIPP Scorecard'!$J$49:$M$51)*'QIPP Scorecard'!K$36</f>
        <v>0</v>
      </c>
      <c r="O57" s="312">
        <f>+SUM('QIPP Scorecard'!$J$49:$M$51)*'QIPP Scorecard'!L$36</f>
        <v>0</v>
      </c>
      <c r="P57" s="317">
        <f>+SUM('QIPP Scorecard'!$J$49:$M$51)*'QIPP Scorecard'!M$36</f>
        <v>0</v>
      </c>
      <c r="Q57" s="317">
        <f>+SUM('QIPP Scorecard'!$J$49:$M$51)*'QIPP Scorecard'!N$36</f>
        <v>0</v>
      </c>
      <c r="R57" s="317">
        <f>+SUM('QIPP Scorecard'!$J$49:$M$51)*'QIPP Scorecard'!O$36</f>
        <v>0</v>
      </c>
      <c r="S57" s="317">
        <f>+SUM('QIPP Scorecard'!$J$49:$M$51)*'QIPP Scorecard'!P$36</f>
        <v>0</v>
      </c>
      <c r="T57" s="317">
        <f>+SUM('QIPP Scorecard'!$J$49:$M$51)*'QIPP Scorecard'!Q$36</f>
        <v>0</v>
      </c>
      <c r="U57" s="317">
        <f>+SUM('QIPP Scorecard'!$J$49:$M$51)*'QIPP Scorecard'!R$36</f>
        <v>0</v>
      </c>
      <c r="V57" s="317">
        <f>+SUM('QIPP Scorecard'!$J$49:$M$51)*'QIPP Scorecard'!S$36</f>
        <v>0</v>
      </c>
      <c r="W57" s="317">
        <f>+SUM('QIPP Scorecard'!$J$49:$M$51)*'QIPP Scorecard'!T$36</f>
        <v>0</v>
      </c>
      <c r="X57" s="317">
        <f>+SUM('QIPP Scorecard'!$J$49:$M$51)*'QIPP Scorecard'!U$36</f>
        <v>0</v>
      </c>
      <c r="Y57" s="317">
        <f>+SUM('QIPP Scorecard'!$J$49:$M$51)*'QIPP Scorecard'!V$36</f>
        <v>0</v>
      </c>
      <c r="Z57" s="340">
        <f>+SUM('QIPP Scorecard'!$J$49:$M$51)*'QIPP Scorecard'!W$36</f>
        <v>0</v>
      </c>
      <c r="AA57" s="341">
        <f>+SUM('QIPP Scorecard'!$J$49:$M$51)*'QIPP Scorecard'!X$36</f>
        <v>0</v>
      </c>
      <c r="AB57" s="341">
        <f>+SUM('QIPP Scorecard'!$J$49:$M$51)*'QIPP Scorecard'!Y$36</f>
        <v>0</v>
      </c>
      <c r="AC57" s="341">
        <f>+SUM('QIPP Scorecard'!$J$49:$M$51)*'QIPP Scorecard'!Z$36</f>
        <v>0</v>
      </c>
      <c r="AD57" s="348">
        <f>+SUM('QIPP Scorecard'!$J$49:$M$51)*'QIPP Scorecard'!AA$36</f>
        <v>0</v>
      </c>
      <c r="AE57" s="350"/>
      <c r="AF57" s="303"/>
      <c r="AG57" s="303"/>
      <c r="AH57" s="303"/>
      <c r="AI57" s="303"/>
      <c r="AJ57" s="303"/>
      <c r="AK57" s="303"/>
      <c r="AL57" s="303"/>
      <c r="AM57" s="304"/>
      <c r="AN57" s="220"/>
    </row>
    <row r="58" spans="1:40" x14ac:dyDescent="0.2">
      <c r="A58" s="220"/>
      <c r="B58" s="873" t="s">
        <v>1655</v>
      </c>
      <c r="C58" s="874"/>
      <c r="D58" s="904" t="str">
        <f>+COUNTIF('QIPP Scorecard'!J52:M54,"&gt;0")&amp;" of 4"</f>
        <v>4 of 4</v>
      </c>
      <c r="E58" s="302"/>
      <c r="F58" s="303"/>
      <c r="G58" s="318"/>
      <c r="H58" s="316">
        <f>+SUM('QIPP Scorecard'!$J$52:$M$54)*'QIPP Scorecard'!D$37</f>
        <v>9959.0400000000009</v>
      </c>
      <c r="I58" s="312">
        <f>+SUM('QIPP Scorecard'!$J$52:$M$54)*'QIPP Scorecard'!E$37</f>
        <v>235.04000000000002</v>
      </c>
      <c r="J58" s="317">
        <f>+SUM('QIPP Scorecard'!$J$52:$M$54)*'QIPP Scorecard'!F$37</f>
        <v>297.44</v>
      </c>
      <c r="K58" s="316">
        <f>+SUM('QIPP Scorecard'!$J$52:$M$54)*'QIPP Scorecard'!G$37</f>
        <v>110.24000000000001</v>
      </c>
      <c r="L58" s="312">
        <f>+SUM('QIPP Scorecard'!$J$52:$M$54)*'QIPP Scorecard'!H$37</f>
        <v>0</v>
      </c>
      <c r="M58" s="317">
        <f>+SUM('QIPP Scorecard'!$J$52:$M$54)*'QIPP Scorecard'!I$37</f>
        <v>0</v>
      </c>
      <c r="N58" s="316">
        <f>+SUM('QIPP Scorecard'!$J$52:$M$54)*'QIPP Scorecard'!J$37</f>
        <v>0</v>
      </c>
      <c r="O58" s="312">
        <f>+SUM('QIPP Scorecard'!$J$52:$M$54)*'QIPP Scorecard'!K$37</f>
        <v>0</v>
      </c>
      <c r="P58" s="317">
        <f>+SUM('QIPP Scorecard'!$J$52:$M$54)*'QIPP Scorecard'!L$37</f>
        <v>0</v>
      </c>
      <c r="Q58" s="317">
        <f>+SUM('QIPP Scorecard'!$J$52:$M$54)*'QIPP Scorecard'!M$37</f>
        <v>0</v>
      </c>
      <c r="R58" s="317">
        <f>+SUM('QIPP Scorecard'!$J$52:$M$54)*'QIPP Scorecard'!N$37</f>
        <v>0</v>
      </c>
      <c r="S58" s="317">
        <f>+SUM('QIPP Scorecard'!$J$52:$M$54)*'QIPP Scorecard'!O$37</f>
        <v>0</v>
      </c>
      <c r="T58" s="317">
        <f>+SUM('QIPP Scorecard'!$J$52:$M$54)*'QIPP Scorecard'!P$37</f>
        <v>0</v>
      </c>
      <c r="U58" s="317">
        <f>+SUM('QIPP Scorecard'!$J$52:$M$54)*'QIPP Scorecard'!Q$37</f>
        <v>0</v>
      </c>
      <c r="V58" s="317">
        <f>+SUM('QIPP Scorecard'!$J$52:$M$54)*'QIPP Scorecard'!R$37</f>
        <v>0</v>
      </c>
      <c r="W58" s="317">
        <f>+SUM('QIPP Scorecard'!$J$52:$M$54)*'QIPP Scorecard'!S$37</f>
        <v>0</v>
      </c>
      <c r="X58" s="317">
        <f>+SUM('QIPP Scorecard'!$J$52:$M$54)*'QIPP Scorecard'!T$37</f>
        <v>0</v>
      </c>
      <c r="Y58" s="317">
        <f>+SUM('QIPP Scorecard'!$J$52:$M$54)*'QIPP Scorecard'!U$37</f>
        <v>0</v>
      </c>
      <c r="Z58" s="340">
        <f>+SUM('QIPP Scorecard'!$J$52:$M$54)*'QIPP Scorecard'!V$37</f>
        <v>0</v>
      </c>
      <c r="AA58" s="341">
        <f>+SUM('QIPP Scorecard'!$J$52:$M$54)*'QIPP Scorecard'!W$37</f>
        <v>0</v>
      </c>
      <c r="AB58" s="341">
        <f>+SUM('QIPP Scorecard'!$J$52:$M$54)*'QIPP Scorecard'!X$37</f>
        <v>0</v>
      </c>
      <c r="AC58" s="341">
        <f>+SUM('QIPP Scorecard'!$J$52:$M$54)*'QIPP Scorecard'!Y$37</f>
        <v>0</v>
      </c>
      <c r="AD58" s="341">
        <f>+SUM('QIPP Scorecard'!$J$52:$M$54)*'QIPP Scorecard'!Z$37</f>
        <v>0</v>
      </c>
      <c r="AE58" s="348">
        <f>+SUM('QIPP Scorecard'!$J$52:$M$54)*'QIPP Scorecard'!AA$37</f>
        <v>0</v>
      </c>
      <c r="AF58" s="350"/>
      <c r="AG58" s="303"/>
      <c r="AH58" s="303"/>
      <c r="AI58" s="303"/>
      <c r="AJ58" s="303"/>
      <c r="AK58" s="303"/>
      <c r="AL58" s="303"/>
      <c r="AM58" s="304"/>
      <c r="AN58" s="220"/>
    </row>
    <row r="59" spans="1:40" x14ac:dyDescent="0.2">
      <c r="A59" s="220"/>
      <c r="B59" s="873" t="s">
        <v>1656</v>
      </c>
      <c r="C59" s="874"/>
      <c r="D59" s="904" t="str">
        <f>+INDEX('Monthy Targets'!K:K,MATCH('QIPP Breakout'!$D$9,'Monthy Targets'!$A:$A,0))</f>
        <v>Yes</v>
      </c>
      <c r="E59" s="302"/>
      <c r="F59" s="303"/>
      <c r="G59" s="304"/>
      <c r="H59" s="311"/>
      <c r="I59" s="312">
        <f>+SUM('QIPP Scorecard'!$J$52:$M$54)*'QIPP Scorecard'!D$38</f>
        <v>9954.880000000001</v>
      </c>
      <c r="J59" s="317">
        <f>+SUM('QIPP Scorecard'!$J$52:$M$54)*'QIPP Scorecard'!E$38</f>
        <v>158.08000000000001</v>
      </c>
      <c r="K59" s="316">
        <f>+SUM('QIPP Scorecard'!$J$52:$M$54)*'QIPP Scorecard'!F$38</f>
        <v>299.52</v>
      </c>
      <c r="L59" s="312">
        <f>+SUM('QIPP Scorecard'!$J$52:$M$54)*'QIPP Scorecard'!G$38</f>
        <v>0</v>
      </c>
      <c r="M59" s="317">
        <f>+SUM('QIPP Scorecard'!$J$52:$M$54)*'QIPP Scorecard'!H$38</f>
        <v>0</v>
      </c>
      <c r="N59" s="316">
        <f>+SUM('QIPP Scorecard'!$J$52:$M$54)*'QIPP Scorecard'!I$38</f>
        <v>0</v>
      </c>
      <c r="O59" s="312">
        <f>+SUM('QIPP Scorecard'!$J$52:$M$54)*'QIPP Scorecard'!J$38</f>
        <v>0</v>
      </c>
      <c r="P59" s="317">
        <f>+SUM('QIPP Scorecard'!$J$52:$M$54)*'QIPP Scorecard'!K$38</f>
        <v>0</v>
      </c>
      <c r="Q59" s="317">
        <f>+SUM('QIPP Scorecard'!$J$52:$M$54)*'QIPP Scorecard'!L$38</f>
        <v>0</v>
      </c>
      <c r="R59" s="317">
        <f>+SUM('QIPP Scorecard'!$J$52:$M$54)*'QIPP Scorecard'!M$38</f>
        <v>0</v>
      </c>
      <c r="S59" s="317">
        <f>+SUM('QIPP Scorecard'!$J$52:$M$54)*'QIPP Scorecard'!N$38</f>
        <v>0</v>
      </c>
      <c r="T59" s="317">
        <f>+SUM('QIPP Scorecard'!$J$52:$M$54)*'QIPP Scorecard'!O$38</f>
        <v>0</v>
      </c>
      <c r="U59" s="317">
        <f>+SUM('QIPP Scorecard'!$J$52:$M$54)*'QIPP Scorecard'!P$38</f>
        <v>0</v>
      </c>
      <c r="V59" s="317">
        <f>+SUM('QIPP Scorecard'!$J$52:$M$54)*'QIPP Scorecard'!Q$38</f>
        <v>0</v>
      </c>
      <c r="W59" s="317">
        <f>+SUM('QIPP Scorecard'!$J$52:$M$54)*'QIPP Scorecard'!R$38</f>
        <v>0</v>
      </c>
      <c r="X59" s="317">
        <f>+SUM('QIPP Scorecard'!$J$52:$M$54)*'QIPP Scorecard'!S$38</f>
        <v>0</v>
      </c>
      <c r="Y59" s="317">
        <f>+SUM('QIPP Scorecard'!$J$52:$M$54)*'QIPP Scorecard'!T$38</f>
        <v>0</v>
      </c>
      <c r="Z59" s="340">
        <f>+SUM('QIPP Scorecard'!$J$52:$M$54)*'QIPP Scorecard'!U$38</f>
        <v>0</v>
      </c>
      <c r="AA59" s="341">
        <f>+SUM('QIPP Scorecard'!$J$52:$M$54)*'QIPP Scorecard'!V$38</f>
        <v>0</v>
      </c>
      <c r="AB59" s="341">
        <f>+SUM('QIPP Scorecard'!$J$52:$M$54)*'QIPP Scorecard'!W$38</f>
        <v>0</v>
      </c>
      <c r="AC59" s="341">
        <f>+SUM('QIPP Scorecard'!$J$52:$M$54)*'QIPP Scorecard'!X$38</f>
        <v>0</v>
      </c>
      <c r="AD59" s="341">
        <f>+SUM('QIPP Scorecard'!$J$52:$M$54)*'QIPP Scorecard'!Y$38</f>
        <v>0</v>
      </c>
      <c r="AE59" s="341">
        <f>+SUM('QIPP Scorecard'!$J$52:$M$54)*'QIPP Scorecard'!Z$38</f>
        <v>0</v>
      </c>
      <c r="AF59" s="348">
        <f>+SUM('QIPP Scorecard'!$J$52:$M$54)*'QIPP Scorecard'!AA$38</f>
        <v>0</v>
      </c>
      <c r="AG59" s="350"/>
      <c r="AH59" s="303"/>
      <c r="AI59" s="303"/>
      <c r="AJ59" s="303"/>
      <c r="AK59" s="303"/>
      <c r="AL59" s="303"/>
      <c r="AM59" s="304"/>
      <c r="AN59" s="220"/>
    </row>
    <row r="60" spans="1:40" x14ac:dyDescent="0.2">
      <c r="A60" s="220"/>
      <c r="B60" s="873" t="s">
        <v>1657</v>
      </c>
      <c r="C60" s="874"/>
      <c r="D60" s="904" t="str">
        <f>+INDEX('Monthy Targets'!L:L,MATCH('QIPP Breakout'!$D$9,'Monthy Targets'!$A:$A,0))</f>
        <v>Yes</v>
      </c>
      <c r="E60" s="302"/>
      <c r="F60" s="303"/>
      <c r="G60" s="304"/>
      <c r="H60" s="302"/>
      <c r="I60" s="310"/>
      <c r="J60" s="317">
        <f>+SUM('QIPP Scorecard'!$J$52:$M$54)*'QIPP Scorecard'!D$39</f>
        <v>9798.880000000001</v>
      </c>
      <c r="K60" s="316">
        <f>+SUM('QIPP Scorecard'!$J$52:$M$54)*'QIPP Scorecard'!E$39</f>
        <v>139.36000000000001</v>
      </c>
      <c r="L60" s="312">
        <f>+SUM('QIPP Scorecard'!$J$52:$M$54)*'QIPP Scorecard'!F$39</f>
        <v>0</v>
      </c>
      <c r="M60" s="317">
        <f>+SUM('QIPP Scorecard'!$J$52:$M$54)*'QIPP Scorecard'!G$39</f>
        <v>0</v>
      </c>
      <c r="N60" s="316">
        <f>+SUM('QIPP Scorecard'!$J$52:$M$54)*'QIPP Scorecard'!H$39</f>
        <v>0</v>
      </c>
      <c r="O60" s="312">
        <f>+SUM('QIPP Scorecard'!$J$52:$M$54)*'QIPP Scorecard'!I$39</f>
        <v>0</v>
      </c>
      <c r="P60" s="317">
        <f>+SUM('QIPP Scorecard'!$J$52:$M$54)*'QIPP Scorecard'!J$39</f>
        <v>0</v>
      </c>
      <c r="Q60" s="317">
        <f>+SUM('QIPP Scorecard'!$J$52:$M$54)*'QIPP Scorecard'!K$39</f>
        <v>0</v>
      </c>
      <c r="R60" s="317">
        <f>+SUM('QIPP Scorecard'!$J$52:$M$54)*'QIPP Scorecard'!L$39</f>
        <v>0</v>
      </c>
      <c r="S60" s="317">
        <f>+SUM('QIPP Scorecard'!$J$52:$M$54)*'QIPP Scorecard'!M$39</f>
        <v>0</v>
      </c>
      <c r="T60" s="317">
        <f>+SUM('QIPP Scorecard'!$J$52:$M$54)*'QIPP Scorecard'!N$39</f>
        <v>0</v>
      </c>
      <c r="U60" s="317">
        <f>+SUM('QIPP Scorecard'!$J$52:$M$54)*'QIPP Scorecard'!O$39</f>
        <v>0</v>
      </c>
      <c r="V60" s="317">
        <f>+SUM('QIPP Scorecard'!$J$52:$M$54)*'QIPP Scorecard'!P$39</f>
        <v>0</v>
      </c>
      <c r="W60" s="317">
        <f>+SUM('QIPP Scorecard'!$J$52:$M$54)*'QIPP Scorecard'!Q$39</f>
        <v>0</v>
      </c>
      <c r="X60" s="317">
        <f>+SUM('QIPP Scorecard'!$J$52:$M$54)*'QIPP Scorecard'!R$39</f>
        <v>0</v>
      </c>
      <c r="Y60" s="317">
        <f>+SUM('QIPP Scorecard'!$J$52:$M$54)*'QIPP Scorecard'!S$39</f>
        <v>0</v>
      </c>
      <c r="Z60" s="340">
        <f>+SUM('QIPP Scorecard'!$J$52:$M$54)*'QIPP Scorecard'!T$39</f>
        <v>0</v>
      </c>
      <c r="AA60" s="341">
        <f>+SUM('QIPP Scorecard'!$J$52:$M$54)*'QIPP Scorecard'!U$39</f>
        <v>0</v>
      </c>
      <c r="AB60" s="341">
        <f>+SUM('QIPP Scorecard'!$J$52:$M$54)*'QIPP Scorecard'!V$39</f>
        <v>0</v>
      </c>
      <c r="AC60" s="341">
        <f>+SUM('QIPP Scorecard'!$J$52:$M$54)*'QIPP Scorecard'!W$39</f>
        <v>0</v>
      </c>
      <c r="AD60" s="341">
        <f>+SUM('QIPP Scorecard'!$J$52:$M$54)*'QIPP Scorecard'!X$39</f>
        <v>0</v>
      </c>
      <c r="AE60" s="341">
        <f>+SUM('QIPP Scorecard'!$J$52:$M$54)*'QIPP Scorecard'!Y$39</f>
        <v>0</v>
      </c>
      <c r="AF60" s="341">
        <f>+SUM('QIPP Scorecard'!$J$52:$M$54)*'QIPP Scorecard'!Z$39</f>
        <v>0</v>
      </c>
      <c r="AG60" s="348">
        <f>+SUM('QIPP Scorecard'!$J$52:$M$54)*'QIPP Scorecard'!AA$39</f>
        <v>0</v>
      </c>
      <c r="AH60" s="350"/>
      <c r="AI60" s="303"/>
      <c r="AJ60" s="303"/>
      <c r="AK60" s="303"/>
      <c r="AL60" s="303"/>
      <c r="AM60" s="304"/>
      <c r="AN60" s="220"/>
    </row>
    <row r="61" spans="1:40" x14ac:dyDescent="0.2">
      <c r="A61" s="220"/>
      <c r="B61" s="873" t="s">
        <v>1658</v>
      </c>
      <c r="C61" s="874"/>
      <c r="D61" s="904" t="str">
        <f>+COUNTIF('QIPP Scorecard'!J55:M57,"&gt;0")&amp;" of 4"</f>
        <v>0 of 4</v>
      </c>
      <c r="E61" s="302"/>
      <c r="F61" s="303"/>
      <c r="G61" s="304"/>
      <c r="H61" s="302"/>
      <c r="I61" s="303"/>
      <c r="J61" s="318"/>
      <c r="K61" s="316">
        <f>+SUM('QIPP Scorecard'!$J$55:$M$57)*'QIPP Scorecard'!D$40</f>
        <v>0</v>
      </c>
      <c r="L61" s="312">
        <f>+SUM('QIPP Scorecard'!$J$55:$M$57)*'QIPP Scorecard'!E$40</f>
        <v>0</v>
      </c>
      <c r="M61" s="317">
        <f>+SUM('QIPP Scorecard'!$J$55:$M$57)*'QIPP Scorecard'!F$40</f>
        <v>0</v>
      </c>
      <c r="N61" s="316">
        <f>+SUM('QIPP Scorecard'!$J$55:$M$57)*'QIPP Scorecard'!G$40</f>
        <v>0</v>
      </c>
      <c r="O61" s="312">
        <f>+SUM('QIPP Scorecard'!$J$55:$M$57)*'QIPP Scorecard'!H$40</f>
        <v>0</v>
      </c>
      <c r="P61" s="317">
        <f>+SUM('QIPP Scorecard'!$J$55:$M$57)*'QIPP Scorecard'!I$40</f>
        <v>0</v>
      </c>
      <c r="Q61" s="317">
        <f>+SUM('QIPP Scorecard'!$J$55:$M$57)*'QIPP Scorecard'!J$40</f>
        <v>0</v>
      </c>
      <c r="R61" s="317">
        <f>+SUM('QIPP Scorecard'!$J$55:$M$57)*'QIPP Scorecard'!K$40</f>
        <v>0</v>
      </c>
      <c r="S61" s="317">
        <f>+SUM('QIPP Scorecard'!$J$55:$M$57)*'QIPP Scorecard'!L$40</f>
        <v>0</v>
      </c>
      <c r="T61" s="317">
        <f>+SUM('QIPP Scorecard'!$J$55:$M$57)*'QIPP Scorecard'!M$40</f>
        <v>0</v>
      </c>
      <c r="U61" s="317">
        <f>+SUM('QIPP Scorecard'!$J$55:$M$57)*'QIPP Scorecard'!N$40</f>
        <v>0</v>
      </c>
      <c r="V61" s="317">
        <f>+SUM('QIPP Scorecard'!$J$55:$M$57)*'QIPP Scorecard'!O$40</f>
        <v>0</v>
      </c>
      <c r="W61" s="317">
        <f>+SUM('QIPP Scorecard'!$J$55:$M$57)*'QIPP Scorecard'!P$40</f>
        <v>0</v>
      </c>
      <c r="X61" s="317">
        <f>+SUM('QIPP Scorecard'!$J$55:$M$57)*'QIPP Scorecard'!Q$40</f>
        <v>0</v>
      </c>
      <c r="Y61" s="317">
        <f>+SUM('QIPP Scorecard'!$J$55:$M$57)*'QIPP Scorecard'!R$40</f>
        <v>0</v>
      </c>
      <c r="Z61" s="340">
        <f>+SUM('QIPP Scorecard'!$J$55:$M$57)*'QIPP Scorecard'!S$40</f>
        <v>0</v>
      </c>
      <c r="AA61" s="341">
        <f>+SUM('QIPP Scorecard'!$J$55:$M$57)*'QIPP Scorecard'!T$40</f>
        <v>0</v>
      </c>
      <c r="AB61" s="341">
        <f>+SUM('QIPP Scorecard'!$J$55:$M$57)*'QIPP Scorecard'!U$40</f>
        <v>0</v>
      </c>
      <c r="AC61" s="341">
        <f>+SUM('QIPP Scorecard'!$J$55:$M$57)*'QIPP Scorecard'!V$40</f>
        <v>0</v>
      </c>
      <c r="AD61" s="341">
        <f>+SUM('QIPP Scorecard'!$J$55:$M$57)*'QIPP Scorecard'!W$40</f>
        <v>0</v>
      </c>
      <c r="AE61" s="341">
        <f>+SUM('QIPP Scorecard'!$J$55:$M$57)*'QIPP Scorecard'!X$40</f>
        <v>0</v>
      </c>
      <c r="AF61" s="341">
        <f>+SUM('QIPP Scorecard'!$J$55:$M$57)*'QIPP Scorecard'!Y$40</f>
        <v>0</v>
      </c>
      <c r="AG61" s="341">
        <f>+SUM('QIPP Scorecard'!$J$55:$M$57)*'QIPP Scorecard'!Z$40</f>
        <v>0</v>
      </c>
      <c r="AH61" s="348">
        <f>+SUM('QIPP Scorecard'!$J$55:$M$57)*'QIPP Scorecard'!AA$40</f>
        <v>0</v>
      </c>
      <c r="AI61" s="350"/>
      <c r="AJ61" s="303"/>
      <c r="AK61" s="303"/>
      <c r="AL61" s="303"/>
      <c r="AM61" s="304"/>
      <c r="AN61" s="220"/>
    </row>
    <row r="62" spans="1:40" x14ac:dyDescent="0.2">
      <c r="A62" s="220"/>
      <c r="B62" s="873" t="s">
        <v>1659</v>
      </c>
      <c r="C62" s="874"/>
      <c r="D62" s="904" t="str">
        <f>+INDEX('Monthy Targets'!K:K,MATCH('QIPP Breakout'!$D$9,'Monthy Targets'!$A:$A,0))</f>
        <v>Yes</v>
      </c>
      <c r="E62" s="302"/>
      <c r="F62" s="303"/>
      <c r="G62" s="304"/>
      <c r="H62" s="302"/>
      <c r="I62" s="303"/>
      <c r="J62" s="304"/>
      <c r="K62" s="311"/>
      <c r="L62" s="312">
        <f>+SUM('QIPP Scorecard'!$J$55:$M$57)*'QIPP Scorecard'!D$41</f>
        <v>0</v>
      </c>
      <c r="M62" s="317">
        <f>+SUM('QIPP Scorecard'!$J$55:$M$57)*'QIPP Scorecard'!E$41</f>
        <v>0</v>
      </c>
      <c r="N62" s="316">
        <f>+SUM('QIPP Scorecard'!$J$55:$M$57)*'QIPP Scorecard'!F$41</f>
        <v>0</v>
      </c>
      <c r="O62" s="312">
        <f>+SUM('QIPP Scorecard'!$J$55:$M$57)*'QIPP Scorecard'!G$41</f>
        <v>0</v>
      </c>
      <c r="P62" s="317">
        <f>+SUM('QIPP Scorecard'!$J$55:$M$57)*'QIPP Scorecard'!H$41</f>
        <v>0</v>
      </c>
      <c r="Q62" s="317">
        <f>+SUM('QIPP Scorecard'!$J$55:$M$57)*'QIPP Scorecard'!I$41</f>
        <v>0</v>
      </c>
      <c r="R62" s="317">
        <f>+SUM('QIPP Scorecard'!$J$55:$M$57)*'QIPP Scorecard'!J$41</f>
        <v>0</v>
      </c>
      <c r="S62" s="317">
        <f>+SUM('QIPP Scorecard'!$J$55:$M$57)*'QIPP Scorecard'!K$41</f>
        <v>0</v>
      </c>
      <c r="T62" s="317">
        <f>+SUM('QIPP Scorecard'!$J$55:$M$57)*'QIPP Scorecard'!L$41</f>
        <v>0</v>
      </c>
      <c r="U62" s="317">
        <f>+SUM('QIPP Scorecard'!$J$55:$M$57)*'QIPP Scorecard'!M$41</f>
        <v>0</v>
      </c>
      <c r="V62" s="317">
        <f>+SUM('QIPP Scorecard'!$J$55:$M$57)*'QIPP Scorecard'!N$41</f>
        <v>0</v>
      </c>
      <c r="W62" s="317">
        <f>+SUM('QIPP Scorecard'!$J$55:$M$57)*'QIPP Scorecard'!O$41</f>
        <v>0</v>
      </c>
      <c r="X62" s="317">
        <f>+SUM('QIPP Scorecard'!$J$55:$M$57)*'QIPP Scorecard'!P$41</f>
        <v>0</v>
      </c>
      <c r="Y62" s="317">
        <f>+SUM('QIPP Scorecard'!$J$55:$M$57)*'QIPP Scorecard'!Q$41</f>
        <v>0</v>
      </c>
      <c r="Z62" s="340">
        <f>+SUM('QIPP Scorecard'!$J$55:$M$57)*'QIPP Scorecard'!R$41</f>
        <v>0</v>
      </c>
      <c r="AA62" s="341">
        <f>+SUM('QIPP Scorecard'!$J$55:$M$57)*'QIPP Scorecard'!S$41</f>
        <v>0</v>
      </c>
      <c r="AB62" s="341">
        <f>+SUM('QIPP Scorecard'!$J$55:$M$57)*'QIPP Scorecard'!T$41</f>
        <v>0</v>
      </c>
      <c r="AC62" s="341">
        <f>+SUM('QIPP Scorecard'!$J$55:$M$57)*'QIPP Scorecard'!U$41</f>
        <v>0</v>
      </c>
      <c r="AD62" s="341">
        <f>+SUM('QIPP Scorecard'!$J$55:$M$57)*'QIPP Scorecard'!V$41</f>
        <v>0</v>
      </c>
      <c r="AE62" s="341">
        <f>+SUM('QIPP Scorecard'!$J$55:$M$57)*'QIPP Scorecard'!W$41</f>
        <v>0</v>
      </c>
      <c r="AF62" s="341">
        <f>+SUM('QIPP Scorecard'!$J$55:$M$57)*'QIPP Scorecard'!X$41</f>
        <v>0</v>
      </c>
      <c r="AG62" s="341">
        <f>+SUM('QIPP Scorecard'!$J$55:$M$57)*'QIPP Scorecard'!Y$41</f>
        <v>0</v>
      </c>
      <c r="AH62" s="341">
        <f>+SUM('QIPP Scorecard'!$J$55:$M$57)*'QIPP Scorecard'!Z$41</f>
        <v>0</v>
      </c>
      <c r="AI62" s="348">
        <f>+SUM('QIPP Scorecard'!$J$55:$M$57)*'QIPP Scorecard'!AA$41</f>
        <v>0</v>
      </c>
      <c r="AJ62" s="350"/>
      <c r="AK62" s="303"/>
      <c r="AL62" s="303"/>
      <c r="AM62" s="304"/>
      <c r="AN62" s="220"/>
    </row>
    <row r="63" spans="1:40" x14ac:dyDescent="0.2">
      <c r="A63" s="220"/>
      <c r="B63" s="873" t="s">
        <v>1660</v>
      </c>
      <c r="C63" s="874"/>
      <c r="D63" s="904" t="str">
        <f>+INDEX('Monthy Targets'!L:L,MATCH('QIPP Breakout'!$D$9,'Monthy Targets'!$A:$A,0))</f>
        <v>Yes</v>
      </c>
      <c r="E63" s="302"/>
      <c r="F63" s="303"/>
      <c r="G63" s="304"/>
      <c r="H63" s="302"/>
      <c r="I63" s="303"/>
      <c r="J63" s="304"/>
      <c r="K63" s="302"/>
      <c r="L63" s="310"/>
      <c r="M63" s="317">
        <f>+SUM('QIPP Scorecard'!$J$55:$M$57)*'QIPP Scorecard'!D$42</f>
        <v>0</v>
      </c>
      <c r="N63" s="316">
        <f>+SUM('QIPP Scorecard'!$J$55:$M$57)*'QIPP Scorecard'!E$42</f>
        <v>0</v>
      </c>
      <c r="O63" s="312">
        <f>+SUM('QIPP Scorecard'!$J$55:$M$57)*'QIPP Scorecard'!F$42</f>
        <v>0</v>
      </c>
      <c r="P63" s="317">
        <f>+SUM('QIPP Scorecard'!$J$55:$M$57)*'QIPP Scorecard'!G$42</f>
        <v>0</v>
      </c>
      <c r="Q63" s="317">
        <f>+SUM('QIPP Scorecard'!$J$55:$M$57)*'QIPP Scorecard'!H$42</f>
        <v>0</v>
      </c>
      <c r="R63" s="317">
        <f>+SUM('QIPP Scorecard'!$J$55:$M$57)*'QIPP Scorecard'!I$42</f>
        <v>0</v>
      </c>
      <c r="S63" s="317">
        <f>+SUM('QIPP Scorecard'!$J$55:$M$57)*'QIPP Scorecard'!J$42</f>
        <v>0</v>
      </c>
      <c r="T63" s="317">
        <f>+SUM('QIPP Scorecard'!$J$55:$M$57)*'QIPP Scorecard'!K$42</f>
        <v>0</v>
      </c>
      <c r="U63" s="317">
        <f>+SUM('QIPP Scorecard'!$J$55:$M$57)*'QIPP Scorecard'!L$42</f>
        <v>0</v>
      </c>
      <c r="V63" s="317">
        <f>+SUM('QIPP Scorecard'!$J$55:$M$57)*'QIPP Scorecard'!M$42</f>
        <v>0</v>
      </c>
      <c r="W63" s="317">
        <f>+SUM('QIPP Scorecard'!$J$55:$M$57)*'QIPP Scorecard'!N$42</f>
        <v>0</v>
      </c>
      <c r="X63" s="317">
        <f>+SUM('QIPP Scorecard'!$J$55:$M$57)*'QIPP Scorecard'!O$42</f>
        <v>0</v>
      </c>
      <c r="Y63" s="317">
        <f>+SUM('QIPP Scorecard'!$J$55:$M$57)*'QIPP Scorecard'!P$42</f>
        <v>0</v>
      </c>
      <c r="Z63" s="340">
        <f>+SUM('QIPP Scorecard'!$J$55:$M$57)*'QIPP Scorecard'!Q$42</f>
        <v>0</v>
      </c>
      <c r="AA63" s="341">
        <f>+SUM('QIPP Scorecard'!$J$55:$M$57)*'QIPP Scorecard'!R$42</f>
        <v>0</v>
      </c>
      <c r="AB63" s="341">
        <f>+SUM('QIPP Scorecard'!$J$55:$M$57)*'QIPP Scorecard'!S$42</f>
        <v>0</v>
      </c>
      <c r="AC63" s="341">
        <f>+SUM('QIPP Scorecard'!$J$55:$M$57)*'QIPP Scorecard'!T$42</f>
        <v>0</v>
      </c>
      <c r="AD63" s="341">
        <f>+SUM('QIPP Scorecard'!$J$55:$M$57)*'QIPP Scorecard'!U$42</f>
        <v>0</v>
      </c>
      <c r="AE63" s="341">
        <f>+SUM('QIPP Scorecard'!$J$55:$M$57)*'QIPP Scorecard'!V$42</f>
        <v>0</v>
      </c>
      <c r="AF63" s="341">
        <f>+SUM('QIPP Scorecard'!$J$55:$M$57)*'QIPP Scorecard'!W$42</f>
        <v>0</v>
      </c>
      <c r="AG63" s="341">
        <f>+SUM('QIPP Scorecard'!$J$55:$M$57)*'QIPP Scorecard'!X$42</f>
        <v>0</v>
      </c>
      <c r="AH63" s="341">
        <f>+SUM('QIPP Scorecard'!$J$55:$M$57)*'QIPP Scorecard'!Y$42</f>
        <v>0</v>
      </c>
      <c r="AI63" s="341">
        <f>+SUM('QIPP Scorecard'!$J$55:$M$57)*'QIPP Scorecard'!Z$42</f>
        <v>0</v>
      </c>
      <c r="AJ63" s="348">
        <f>+SUM('QIPP Scorecard'!$J$55:$M$57)*'QIPP Scorecard'!AA$42</f>
        <v>0</v>
      </c>
      <c r="AK63" s="350"/>
      <c r="AL63" s="303"/>
      <c r="AM63" s="304"/>
      <c r="AN63" s="220"/>
    </row>
    <row r="64" spans="1:40" x14ac:dyDescent="0.2">
      <c r="A64" s="220"/>
      <c r="B64" s="873" t="s">
        <v>1661</v>
      </c>
      <c r="C64" s="874"/>
      <c r="D64" s="904" t="str">
        <f>+COUNTIF('QIPP Scorecard'!J58:M60,"&gt;0")&amp;" of 4"</f>
        <v>0 of 4</v>
      </c>
      <c r="E64" s="302"/>
      <c r="F64" s="303"/>
      <c r="G64" s="304"/>
      <c r="H64" s="302"/>
      <c r="I64" s="303"/>
      <c r="J64" s="304"/>
      <c r="K64" s="302"/>
      <c r="L64" s="303"/>
      <c r="M64" s="318"/>
      <c r="N64" s="316">
        <f>+SUM('QIPP Scorecard'!$J$58:$M$60)*'QIPP Scorecard'!D$43</f>
        <v>0</v>
      </c>
      <c r="O64" s="312">
        <f>+SUM('QIPP Scorecard'!$J$58:$M$60)*'QIPP Scorecard'!E$43</f>
        <v>0</v>
      </c>
      <c r="P64" s="317">
        <f>+SUM('QIPP Scorecard'!$J$58:$M$60)*'QIPP Scorecard'!F$43</f>
        <v>0</v>
      </c>
      <c r="Q64" s="317">
        <f>+SUM('QIPP Scorecard'!$J$58:$M$60)*'QIPP Scorecard'!G$43</f>
        <v>0</v>
      </c>
      <c r="R64" s="317">
        <f>+SUM('QIPP Scorecard'!$J$58:$M$60)*'QIPP Scorecard'!H$43</f>
        <v>0</v>
      </c>
      <c r="S64" s="317">
        <f>+SUM('QIPP Scorecard'!$J$58:$M$60)*'QIPP Scorecard'!I$43</f>
        <v>0</v>
      </c>
      <c r="T64" s="317">
        <f>+SUM('QIPP Scorecard'!$J$58:$M$60)*'QIPP Scorecard'!J$43</f>
        <v>0</v>
      </c>
      <c r="U64" s="317">
        <f>+SUM('QIPP Scorecard'!$J$58:$M$60)*'QIPP Scorecard'!K$43</f>
        <v>0</v>
      </c>
      <c r="V64" s="317">
        <f>+SUM('QIPP Scorecard'!$J$58:$M$60)*'QIPP Scorecard'!L$43</f>
        <v>0</v>
      </c>
      <c r="W64" s="317">
        <f>+SUM('QIPP Scorecard'!$J$58:$M$60)*'QIPP Scorecard'!M$43</f>
        <v>0</v>
      </c>
      <c r="X64" s="317">
        <f>+SUM('QIPP Scorecard'!$J$58:$M$60)*'QIPP Scorecard'!N$43</f>
        <v>0</v>
      </c>
      <c r="Y64" s="317">
        <f>+SUM('QIPP Scorecard'!$J$58:$M$60)*'QIPP Scorecard'!O$43</f>
        <v>0</v>
      </c>
      <c r="Z64" s="340">
        <f>+SUM('QIPP Scorecard'!$J$58:$M$60)*'QIPP Scorecard'!P$43</f>
        <v>0</v>
      </c>
      <c r="AA64" s="341">
        <f>+SUM('QIPP Scorecard'!$J$58:$M$60)*'QIPP Scorecard'!Q$43</f>
        <v>0</v>
      </c>
      <c r="AB64" s="341">
        <f>+SUM('QIPP Scorecard'!$J$58:$M$60)*'QIPP Scorecard'!R$43</f>
        <v>0</v>
      </c>
      <c r="AC64" s="341">
        <f>+SUM('QIPP Scorecard'!$J$58:$M$60)*'QIPP Scorecard'!S$43</f>
        <v>0</v>
      </c>
      <c r="AD64" s="341">
        <f>+SUM('QIPP Scorecard'!$J$58:$M$60)*'QIPP Scorecard'!T$43</f>
        <v>0</v>
      </c>
      <c r="AE64" s="341">
        <f>+SUM('QIPP Scorecard'!$J$58:$M$60)*'QIPP Scorecard'!U$43</f>
        <v>0</v>
      </c>
      <c r="AF64" s="341">
        <f>+SUM('QIPP Scorecard'!$J$58:$M$60)*'QIPP Scorecard'!V$43</f>
        <v>0</v>
      </c>
      <c r="AG64" s="341">
        <f>+SUM('QIPP Scorecard'!$J$58:$M$60)*'QIPP Scorecard'!W$43</f>
        <v>0</v>
      </c>
      <c r="AH64" s="341">
        <f>+SUM('QIPP Scorecard'!$J$58:$M$60)*'QIPP Scorecard'!X$43</f>
        <v>0</v>
      </c>
      <c r="AI64" s="341">
        <f>+SUM('QIPP Scorecard'!$J$58:$M$60)*'QIPP Scorecard'!Y$43</f>
        <v>0</v>
      </c>
      <c r="AJ64" s="341">
        <f>+SUM('QIPP Scorecard'!$J$58:$M$60)*'QIPP Scorecard'!Z$43</f>
        <v>0</v>
      </c>
      <c r="AK64" s="348">
        <f>+SUM('QIPP Scorecard'!$J$58:$M$60)*'QIPP Scorecard'!AA$43</f>
        <v>0</v>
      </c>
      <c r="AL64" s="350"/>
      <c r="AM64" s="304"/>
      <c r="AN64" s="220"/>
    </row>
    <row r="65" spans="1:40" x14ac:dyDescent="0.2">
      <c r="A65" s="220"/>
      <c r="B65" s="873" t="s">
        <v>1662</v>
      </c>
      <c r="C65" s="874"/>
      <c r="D65" s="904" t="str">
        <f>+INDEX('Monthy Targets'!K:K,MATCH('QIPP Breakout'!$D$9,'Monthy Targets'!$A:$A,0))</f>
        <v>Yes</v>
      </c>
      <c r="E65" s="302"/>
      <c r="F65" s="303"/>
      <c r="G65" s="304"/>
      <c r="H65" s="302"/>
      <c r="I65" s="303"/>
      <c r="J65" s="304"/>
      <c r="K65" s="302"/>
      <c r="L65" s="303"/>
      <c r="M65" s="304"/>
      <c r="N65" s="311"/>
      <c r="O65" s="312">
        <f>+SUM('QIPP Scorecard'!$J$58:$M$60)*'QIPP Scorecard'!D$44</f>
        <v>0</v>
      </c>
      <c r="P65" s="317">
        <f>+SUM('QIPP Scorecard'!$J$58:$M$60)*'QIPP Scorecard'!E$44</f>
        <v>0</v>
      </c>
      <c r="Q65" s="317">
        <f>+SUM('QIPP Scorecard'!$J$58:$M$60)*'QIPP Scorecard'!F$44</f>
        <v>0</v>
      </c>
      <c r="R65" s="317">
        <f>+SUM('QIPP Scorecard'!$J$58:$M$60)*'QIPP Scorecard'!G$44</f>
        <v>0</v>
      </c>
      <c r="S65" s="317">
        <f>+SUM('QIPP Scorecard'!$J$58:$M$60)*'QIPP Scorecard'!H$44</f>
        <v>0</v>
      </c>
      <c r="T65" s="317">
        <f>+SUM('QIPP Scorecard'!$J$58:$M$60)*'QIPP Scorecard'!I$44</f>
        <v>0</v>
      </c>
      <c r="U65" s="317">
        <f>+SUM('QIPP Scorecard'!$J$58:$M$60)*'QIPP Scorecard'!J$44</f>
        <v>0</v>
      </c>
      <c r="V65" s="317">
        <f>+SUM('QIPP Scorecard'!$J$58:$M$60)*'QIPP Scorecard'!K$44</f>
        <v>0</v>
      </c>
      <c r="W65" s="317">
        <f>+SUM('QIPP Scorecard'!$J$58:$M$60)*'QIPP Scorecard'!L$44</f>
        <v>0</v>
      </c>
      <c r="X65" s="317">
        <f>+SUM('QIPP Scorecard'!$J$58:$M$60)*'QIPP Scorecard'!M$44</f>
        <v>0</v>
      </c>
      <c r="Y65" s="317">
        <f>+SUM('QIPP Scorecard'!$J$58:$M$60)*'QIPP Scorecard'!N$44</f>
        <v>0</v>
      </c>
      <c r="Z65" s="340">
        <f>+SUM('QIPP Scorecard'!$J$58:$M$60)*'QIPP Scorecard'!O$44</f>
        <v>0</v>
      </c>
      <c r="AA65" s="341">
        <f>+SUM('QIPP Scorecard'!$J$58:$M$60)*'QIPP Scorecard'!P$44</f>
        <v>0</v>
      </c>
      <c r="AB65" s="341">
        <f>+SUM('QIPP Scorecard'!$J$58:$M$60)*'QIPP Scorecard'!Q$44</f>
        <v>0</v>
      </c>
      <c r="AC65" s="341">
        <f>+SUM('QIPP Scorecard'!$J$58:$M$60)*'QIPP Scorecard'!R$44</f>
        <v>0</v>
      </c>
      <c r="AD65" s="341">
        <f>+SUM('QIPP Scorecard'!$J$58:$M$60)*'QIPP Scorecard'!S$44</f>
        <v>0</v>
      </c>
      <c r="AE65" s="341">
        <f>+SUM('QIPP Scorecard'!$J$58:$M$60)*'QIPP Scorecard'!T$44</f>
        <v>0</v>
      </c>
      <c r="AF65" s="341">
        <f>+SUM('QIPP Scorecard'!$J$58:$M$60)*'QIPP Scorecard'!U$44</f>
        <v>0</v>
      </c>
      <c r="AG65" s="341">
        <f>+SUM('QIPP Scorecard'!$J$58:$M$60)*'QIPP Scorecard'!V$44</f>
        <v>0</v>
      </c>
      <c r="AH65" s="341">
        <f>+SUM('QIPP Scorecard'!$J$58:$M$60)*'QIPP Scorecard'!W$44</f>
        <v>0</v>
      </c>
      <c r="AI65" s="341">
        <f>+SUM('QIPP Scorecard'!$J$58:$M$60)*'QIPP Scorecard'!X$44</f>
        <v>0</v>
      </c>
      <c r="AJ65" s="341">
        <f>+SUM('QIPP Scorecard'!$J$58:$M$60)*'QIPP Scorecard'!Y$44</f>
        <v>0</v>
      </c>
      <c r="AK65" s="341">
        <f>+SUM('QIPP Scorecard'!$J$58:$M$60)*'QIPP Scorecard'!Z$44</f>
        <v>0</v>
      </c>
      <c r="AL65" s="348">
        <f>+SUM('QIPP Scorecard'!$J$58:$M$60)*'QIPP Scorecard'!AA$44</f>
        <v>0</v>
      </c>
      <c r="AM65" s="353"/>
      <c r="AN65" s="220"/>
    </row>
    <row r="66" spans="1:40" x14ac:dyDescent="0.2">
      <c r="A66" s="220"/>
      <c r="B66" s="875" t="s">
        <v>1663</v>
      </c>
      <c r="C66" s="876"/>
      <c r="D66" s="905" t="str">
        <f>+INDEX('Monthy Targets'!L:L,MATCH('QIPP Breakout'!$D$9,'Monthy Targets'!$A:$A,0))</f>
        <v>Yes</v>
      </c>
      <c r="E66" s="305"/>
      <c r="F66" s="306"/>
      <c r="G66" s="307"/>
      <c r="H66" s="305"/>
      <c r="I66" s="306"/>
      <c r="J66" s="307"/>
      <c r="K66" s="305"/>
      <c r="L66" s="306"/>
      <c r="M66" s="307"/>
      <c r="N66" s="305"/>
      <c r="O66" s="309"/>
      <c r="P66" s="317">
        <f>+SUM('QIPP Scorecard'!$J$58:$M$60)*'QIPP Scorecard'!D$45</f>
        <v>0</v>
      </c>
      <c r="Q66" s="317">
        <f>+SUM('QIPP Scorecard'!$J$58:$M$60)*'QIPP Scorecard'!E$45</f>
        <v>0</v>
      </c>
      <c r="R66" s="317">
        <f>+SUM('QIPP Scorecard'!$J$58:$M$60)*'QIPP Scorecard'!F$45</f>
        <v>0</v>
      </c>
      <c r="S66" s="317">
        <f>+SUM('QIPP Scorecard'!$J$58:$M$60)*'QIPP Scorecard'!G$45</f>
        <v>0</v>
      </c>
      <c r="T66" s="317">
        <f>+SUM('QIPP Scorecard'!$J$58:$M$60)*'QIPP Scorecard'!H$45</f>
        <v>0</v>
      </c>
      <c r="U66" s="317">
        <f>+SUM('QIPP Scorecard'!$J$58:$M$60)*'QIPP Scorecard'!I$45</f>
        <v>0</v>
      </c>
      <c r="V66" s="317">
        <f>+SUM('QIPP Scorecard'!$J$58:$M$60)*'QIPP Scorecard'!J$45</f>
        <v>0</v>
      </c>
      <c r="W66" s="317">
        <f>+SUM('QIPP Scorecard'!$J$58:$M$60)*'QIPP Scorecard'!K$45</f>
        <v>0</v>
      </c>
      <c r="X66" s="317">
        <f>+SUM('QIPP Scorecard'!$J$58:$M$60)*'QIPP Scorecard'!L$45</f>
        <v>0</v>
      </c>
      <c r="Y66" s="317">
        <f>+SUM('QIPP Scorecard'!$J$58:$M$60)*'QIPP Scorecard'!M$45</f>
        <v>0</v>
      </c>
      <c r="Z66" s="343">
        <f>+SUM('QIPP Scorecard'!$J$58:$M$60)*'QIPP Scorecard'!N$45</f>
        <v>0</v>
      </c>
      <c r="AA66" s="344">
        <f>+SUM('QIPP Scorecard'!$J$58:$M$60)*'QIPP Scorecard'!O$45</f>
        <v>0</v>
      </c>
      <c r="AB66" s="344">
        <f>+SUM('QIPP Scorecard'!$J$58:$M$60)*'QIPP Scorecard'!P$45</f>
        <v>0</v>
      </c>
      <c r="AC66" s="344">
        <f>+SUM('QIPP Scorecard'!$J$58:$M$60)*'QIPP Scorecard'!Q$45</f>
        <v>0</v>
      </c>
      <c r="AD66" s="344">
        <f>+SUM('QIPP Scorecard'!$J$58:$M$60)*'QIPP Scorecard'!R$45</f>
        <v>0</v>
      </c>
      <c r="AE66" s="344">
        <f>+SUM('QIPP Scorecard'!$J$58:$M$60)*'QIPP Scorecard'!S$45</f>
        <v>0</v>
      </c>
      <c r="AF66" s="344">
        <f>+SUM('QIPP Scorecard'!$J$58:$M$60)*'QIPP Scorecard'!T$45</f>
        <v>0</v>
      </c>
      <c r="AG66" s="344">
        <f>+SUM('QIPP Scorecard'!$J$58:$M$60)*'QIPP Scorecard'!U$45</f>
        <v>0</v>
      </c>
      <c r="AH66" s="344">
        <f>+SUM('QIPP Scorecard'!$J$58:$M$60)*'QIPP Scorecard'!V$45</f>
        <v>0</v>
      </c>
      <c r="AI66" s="344">
        <f>+SUM('QIPP Scorecard'!$J$58:$M$60)*'QIPP Scorecard'!W$45</f>
        <v>0</v>
      </c>
      <c r="AJ66" s="344">
        <f>+SUM('QIPP Scorecard'!$J$58:$M$60)*'QIPP Scorecard'!X$45</f>
        <v>0</v>
      </c>
      <c r="AK66" s="344">
        <f>+SUM('QIPP Scorecard'!$J$58:$M$60)*'QIPP Scorecard'!Y$45</f>
        <v>0</v>
      </c>
      <c r="AL66" s="344">
        <f>+SUM('QIPP Scorecard'!$J$58:$M$60)*'QIPP Scorecard'!Z$45</f>
        <v>0</v>
      </c>
      <c r="AM66" s="347">
        <f>+SUM('QIPP Scorecard'!$J$58:$M$60)*'QIPP Scorecard'!AA$45</f>
        <v>0</v>
      </c>
      <c r="AN66" s="220"/>
    </row>
    <row r="67" spans="1:40" ht="13.5" thickBot="1" x14ac:dyDescent="0.25">
      <c r="A67" s="220"/>
      <c r="B67" s="877" t="s">
        <v>1677</v>
      </c>
      <c r="C67" s="877"/>
      <c r="D67" s="878"/>
      <c r="E67" s="314">
        <f t="shared" ref="E67:AM67" si="14">SUM(E55:E66)</f>
        <v>7371</v>
      </c>
      <c r="F67" s="314">
        <f t="shared" si="14"/>
        <v>7600.3200000000006</v>
      </c>
      <c r="G67" s="315">
        <f t="shared" si="14"/>
        <v>8049.6</v>
      </c>
      <c r="H67" s="308">
        <f t="shared" si="14"/>
        <v>10417.68</v>
      </c>
      <c r="I67" s="308">
        <f t="shared" si="14"/>
        <v>10436.400000000001</v>
      </c>
      <c r="J67" s="308">
        <f t="shared" si="14"/>
        <v>10391.68</v>
      </c>
      <c r="K67" s="308">
        <f t="shared" si="14"/>
        <v>652.08000000000004</v>
      </c>
      <c r="L67" s="308">
        <f t="shared" si="14"/>
        <v>0</v>
      </c>
      <c r="M67" s="313">
        <f t="shared" si="14"/>
        <v>0</v>
      </c>
      <c r="N67" s="308">
        <f t="shared" si="14"/>
        <v>0</v>
      </c>
      <c r="O67" s="308">
        <f t="shared" si="14"/>
        <v>0</v>
      </c>
      <c r="P67" s="323">
        <f t="shared" si="14"/>
        <v>0</v>
      </c>
      <c r="Q67" s="330">
        <f t="shared" si="14"/>
        <v>0</v>
      </c>
      <c r="R67" s="330">
        <f t="shared" si="14"/>
        <v>0</v>
      </c>
      <c r="S67" s="330">
        <f t="shared" si="14"/>
        <v>0</v>
      </c>
      <c r="T67" s="330">
        <f t="shared" si="14"/>
        <v>0</v>
      </c>
      <c r="U67" s="330">
        <f t="shared" si="14"/>
        <v>0</v>
      </c>
      <c r="V67" s="330">
        <f t="shared" si="14"/>
        <v>0</v>
      </c>
      <c r="W67" s="330">
        <f t="shared" si="14"/>
        <v>0</v>
      </c>
      <c r="X67" s="330">
        <f t="shared" si="14"/>
        <v>0</v>
      </c>
      <c r="Y67" s="330">
        <f t="shared" si="14"/>
        <v>0</v>
      </c>
      <c r="Z67" s="330">
        <f t="shared" si="14"/>
        <v>0</v>
      </c>
      <c r="AA67" s="330">
        <f t="shared" si="14"/>
        <v>0</v>
      </c>
      <c r="AB67" s="330">
        <f t="shared" si="14"/>
        <v>0</v>
      </c>
      <c r="AC67" s="330">
        <f t="shared" si="14"/>
        <v>0</v>
      </c>
      <c r="AD67" s="330">
        <f t="shared" si="14"/>
        <v>0</v>
      </c>
      <c r="AE67" s="330">
        <f t="shared" si="14"/>
        <v>0</v>
      </c>
      <c r="AF67" s="330">
        <f t="shared" si="14"/>
        <v>0</v>
      </c>
      <c r="AG67" s="330">
        <f t="shared" si="14"/>
        <v>0</v>
      </c>
      <c r="AH67" s="330">
        <f t="shared" si="14"/>
        <v>0</v>
      </c>
      <c r="AI67" s="330">
        <f t="shared" si="14"/>
        <v>0</v>
      </c>
      <c r="AJ67" s="330">
        <f t="shared" si="14"/>
        <v>0</v>
      </c>
      <c r="AK67" s="330">
        <f t="shared" si="14"/>
        <v>0</v>
      </c>
      <c r="AL67" s="330">
        <f t="shared" si="14"/>
        <v>0</v>
      </c>
      <c r="AM67" s="330">
        <f t="shared" si="14"/>
        <v>0</v>
      </c>
      <c r="AN67" s="220"/>
    </row>
    <row r="68" spans="1:40" ht="13.5" thickTop="1" x14ac:dyDescent="0.2">
      <c r="A68" s="220"/>
      <c r="B68" s="907" t="s">
        <v>1681</v>
      </c>
      <c r="C68" s="907"/>
      <c r="D68" s="908"/>
      <c r="E68" s="897">
        <f>E67+F67+G67</f>
        <v>23020.92</v>
      </c>
      <c r="F68" s="897"/>
      <c r="G68" s="909"/>
      <c r="H68" s="872">
        <f t="shared" ref="H68" si="15">H67+I67+J67</f>
        <v>31245.760000000002</v>
      </c>
      <c r="I68" s="872"/>
      <c r="J68" s="872"/>
      <c r="K68" s="872">
        <f t="shared" ref="K68" si="16">K67+L67+M67</f>
        <v>652.08000000000004</v>
      </c>
      <c r="L68" s="872"/>
      <c r="M68" s="872"/>
      <c r="N68" s="872">
        <f t="shared" ref="N68" si="17">N67+O67+P67</f>
        <v>0</v>
      </c>
      <c r="O68" s="872"/>
      <c r="P68" s="872"/>
      <c r="Q68" s="897">
        <f t="shared" ref="Q68" si="18">Q67+R67+S67</f>
        <v>0</v>
      </c>
      <c r="R68" s="897"/>
      <c r="S68" s="897"/>
      <c r="T68" s="898">
        <f>SUM(T67:Y67)</f>
        <v>0</v>
      </c>
      <c r="U68" s="899"/>
      <c r="V68" s="899"/>
      <c r="W68" s="899"/>
      <c r="X68" s="899"/>
      <c r="Y68" s="900"/>
      <c r="Z68" s="898">
        <f>+SUM(Z67:AM67)</f>
        <v>0</v>
      </c>
      <c r="AA68" s="899"/>
      <c r="AB68" s="899"/>
      <c r="AC68" s="899"/>
      <c r="AD68" s="899"/>
      <c r="AE68" s="899"/>
      <c r="AF68" s="899"/>
      <c r="AG68" s="899"/>
      <c r="AH68" s="899"/>
      <c r="AI68" s="899"/>
      <c r="AJ68" s="899"/>
      <c r="AK68" s="899"/>
      <c r="AL68" s="899"/>
      <c r="AM68" s="900"/>
      <c r="AN68" s="220"/>
    </row>
    <row r="69" spans="1:40" x14ac:dyDescent="0.2">
      <c r="A69" s="220"/>
      <c r="B69" s="220"/>
      <c r="C69" s="220"/>
      <c r="D69" s="220"/>
      <c r="E69" s="333"/>
      <c r="F69" s="333"/>
      <c r="G69" s="333"/>
      <c r="H69" s="333"/>
      <c r="I69" s="333"/>
      <c r="J69" s="333"/>
      <c r="K69" s="333"/>
      <c r="L69" s="333"/>
      <c r="M69" s="333"/>
      <c r="N69" s="333"/>
      <c r="O69" s="333"/>
      <c r="P69" s="333"/>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910" t="s">
        <v>1685</v>
      </c>
      <c r="C70" s="911"/>
      <c r="D70" s="911"/>
      <c r="E70" s="912" t="s">
        <v>1679</v>
      </c>
      <c r="F70" s="912"/>
      <c r="G70" s="912"/>
      <c r="H70" s="912"/>
      <c r="I70" s="912"/>
      <c r="J70" s="912"/>
      <c r="K70" s="912"/>
      <c r="L70" s="912"/>
      <c r="M70" s="912"/>
      <c r="N70" s="912"/>
      <c r="O70" s="912"/>
      <c r="P70" s="913"/>
      <c r="Q70" s="866" t="s">
        <v>1688</v>
      </c>
      <c r="R70" s="867"/>
      <c r="S70" s="867"/>
      <c r="T70" s="867"/>
      <c r="U70" s="867"/>
      <c r="V70" s="867"/>
      <c r="W70" s="867"/>
      <c r="X70" s="867"/>
      <c r="Y70" s="867"/>
      <c r="Z70" s="867"/>
      <c r="AA70" s="867"/>
      <c r="AB70" s="867"/>
      <c r="AC70" s="867"/>
      <c r="AD70" s="867"/>
      <c r="AE70" s="867"/>
      <c r="AF70" s="867"/>
      <c r="AG70" s="867"/>
      <c r="AH70" s="867"/>
      <c r="AI70" s="867"/>
      <c r="AJ70" s="867"/>
      <c r="AK70" s="867"/>
      <c r="AL70" s="867"/>
      <c r="AM70" s="868"/>
      <c r="AN70" s="220"/>
    </row>
    <row r="71" spans="1:40" ht="15.75" customHeight="1" x14ac:dyDescent="0.25">
      <c r="A71" s="220"/>
      <c r="B71" s="854" t="s">
        <v>1687</v>
      </c>
      <c r="C71" s="855"/>
      <c r="D71" s="858" t="s">
        <v>33</v>
      </c>
      <c r="E71" s="879" t="s">
        <v>2</v>
      </c>
      <c r="F71" s="880"/>
      <c r="G71" s="881"/>
      <c r="H71" s="882" t="s">
        <v>3</v>
      </c>
      <c r="I71" s="883"/>
      <c r="J71" s="884"/>
      <c r="K71" s="885" t="s">
        <v>4</v>
      </c>
      <c r="L71" s="886"/>
      <c r="M71" s="887"/>
      <c r="N71" s="869" t="s">
        <v>5</v>
      </c>
      <c r="O71" s="870"/>
      <c r="P71" s="871"/>
      <c r="Q71" s="860" t="s">
        <v>1155</v>
      </c>
      <c r="R71" s="861"/>
      <c r="S71" s="862"/>
      <c r="T71" s="863" t="s">
        <v>1157</v>
      </c>
      <c r="U71" s="864"/>
      <c r="V71" s="864"/>
      <c r="W71" s="864"/>
      <c r="X71" s="864"/>
      <c r="Y71" s="865"/>
      <c r="Z71" s="901" t="s">
        <v>1156</v>
      </c>
      <c r="AA71" s="902"/>
      <c r="AB71" s="902"/>
      <c r="AC71" s="902"/>
      <c r="AD71" s="902"/>
      <c r="AE71" s="902"/>
      <c r="AF71" s="902"/>
      <c r="AG71" s="902"/>
      <c r="AH71" s="902"/>
      <c r="AI71" s="902"/>
      <c r="AJ71" s="902"/>
      <c r="AK71" s="902"/>
      <c r="AL71" s="902"/>
      <c r="AM71" s="903"/>
      <c r="AN71" s="220"/>
    </row>
    <row r="72" spans="1:40" ht="15.75" customHeight="1" x14ac:dyDescent="0.2">
      <c r="A72" s="220"/>
      <c r="B72" s="856"/>
      <c r="C72" s="857"/>
      <c r="D72" s="859"/>
      <c r="E72" s="334" t="s">
        <v>1689</v>
      </c>
      <c r="F72" s="334" t="s">
        <v>1690</v>
      </c>
      <c r="G72" s="334" t="s">
        <v>1691</v>
      </c>
      <c r="H72" s="334" t="s">
        <v>1692</v>
      </c>
      <c r="I72" s="334" t="s">
        <v>1694</v>
      </c>
      <c r="J72" s="334" t="s">
        <v>1695</v>
      </c>
      <c r="K72" s="334" t="s">
        <v>1696</v>
      </c>
      <c r="L72" s="334" t="s">
        <v>1697</v>
      </c>
      <c r="M72" s="334" t="s">
        <v>14</v>
      </c>
      <c r="N72" s="334" t="s">
        <v>15</v>
      </c>
      <c r="O72" s="334" t="s">
        <v>16</v>
      </c>
      <c r="P72" s="334" t="s">
        <v>1693</v>
      </c>
      <c r="Q72" s="334" t="s">
        <v>1698</v>
      </c>
      <c r="R72" s="334" t="s">
        <v>1699</v>
      </c>
      <c r="S72" s="334" t="s">
        <v>1700</v>
      </c>
      <c r="T72" s="334" t="s">
        <v>1701</v>
      </c>
      <c r="U72" s="334" t="s">
        <v>1702</v>
      </c>
      <c r="V72" s="334" t="s">
        <v>1703</v>
      </c>
      <c r="W72" s="334" t="s">
        <v>1704</v>
      </c>
      <c r="X72" s="334" t="s">
        <v>1705</v>
      </c>
      <c r="Y72" s="334" t="s">
        <v>1706</v>
      </c>
      <c r="Z72" s="334" t="s">
        <v>1707</v>
      </c>
      <c r="AA72" s="334" t="s">
        <v>1161</v>
      </c>
      <c r="AB72" s="334" t="s">
        <v>1708</v>
      </c>
      <c r="AC72" s="334" t="s">
        <v>1709</v>
      </c>
      <c r="AD72" s="334" t="s">
        <v>1710</v>
      </c>
      <c r="AE72" s="334" t="s">
        <v>1711</v>
      </c>
      <c r="AF72" s="334" t="s">
        <v>1712</v>
      </c>
      <c r="AG72" s="334" t="s">
        <v>1713</v>
      </c>
      <c r="AH72" s="334" t="s">
        <v>1714</v>
      </c>
      <c r="AI72" s="334" t="s">
        <v>1715</v>
      </c>
      <c r="AJ72" s="334" t="s">
        <v>1716</v>
      </c>
      <c r="AK72" s="334" t="s">
        <v>1717</v>
      </c>
      <c r="AL72" s="334" t="s">
        <v>1718</v>
      </c>
      <c r="AM72" s="334" t="s">
        <v>1719</v>
      </c>
      <c r="AN72" s="220"/>
    </row>
    <row r="73" spans="1:40" x14ac:dyDescent="0.2">
      <c r="A73" s="220"/>
      <c r="B73" s="914" t="s">
        <v>1652</v>
      </c>
      <c r="C73" s="915"/>
      <c r="D73" s="906" t="str">
        <f>+IF('QIPP Scorecard'!$N49&gt;0,"Yes","No")</f>
        <v>Yes</v>
      </c>
      <c r="E73" s="319">
        <f>'QIPP Scorecard'!$N$49*'QIPP Scorecard'!D$34</f>
        <v>3307.5</v>
      </c>
      <c r="F73" s="320">
        <f>'QIPP Scorecard'!$N$49*'QIPP Scorecard'!E$34</f>
        <v>76.3</v>
      </c>
      <c r="G73" s="321">
        <f>'QIPP Scorecard'!$N$49*'QIPP Scorecard'!F$34</f>
        <v>130.19999999999999</v>
      </c>
      <c r="H73" s="319">
        <f>'QIPP Scorecard'!$N$49*'QIPP Scorecard'!G$34</f>
        <v>33.599999999999994</v>
      </c>
      <c r="I73" s="320">
        <f>'QIPP Scorecard'!$N$49*'QIPP Scorecard'!H$34</f>
        <v>14</v>
      </c>
      <c r="J73" s="321">
        <f>'QIPP Scorecard'!$N$49*'QIPP Scorecard'!I$34</f>
        <v>9.7999999999999989</v>
      </c>
      <c r="K73" s="319">
        <f>'QIPP Scorecard'!$N$49*'QIPP Scorecard'!J$34</f>
        <v>10.5</v>
      </c>
      <c r="L73" s="320">
        <f>'QIPP Scorecard'!$N$49*'QIPP Scorecard'!K$34</f>
        <v>0</v>
      </c>
      <c r="M73" s="321">
        <f>'QIPP Scorecard'!$N$49*'QIPP Scorecard'!L$34</f>
        <v>0</v>
      </c>
      <c r="N73" s="319">
        <f>'QIPP Scorecard'!$N$49*'QIPP Scorecard'!M$34</f>
        <v>0</v>
      </c>
      <c r="O73" s="320">
        <f>'QIPP Scorecard'!$N$49*'QIPP Scorecard'!N$34</f>
        <v>0</v>
      </c>
      <c r="P73" s="321">
        <f>'QIPP Scorecard'!$N$49*'QIPP Scorecard'!O$34</f>
        <v>0</v>
      </c>
      <c r="Q73" s="321">
        <f>'QIPP Scorecard'!$N$49*'QIPP Scorecard'!P$34</f>
        <v>0</v>
      </c>
      <c r="R73" s="321">
        <f>'QIPP Scorecard'!$N$49*'QIPP Scorecard'!Q$34</f>
        <v>0</v>
      </c>
      <c r="S73" s="321">
        <f>'QIPP Scorecard'!$N$49*'QIPP Scorecard'!R$34</f>
        <v>0</v>
      </c>
      <c r="T73" s="321">
        <f>'QIPP Scorecard'!$N$49*'QIPP Scorecard'!S$34</f>
        <v>0</v>
      </c>
      <c r="U73" s="321">
        <f>'QIPP Scorecard'!$N$49*'QIPP Scorecard'!T$34</f>
        <v>0</v>
      </c>
      <c r="V73" s="321">
        <f>'QIPP Scorecard'!$N$49*'QIPP Scorecard'!U$34</f>
        <v>0</v>
      </c>
      <c r="W73" s="321">
        <f>'QIPP Scorecard'!$N$49*'QIPP Scorecard'!V$34</f>
        <v>0</v>
      </c>
      <c r="X73" s="321">
        <f>'QIPP Scorecard'!$N$49*'QIPP Scorecard'!W$34</f>
        <v>0</v>
      </c>
      <c r="Y73" s="321">
        <f>'QIPP Scorecard'!$N$49*'QIPP Scorecard'!X$34</f>
        <v>0</v>
      </c>
      <c r="Z73" s="337">
        <f>'QIPP Scorecard'!$N$49*'QIPP Scorecard'!Y$34</f>
        <v>0</v>
      </c>
      <c r="AA73" s="338">
        <f>'QIPP Scorecard'!$N$49*'QIPP Scorecard'!Z$34</f>
        <v>0</v>
      </c>
      <c r="AB73" s="346">
        <f>'QIPP Scorecard'!$N$49*'QIPP Scorecard'!AA$34</f>
        <v>0</v>
      </c>
      <c r="AC73" s="351"/>
      <c r="AD73" s="349"/>
      <c r="AE73" s="349"/>
      <c r="AF73" s="349"/>
      <c r="AG73" s="349"/>
      <c r="AH73" s="349"/>
      <c r="AI73" s="349"/>
      <c r="AJ73" s="349"/>
      <c r="AK73" s="349"/>
      <c r="AL73" s="349"/>
      <c r="AM73" s="352"/>
      <c r="AN73" s="220"/>
    </row>
    <row r="74" spans="1:40" x14ac:dyDescent="0.2">
      <c r="A74" s="220"/>
      <c r="B74" s="873" t="s">
        <v>1653</v>
      </c>
      <c r="C74" s="874"/>
      <c r="D74" s="904" t="str">
        <f>+INDEX('Monthy Targets'!K:K,MATCH('QIPP Breakout'!$D$9,'Monthy Targets'!$A:$A,0))</f>
        <v>Yes</v>
      </c>
      <c r="E74" s="311"/>
      <c r="F74" s="320">
        <f>+'QIPP Scorecard'!$N$49*'QIPP Scorecard'!D$35</f>
        <v>3334.1</v>
      </c>
      <c r="G74" s="317">
        <f>+'QIPP Scorecard'!$N$49*'QIPP Scorecard'!E$35</f>
        <v>95.199999999999989</v>
      </c>
      <c r="H74" s="316">
        <f>+'QIPP Scorecard'!$N$49*'QIPP Scorecard'!F$35</f>
        <v>97.3</v>
      </c>
      <c r="I74" s="312">
        <f>+'QIPP Scorecard'!$N$49*'QIPP Scorecard'!G$35</f>
        <v>21</v>
      </c>
      <c r="J74" s="317">
        <f>+'QIPP Scorecard'!$N$49*'QIPP Scorecard'!H$35</f>
        <v>15.399999999999999</v>
      </c>
      <c r="K74" s="316">
        <f>+'QIPP Scorecard'!$N$49*'QIPP Scorecard'!I$35</f>
        <v>11.899999999999999</v>
      </c>
      <c r="L74" s="312">
        <f>+'QIPP Scorecard'!$N$49*'QIPP Scorecard'!J$35</f>
        <v>0</v>
      </c>
      <c r="M74" s="317">
        <f>+'QIPP Scorecard'!$N$49*'QIPP Scorecard'!K$35</f>
        <v>0</v>
      </c>
      <c r="N74" s="316">
        <f>+'QIPP Scorecard'!$N$49*'QIPP Scorecard'!L$35</f>
        <v>0</v>
      </c>
      <c r="O74" s="312">
        <f>+'QIPP Scorecard'!$N$49*'QIPP Scorecard'!M$35</f>
        <v>0</v>
      </c>
      <c r="P74" s="317">
        <f>+'QIPP Scorecard'!$N$49*'QIPP Scorecard'!N$35</f>
        <v>0</v>
      </c>
      <c r="Q74" s="317">
        <f>+'QIPP Scorecard'!$N$49*'QIPP Scorecard'!O$35</f>
        <v>0</v>
      </c>
      <c r="R74" s="317">
        <f>+'QIPP Scorecard'!$N$49*'QIPP Scorecard'!P$35</f>
        <v>0</v>
      </c>
      <c r="S74" s="317">
        <f>+'QIPP Scorecard'!$N$49*'QIPP Scorecard'!Q$35</f>
        <v>0</v>
      </c>
      <c r="T74" s="317">
        <f>+'QIPP Scorecard'!$N$49*'QIPP Scorecard'!R$35</f>
        <v>0</v>
      </c>
      <c r="U74" s="317">
        <f>+'QIPP Scorecard'!$N$49*'QIPP Scorecard'!S$35</f>
        <v>0</v>
      </c>
      <c r="V74" s="317">
        <f>+'QIPP Scorecard'!$N$49*'QIPP Scorecard'!T$35</f>
        <v>0</v>
      </c>
      <c r="W74" s="317">
        <f>+'QIPP Scorecard'!$N$49*'QIPP Scorecard'!U$35</f>
        <v>0</v>
      </c>
      <c r="X74" s="317">
        <f>+'QIPP Scorecard'!$N$49*'QIPP Scorecard'!V$35</f>
        <v>0</v>
      </c>
      <c r="Y74" s="317">
        <f>+'QIPP Scorecard'!$N$49*'QIPP Scorecard'!W$35</f>
        <v>0</v>
      </c>
      <c r="Z74" s="340">
        <f>+'QIPP Scorecard'!$N$49*'QIPP Scorecard'!X$35</f>
        <v>0</v>
      </c>
      <c r="AA74" s="341">
        <f>+'QIPP Scorecard'!$N$49*'QIPP Scorecard'!Y$35</f>
        <v>0</v>
      </c>
      <c r="AB74" s="341">
        <f>+'QIPP Scorecard'!$N$49*'QIPP Scorecard'!Z$35</f>
        <v>0</v>
      </c>
      <c r="AC74" s="348">
        <f>+'QIPP Scorecard'!$N$49*'QIPP Scorecard'!AA$35</f>
        <v>0</v>
      </c>
      <c r="AD74" s="350"/>
      <c r="AE74" s="303"/>
      <c r="AF74" s="303"/>
      <c r="AG74" s="303"/>
      <c r="AH74" s="303"/>
      <c r="AI74" s="303"/>
      <c r="AJ74" s="303"/>
      <c r="AK74" s="303"/>
      <c r="AL74" s="303"/>
      <c r="AM74" s="304"/>
      <c r="AN74" s="220"/>
    </row>
    <row r="75" spans="1:40" x14ac:dyDescent="0.2">
      <c r="A75" s="220"/>
      <c r="B75" s="873" t="s">
        <v>1654</v>
      </c>
      <c r="C75" s="874"/>
      <c r="D75" s="904" t="str">
        <f>+INDEX('Monthy Targets'!L:L,MATCH('QIPP Breakout'!$D$9,'Monthy Targets'!$A:$A,0))</f>
        <v>Yes</v>
      </c>
      <c r="E75" s="302"/>
      <c r="F75" s="310"/>
      <c r="G75" s="317">
        <f>+'QIPP Scorecard'!$N$49*'QIPP Scorecard'!D$36</f>
        <v>3386.6</v>
      </c>
      <c r="H75" s="316">
        <f>+'QIPP Scorecard'!$N$49*'QIPP Scorecard'!E$36</f>
        <v>74.899999999999991</v>
      </c>
      <c r="I75" s="312">
        <f>+'QIPP Scorecard'!$N$49*'QIPP Scorecard'!F$36</f>
        <v>75.599999999999994</v>
      </c>
      <c r="J75" s="317">
        <f>+'QIPP Scorecard'!$N$49*'QIPP Scorecard'!G$36</f>
        <v>36.4</v>
      </c>
      <c r="K75" s="316">
        <f>+'QIPP Scorecard'!$N$49*'QIPP Scorecard'!H$36</f>
        <v>23.799999999999997</v>
      </c>
      <c r="L75" s="312">
        <f>+'QIPP Scorecard'!$N$49*'QIPP Scorecard'!I$36</f>
        <v>0</v>
      </c>
      <c r="M75" s="317">
        <f>+'QIPP Scorecard'!$N$49*'QIPP Scorecard'!J$36</f>
        <v>0</v>
      </c>
      <c r="N75" s="316">
        <f>+'QIPP Scorecard'!$N$49*'QIPP Scorecard'!K$36</f>
        <v>0</v>
      </c>
      <c r="O75" s="312">
        <f>+'QIPP Scorecard'!$N$49*'QIPP Scorecard'!L$36</f>
        <v>0</v>
      </c>
      <c r="P75" s="317">
        <f>+'QIPP Scorecard'!$N$49*'QIPP Scorecard'!M$36</f>
        <v>0</v>
      </c>
      <c r="Q75" s="317">
        <f>+'QIPP Scorecard'!$N$49*'QIPP Scorecard'!N$36</f>
        <v>0</v>
      </c>
      <c r="R75" s="317">
        <f>+'QIPP Scorecard'!$N$49*'QIPP Scorecard'!O$36</f>
        <v>0</v>
      </c>
      <c r="S75" s="317">
        <f>+'QIPP Scorecard'!$N$49*'QIPP Scorecard'!P$36</f>
        <v>0</v>
      </c>
      <c r="T75" s="317">
        <f>+'QIPP Scorecard'!$N$49*'QIPP Scorecard'!Q$36</f>
        <v>0</v>
      </c>
      <c r="U75" s="317">
        <f>+'QIPP Scorecard'!$N$49*'QIPP Scorecard'!R$36</f>
        <v>0</v>
      </c>
      <c r="V75" s="317">
        <f>+'QIPP Scorecard'!$N$49*'QIPP Scorecard'!S$36</f>
        <v>0</v>
      </c>
      <c r="W75" s="317">
        <f>+'QIPP Scorecard'!$N$49*'QIPP Scorecard'!T$36</f>
        <v>0</v>
      </c>
      <c r="X75" s="317">
        <f>+'QIPP Scorecard'!$N$49*'QIPP Scorecard'!U$36</f>
        <v>0</v>
      </c>
      <c r="Y75" s="317">
        <f>+'QIPP Scorecard'!$N$49*'QIPP Scorecard'!V$36</f>
        <v>0</v>
      </c>
      <c r="Z75" s="340">
        <f>+'QIPP Scorecard'!$N$49*'QIPP Scorecard'!W$36</f>
        <v>0</v>
      </c>
      <c r="AA75" s="341">
        <f>+'QIPP Scorecard'!$N$49*'QIPP Scorecard'!X$36</f>
        <v>0</v>
      </c>
      <c r="AB75" s="341">
        <f>+'QIPP Scorecard'!$N$49*'QIPP Scorecard'!Y$36</f>
        <v>0</v>
      </c>
      <c r="AC75" s="341">
        <f>+'QIPP Scorecard'!$N$49*'QIPP Scorecard'!Z$36</f>
        <v>0</v>
      </c>
      <c r="AD75" s="348">
        <f>+'QIPP Scorecard'!$N$49*'QIPP Scorecard'!AA$36</f>
        <v>0</v>
      </c>
      <c r="AE75" s="350"/>
      <c r="AF75" s="303"/>
      <c r="AG75" s="303"/>
      <c r="AH75" s="303"/>
      <c r="AI75" s="303"/>
      <c r="AJ75" s="303"/>
      <c r="AK75" s="303"/>
      <c r="AL75" s="303"/>
      <c r="AM75" s="304"/>
      <c r="AN75" s="220"/>
    </row>
    <row r="76" spans="1:40" x14ac:dyDescent="0.2">
      <c r="A76" s="220"/>
      <c r="B76" s="873" t="s">
        <v>1655</v>
      </c>
      <c r="C76" s="874"/>
      <c r="D76" s="904" t="str">
        <f>+IF('QIPP Scorecard'!$N52&gt;0,"Yes","No")</f>
        <v>Yes</v>
      </c>
      <c r="E76" s="302"/>
      <c r="F76" s="303"/>
      <c r="G76" s="318"/>
      <c r="H76" s="316">
        <f>'QIPP Scorecard'!$N$52*'QIPP Scorecard'!D$37</f>
        <v>3830.4</v>
      </c>
      <c r="I76" s="312">
        <f>'QIPP Scorecard'!$N$52*'QIPP Scorecard'!E$37</f>
        <v>90.4</v>
      </c>
      <c r="J76" s="317">
        <f>'QIPP Scorecard'!$N$52*'QIPP Scorecard'!F$37</f>
        <v>114.4</v>
      </c>
      <c r="K76" s="316">
        <f>'QIPP Scorecard'!$N$52*'QIPP Scorecard'!G$37</f>
        <v>42.400000000000006</v>
      </c>
      <c r="L76" s="312">
        <f>'QIPP Scorecard'!$N$52*'QIPP Scorecard'!H$37</f>
        <v>0</v>
      </c>
      <c r="M76" s="317">
        <f>'QIPP Scorecard'!$N$52*'QIPP Scorecard'!I$37</f>
        <v>0</v>
      </c>
      <c r="N76" s="316">
        <f>'QIPP Scorecard'!$N$52*'QIPP Scorecard'!J$37</f>
        <v>0</v>
      </c>
      <c r="O76" s="312">
        <f>'QIPP Scorecard'!$N$52*'QIPP Scorecard'!K$37</f>
        <v>0</v>
      </c>
      <c r="P76" s="317">
        <f>'QIPP Scorecard'!$N$52*'QIPP Scorecard'!L$37</f>
        <v>0</v>
      </c>
      <c r="Q76" s="317">
        <f>'QIPP Scorecard'!$N$52*'QIPP Scorecard'!M$37</f>
        <v>0</v>
      </c>
      <c r="R76" s="317">
        <f>'QIPP Scorecard'!$N$52*'QIPP Scorecard'!N$37</f>
        <v>0</v>
      </c>
      <c r="S76" s="317">
        <f>'QIPP Scorecard'!$N$52*'QIPP Scorecard'!O$37</f>
        <v>0</v>
      </c>
      <c r="T76" s="317">
        <f>'QIPP Scorecard'!$N$52*'QIPP Scorecard'!P$37</f>
        <v>0</v>
      </c>
      <c r="U76" s="317">
        <f>'QIPP Scorecard'!$N$52*'QIPP Scorecard'!Q$37</f>
        <v>0</v>
      </c>
      <c r="V76" s="317">
        <f>'QIPP Scorecard'!$N$52*'QIPP Scorecard'!R$37</f>
        <v>0</v>
      </c>
      <c r="W76" s="317">
        <f>'QIPP Scorecard'!$N$52*'QIPP Scorecard'!S$37</f>
        <v>0</v>
      </c>
      <c r="X76" s="317">
        <f>'QIPP Scorecard'!$N$52*'QIPP Scorecard'!T$37</f>
        <v>0</v>
      </c>
      <c r="Y76" s="317">
        <f>'QIPP Scorecard'!$N$52*'QIPP Scorecard'!U$37</f>
        <v>0</v>
      </c>
      <c r="Z76" s="340">
        <f>'QIPP Scorecard'!$N$52*'QIPP Scorecard'!V$37</f>
        <v>0</v>
      </c>
      <c r="AA76" s="341">
        <f>'QIPP Scorecard'!$N$52*'QIPP Scorecard'!W$37</f>
        <v>0</v>
      </c>
      <c r="AB76" s="341">
        <f>'QIPP Scorecard'!$N$52*'QIPP Scorecard'!X$37</f>
        <v>0</v>
      </c>
      <c r="AC76" s="341">
        <f>'QIPP Scorecard'!$N$52*'QIPP Scorecard'!Y$37</f>
        <v>0</v>
      </c>
      <c r="AD76" s="341">
        <f>'QIPP Scorecard'!$N$52*'QIPP Scorecard'!Z$37</f>
        <v>0</v>
      </c>
      <c r="AE76" s="348">
        <f>'QIPP Scorecard'!$N$52*'QIPP Scorecard'!AA$37</f>
        <v>0</v>
      </c>
      <c r="AF76" s="350"/>
      <c r="AG76" s="303"/>
      <c r="AH76" s="303"/>
      <c r="AI76" s="303"/>
      <c r="AJ76" s="303"/>
      <c r="AK76" s="303"/>
      <c r="AL76" s="303"/>
      <c r="AM76" s="304"/>
      <c r="AN76" s="220"/>
    </row>
    <row r="77" spans="1:40" x14ac:dyDescent="0.2">
      <c r="A77" s="220"/>
      <c r="B77" s="873" t="s">
        <v>1656</v>
      </c>
      <c r="C77" s="874"/>
      <c r="D77" s="904" t="str">
        <f>+INDEX('Monthy Targets'!K:K,MATCH('QIPP Breakout'!$D$9,'Monthy Targets'!$A:$A,0))</f>
        <v>Yes</v>
      </c>
      <c r="E77" s="302"/>
      <c r="F77" s="303"/>
      <c r="G77" s="304"/>
      <c r="H77" s="311"/>
      <c r="I77" s="312">
        <f>'QIPP Scorecard'!$N$52*'QIPP Scorecard'!D$38</f>
        <v>3828.8</v>
      </c>
      <c r="J77" s="317">
        <f>'QIPP Scorecard'!$N$52*'QIPP Scorecard'!E$38</f>
        <v>60.800000000000004</v>
      </c>
      <c r="K77" s="316">
        <f>'QIPP Scorecard'!$N$52*'QIPP Scorecard'!F$38</f>
        <v>115.2</v>
      </c>
      <c r="L77" s="312">
        <f>'QIPP Scorecard'!$N$52*'QIPP Scorecard'!G$38</f>
        <v>0</v>
      </c>
      <c r="M77" s="317">
        <f>'QIPP Scorecard'!$N$52*'QIPP Scorecard'!H$38</f>
        <v>0</v>
      </c>
      <c r="N77" s="316">
        <f>'QIPP Scorecard'!$N$52*'QIPP Scorecard'!I$38</f>
        <v>0</v>
      </c>
      <c r="O77" s="312">
        <f>'QIPP Scorecard'!$N$52*'QIPP Scorecard'!J$38</f>
        <v>0</v>
      </c>
      <c r="P77" s="317">
        <f>'QIPP Scorecard'!$N$52*'QIPP Scorecard'!K$38</f>
        <v>0</v>
      </c>
      <c r="Q77" s="317">
        <f>'QIPP Scorecard'!$N$52*'QIPP Scorecard'!L$38</f>
        <v>0</v>
      </c>
      <c r="R77" s="317">
        <f>'QIPP Scorecard'!$N$52*'QIPP Scorecard'!M$38</f>
        <v>0</v>
      </c>
      <c r="S77" s="317">
        <f>'QIPP Scorecard'!$N$52*'QIPP Scorecard'!N$38</f>
        <v>0</v>
      </c>
      <c r="T77" s="317">
        <f>'QIPP Scorecard'!$N$52*'QIPP Scorecard'!O$38</f>
        <v>0</v>
      </c>
      <c r="U77" s="317">
        <f>'QIPP Scorecard'!$N$52*'QIPP Scorecard'!P$38</f>
        <v>0</v>
      </c>
      <c r="V77" s="317">
        <f>'QIPP Scorecard'!$N$52*'QIPP Scorecard'!Q$38</f>
        <v>0</v>
      </c>
      <c r="W77" s="317">
        <f>'QIPP Scorecard'!$N$52*'QIPP Scorecard'!R$38</f>
        <v>0</v>
      </c>
      <c r="X77" s="317">
        <f>'QIPP Scorecard'!$N$52*'QIPP Scorecard'!S$38</f>
        <v>0</v>
      </c>
      <c r="Y77" s="317">
        <f>'QIPP Scorecard'!$N$52*'QIPP Scorecard'!T$38</f>
        <v>0</v>
      </c>
      <c r="Z77" s="340">
        <f>'QIPP Scorecard'!$N$52*'QIPP Scorecard'!U$38</f>
        <v>0</v>
      </c>
      <c r="AA77" s="341">
        <f>'QIPP Scorecard'!$N$52*'QIPP Scorecard'!V$38</f>
        <v>0</v>
      </c>
      <c r="AB77" s="341">
        <f>'QIPP Scorecard'!$N$52*'QIPP Scorecard'!W$38</f>
        <v>0</v>
      </c>
      <c r="AC77" s="341">
        <f>'QIPP Scorecard'!$N$52*'QIPP Scorecard'!X$38</f>
        <v>0</v>
      </c>
      <c r="AD77" s="341">
        <f>'QIPP Scorecard'!$N$52*'QIPP Scorecard'!Y$38</f>
        <v>0</v>
      </c>
      <c r="AE77" s="341">
        <f>'QIPP Scorecard'!$N$52*'QIPP Scorecard'!Z$38</f>
        <v>0</v>
      </c>
      <c r="AF77" s="348">
        <f>'QIPP Scorecard'!$N$52*'QIPP Scorecard'!AA$38</f>
        <v>0</v>
      </c>
      <c r="AG77" s="350"/>
      <c r="AH77" s="303"/>
      <c r="AI77" s="303"/>
      <c r="AJ77" s="303"/>
      <c r="AK77" s="303"/>
      <c r="AL77" s="303"/>
      <c r="AM77" s="304"/>
      <c r="AN77" s="220"/>
    </row>
    <row r="78" spans="1:40" x14ac:dyDescent="0.2">
      <c r="A78" s="220"/>
      <c r="B78" s="873" t="s">
        <v>1657</v>
      </c>
      <c r="C78" s="874"/>
      <c r="D78" s="904" t="str">
        <f>+INDEX('Monthy Targets'!L:L,MATCH('QIPP Breakout'!$D$9,'Monthy Targets'!$A:$A,0))</f>
        <v>Yes</v>
      </c>
      <c r="E78" s="302"/>
      <c r="F78" s="303"/>
      <c r="G78" s="304"/>
      <c r="H78" s="302"/>
      <c r="I78" s="310"/>
      <c r="J78" s="317">
        <f>'QIPP Scorecard'!$N$52*'QIPP Scorecard'!D$39</f>
        <v>3768.8</v>
      </c>
      <c r="K78" s="316">
        <f>'QIPP Scorecard'!$N$52*'QIPP Scorecard'!E$39</f>
        <v>53.6</v>
      </c>
      <c r="L78" s="312">
        <f>'QIPP Scorecard'!$N$52*'QIPP Scorecard'!F$39</f>
        <v>0</v>
      </c>
      <c r="M78" s="317">
        <f>'QIPP Scorecard'!$N$52*'QIPP Scorecard'!G$39</f>
        <v>0</v>
      </c>
      <c r="N78" s="316">
        <f>'QIPP Scorecard'!$N$52*'QIPP Scorecard'!H$39</f>
        <v>0</v>
      </c>
      <c r="O78" s="312">
        <f>'QIPP Scorecard'!$N$52*'QIPP Scorecard'!I$39</f>
        <v>0</v>
      </c>
      <c r="P78" s="317">
        <f>'QIPP Scorecard'!$N$52*'QIPP Scorecard'!J$39</f>
        <v>0</v>
      </c>
      <c r="Q78" s="317">
        <f>'QIPP Scorecard'!$N$52*'QIPP Scorecard'!K$39</f>
        <v>0</v>
      </c>
      <c r="R78" s="317">
        <f>'QIPP Scorecard'!$N$52*'QIPP Scorecard'!L$39</f>
        <v>0</v>
      </c>
      <c r="S78" s="317">
        <f>'QIPP Scorecard'!$N$52*'QIPP Scorecard'!M$39</f>
        <v>0</v>
      </c>
      <c r="T78" s="317">
        <f>'QIPP Scorecard'!$N$52*'QIPP Scorecard'!N$39</f>
        <v>0</v>
      </c>
      <c r="U78" s="317">
        <f>'QIPP Scorecard'!$N$52*'QIPP Scorecard'!O$39</f>
        <v>0</v>
      </c>
      <c r="V78" s="317">
        <f>'QIPP Scorecard'!$N$52*'QIPP Scorecard'!P$39</f>
        <v>0</v>
      </c>
      <c r="W78" s="317">
        <f>'QIPP Scorecard'!$N$52*'QIPP Scorecard'!Q$39</f>
        <v>0</v>
      </c>
      <c r="X78" s="317">
        <f>'QIPP Scorecard'!$N$52*'QIPP Scorecard'!R$39</f>
        <v>0</v>
      </c>
      <c r="Y78" s="317">
        <f>'QIPP Scorecard'!$N$52*'QIPP Scorecard'!S$39</f>
        <v>0</v>
      </c>
      <c r="Z78" s="340">
        <f>'QIPP Scorecard'!$N$52*'QIPP Scorecard'!T$39</f>
        <v>0</v>
      </c>
      <c r="AA78" s="341">
        <f>'QIPP Scorecard'!$N$52*'QIPP Scorecard'!U$39</f>
        <v>0</v>
      </c>
      <c r="AB78" s="341">
        <f>'QIPP Scorecard'!$N$52*'QIPP Scorecard'!V$39</f>
        <v>0</v>
      </c>
      <c r="AC78" s="341">
        <f>'QIPP Scorecard'!$N$52*'QIPP Scorecard'!W$39</f>
        <v>0</v>
      </c>
      <c r="AD78" s="341">
        <f>'QIPP Scorecard'!$N$52*'QIPP Scorecard'!X$39</f>
        <v>0</v>
      </c>
      <c r="AE78" s="341">
        <f>'QIPP Scorecard'!$N$52*'QIPP Scorecard'!Y$39</f>
        <v>0</v>
      </c>
      <c r="AF78" s="341">
        <f>'QIPP Scorecard'!$N$52*'QIPP Scorecard'!Z$39</f>
        <v>0</v>
      </c>
      <c r="AG78" s="348">
        <f>'QIPP Scorecard'!$N$52*'QIPP Scorecard'!AA$39</f>
        <v>0</v>
      </c>
      <c r="AH78" s="350"/>
      <c r="AI78" s="303"/>
      <c r="AJ78" s="303"/>
      <c r="AK78" s="303"/>
      <c r="AL78" s="303"/>
      <c r="AM78" s="304"/>
      <c r="AN78" s="220"/>
    </row>
    <row r="79" spans="1:40" x14ac:dyDescent="0.2">
      <c r="A79" s="220"/>
      <c r="B79" s="873" t="s">
        <v>1658</v>
      </c>
      <c r="C79" s="874"/>
      <c r="D79" s="904" t="str">
        <f>+IF('QIPP Scorecard'!$N55&gt;0,"Yes","No")</f>
        <v>No</v>
      </c>
      <c r="E79" s="302"/>
      <c r="F79" s="303"/>
      <c r="G79" s="304"/>
      <c r="H79" s="302"/>
      <c r="I79" s="303"/>
      <c r="J79" s="318"/>
      <c r="K79" s="316">
        <f>'QIPP Scorecard'!$N$55*'QIPP Scorecard'!D$40</f>
        <v>0</v>
      </c>
      <c r="L79" s="312">
        <f>'QIPP Scorecard'!$N$55*'QIPP Scorecard'!E$40</f>
        <v>0</v>
      </c>
      <c r="M79" s="317">
        <f>'QIPP Scorecard'!$N$55*'QIPP Scorecard'!F$40</f>
        <v>0</v>
      </c>
      <c r="N79" s="316">
        <f>'QIPP Scorecard'!$N$55*'QIPP Scorecard'!G$40</f>
        <v>0</v>
      </c>
      <c r="O79" s="312">
        <f>'QIPP Scorecard'!$N$55*'QIPP Scorecard'!H$40</f>
        <v>0</v>
      </c>
      <c r="P79" s="317">
        <f>'QIPP Scorecard'!$N$55*'QIPP Scorecard'!I$40</f>
        <v>0</v>
      </c>
      <c r="Q79" s="317">
        <f>'QIPP Scorecard'!$N$55*'QIPP Scorecard'!J$40</f>
        <v>0</v>
      </c>
      <c r="R79" s="317">
        <f>'QIPP Scorecard'!$N$55*'QIPP Scorecard'!K$40</f>
        <v>0</v>
      </c>
      <c r="S79" s="317">
        <f>'QIPP Scorecard'!$N$55*'QIPP Scorecard'!L$40</f>
        <v>0</v>
      </c>
      <c r="T79" s="317">
        <f>'QIPP Scorecard'!$N$55*'QIPP Scorecard'!M$40</f>
        <v>0</v>
      </c>
      <c r="U79" s="317">
        <f>'QIPP Scorecard'!$N$55*'QIPP Scorecard'!N$40</f>
        <v>0</v>
      </c>
      <c r="V79" s="317">
        <f>'QIPP Scorecard'!$N$55*'QIPP Scorecard'!O$40</f>
        <v>0</v>
      </c>
      <c r="W79" s="317">
        <f>'QIPP Scorecard'!$N$55*'QIPP Scorecard'!P$40</f>
        <v>0</v>
      </c>
      <c r="X79" s="317">
        <f>'QIPP Scorecard'!$N$55*'QIPP Scorecard'!Q$40</f>
        <v>0</v>
      </c>
      <c r="Y79" s="317">
        <f>'QIPP Scorecard'!$N$55*'QIPP Scorecard'!R$40</f>
        <v>0</v>
      </c>
      <c r="Z79" s="340">
        <f>'QIPP Scorecard'!$N$55*'QIPP Scorecard'!S$40</f>
        <v>0</v>
      </c>
      <c r="AA79" s="341">
        <f>'QIPP Scorecard'!$N$55*'QIPP Scorecard'!T$40</f>
        <v>0</v>
      </c>
      <c r="AB79" s="341">
        <f>'QIPP Scorecard'!$N$55*'QIPP Scorecard'!U$40</f>
        <v>0</v>
      </c>
      <c r="AC79" s="341">
        <f>'QIPP Scorecard'!$N$55*'QIPP Scorecard'!V$40</f>
        <v>0</v>
      </c>
      <c r="AD79" s="341">
        <f>'QIPP Scorecard'!$N$55*'QIPP Scorecard'!W$40</f>
        <v>0</v>
      </c>
      <c r="AE79" s="341">
        <f>'QIPP Scorecard'!$N$55*'QIPP Scorecard'!X$40</f>
        <v>0</v>
      </c>
      <c r="AF79" s="341">
        <f>'QIPP Scorecard'!$N$55*'QIPP Scorecard'!Y$40</f>
        <v>0</v>
      </c>
      <c r="AG79" s="341">
        <f>'QIPP Scorecard'!$N$55*'QIPP Scorecard'!Z$40</f>
        <v>0</v>
      </c>
      <c r="AH79" s="348">
        <f>'QIPP Scorecard'!$N$55*'QIPP Scorecard'!AA$40</f>
        <v>0</v>
      </c>
      <c r="AI79" s="350"/>
      <c r="AJ79" s="303"/>
      <c r="AK79" s="303"/>
      <c r="AL79" s="303"/>
      <c r="AM79" s="304"/>
      <c r="AN79" s="220"/>
    </row>
    <row r="80" spans="1:40" x14ac:dyDescent="0.2">
      <c r="A80" s="220"/>
      <c r="B80" s="873" t="s">
        <v>1659</v>
      </c>
      <c r="C80" s="874"/>
      <c r="D80" s="904" t="str">
        <f>+INDEX('Monthy Targets'!K:K,MATCH('QIPP Breakout'!$D$9,'Monthy Targets'!$A:$A,0))</f>
        <v>Yes</v>
      </c>
      <c r="E80" s="302"/>
      <c r="F80" s="303"/>
      <c r="G80" s="304"/>
      <c r="H80" s="302"/>
      <c r="I80" s="303"/>
      <c r="J80" s="304"/>
      <c r="K80" s="311"/>
      <c r="L80" s="312">
        <f>'QIPP Scorecard'!$N$55*'QIPP Scorecard'!D$41</f>
        <v>0</v>
      </c>
      <c r="M80" s="317">
        <f>'QIPP Scorecard'!$N$55*'QIPP Scorecard'!E$41</f>
        <v>0</v>
      </c>
      <c r="N80" s="316">
        <f>'QIPP Scorecard'!$N$55*'QIPP Scorecard'!F$41</f>
        <v>0</v>
      </c>
      <c r="O80" s="312">
        <f>'QIPP Scorecard'!$N$55*'QIPP Scorecard'!G$41</f>
        <v>0</v>
      </c>
      <c r="P80" s="317">
        <f>'QIPP Scorecard'!$N$55*'QIPP Scorecard'!H$41</f>
        <v>0</v>
      </c>
      <c r="Q80" s="317">
        <f>'QIPP Scorecard'!$N$55*'QIPP Scorecard'!I$41</f>
        <v>0</v>
      </c>
      <c r="R80" s="317">
        <f>'QIPP Scorecard'!$N$55*'QIPP Scorecard'!J$41</f>
        <v>0</v>
      </c>
      <c r="S80" s="317">
        <f>'QIPP Scorecard'!$N$55*'QIPP Scorecard'!K$41</f>
        <v>0</v>
      </c>
      <c r="T80" s="317">
        <f>'QIPP Scorecard'!$N$55*'QIPP Scorecard'!L$41</f>
        <v>0</v>
      </c>
      <c r="U80" s="317">
        <f>'QIPP Scorecard'!$N$55*'QIPP Scorecard'!M$41</f>
        <v>0</v>
      </c>
      <c r="V80" s="317">
        <f>'QIPP Scorecard'!$N$55*'QIPP Scorecard'!N$41</f>
        <v>0</v>
      </c>
      <c r="W80" s="317">
        <f>'QIPP Scorecard'!$N$55*'QIPP Scorecard'!O$41</f>
        <v>0</v>
      </c>
      <c r="X80" s="317">
        <f>'QIPP Scorecard'!$N$55*'QIPP Scorecard'!P$41</f>
        <v>0</v>
      </c>
      <c r="Y80" s="317">
        <f>'QIPP Scorecard'!$N$55*'QIPP Scorecard'!Q$41</f>
        <v>0</v>
      </c>
      <c r="Z80" s="340">
        <f>'QIPP Scorecard'!$N$55*'QIPP Scorecard'!R$41</f>
        <v>0</v>
      </c>
      <c r="AA80" s="341">
        <f>'QIPP Scorecard'!$N$55*'QIPP Scorecard'!S$41</f>
        <v>0</v>
      </c>
      <c r="AB80" s="341">
        <f>'QIPP Scorecard'!$N$55*'QIPP Scorecard'!T$41</f>
        <v>0</v>
      </c>
      <c r="AC80" s="341">
        <f>'QIPP Scorecard'!$N$55*'QIPP Scorecard'!U$41</f>
        <v>0</v>
      </c>
      <c r="AD80" s="341">
        <f>'QIPP Scorecard'!$N$55*'QIPP Scorecard'!V$41</f>
        <v>0</v>
      </c>
      <c r="AE80" s="341">
        <f>'QIPP Scorecard'!$N$55*'QIPP Scorecard'!W$41</f>
        <v>0</v>
      </c>
      <c r="AF80" s="341">
        <f>'QIPP Scorecard'!$N$55*'QIPP Scorecard'!X$41</f>
        <v>0</v>
      </c>
      <c r="AG80" s="341">
        <f>'QIPP Scorecard'!$N$55*'QIPP Scorecard'!Y$41</f>
        <v>0</v>
      </c>
      <c r="AH80" s="341">
        <f>'QIPP Scorecard'!$N$55*'QIPP Scorecard'!Z$41</f>
        <v>0</v>
      </c>
      <c r="AI80" s="348">
        <f>'QIPP Scorecard'!$N$55*'QIPP Scorecard'!AA$41</f>
        <v>0</v>
      </c>
      <c r="AJ80" s="350"/>
      <c r="AK80" s="303"/>
      <c r="AL80" s="303"/>
      <c r="AM80" s="304"/>
      <c r="AN80" s="220"/>
    </row>
    <row r="81" spans="1:40" x14ac:dyDescent="0.2">
      <c r="A81" s="220"/>
      <c r="B81" s="873" t="s">
        <v>1660</v>
      </c>
      <c r="C81" s="874"/>
      <c r="D81" s="904" t="str">
        <f>+INDEX('Monthy Targets'!L:L,MATCH('QIPP Breakout'!$D$9,'Monthy Targets'!$A:$A,0))</f>
        <v>Yes</v>
      </c>
      <c r="E81" s="302"/>
      <c r="F81" s="303"/>
      <c r="G81" s="304"/>
      <c r="H81" s="302"/>
      <c r="I81" s="303"/>
      <c r="J81" s="304"/>
      <c r="K81" s="302"/>
      <c r="L81" s="310"/>
      <c r="M81" s="317">
        <f>'QIPP Scorecard'!$N$55*'QIPP Scorecard'!D$42</f>
        <v>0</v>
      </c>
      <c r="N81" s="316">
        <f>'QIPP Scorecard'!$N$55*'QIPP Scorecard'!E$42</f>
        <v>0</v>
      </c>
      <c r="O81" s="312">
        <f>'QIPP Scorecard'!$N$55*'QIPP Scorecard'!F$42</f>
        <v>0</v>
      </c>
      <c r="P81" s="317">
        <f>'QIPP Scorecard'!$N$55*'QIPP Scorecard'!G$42</f>
        <v>0</v>
      </c>
      <c r="Q81" s="317">
        <f>'QIPP Scorecard'!$N$55*'QIPP Scorecard'!H$42</f>
        <v>0</v>
      </c>
      <c r="R81" s="317">
        <f>'QIPP Scorecard'!$N$55*'QIPP Scorecard'!I$42</f>
        <v>0</v>
      </c>
      <c r="S81" s="317">
        <f>'QIPP Scorecard'!$N$55*'QIPP Scorecard'!J$42</f>
        <v>0</v>
      </c>
      <c r="T81" s="317">
        <f>'QIPP Scorecard'!$N$55*'QIPP Scorecard'!K$42</f>
        <v>0</v>
      </c>
      <c r="U81" s="317">
        <f>'QIPP Scorecard'!$N$55*'QIPP Scorecard'!L$42</f>
        <v>0</v>
      </c>
      <c r="V81" s="317">
        <f>'QIPP Scorecard'!$N$55*'QIPP Scorecard'!M$42</f>
        <v>0</v>
      </c>
      <c r="W81" s="317">
        <f>'QIPP Scorecard'!$N$55*'QIPP Scorecard'!N$42</f>
        <v>0</v>
      </c>
      <c r="X81" s="317">
        <f>'QIPP Scorecard'!$N$55*'QIPP Scorecard'!O$42</f>
        <v>0</v>
      </c>
      <c r="Y81" s="317">
        <f>'QIPP Scorecard'!$N$55*'QIPP Scorecard'!P$42</f>
        <v>0</v>
      </c>
      <c r="Z81" s="340">
        <f>'QIPP Scorecard'!$N$55*'QIPP Scorecard'!Q$42</f>
        <v>0</v>
      </c>
      <c r="AA81" s="341">
        <f>'QIPP Scorecard'!$N$55*'QIPP Scorecard'!R$42</f>
        <v>0</v>
      </c>
      <c r="AB81" s="341">
        <f>'QIPP Scorecard'!$N$55*'QIPP Scorecard'!S$42</f>
        <v>0</v>
      </c>
      <c r="AC81" s="341">
        <f>'QIPP Scorecard'!$N$55*'QIPP Scorecard'!T$42</f>
        <v>0</v>
      </c>
      <c r="AD81" s="341">
        <f>'QIPP Scorecard'!$N$55*'QIPP Scorecard'!U$42</f>
        <v>0</v>
      </c>
      <c r="AE81" s="341">
        <f>'QIPP Scorecard'!$N$55*'QIPP Scorecard'!V$42</f>
        <v>0</v>
      </c>
      <c r="AF81" s="341">
        <f>'QIPP Scorecard'!$N$55*'QIPP Scorecard'!W$42</f>
        <v>0</v>
      </c>
      <c r="AG81" s="341">
        <f>'QIPP Scorecard'!$N$55*'QIPP Scorecard'!X$42</f>
        <v>0</v>
      </c>
      <c r="AH81" s="341">
        <f>'QIPP Scorecard'!$N$55*'QIPP Scorecard'!Y$42</f>
        <v>0</v>
      </c>
      <c r="AI81" s="341">
        <f>'QIPP Scorecard'!$N$55*'QIPP Scorecard'!Z$42</f>
        <v>0</v>
      </c>
      <c r="AJ81" s="348">
        <f>'QIPP Scorecard'!$N$55*'QIPP Scorecard'!AA$42</f>
        <v>0</v>
      </c>
      <c r="AK81" s="350"/>
      <c r="AL81" s="303"/>
      <c r="AM81" s="304"/>
      <c r="AN81" s="220"/>
    </row>
    <row r="82" spans="1:40" x14ac:dyDescent="0.2">
      <c r="A82" s="220"/>
      <c r="B82" s="873" t="s">
        <v>1661</v>
      </c>
      <c r="C82" s="874"/>
      <c r="D82" s="904" t="str">
        <f>+IF('QIPP Scorecard'!$N58&gt;0,"Yes","No")</f>
        <v>No</v>
      </c>
      <c r="E82" s="302"/>
      <c r="F82" s="303"/>
      <c r="G82" s="304"/>
      <c r="H82" s="302"/>
      <c r="I82" s="303"/>
      <c r="J82" s="304"/>
      <c r="K82" s="302"/>
      <c r="L82" s="303"/>
      <c r="M82" s="318"/>
      <c r="N82" s="316">
        <f>'QIPP Scorecard'!$N$58*'QIPP Scorecard'!D$43</f>
        <v>0</v>
      </c>
      <c r="O82" s="312">
        <f>'QIPP Scorecard'!$N$58*'QIPP Scorecard'!E$43</f>
        <v>0</v>
      </c>
      <c r="P82" s="317">
        <f>'QIPP Scorecard'!$N$58*'QIPP Scorecard'!F$43</f>
        <v>0</v>
      </c>
      <c r="Q82" s="317">
        <f>'QIPP Scorecard'!$N$58*'QIPP Scorecard'!G$43</f>
        <v>0</v>
      </c>
      <c r="R82" s="317">
        <f>'QIPP Scorecard'!$N$58*'QIPP Scorecard'!H$43</f>
        <v>0</v>
      </c>
      <c r="S82" s="317">
        <f>'QIPP Scorecard'!$N$58*'QIPP Scorecard'!I$43</f>
        <v>0</v>
      </c>
      <c r="T82" s="317">
        <f>'QIPP Scorecard'!$N$58*'QIPP Scorecard'!J$43</f>
        <v>0</v>
      </c>
      <c r="U82" s="317">
        <f>'QIPP Scorecard'!$N$58*'QIPP Scorecard'!K$43</f>
        <v>0</v>
      </c>
      <c r="V82" s="317">
        <f>'QIPP Scorecard'!$N$58*'QIPP Scorecard'!L$43</f>
        <v>0</v>
      </c>
      <c r="W82" s="317">
        <f>'QIPP Scorecard'!$N$58*'QIPP Scorecard'!M$43</f>
        <v>0</v>
      </c>
      <c r="X82" s="317">
        <f>'QIPP Scorecard'!$N$58*'QIPP Scorecard'!N$43</f>
        <v>0</v>
      </c>
      <c r="Y82" s="317">
        <f>'QIPP Scorecard'!$N$58*'QIPP Scorecard'!O$43</f>
        <v>0</v>
      </c>
      <c r="Z82" s="340">
        <f>'QIPP Scorecard'!$N$58*'QIPP Scorecard'!P$43</f>
        <v>0</v>
      </c>
      <c r="AA82" s="341">
        <f>'QIPP Scorecard'!$N$58*'QIPP Scorecard'!Q$43</f>
        <v>0</v>
      </c>
      <c r="AB82" s="341">
        <f>'QIPP Scorecard'!$N$58*'QIPP Scorecard'!R$43</f>
        <v>0</v>
      </c>
      <c r="AC82" s="341">
        <f>'QIPP Scorecard'!$N$58*'QIPP Scorecard'!S$43</f>
        <v>0</v>
      </c>
      <c r="AD82" s="341">
        <f>'QIPP Scorecard'!$N$58*'QIPP Scorecard'!T$43</f>
        <v>0</v>
      </c>
      <c r="AE82" s="341">
        <f>'QIPP Scorecard'!$N$58*'QIPP Scorecard'!U$43</f>
        <v>0</v>
      </c>
      <c r="AF82" s="341">
        <f>'QIPP Scorecard'!$N$58*'QIPP Scorecard'!V$43</f>
        <v>0</v>
      </c>
      <c r="AG82" s="341">
        <f>'QIPP Scorecard'!$N$58*'QIPP Scorecard'!W$43</f>
        <v>0</v>
      </c>
      <c r="AH82" s="341">
        <f>'QIPP Scorecard'!$N$58*'QIPP Scorecard'!X$43</f>
        <v>0</v>
      </c>
      <c r="AI82" s="341">
        <f>'QIPP Scorecard'!$N$58*'QIPP Scorecard'!Y$43</f>
        <v>0</v>
      </c>
      <c r="AJ82" s="341">
        <f>'QIPP Scorecard'!$N$58*'QIPP Scorecard'!Z$43</f>
        <v>0</v>
      </c>
      <c r="AK82" s="348">
        <f>'QIPP Scorecard'!$N$58*'QIPP Scorecard'!AA$43</f>
        <v>0</v>
      </c>
      <c r="AL82" s="350"/>
      <c r="AM82" s="304"/>
      <c r="AN82" s="220"/>
    </row>
    <row r="83" spans="1:40" x14ac:dyDescent="0.2">
      <c r="A83" s="220"/>
      <c r="B83" s="873" t="s">
        <v>1662</v>
      </c>
      <c r="C83" s="874"/>
      <c r="D83" s="904" t="str">
        <f>+INDEX('Monthy Targets'!K:K,MATCH('QIPP Breakout'!$D$9,'Monthy Targets'!$A:$A,0))</f>
        <v>Yes</v>
      </c>
      <c r="E83" s="302"/>
      <c r="F83" s="303"/>
      <c r="G83" s="304"/>
      <c r="H83" s="302"/>
      <c r="I83" s="303"/>
      <c r="J83" s="304"/>
      <c r="K83" s="302"/>
      <c r="L83" s="303"/>
      <c r="M83" s="304"/>
      <c r="N83" s="311"/>
      <c r="O83" s="312">
        <f>+'QIPP Scorecard'!$N$58*'QIPP Scorecard'!D$44</f>
        <v>0</v>
      </c>
      <c r="P83" s="317">
        <f>+'QIPP Scorecard'!$N$58*'QIPP Scorecard'!E$44</f>
        <v>0</v>
      </c>
      <c r="Q83" s="317">
        <f>+'QIPP Scorecard'!$N$58*'QIPP Scorecard'!F$44</f>
        <v>0</v>
      </c>
      <c r="R83" s="317">
        <f>+'QIPP Scorecard'!$N$58*'QIPP Scorecard'!G$44</f>
        <v>0</v>
      </c>
      <c r="S83" s="317">
        <f>+'QIPP Scorecard'!$N$58*'QIPP Scorecard'!H$44</f>
        <v>0</v>
      </c>
      <c r="T83" s="317">
        <f>+'QIPP Scorecard'!$N$58*'QIPP Scorecard'!I$44</f>
        <v>0</v>
      </c>
      <c r="U83" s="317">
        <f>+'QIPP Scorecard'!$N$58*'QIPP Scorecard'!J$44</f>
        <v>0</v>
      </c>
      <c r="V83" s="317">
        <f>+'QIPP Scorecard'!$N$58*'QIPP Scorecard'!K$44</f>
        <v>0</v>
      </c>
      <c r="W83" s="317">
        <f>+'QIPP Scorecard'!$N$58*'QIPP Scorecard'!L$44</f>
        <v>0</v>
      </c>
      <c r="X83" s="317">
        <f>+'QIPP Scorecard'!$N$58*'QIPP Scorecard'!M$44</f>
        <v>0</v>
      </c>
      <c r="Y83" s="317">
        <f>+'QIPP Scorecard'!$N$58*'QIPP Scorecard'!N$44</f>
        <v>0</v>
      </c>
      <c r="Z83" s="340">
        <f>+'QIPP Scorecard'!$N$58*'QIPP Scorecard'!O$44</f>
        <v>0</v>
      </c>
      <c r="AA83" s="341">
        <f>+'QIPP Scorecard'!$N$58*'QIPP Scorecard'!P$44</f>
        <v>0</v>
      </c>
      <c r="AB83" s="341">
        <f>+'QIPP Scorecard'!$N$58*'QIPP Scorecard'!Q$44</f>
        <v>0</v>
      </c>
      <c r="AC83" s="341">
        <f>+'QIPP Scorecard'!$N$58*'QIPP Scorecard'!R$44</f>
        <v>0</v>
      </c>
      <c r="AD83" s="341">
        <f>+'QIPP Scorecard'!$N$58*'QIPP Scorecard'!S$44</f>
        <v>0</v>
      </c>
      <c r="AE83" s="341">
        <f>+'QIPP Scorecard'!$N$58*'QIPP Scorecard'!T$44</f>
        <v>0</v>
      </c>
      <c r="AF83" s="341">
        <f>+'QIPP Scorecard'!$N$58*'QIPP Scorecard'!U$44</f>
        <v>0</v>
      </c>
      <c r="AG83" s="341">
        <f>+'QIPP Scorecard'!$N$58*'QIPP Scorecard'!V$44</f>
        <v>0</v>
      </c>
      <c r="AH83" s="341">
        <f>+'QIPP Scorecard'!$N$58*'QIPP Scorecard'!W$44</f>
        <v>0</v>
      </c>
      <c r="AI83" s="341">
        <f>+'QIPP Scorecard'!$N$58*'QIPP Scorecard'!X$44</f>
        <v>0</v>
      </c>
      <c r="AJ83" s="341">
        <f>+'QIPP Scorecard'!$N$58*'QIPP Scorecard'!Y$44</f>
        <v>0</v>
      </c>
      <c r="AK83" s="341">
        <f>+'QIPP Scorecard'!$N$58*'QIPP Scorecard'!Z$44</f>
        <v>0</v>
      </c>
      <c r="AL83" s="348">
        <f>+'QIPP Scorecard'!$N$58*'QIPP Scorecard'!AA$44</f>
        <v>0</v>
      </c>
      <c r="AM83" s="353"/>
      <c r="AN83" s="220"/>
    </row>
    <row r="84" spans="1:40" x14ac:dyDescent="0.2">
      <c r="A84" s="220"/>
      <c r="B84" s="875" t="s">
        <v>1663</v>
      </c>
      <c r="C84" s="876"/>
      <c r="D84" s="905" t="str">
        <f>+INDEX('Monthy Targets'!L:L,MATCH('QIPP Breakout'!$D$9,'Monthy Targets'!$A:$A,0))</f>
        <v>Yes</v>
      </c>
      <c r="E84" s="305"/>
      <c r="F84" s="306"/>
      <c r="G84" s="307"/>
      <c r="H84" s="305"/>
      <c r="I84" s="306"/>
      <c r="J84" s="307"/>
      <c r="K84" s="305"/>
      <c r="L84" s="306"/>
      <c r="M84" s="307"/>
      <c r="N84" s="305"/>
      <c r="O84" s="309"/>
      <c r="P84" s="322">
        <f>'QIPP Scorecard'!$N$58*'QIPP Scorecard'!D$45</f>
        <v>0</v>
      </c>
      <c r="Q84" s="322">
        <f>'QIPP Scorecard'!$N$58*'QIPP Scorecard'!E$45</f>
        <v>0</v>
      </c>
      <c r="R84" s="322">
        <f>'QIPP Scorecard'!$N$58*'QIPP Scorecard'!F$45</f>
        <v>0</v>
      </c>
      <c r="S84" s="322">
        <f>'QIPP Scorecard'!$N$58*'QIPP Scorecard'!G$45</f>
        <v>0</v>
      </c>
      <c r="T84" s="322">
        <f>'QIPP Scorecard'!$N$58*'QIPP Scorecard'!H$45</f>
        <v>0</v>
      </c>
      <c r="U84" s="322">
        <f>'QIPP Scorecard'!$N$58*'QIPP Scorecard'!I$45</f>
        <v>0</v>
      </c>
      <c r="V84" s="322">
        <f>'QIPP Scorecard'!$N$58*'QIPP Scorecard'!J$45</f>
        <v>0</v>
      </c>
      <c r="W84" s="322">
        <f>'QIPP Scorecard'!$N$58*'QIPP Scorecard'!K$45</f>
        <v>0</v>
      </c>
      <c r="X84" s="322">
        <f>'QIPP Scorecard'!$N$58*'QIPP Scorecard'!L$45</f>
        <v>0</v>
      </c>
      <c r="Y84" s="322">
        <f>'QIPP Scorecard'!$N$58*'QIPP Scorecard'!M$45</f>
        <v>0</v>
      </c>
      <c r="Z84" s="343">
        <f>'QIPP Scorecard'!$N$58*'QIPP Scorecard'!N$45</f>
        <v>0</v>
      </c>
      <c r="AA84" s="344">
        <f>'QIPP Scorecard'!$N$58*'QIPP Scorecard'!O$45</f>
        <v>0</v>
      </c>
      <c r="AB84" s="344">
        <f>'QIPP Scorecard'!$N$58*'QIPP Scorecard'!P$45</f>
        <v>0</v>
      </c>
      <c r="AC84" s="344">
        <f>'QIPP Scorecard'!$N$58*'QIPP Scorecard'!Q$45</f>
        <v>0</v>
      </c>
      <c r="AD84" s="344">
        <f>'QIPP Scorecard'!$N$58*'QIPP Scorecard'!R$45</f>
        <v>0</v>
      </c>
      <c r="AE84" s="344">
        <f>'QIPP Scorecard'!$N$58*'QIPP Scorecard'!S$45</f>
        <v>0</v>
      </c>
      <c r="AF84" s="344">
        <f>'QIPP Scorecard'!$N$58*'QIPP Scorecard'!T$45</f>
        <v>0</v>
      </c>
      <c r="AG84" s="344">
        <f>'QIPP Scorecard'!$N$58*'QIPP Scorecard'!U$45</f>
        <v>0</v>
      </c>
      <c r="AH84" s="344">
        <f>'QIPP Scorecard'!$N$58*'QIPP Scorecard'!V$45</f>
        <v>0</v>
      </c>
      <c r="AI84" s="344">
        <f>'QIPP Scorecard'!$N$58*'QIPP Scorecard'!W$45</f>
        <v>0</v>
      </c>
      <c r="AJ84" s="344">
        <f>'QIPP Scorecard'!$N$58*'QIPP Scorecard'!X$45</f>
        <v>0</v>
      </c>
      <c r="AK84" s="344">
        <f>'QIPP Scorecard'!$N$58*'QIPP Scorecard'!Y$45</f>
        <v>0</v>
      </c>
      <c r="AL84" s="344">
        <f>'QIPP Scorecard'!$N$58*'QIPP Scorecard'!Z$45</f>
        <v>0</v>
      </c>
      <c r="AM84" s="347">
        <f>'QIPP Scorecard'!$N$58*'QIPP Scorecard'!AA$45</f>
        <v>0</v>
      </c>
      <c r="AN84" s="220"/>
    </row>
    <row r="85" spans="1:40" ht="13.5" thickBot="1" x14ac:dyDescent="0.25">
      <c r="A85" s="220"/>
      <c r="B85" s="877" t="s">
        <v>1677</v>
      </c>
      <c r="C85" s="877"/>
      <c r="D85" s="878"/>
      <c r="E85" s="314">
        <f t="shared" ref="E85:AM85" si="19">SUM(E73:E84)</f>
        <v>3307.5</v>
      </c>
      <c r="F85" s="314">
        <f t="shared" si="19"/>
        <v>3410.4</v>
      </c>
      <c r="G85" s="315">
        <f t="shared" si="19"/>
        <v>3612</v>
      </c>
      <c r="H85" s="308">
        <f t="shared" si="19"/>
        <v>4036.2</v>
      </c>
      <c r="I85" s="308">
        <f t="shared" si="19"/>
        <v>4029.8</v>
      </c>
      <c r="J85" s="308">
        <f t="shared" si="19"/>
        <v>4005.6000000000004</v>
      </c>
      <c r="K85" s="308">
        <f t="shared" si="19"/>
        <v>257.40000000000003</v>
      </c>
      <c r="L85" s="308">
        <f t="shared" si="19"/>
        <v>0</v>
      </c>
      <c r="M85" s="313">
        <f t="shared" si="19"/>
        <v>0</v>
      </c>
      <c r="N85" s="308">
        <f t="shared" si="19"/>
        <v>0</v>
      </c>
      <c r="O85" s="308">
        <f t="shared" si="19"/>
        <v>0</v>
      </c>
      <c r="P85" s="323">
        <f t="shared" si="19"/>
        <v>0</v>
      </c>
      <c r="Q85" s="330">
        <f t="shared" si="19"/>
        <v>0</v>
      </c>
      <c r="R85" s="330">
        <f t="shared" si="19"/>
        <v>0</v>
      </c>
      <c r="S85" s="330">
        <f t="shared" si="19"/>
        <v>0</v>
      </c>
      <c r="T85" s="330">
        <f t="shared" si="19"/>
        <v>0</v>
      </c>
      <c r="U85" s="330">
        <f t="shared" si="19"/>
        <v>0</v>
      </c>
      <c r="V85" s="330">
        <f t="shared" si="19"/>
        <v>0</v>
      </c>
      <c r="W85" s="330">
        <f t="shared" si="19"/>
        <v>0</v>
      </c>
      <c r="X85" s="330">
        <f t="shared" si="19"/>
        <v>0</v>
      </c>
      <c r="Y85" s="330">
        <f t="shared" si="19"/>
        <v>0</v>
      </c>
      <c r="Z85" s="330">
        <f t="shared" si="19"/>
        <v>0</v>
      </c>
      <c r="AA85" s="330">
        <f t="shared" si="19"/>
        <v>0</v>
      </c>
      <c r="AB85" s="330">
        <f t="shared" si="19"/>
        <v>0</v>
      </c>
      <c r="AC85" s="330">
        <f t="shared" si="19"/>
        <v>0</v>
      </c>
      <c r="AD85" s="330">
        <f t="shared" si="19"/>
        <v>0</v>
      </c>
      <c r="AE85" s="330">
        <f t="shared" si="19"/>
        <v>0</v>
      </c>
      <c r="AF85" s="330">
        <f t="shared" si="19"/>
        <v>0</v>
      </c>
      <c r="AG85" s="330">
        <f t="shared" si="19"/>
        <v>0</v>
      </c>
      <c r="AH85" s="330">
        <f t="shared" si="19"/>
        <v>0</v>
      </c>
      <c r="AI85" s="330">
        <f t="shared" si="19"/>
        <v>0</v>
      </c>
      <c r="AJ85" s="330">
        <f t="shared" si="19"/>
        <v>0</v>
      </c>
      <c r="AK85" s="330">
        <f t="shared" si="19"/>
        <v>0</v>
      </c>
      <c r="AL85" s="330">
        <f t="shared" si="19"/>
        <v>0</v>
      </c>
      <c r="AM85" s="330">
        <f t="shared" si="19"/>
        <v>0</v>
      </c>
      <c r="AN85" s="220"/>
    </row>
    <row r="86" spans="1:40" ht="13.5" thickTop="1" x14ac:dyDescent="0.2">
      <c r="A86" s="220"/>
      <c r="B86" s="907" t="s">
        <v>1681</v>
      </c>
      <c r="C86" s="907"/>
      <c r="D86" s="908"/>
      <c r="E86" s="897">
        <f>E85+F85+G85</f>
        <v>10329.9</v>
      </c>
      <c r="F86" s="897"/>
      <c r="G86" s="909"/>
      <c r="H86" s="872">
        <f t="shared" ref="H86" si="20">H85+I85+J85</f>
        <v>12071.6</v>
      </c>
      <c r="I86" s="872"/>
      <c r="J86" s="872"/>
      <c r="K86" s="872">
        <f t="shared" ref="K86" si="21">K85+L85+M85</f>
        <v>257.40000000000003</v>
      </c>
      <c r="L86" s="872"/>
      <c r="M86" s="872"/>
      <c r="N86" s="872">
        <f t="shared" ref="N86" si="22">N85+O85+P85</f>
        <v>0</v>
      </c>
      <c r="O86" s="872"/>
      <c r="P86" s="872"/>
      <c r="Q86" s="897">
        <f t="shared" ref="Q86" si="23">Q85+R85+S85</f>
        <v>0</v>
      </c>
      <c r="R86" s="897"/>
      <c r="S86" s="897"/>
      <c r="T86" s="898">
        <f>SUM(T85:Y85)</f>
        <v>0</v>
      </c>
      <c r="U86" s="899"/>
      <c r="V86" s="899"/>
      <c r="W86" s="899"/>
      <c r="X86" s="899"/>
      <c r="Y86" s="900"/>
      <c r="Z86" s="898">
        <f>+SUM(Z85:AM85)</f>
        <v>0</v>
      </c>
      <c r="AA86" s="899"/>
      <c r="AB86" s="899"/>
      <c r="AC86" s="899"/>
      <c r="AD86" s="899"/>
      <c r="AE86" s="899"/>
      <c r="AF86" s="899"/>
      <c r="AG86" s="899"/>
      <c r="AH86" s="899"/>
      <c r="AI86" s="899"/>
      <c r="AJ86" s="899"/>
      <c r="AK86" s="899"/>
      <c r="AL86" s="899"/>
      <c r="AM86" s="900"/>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74:C74"/>
    <mergeCell ref="D73:D75"/>
    <mergeCell ref="B66:C66"/>
    <mergeCell ref="B67:D67"/>
    <mergeCell ref="B68:D68"/>
    <mergeCell ref="E68:G68"/>
    <mergeCell ref="H68:J68"/>
    <mergeCell ref="K68:M68"/>
    <mergeCell ref="D64:D66"/>
    <mergeCell ref="B71:C72"/>
    <mergeCell ref="D71:D72"/>
    <mergeCell ref="E71:G71"/>
    <mergeCell ref="H71:J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U10:V10"/>
    <mergeCell ref="U5:V5"/>
    <mergeCell ref="U6:V6"/>
    <mergeCell ref="U7:V7"/>
    <mergeCell ref="U8:V8"/>
    <mergeCell ref="U9:V9"/>
    <mergeCell ref="Q86:S86"/>
    <mergeCell ref="T86:Y86"/>
    <mergeCell ref="Z86:AM86"/>
    <mergeCell ref="Q32:S32"/>
    <mergeCell ref="T17:Y17"/>
    <mergeCell ref="Q17:S17"/>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Y515"/>
  <sheetViews>
    <sheetView workbookViewId="0">
      <selection activeCell="E1" sqref="E1:E1048576"/>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9" ht="65.25" customHeight="1" x14ac:dyDescent="0.25">
      <c r="A1" s="204" t="s">
        <v>3374</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3375</v>
      </c>
      <c r="S1" s="15" t="s">
        <v>3376</v>
      </c>
      <c r="T1" s="15" t="s">
        <v>3377</v>
      </c>
      <c r="U1" s="15" t="s">
        <v>3378</v>
      </c>
      <c r="V1" s="15" t="s">
        <v>3379</v>
      </c>
      <c r="W1" s="15" t="s">
        <v>3380</v>
      </c>
      <c r="X1" s="15" t="s">
        <v>3381</v>
      </c>
      <c r="Y1" s="15" t="s">
        <v>3382</v>
      </c>
      <c r="Z1" s="15" t="s">
        <v>3383</v>
      </c>
      <c r="AA1" s="15" t="s">
        <v>3384</v>
      </c>
      <c r="AB1" s="15" t="s">
        <v>3385</v>
      </c>
      <c r="AC1" s="15" t="s">
        <v>3386</v>
      </c>
      <c r="AD1" s="15" t="s">
        <v>3387</v>
      </c>
      <c r="AE1" s="15" t="s">
        <v>3388</v>
      </c>
      <c r="AF1" s="15" t="s">
        <v>3389</v>
      </c>
      <c r="AG1" s="15" t="s">
        <v>3390</v>
      </c>
      <c r="AH1" s="15" t="s">
        <v>3391</v>
      </c>
      <c r="AI1" s="15" t="s">
        <v>3392</v>
      </c>
      <c r="AJ1" s="15" t="s">
        <v>3393</v>
      </c>
      <c r="AK1" s="15" t="s">
        <v>3394</v>
      </c>
      <c r="AL1" s="15" t="s">
        <v>3395</v>
      </c>
      <c r="AM1" s="15" t="s">
        <v>3396</v>
      </c>
      <c r="AN1" s="15" t="s">
        <v>3397</v>
      </c>
      <c r="AO1" s="15" t="s">
        <v>3398</v>
      </c>
      <c r="AP1" s="15" t="s">
        <v>3399</v>
      </c>
      <c r="AQ1" s="15" t="s">
        <v>3400</v>
      </c>
      <c r="AR1" s="15" t="s">
        <v>3401</v>
      </c>
      <c r="AS1" s="15" t="s">
        <v>3402</v>
      </c>
      <c r="AT1" s="15" t="s">
        <v>3403</v>
      </c>
      <c r="AU1" s="15" t="s">
        <v>3404</v>
      </c>
      <c r="AV1" s="15" t="s">
        <v>3405</v>
      </c>
      <c r="AW1" s="15" t="s">
        <v>3406</v>
      </c>
      <c r="AX1" s="211" t="s">
        <v>3407</v>
      </c>
      <c r="AY1" s="211" t="s">
        <v>3408</v>
      </c>
      <c r="AZ1" s="211" t="s">
        <v>3409</v>
      </c>
      <c r="BA1" s="211" t="s">
        <v>3410</v>
      </c>
      <c r="BB1" s="15" t="s">
        <v>3411</v>
      </c>
      <c r="BC1" s="15" t="s">
        <v>3412</v>
      </c>
      <c r="BD1" s="15" t="s">
        <v>3413</v>
      </c>
      <c r="BE1" s="15" t="s">
        <v>3414</v>
      </c>
      <c r="BF1" s="15" t="s">
        <v>3415</v>
      </c>
      <c r="BG1" s="15" t="s">
        <v>3416</v>
      </c>
      <c r="BH1" s="15" t="s">
        <v>3417</v>
      </c>
      <c r="BI1" s="15" t="s">
        <v>3418</v>
      </c>
      <c r="BJ1" s="15" t="s">
        <v>3419</v>
      </c>
      <c r="BK1" s="15" t="s">
        <v>3420</v>
      </c>
      <c r="BL1" s="15" t="s">
        <v>3421</v>
      </c>
      <c r="BM1" s="15" t="s">
        <v>3422</v>
      </c>
      <c r="BN1" s="15" t="s">
        <v>3423</v>
      </c>
      <c r="BO1" s="15" t="s">
        <v>3424</v>
      </c>
      <c r="BP1" s="15" t="s">
        <v>3425</v>
      </c>
      <c r="BQ1" s="15" t="s">
        <v>3426</v>
      </c>
      <c r="BR1" s="15" t="s">
        <v>3427</v>
      </c>
      <c r="BS1" s="15" t="s">
        <v>3428</v>
      </c>
      <c r="BT1" s="15" t="s">
        <v>3429</v>
      </c>
      <c r="BU1" s="15" t="s">
        <v>3430</v>
      </c>
      <c r="BV1" s="15" t="s">
        <v>3431</v>
      </c>
      <c r="BW1" s="15" t="s">
        <v>3432</v>
      </c>
      <c r="BX1" s="15" t="s">
        <v>3433</v>
      </c>
      <c r="BY1" s="15" t="s">
        <v>3434</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c r="DY1" s="216" t="s">
        <v>3437</v>
      </c>
    </row>
    <row r="2" spans="1:129" x14ac:dyDescent="0.25">
      <c r="A2" s="294">
        <v>4061</v>
      </c>
      <c r="B2" s="294">
        <v>455001</v>
      </c>
      <c r="C2" s="294">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560">
        <v>0</v>
      </c>
      <c r="BC2" s="560">
        <v>6.5573770491803296E-2</v>
      </c>
      <c r="BD2" s="560">
        <v>0</v>
      </c>
      <c r="BE2" s="560">
        <v>0.105263157894737</v>
      </c>
      <c r="BF2" s="13"/>
      <c r="BG2" s="13"/>
      <c r="BH2" s="13"/>
      <c r="BI2" s="13"/>
      <c r="BJ2" s="13"/>
      <c r="BK2" s="13"/>
      <c r="BL2" s="13"/>
      <c r="BM2" s="13"/>
      <c r="BN2" s="13">
        <v>0</v>
      </c>
      <c r="BO2" s="13">
        <v>6.5573770491803296E-2</v>
      </c>
      <c r="BP2" s="13">
        <v>0</v>
      </c>
      <c r="BQ2" s="13">
        <v>0.105263157894737</v>
      </c>
      <c r="BR2" s="704" t="s">
        <v>35</v>
      </c>
      <c r="BS2" s="704" t="s">
        <v>36</v>
      </c>
      <c r="BT2" s="704" t="s">
        <v>35</v>
      </c>
      <c r="BU2" s="704" t="s">
        <v>35</v>
      </c>
      <c r="BV2" s="704" t="s">
        <v>35</v>
      </c>
      <c r="BW2" s="704" t="s">
        <v>36</v>
      </c>
      <c r="BX2" s="704" t="s">
        <v>35</v>
      </c>
      <c r="BY2" s="704" t="s">
        <v>35</v>
      </c>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v>2.38</v>
      </c>
      <c r="CQ2" s="14">
        <v>0</v>
      </c>
      <c r="CR2" s="14">
        <v>2.38</v>
      </c>
      <c r="CS2" s="14">
        <v>2.38</v>
      </c>
      <c r="CT2" s="14">
        <f>+IF('QIPP Scorecard'!$AA$1=4,IF(BR2="Yes",+INDEX('Final Comp Values'!$BA:$BA,MATCH($A2,'Final Comp Values'!$B:$B,0)),IF(BR2="No",0,"ISSUE")),0)</f>
        <v>0</v>
      </c>
      <c r="CU2" s="14">
        <f>+IF('QIPP Scorecard'!$AA$1=4,IF(BS2="Yes",+INDEX('Final Comp Values'!$BA:$BA,MATCH($A2,'Final Comp Values'!$B:$B,0)),IF(BS2="No",0,"ISSUE")),0)</f>
        <v>0</v>
      </c>
      <c r="CV2" s="14">
        <f>+IF('QIPP Scorecard'!$AA$1=4,IF(BT2="Yes",+INDEX('Final Comp Values'!$BA:$BA,MATCH($A2,'Final Comp Values'!$B:$B,0)),IF(BT2="No",0,"ISSUE")),0)</f>
        <v>0</v>
      </c>
      <c r="CW2" s="14">
        <f>+IF('QIPP Scorecard'!$AA$1=4,IF(BU2="Yes",+INDEX('Final Comp Values'!$BA:$BA,MATCH($A2,'Final Comp Values'!$B:$B,0)),IF(BU2="No",0,"ISSUE")),0)</f>
        <v>0</v>
      </c>
      <c r="CX2" s="14">
        <f>+IF('QIPP Scorecard'!$AA$1=4,IF(BR2="Yes",+INDEX('Final Comp Values'!$BA:$BA,MATCH($A2,'Final Comp Values'!$B:$B,0)),IF(BR2="No",0,"ISSUE")),0)</f>
        <v>0</v>
      </c>
      <c r="CY2" s="14">
        <f>+IF('QIPP Scorecard'!$AA$1=4,IF(BS2="Yes",+INDEX('Final Comp Values'!$BA:$BA,MATCH($A2,'Final Comp Values'!$B:$B,0)),IF(BS2="No",0,"ISSUE")),0)</f>
        <v>0</v>
      </c>
      <c r="CZ2" s="14">
        <f>+IF('QIPP Scorecard'!$AA$1=4,IF(BT2="Yes",+INDEX('Final Comp Values'!$BA:$BA,MATCH($A2,'Final Comp Values'!$B:$B,0)),IF(BT2="No",0,"ISSUE")),0)</f>
        <v>0</v>
      </c>
      <c r="DA2" s="14">
        <f>+IF('QIPP Scorecard'!$AA$1=4,IF(BU2="Yes",+INDEX('Final Comp Values'!$BA:$BA,MATCH($A2,'Final Comp Values'!$B:$B,0)),IF(BU2="No",0,"ISSUE")),0)</f>
        <v>0</v>
      </c>
      <c r="DB2" s="14">
        <v>4.41</v>
      </c>
      <c r="DC2" s="14">
        <v>0</v>
      </c>
      <c r="DD2" s="14">
        <v>4.41</v>
      </c>
      <c r="DE2" s="14">
        <v>4.41</v>
      </c>
      <c r="DF2" s="14">
        <v>4.41</v>
      </c>
      <c r="DG2" s="14">
        <v>0</v>
      </c>
      <c r="DH2" s="14">
        <v>4.41</v>
      </c>
      <c r="DI2" s="14">
        <v>4.41</v>
      </c>
      <c r="DJ2" s="14">
        <f>++IF('QIPP Scorecard'!$AA$1=4,IF(BV2="Yes",+INDEX('Final Comp Values'!$BB:$BB,MATCH($A2,'Final Comp Values'!$B:$B,0)),IF(BV2="No",0,"ISSUE")),0)</f>
        <v>0</v>
      </c>
      <c r="DK2" s="14">
        <f>++IF('QIPP Scorecard'!$AA$1=4,IF(BW2="Yes",+INDEX('Final Comp Values'!$BB:$BB,MATCH($A2,'Final Comp Values'!$B:$B,0)),IF(BW2="No",0,"ISSUE")),0)</f>
        <v>0</v>
      </c>
      <c r="DL2" s="14">
        <f>++IF('QIPP Scorecard'!$AA$1=4,IF(BX2="Yes",+INDEX('Final Comp Values'!$BB:$BB,MATCH($A2,'Final Comp Values'!$B:$B,0)),IF(BX2="No",0,"ISSUE")),0)</f>
        <v>0</v>
      </c>
      <c r="DM2" s="14">
        <f>++IF('QIPP Scorecard'!$AA$1=4,IF(BY2="Yes",+INDEX('Final Comp Values'!$BB:$BB,MATCH($A2,'Final Comp Values'!$B:$B,0)),IF(BY2="No",0,"ISSUE")),0)</f>
        <v>0</v>
      </c>
      <c r="DN2" s="14">
        <f>+IF('QIPP Scorecard'!$AA$1=4,IF(BV2="Yes",+INDEX('Final Comp Values'!$BB:$BB,MATCH($A2,'Final Comp Values'!$B:$B,0)),IF(BV2="No",0,"ISSUE")),0)</f>
        <v>0</v>
      </c>
      <c r="DO2" s="14">
        <f>+IF('QIPP Scorecard'!$AA$1=4,IF(BW2="Yes",+INDEX('Final Comp Values'!$BB:$BB,MATCH($A2,'Final Comp Values'!$B:$B,0)),IF(BW2="No",0,"ISSUE")),0)</f>
        <v>0</v>
      </c>
      <c r="DP2" s="14">
        <f>+IF('QIPP Scorecard'!$AA$1=4,IF(BX2="Yes",+INDEX('Final Comp Values'!$BB:$BB,MATCH($A2,'Final Comp Values'!$B:$B,0)),IF(BX2="No",0,"ISSUE")),0)</f>
        <v>0</v>
      </c>
      <c r="DQ2" s="14">
        <f>+IF('QIPP Scorecard'!$AA$1=4,IF(BY2="Yes",+INDEX('Final Comp Values'!$BB:$BB,MATCH($A2,'Final Comp Values'!$B:$B,0)),IF(BY2="No",0,"ISSUE")),0)</f>
        <v>0</v>
      </c>
      <c r="DR2" s="14">
        <v>2.17</v>
      </c>
      <c r="DS2" s="14">
        <v>2.23</v>
      </c>
      <c r="DT2" s="14">
        <v>0</v>
      </c>
      <c r="DU2" s="14">
        <v>0</v>
      </c>
      <c r="DV2" s="183">
        <f>COUNTIF(BR2:BU2,"No")+COUNTIF(BR2:BU2,"MIN DATA")</f>
        <v>1</v>
      </c>
      <c r="DW2" s="183">
        <f>COUNTIF(BV2:BY2,"No")+COUNTIF(BV2:BY2,"MIN DATA")</f>
        <v>1</v>
      </c>
      <c r="DX2" s="12">
        <f>COUNTIF(BV2:BY2,"Min Data")</f>
        <v>0</v>
      </c>
      <c r="DY2" s="12">
        <v>0</v>
      </c>
    </row>
    <row r="3" spans="1:129" x14ac:dyDescent="0.25">
      <c r="A3" s="294">
        <v>4129</v>
      </c>
      <c r="B3" s="294">
        <v>455061</v>
      </c>
      <c r="C3" s="294">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560">
        <v>3.125E-2</v>
      </c>
      <c r="BC3" s="560">
        <v>4.1666666666666699E-2</v>
      </c>
      <c r="BD3" s="560">
        <v>0</v>
      </c>
      <c r="BE3" s="560">
        <v>0.125</v>
      </c>
      <c r="BF3" s="13"/>
      <c r="BG3" s="13"/>
      <c r="BH3" s="13"/>
      <c r="BI3" s="13"/>
      <c r="BJ3" s="13"/>
      <c r="BK3" s="13"/>
      <c r="BL3" s="13"/>
      <c r="BM3" s="13"/>
      <c r="BN3" s="13">
        <v>3.125E-2</v>
      </c>
      <c r="BO3" s="13">
        <v>4.1666666666666699E-2</v>
      </c>
      <c r="BP3" s="13">
        <v>0</v>
      </c>
      <c r="BQ3" s="13">
        <v>0.125</v>
      </c>
      <c r="BR3" s="704" t="s">
        <v>35</v>
      </c>
      <c r="BS3" s="704" t="s">
        <v>35</v>
      </c>
      <c r="BT3" s="704" t="s">
        <v>35</v>
      </c>
      <c r="BU3" s="704" t="s">
        <v>35</v>
      </c>
      <c r="BV3" s="704" t="s">
        <v>35</v>
      </c>
      <c r="BW3" s="704" t="s">
        <v>35</v>
      </c>
      <c r="BX3" s="704" t="s">
        <v>35</v>
      </c>
      <c r="BY3" s="704" t="s">
        <v>35</v>
      </c>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4.17</v>
      </c>
      <c r="CF3" s="14">
        <f>+INDEX('Monthy Targets'!AB:AB,MATCH(FY2018_ALL_Targets!$B3,'Monthy Targets'!$B:$B,0))</f>
        <v>4.2</v>
      </c>
      <c r="CG3" s="14">
        <f>+INDEX('Monthy Targets'!AC:AC,MATCH(FY2018_ALL_Targets!$B3,'Monthy Targets'!$B:$B,0))</f>
        <v>0</v>
      </c>
      <c r="CH3" s="14">
        <f>+INDEX('Monthy Targets'!AD:AD,MATCH(FY2018_ALL_Targets!$B3,'Monthy Targets'!$B:$B,0))</f>
        <v>0</v>
      </c>
      <c r="CI3" s="14">
        <f>+INDEX('Monthy Targets'!AE:AE,MATCH(FY2018_ALL_Targets!$B3,'Monthy Targets'!$B:$B,0))</f>
        <v>0</v>
      </c>
      <c r="CJ3" s="14">
        <f>+INDEX('Monthy Targets'!AF:AF,MATCH(FY2018_ALL_Targets!$B3,'Monthy Targets'!$B:$B,0))</f>
        <v>0</v>
      </c>
      <c r="CK3" s="14">
        <f>+INDEX('Monthy Targets'!AG:AG,MATCH(FY2018_ALL_Targets!$B3,'Monthy Targets'!$B:$B,0))</f>
        <v>0</v>
      </c>
      <c r="CL3" s="14">
        <v>0</v>
      </c>
      <c r="CM3" s="14">
        <v>0.28000000000000003</v>
      </c>
      <c r="CN3" s="14">
        <v>0.28000000000000003</v>
      </c>
      <c r="CO3" s="14">
        <v>0.28000000000000003</v>
      </c>
      <c r="CP3" s="14">
        <v>0.28000000000000003</v>
      </c>
      <c r="CQ3" s="14">
        <v>0.28000000000000003</v>
      </c>
      <c r="CR3" s="14">
        <v>0.28000000000000003</v>
      </c>
      <c r="CS3" s="14">
        <v>0.28000000000000003</v>
      </c>
      <c r="CT3" s="705"/>
      <c r="DB3" s="14">
        <v>0</v>
      </c>
      <c r="DC3" s="14">
        <v>0.52</v>
      </c>
      <c r="DD3" s="14">
        <v>0.52</v>
      </c>
      <c r="DE3" s="14">
        <v>0.52</v>
      </c>
      <c r="DF3" s="14">
        <v>0.52</v>
      </c>
      <c r="DG3" s="14">
        <v>0.52</v>
      </c>
      <c r="DH3" s="14">
        <v>0.52</v>
      </c>
      <c r="DI3" s="14">
        <v>0.52</v>
      </c>
      <c r="DR3" s="14">
        <v>0.7</v>
      </c>
      <c r="DS3" s="14">
        <v>0.8</v>
      </c>
      <c r="DV3" s="183">
        <f t="shared" ref="DV3:DV66" si="0">COUNTIF(BR3:BU3,"No")+COUNTIF(BR3:BU3,"MIN DATA")</f>
        <v>0</v>
      </c>
      <c r="DW3" s="183">
        <f t="shared" ref="DW3:DW66" si="1">COUNTIF(BV3:BY3,"No")+COUNTIF(BV3:BY3,"MIN DATA")</f>
        <v>0</v>
      </c>
      <c r="DX3" s="12">
        <f t="shared" ref="DX3:DX66" si="2">COUNTIF(BV3:BY3,"Min Data")</f>
        <v>0</v>
      </c>
      <c r="DY3" s="12">
        <v>0</v>
      </c>
    </row>
    <row r="4" spans="1:129" x14ac:dyDescent="0.25">
      <c r="A4" s="294">
        <v>5002</v>
      </c>
      <c r="B4" s="294">
        <v>455423</v>
      </c>
      <c r="C4" s="294">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560">
        <v>2.2222222222222199E-2</v>
      </c>
      <c r="BC4" s="560">
        <v>5.9701492537313397E-2</v>
      </c>
      <c r="BD4" s="560">
        <v>0</v>
      </c>
      <c r="BE4" s="560">
        <v>0.101694915254237</v>
      </c>
      <c r="BF4" s="13"/>
      <c r="BG4" s="13"/>
      <c r="BH4" s="13"/>
      <c r="BI4" s="13"/>
      <c r="BJ4" s="13"/>
      <c r="BK4" s="13"/>
      <c r="BL4" s="13"/>
      <c r="BM4" s="13"/>
      <c r="BN4" s="13">
        <v>2.2222222222222199E-2</v>
      </c>
      <c r="BO4" s="13">
        <v>5.9701492537313397E-2</v>
      </c>
      <c r="BP4" s="13">
        <v>0</v>
      </c>
      <c r="BQ4" s="13">
        <v>0.101694915254237</v>
      </c>
      <c r="BR4" s="704" t="s">
        <v>35</v>
      </c>
      <c r="BS4" s="704" t="s">
        <v>35</v>
      </c>
      <c r="BT4" s="704" t="s">
        <v>35</v>
      </c>
      <c r="BU4" s="704" t="s">
        <v>35</v>
      </c>
      <c r="BV4" s="704" t="s">
        <v>35</v>
      </c>
      <c r="BW4" s="704" t="s">
        <v>35</v>
      </c>
      <c r="BX4" s="704" t="s">
        <v>35</v>
      </c>
      <c r="BY4" s="704" t="s">
        <v>35</v>
      </c>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CP4" s="14">
        <v>1.59</v>
      </c>
      <c r="CQ4" s="14">
        <v>1.59</v>
      </c>
      <c r="CR4" s="14">
        <v>1.59</v>
      </c>
      <c r="CS4" s="14">
        <v>1.59</v>
      </c>
      <c r="DB4" s="14">
        <v>2.96</v>
      </c>
      <c r="DC4" s="14">
        <v>2.96</v>
      </c>
      <c r="DD4" s="14">
        <v>2.96</v>
      </c>
      <c r="DE4" s="14">
        <v>2.96</v>
      </c>
      <c r="DF4" s="14">
        <v>2.96</v>
      </c>
      <c r="DG4" s="14">
        <v>2.96</v>
      </c>
      <c r="DH4" s="14">
        <v>2.96</v>
      </c>
      <c r="DI4" s="14">
        <v>2.96</v>
      </c>
      <c r="DR4" s="14">
        <v>1.94</v>
      </c>
      <c r="DS4" s="14">
        <v>1.99</v>
      </c>
      <c r="DV4" s="183">
        <f t="shared" si="0"/>
        <v>0</v>
      </c>
      <c r="DW4" s="183">
        <f t="shared" si="1"/>
        <v>0</v>
      </c>
      <c r="DX4" s="12">
        <f t="shared" si="2"/>
        <v>0</v>
      </c>
      <c r="DY4" s="12">
        <v>0</v>
      </c>
    </row>
    <row r="5" spans="1:129" x14ac:dyDescent="0.25">
      <c r="A5" s="294">
        <v>4633</v>
      </c>
      <c r="B5" s="294">
        <v>455429</v>
      </c>
      <c r="C5" s="294">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560">
        <v>2.9411764705882401E-2</v>
      </c>
      <c r="BC5" s="560">
        <v>7.8947368421052599E-2</v>
      </c>
      <c r="BD5" s="560">
        <v>0</v>
      </c>
      <c r="BE5" s="560">
        <v>6.7796610169491497E-2</v>
      </c>
      <c r="BF5" s="13"/>
      <c r="BG5" s="13"/>
      <c r="BH5" s="13"/>
      <c r="BI5" s="13"/>
      <c r="BJ5" s="13"/>
      <c r="BK5" s="13"/>
      <c r="BL5" s="13"/>
      <c r="BM5" s="13"/>
      <c r="BN5" s="13">
        <v>2.9411764705882401E-2</v>
      </c>
      <c r="BO5" s="13">
        <v>7.8947368421052599E-2</v>
      </c>
      <c r="BP5" s="13">
        <v>0</v>
      </c>
      <c r="BQ5" s="13">
        <v>6.7796610169491497E-2</v>
      </c>
      <c r="BR5" s="704" t="s">
        <v>35</v>
      </c>
      <c r="BS5" s="704" t="s">
        <v>35</v>
      </c>
      <c r="BT5" s="704" t="s">
        <v>35</v>
      </c>
      <c r="BU5" s="704" t="s">
        <v>35</v>
      </c>
      <c r="BV5" s="704" t="s">
        <v>35</v>
      </c>
      <c r="BW5" s="704" t="s">
        <v>35</v>
      </c>
      <c r="BX5" s="704" t="s">
        <v>35</v>
      </c>
      <c r="BY5" s="704" t="s">
        <v>35</v>
      </c>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6.52</v>
      </c>
      <c r="CF5" s="14">
        <f>+INDEX('Monthy Targets'!AB:AB,MATCH(FY2018_ALL_Targets!$B5,'Monthy Targets'!$B:$B,0))</f>
        <v>6.56</v>
      </c>
      <c r="CG5" s="14">
        <f>+INDEX('Monthy Targets'!AC:AC,MATCH(FY2018_ALL_Targets!$B5,'Monthy Targets'!$B:$B,0))</f>
        <v>0</v>
      </c>
      <c r="CH5" s="14">
        <f>+INDEX('Monthy Targets'!AD:AD,MATCH(FY2018_ALL_Targets!$B5,'Monthy Targets'!$B:$B,0))</f>
        <v>0</v>
      </c>
      <c r="CI5" s="14">
        <f>+INDEX('Monthy Targets'!AE:AE,MATCH(FY2018_ALL_Targets!$B5,'Monthy Targets'!$B:$B,0))</f>
        <v>0</v>
      </c>
      <c r="CJ5" s="14">
        <f>+INDEX('Monthy Targets'!AF:AF,MATCH(FY2018_ALL_Targets!$B5,'Monthy Targets'!$B:$B,0))</f>
        <v>0</v>
      </c>
      <c r="CK5" s="14">
        <f>+INDEX('Monthy Targets'!AG:AG,MATCH(FY2018_ALL_Targets!$B5,'Monthy Targets'!$B:$B,0))</f>
        <v>0</v>
      </c>
      <c r="CL5" s="14">
        <v>0.43</v>
      </c>
      <c r="CM5" s="14">
        <v>0.43</v>
      </c>
      <c r="CN5" s="14">
        <v>0.43</v>
      </c>
      <c r="CO5" s="14">
        <v>0.43</v>
      </c>
      <c r="CP5" s="14">
        <v>0.43</v>
      </c>
      <c r="CQ5" s="14">
        <v>0.43</v>
      </c>
      <c r="CR5" s="14">
        <v>0.43</v>
      </c>
      <c r="CS5" s="14">
        <v>0.43</v>
      </c>
      <c r="DB5" s="14">
        <v>0.81</v>
      </c>
      <c r="DC5" s="14">
        <v>0.81</v>
      </c>
      <c r="DD5" s="14">
        <v>0.81</v>
      </c>
      <c r="DE5" s="14">
        <v>0.81</v>
      </c>
      <c r="DF5" s="14">
        <v>0.81</v>
      </c>
      <c r="DG5" s="14">
        <v>0.81</v>
      </c>
      <c r="DH5" s="14">
        <v>0.81</v>
      </c>
      <c r="DI5" s="14">
        <v>0.81</v>
      </c>
      <c r="DR5" s="14">
        <v>1.23</v>
      </c>
      <c r="DS5" s="14">
        <v>1.25</v>
      </c>
      <c r="DV5" s="183">
        <f t="shared" si="0"/>
        <v>0</v>
      </c>
      <c r="DW5" s="183">
        <f t="shared" si="1"/>
        <v>0</v>
      </c>
      <c r="DX5" s="12">
        <f t="shared" si="2"/>
        <v>0</v>
      </c>
      <c r="DY5" s="12">
        <v>0</v>
      </c>
    </row>
    <row r="6" spans="1:129" x14ac:dyDescent="0.25">
      <c r="A6" s="294">
        <v>5361</v>
      </c>
      <c r="B6" s="294">
        <v>455463</v>
      </c>
      <c r="C6" s="294">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560">
        <v>0</v>
      </c>
      <c r="BC6" s="560">
        <v>7.0422535211267595E-2</v>
      </c>
      <c r="BD6" s="560">
        <v>0</v>
      </c>
      <c r="BE6" s="560">
        <v>8.7912087912087905E-2</v>
      </c>
      <c r="BF6" s="13"/>
      <c r="BG6" s="13"/>
      <c r="BH6" s="13"/>
      <c r="BI6" s="13"/>
      <c r="BJ6" s="13"/>
      <c r="BK6" s="13"/>
      <c r="BL6" s="13"/>
      <c r="BM6" s="13"/>
      <c r="BN6" s="13">
        <v>0</v>
      </c>
      <c r="BO6" s="13">
        <v>7.0422535211267595E-2</v>
      </c>
      <c r="BP6" s="13">
        <v>0</v>
      </c>
      <c r="BQ6" s="13">
        <v>8.7912087912087905E-2</v>
      </c>
      <c r="BR6" s="704" t="s">
        <v>35</v>
      </c>
      <c r="BS6" s="704" t="s">
        <v>35</v>
      </c>
      <c r="BT6" s="704" t="s">
        <v>35</v>
      </c>
      <c r="BU6" s="704" t="s">
        <v>35</v>
      </c>
      <c r="BV6" s="704" t="s">
        <v>35</v>
      </c>
      <c r="BW6" s="704" t="s">
        <v>36</v>
      </c>
      <c r="BX6" s="704" t="s">
        <v>35</v>
      </c>
      <c r="BY6" s="704" t="s">
        <v>35</v>
      </c>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9.35</v>
      </c>
      <c r="CF6" s="14">
        <f>+INDEX('Monthy Targets'!AB:AB,MATCH(FY2018_ALL_Targets!$B6,'Monthy Targets'!$B:$B,0))</f>
        <v>9.39</v>
      </c>
      <c r="CG6" s="14">
        <f>+INDEX('Monthy Targets'!AC:AC,MATCH(FY2018_ALL_Targets!$B6,'Monthy Targets'!$B:$B,0))</f>
        <v>0</v>
      </c>
      <c r="CH6" s="14">
        <f>+INDEX('Monthy Targets'!AD:AD,MATCH(FY2018_ALL_Targets!$B6,'Monthy Targets'!$B:$B,0))</f>
        <v>0</v>
      </c>
      <c r="CI6" s="14">
        <f>+INDEX('Monthy Targets'!AE:AE,MATCH(FY2018_ALL_Targets!$B6,'Monthy Targets'!$B:$B,0))</f>
        <v>0</v>
      </c>
      <c r="CJ6" s="14">
        <f>+INDEX('Monthy Targets'!AF:AF,MATCH(FY2018_ALL_Targets!$B6,'Monthy Targets'!$B:$B,0))</f>
        <v>0</v>
      </c>
      <c r="CK6" s="14">
        <f>+INDEX('Monthy Targets'!AG:AG,MATCH(FY2018_ALL_Targets!$B6,'Monthy Targets'!$B:$B,0))</f>
        <v>0</v>
      </c>
      <c r="CL6" s="14">
        <v>0.62</v>
      </c>
      <c r="CM6" s="14">
        <v>0</v>
      </c>
      <c r="CN6" s="14">
        <v>0.62</v>
      </c>
      <c r="CO6" s="14">
        <v>0.62</v>
      </c>
      <c r="CP6" s="14">
        <v>0.62</v>
      </c>
      <c r="CQ6" s="14">
        <v>0.62</v>
      </c>
      <c r="CR6" s="14">
        <v>0.62</v>
      </c>
      <c r="CS6" s="14">
        <v>0.62</v>
      </c>
      <c r="DB6" s="14">
        <v>1.1499999999999999</v>
      </c>
      <c r="DC6" s="14">
        <v>0</v>
      </c>
      <c r="DD6" s="14">
        <v>1.1499999999999999</v>
      </c>
      <c r="DE6" s="14">
        <v>1.1499999999999999</v>
      </c>
      <c r="DF6" s="14">
        <v>1.1499999999999999</v>
      </c>
      <c r="DG6" s="14">
        <v>0</v>
      </c>
      <c r="DH6" s="14">
        <v>1.1499999999999999</v>
      </c>
      <c r="DI6" s="14">
        <v>1.1499999999999999</v>
      </c>
      <c r="DR6" s="14">
        <v>1.56</v>
      </c>
      <c r="DS6" s="14">
        <v>1.67</v>
      </c>
      <c r="DV6" s="183">
        <f t="shared" si="0"/>
        <v>0</v>
      </c>
      <c r="DW6" s="183">
        <f t="shared" si="1"/>
        <v>1</v>
      </c>
      <c r="DX6" s="12">
        <f t="shared" si="2"/>
        <v>0</v>
      </c>
      <c r="DY6" s="12">
        <v>0</v>
      </c>
    </row>
    <row r="7" spans="1:129" x14ac:dyDescent="0.25">
      <c r="A7" s="294">
        <v>4579</v>
      </c>
      <c r="B7" s="294">
        <v>455467</v>
      </c>
      <c r="C7" s="294">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560">
        <v>2.7777777777777801E-2</v>
      </c>
      <c r="BC7" s="560">
        <v>1.21951219512195E-2</v>
      </c>
      <c r="BD7" s="560">
        <v>0</v>
      </c>
      <c r="BE7" s="560">
        <v>0.30851063829787201</v>
      </c>
      <c r="BF7" s="13"/>
      <c r="BG7" s="13"/>
      <c r="BH7" s="13"/>
      <c r="BI7" s="13"/>
      <c r="BJ7" s="13"/>
      <c r="BK7" s="13"/>
      <c r="BL7" s="13"/>
      <c r="BM7" s="13"/>
      <c r="BN7" s="13">
        <v>2.7777777777777801E-2</v>
      </c>
      <c r="BO7" s="13">
        <v>1.21951219512195E-2</v>
      </c>
      <c r="BP7" s="13">
        <v>0</v>
      </c>
      <c r="BQ7" s="13">
        <v>0.30851063829787201</v>
      </c>
      <c r="BR7" s="704" t="s">
        <v>35</v>
      </c>
      <c r="BS7" s="704" t="s">
        <v>35</v>
      </c>
      <c r="BT7" s="704" t="s">
        <v>35</v>
      </c>
      <c r="BU7" s="704" t="s">
        <v>36</v>
      </c>
      <c r="BV7" s="704" t="s">
        <v>35</v>
      </c>
      <c r="BW7" s="704" t="s">
        <v>35</v>
      </c>
      <c r="BX7" s="704" t="s">
        <v>35</v>
      </c>
      <c r="BY7" s="704" t="s">
        <v>36</v>
      </c>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14.41</v>
      </c>
      <c r="CF7" s="14">
        <f>+INDEX('Monthy Targets'!AB:AB,MATCH(FY2018_ALL_Targets!$B7,'Monthy Targets'!$B:$B,0))</f>
        <v>14.47</v>
      </c>
      <c r="CG7" s="14">
        <f>+INDEX('Monthy Targets'!AC:AC,MATCH(FY2018_ALL_Targets!$B7,'Monthy Targets'!$B:$B,0))</f>
        <v>0</v>
      </c>
      <c r="CH7" s="14">
        <f>+INDEX('Monthy Targets'!AD:AD,MATCH(FY2018_ALL_Targets!$B7,'Monthy Targets'!$B:$B,0))</f>
        <v>0</v>
      </c>
      <c r="CI7" s="14">
        <f>+INDEX('Monthy Targets'!AE:AE,MATCH(FY2018_ALL_Targets!$B7,'Monthy Targets'!$B:$B,0))</f>
        <v>0</v>
      </c>
      <c r="CJ7" s="14">
        <f>+INDEX('Monthy Targets'!AF:AF,MATCH(FY2018_ALL_Targets!$B7,'Monthy Targets'!$B:$B,0))</f>
        <v>0</v>
      </c>
      <c r="CK7" s="14">
        <f>+INDEX('Monthy Targets'!AG:AG,MATCH(FY2018_ALL_Targets!$B7,'Monthy Targets'!$B:$B,0))</f>
        <v>0</v>
      </c>
      <c r="CL7" s="14">
        <v>0.96</v>
      </c>
      <c r="CM7" s="14">
        <v>0.96</v>
      </c>
      <c r="CN7" s="14">
        <v>0.96</v>
      </c>
      <c r="CO7" s="14">
        <v>0</v>
      </c>
      <c r="CP7" s="14">
        <v>0.96</v>
      </c>
      <c r="CQ7" s="14">
        <v>0.96</v>
      </c>
      <c r="CR7" s="14">
        <v>0.96</v>
      </c>
      <c r="CS7" s="14">
        <v>0</v>
      </c>
      <c r="DB7" s="14">
        <v>1.78</v>
      </c>
      <c r="DC7" s="14">
        <v>1.78</v>
      </c>
      <c r="DD7" s="14">
        <v>1.78</v>
      </c>
      <c r="DE7" s="14">
        <v>0</v>
      </c>
      <c r="DF7" s="14">
        <v>1.78</v>
      </c>
      <c r="DG7" s="14">
        <v>1.78</v>
      </c>
      <c r="DH7" s="14">
        <v>1.78</v>
      </c>
      <c r="DI7" s="14">
        <v>0</v>
      </c>
      <c r="DR7" s="14">
        <v>2.41</v>
      </c>
      <c r="DS7" s="14">
        <v>2.4700000000000002</v>
      </c>
      <c r="DV7" s="183">
        <f t="shared" si="0"/>
        <v>1</v>
      </c>
      <c r="DW7" s="183">
        <f t="shared" si="1"/>
        <v>1</v>
      </c>
      <c r="DX7" s="12">
        <f t="shared" si="2"/>
        <v>0</v>
      </c>
      <c r="DY7" s="12">
        <v>0</v>
      </c>
    </row>
    <row r="8" spans="1:129" x14ac:dyDescent="0.25">
      <c r="A8" s="294">
        <v>4726</v>
      </c>
      <c r="B8" s="294">
        <v>455475</v>
      </c>
      <c r="C8" s="294">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560">
        <v>1.21951219512195E-2</v>
      </c>
      <c r="BC8" s="560">
        <v>6.8181818181818205E-2</v>
      </c>
      <c r="BD8" s="560">
        <v>0</v>
      </c>
      <c r="BE8" s="560">
        <v>0.22222222222222199</v>
      </c>
      <c r="BF8" s="13"/>
      <c r="BG8" s="13"/>
      <c r="BH8" s="13"/>
      <c r="BI8" s="13"/>
      <c r="BJ8" s="13"/>
      <c r="BK8" s="13"/>
      <c r="BL8" s="13"/>
      <c r="BM8" s="13"/>
      <c r="BN8" s="13">
        <v>1.21951219512195E-2</v>
      </c>
      <c r="BO8" s="13">
        <v>6.8181818181818205E-2</v>
      </c>
      <c r="BP8" s="13">
        <v>0</v>
      </c>
      <c r="BQ8" s="13">
        <v>0.22222222222222199</v>
      </c>
      <c r="BR8" s="704" t="s">
        <v>35</v>
      </c>
      <c r="BS8" s="704" t="s">
        <v>36</v>
      </c>
      <c r="BT8" s="704" t="s">
        <v>35</v>
      </c>
      <c r="BU8" s="704" t="s">
        <v>35</v>
      </c>
      <c r="BV8" s="704" t="s">
        <v>35</v>
      </c>
      <c r="BW8" s="704" t="s">
        <v>36</v>
      </c>
      <c r="BX8" s="704" t="s">
        <v>35</v>
      </c>
      <c r="BY8" s="704" t="s">
        <v>36</v>
      </c>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8.15</v>
      </c>
      <c r="CF8" s="14">
        <f>+INDEX('Monthy Targets'!AB:AB,MATCH(FY2018_ALL_Targets!$B8,'Monthy Targets'!$B:$B,0))</f>
        <v>8.19</v>
      </c>
      <c r="CG8" s="14">
        <f>+INDEX('Monthy Targets'!AC:AC,MATCH(FY2018_ALL_Targets!$B8,'Monthy Targets'!$B:$B,0))</f>
        <v>0</v>
      </c>
      <c r="CH8" s="14">
        <f>+INDEX('Monthy Targets'!AD:AD,MATCH(FY2018_ALL_Targets!$B8,'Monthy Targets'!$B:$B,0))</f>
        <v>0</v>
      </c>
      <c r="CI8" s="14">
        <f>+INDEX('Monthy Targets'!AE:AE,MATCH(FY2018_ALL_Targets!$B8,'Monthy Targets'!$B:$B,0))</f>
        <v>0</v>
      </c>
      <c r="CJ8" s="14">
        <f>+INDEX('Monthy Targets'!AF:AF,MATCH(FY2018_ALL_Targets!$B8,'Monthy Targets'!$B:$B,0))</f>
        <v>0</v>
      </c>
      <c r="CK8" s="14">
        <f>+INDEX('Monthy Targets'!AG:AG,MATCH(FY2018_ALL_Targets!$B8,'Monthy Targets'!$B:$B,0))</f>
        <v>0</v>
      </c>
      <c r="CL8" s="14">
        <v>0.54</v>
      </c>
      <c r="CM8" s="14">
        <v>0</v>
      </c>
      <c r="CN8" s="14">
        <v>0.54</v>
      </c>
      <c r="CO8" s="14">
        <v>0</v>
      </c>
      <c r="CP8" s="14">
        <v>0.54</v>
      </c>
      <c r="CQ8" s="14">
        <v>0</v>
      </c>
      <c r="CR8" s="14">
        <v>0.54</v>
      </c>
      <c r="CS8" s="14">
        <v>0.54</v>
      </c>
      <c r="DB8" s="14">
        <v>1.01</v>
      </c>
      <c r="DC8" s="14">
        <v>0</v>
      </c>
      <c r="DD8" s="14">
        <v>1.01</v>
      </c>
      <c r="DE8" s="14">
        <v>0</v>
      </c>
      <c r="DF8" s="14">
        <v>1.01</v>
      </c>
      <c r="DG8" s="14">
        <v>0</v>
      </c>
      <c r="DH8" s="14">
        <v>1.01</v>
      </c>
      <c r="DI8" s="14">
        <v>0</v>
      </c>
      <c r="DR8" s="14">
        <v>1.2</v>
      </c>
      <c r="DS8" s="14">
        <v>1.29</v>
      </c>
      <c r="DV8" s="183">
        <f t="shared" si="0"/>
        <v>1</v>
      </c>
      <c r="DW8" s="183">
        <f t="shared" si="1"/>
        <v>2</v>
      </c>
      <c r="DX8" s="12">
        <f t="shared" si="2"/>
        <v>0</v>
      </c>
      <c r="DY8" s="12">
        <v>0</v>
      </c>
    </row>
    <row r="9" spans="1:129" x14ac:dyDescent="0.25">
      <c r="A9" s="294">
        <v>5139</v>
      </c>
      <c r="B9" s="294">
        <v>455477</v>
      </c>
      <c r="C9" s="294">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560">
        <v>6.7796610169491497E-2</v>
      </c>
      <c r="BC9" s="560">
        <v>0.133333333333333</v>
      </c>
      <c r="BD9" s="560">
        <v>0</v>
      </c>
      <c r="BE9" s="560">
        <v>0.209302325581395</v>
      </c>
      <c r="BF9" s="13"/>
      <c r="BG9" s="13"/>
      <c r="BH9" s="13"/>
      <c r="BI9" s="13"/>
      <c r="BJ9" s="13"/>
      <c r="BK9" s="13"/>
      <c r="BL9" s="13"/>
      <c r="BM9" s="13"/>
      <c r="BN9" s="13">
        <v>6.7796610169491497E-2</v>
      </c>
      <c r="BO9" s="13">
        <v>0.133333333333333</v>
      </c>
      <c r="BP9" s="13">
        <v>0</v>
      </c>
      <c r="BQ9" s="13">
        <v>0.209302325581395</v>
      </c>
      <c r="BR9" s="704" t="s">
        <v>36</v>
      </c>
      <c r="BS9" s="704" t="s">
        <v>36</v>
      </c>
      <c r="BT9" s="704" t="s">
        <v>35</v>
      </c>
      <c r="BU9" s="704" t="s">
        <v>35</v>
      </c>
      <c r="BV9" s="704" t="s">
        <v>36</v>
      </c>
      <c r="BW9" s="704" t="s">
        <v>36</v>
      </c>
      <c r="BX9" s="704" t="s">
        <v>35</v>
      </c>
      <c r="BY9" s="704" t="s">
        <v>35</v>
      </c>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4.21</v>
      </c>
      <c r="CF9" s="14">
        <f>+INDEX('Monthy Targets'!AB:AB,MATCH(FY2018_ALL_Targets!$B9,'Monthy Targets'!$B:$B,0))</f>
        <v>4.21</v>
      </c>
      <c r="CG9" s="14">
        <f>+INDEX('Monthy Targets'!AC:AC,MATCH(FY2018_ALL_Targets!$B9,'Monthy Targets'!$B:$B,0))</f>
        <v>0</v>
      </c>
      <c r="CH9" s="14">
        <f>+INDEX('Monthy Targets'!AD:AD,MATCH(FY2018_ALL_Targets!$B9,'Monthy Targets'!$B:$B,0))</f>
        <v>0</v>
      </c>
      <c r="CI9" s="14">
        <f>+INDEX('Monthy Targets'!AE:AE,MATCH(FY2018_ALL_Targets!$B9,'Monthy Targets'!$B:$B,0))</f>
        <v>0</v>
      </c>
      <c r="CJ9" s="14">
        <f>+INDEX('Monthy Targets'!AF:AF,MATCH(FY2018_ALL_Targets!$B9,'Monthy Targets'!$B:$B,0))</f>
        <v>0</v>
      </c>
      <c r="CK9" s="14">
        <f>+INDEX('Monthy Targets'!AG:AG,MATCH(FY2018_ALL_Targets!$B9,'Monthy Targets'!$B:$B,0))</f>
        <v>0</v>
      </c>
      <c r="CL9" s="14">
        <v>0</v>
      </c>
      <c r="CM9" s="14">
        <v>0</v>
      </c>
      <c r="CN9" s="14">
        <v>0.28000000000000003</v>
      </c>
      <c r="CO9" s="14">
        <v>0</v>
      </c>
      <c r="CP9" s="14">
        <v>0</v>
      </c>
      <c r="CQ9" s="14">
        <v>0</v>
      </c>
      <c r="CR9" s="14">
        <v>0.28000000000000003</v>
      </c>
      <c r="CS9" s="14">
        <v>0.28000000000000003</v>
      </c>
      <c r="DB9" s="14">
        <v>0</v>
      </c>
      <c r="DC9" s="14">
        <v>0</v>
      </c>
      <c r="DD9" s="14">
        <v>0.52</v>
      </c>
      <c r="DE9" s="14">
        <v>0</v>
      </c>
      <c r="DF9" s="14">
        <v>0</v>
      </c>
      <c r="DG9" s="14">
        <v>0</v>
      </c>
      <c r="DH9" s="14">
        <v>0.52</v>
      </c>
      <c r="DI9" s="14">
        <v>0.52</v>
      </c>
      <c r="DR9" s="14">
        <v>0.53</v>
      </c>
      <c r="DS9" s="14">
        <v>0.64</v>
      </c>
      <c r="DV9" s="183">
        <f t="shared" si="0"/>
        <v>2</v>
      </c>
      <c r="DW9" s="183">
        <f t="shared" si="1"/>
        <v>2</v>
      </c>
      <c r="DX9" s="12">
        <f t="shared" si="2"/>
        <v>0</v>
      </c>
      <c r="DY9" s="12">
        <v>0</v>
      </c>
    </row>
    <row r="10" spans="1:129" x14ac:dyDescent="0.25">
      <c r="A10" s="294">
        <v>4837</v>
      </c>
      <c r="B10" s="294">
        <v>455478</v>
      </c>
      <c r="C10" s="294">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560">
        <v>0</v>
      </c>
      <c r="BC10" s="560">
        <v>9.3333333333333296E-2</v>
      </c>
      <c r="BD10" s="560">
        <v>0</v>
      </c>
      <c r="BE10" s="560">
        <v>0.18888888888888899</v>
      </c>
      <c r="BF10" s="13"/>
      <c r="BG10" s="13"/>
      <c r="BH10" s="13"/>
      <c r="BI10" s="13"/>
      <c r="BJ10" s="13"/>
      <c r="BK10" s="13"/>
      <c r="BL10" s="13"/>
      <c r="BM10" s="13"/>
      <c r="BN10" s="13">
        <v>0</v>
      </c>
      <c r="BO10" s="13">
        <v>9.3333333333333296E-2</v>
      </c>
      <c r="BP10" s="13">
        <v>0</v>
      </c>
      <c r="BQ10" s="13">
        <v>0.18888888888888899</v>
      </c>
      <c r="BR10" s="704" t="s">
        <v>35</v>
      </c>
      <c r="BS10" s="704" t="s">
        <v>35</v>
      </c>
      <c r="BT10" s="704" t="s">
        <v>35</v>
      </c>
      <c r="BU10" s="704" t="s">
        <v>36</v>
      </c>
      <c r="BV10" s="704" t="s">
        <v>35</v>
      </c>
      <c r="BW10" s="704" t="s">
        <v>35</v>
      </c>
      <c r="BX10" s="704" t="s">
        <v>35</v>
      </c>
      <c r="BY10" s="704" t="s">
        <v>36</v>
      </c>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15.92</v>
      </c>
      <c r="CF10" s="14">
        <f>+INDEX('Monthy Targets'!AB:AB,MATCH(FY2018_ALL_Targets!$B10,'Monthy Targets'!$B:$B,0))</f>
        <v>16</v>
      </c>
      <c r="CG10" s="14">
        <f>+INDEX('Monthy Targets'!AC:AC,MATCH(FY2018_ALL_Targets!$B10,'Monthy Targets'!$B:$B,0))</f>
        <v>0</v>
      </c>
      <c r="CH10" s="14">
        <f>+INDEX('Monthy Targets'!AD:AD,MATCH(FY2018_ALL_Targets!$B10,'Monthy Targets'!$B:$B,0))</f>
        <v>0</v>
      </c>
      <c r="CI10" s="14">
        <f>+INDEX('Monthy Targets'!AE:AE,MATCH(FY2018_ALL_Targets!$B10,'Monthy Targets'!$B:$B,0))</f>
        <v>0</v>
      </c>
      <c r="CJ10" s="14">
        <f>+INDEX('Monthy Targets'!AF:AF,MATCH(FY2018_ALL_Targets!$B10,'Monthy Targets'!$B:$B,0))</f>
        <v>0</v>
      </c>
      <c r="CK10" s="14">
        <f>+INDEX('Monthy Targets'!AG:AG,MATCH(FY2018_ALL_Targets!$B10,'Monthy Targets'!$B:$B,0))</f>
        <v>0</v>
      </c>
      <c r="CL10" s="14">
        <v>1.06</v>
      </c>
      <c r="CM10" s="14">
        <v>1.06</v>
      </c>
      <c r="CN10" s="14">
        <v>1.06</v>
      </c>
      <c r="CO10" s="14">
        <v>1.06</v>
      </c>
      <c r="CP10" s="14">
        <v>1.06</v>
      </c>
      <c r="CQ10" s="14">
        <v>1.06</v>
      </c>
      <c r="CR10" s="14">
        <v>1.06</v>
      </c>
      <c r="CS10" s="14">
        <v>0</v>
      </c>
      <c r="DB10" s="14">
        <v>1.96</v>
      </c>
      <c r="DC10" s="14">
        <v>1.96</v>
      </c>
      <c r="DD10" s="14">
        <v>1.96</v>
      </c>
      <c r="DE10" s="14">
        <v>1.96</v>
      </c>
      <c r="DF10" s="14">
        <v>1.96</v>
      </c>
      <c r="DG10" s="14">
        <v>1.96</v>
      </c>
      <c r="DH10" s="14">
        <v>1.96</v>
      </c>
      <c r="DI10" s="14">
        <v>0</v>
      </c>
      <c r="DR10" s="14">
        <v>2.99</v>
      </c>
      <c r="DS10" s="14">
        <v>2.73</v>
      </c>
      <c r="DV10" s="183">
        <f t="shared" si="0"/>
        <v>1</v>
      </c>
      <c r="DW10" s="183">
        <f t="shared" si="1"/>
        <v>1</v>
      </c>
      <c r="DX10" s="12">
        <f t="shared" si="2"/>
        <v>0</v>
      </c>
      <c r="DY10" s="12">
        <v>0</v>
      </c>
    </row>
    <row r="11" spans="1:129" x14ac:dyDescent="0.25">
      <c r="A11" s="294">
        <v>5186</v>
      </c>
      <c r="B11" s="294">
        <v>455485</v>
      </c>
      <c r="C11" s="294">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560">
        <v>0</v>
      </c>
      <c r="BC11" s="560">
        <v>2.1276595744680899E-2</v>
      </c>
      <c r="BD11" s="560">
        <v>0</v>
      </c>
      <c r="BE11" s="560">
        <v>8.5714285714285701E-2</v>
      </c>
      <c r="BF11" s="13"/>
      <c r="BG11" s="13"/>
      <c r="BH11" s="13"/>
      <c r="BI11" s="13"/>
      <c r="BJ11" s="13"/>
      <c r="BK11" s="13"/>
      <c r="BL11" s="13"/>
      <c r="BM11" s="13"/>
      <c r="BN11" s="13">
        <v>0</v>
      </c>
      <c r="BO11" s="13">
        <v>2.1276595744680899E-2</v>
      </c>
      <c r="BP11" s="13">
        <v>0</v>
      </c>
      <c r="BQ11" s="13">
        <v>8.5714285714285701E-2</v>
      </c>
      <c r="BR11" s="704" t="s">
        <v>35</v>
      </c>
      <c r="BS11" s="704" t="s">
        <v>35</v>
      </c>
      <c r="BT11" s="704" t="s">
        <v>35</v>
      </c>
      <c r="BU11" s="704" t="s">
        <v>35</v>
      </c>
      <c r="BV11" s="704" t="s">
        <v>35</v>
      </c>
      <c r="BW11" s="704" t="s">
        <v>35</v>
      </c>
      <c r="BX11" s="704" t="s">
        <v>35</v>
      </c>
      <c r="BY11" s="704" t="s">
        <v>35</v>
      </c>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5.54</v>
      </c>
      <c r="CF11" s="14">
        <f>+INDEX('Monthy Targets'!AB:AB,MATCH(FY2018_ALL_Targets!$B11,'Monthy Targets'!$B:$B,0))</f>
        <v>5.57</v>
      </c>
      <c r="CG11" s="14">
        <f>+INDEX('Monthy Targets'!AC:AC,MATCH(FY2018_ALL_Targets!$B11,'Monthy Targets'!$B:$B,0))</f>
        <v>0</v>
      </c>
      <c r="CH11" s="14">
        <f>+INDEX('Monthy Targets'!AD:AD,MATCH(FY2018_ALL_Targets!$B11,'Monthy Targets'!$B:$B,0))</f>
        <v>0</v>
      </c>
      <c r="CI11" s="14">
        <f>+INDEX('Monthy Targets'!AE:AE,MATCH(FY2018_ALL_Targets!$B11,'Monthy Targets'!$B:$B,0))</f>
        <v>0</v>
      </c>
      <c r="CJ11" s="14">
        <f>+INDEX('Monthy Targets'!AF:AF,MATCH(FY2018_ALL_Targets!$B11,'Monthy Targets'!$B:$B,0))</f>
        <v>0</v>
      </c>
      <c r="CK11" s="14">
        <f>+INDEX('Monthy Targets'!AG:AG,MATCH(FY2018_ALL_Targets!$B11,'Monthy Targets'!$B:$B,0))</f>
        <v>0</v>
      </c>
      <c r="CL11" s="14">
        <v>0.37</v>
      </c>
      <c r="CM11" s="14">
        <v>0.37</v>
      </c>
      <c r="CN11" s="14">
        <v>0.37</v>
      </c>
      <c r="CO11" s="14">
        <v>0.37</v>
      </c>
      <c r="CP11" s="14">
        <v>0.37</v>
      </c>
      <c r="CQ11" s="14">
        <v>0.37</v>
      </c>
      <c r="CR11" s="14">
        <v>0.37</v>
      </c>
      <c r="CS11" s="14">
        <v>0.37</v>
      </c>
      <c r="DB11" s="14">
        <v>0.68</v>
      </c>
      <c r="DC11" s="14">
        <v>0.68</v>
      </c>
      <c r="DD11" s="14">
        <v>0.68</v>
      </c>
      <c r="DE11" s="14">
        <v>0.68</v>
      </c>
      <c r="DF11" s="14">
        <v>0.68</v>
      </c>
      <c r="DG11" s="14">
        <v>0.68</v>
      </c>
      <c r="DH11" s="14">
        <v>0.68</v>
      </c>
      <c r="DI11" s="14">
        <v>0.68</v>
      </c>
      <c r="DR11" s="14">
        <v>1.04</v>
      </c>
      <c r="DS11" s="14">
        <v>1.07</v>
      </c>
      <c r="DV11" s="183">
        <f t="shared" si="0"/>
        <v>0</v>
      </c>
      <c r="DW11" s="183">
        <f t="shared" si="1"/>
        <v>0</v>
      </c>
      <c r="DX11" s="12">
        <f t="shared" si="2"/>
        <v>0</v>
      </c>
      <c r="DY11" s="12">
        <v>0</v>
      </c>
    </row>
    <row r="12" spans="1:129" x14ac:dyDescent="0.25">
      <c r="A12" s="294">
        <v>4776</v>
      </c>
      <c r="B12" s="294">
        <v>455489</v>
      </c>
      <c r="C12" s="294">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560">
        <v>6.9444444444444406E-2</v>
      </c>
      <c r="BC12" s="560">
        <v>0.162790697674419</v>
      </c>
      <c r="BD12" s="560">
        <v>0</v>
      </c>
      <c r="BE12" s="560">
        <v>0.25531914893617003</v>
      </c>
      <c r="BF12" s="13"/>
      <c r="BG12" s="13"/>
      <c r="BH12" s="13"/>
      <c r="BI12" s="13"/>
      <c r="BJ12" s="13"/>
      <c r="BK12" s="13"/>
      <c r="BL12" s="13"/>
      <c r="BM12" s="13"/>
      <c r="BN12" s="13">
        <v>6.9444444444444406E-2</v>
      </c>
      <c r="BO12" s="13">
        <v>0.162790697674419</v>
      </c>
      <c r="BP12" s="13">
        <v>0</v>
      </c>
      <c r="BQ12" s="13">
        <v>0.25531914893617003</v>
      </c>
      <c r="BR12" s="704" t="s">
        <v>36</v>
      </c>
      <c r="BS12" s="704" t="s">
        <v>36</v>
      </c>
      <c r="BT12" s="704" t="s">
        <v>35</v>
      </c>
      <c r="BU12" s="704" t="s">
        <v>35</v>
      </c>
      <c r="BV12" s="704" t="s">
        <v>36</v>
      </c>
      <c r="BW12" s="704" t="s">
        <v>36</v>
      </c>
      <c r="BX12" s="704" t="s">
        <v>35</v>
      </c>
      <c r="BY12" s="704" t="s">
        <v>35</v>
      </c>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7.95</v>
      </c>
      <c r="CF12" s="14">
        <f>+INDEX('Monthy Targets'!AB:AB,MATCH(FY2018_ALL_Targets!$B12,'Monthy Targets'!$B:$B,0))</f>
        <v>7.99</v>
      </c>
      <c r="CG12" s="14">
        <f>+INDEX('Monthy Targets'!AC:AC,MATCH(FY2018_ALL_Targets!$B12,'Monthy Targets'!$B:$B,0))</f>
        <v>0</v>
      </c>
      <c r="CH12" s="14">
        <f>+INDEX('Monthy Targets'!AD:AD,MATCH(FY2018_ALL_Targets!$B12,'Monthy Targets'!$B:$B,0))</f>
        <v>0</v>
      </c>
      <c r="CI12" s="14">
        <f>+INDEX('Monthy Targets'!AE:AE,MATCH(FY2018_ALL_Targets!$B12,'Monthy Targets'!$B:$B,0))</f>
        <v>0</v>
      </c>
      <c r="CJ12" s="14">
        <f>+INDEX('Monthy Targets'!AF:AF,MATCH(FY2018_ALL_Targets!$B12,'Monthy Targets'!$B:$B,0))</f>
        <v>0</v>
      </c>
      <c r="CK12" s="14">
        <f>+INDEX('Monthy Targets'!AG:AG,MATCH(FY2018_ALL_Targets!$B12,'Monthy Targets'!$B:$B,0))</f>
        <v>0</v>
      </c>
      <c r="CL12" s="14">
        <v>0</v>
      </c>
      <c r="CM12" s="14">
        <v>0</v>
      </c>
      <c r="CN12" s="14">
        <v>0.53</v>
      </c>
      <c r="CO12" s="14">
        <v>0.53</v>
      </c>
      <c r="CP12" s="14">
        <v>0</v>
      </c>
      <c r="CQ12" s="14">
        <v>0</v>
      </c>
      <c r="CR12" s="14">
        <v>0.53</v>
      </c>
      <c r="CS12" s="14">
        <v>0.53</v>
      </c>
      <c r="DB12" s="14">
        <v>0</v>
      </c>
      <c r="DC12" s="14">
        <v>0</v>
      </c>
      <c r="DD12" s="14">
        <v>0.98</v>
      </c>
      <c r="DE12" s="14">
        <v>0</v>
      </c>
      <c r="DF12" s="14">
        <v>0</v>
      </c>
      <c r="DG12" s="14">
        <v>0</v>
      </c>
      <c r="DH12" s="14">
        <v>0.98</v>
      </c>
      <c r="DI12" s="14">
        <v>0.98</v>
      </c>
      <c r="DR12" s="14">
        <v>1.07</v>
      </c>
      <c r="DS12" s="14">
        <v>1.2</v>
      </c>
      <c r="DV12" s="183">
        <f t="shared" si="0"/>
        <v>2</v>
      </c>
      <c r="DW12" s="183">
        <f t="shared" si="1"/>
        <v>2</v>
      </c>
      <c r="DX12" s="12">
        <f t="shared" si="2"/>
        <v>0</v>
      </c>
      <c r="DY12" s="12">
        <v>0</v>
      </c>
    </row>
    <row r="13" spans="1:129" x14ac:dyDescent="0.25">
      <c r="A13" s="294">
        <v>4549</v>
      </c>
      <c r="B13" s="294">
        <v>455490</v>
      </c>
      <c r="C13" s="294">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560">
        <v>3.3898305084745797E-2</v>
      </c>
      <c r="BC13" s="560">
        <v>0.125</v>
      </c>
      <c r="BD13" s="560">
        <v>0</v>
      </c>
      <c r="BE13" s="560">
        <v>0.170212765957447</v>
      </c>
      <c r="BF13" s="13"/>
      <c r="BG13" s="13"/>
      <c r="BH13" s="13"/>
      <c r="BI13" s="13"/>
      <c r="BJ13" s="13"/>
      <c r="BK13" s="13"/>
      <c r="BL13" s="13"/>
      <c r="BM13" s="13"/>
      <c r="BN13" s="13">
        <v>3.3898305084745797E-2</v>
      </c>
      <c r="BO13" s="13">
        <v>0.125</v>
      </c>
      <c r="BP13" s="13">
        <v>0</v>
      </c>
      <c r="BQ13" s="13">
        <v>0.170212765957447</v>
      </c>
      <c r="BR13" s="704" t="s">
        <v>36</v>
      </c>
      <c r="BS13" s="704" t="s">
        <v>35</v>
      </c>
      <c r="BT13" s="704" t="s">
        <v>35</v>
      </c>
      <c r="BU13" s="704" t="s">
        <v>35</v>
      </c>
      <c r="BV13" s="704" t="s">
        <v>36</v>
      </c>
      <c r="BW13" s="704" t="s">
        <v>35</v>
      </c>
      <c r="BX13" s="704" t="s">
        <v>35</v>
      </c>
      <c r="BY13" s="704" t="s">
        <v>35</v>
      </c>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CP13" s="14">
        <v>0</v>
      </c>
      <c r="CQ13" s="14">
        <v>0.39</v>
      </c>
      <c r="CR13" s="14">
        <v>0.39</v>
      </c>
      <c r="CS13" s="14">
        <v>0.39</v>
      </c>
      <c r="DB13" s="14">
        <v>0</v>
      </c>
      <c r="DC13" s="14">
        <v>0.71</v>
      </c>
      <c r="DD13" s="14">
        <v>0.71</v>
      </c>
      <c r="DE13" s="14">
        <v>0.71</v>
      </c>
      <c r="DF13" s="14">
        <v>0</v>
      </c>
      <c r="DG13" s="14">
        <v>0.71</v>
      </c>
      <c r="DH13" s="14">
        <v>0.71</v>
      </c>
      <c r="DI13" s="14">
        <v>0.71</v>
      </c>
      <c r="DR13" s="14">
        <v>0.35</v>
      </c>
      <c r="DS13" s="14">
        <v>0.36</v>
      </c>
      <c r="DV13" s="183">
        <f t="shared" si="0"/>
        <v>1</v>
      </c>
      <c r="DW13" s="183">
        <f t="shared" si="1"/>
        <v>1</v>
      </c>
      <c r="DX13" s="12">
        <f t="shared" si="2"/>
        <v>0</v>
      </c>
      <c r="DY13" s="12">
        <v>0</v>
      </c>
    </row>
    <row r="14" spans="1:129" x14ac:dyDescent="0.25">
      <c r="A14" s="294">
        <v>4401</v>
      </c>
      <c r="B14" s="294">
        <v>455497</v>
      </c>
      <c r="C14" s="294">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560">
        <v>7.5949367088607597E-2</v>
      </c>
      <c r="BC14" s="560">
        <v>8.7719298245614002E-2</v>
      </c>
      <c r="BD14" s="560">
        <v>0</v>
      </c>
      <c r="BE14" s="560">
        <v>2.8169014084507001E-2</v>
      </c>
      <c r="BF14" s="13"/>
      <c r="BG14" s="13"/>
      <c r="BH14" s="13"/>
      <c r="BI14" s="13"/>
      <c r="BJ14" s="13"/>
      <c r="BK14" s="13"/>
      <c r="BL14" s="13"/>
      <c r="BM14" s="13"/>
      <c r="BN14" s="13">
        <v>7.5949367088607597E-2</v>
      </c>
      <c r="BO14" s="13">
        <v>8.7719298245614002E-2</v>
      </c>
      <c r="BP14" s="13">
        <v>0</v>
      </c>
      <c r="BQ14" s="13">
        <v>2.8169014084507001E-2</v>
      </c>
      <c r="BR14" s="704" t="s">
        <v>36</v>
      </c>
      <c r="BS14" s="704" t="s">
        <v>36</v>
      </c>
      <c r="BT14" s="704" t="s">
        <v>35</v>
      </c>
      <c r="BU14" s="704" t="s">
        <v>35</v>
      </c>
      <c r="BV14" s="704" t="s">
        <v>36</v>
      </c>
      <c r="BW14" s="704" t="s">
        <v>36</v>
      </c>
      <c r="BX14" s="704" t="s">
        <v>35</v>
      </c>
      <c r="BY14" s="704" t="s">
        <v>35</v>
      </c>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5.22</v>
      </c>
      <c r="CF14" s="14">
        <f>+INDEX('Monthy Targets'!AB:AB,MATCH(FY2018_ALL_Targets!$B14,'Monthy Targets'!$B:$B,0))</f>
        <v>5.25</v>
      </c>
      <c r="CG14" s="14">
        <f>+INDEX('Monthy Targets'!AC:AC,MATCH(FY2018_ALL_Targets!$B14,'Monthy Targets'!$B:$B,0))</f>
        <v>0</v>
      </c>
      <c r="CH14" s="14">
        <f>+INDEX('Monthy Targets'!AD:AD,MATCH(FY2018_ALL_Targets!$B14,'Monthy Targets'!$B:$B,0))</f>
        <v>0</v>
      </c>
      <c r="CI14" s="14">
        <f>+INDEX('Monthy Targets'!AE:AE,MATCH(FY2018_ALL_Targets!$B14,'Monthy Targets'!$B:$B,0))</f>
        <v>0</v>
      </c>
      <c r="CJ14" s="14">
        <f>+INDEX('Monthy Targets'!AF:AF,MATCH(FY2018_ALL_Targets!$B14,'Monthy Targets'!$B:$B,0))</f>
        <v>0</v>
      </c>
      <c r="CK14" s="14">
        <f>+INDEX('Monthy Targets'!AG:AG,MATCH(FY2018_ALL_Targets!$B14,'Monthy Targets'!$B:$B,0))</f>
        <v>0</v>
      </c>
      <c r="CL14" s="14">
        <v>0</v>
      </c>
      <c r="CM14" s="14">
        <v>0</v>
      </c>
      <c r="CN14" s="14">
        <v>0.35</v>
      </c>
      <c r="CO14" s="14">
        <v>0.35</v>
      </c>
      <c r="CP14" s="14">
        <v>0</v>
      </c>
      <c r="CQ14" s="14">
        <v>0</v>
      </c>
      <c r="CR14" s="14">
        <v>0.35</v>
      </c>
      <c r="CS14" s="14">
        <v>0.35</v>
      </c>
      <c r="DB14" s="14">
        <v>0</v>
      </c>
      <c r="DC14" s="14">
        <v>0</v>
      </c>
      <c r="DD14" s="14">
        <v>0.65</v>
      </c>
      <c r="DE14" s="14">
        <v>0.65</v>
      </c>
      <c r="DF14" s="14">
        <v>0</v>
      </c>
      <c r="DG14" s="14">
        <v>0</v>
      </c>
      <c r="DH14" s="14">
        <v>0.65</v>
      </c>
      <c r="DI14" s="14">
        <v>0.65</v>
      </c>
      <c r="DR14" s="14">
        <v>0.77</v>
      </c>
      <c r="DS14" s="14">
        <v>0.79</v>
      </c>
      <c r="DV14" s="183">
        <f t="shared" si="0"/>
        <v>2</v>
      </c>
      <c r="DW14" s="183">
        <f t="shared" si="1"/>
        <v>2</v>
      </c>
      <c r="DX14" s="12">
        <f t="shared" si="2"/>
        <v>0</v>
      </c>
      <c r="DY14" s="12">
        <v>0</v>
      </c>
    </row>
    <row r="15" spans="1:129" x14ac:dyDescent="0.25">
      <c r="A15" s="294">
        <v>4986</v>
      </c>
      <c r="B15" s="294">
        <v>455517</v>
      </c>
      <c r="C15" s="294">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560">
        <v>0</v>
      </c>
      <c r="BC15" s="560">
        <v>5.8823529411764698E-2</v>
      </c>
      <c r="BD15" s="560">
        <v>0</v>
      </c>
      <c r="BE15" s="560">
        <v>0.434782608695652</v>
      </c>
      <c r="BF15" s="13"/>
      <c r="BG15" s="13"/>
      <c r="BH15" s="13"/>
      <c r="BI15" s="13"/>
      <c r="BJ15" s="13"/>
      <c r="BK15" s="13"/>
      <c r="BL15" s="13"/>
      <c r="BM15" s="13"/>
      <c r="BN15" s="13">
        <v>0</v>
      </c>
      <c r="BO15" s="13">
        <v>5.8823529411764698E-2</v>
      </c>
      <c r="BP15" s="13">
        <v>0</v>
      </c>
      <c r="BQ15" s="13">
        <v>0.434782608695652</v>
      </c>
      <c r="BR15" s="704" t="s">
        <v>35</v>
      </c>
      <c r="BS15" s="704" t="s">
        <v>35</v>
      </c>
      <c r="BT15" s="704" t="s">
        <v>35</v>
      </c>
      <c r="BU15" s="704" t="s">
        <v>36</v>
      </c>
      <c r="BV15" s="704" t="s">
        <v>35</v>
      </c>
      <c r="BW15" s="704" t="s">
        <v>35</v>
      </c>
      <c r="BX15" s="704" t="s">
        <v>35</v>
      </c>
      <c r="BY15" s="704" t="s">
        <v>36</v>
      </c>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5.7</v>
      </c>
      <c r="CF15" s="14">
        <f>+INDEX('Monthy Targets'!AB:AB,MATCH(FY2018_ALL_Targets!$B15,'Monthy Targets'!$B:$B,0))</f>
        <v>5.73</v>
      </c>
      <c r="CG15" s="14">
        <f>+INDEX('Monthy Targets'!AC:AC,MATCH(FY2018_ALL_Targets!$B15,'Monthy Targets'!$B:$B,0))</f>
        <v>0</v>
      </c>
      <c r="CH15" s="14">
        <f>+INDEX('Monthy Targets'!AD:AD,MATCH(FY2018_ALL_Targets!$B15,'Monthy Targets'!$B:$B,0))</f>
        <v>0</v>
      </c>
      <c r="CI15" s="14">
        <f>+INDEX('Monthy Targets'!AE:AE,MATCH(FY2018_ALL_Targets!$B15,'Monthy Targets'!$B:$B,0))</f>
        <v>0</v>
      </c>
      <c r="CJ15" s="14">
        <f>+INDEX('Monthy Targets'!AF:AF,MATCH(FY2018_ALL_Targets!$B15,'Monthy Targets'!$B:$B,0))</f>
        <v>0</v>
      </c>
      <c r="CK15" s="14">
        <f>+INDEX('Monthy Targets'!AG:AG,MATCH(FY2018_ALL_Targets!$B15,'Monthy Targets'!$B:$B,0))</f>
        <v>0</v>
      </c>
      <c r="CL15" s="14">
        <v>0.38</v>
      </c>
      <c r="CM15" s="14">
        <v>0.38</v>
      </c>
      <c r="CN15" s="14">
        <v>0.38</v>
      </c>
      <c r="CO15" s="14">
        <v>0</v>
      </c>
      <c r="CP15" s="14">
        <v>0.38</v>
      </c>
      <c r="CQ15" s="14">
        <v>0.38</v>
      </c>
      <c r="CR15" s="14">
        <v>0.38</v>
      </c>
      <c r="CS15" s="14">
        <v>0</v>
      </c>
      <c r="DB15" s="14">
        <v>0.7</v>
      </c>
      <c r="DC15" s="14">
        <v>0.7</v>
      </c>
      <c r="DD15" s="14">
        <v>0.7</v>
      </c>
      <c r="DE15" s="14">
        <v>0</v>
      </c>
      <c r="DF15" s="14">
        <v>0.7</v>
      </c>
      <c r="DG15" s="14">
        <v>0.7</v>
      </c>
      <c r="DH15" s="14">
        <v>0.7</v>
      </c>
      <c r="DI15" s="14">
        <v>0</v>
      </c>
      <c r="DR15" s="14">
        <v>0.95</v>
      </c>
      <c r="DS15" s="14">
        <v>0.98</v>
      </c>
      <c r="DV15" s="183">
        <f t="shared" si="0"/>
        <v>1</v>
      </c>
      <c r="DW15" s="183">
        <f t="shared" si="1"/>
        <v>1</v>
      </c>
      <c r="DX15" s="12">
        <f t="shared" si="2"/>
        <v>0</v>
      </c>
      <c r="DY15" s="12">
        <v>0</v>
      </c>
    </row>
    <row r="16" spans="1:129" x14ac:dyDescent="0.25">
      <c r="A16" s="294">
        <v>4615</v>
      </c>
      <c r="B16" s="294">
        <v>455523</v>
      </c>
      <c r="C16" s="294">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560">
        <v>2.5423728813559299E-2</v>
      </c>
      <c r="BC16" s="560">
        <v>8.6956521739130405E-2</v>
      </c>
      <c r="BD16" s="560">
        <v>0</v>
      </c>
      <c r="BE16" s="560">
        <v>8.54700854700855E-2</v>
      </c>
      <c r="BF16" s="13"/>
      <c r="BG16" s="13"/>
      <c r="BH16" s="13"/>
      <c r="BI16" s="13"/>
      <c r="BJ16" s="13"/>
      <c r="BK16" s="13"/>
      <c r="BL16" s="13"/>
      <c r="BM16" s="13"/>
      <c r="BN16" s="13">
        <v>2.5423728813559299E-2</v>
      </c>
      <c r="BO16" s="13">
        <v>8.6956521739130405E-2</v>
      </c>
      <c r="BP16" s="13">
        <v>0</v>
      </c>
      <c r="BQ16" s="13">
        <v>8.54700854700855E-2</v>
      </c>
      <c r="BR16" s="704" t="s">
        <v>35</v>
      </c>
      <c r="BS16" s="704" t="s">
        <v>36</v>
      </c>
      <c r="BT16" s="704" t="s">
        <v>35</v>
      </c>
      <c r="BU16" s="704" t="s">
        <v>35</v>
      </c>
      <c r="BV16" s="704" t="s">
        <v>35</v>
      </c>
      <c r="BW16" s="704" t="s">
        <v>36</v>
      </c>
      <c r="BX16" s="704" t="s">
        <v>35</v>
      </c>
      <c r="BY16" s="704" t="s">
        <v>35</v>
      </c>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9.68</v>
      </c>
      <c r="CF16" s="14">
        <f>+INDEX('Monthy Targets'!AB:AB,MATCH(FY2018_ALL_Targets!$B16,'Monthy Targets'!$B:$B,0))</f>
        <v>9.7200000000000006</v>
      </c>
      <c r="CG16" s="14">
        <f>+INDEX('Monthy Targets'!AC:AC,MATCH(FY2018_ALL_Targets!$B16,'Monthy Targets'!$B:$B,0))</f>
        <v>0</v>
      </c>
      <c r="CH16" s="14">
        <f>+INDEX('Monthy Targets'!AD:AD,MATCH(FY2018_ALL_Targets!$B16,'Monthy Targets'!$B:$B,0))</f>
        <v>0</v>
      </c>
      <c r="CI16" s="14">
        <f>+INDEX('Monthy Targets'!AE:AE,MATCH(FY2018_ALL_Targets!$B16,'Monthy Targets'!$B:$B,0))</f>
        <v>0</v>
      </c>
      <c r="CJ16" s="14">
        <f>+INDEX('Monthy Targets'!AF:AF,MATCH(FY2018_ALL_Targets!$B16,'Monthy Targets'!$B:$B,0))</f>
        <v>0</v>
      </c>
      <c r="CK16" s="14">
        <f>+INDEX('Monthy Targets'!AG:AG,MATCH(FY2018_ALL_Targets!$B16,'Monthy Targets'!$B:$B,0))</f>
        <v>0</v>
      </c>
      <c r="CL16" s="14">
        <v>0.64</v>
      </c>
      <c r="CM16" s="14">
        <v>0.64</v>
      </c>
      <c r="CN16" s="14">
        <v>0</v>
      </c>
      <c r="CO16" s="14">
        <v>0.64</v>
      </c>
      <c r="CP16" s="14">
        <v>0.64</v>
      </c>
      <c r="CQ16" s="14">
        <v>0</v>
      </c>
      <c r="CR16" s="14">
        <v>0.64</v>
      </c>
      <c r="CS16" s="14">
        <v>0.64</v>
      </c>
      <c r="DB16" s="14">
        <v>1.2</v>
      </c>
      <c r="DC16" s="14">
        <v>1.2</v>
      </c>
      <c r="DD16" s="14">
        <v>0</v>
      </c>
      <c r="DE16" s="14">
        <v>1.2</v>
      </c>
      <c r="DF16" s="14">
        <v>1.2</v>
      </c>
      <c r="DG16" s="14">
        <v>0</v>
      </c>
      <c r="DH16" s="14">
        <v>1.2</v>
      </c>
      <c r="DI16" s="14">
        <v>1.2</v>
      </c>
      <c r="DR16" s="14">
        <v>1.62</v>
      </c>
      <c r="DS16" s="14">
        <v>1.66</v>
      </c>
      <c r="DV16" s="183">
        <f t="shared" si="0"/>
        <v>1</v>
      </c>
      <c r="DW16" s="183">
        <f t="shared" si="1"/>
        <v>1</v>
      </c>
      <c r="DX16" s="12">
        <f t="shared" si="2"/>
        <v>0</v>
      </c>
      <c r="DY16" s="12">
        <v>0</v>
      </c>
    </row>
    <row r="17" spans="1:129" x14ac:dyDescent="0.25">
      <c r="A17" s="294">
        <v>4758</v>
      </c>
      <c r="B17" s="294">
        <v>455528</v>
      </c>
      <c r="C17" s="294">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560">
        <v>2.3809523809523801E-2</v>
      </c>
      <c r="BC17" s="560">
        <v>5.4054054054054099E-2</v>
      </c>
      <c r="BD17" s="560">
        <v>0</v>
      </c>
      <c r="BE17" s="560">
        <v>2.6785714285714302E-2</v>
      </c>
      <c r="BF17" s="13"/>
      <c r="BG17" s="13"/>
      <c r="BH17" s="13"/>
      <c r="BI17" s="13"/>
      <c r="BJ17" s="13"/>
      <c r="BK17" s="13"/>
      <c r="BL17" s="13"/>
      <c r="BM17" s="13"/>
      <c r="BN17" s="13">
        <v>2.3809523809523801E-2</v>
      </c>
      <c r="BO17" s="13">
        <v>5.4054054054054099E-2</v>
      </c>
      <c r="BP17" s="13">
        <v>0</v>
      </c>
      <c r="BQ17" s="13">
        <v>2.6785714285714302E-2</v>
      </c>
      <c r="BR17" s="704" t="s">
        <v>35</v>
      </c>
      <c r="BS17" s="704" t="s">
        <v>35</v>
      </c>
      <c r="BT17" s="704" t="s">
        <v>35</v>
      </c>
      <c r="BU17" s="704" t="s">
        <v>35</v>
      </c>
      <c r="BV17" s="704" t="s">
        <v>35</v>
      </c>
      <c r="BW17" s="704" t="s">
        <v>35</v>
      </c>
      <c r="BX17" s="704" t="s">
        <v>35</v>
      </c>
      <c r="BY17" s="704" t="s">
        <v>35</v>
      </c>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21.86</v>
      </c>
      <c r="CF17" s="14">
        <f>+INDEX('Monthy Targets'!AB:AB,MATCH(FY2018_ALL_Targets!$B17,'Monthy Targets'!$B:$B,0))</f>
        <v>21.99</v>
      </c>
      <c r="CG17" s="14">
        <f>+INDEX('Monthy Targets'!AC:AC,MATCH(FY2018_ALL_Targets!$B17,'Monthy Targets'!$B:$B,0))</f>
        <v>0</v>
      </c>
      <c r="CH17" s="14">
        <f>+INDEX('Monthy Targets'!AD:AD,MATCH(FY2018_ALL_Targets!$B17,'Monthy Targets'!$B:$B,0))</f>
        <v>0</v>
      </c>
      <c r="CI17" s="14">
        <f>+INDEX('Monthy Targets'!AE:AE,MATCH(FY2018_ALL_Targets!$B17,'Monthy Targets'!$B:$B,0))</f>
        <v>0</v>
      </c>
      <c r="CJ17" s="14">
        <f>+INDEX('Monthy Targets'!AF:AF,MATCH(FY2018_ALL_Targets!$B17,'Monthy Targets'!$B:$B,0))</f>
        <v>0</v>
      </c>
      <c r="CK17" s="14">
        <f>+INDEX('Monthy Targets'!AG:AG,MATCH(FY2018_ALL_Targets!$B17,'Monthy Targets'!$B:$B,0))</f>
        <v>0</v>
      </c>
      <c r="CL17" s="14">
        <v>1.45</v>
      </c>
      <c r="CM17" s="14">
        <v>0</v>
      </c>
      <c r="CN17" s="14">
        <v>1.45</v>
      </c>
      <c r="CO17" s="14">
        <v>1.45</v>
      </c>
      <c r="CP17" s="14">
        <v>1.45</v>
      </c>
      <c r="CQ17" s="14">
        <v>1.45</v>
      </c>
      <c r="CR17" s="14">
        <v>1.45</v>
      </c>
      <c r="CS17" s="14">
        <v>1.45</v>
      </c>
      <c r="DB17" s="14">
        <v>0</v>
      </c>
      <c r="DC17" s="14">
        <v>0</v>
      </c>
      <c r="DD17" s="14">
        <v>2.7</v>
      </c>
      <c r="DE17" s="14">
        <v>2.7</v>
      </c>
      <c r="DF17" s="14">
        <v>2.7</v>
      </c>
      <c r="DG17" s="14">
        <v>2.7</v>
      </c>
      <c r="DH17" s="14">
        <v>2.7</v>
      </c>
      <c r="DI17" s="14">
        <v>2.7</v>
      </c>
      <c r="DR17" s="14">
        <v>3.37</v>
      </c>
      <c r="DS17" s="14">
        <v>4.21</v>
      </c>
      <c r="DV17" s="183">
        <f t="shared" si="0"/>
        <v>0</v>
      </c>
      <c r="DW17" s="183">
        <f t="shared" si="1"/>
        <v>0</v>
      </c>
      <c r="DX17" s="12">
        <f t="shared" si="2"/>
        <v>0</v>
      </c>
      <c r="DY17" s="12">
        <v>0</v>
      </c>
    </row>
    <row r="18" spans="1:129" x14ac:dyDescent="0.25">
      <c r="A18" s="294">
        <v>5192</v>
      </c>
      <c r="B18" s="294">
        <v>455532</v>
      </c>
      <c r="C18" s="294">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560">
        <v>5.2631578947368397E-2</v>
      </c>
      <c r="BC18" s="560">
        <v>8.5106382978723402E-2</v>
      </c>
      <c r="BD18" s="560">
        <v>0</v>
      </c>
      <c r="BE18" s="560">
        <v>0.115942028985507</v>
      </c>
      <c r="BF18" s="13"/>
      <c r="BG18" s="13"/>
      <c r="BH18" s="13"/>
      <c r="BI18" s="13"/>
      <c r="BJ18" s="13"/>
      <c r="BK18" s="13"/>
      <c r="BL18" s="13"/>
      <c r="BM18" s="13"/>
      <c r="BN18" s="13">
        <v>5.2631578947368397E-2</v>
      </c>
      <c r="BO18" s="13">
        <v>8.5106382978723402E-2</v>
      </c>
      <c r="BP18" s="13">
        <v>0</v>
      </c>
      <c r="BQ18" s="13">
        <v>0.115942028985507</v>
      </c>
      <c r="BR18" s="704" t="s">
        <v>36</v>
      </c>
      <c r="BS18" s="704" t="s">
        <v>36</v>
      </c>
      <c r="BT18" s="704" t="s">
        <v>35</v>
      </c>
      <c r="BU18" s="704" t="s">
        <v>35</v>
      </c>
      <c r="BV18" s="704" t="s">
        <v>36</v>
      </c>
      <c r="BW18" s="704" t="s">
        <v>36</v>
      </c>
      <c r="BX18" s="704" t="s">
        <v>35</v>
      </c>
      <c r="BY18" s="704" t="s">
        <v>35</v>
      </c>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6.32</v>
      </c>
      <c r="CF18" s="14">
        <f>+INDEX('Monthy Targets'!AB:AB,MATCH(FY2018_ALL_Targets!$B18,'Monthy Targets'!$B:$B,0))</f>
        <v>6.35</v>
      </c>
      <c r="CG18" s="14">
        <f>+INDEX('Monthy Targets'!AC:AC,MATCH(FY2018_ALL_Targets!$B18,'Monthy Targets'!$B:$B,0))</f>
        <v>0</v>
      </c>
      <c r="CH18" s="14">
        <f>+INDEX('Monthy Targets'!AD:AD,MATCH(FY2018_ALL_Targets!$B18,'Monthy Targets'!$B:$B,0))</f>
        <v>0</v>
      </c>
      <c r="CI18" s="14">
        <f>+INDEX('Monthy Targets'!AE:AE,MATCH(FY2018_ALL_Targets!$B18,'Monthy Targets'!$B:$B,0))</f>
        <v>0</v>
      </c>
      <c r="CJ18" s="14">
        <f>+INDEX('Monthy Targets'!AF:AF,MATCH(FY2018_ALL_Targets!$B18,'Monthy Targets'!$B:$B,0))</f>
        <v>0</v>
      </c>
      <c r="CK18" s="14">
        <f>+INDEX('Monthy Targets'!AG:AG,MATCH(FY2018_ALL_Targets!$B18,'Monthy Targets'!$B:$B,0))</f>
        <v>0</v>
      </c>
      <c r="CL18" s="14">
        <v>0</v>
      </c>
      <c r="CM18" s="14">
        <v>0</v>
      </c>
      <c r="CN18" s="14">
        <v>0.42</v>
      </c>
      <c r="CO18" s="14">
        <v>0.42</v>
      </c>
      <c r="CP18" s="14">
        <v>0</v>
      </c>
      <c r="CQ18" s="14">
        <v>0</v>
      </c>
      <c r="CR18" s="14">
        <v>0.42</v>
      </c>
      <c r="CS18" s="14">
        <v>0.42</v>
      </c>
      <c r="DB18" s="14">
        <v>0</v>
      </c>
      <c r="DC18" s="14">
        <v>0</v>
      </c>
      <c r="DD18" s="14">
        <v>0.78</v>
      </c>
      <c r="DE18" s="14">
        <v>0.78</v>
      </c>
      <c r="DF18" s="14">
        <v>0</v>
      </c>
      <c r="DG18" s="14">
        <v>0</v>
      </c>
      <c r="DH18" s="14">
        <v>0.78</v>
      </c>
      <c r="DI18" s="14">
        <v>0.78</v>
      </c>
      <c r="DR18" s="14">
        <v>0.93</v>
      </c>
      <c r="DS18" s="14">
        <v>0.95</v>
      </c>
      <c r="DV18" s="183">
        <f t="shared" si="0"/>
        <v>2</v>
      </c>
      <c r="DW18" s="183">
        <f t="shared" si="1"/>
        <v>2</v>
      </c>
      <c r="DX18" s="12">
        <f t="shared" si="2"/>
        <v>0</v>
      </c>
      <c r="DY18" s="12">
        <v>0</v>
      </c>
    </row>
    <row r="19" spans="1:129" x14ac:dyDescent="0.25">
      <c r="A19" s="294">
        <v>4216</v>
      </c>
      <c r="B19" s="294">
        <v>455536</v>
      </c>
      <c r="C19" s="294">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560">
        <v>2.06185567010309E-2</v>
      </c>
      <c r="BC19" s="560">
        <v>2.7777777777777801E-2</v>
      </c>
      <c r="BD19" s="560">
        <v>0</v>
      </c>
      <c r="BE19" s="560">
        <v>6.8181818181818205E-2</v>
      </c>
      <c r="BF19" s="13"/>
      <c r="BG19" s="13"/>
      <c r="BH19" s="13"/>
      <c r="BI19" s="13"/>
      <c r="BJ19" s="13"/>
      <c r="BK19" s="13"/>
      <c r="BL19" s="13"/>
      <c r="BM19" s="13"/>
      <c r="BN19" s="13">
        <v>2.06185567010309E-2</v>
      </c>
      <c r="BO19" s="13">
        <v>2.7777777777777801E-2</v>
      </c>
      <c r="BP19" s="13">
        <v>0</v>
      </c>
      <c r="BQ19" s="13">
        <v>6.8181818181818205E-2</v>
      </c>
      <c r="BR19" s="704" t="s">
        <v>35</v>
      </c>
      <c r="BS19" s="704" t="s">
        <v>35</v>
      </c>
      <c r="BT19" s="704" t="s">
        <v>35</v>
      </c>
      <c r="BU19" s="704" t="s">
        <v>35</v>
      </c>
      <c r="BV19" s="704" t="s">
        <v>35</v>
      </c>
      <c r="BW19" s="704" t="s">
        <v>35</v>
      </c>
      <c r="BX19" s="704" t="s">
        <v>35</v>
      </c>
      <c r="BY19" s="704" t="s">
        <v>35</v>
      </c>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11.39</v>
      </c>
      <c r="CF19" s="14">
        <f>+INDEX('Monthy Targets'!AB:AB,MATCH(FY2018_ALL_Targets!$B19,'Monthy Targets'!$B:$B,0))</f>
        <v>11.45</v>
      </c>
      <c r="CG19" s="14">
        <f>+INDEX('Monthy Targets'!AC:AC,MATCH(FY2018_ALL_Targets!$B19,'Monthy Targets'!$B:$B,0))</f>
        <v>0</v>
      </c>
      <c r="CH19" s="14">
        <f>+INDEX('Monthy Targets'!AD:AD,MATCH(FY2018_ALL_Targets!$B19,'Monthy Targets'!$B:$B,0))</f>
        <v>0</v>
      </c>
      <c r="CI19" s="14">
        <f>+INDEX('Monthy Targets'!AE:AE,MATCH(FY2018_ALL_Targets!$B19,'Monthy Targets'!$B:$B,0))</f>
        <v>0</v>
      </c>
      <c r="CJ19" s="14">
        <f>+INDEX('Monthy Targets'!AF:AF,MATCH(FY2018_ALL_Targets!$B19,'Monthy Targets'!$B:$B,0))</f>
        <v>0</v>
      </c>
      <c r="CK19" s="14">
        <f>+INDEX('Monthy Targets'!AG:AG,MATCH(FY2018_ALL_Targets!$B19,'Monthy Targets'!$B:$B,0))</f>
        <v>0</v>
      </c>
      <c r="CL19" s="14">
        <v>0.76</v>
      </c>
      <c r="CM19" s="14">
        <v>0.76</v>
      </c>
      <c r="CN19" s="14">
        <v>0.76</v>
      </c>
      <c r="CO19" s="14">
        <v>0.76</v>
      </c>
      <c r="CP19" s="14">
        <v>0.76</v>
      </c>
      <c r="CQ19" s="14">
        <v>0.76</v>
      </c>
      <c r="CR19" s="14">
        <v>0.76</v>
      </c>
      <c r="CS19" s="14">
        <v>0.76</v>
      </c>
      <c r="DB19" s="14">
        <v>1.41</v>
      </c>
      <c r="DC19" s="14">
        <v>1.41</v>
      </c>
      <c r="DD19" s="14">
        <v>1.41</v>
      </c>
      <c r="DE19" s="14">
        <v>1.41</v>
      </c>
      <c r="DF19" s="14">
        <v>1.41</v>
      </c>
      <c r="DG19" s="14">
        <v>1.41</v>
      </c>
      <c r="DH19" s="14">
        <v>1.41</v>
      </c>
      <c r="DI19" s="14">
        <v>1.41</v>
      </c>
      <c r="DR19" s="14">
        <v>2.14</v>
      </c>
      <c r="DS19" s="14">
        <v>2.19</v>
      </c>
      <c r="DV19" s="183">
        <f t="shared" si="0"/>
        <v>0</v>
      </c>
      <c r="DW19" s="183">
        <f t="shared" si="1"/>
        <v>0</v>
      </c>
      <c r="DX19" s="12">
        <f t="shared" si="2"/>
        <v>0</v>
      </c>
      <c r="DY19" s="12">
        <v>0</v>
      </c>
    </row>
    <row r="20" spans="1:129" x14ac:dyDescent="0.25">
      <c r="A20" s="294">
        <v>4466</v>
      </c>
      <c r="B20" s="294">
        <v>455538</v>
      </c>
      <c r="C20" s="294">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560">
        <v>1.9607843137254902E-2</v>
      </c>
      <c r="BC20" s="560">
        <v>3.8961038961039002E-2</v>
      </c>
      <c r="BD20" s="560">
        <v>0</v>
      </c>
      <c r="BE20" s="560">
        <v>4.1237113402061903E-2</v>
      </c>
      <c r="BF20" s="13"/>
      <c r="BG20" s="13"/>
      <c r="BH20" s="13"/>
      <c r="BI20" s="13"/>
      <c r="BJ20" s="13"/>
      <c r="BK20" s="13"/>
      <c r="BL20" s="13"/>
      <c r="BM20" s="13"/>
      <c r="BN20" s="13">
        <v>1.9607843137254902E-2</v>
      </c>
      <c r="BO20" s="13">
        <v>3.8961038961039002E-2</v>
      </c>
      <c r="BP20" s="13">
        <v>0</v>
      </c>
      <c r="BQ20" s="13">
        <v>4.1237113402061903E-2</v>
      </c>
      <c r="BR20" s="704" t="s">
        <v>35</v>
      </c>
      <c r="BS20" s="704" t="s">
        <v>35</v>
      </c>
      <c r="BT20" s="704" t="s">
        <v>35</v>
      </c>
      <c r="BU20" s="704" t="s">
        <v>35</v>
      </c>
      <c r="BV20" s="704" t="s">
        <v>35</v>
      </c>
      <c r="BW20" s="704" t="s">
        <v>35</v>
      </c>
      <c r="BX20" s="704" t="s">
        <v>35</v>
      </c>
      <c r="BY20" s="704" t="s">
        <v>35</v>
      </c>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23.06</v>
      </c>
      <c r="CF20" s="14">
        <f>+INDEX('Monthy Targets'!AB:AB,MATCH(FY2018_ALL_Targets!$B20,'Monthy Targets'!$B:$B,0))</f>
        <v>23.17</v>
      </c>
      <c r="CG20" s="14">
        <f>+INDEX('Monthy Targets'!AC:AC,MATCH(FY2018_ALL_Targets!$B20,'Monthy Targets'!$B:$B,0))</f>
        <v>0</v>
      </c>
      <c r="CH20" s="14">
        <f>+INDEX('Monthy Targets'!AD:AD,MATCH(FY2018_ALL_Targets!$B20,'Monthy Targets'!$B:$B,0))</f>
        <v>0</v>
      </c>
      <c r="CI20" s="14">
        <f>+INDEX('Monthy Targets'!AE:AE,MATCH(FY2018_ALL_Targets!$B20,'Monthy Targets'!$B:$B,0))</f>
        <v>0</v>
      </c>
      <c r="CJ20" s="14">
        <f>+INDEX('Monthy Targets'!AF:AF,MATCH(FY2018_ALL_Targets!$B20,'Monthy Targets'!$B:$B,0))</f>
        <v>0</v>
      </c>
      <c r="CK20" s="14">
        <f>+INDEX('Monthy Targets'!AG:AG,MATCH(FY2018_ALL_Targets!$B20,'Monthy Targets'!$B:$B,0))</f>
        <v>0</v>
      </c>
      <c r="CL20" s="14">
        <v>1.53</v>
      </c>
      <c r="CM20" s="14">
        <v>0</v>
      </c>
      <c r="CN20" s="14">
        <v>1.53</v>
      </c>
      <c r="CO20" s="14">
        <v>1.53</v>
      </c>
      <c r="CP20" s="14">
        <v>1.53</v>
      </c>
      <c r="CQ20" s="14">
        <v>1.53</v>
      </c>
      <c r="CR20" s="14">
        <v>1.53</v>
      </c>
      <c r="CS20" s="14">
        <v>1.53</v>
      </c>
      <c r="DB20" s="14">
        <v>2.85</v>
      </c>
      <c r="DC20" s="14">
        <v>0</v>
      </c>
      <c r="DD20" s="14">
        <v>2.85</v>
      </c>
      <c r="DE20" s="14">
        <v>2.85</v>
      </c>
      <c r="DF20" s="14">
        <v>2.85</v>
      </c>
      <c r="DG20" s="14">
        <v>2.85</v>
      </c>
      <c r="DH20" s="14">
        <v>2.85</v>
      </c>
      <c r="DI20" s="14">
        <v>2.85</v>
      </c>
      <c r="DR20" s="14">
        <v>3.86</v>
      </c>
      <c r="DS20" s="14">
        <v>4.4400000000000004</v>
      </c>
      <c r="DV20" s="183">
        <f t="shared" si="0"/>
        <v>0</v>
      </c>
      <c r="DW20" s="183">
        <f t="shared" si="1"/>
        <v>0</v>
      </c>
      <c r="DX20" s="12">
        <f t="shared" si="2"/>
        <v>0</v>
      </c>
      <c r="DY20" s="12">
        <v>0</v>
      </c>
    </row>
    <row r="21" spans="1:129" x14ac:dyDescent="0.25">
      <c r="A21" s="294">
        <v>4629</v>
      </c>
      <c r="B21" s="294">
        <v>455549</v>
      </c>
      <c r="C21" s="294">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560">
        <v>4.1666666666666699E-2</v>
      </c>
      <c r="BC21" s="560">
        <v>5.1282051282051301E-2</v>
      </c>
      <c r="BD21" s="560">
        <v>0</v>
      </c>
      <c r="BE21" s="560">
        <v>0.30434782608695699</v>
      </c>
      <c r="BF21" s="13"/>
      <c r="BG21" s="13"/>
      <c r="BH21" s="13"/>
      <c r="BI21" s="13"/>
      <c r="BJ21" s="13"/>
      <c r="BK21" s="13"/>
      <c r="BL21" s="13"/>
      <c r="BM21" s="13"/>
      <c r="BN21" s="13">
        <v>4.1666666666666699E-2</v>
      </c>
      <c r="BO21" s="13">
        <v>5.1282051282051301E-2</v>
      </c>
      <c r="BP21" s="13">
        <v>0</v>
      </c>
      <c r="BQ21" s="13">
        <v>0.30434782608695699</v>
      </c>
      <c r="BR21" s="704" t="s">
        <v>36</v>
      </c>
      <c r="BS21" s="704" t="s">
        <v>35</v>
      </c>
      <c r="BT21" s="704" t="s">
        <v>35</v>
      </c>
      <c r="BU21" s="704" t="s">
        <v>35</v>
      </c>
      <c r="BV21" s="704" t="s">
        <v>36</v>
      </c>
      <c r="BW21" s="704" t="s">
        <v>35</v>
      </c>
      <c r="BX21" s="704" t="s">
        <v>35</v>
      </c>
      <c r="BY21" s="704" t="s">
        <v>35</v>
      </c>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7.4</v>
      </c>
      <c r="CF21" s="14">
        <f>+INDEX('Monthy Targets'!AB:AB,MATCH(FY2018_ALL_Targets!$B21,'Monthy Targets'!$B:$B,0))</f>
        <v>7.43</v>
      </c>
      <c r="CG21" s="14">
        <f>+INDEX('Monthy Targets'!AC:AC,MATCH(FY2018_ALL_Targets!$B21,'Monthy Targets'!$B:$B,0))</f>
        <v>0</v>
      </c>
      <c r="CH21" s="14">
        <f>+INDEX('Monthy Targets'!AD:AD,MATCH(FY2018_ALL_Targets!$B21,'Monthy Targets'!$B:$B,0))</f>
        <v>0</v>
      </c>
      <c r="CI21" s="14">
        <f>+INDEX('Monthy Targets'!AE:AE,MATCH(FY2018_ALL_Targets!$B21,'Monthy Targets'!$B:$B,0))</f>
        <v>0</v>
      </c>
      <c r="CJ21" s="14">
        <f>+INDEX('Monthy Targets'!AF:AF,MATCH(FY2018_ALL_Targets!$B21,'Monthy Targets'!$B:$B,0))</f>
        <v>0</v>
      </c>
      <c r="CK21" s="14">
        <f>+INDEX('Monthy Targets'!AG:AG,MATCH(FY2018_ALL_Targets!$B21,'Monthy Targets'!$B:$B,0))</f>
        <v>0</v>
      </c>
      <c r="CL21" s="14">
        <v>0</v>
      </c>
      <c r="CM21" s="14">
        <v>0.49</v>
      </c>
      <c r="CN21" s="14">
        <v>0.49</v>
      </c>
      <c r="CO21" s="14">
        <v>0.49</v>
      </c>
      <c r="CP21" s="14">
        <v>0</v>
      </c>
      <c r="CQ21" s="14">
        <v>0.49</v>
      </c>
      <c r="CR21" s="14">
        <v>0.49</v>
      </c>
      <c r="CS21" s="14">
        <v>0.49</v>
      </c>
      <c r="DB21" s="14">
        <v>0</v>
      </c>
      <c r="DC21" s="14">
        <v>0.91</v>
      </c>
      <c r="DD21" s="14">
        <v>0.91</v>
      </c>
      <c r="DE21" s="14">
        <v>0.91</v>
      </c>
      <c r="DF21" s="14">
        <v>0</v>
      </c>
      <c r="DG21" s="14">
        <v>0.91</v>
      </c>
      <c r="DH21" s="14">
        <v>0.91</v>
      </c>
      <c r="DI21" s="14">
        <v>0.91</v>
      </c>
      <c r="DR21" s="14">
        <v>1.24</v>
      </c>
      <c r="DS21" s="14">
        <v>1.27</v>
      </c>
      <c r="DV21" s="183">
        <f t="shared" si="0"/>
        <v>1</v>
      </c>
      <c r="DW21" s="183">
        <f t="shared" si="1"/>
        <v>1</v>
      </c>
      <c r="DX21" s="12">
        <f t="shared" si="2"/>
        <v>0</v>
      </c>
      <c r="DY21" s="12">
        <v>0</v>
      </c>
    </row>
    <row r="22" spans="1:129" x14ac:dyDescent="0.25">
      <c r="A22" s="294">
        <v>4450</v>
      </c>
      <c r="B22" s="294">
        <v>455551</v>
      </c>
      <c r="C22" s="294">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560">
        <v>0</v>
      </c>
      <c r="BC22" s="560">
        <v>3.7037037037037E-2</v>
      </c>
      <c r="BD22" s="560">
        <v>0</v>
      </c>
      <c r="BE22" s="560">
        <v>0.11764705882352899</v>
      </c>
      <c r="BF22" s="13"/>
      <c r="BG22" s="13"/>
      <c r="BH22" s="13"/>
      <c r="BI22" s="13"/>
      <c r="BJ22" s="13"/>
      <c r="BK22" s="13"/>
      <c r="BL22" s="13"/>
      <c r="BM22" s="13"/>
      <c r="BN22" s="13">
        <v>0</v>
      </c>
      <c r="BO22" s="13">
        <v>3.7037037037037E-2</v>
      </c>
      <c r="BP22" s="13">
        <v>0</v>
      </c>
      <c r="BQ22" s="13">
        <v>0.11764705882352899</v>
      </c>
      <c r="BR22" s="704" t="s">
        <v>35</v>
      </c>
      <c r="BS22" s="704" t="s">
        <v>35</v>
      </c>
      <c r="BT22" s="704" t="s">
        <v>35</v>
      </c>
      <c r="BU22" s="704" t="s">
        <v>35</v>
      </c>
      <c r="BV22" s="704" t="s">
        <v>35</v>
      </c>
      <c r="BW22" s="704" t="s">
        <v>35</v>
      </c>
      <c r="BX22" s="704" t="s">
        <v>35</v>
      </c>
      <c r="BY22" s="704" t="s">
        <v>35</v>
      </c>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10.16</v>
      </c>
      <c r="CF22" s="14">
        <f>+INDEX('Monthy Targets'!AB:AB,MATCH(FY2018_ALL_Targets!$B22,'Monthy Targets'!$B:$B,0))</f>
        <v>10.210000000000001</v>
      </c>
      <c r="CG22" s="14">
        <f>+INDEX('Monthy Targets'!AC:AC,MATCH(FY2018_ALL_Targets!$B22,'Monthy Targets'!$B:$B,0))</f>
        <v>0</v>
      </c>
      <c r="CH22" s="14">
        <f>+INDEX('Monthy Targets'!AD:AD,MATCH(FY2018_ALL_Targets!$B22,'Monthy Targets'!$B:$B,0))</f>
        <v>0</v>
      </c>
      <c r="CI22" s="14">
        <f>+INDEX('Monthy Targets'!AE:AE,MATCH(FY2018_ALL_Targets!$B22,'Monthy Targets'!$B:$B,0))</f>
        <v>0</v>
      </c>
      <c r="CJ22" s="14">
        <f>+INDEX('Monthy Targets'!AF:AF,MATCH(FY2018_ALL_Targets!$B22,'Monthy Targets'!$B:$B,0))</f>
        <v>0</v>
      </c>
      <c r="CK22" s="14">
        <f>+INDEX('Monthy Targets'!AG:AG,MATCH(FY2018_ALL_Targets!$B22,'Monthy Targets'!$B:$B,0))</f>
        <v>0</v>
      </c>
      <c r="CL22" s="14">
        <v>0.68</v>
      </c>
      <c r="CM22" s="14">
        <v>0.68</v>
      </c>
      <c r="CN22" s="14">
        <v>0.68</v>
      </c>
      <c r="CO22" s="14">
        <v>0.68</v>
      </c>
      <c r="CP22" s="14">
        <v>0.68</v>
      </c>
      <c r="CQ22" s="14">
        <v>0.68</v>
      </c>
      <c r="CR22" s="14">
        <v>0.68</v>
      </c>
      <c r="CS22" s="14">
        <v>0.68</v>
      </c>
      <c r="DB22" s="14">
        <v>1.25</v>
      </c>
      <c r="DC22" s="14">
        <v>1.25</v>
      </c>
      <c r="DD22" s="14">
        <v>1.25</v>
      </c>
      <c r="DE22" s="14">
        <v>1.25</v>
      </c>
      <c r="DF22" s="14">
        <v>1.25</v>
      </c>
      <c r="DG22" s="14">
        <v>1.25</v>
      </c>
      <c r="DH22" s="14">
        <v>1.25</v>
      </c>
      <c r="DI22" s="14">
        <v>1.25</v>
      </c>
      <c r="DR22" s="14">
        <v>1.91</v>
      </c>
      <c r="DS22" s="14">
        <v>1.96</v>
      </c>
      <c r="DV22" s="183">
        <f t="shared" si="0"/>
        <v>0</v>
      </c>
      <c r="DW22" s="183">
        <f t="shared" si="1"/>
        <v>0</v>
      </c>
      <c r="DX22" s="12">
        <f t="shared" si="2"/>
        <v>0</v>
      </c>
      <c r="DY22" s="12">
        <v>0</v>
      </c>
    </row>
    <row r="23" spans="1:129" x14ac:dyDescent="0.25">
      <c r="A23" s="294">
        <v>4574</v>
      </c>
      <c r="B23" s="294">
        <v>455554</v>
      </c>
      <c r="C23" s="294">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560">
        <v>1.05263157894737E-2</v>
      </c>
      <c r="BC23" s="560">
        <v>0.05</v>
      </c>
      <c r="BD23" s="560">
        <v>0</v>
      </c>
      <c r="BE23" s="560">
        <v>0.13095238095238099</v>
      </c>
      <c r="BF23" s="13"/>
      <c r="BG23" s="13"/>
      <c r="BH23" s="13"/>
      <c r="BI23" s="13"/>
      <c r="BJ23" s="13"/>
      <c r="BK23" s="13"/>
      <c r="BL23" s="13"/>
      <c r="BM23" s="13"/>
      <c r="BN23" s="13">
        <v>1.05263157894737E-2</v>
      </c>
      <c r="BO23" s="13">
        <v>0.05</v>
      </c>
      <c r="BP23" s="13">
        <v>0</v>
      </c>
      <c r="BQ23" s="13">
        <v>0.13095238095238099</v>
      </c>
      <c r="BR23" s="704" t="s">
        <v>35</v>
      </c>
      <c r="BS23" s="704" t="s">
        <v>35</v>
      </c>
      <c r="BT23" s="704" t="s">
        <v>35</v>
      </c>
      <c r="BU23" s="704" t="s">
        <v>35</v>
      </c>
      <c r="BV23" s="704" t="s">
        <v>35</v>
      </c>
      <c r="BW23" s="704" t="s">
        <v>35</v>
      </c>
      <c r="BX23" s="704" t="s">
        <v>35</v>
      </c>
      <c r="BY23" s="704" t="s">
        <v>35</v>
      </c>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12.04</v>
      </c>
      <c r="CF23" s="14">
        <f>+INDEX('Monthy Targets'!AB:AB,MATCH(FY2018_ALL_Targets!$B23,'Monthy Targets'!$B:$B,0))</f>
        <v>12.11</v>
      </c>
      <c r="CG23" s="14">
        <f>+INDEX('Monthy Targets'!AC:AC,MATCH(FY2018_ALL_Targets!$B23,'Monthy Targets'!$B:$B,0))</f>
        <v>0</v>
      </c>
      <c r="CH23" s="14">
        <f>+INDEX('Monthy Targets'!AD:AD,MATCH(FY2018_ALL_Targets!$B23,'Monthy Targets'!$B:$B,0))</f>
        <v>0</v>
      </c>
      <c r="CI23" s="14">
        <f>+INDEX('Monthy Targets'!AE:AE,MATCH(FY2018_ALL_Targets!$B23,'Monthy Targets'!$B:$B,0))</f>
        <v>0</v>
      </c>
      <c r="CJ23" s="14">
        <f>+INDEX('Monthy Targets'!AF:AF,MATCH(FY2018_ALL_Targets!$B23,'Monthy Targets'!$B:$B,0))</f>
        <v>0</v>
      </c>
      <c r="CK23" s="14">
        <f>+INDEX('Monthy Targets'!AG:AG,MATCH(FY2018_ALL_Targets!$B23,'Monthy Targets'!$B:$B,0))</f>
        <v>0</v>
      </c>
      <c r="CL23" s="14">
        <v>0.8</v>
      </c>
      <c r="CM23" s="14">
        <v>0</v>
      </c>
      <c r="CN23" s="14">
        <v>0.8</v>
      </c>
      <c r="CO23" s="14">
        <v>0.8</v>
      </c>
      <c r="CP23" s="14">
        <v>0.8</v>
      </c>
      <c r="CQ23" s="14">
        <v>0.8</v>
      </c>
      <c r="CR23" s="14">
        <v>0.8</v>
      </c>
      <c r="CS23" s="14">
        <v>0.8</v>
      </c>
      <c r="DB23" s="14">
        <v>1.49</v>
      </c>
      <c r="DC23" s="14">
        <v>0</v>
      </c>
      <c r="DD23" s="14">
        <v>1.49</v>
      </c>
      <c r="DE23" s="14">
        <v>1.49</v>
      </c>
      <c r="DF23" s="14">
        <v>1.49</v>
      </c>
      <c r="DG23" s="14">
        <v>1.49</v>
      </c>
      <c r="DH23" s="14">
        <v>1.49</v>
      </c>
      <c r="DI23" s="14">
        <v>1.49</v>
      </c>
      <c r="DR23" s="14">
        <v>2.02</v>
      </c>
      <c r="DS23" s="14">
        <v>2.3199999999999998</v>
      </c>
      <c r="DV23" s="183">
        <f t="shared" si="0"/>
        <v>0</v>
      </c>
      <c r="DW23" s="183">
        <f t="shared" si="1"/>
        <v>0</v>
      </c>
      <c r="DX23" s="12">
        <f t="shared" si="2"/>
        <v>0</v>
      </c>
      <c r="DY23" s="12">
        <v>0</v>
      </c>
    </row>
    <row r="24" spans="1:129" x14ac:dyDescent="0.25">
      <c r="A24" s="294">
        <v>4896</v>
      </c>
      <c r="B24" s="294">
        <v>455555</v>
      </c>
      <c r="C24" s="294">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560">
        <v>2.7027027027027001E-2</v>
      </c>
      <c r="BC24" s="560">
        <v>0</v>
      </c>
      <c r="BD24" s="560">
        <v>0</v>
      </c>
      <c r="BE24" s="560">
        <v>5.5555555555555601E-2</v>
      </c>
      <c r="BF24" s="13"/>
      <c r="BG24" s="13"/>
      <c r="BH24" s="13"/>
      <c r="BI24" s="13"/>
      <c r="BJ24" s="13"/>
      <c r="BK24" s="13"/>
      <c r="BL24" s="13"/>
      <c r="BM24" s="13"/>
      <c r="BN24" s="13">
        <v>2.7027027027027001E-2</v>
      </c>
      <c r="BO24" s="13">
        <v>0</v>
      </c>
      <c r="BP24" s="13">
        <v>0</v>
      </c>
      <c r="BQ24" s="13">
        <v>5.5555555555555601E-2</v>
      </c>
      <c r="BR24" s="704" t="s">
        <v>35</v>
      </c>
      <c r="BS24" s="704" t="s">
        <v>35</v>
      </c>
      <c r="BT24" s="704" t="s">
        <v>35</v>
      </c>
      <c r="BU24" s="704" t="s">
        <v>35</v>
      </c>
      <c r="BV24" s="704" t="s">
        <v>35</v>
      </c>
      <c r="BW24" s="704" t="s">
        <v>35</v>
      </c>
      <c r="BX24" s="704" t="s">
        <v>35</v>
      </c>
      <c r="BY24" s="704" t="s">
        <v>35</v>
      </c>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1.26</v>
      </c>
      <c r="CF24" s="14">
        <f>+INDEX('Monthy Targets'!AB:AB,MATCH(FY2018_ALL_Targets!$B24,'Monthy Targets'!$B:$B,0))</f>
        <v>1.26</v>
      </c>
      <c r="CG24" s="14">
        <f>+INDEX('Monthy Targets'!AC:AC,MATCH(FY2018_ALL_Targets!$B24,'Monthy Targets'!$B:$B,0))</f>
        <v>0</v>
      </c>
      <c r="CH24" s="14">
        <f>+INDEX('Monthy Targets'!AD:AD,MATCH(FY2018_ALL_Targets!$B24,'Monthy Targets'!$B:$B,0))</f>
        <v>0</v>
      </c>
      <c r="CI24" s="14">
        <f>+INDEX('Monthy Targets'!AE:AE,MATCH(FY2018_ALL_Targets!$B24,'Monthy Targets'!$B:$B,0))</f>
        <v>0</v>
      </c>
      <c r="CJ24" s="14">
        <f>+INDEX('Monthy Targets'!AF:AF,MATCH(FY2018_ALL_Targets!$B24,'Monthy Targets'!$B:$B,0))</f>
        <v>0</v>
      </c>
      <c r="CK24" s="14">
        <f>+INDEX('Monthy Targets'!AG:AG,MATCH(FY2018_ALL_Targets!$B24,'Monthy Targets'!$B:$B,0))</f>
        <v>0</v>
      </c>
      <c r="CL24" s="14">
        <v>0.08</v>
      </c>
      <c r="CM24" s="14">
        <v>0.08</v>
      </c>
      <c r="CN24" s="14">
        <v>0.08</v>
      </c>
      <c r="CO24" s="14">
        <v>0.08</v>
      </c>
      <c r="CP24" s="14">
        <v>0.08</v>
      </c>
      <c r="CQ24" s="14">
        <v>0.08</v>
      </c>
      <c r="CR24" s="14">
        <v>0.08</v>
      </c>
      <c r="CS24" s="14">
        <v>0.08</v>
      </c>
      <c r="DB24" s="14">
        <v>0.16</v>
      </c>
      <c r="DC24" s="14">
        <v>0.16</v>
      </c>
      <c r="DD24" s="14">
        <v>0.16</v>
      </c>
      <c r="DE24" s="14">
        <v>0.16</v>
      </c>
      <c r="DF24" s="14">
        <v>0.16</v>
      </c>
      <c r="DG24" s="14">
        <v>0.16</v>
      </c>
      <c r="DH24" s="14">
        <v>0.16</v>
      </c>
      <c r="DI24" s="14">
        <v>0.16</v>
      </c>
      <c r="DR24" s="14">
        <v>0.24</v>
      </c>
      <c r="DS24" s="14">
        <v>0.24</v>
      </c>
      <c r="DV24" s="183">
        <f t="shared" si="0"/>
        <v>0</v>
      </c>
      <c r="DW24" s="183">
        <f t="shared" si="1"/>
        <v>0</v>
      </c>
      <c r="DX24" s="12">
        <f t="shared" si="2"/>
        <v>0</v>
      </c>
      <c r="DY24" s="12">
        <v>0</v>
      </c>
    </row>
    <row r="25" spans="1:129" x14ac:dyDescent="0.25">
      <c r="A25" s="294">
        <v>5179</v>
      </c>
      <c r="B25" s="294">
        <v>455560</v>
      </c>
      <c r="C25" s="294">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560">
        <v>0</v>
      </c>
      <c r="BC25" s="560">
        <v>0.101449275362319</v>
      </c>
      <c r="BD25" s="560">
        <v>0</v>
      </c>
      <c r="BE25" s="560">
        <v>0.194444444444444</v>
      </c>
      <c r="BF25" s="13"/>
      <c r="BG25" s="13"/>
      <c r="BH25" s="13"/>
      <c r="BI25" s="13"/>
      <c r="BJ25" s="13"/>
      <c r="BK25" s="13"/>
      <c r="BL25" s="13"/>
      <c r="BM25" s="13"/>
      <c r="BN25" s="13">
        <v>0</v>
      </c>
      <c r="BO25" s="13">
        <v>0.101449275362319</v>
      </c>
      <c r="BP25" s="13">
        <v>0</v>
      </c>
      <c r="BQ25" s="13">
        <v>0.194444444444444</v>
      </c>
      <c r="BR25" s="704" t="s">
        <v>35</v>
      </c>
      <c r="BS25" s="704" t="s">
        <v>36</v>
      </c>
      <c r="BT25" s="704" t="s">
        <v>35</v>
      </c>
      <c r="BU25" s="704" t="s">
        <v>36</v>
      </c>
      <c r="BV25" s="704" t="s">
        <v>35</v>
      </c>
      <c r="BW25" s="704" t="s">
        <v>36</v>
      </c>
      <c r="BX25" s="704" t="s">
        <v>35</v>
      </c>
      <c r="BY25" s="704" t="s">
        <v>36</v>
      </c>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CP25" s="14">
        <v>1.48</v>
      </c>
      <c r="CQ25" s="14">
        <v>0</v>
      </c>
      <c r="CR25" s="14">
        <v>1.48</v>
      </c>
      <c r="CS25" s="14">
        <v>0</v>
      </c>
      <c r="DB25" s="14">
        <v>2.75</v>
      </c>
      <c r="DC25" s="14">
        <v>2.75</v>
      </c>
      <c r="DD25" s="14">
        <v>2.75</v>
      </c>
      <c r="DE25" s="14">
        <v>0</v>
      </c>
      <c r="DF25" s="14">
        <v>2.75</v>
      </c>
      <c r="DG25" s="14">
        <v>0</v>
      </c>
      <c r="DH25" s="14">
        <v>2.75</v>
      </c>
      <c r="DI25" s="14">
        <v>0</v>
      </c>
      <c r="DR25" s="14">
        <v>1.35</v>
      </c>
      <c r="DS25" s="14">
        <v>0.92</v>
      </c>
      <c r="DV25" s="183">
        <f t="shared" si="0"/>
        <v>2</v>
      </c>
      <c r="DW25" s="183">
        <f t="shared" si="1"/>
        <v>2</v>
      </c>
      <c r="DX25" s="12">
        <f t="shared" si="2"/>
        <v>0</v>
      </c>
      <c r="DY25" s="12">
        <v>0</v>
      </c>
    </row>
    <row r="26" spans="1:129" x14ac:dyDescent="0.25">
      <c r="A26" s="294">
        <v>4584</v>
      </c>
      <c r="B26" s="294">
        <v>455565</v>
      </c>
      <c r="C26" s="294">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560">
        <v>8.5714285714285701E-2</v>
      </c>
      <c r="BC26" s="560">
        <v>4.6511627906976702E-2</v>
      </c>
      <c r="BD26" s="560">
        <v>0</v>
      </c>
      <c r="BE26" s="560">
        <v>0.439024390243902</v>
      </c>
      <c r="BF26" s="13"/>
      <c r="BG26" s="13"/>
      <c r="BH26" s="13"/>
      <c r="BI26" s="13"/>
      <c r="BJ26" s="13"/>
      <c r="BK26" s="13"/>
      <c r="BL26" s="13"/>
      <c r="BM26" s="13"/>
      <c r="BN26" s="13">
        <v>8.5714285714285701E-2</v>
      </c>
      <c r="BO26" s="13">
        <v>4.6511627906976702E-2</v>
      </c>
      <c r="BP26" s="13">
        <v>0</v>
      </c>
      <c r="BQ26" s="13">
        <v>0.439024390243902</v>
      </c>
      <c r="BR26" s="704" t="s">
        <v>36</v>
      </c>
      <c r="BS26" s="704" t="s">
        <v>35</v>
      </c>
      <c r="BT26" s="704" t="s">
        <v>35</v>
      </c>
      <c r="BU26" s="704" t="s">
        <v>36</v>
      </c>
      <c r="BV26" s="704" t="s">
        <v>36</v>
      </c>
      <c r="BW26" s="704" t="s">
        <v>35</v>
      </c>
      <c r="BX26" s="704" t="s">
        <v>35</v>
      </c>
      <c r="BY26" s="704" t="s">
        <v>36</v>
      </c>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6.21</v>
      </c>
      <c r="CF26" s="14">
        <f>+INDEX('Monthy Targets'!AB:AB,MATCH(FY2018_ALL_Targets!$B26,'Monthy Targets'!$B:$B,0))</f>
        <v>6.24</v>
      </c>
      <c r="CG26" s="14">
        <f>+INDEX('Monthy Targets'!AC:AC,MATCH(FY2018_ALL_Targets!$B26,'Monthy Targets'!$B:$B,0))</f>
        <v>0</v>
      </c>
      <c r="CH26" s="14">
        <f>+INDEX('Monthy Targets'!AD:AD,MATCH(FY2018_ALL_Targets!$B26,'Monthy Targets'!$B:$B,0))</f>
        <v>0</v>
      </c>
      <c r="CI26" s="14">
        <f>+INDEX('Monthy Targets'!AE:AE,MATCH(FY2018_ALL_Targets!$B26,'Monthy Targets'!$B:$B,0))</f>
        <v>0</v>
      </c>
      <c r="CJ26" s="14">
        <f>+INDEX('Monthy Targets'!AF:AF,MATCH(FY2018_ALL_Targets!$B26,'Monthy Targets'!$B:$B,0))</f>
        <v>0</v>
      </c>
      <c r="CK26" s="14">
        <f>+INDEX('Monthy Targets'!AG:AG,MATCH(FY2018_ALL_Targets!$B26,'Monthy Targets'!$B:$B,0))</f>
        <v>0</v>
      </c>
      <c r="CL26" s="14">
        <v>0</v>
      </c>
      <c r="CM26" s="14">
        <v>0</v>
      </c>
      <c r="CN26" s="14">
        <v>0.41</v>
      </c>
      <c r="CO26" s="14">
        <v>0.41</v>
      </c>
      <c r="CP26" s="14">
        <v>0</v>
      </c>
      <c r="CQ26" s="14">
        <v>0.41</v>
      </c>
      <c r="CR26" s="14">
        <v>0.41</v>
      </c>
      <c r="CS26" s="14">
        <v>0</v>
      </c>
      <c r="DB26" s="14">
        <v>0</v>
      </c>
      <c r="DC26" s="14">
        <v>0</v>
      </c>
      <c r="DD26" s="14">
        <v>0.77</v>
      </c>
      <c r="DE26" s="14">
        <v>0.77</v>
      </c>
      <c r="DF26" s="14">
        <v>0</v>
      </c>
      <c r="DG26" s="14">
        <v>0.77</v>
      </c>
      <c r="DH26" s="14">
        <v>0.77</v>
      </c>
      <c r="DI26" s="14">
        <v>0</v>
      </c>
      <c r="DR26" s="14">
        <v>0.91</v>
      </c>
      <c r="DS26" s="14">
        <v>0.94</v>
      </c>
      <c r="DV26" s="183">
        <f t="shared" si="0"/>
        <v>2</v>
      </c>
      <c r="DW26" s="183">
        <f t="shared" si="1"/>
        <v>2</v>
      </c>
      <c r="DX26" s="12">
        <f t="shared" si="2"/>
        <v>0</v>
      </c>
      <c r="DY26" s="12">
        <v>0</v>
      </c>
    </row>
    <row r="27" spans="1:129" x14ac:dyDescent="0.25">
      <c r="A27" s="294">
        <v>5129</v>
      </c>
      <c r="B27" s="294">
        <v>455569</v>
      </c>
      <c r="C27" s="294">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560">
        <v>7.1428571428571397E-2</v>
      </c>
      <c r="BC27" s="560">
        <v>0.25</v>
      </c>
      <c r="BD27" s="560">
        <v>0</v>
      </c>
      <c r="BE27" s="560">
        <v>6.5573770491803296E-2</v>
      </c>
      <c r="BF27" s="13"/>
      <c r="BG27" s="13"/>
      <c r="BH27" s="13"/>
      <c r="BI27" s="13"/>
      <c r="BJ27" s="13"/>
      <c r="BK27" s="13"/>
      <c r="BL27" s="13"/>
      <c r="BM27" s="13"/>
      <c r="BN27" s="13">
        <v>7.1428571428571397E-2</v>
      </c>
      <c r="BO27" s="13">
        <v>0.25</v>
      </c>
      <c r="BP27" s="13">
        <v>0</v>
      </c>
      <c r="BQ27" s="13">
        <v>6.5573770491803296E-2</v>
      </c>
      <c r="BR27" s="704" t="s">
        <v>36</v>
      </c>
      <c r="BS27" s="704" t="s">
        <v>36</v>
      </c>
      <c r="BT27" s="704" t="s">
        <v>35</v>
      </c>
      <c r="BU27" s="704" t="s">
        <v>35</v>
      </c>
      <c r="BV27" s="704" t="s">
        <v>36</v>
      </c>
      <c r="BW27" s="704" t="s">
        <v>36</v>
      </c>
      <c r="BX27" s="704" t="s">
        <v>35</v>
      </c>
      <c r="BY27" s="704" t="s">
        <v>35</v>
      </c>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6.34</v>
      </c>
      <c r="CF27" s="14">
        <f>+INDEX('Monthy Targets'!AB:AB,MATCH(FY2018_ALL_Targets!$B27,'Monthy Targets'!$B:$B,0))</f>
        <v>6.37</v>
      </c>
      <c r="CG27" s="14">
        <f>+INDEX('Monthy Targets'!AC:AC,MATCH(FY2018_ALL_Targets!$B27,'Monthy Targets'!$B:$B,0))</f>
        <v>0</v>
      </c>
      <c r="CH27" s="14">
        <f>+INDEX('Monthy Targets'!AD:AD,MATCH(FY2018_ALL_Targets!$B27,'Monthy Targets'!$B:$B,0))</f>
        <v>0</v>
      </c>
      <c r="CI27" s="14">
        <f>+INDEX('Monthy Targets'!AE:AE,MATCH(FY2018_ALL_Targets!$B27,'Monthy Targets'!$B:$B,0))</f>
        <v>0</v>
      </c>
      <c r="CJ27" s="14">
        <f>+INDEX('Monthy Targets'!AF:AF,MATCH(FY2018_ALL_Targets!$B27,'Monthy Targets'!$B:$B,0))</f>
        <v>0</v>
      </c>
      <c r="CK27" s="14">
        <f>+INDEX('Monthy Targets'!AG:AG,MATCH(FY2018_ALL_Targets!$B27,'Monthy Targets'!$B:$B,0))</f>
        <v>0</v>
      </c>
      <c r="CL27" s="14">
        <v>0</v>
      </c>
      <c r="CM27" s="14">
        <v>0</v>
      </c>
      <c r="CN27" s="14">
        <v>0.42</v>
      </c>
      <c r="CO27" s="14">
        <v>0.42</v>
      </c>
      <c r="CP27" s="14">
        <v>0</v>
      </c>
      <c r="CQ27" s="14">
        <v>0</v>
      </c>
      <c r="CR27" s="14">
        <v>0.42</v>
      </c>
      <c r="CS27" s="14">
        <v>0.42</v>
      </c>
      <c r="DB27" s="14">
        <v>0</v>
      </c>
      <c r="DC27" s="14">
        <v>0</v>
      </c>
      <c r="DD27" s="14">
        <v>0.78</v>
      </c>
      <c r="DE27" s="14">
        <v>0.78</v>
      </c>
      <c r="DF27" s="14">
        <v>0</v>
      </c>
      <c r="DG27" s="14">
        <v>0</v>
      </c>
      <c r="DH27" s="14">
        <v>0.78</v>
      </c>
      <c r="DI27" s="14">
        <v>0.78</v>
      </c>
      <c r="DR27" s="14">
        <v>0.93</v>
      </c>
      <c r="DS27" s="14">
        <v>0.96</v>
      </c>
      <c r="DV27" s="183">
        <f t="shared" si="0"/>
        <v>2</v>
      </c>
      <c r="DW27" s="183">
        <f t="shared" si="1"/>
        <v>2</v>
      </c>
      <c r="DX27" s="12">
        <f t="shared" si="2"/>
        <v>0</v>
      </c>
      <c r="DY27" s="12">
        <v>0</v>
      </c>
    </row>
    <row r="28" spans="1:129" x14ac:dyDescent="0.25">
      <c r="A28" s="294">
        <v>4960</v>
      </c>
      <c r="B28" s="294">
        <v>455572</v>
      </c>
      <c r="C28" s="294">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560">
        <v>0</v>
      </c>
      <c r="BC28" s="560">
        <v>9.0909090909090898E-2</v>
      </c>
      <c r="BD28" s="560">
        <v>0</v>
      </c>
      <c r="BE28" s="560">
        <v>0.115942028985507</v>
      </c>
      <c r="BF28" s="13"/>
      <c r="BG28" s="13"/>
      <c r="BH28" s="13"/>
      <c r="BI28" s="13"/>
      <c r="BJ28" s="13"/>
      <c r="BK28" s="13"/>
      <c r="BL28" s="13"/>
      <c r="BM28" s="13"/>
      <c r="BN28" s="13">
        <v>0</v>
      </c>
      <c r="BO28" s="13">
        <v>9.0909090909090898E-2</v>
      </c>
      <c r="BP28" s="13">
        <v>0</v>
      </c>
      <c r="BQ28" s="13">
        <v>0.115942028985507</v>
      </c>
      <c r="BR28" s="704" t="s">
        <v>35</v>
      </c>
      <c r="BS28" s="704" t="s">
        <v>36</v>
      </c>
      <c r="BT28" s="704" t="s">
        <v>35</v>
      </c>
      <c r="BU28" s="704" t="s">
        <v>35</v>
      </c>
      <c r="BV28" s="704" t="s">
        <v>35</v>
      </c>
      <c r="BW28" s="704" t="s">
        <v>36</v>
      </c>
      <c r="BX28" s="704" t="s">
        <v>35</v>
      </c>
      <c r="BY28" s="704" t="s">
        <v>35</v>
      </c>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9.3800000000000008</v>
      </c>
      <c r="CF28" s="14">
        <f>+INDEX('Monthy Targets'!AB:AB,MATCH(FY2018_ALL_Targets!$B28,'Monthy Targets'!$B:$B,0))</f>
        <v>9.42</v>
      </c>
      <c r="CG28" s="14">
        <f>+INDEX('Monthy Targets'!AC:AC,MATCH(FY2018_ALL_Targets!$B28,'Monthy Targets'!$B:$B,0))</f>
        <v>0</v>
      </c>
      <c r="CH28" s="14">
        <f>+INDEX('Monthy Targets'!AD:AD,MATCH(FY2018_ALL_Targets!$B28,'Monthy Targets'!$B:$B,0))</f>
        <v>0</v>
      </c>
      <c r="CI28" s="14">
        <f>+INDEX('Monthy Targets'!AE:AE,MATCH(FY2018_ALL_Targets!$B28,'Monthy Targets'!$B:$B,0))</f>
        <v>0</v>
      </c>
      <c r="CJ28" s="14">
        <f>+INDEX('Monthy Targets'!AF:AF,MATCH(FY2018_ALL_Targets!$B28,'Monthy Targets'!$B:$B,0))</f>
        <v>0</v>
      </c>
      <c r="CK28" s="14">
        <f>+INDEX('Monthy Targets'!AG:AG,MATCH(FY2018_ALL_Targets!$B28,'Monthy Targets'!$B:$B,0))</f>
        <v>0</v>
      </c>
      <c r="CL28" s="14">
        <v>0.62</v>
      </c>
      <c r="CM28" s="14">
        <v>0.62</v>
      </c>
      <c r="CN28" s="14">
        <v>0.62</v>
      </c>
      <c r="CO28" s="14">
        <v>0.62</v>
      </c>
      <c r="CP28" s="14">
        <v>0.62</v>
      </c>
      <c r="CQ28" s="14">
        <v>0</v>
      </c>
      <c r="CR28" s="14">
        <v>0.62</v>
      </c>
      <c r="CS28" s="14">
        <v>0.62</v>
      </c>
      <c r="DB28" s="14">
        <v>1.1599999999999999</v>
      </c>
      <c r="DC28" s="14">
        <v>1.1599999999999999</v>
      </c>
      <c r="DD28" s="14">
        <v>1.1599999999999999</v>
      </c>
      <c r="DE28" s="14">
        <v>1.1599999999999999</v>
      </c>
      <c r="DF28" s="14">
        <v>1.1599999999999999</v>
      </c>
      <c r="DG28" s="14">
        <v>0</v>
      </c>
      <c r="DH28" s="14">
        <v>1.1599999999999999</v>
      </c>
      <c r="DI28" s="14">
        <v>1.1599999999999999</v>
      </c>
      <c r="DR28" s="14">
        <v>1.76</v>
      </c>
      <c r="DS28" s="14">
        <v>1.61</v>
      </c>
      <c r="DV28" s="183">
        <f t="shared" si="0"/>
        <v>1</v>
      </c>
      <c r="DW28" s="183">
        <f t="shared" si="1"/>
        <v>1</v>
      </c>
      <c r="DX28" s="12">
        <f t="shared" si="2"/>
        <v>0</v>
      </c>
      <c r="DY28" s="12">
        <v>0</v>
      </c>
    </row>
    <row r="29" spans="1:129" x14ac:dyDescent="0.25">
      <c r="A29" s="294">
        <v>4346</v>
      </c>
      <c r="B29" s="294">
        <v>455573</v>
      </c>
      <c r="C29" s="294">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560">
        <v>4.4117647058823498E-2</v>
      </c>
      <c r="BC29" s="560">
        <v>2.3809523809523801E-2</v>
      </c>
      <c r="BD29" s="560">
        <v>0</v>
      </c>
      <c r="BE29" s="560">
        <v>7.8125E-2</v>
      </c>
      <c r="BF29" s="13"/>
      <c r="BG29" s="13"/>
      <c r="BH29" s="13"/>
      <c r="BI29" s="13"/>
      <c r="BJ29" s="13"/>
      <c r="BK29" s="13"/>
      <c r="BL29" s="13"/>
      <c r="BM29" s="13"/>
      <c r="BN29" s="13">
        <v>4.4117647058823498E-2</v>
      </c>
      <c r="BO29" s="13">
        <v>2.3809523809523801E-2</v>
      </c>
      <c r="BP29" s="13">
        <v>0</v>
      </c>
      <c r="BQ29" s="13">
        <v>7.8125E-2</v>
      </c>
      <c r="BR29" s="704" t="s">
        <v>36</v>
      </c>
      <c r="BS29" s="704" t="s">
        <v>35</v>
      </c>
      <c r="BT29" s="704" t="s">
        <v>35</v>
      </c>
      <c r="BU29" s="704" t="s">
        <v>35</v>
      </c>
      <c r="BV29" s="704" t="s">
        <v>36</v>
      </c>
      <c r="BW29" s="704" t="s">
        <v>35</v>
      </c>
      <c r="BX29" s="704" t="s">
        <v>35</v>
      </c>
      <c r="BY29" s="704" t="s">
        <v>35</v>
      </c>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5.08</v>
      </c>
      <c r="CF29" s="14">
        <f>+INDEX('Monthy Targets'!AB:AB,MATCH(FY2018_ALL_Targets!$B29,'Monthy Targets'!$B:$B,0))</f>
        <v>5.1100000000000003</v>
      </c>
      <c r="CG29" s="14">
        <f>+INDEX('Monthy Targets'!AC:AC,MATCH(FY2018_ALL_Targets!$B29,'Monthy Targets'!$B:$B,0))</f>
        <v>0</v>
      </c>
      <c r="CH29" s="14">
        <f>+INDEX('Monthy Targets'!AD:AD,MATCH(FY2018_ALL_Targets!$B29,'Monthy Targets'!$B:$B,0))</f>
        <v>0</v>
      </c>
      <c r="CI29" s="14">
        <f>+INDEX('Monthy Targets'!AE:AE,MATCH(FY2018_ALL_Targets!$B29,'Monthy Targets'!$B:$B,0))</f>
        <v>0</v>
      </c>
      <c r="CJ29" s="14">
        <f>+INDEX('Monthy Targets'!AF:AF,MATCH(FY2018_ALL_Targets!$B29,'Monthy Targets'!$B:$B,0))</f>
        <v>0</v>
      </c>
      <c r="CK29" s="14">
        <f>+INDEX('Monthy Targets'!AG:AG,MATCH(FY2018_ALL_Targets!$B29,'Monthy Targets'!$B:$B,0))</f>
        <v>0</v>
      </c>
      <c r="CL29" s="14">
        <v>0.34</v>
      </c>
      <c r="CM29" s="14">
        <v>0</v>
      </c>
      <c r="CN29" s="14">
        <v>0.34</v>
      </c>
      <c r="CO29" s="14">
        <v>0.34</v>
      </c>
      <c r="CP29" s="14">
        <v>0</v>
      </c>
      <c r="CQ29" s="14">
        <v>0.34</v>
      </c>
      <c r="CR29" s="14">
        <v>0.34</v>
      </c>
      <c r="CS29" s="14">
        <v>0.34</v>
      </c>
      <c r="DB29" s="14">
        <v>0.63</v>
      </c>
      <c r="DC29" s="14">
        <v>0</v>
      </c>
      <c r="DD29" s="14">
        <v>0.63</v>
      </c>
      <c r="DE29" s="14">
        <v>0.63</v>
      </c>
      <c r="DF29" s="14">
        <v>0</v>
      </c>
      <c r="DG29" s="14">
        <v>0.63</v>
      </c>
      <c r="DH29" s="14">
        <v>0.63</v>
      </c>
      <c r="DI29" s="14">
        <v>0.63</v>
      </c>
      <c r="DR29" s="14">
        <v>0.85</v>
      </c>
      <c r="DS29" s="14">
        <v>0.87</v>
      </c>
      <c r="DV29" s="183">
        <f t="shared" si="0"/>
        <v>1</v>
      </c>
      <c r="DW29" s="183">
        <f t="shared" si="1"/>
        <v>1</v>
      </c>
      <c r="DX29" s="12">
        <f t="shared" si="2"/>
        <v>0</v>
      </c>
      <c r="DY29" s="12">
        <v>0</v>
      </c>
    </row>
    <row r="30" spans="1:129" x14ac:dyDescent="0.25">
      <c r="A30" s="294">
        <v>4865</v>
      </c>
      <c r="B30" s="294">
        <v>455574</v>
      </c>
      <c r="C30" s="294">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560">
        <v>4.4117647058823498E-2</v>
      </c>
      <c r="BC30" s="560">
        <v>8.4745762711864403E-2</v>
      </c>
      <c r="BD30" s="560">
        <v>0</v>
      </c>
      <c r="BE30" s="560">
        <v>0.19672131147541</v>
      </c>
      <c r="BF30" s="13"/>
      <c r="BG30" s="13"/>
      <c r="BH30" s="13"/>
      <c r="BI30" s="13"/>
      <c r="BJ30" s="13"/>
      <c r="BK30" s="13"/>
      <c r="BL30" s="13"/>
      <c r="BM30" s="13"/>
      <c r="BN30" s="13">
        <v>4.4117647058823498E-2</v>
      </c>
      <c r="BO30" s="13">
        <v>8.4745762711864403E-2</v>
      </c>
      <c r="BP30" s="13">
        <v>0</v>
      </c>
      <c r="BQ30" s="13">
        <v>0.19672131147541</v>
      </c>
      <c r="BR30" s="704" t="s">
        <v>35</v>
      </c>
      <c r="BS30" s="704" t="s">
        <v>36</v>
      </c>
      <c r="BT30" s="704" t="s">
        <v>35</v>
      </c>
      <c r="BU30" s="704" t="s">
        <v>36</v>
      </c>
      <c r="BV30" s="704" t="s">
        <v>35</v>
      </c>
      <c r="BW30" s="704" t="s">
        <v>36</v>
      </c>
      <c r="BX30" s="704" t="s">
        <v>35</v>
      </c>
      <c r="BY30" s="704" t="s">
        <v>36</v>
      </c>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6.52</v>
      </c>
      <c r="CF30" s="14">
        <f>+INDEX('Monthy Targets'!AB:AB,MATCH(FY2018_ALL_Targets!$B30,'Monthy Targets'!$B:$B,0))</f>
        <v>6.54</v>
      </c>
      <c r="CG30" s="14">
        <f>+INDEX('Monthy Targets'!AC:AC,MATCH(FY2018_ALL_Targets!$B30,'Monthy Targets'!$B:$B,0))</f>
        <v>0</v>
      </c>
      <c r="CH30" s="14">
        <f>+INDEX('Monthy Targets'!AD:AD,MATCH(FY2018_ALL_Targets!$B30,'Monthy Targets'!$B:$B,0))</f>
        <v>0</v>
      </c>
      <c r="CI30" s="14">
        <f>+INDEX('Monthy Targets'!AE:AE,MATCH(FY2018_ALL_Targets!$B30,'Monthy Targets'!$B:$B,0))</f>
        <v>0</v>
      </c>
      <c r="CJ30" s="14">
        <f>+INDEX('Monthy Targets'!AF:AF,MATCH(FY2018_ALL_Targets!$B30,'Monthy Targets'!$B:$B,0))</f>
        <v>0</v>
      </c>
      <c r="CK30" s="14">
        <f>+INDEX('Monthy Targets'!AG:AG,MATCH(FY2018_ALL_Targets!$B30,'Monthy Targets'!$B:$B,0))</f>
        <v>0</v>
      </c>
      <c r="CL30" s="14">
        <v>0.43</v>
      </c>
      <c r="CM30" s="14">
        <v>0.43</v>
      </c>
      <c r="CN30" s="14">
        <v>0.43</v>
      </c>
      <c r="CO30" s="14">
        <v>0</v>
      </c>
      <c r="CP30" s="14">
        <v>0.43</v>
      </c>
      <c r="CQ30" s="14">
        <v>0</v>
      </c>
      <c r="CR30" s="14">
        <v>0.43</v>
      </c>
      <c r="CS30" s="14">
        <v>0</v>
      </c>
      <c r="DB30" s="14">
        <v>0.8</v>
      </c>
      <c r="DC30" s="14">
        <v>0.8</v>
      </c>
      <c r="DD30" s="14">
        <v>0.8</v>
      </c>
      <c r="DE30" s="14">
        <v>0</v>
      </c>
      <c r="DF30" s="14">
        <v>0.8</v>
      </c>
      <c r="DG30" s="14">
        <v>0</v>
      </c>
      <c r="DH30" s="14">
        <v>0.8</v>
      </c>
      <c r="DI30" s="14">
        <v>0</v>
      </c>
      <c r="DR30" s="14">
        <v>1.0900000000000001</v>
      </c>
      <c r="DS30" s="14">
        <v>0.98</v>
      </c>
      <c r="DV30" s="183">
        <f t="shared" si="0"/>
        <v>2</v>
      </c>
      <c r="DW30" s="183">
        <f t="shared" si="1"/>
        <v>2</v>
      </c>
      <c r="DX30" s="12">
        <f t="shared" si="2"/>
        <v>0</v>
      </c>
      <c r="DY30" s="12">
        <v>0</v>
      </c>
    </row>
    <row r="31" spans="1:129" x14ac:dyDescent="0.25">
      <c r="A31" s="294">
        <v>4530</v>
      </c>
      <c r="B31" s="294">
        <v>455576</v>
      </c>
      <c r="C31" s="294">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560">
        <v>4.6511627906976702E-2</v>
      </c>
      <c r="BC31" s="560">
        <v>6.0606060606060601E-2</v>
      </c>
      <c r="BD31" s="560">
        <v>0</v>
      </c>
      <c r="BE31" s="560">
        <v>0.157894736842105</v>
      </c>
      <c r="BF31" s="13"/>
      <c r="BG31" s="13"/>
      <c r="BH31" s="13"/>
      <c r="BI31" s="13"/>
      <c r="BJ31" s="13"/>
      <c r="BK31" s="13"/>
      <c r="BL31" s="13"/>
      <c r="BM31" s="13"/>
      <c r="BN31" s="13">
        <v>4.6511627906976702E-2</v>
      </c>
      <c r="BO31" s="13">
        <v>6.0606060606060601E-2</v>
      </c>
      <c r="BP31" s="13">
        <v>0</v>
      </c>
      <c r="BQ31" s="13">
        <v>0.157894736842105</v>
      </c>
      <c r="BR31" s="704" t="s">
        <v>36</v>
      </c>
      <c r="BS31" s="704" t="s">
        <v>35</v>
      </c>
      <c r="BT31" s="704" t="s">
        <v>35</v>
      </c>
      <c r="BU31" s="704" t="s">
        <v>35</v>
      </c>
      <c r="BV31" s="704" t="s">
        <v>36</v>
      </c>
      <c r="BW31" s="704" t="s">
        <v>35</v>
      </c>
      <c r="BX31" s="704" t="s">
        <v>35</v>
      </c>
      <c r="BY31" s="704" t="s">
        <v>35</v>
      </c>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5.0999999999999996</v>
      </c>
      <c r="CF31" s="14">
        <f>+INDEX('Monthy Targets'!AB:AB,MATCH(FY2018_ALL_Targets!$B31,'Monthy Targets'!$B:$B,0))</f>
        <v>5.13</v>
      </c>
      <c r="CG31" s="14">
        <f>+INDEX('Monthy Targets'!AC:AC,MATCH(FY2018_ALL_Targets!$B31,'Monthy Targets'!$B:$B,0))</f>
        <v>0</v>
      </c>
      <c r="CH31" s="14">
        <f>+INDEX('Monthy Targets'!AD:AD,MATCH(FY2018_ALL_Targets!$B31,'Monthy Targets'!$B:$B,0))</f>
        <v>0</v>
      </c>
      <c r="CI31" s="14">
        <f>+INDEX('Monthy Targets'!AE:AE,MATCH(FY2018_ALL_Targets!$B31,'Monthy Targets'!$B:$B,0))</f>
        <v>0</v>
      </c>
      <c r="CJ31" s="14">
        <f>+INDEX('Monthy Targets'!AF:AF,MATCH(FY2018_ALL_Targets!$B31,'Monthy Targets'!$B:$B,0))</f>
        <v>0</v>
      </c>
      <c r="CK31" s="14">
        <f>+INDEX('Monthy Targets'!AG:AG,MATCH(FY2018_ALL_Targets!$B31,'Monthy Targets'!$B:$B,0))</f>
        <v>0</v>
      </c>
      <c r="CL31" s="14">
        <v>0.34</v>
      </c>
      <c r="CM31" s="14">
        <v>0.34</v>
      </c>
      <c r="CN31" s="14">
        <v>0.34</v>
      </c>
      <c r="CO31" s="14">
        <v>0.34</v>
      </c>
      <c r="CP31" s="14">
        <v>0</v>
      </c>
      <c r="CQ31" s="14">
        <v>0.34</v>
      </c>
      <c r="CR31" s="14">
        <v>0.34</v>
      </c>
      <c r="CS31" s="14">
        <v>0.34</v>
      </c>
      <c r="DB31" s="14">
        <v>0.63</v>
      </c>
      <c r="DC31" s="14">
        <v>0.63</v>
      </c>
      <c r="DD31" s="14">
        <v>0.63</v>
      </c>
      <c r="DE31" s="14">
        <v>0.63</v>
      </c>
      <c r="DF31" s="14">
        <v>0</v>
      </c>
      <c r="DG31" s="14">
        <v>0.63</v>
      </c>
      <c r="DH31" s="14">
        <v>0.63</v>
      </c>
      <c r="DI31" s="14">
        <v>0.63</v>
      </c>
      <c r="DR31" s="14">
        <v>0.96</v>
      </c>
      <c r="DS31" s="14">
        <v>0.88</v>
      </c>
      <c r="DV31" s="183">
        <f t="shared" si="0"/>
        <v>1</v>
      </c>
      <c r="DW31" s="183">
        <f t="shared" si="1"/>
        <v>1</v>
      </c>
      <c r="DX31" s="12">
        <f t="shared" si="2"/>
        <v>0</v>
      </c>
      <c r="DY31" s="12">
        <v>0</v>
      </c>
    </row>
    <row r="32" spans="1:129" x14ac:dyDescent="0.25">
      <c r="A32" s="294">
        <v>4802</v>
      </c>
      <c r="B32" s="294">
        <v>455577</v>
      </c>
      <c r="C32" s="294">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560">
        <v>2.9411764705882401E-2</v>
      </c>
      <c r="BC32" s="560">
        <v>4.1666666666666699E-2</v>
      </c>
      <c r="BD32" s="560">
        <v>0</v>
      </c>
      <c r="BE32" s="560">
        <v>3.125E-2</v>
      </c>
      <c r="BF32" s="13"/>
      <c r="BG32" s="13"/>
      <c r="BH32" s="13"/>
      <c r="BI32" s="13"/>
      <c r="BJ32" s="13"/>
      <c r="BK32" s="13"/>
      <c r="BL32" s="13"/>
      <c r="BM32" s="13"/>
      <c r="BN32" s="13">
        <v>2.9411764705882401E-2</v>
      </c>
      <c r="BO32" s="13">
        <v>4.1666666666666699E-2</v>
      </c>
      <c r="BP32" s="13">
        <v>0</v>
      </c>
      <c r="BQ32" s="13">
        <v>3.125E-2</v>
      </c>
      <c r="BR32" s="704" t="s">
        <v>35</v>
      </c>
      <c r="BS32" s="704" t="s">
        <v>35</v>
      </c>
      <c r="BT32" s="704" t="s">
        <v>35</v>
      </c>
      <c r="BU32" s="704" t="s">
        <v>35</v>
      </c>
      <c r="BV32" s="704" t="s">
        <v>35</v>
      </c>
      <c r="BW32" s="704" t="s">
        <v>35</v>
      </c>
      <c r="BX32" s="704" t="s">
        <v>35</v>
      </c>
      <c r="BY32" s="704" t="s">
        <v>35</v>
      </c>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2.75</v>
      </c>
      <c r="CF32" s="14">
        <f>+INDEX('Monthy Targets'!AB:AB,MATCH(FY2018_ALL_Targets!$B32,'Monthy Targets'!$B:$B,0))</f>
        <v>2.76</v>
      </c>
      <c r="CG32" s="14">
        <f>+INDEX('Monthy Targets'!AC:AC,MATCH(FY2018_ALL_Targets!$B32,'Monthy Targets'!$B:$B,0))</f>
        <v>0</v>
      </c>
      <c r="CH32" s="14">
        <f>+INDEX('Monthy Targets'!AD:AD,MATCH(FY2018_ALL_Targets!$B32,'Monthy Targets'!$B:$B,0))</f>
        <v>0</v>
      </c>
      <c r="CI32" s="14">
        <f>+INDEX('Monthy Targets'!AE:AE,MATCH(FY2018_ALL_Targets!$B32,'Monthy Targets'!$B:$B,0))</f>
        <v>0</v>
      </c>
      <c r="CJ32" s="14">
        <f>+INDEX('Monthy Targets'!AF:AF,MATCH(FY2018_ALL_Targets!$B32,'Monthy Targets'!$B:$B,0))</f>
        <v>0</v>
      </c>
      <c r="CK32" s="14">
        <f>+INDEX('Monthy Targets'!AG:AG,MATCH(FY2018_ALL_Targets!$B32,'Monthy Targets'!$B:$B,0))</f>
        <v>0</v>
      </c>
      <c r="CL32" s="14">
        <v>0.18</v>
      </c>
      <c r="CM32" s="14">
        <v>0.18</v>
      </c>
      <c r="CN32" s="14">
        <v>0.18</v>
      </c>
      <c r="CO32" s="14">
        <v>0.18</v>
      </c>
      <c r="CP32" s="14">
        <v>0.18</v>
      </c>
      <c r="CQ32" s="14">
        <v>0.18</v>
      </c>
      <c r="CR32" s="14">
        <v>0.18</v>
      </c>
      <c r="CS32" s="14">
        <v>0.18</v>
      </c>
      <c r="DB32" s="14">
        <v>0.34</v>
      </c>
      <c r="DC32" s="14">
        <v>0.34</v>
      </c>
      <c r="DD32" s="14">
        <v>0.34</v>
      </c>
      <c r="DE32" s="14">
        <v>0.34</v>
      </c>
      <c r="DF32" s="14">
        <v>0.34</v>
      </c>
      <c r="DG32" s="14">
        <v>0.34</v>
      </c>
      <c r="DH32" s="14">
        <v>0.34</v>
      </c>
      <c r="DI32" s="14">
        <v>0.34</v>
      </c>
      <c r="DR32" s="14">
        <v>0.52</v>
      </c>
      <c r="DS32" s="14">
        <v>0.53</v>
      </c>
      <c r="DV32" s="183">
        <f t="shared" si="0"/>
        <v>0</v>
      </c>
      <c r="DW32" s="183">
        <f t="shared" si="1"/>
        <v>0</v>
      </c>
      <c r="DX32" s="12">
        <f t="shared" si="2"/>
        <v>0</v>
      </c>
      <c r="DY32" s="12">
        <v>0</v>
      </c>
    </row>
    <row r="33" spans="1:129" x14ac:dyDescent="0.25">
      <c r="A33" s="294">
        <v>4650</v>
      </c>
      <c r="B33" s="294">
        <v>455582</v>
      </c>
      <c r="C33" s="294">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560">
        <v>5.8823529411764698E-2</v>
      </c>
      <c r="BC33" s="560">
        <v>0.107142857142857</v>
      </c>
      <c r="BD33" s="560">
        <v>0</v>
      </c>
      <c r="BE33" s="560">
        <v>0.16666666666666699</v>
      </c>
      <c r="BF33" s="13"/>
      <c r="BG33" s="13"/>
      <c r="BH33" s="13"/>
      <c r="BI33" s="13"/>
      <c r="BJ33" s="13"/>
      <c r="BK33" s="13"/>
      <c r="BL33" s="13"/>
      <c r="BM33" s="13"/>
      <c r="BN33" s="13">
        <v>5.8823529411764698E-2</v>
      </c>
      <c r="BO33" s="13">
        <v>0.107142857142857</v>
      </c>
      <c r="BP33" s="13">
        <v>0</v>
      </c>
      <c r="BQ33" s="13">
        <v>0.16666666666666699</v>
      </c>
      <c r="BR33" s="704" t="s">
        <v>36</v>
      </c>
      <c r="BS33" s="704" t="s">
        <v>35</v>
      </c>
      <c r="BT33" s="704" t="s">
        <v>35</v>
      </c>
      <c r="BU33" s="704" t="s">
        <v>35</v>
      </c>
      <c r="BV33" s="704" t="s">
        <v>36</v>
      </c>
      <c r="BW33" s="704" t="s">
        <v>35</v>
      </c>
      <c r="BX33" s="704" t="s">
        <v>35</v>
      </c>
      <c r="BY33" s="704" t="s">
        <v>35</v>
      </c>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4.34</v>
      </c>
      <c r="CF33" s="14">
        <f>+INDEX('Monthy Targets'!AB:AB,MATCH(FY2018_ALL_Targets!$B33,'Monthy Targets'!$B:$B,0))</f>
        <v>4.33</v>
      </c>
      <c r="CG33" s="14">
        <f>+INDEX('Monthy Targets'!AC:AC,MATCH(FY2018_ALL_Targets!$B33,'Monthy Targets'!$B:$B,0))</f>
        <v>0</v>
      </c>
      <c r="CH33" s="14">
        <f>+INDEX('Monthy Targets'!AD:AD,MATCH(FY2018_ALL_Targets!$B33,'Monthy Targets'!$B:$B,0))</f>
        <v>0</v>
      </c>
      <c r="CI33" s="14">
        <f>+INDEX('Monthy Targets'!AE:AE,MATCH(FY2018_ALL_Targets!$B33,'Monthy Targets'!$B:$B,0))</f>
        <v>0</v>
      </c>
      <c r="CJ33" s="14">
        <f>+INDEX('Monthy Targets'!AF:AF,MATCH(FY2018_ALL_Targets!$B33,'Monthy Targets'!$B:$B,0))</f>
        <v>0</v>
      </c>
      <c r="CK33" s="14">
        <f>+INDEX('Monthy Targets'!AG:AG,MATCH(FY2018_ALL_Targets!$B33,'Monthy Targets'!$B:$B,0))</f>
        <v>0</v>
      </c>
      <c r="CL33" s="14">
        <v>0.28999999999999998</v>
      </c>
      <c r="CM33" s="14">
        <v>0.28999999999999998</v>
      </c>
      <c r="CN33" s="14">
        <v>0.28999999999999998</v>
      </c>
      <c r="CO33" s="14">
        <v>0.28999999999999998</v>
      </c>
      <c r="CP33" s="14">
        <v>0</v>
      </c>
      <c r="CQ33" s="14">
        <v>0.28999999999999998</v>
      </c>
      <c r="CR33" s="14">
        <v>0.28999999999999998</v>
      </c>
      <c r="CS33" s="14">
        <v>0.28999999999999998</v>
      </c>
      <c r="DB33" s="14">
        <v>0.54</v>
      </c>
      <c r="DC33" s="14">
        <v>0.54</v>
      </c>
      <c r="DD33" s="14">
        <v>0.54</v>
      </c>
      <c r="DE33" s="14">
        <v>0.54</v>
      </c>
      <c r="DF33" s="14">
        <v>0</v>
      </c>
      <c r="DG33" s="14">
        <v>0.54</v>
      </c>
      <c r="DH33" s="14">
        <v>0.54</v>
      </c>
      <c r="DI33" s="14">
        <v>0.54</v>
      </c>
      <c r="DR33" s="14">
        <v>0.82</v>
      </c>
      <c r="DS33" s="14">
        <v>0.74</v>
      </c>
      <c r="DV33" s="183">
        <f t="shared" si="0"/>
        <v>1</v>
      </c>
      <c r="DW33" s="183">
        <f t="shared" si="1"/>
        <v>1</v>
      </c>
      <c r="DX33" s="12">
        <f t="shared" si="2"/>
        <v>0</v>
      </c>
      <c r="DY33" s="12">
        <v>0</v>
      </c>
    </row>
    <row r="34" spans="1:129" x14ac:dyDescent="0.25">
      <c r="A34" s="294">
        <v>4898</v>
      </c>
      <c r="B34" s="294">
        <v>455586</v>
      </c>
      <c r="C34" s="294">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560">
        <v>0</v>
      </c>
      <c r="BC34" s="560">
        <v>4.6875E-2</v>
      </c>
      <c r="BD34" s="560">
        <v>0</v>
      </c>
      <c r="BE34" s="560">
        <v>0.231884057971014</v>
      </c>
      <c r="BF34" s="13"/>
      <c r="BG34" s="13"/>
      <c r="BH34" s="13"/>
      <c r="BI34" s="13"/>
      <c r="BJ34" s="13"/>
      <c r="BK34" s="13"/>
      <c r="BL34" s="13"/>
      <c r="BM34" s="13"/>
      <c r="BN34" s="13">
        <v>0</v>
      </c>
      <c r="BO34" s="13">
        <v>4.6875E-2</v>
      </c>
      <c r="BP34" s="13">
        <v>0</v>
      </c>
      <c r="BQ34" s="13">
        <v>0.231884057971014</v>
      </c>
      <c r="BR34" s="704" t="s">
        <v>35</v>
      </c>
      <c r="BS34" s="704" t="s">
        <v>35</v>
      </c>
      <c r="BT34" s="704" t="s">
        <v>35</v>
      </c>
      <c r="BU34" s="704" t="s">
        <v>35</v>
      </c>
      <c r="BV34" s="704" t="s">
        <v>35</v>
      </c>
      <c r="BW34" s="704" t="s">
        <v>35</v>
      </c>
      <c r="BX34" s="704" t="s">
        <v>35</v>
      </c>
      <c r="BY34" s="704" t="s">
        <v>36</v>
      </c>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CP34" s="14">
        <v>1.1499999999999999</v>
      </c>
      <c r="CQ34" s="14">
        <v>1.1499999999999999</v>
      </c>
      <c r="CR34" s="14">
        <v>1.1499999999999999</v>
      </c>
      <c r="CS34" s="14">
        <v>1.1499999999999999</v>
      </c>
      <c r="DB34" s="14">
        <v>2.14</v>
      </c>
      <c r="DC34" s="14">
        <v>2.14</v>
      </c>
      <c r="DD34" s="14">
        <v>2.14</v>
      </c>
      <c r="DE34" s="14">
        <v>2.14</v>
      </c>
      <c r="DF34" s="14">
        <v>2.14</v>
      </c>
      <c r="DG34" s="14">
        <v>2.14</v>
      </c>
      <c r="DH34" s="14">
        <v>2.14</v>
      </c>
      <c r="DI34" s="14">
        <v>0</v>
      </c>
      <c r="DR34" s="14">
        <v>1.4</v>
      </c>
      <c r="DS34" s="14">
        <v>1.2</v>
      </c>
      <c r="DV34" s="183">
        <f t="shared" si="0"/>
        <v>0</v>
      </c>
      <c r="DW34" s="183">
        <f t="shared" si="1"/>
        <v>1</v>
      </c>
      <c r="DX34" s="12">
        <f t="shared" si="2"/>
        <v>0</v>
      </c>
      <c r="DY34" s="12">
        <v>0</v>
      </c>
    </row>
    <row r="35" spans="1:129" x14ac:dyDescent="0.25">
      <c r="A35" s="294">
        <v>5204</v>
      </c>
      <c r="B35" s="294">
        <v>455592</v>
      </c>
      <c r="C35" s="294">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560">
        <v>2.01342281879195E-2</v>
      </c>
      <c r="BC35" s="560">
        <v>6.25E-2</v>
      </c>
      <c r="BD35" s="560">
        <v>0</v>
      </c>
      <c r="BE35" s="560">
        <v>0.20769230769230801</v>
      </c>
      <c r="BF35" s="13"/>
      <c r="BG35" s="13"/>
      <c r="BH35" s="13"/>
      <c r="BI35" s="13"/>
      <c r="BJ35" s="13"/>
      <c r="BK35" s="13"/>
      <c r="BL35" s="13"/>
      <c r="BM35" s="13"/>
      <c r="BN35" s="13">
        <v>2.01342281879195E-2</v>
      </c>
      <c r="BO35" s="13">
        <v>6.25E-2</v>
      </c>
      <c r="BP35" s="13">
        <v>0</v>
      </c>
      <c r="BQ35" s="13">
        <v>0.20769230769230801</v>
      </c>
      <c r="BR35" s="704" t="s">
        <v>35</v>
      </c>
      <c r="BS35" s="704" t="s">
        <v>36</v>
      </c>
      <c r="BT35" s="704" t="s">
        <v>35</v>
      </c>
      <c r="BU35" s="704" t="s">
        <v>35</v>
      </c>
      <c r="BV35" s="704" t="s">
        <v>35</v>
      </c>
      <c r="BW35" s="704" t="s">
        <v>36</v>
      </c>
      <c r="BX35" s="704" t="s">
        <v>35</v>
      </c>
      <c r="BY35" s="704" t="s">
        <v>35</v>
      </c>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14.36</v>
      </c>
      <c r="CF35" s="14">
        <f>+INDEX('Monthy Targets'!AB:AB,MATCH(FY2018_ALL_Targets!$B35,'Monthy Targets'!$B:$B,0))</f>
        <v>14.42</v>
      </c>
      <c r="CG35" s="14">
        <f>+INDEX('Monthy Targets'!AC:AC,MATCH(FY2018_ALL_Targets!$B35,'Monthy Targets'!$B:$B,0))</f>
        <v>0</v>
      </c>
      <c r="CH35" s="14">
        <f>+INDEX('Monthy Targets'!AD:AD,MATCH(FY2018_ALL_Targets!$B35,'Monthy Targets'!$B:$B,0))</f>
        <v>0</v>
      </c>
      <c r="CI35" s="14">
        <f>+INDEX('Monthy Targets'!AE:AE,MATCH(FY2018_ALL_Targets!$B35,'Monthy Targets'!$B:$B,0))</f>
        <v>0</v>
      </c>
      <c r="CJ35" s="14">
        <f>+INDEX('Monthy Targets'!AF:AF,MATCH(FY2018_ALL_Targets!$B35,'Monthy Targets'!$B:$B,0))</f>
        <v>0</v>
      </c>
      <c r="CK35" s="14">
        <f>+INDEX('Monthy Targets'!AG:AG,MATCH(FY2018_ALL_Targets!$B35,'Monthy Targets'!$B:$B,0))</f>
        <v>0</v>
      </c>
      <c r="CL35" s="14">
        <v>0</v>
      </c>
      <c r="CM35" s="14">
        <v>0.95</v>
      </c>
      <c r="CN35" s="14">
        <v>0.95</v>
      </c>
      <c r="CO35" s="14">
        <v>0.95</v>
      </c>
      <c r="CP35" s="14">
        <v>0.95</v>
      </c>
      <c r="CQ35" s="14">
        <v>0</v>
      </c>
      <c r="CR35" s="14">
        <v>0.95</v>
      </c>
      <c r="CS35" s="14">
        <v>0.95</v>
      </c>
      <c r="DB35" s="14">
        <v>0</v>
      </c>
      <c r="DC35" s="14">
        <v>1.77</v>
      </c>
      <c r="DD35" s="14">
        <v>1.77</v>
      </c>
      <c r="DE35" s="14">
        <v>1.77</v>
      </c>
      <c r="DF35" s="14">
        <v>1.77</v>
      </c>
      <c r="DG35" s="14">
        <v>0</v>
      </c>
      <c r="DH35" s="14">
        <v>1.77</v>
      </c>
      <c r="DI35" s="14">
        <v>1.77</v>
      </c>
      <c r="DR35" s="14">
        <v>2.4</v>
      </c>
      <c r="DS35" s="14">
        <v>2.46</v>
      </c>
      <c r="DV35" s="183">
        <f t="shared" si="0"/>
        <v>1</v>
      </c>
      <c r="DW35" s="183">
        <f t="shared" si="1"/>
        <v>1</v>
      </c>
      <c r="DX35" s="12">
        <f t="shared" si="2"/>
        <v>0</v>
      </c>
      <c r="DY35" s="12">
        <v>0</v>
      </c>
    </row>
    <row r="36" spans="1:129" x14ac:dyDescent="0.25">
      <c r="A36" s="294">
        <v>4676</v>
      </c>
      <c r="B36" s="294">
        <v>455594</v>
      </c>
      <c r="C36" s="294">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560">
        <v>0</v>
      </c>
      <c r="BC36" s="560">
        <v>4.6511627906976702E-2</v>
      </c>
      <c r="BD36" s="560">
        <v>0</v>
      </c>
      <c r="BE36" s="560">
        <v>0.125</v>
      </c>
      <c r="BF36" s="13"/>
      <c r="BG36" s="13"/>
      <c r="BH36" s="13"/>
      <c r="BI36" s="13"/>
      <c r="BJ36" s="13"/>
      <c r="BK36" s="13"/>
      <c r="BL36" s="13"/>
      <c r="BM36" s="13"/>
      <c r="BN36" s="13">
        <v>0</v>
      </c>
      <c r="BO36" s="13">
        <v>4.6511627906976702E-2</v>
      </c>
      <c r="BP36" s="13">
        <v>0</v>
      </c>
      <c r="BQ36" s="13">
        <v>0.125</v>
      </c>
      <c r="BR36" s="704" t="s">
        <v>35</v>
      </c>
      <c r="BS36" s="704" t="s">
        <v>35</v>
      </c>
      <c r="BT36" s="704" t="s">
        <v>35</v>
      </c>
      <c r="BU36" s="704" t="s">
        <v>35</v>
      </c>
      <c r="BV36" s="704" t="s">
        <v>35</v>
      </c>
      <c r="BW36" s="704" t="s">
        <v>35</v>
      </c>
      <c r="BX36" s="704" t="s">
        <v>35</v>
      </c>
      <c r="BY36" s="704" t="s">
        <v>35</v>
      </c>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12.18</v>
      </c>
      <c r="CF36" s="14">
        <f>+INDEX('Monthy Targets'!AB:AB,MATCH(FY2018_ALL_Targets!$B36,'Monthy Targets'!$B:$B,0))</f>
        <v>12.24</v>
      </c>
      <c r="CG36" s="14">
        <f>+INDEX('Monthy Targets'!AC:AC,MATCH(FY2018_ALL_Targets!$B36,'Monthy Targets'!$B:$B,0))</f>
        <v>0</v>
      </c>
      <c r="CH36" s="14">
        <f>+INDEX('Monthy Targets'!AD:AD,MATCH(FY2018_ALL_Targets!$B36,'Monthy Targets'!$B:$B,0))</f>
        <v>0</v>
      </c>
      <c r="CI36" s="14">
        <f>+INDEX('Monthy Targets'!AE:AE,MATCH(FY2018_ALL_Targets!$B36,'Monthy Targets'!$B:$B,0))</f>
        <v>0</v>
      </c>
      <c r="CJ36" s="14">
        <f>+INDEX('Monthy Targets'!AF:AF,MATCH(FY2018_ALL_Targets!$B36,'Monthy Targets'!$B:$B,0))</f>
        <v>0</v>
      </c>
      <c r="CK36" s="14">
        <f>+INDEX('Monthy Targets'!AG:AG,MATCH(FY2018_ALL_Targets!$B36,'Monthy Targets'!$B:$B,0))</f>
        <v>0</v>
      </c>
      <c r="CL36" s="14">
        <v>0.81</v>
      </c>
      <c r="CM36" s="14">
        <v>0.81</v>
      </c>
      <c r="CN36" s="14">
        <v>0.81</v>
      </c>
      <c r="CO36" s="14">
        <v>0</v>
      </c>
      <c r="CP36" s="14">
        <v>0.81</v>
      </c>
      <c r="CQ36" s="14">
        <v>0.81</v>
      </c>
      <c r="CR36" s="14">
        <v>0.81</v>
      </c>
      <c r="CS36" s="14">
        <v>0.81</v>
      </c>
      <c r="DB36" s="14">
        <v>1.5</v>
      </c>
      <c r="DC36" s="14">
        <v>1.5</v>
      </c>
      <c r="DD36" s="14">
        <v>1.5</v>
      </c>
      <c r="DE36" s="14">
        <v>0</v>
      </c>
      <c r="DF36" s="14">
        <v>1.5</v>
      </c>
      <c r="DG36" s="14">
        <v>1.5</v>
      </c>
      <c r="DH36" s="14">
        <v>1.5</v>
      </c>
      <c r="DI36" s="14">
        <v>1.5</v>
      </c>
      <c r="DR36" s="14">
        <v>2.04</v>
      </c>
      <c r="DS36" s="14">
        <v>2.34</v>
      </c>
      <c r="DV36" s="183">
        <f t="shared" si="0"/>
        <v>0</v>
      </c>
      <c r="DW36" s="183">
        <f t="shared" si="1"/>
        <v>0</v>
      </c>
      <c r="DX36" s="12">
        <f t="shared" si="2"/>
        <v>0</v>
      </c>
      <c r="DY36" s="12">
        <v>0</v>
      </c>
    </row>
    <row r="37" spans="1:129" x14ac:dyDescent="0.25">
      <c r="A37" s="294">
        <v>4155</v>
      </c>
      <c r="B37" s="294">
        <v>455597</v>
      </c>
      <c r="C37" s="294">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560">
        <v>2.3529411764705899E-2</v>
      </c>
      <c r="BC37" s="560">
        <v>3.2786885245901599E-2</v>
      </c>
      <c r="BD37" s="560">
        <v>0</v>
      </c>
      <c r="BE37" s="560">
        <v>0.11267605633802801</v>
      </c>
      <c r="BF37" s="13"/>
      <c r="BG37" s="13"/>
      <c r="BH37" s="13"/>
      <c r="BI37" s="13"/>
      <c r="BJ37" s="13"/>
      <c r="BK37" s="13"/>
      <c r="BL37" s="13"/>
      <c r="BM37" s="13"/>
      <c r="BN37" s="13">
        <v>2.3529411764705899E-2</v>
      </c>
      <c r="BO37" s="13">
        <v>3.2786885245901599E-2</v>
      </c>
      <c r="BP37" s="13">
        <v>0</v>
      </c>
      <c r="BQ37" s="13">
        <v>0.11267605633802801</v>
      </c>
      <c r="BR37" s="704" t="s">
        <v>35</v>
      </c>
      <c r="BS37" s="704" t="s">
        <v>35</v>
      </c>
      <c r="BT37" s="704" t="s">
        <v>35</v>
      </c>
      <c r="BU37" s="704" t="s">
        <v>35</v>
      </c>
      <c r="BV37" s="704" t="s">
        <v>35</v>
      </c>
      <c r="BW37" s="704" t="s">
        <v>35</v>
      </c>
      <c r="BX37" s="704" t="s">
        <v>35</v>
      </c>
      <c r="BY37" s="704" t="s">
        <v>35</v>
      </c>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12.04</v>
      </c>
      <c r="CF37" s="14">
        <f>+INDEX('Monthy Targets'!AB:AB,MATCH(FY2018_ALL_Targets!$B37,'Monthy Targets'!$B:$B,0))</f>
        <v>12.09</v>
      </c>
      <c r="CG37" s="14">
        <f>+INDEX('Monthy Targets'!AC:AC,MATCH(FY2018_ALL_Targets!$B37,'Monthy Targets'!$B:$B,0))</f>
        <v>0</v>
      </c>
      <c r="CH37" s="14">
        <f>+INDEX('Monthy Targets'!AD:AD,MATCH(FY2018_ALL_Targets!$B37,'Monthy Targets'!$B:$B,0))</f>
        <v>0</v>
      </c>
      <c r="CI37" s="14">
        <f>+INDEX('Monthy Targets'!AE:AE,MATCH(FY2018_ALL_Targets!$B37,'Monthy Targets'!$B:$B,0))</f>
        <v>0</v>
      </c>
      <c r="CJ37" s="14">
        <f>+INDEX('Monthy Targets'!AF:AF,MATCH(FY2018_ALL_Targets!$B37,'Monthy Targets'!$B:$B,0))</f>
        <v>0</v>
      </c>
      <c r="CK37" s="14">
        <f>+INDEX('Monthy Targets'!AG:AG,MATCH(FY2018_ALL_Targets!$B37,'Monthy Targets'!$B:$B,0))</f>
        <v>0</v>
      </c>
      <c r="CL37" s="14">
        <v>0.8</v>
      </c>
      <c r="CM37" s="14">
        <v>0.8</v>
      </c>
      <c r="CN37" s="14">
        <v>0.8</v>
      </c>
      <c r="CO37" s="14">
        <v>0.8</v>
      </c>
      <c r="CP37" s="14">
        <v>0.8</v>
      </c>
      <c r="CQ37" s="14">
        <v>0.8</v>
      </c>
      <c r="CR37" s="14">
        <v>0.8</v>
      </c>
      <c r="CS37" s="14">
        <v>0.8</v>
      </c>
      <c r="DB37" s="14">
        <v>1.49</v>
      </c>
      <c r="DC37" s="14">
        <v>1.49</v>
      </c>
      <c r="DD37" s="14">
        <v>1.49</v>
      </c>
      <c r="DE37" s="14">
        <v>1.49</v>
      </c>
      <c r="DF37" s="14">
        <v>1.49</v>
      </c>
      <c r="DG37" s="14">
        <v>1.49</v>
      </c>
      <c r="DH37" s="14">
        <v>1.49</v>
      </c>
      <c r="DI37" s="14">
        <v>1.49</v>
      </c>
      <c r="DR37" s="14">
        <v>2.2599999999999998</v>
      </c>
      <c r="DS37" s="14">
        <v>2.3199999999999998</v>
      </c>
      <c r="DV37" s="183">
        <f t="shared" si="0"/>
        <v>0</v>
      </c>
      <c r="DW37" s="183">
        <f t="shared" si="1"/>
        <v>0</v>
      </c>
      <c r="DX37" s="12">
        <f t="shared" si="2"/>
        <v>0</v>
      </c>
      <c r="DY37" s="12">
        <v>0</v>
      </c>
    </row>
    <row r="38" spans="1:129" x14ac:dyDescent="0.25">
      <c r="A38" s="294">
        <v>4781</v>
      </c>
      <c r="B38" s="294">
        <v>455599</v>
      </c>
      <c r="C38" s="294">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560">
        <v>4.0935672514619902E-2</v>
      </c>
      <c r="BC38" s="560">
        <v>5.7142857142857099E-2</v>
      </c>
      <c r="BD38" s="560">
        <v>0</v>
      </c>
      <c r="BE38" s="560">
        <v>0.26315789473684198</v>
      </c>
      <c r="BF38" s="13"/>
      <c r="BG38" s="13"/>
      <c r="BH38" s="13"/>
      <c r="BI38" s="13"/>
      <c r="BJ38" s="13"/>
      <c r="BK38" s="13"/>
      <c r="BL38" s="13"/>
      <c r="BM38" s="13"/>
      <c r="BN38" s="13">
        <v>4.0935672514619902E-2</v>
      </c>
      <c r="BO38" s="13">
        <v>5.7142857142857099E-2</v>
      </c>
      <c r="BP38" s="13">
        <v>0</v>
      </c>
      <c r="BQ38" s="13">
        <v>0.26315789473684198</v>
      </c>
      <c r="BR38" s="704" t="s">
        <v>35</v>
      </c>
      <c r="BS38" s="704" t="s">
        <v>36</v>
      </c>
      <c r="BT38" s="704" t="s">
        <v>35</v>
      </c>
      <c r="BU38" s="704" t="s">
        <v>36</v>
      </c>
      <c r="BV38" s="704" t="s">
        <v>35</v>
      </c>
      <c r="BW38" s="704" t="s">
        <v>36</v>
      </c>
      <c r="BX38" s="704" t="s">
        <v>35</v>
      </c>
      <c r="BY38" s="704" t="s">
        <v>36</v>
      </c>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34.39</v>
      </c>
      <c r="CF38" s="14">
        <f>+INDEX('Monthy Targets'!AB:AB,MATCH(FY2018_ALL_Targets!$B38,'Monthy Targets'!$B:$B,0))</f>
        <v>34.56</v>
      </c>
      <c r="CG38" s="14">
        <f>+INDEX('Monthy Targets'!AC:AC,MATCH(FY2018_ALL_Targets!$B38,'Monthy Targets'!$B:$B,0))</f>
        <v>0</v>
      </c>
      <c r="CH38" s="14">
        <f>+INDEX('Monthy Targets'!AD:AD,MATCH(FY2018_ALL_Targets!$B38,'Monthy Targets'!$B:$B,0))</f>
        <v>0</v>
      </c>
      <c r="CI38" s="14">
        <f>+INDEX('Monthy Targets'!AE:AE,MATCH(FY2018_ALL_Targets!$B38,'Monthy Targets'!$B:$B,0))</f>
        <v>0</v>
      </c>
      <c r="CJ38" s="14">
        <f>+INDEX('Monthy Targets'!AF:AF,MATCH(FY2018_ALL_Targets!$B38,'Monthy Targets'!$B:$B,0))</f>
        <v>0</v>
      </c>
      <c r="CK38" s="14">
        <f>+INDEX('Monthy Targets'!AG:AG,MATCH(FY2018_ALL_Targets!$B38,'Monthy Targets'!$B:$B,0))</f>
        <v>0</v>
      </c>
      <c r="CL38" s="14">
        <v>2.2799999999999998</v>
      </c>
      <c r="CM38" s="14">
        <v>2.2799999999999998</v>
      </c>
      <c r="CN38" s="14">
        <v>2.2799999999999998</v>
      </c>
      <c r="CO38" s="14">
        <v>0</v>
      </c>
      <c r="CP38" s="14">
        <v>2.2799999999999998</v>
      </c>
      <c r="CQ38" s="14">
        <v>0</v>
      </c>
      <c r="CR38" s="14">
        <v>2.2799999999999998</v>
      </c>
      <c r="CS38" s="14">
        <v>0</v>
      </c>
      <c r="DB38" s="14">
        <v>4.24</v>
      </c>
      <c r="DC38" s="14">
        <v>4.24</v>
      </c>
      <c r="DD38" s="14">
        <v>4.24</v>
      </c>
      <c r="DE38" s="14">
        <v>0</v>
      </c>
      <c r="DF38" s="14">
        <v>4.24</v>
      </c>
      <c r="DG38" s="14">
        <v>0</v>
      </c>
      <c r="DH38" s="14">
        <v>4.24</v>
      </c>
      <c r="DI38" s="14">
        <v>0</v>
      </c>
      <c r="DR38" s="14">
        <v>5.76</v>
      </c>
      <c r="DS38" s="14">
        <v>5.19</v>
      </c>
      <c r="DV38" s="183">
        <f t="shared" si="0"/>
        <v>2</v>
      </c>
      <c r="DW38" s="183">
        <f t="shared" si="1"/>
        <v>2</v>
      </c>
      <c r="DX38" s="12">
        <f t="shared" si="2"/>
        <v>0</v>
      </c>
      <c r="DY38" s="12">
        <v>0</v>
      </c>
    </row>
    <row r="39" spans="1:129" x14ac:dyDescent="0.25">
      <c r="A39" s="294">
        <v>4230</v>
      </c>
      <c r="B39" s="294">
        <v>455602</v>
      </c>
      <c r="C39" s="294">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560">
        <v>0</v>
      </c>
      <c r="BC39" s="560">
        <v>8.3333333333333301E-2</v>
      </c>
      <c r="BD39" s="560">
        <v>4.3478260869565202E-2</v>
      </c>
      <c r="BE39" s="560">
        <v>0.17073170731707299</v>
      </c>
      <c r="BF39" s="13"/>
      <c r="BG39" s="13"/>
      <c r="BH39" s="13"/>
      <c r="BI39" s="13"/>
      <c r="BJ39" s="13"/>
      <c r="BK39" s="13"/>
      <c r="BL39" s="13"/>
      <c r="BM39" s="13"/>
      <c r="BN39" s="13">
        <v>0</v>
      </c>
      <c r="BO39" s="13">
        <v>8.3333333333333301E-2</v>
      </c>
      <c r="BP39" s="13">
        <v>4.3478260869565202E-2</v>
      </c>
      <c r="BQ39" s="13">
        <v>0.17073170731707299</v>
      </c>
      <c r="BR39" s="704" t="s">
        <v>35</v>
      </c>
      <c r="BS39" s="704" t="s">
        <v>36</v>
      </c>
      <c r="BT39" s="704" t="s">
        <v>36</v>
      </c>
      <c r="BU39" s="704" t="s">
        <v>36</v>
      </c>
      <c r="BV39" s="704" t="s">
        <v>35</v>
      </c>
      <c r="BW39" s="704" t="s">
        <v>36</v>
      </c>
      <c r="BX39" s="704" t="s">
        <v>36</v>
      </c>
      <c r="BY39" s="704" t="s">
        <v>36</v>
      </c>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5.0999999999999996</v>
      </c>
      <c r="CF39" s="14">
        <f>+INDEX('Monthy Targets'!AB:AB,MATCH(FY2018_ALL_Targets!$B39,'Monthy Targets'!$B:$B,0))</f>
        <v>5.13</v>
      </c>
      <c r="CG39" s="14">
        <f>+INDEX('Monthy Targets'!AC:AC,MATCH(FY2018_ALL_Targets!$B39,'Monthy Targets'!$B:$B,0))</f>
        <v>0</v>
      </c>
      <c r="CH39" s="14">
        <f>+INDEX('Monthy Targets'!AD:AD,MATCH(FY2018_ALL_Targets!$B39,'Monthy Targets'!$B:$B,0))</f>
        <v>0</v>
      </c>
      <c r="CI39" s="14">
        <f>+INDEX('Monthy Targets'!AE:AE,MATCH(FY2018_ALL_Targets!$B39,'Monthy Targets'!$B:$B,0))</f>
        <v>0</v>
      </c>
      <c r="CJ39" s="14">
        <f>+INDEX('Monthy Targets'!AF:AF,MATCH(FY2018_ALL_Targets!$B39,'Monthy Targets'!$B:$B,0))</f>
        <v>0</v>
      </c>
      <c r="CK39" s="14">
        <f>+INDEX('Monthy Targets'!AG:AG,MATCH(FY2018_ALL_Targets!$B39,'Monthy Targets'!$B:$B,0))</f>
        <v>0</v>
      </c>
      <c r="CL39" s="14">
        <v>0.34</v>
      </c>
      <c r="CM39" s="14">
        <v>0</v>
      </c>
      <c r="CN39" s="14">
        <v>0</v>
      </c>
      <c r="CO39" s="14">
        <v>0.34</v>
      </c>
      <c r="CP39" s="14">
        <v>0.34</v>
      </c>
      <c r="CQ39" s="14">
        <v>0</v>
      </c>
      <c r="CR39" s="14">
        <v>0</v>
      </c>
      <c r="CS39" s="14">
        <v>0</v>
      </c>
      <c r="DB39" s="14">
        <v>0.63</v>
      </c>
      <c r="DC39" s="14">
        <v>0</v>
      </c>
      <c r="DD39" s="14">
        <v>0</v>
      </c>
      <c r="DE39" s="14">
        <v>0.63</v>
      </c>
      <c r="DF39" s="14">
        <v>0.63</v>
      </c>
      <c r="DG39" s="14">
        <v>0</v>
      </c>
      <c r="DH39" s="14">
        <v>0</v>
      </c>
      <c r="DI39" s="14">
        <v>0</v>
      </c>
      <c r="DR39" s="14">
        <v>0.75</v>
      </c>
      <c r="DS39" s="14">
        <v>0.66</v>
      </c>
      <c r="DV39" s="183">
        <f t="shared" si="0"/>
        <v>3</v>
      </c>
      <c r="DW39" s="183">
        <f t="shared" si="1"/>
        <v>3</v>
      </c>
      <c r="DX39" s="12">
        <f t="shared" si="2"/>
        <v>0</v>
      </c>
      <c r="DY39" s="12">
        <v>0</v>
      </c>
    </row>
    <row r="40" spans="1:129" x14ac:dyDescent="0.25">
      <c r="A40" s="294">
        <v>4814</v>
      </c>
      <c r="B40" s="294">
        <v>455606</v>
      </c>
      <c r="C40" s="294">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560">
        <v>6.4935064935064896E-3</v>
      </c>
      <c r="BC40" s="560">
        <v>4.6875E-2</v>
      </c>
      <c r="BD40" s="560">
        <v>0</v>
      </c>
      <c r="BE40" s="560">
        <v>0.25714285714285701</v>
      </c>
      <c r="BF40" s="13"/>
      <c r="BG40" s="13"/>
      <c r="BH40" s="13"/>
      <c r="BI40" s="13"/>
      <c r="BJ40" s="13"/>
      <c r="BK40" s="13"/>
      <c r="BL40" s="13"/>
      <c r="BM40" s="13"/>
      <c r="BN40" s="13">
        <v>6.4935064935064896E-3</v>
      </c>
      <c r="BO40" s="13">
        <v>4.6875E-2</v>
      </c>
      <c r="BP40" s="13">
        <v>0</v>
      </c>
      <c r="BQ40" s="13">
        <v>0.25714285714285701</v>
      </c>
      <c r="BR40" s="704" t="s">
        <v>35</v>
      </c>
      <c r="BS40" s="704" t="s">
        <v>35</v>
      </c>
      <c r="BT40" s="704" t="s">
        <v>35</v>
      </c>
      <c r="BU40" s="704" t="s">
        <v>35</v>
      </c>
      <c r="BV40" s="704" t="s">
        <v>35</v>
      </c>
      <c r="BW40" s="704" t="s">
        <v>35</v>
      </c>
      <c r="BX40" s="704" t="s">
        <v>35</v>
      </c>
      <c r="BY40" s="704" t="s">
        <v>35</v>
      </c>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18.309999999999999</v>
      </c>
      <c r="CF40" s="14">
        <f>+INDEX('Monthy Targets'!AB:AB,MATCH(FY2018_ALL_Targets!$B40,'Monthy Targets'!$B:$B,0))</f>
        <v>18.39</v>
      </c>
      <c r="CG40" s="14">
        <f>+INDEX('Monthy Targets'!AC:AC,MATCH(FY2018_ALL_Targets!$B40,'Monthy Targets'!$B:$B,0))</f>
        <v>0</v>
      </c>
      <c r="CH40" s="14">
        <f>+INDEX('Monthy Targets'!AD:AD,MATCH(FY2018_ALL_Targets!$B40,'Monthy Targets'!$B:$B,0))</f>
        <v>0</v>
      </c>
      <c r="CI40" s="14">
        <f>+INDEX('Monthy Targets'!AE:AE,MATCH(FY2018_ALL_Targets!$B40,'Monthy Targets'!$B:$B,0))</f>
        <v>0</v>
      </c>
      <c r="CJ40" s="14">
        <f>+INDEX('Monthy Targets'!AF:AF,MATCH(FY2018_ALL_Targets!$B40,'Monthy Targets'!$B:$B,0))</f>
        <v>0</v>
      </c>
      <c r="CK40" s="14">
        <f>+INDEX('Monthy Targets'!AG:AG,MATCH(FY2018_ALL_Targets!$B40,'Monthy Targets'!$B:$B,0))</f>
        <v>0</v>
      </c>
      <c r="CL40" s="14">
        <v>1.22</v>
      </c>
      <c r="CM40" s="14">
        <v>0</v>
      </c>
      <c r="CN40" s="14">
        <v>1.22</v>
      </c>
      <c r="CO40" s="14">
        <v>1.22</v>
      </c>
      <c r="CP40" s="14">
        <v>1.22</v>
      </c>
      <c r="CQ40" s="14">
        <v>1.22</v>
      </c>
      <c r="CR40" s="14">
        <v>1.22</v>
      </c>
      <c r="CS40" s="14">
        <v>1.22</v>
      </c>
      <c r="DB40" s="14">
        <v>2.2599999999999998</v>
      </c>
      <c r="DC40" s="14">
        <v>0</v>
      </c>
      <c r="DD40" s="14">
        <v>2.2599999999999998</v>
      </c>
      <c r="DE40" s="14">
        <v>2.2599999999999998</v>
      </c>
      <c r="DF40" s="14">
        <v>2.2599999999999998</v>
      </c>
      <c r="DG40" s="14">
        <v>2.2599999999999998</v>
      </c>
      <c r="DH40" s="14">
        <v>2.2599999999999998</v>
      </c>
      <c r="DI40" s="14">
        <v>2.2599999999999998</v>
      </c>
      <c r="DR40" s="14">
        <v>3.07</v>
      </c>
      <c r="DS40" s="14">
        <v>3.52</v>
      </c>
      <c r="DV40" s="183">
        <f t="shared" si="0"/>
        <v>0</v>
      </c>
      <c r="DW40" s="183">
        <f t="shared" si="1"/>
        <v>0</v>
      </c>
      <c r="DX40" s="12">
        <f t="shared" si="2"/>
        <v>0</v>
      </c>
      <c r="DY40" s="12">
        <v>0</v>
      </c>
    </row>
    <row r="41" spans="1:129" x14ac:dyDescent="0.25">
      <c r="A41" s="294">
        <v>4870</v>
      </c>
      <c r="B41" s="294">
        <v>455611</v>
      </c>
      <c r="C41" s="294">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560">
        <v>7.4999999999999997E-2</v>
      </c>
      <c r="BC41" s="560">
        <v>0</v>
      </c>
      <c r="BD41" s="560">
        <v>0</v>
      </c>
      <c r="BE41" s="560">
        <v>6.8965517241379296E-2</v>
      </c>
      <c r="BF41" s="13"/>
      <c r="BG41" s="13"/>
      <c r="BH41" s="13"/>
      <c r="BI41" s="13"/>
      <c r="BJ41" s="13"/>
      <c r="BK41" s="13"/>
      <c r="BL41" s="13"/>
      <c r="BM41" s="13"/>
      <c r="BN41" s="13">
        <v>7.4999999999999997E-2</v>
      </c>
      <c r="BO41" s="13">
        <v>0</v>
      </c>
      <c r="BP41" s="13">
        <v>0</v>
      </c>
      <c r="BQ41" s="13">
        <v>6.8965517241379296E-2</v>
      </c>
      <c r="BR41" s="704" t="s">
        <v>36</v>
      </c>
      <c r="BS41" s="704" t="s">
        <v>35</v>
      </c>
      <c r="BT41" s="704" t="s">
        <v>35</v>
      </c>
      <c r="BU41" s="704" t="s">
        <v>35</v>
      </c>
      <c r="BV41" s="704" t="s">
        <v>36</v>
      </c>
      <c r="BW41" s="704" t="s">
        <v>35</v>
      </c>
      <c r="BX41" s="704" t="s">
        <v>35</v>
      </c>
      <c r="BY41" s="704" t="s">
        <v>35</v>
      </c>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2.78</v>
      </c>
      <c r="CF41" s="14">
        <f>+INDEX('Monthy Targets'!AB:AB,MATCH(FY2018_ALL_Targets!$B41,'Monthy Targets'!$B:$B,0))</f>
        <v>2.79</v>
      </c>
      <c r="CG41" s="14">
        <f>+INDEX('Monthy Targets'!AC:AC,MATCH(FY2018_ALL_Targets!$B41,'Monthy Targets'!$B:$B,0))</f>
        <v>0</v>
      </c>
      <c r="CH41" s="14">
        <f>+INDEX('Monthy Targets'!AD:AD,MATCH(FY2018_ALL_Targets!$B41,'Monthy Targets'!$B:$B,0))</f>
        <v>0</v>
      </c>
      <c r="CI41" s="14">
        <f>+INDEX('Monthy Targets'!AE:AE,MATCH(FY2018_ALL_Targets!$B41,'Monthy Targets'!$B:$B,0))</f>
        <v>0</v>
      </c>
      <c r="CJ41" s="14">
        <f>+INDEX('Monthy Targets'!AF:AF,MATCH(FY2018_ALL_Targets!$B41,'Monthy Targets'!$B:$B,0))</f>
        <v>0</v>
      </c>
      <c r="CK41" s="14">
        <f>+INDEX('Monthy Targets'!AG:AG,MATCH(FY2018_ALL_Targets!$B41,'Monthy Targets'!$B:$B,0))</f>
        <v>0</v>
      </c>
      <c r="CL41" s="14">
        <v>0</v>
      </c>
      <c r="CM41" s="14">
        <v>0.19</v>
      </c>
      <c r="CN41" s="14">
        <v>0.19</v>
      </c>
      <c r="CO41" s="14">
        <v>0.19</v>
      </c>
      <c r="CP41" s="14">
        <v>0</v>
      </c>
      <c r="CQ41" s="14">
        <v>0.19</v>
      </c>
      <c r="CR41" s="14">
        <v>0.19</v>
      </c>
      <c r="CS41" s="14">
        <v>0.19</v>
      </c>
      <c r="DB41" s="14">
        <v>0</v>
      </c>
      <c r="DC41" s="14">
        <v>0.34</v>
      </c>
      <c r="DD41" s="14">
        <v>0.34</v>
      </c>
      <c r="DE41" s="14">
        <v>0.34</v>
      </c>
      <c r="DF41" s="14">
        <v>0</v>
      </c>
      <c r="DG41" s="14">
        <v>0.34</v>
      </c>
      <c r="DH41" s="14">
        <v>0.34</v>
      </c>
      <c r="DI41" s="14">
        <v>0.34</v>
      </c>
      <c r="DR41" s="14">
        <v>0.47</v>
      </c>
      <c r="DS41" s="14">
        <v>0.48</v>
      </c>
      <c r="DV41" s="183">
        <f t="shared" si="0"/>
        <v>1</v>
      </c>
      <c r="DW41" s="183">
        <f t="shared" si="1"/>
        <v>1</v>
      </c>
      <c r="DX41" s="12">
        <f t="shared" si="2"/>
        <v>0</v>
      </c>
      <c r="DY41" s="12">
        <v>0</v>
      </c>
    </row>
    <row r="42" spans="1:129" x14ac:dyDescent="0.25">
      <c r="A42" s="294">
        <v>5005</v>
      </c>
      <c r="B42" s="294">
        <v>455613</v>
      </c>
      <c r="C42" s="294">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560">
        <v>1.1764705882352899E-2</v>
      </c>
      <c r="BC42" s="560">
        <v>8.0645161290322606E-2</v>
      </c>
      <c r="BD42" s="560">
        <v>0</v>
      </c>
      <c r="BE42" s="560">
        <v>0.164383561643836</v>
      </c>
      <c r="BF42" s="13"/>
      <c r="BG42" s="13"/>
      <c r="BH42" s="13"/>
      <c r="BI42" s="13"/>
      <c r="BJ42" s="13"/>
      <c r="BK42" s="13"/>
      <c r="BL42" s="13"/>
      <c r="BM42" s="13"/>
      <c r="BN42" s="13">
        <v>1.1764705882352899E-2</v>
      </c>
      <c r="BO42" s="13">
        <v>8.0645161290322606E-2</v>
      </c>
      <c r="BP42" s="13">
        <v>0</v>
      </c>
      <c r="BQ42" s="13">
        <v>0.164383561643836</v>
      </c>
      <c r="BR42" s="704" t="s">
        <v>35</v>
      </c>
      <c r="BS42" s="704" t="s">
        <v>35</v>
      </c>
      <c r="BT42" s="704" t="s">
        <v>35</v>
      </c>
      <c r="BU42" s="704" t="s">
        <v>36</v>
      </c>
      <c r="BV42" s="704" t="s">
        <v>35</v>
      </c>
      <c r="BW42" s="704" t="s">
        <v>35</v>
      </c>
      <c r="BX42" s="704" t="s">
        <v>35</v>
      </c>
      <c r="BY42" s="704" t="s">
        <v>36</v>
      </c>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CP42" s="14">
        <v>0.53</v>
      </c>
      <c r="CQ42" s="14">
        <v>0.53</v>
      </c>
      <c r="CR42" s="14">
        <v>0.53</v>
      </c>
      <c r="CS42" s="14">
        <v>0</v>
      </c>
      <c r="DB42" s="14">
        <v>0.98</v>
      </c>
      <c r="DC42" s="14">
        <v>0.98</v>
      </c>
      <c r="DD42" s="14">
        <v>0.98</v>
      </c>
      <c r="DE42" s="14">
        <v>0.98</v>
      </c>
      <c r="DF42" s="14">
        <v>0.98</v>
      </c>
      <c r="DG42" s="14">
        <v>0.98</v>
      </c>
      <c r="DH42" s="14">
        <v>0.98</v>
      </c>
      <c r="DI42" s="14">
        <v>0</v>
      </c>
      <c r="DR42" s="14">
        <v>0.64</v>
      </c>
      <c r="DS42" s="14">
        <v>0.49</v>
      </c>
      <c r="DV42" s="183">
        <f t="shared" si="0"/>
        <v>1</v>
      </c>
      <c r="DW42" s="183">
        <f t="shared" si="1"/>
        <v>1</v>
      </c>
      <c r="DX42" s="12">
        <f t="shared" si="2"/>
        <v>0</v>
      </c>
      <c r="DY42" s="12">
        <v>0</v>
      </c>
    </row>
    <row r="43" spans="1:129" x14ac:dyDescent="0.25">
      <c r="A43" s="294">
        <v>5098</v>
      </c>
      <c r="B43" s="294">
        <v>455627</v>
      </c>
      <c r="C43" s="294">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560">
        <v>0</v>
      </c>
      <c r="BC43" s="560">
        <v>3.3333333333333298E-2</v>
      </c>
      <c r="BD43" s="560">
        <v>0</v>
      </c>
      <c r="BE43" s="560">
        <v>0.13888888888888901</v>
      </c>
      <c r="BF43" s="13"/>
      <c r="BG43" s="13"/>
      <c r="BH43" s="13"/>
      <c r="BI43" s="13"/>
      <c r="BJ43" s="13"/>
      <c r="BK43" s="13"/>
      <c r="BL43" s="13"/>
      <c r="BM43" s="13"/>
      <c r="BN43" s="13">
        <v>0</v>
      </c>
      <c r="BO43" s="13">
        <v>3.3333333333333298E-2</v>
      </c>
      <c r="BP43" s="13">
        <v>0</v>
      </c>
      <c r="BQ43" s="13">
        <v>0.13888888888888901</v>
      </c>
      <c r="BR43" s="704" t="s">
        <v>35</v>
      </c>
      <c r="BS43" s="704" t="s">
        <v>35</v>
      </c>
      <c r="BT43" s="704" t="s">
        <v>35</v>
      </c>
      <c r="BU43" s="704" t="s">
        <v>35</v>
      </c>
      <c r="BV43" s="704" t="s">
        <v>35</v>
      </c>
      <c r="BW43" s="704" t="s">
        <v>35</v>
      </c>
      <c r="BX43" s="704" t="s">
        <v>35</v>
      </c>
      <c r="BY43" s="704" t="s">
        <v>35</v>
      </c>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2.76</v>
      </c>
      <c r="CF43" s="14">
        <f>+INDEX('Monthy Targets'!AB:AB,MATCH(FY2018_ALL_Targets!$B43,'Monthy Targets'!$B:$B,0))</f>
        <v>2.77</v>
      </c>
      <c r="CG43" s="14">
        <f>+INDEX('Monthy Targets'!AC:AC,MATCH(FY2018_ALL_Targets!$B43,'Monthy Targets'!$B:$B,0))</f>
        <v>0</v>
      </c>
      <c r="CH43" s="14">
        <f>+INDEX('Monthy Targets'!AD:AD,MATCH(FY2018_ALL_Targets!$B43,'Monthy Targets'!$B:$B,0))</f>
        <v>0</v>
      </c>
      <c r="CI43" s="14">
        <f>+INDEX('Monthy Targets'!AE:AE,MATCH(FY2018_ALL_Targets!$B43,'Monthy Targets'!$B:$B,0))</f>
        <v>0</v>
      </c>
      <c r="CJ43" s="14">
        <f>+INDEX('Monthy Targets'!AF:AF,MATCH(FY2018_ALL_Targets!$B43,'Monthy Targets'!$B:$B,0))</f>
        <v>0</v>
      </c>
      <c r="CK43" s="14">
        <f>+INDEX('Monthy Targets'!AG:AG,MATCH(FY2018_ALL_Targets!$B43,'Monthy Targets'!$B:$B,0))</f>
        <v>0</v>
      </c>
      <c r="CL43" s="14">
        <v>0.18</v>
      </c>
      <c r="CM43" s="14">
        <v>0.18</v>
      </c>
      <c r="CN43" s="14">
        <v>0.18</v>
      </c>
      <c r="CO43" s="14">
        <v>0</v>
      </c>
      <c r="CP43" s="14">
        <v>0.18</v>
      </c>
      <c r="CQ43" s="14">
        <v>0.18</v>
      </c>
      <c r="CR43" s="14">
        <v>0.18</v>
      </c>
      <c r="CS43" s="14">
        <v>0.18</v>
      </c>
      <c r="DB43" s="14">
        <v>0.34</v>
      </c>
      <c r="DC43" s="14">
        <v>0.34</v>
      </c>
      <c r="DD43" s="14">
        <v>0.34</v>
      </c>
      <c r="DE43" s="14">
        <v>0</v>
      </c>
      <c r="DF43" s="14">
        <v>0.34</v>
      </c>
      <c r="DG43" s="14">
        <v>0.34</v>
      </c>
      <c r="DH43" s="14">
        <v>0.34</v>
      </c>
      <c r="DI43" s="14">
        <v>0.34</v>
      </c>
      <c r="DR43" s="14">
        <v>0.46</v>
      </c>
      <c r="DS43" s="14">
        <v>0.53</v>
      </c>
      <c r="DV43" s="183">
        <f t="shared" si="0"/>
        <v>0</v>
      </c>
      <c r="DW43" s="183">
        <f t="shared" si="1"/>
        <v>0</v>
      </c>
      <c r="DX43" s="12">
        <f t="shared" si="2"/>
        <v>0</v>
      </c>
      <c r="DY43" s="12">
        <v>0</v>
      </c>
    </row>
    <row r="44" spans="1:129" x14ac:dyDescent="0.25">
      <c r="A44" s="294">
        <v>4493</v>
      </c>
      <c r="B44" s="294">
        <v>455628</v>
      </c>
      <c r="C44" s="294">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560">
        <v>2.7777777777777801E-2</v>
      </c>
      <c r="BC44" s="560">
        <v>2.5974025974026E-2</v>
      </c>
      <c r="BD44" s="560">
        <v>0</v>
      </c>
      <c r="BE44" s="560">
        <v>0.115384615384615</v>
      </c>
      <c r="BF44" s="13"/>
      <c r="BG44" s="13"/>
      <c r="BH44" s="13"/>
      <c r="BI44" s="13"/>
      <c r="BJ44" s="13"/>
      <c r="BK44" s="13"/>
      <c r="BL44" s="13"/>
      <c r="BM44" s="13"/>
      <c r="BN44" s="13">
        <v>2.7777777777777801E-2</v>
      </c>
      <c r="BO44" s="13">
        <v>2.5974025974026E-2</v>
      </c>
      <c r="BP44" s="13">
        <v>0</v>
      </c>
      <c r="BQ44" s="13">
        <v>0.115384615384615</v>
      </c>
      <c r="BR44" s="704" t="s">
        <v>35</v>
      </c>
      <c r="BS44" s="704" t="s">
        <v>35</v>
      </c>
      <c r="BT44" s="704" t="s">
        <v>35</v>
      </c>
      <c r="BU44" s="704" t="s">
        <v>35</v>
      </c>
      <c r="BV44" s="704" t="s">
        <v>35</v>
      </c>
      <c r="BW44" s="704" t="s">
        <v>35</v>
      </c>
      <c r="BX44" s="704" t="s">
        <v>35</v>
      </c>
      <c r="BY44" s="704" t="s">
        <v>35</v>
      </c>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9.3000000000000007</v>
      </c>
      <c r="CF44" s="14">
        <f>+INDEX('Monthy Targets'!AB:AB,MATCH(FY2018_ALL_Targets!$B44,'Monthy Targets'!$B:$B,0))</f>
        <v>9.35</v>
      </c>
      <c r="CG44" s="14">
        <f>+INDEX('Monthy Targets'!AC:AC,MATCH(FY2018_ALL_Targets!$B44,'Monthy Targets'!$B:$B,0))</f>
        <v>0</v>
      </c>
      <c r="CH44" s="14">
        <f>+INDEX('Monthy Targets'!AD:AD,MATCH(FY2018_ALL_Targets!$B44,'Monthy Targets'!$B:$B,0))</f>
        <v>0</v>
      </c>
      <c r="CI44" s="14">
        <f>+INDEX('Monthy Targets'!AE:AE,MATCH(FY2018_ALL_Targets!$B44,'Monthy Targets'!$B:$B,0))</f>
        <v>0</v>
      </c>
      <c r="CJ44" s="14">
        <f>+INDEX('Monthy Targets'!AF:AF,MATCH(FY2018_ALL_Targets!$B44,'Monthy Targets'!$B:$B,0))</f>
        <v>0</v>
      </c>
      <c r="CK44" s="14">
        <f>+INDEX('Monthy Targets'!AG:AG,MATCH(FY2018_ALL_Targets!$B44,'Monthy Targets'!$B:$B,0))</f>
        <v>0</v>
      </c>
      <c r="CL44" s="14">
        <v>0.62</v>
      </c>
      <c r="CM44" s="14">
        <v>0.62</v>
      </c>
      <c r="CN44" s="14">
        <v>0.62</v>
      </c>
      <c r="CO44" s="14">
        <v>0.62</v>
      </c>
      <c r="CP44" s="14">
        <v>0.62</v>
      </c>
      <c r="CQ44" s="14">
        <v>0.62</v>
      </c>
      <c r="CR44" s="14">
        <v>0.62</v>
      </c>
      <c r="CS44" s="14">
        <v>0.62</v>
      </c>
      <c r="DB44" s="14">
        <v>1.1499999999999999</v>
      </c>
      <c r="DC44" s="14">
        <v>1.1499999999999999</v>
      </c>
      <c r="DD44" s="14">
        <v>1.1499999999999999</v>
      </c>
      <c r="DE44" s="14">
        <v>1.1499999999999999</v>
      </c>
      <c r="DF44" s="14">
        <v>1.1499999999999999</v>
      </c>
      <c r="DG44" s="14">
        <v>1.1499999999999999</v>
      </c>
      <c r="DH44" s="14">
        <v>1.1499999999999999</v>
      </c>
      <c r="DI44" s="14">
        <v>1.1499999999999999</v>
      </c>
      <c r="DR44" s="14">
        <v>1.75</v>
      </c>
      <c r="DS44" s="14">
        <v>1.79</v>
      </c>
      <c r="DV44" s="183">
        <f t="shared" si="0"/>
        <v>0</v>
      </c>
      <c r="DW44" s="183">
        <f t="shared" si="1"/>
        <v>0</v>
      </c>
      <c r="DX44" s="12">
        <f t="shared" si="2"/>
        <v>0</v>
      </c>
      <c r="DY44" s="12">
        <v>0</v>
      </c>
    </row>
    <row r="45" spans="1:129" x14ac:dyDescent="0.25">
      <c r="A45" s="294">
        <v>4525</v>
      </c>
      <c r="B45" s="294">
        <v>455631</v>
      </c>
      <c r="C45" s="294">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560">
        <v>5.4945054945054903E-2</v>
      </c>
      <c r="BC45" s="560">
        <v>0.02</v>
      </c>
      <c r="BD45" s="560">
        <v>0</v>
      </c>
      <c r="BE45" s="560">
        <v>8.1081081081081099E-2</v>
      </c>
      <c r="BF45" s="13"/>
      <c r="BG45" s="13"/>
      <c r="BH45" s="13"/>
      <c r="BI45" s="13"/>
      <c r="BJ45" s="13"/>
      <c r="BK45" s="13"/>
      <c r="BL45" s="13"/>
      <c r="BM45" s="13"/>
      <c r="BN45" s="13">
        <v>5.4945054945054903E-2</v>
      </c>
      <c r="BO45" s="13">
        <v>0.02</v>
      </c>
      <c r="BP45" s="13">
        <v>0</v>
      </c>
      <c r="BQ45" s="13">
        <v>8.1081081081081099E-2</v>
      </c>
      <c r="BR45" s="704" t="s">
        <v>35</v>
      </c>
      <c r="BS45" s="704" t="s">
        <v>35</v>
      </c>
      <c r="BT45" s="704" t="s">
        <v>35</v>
      </c>
      <c r="BU45" s="704" t="s">
        <v>35</v>
      </c>
      <c r="BV45" s="704" t="s">
        <v>35</v>
      </c>
      <c r="BW45" s="704" t="s">
        <v>35</v>
      </c>
      <c r="BX45" s="704" t="s">
        <v>35</v>
      </c>
      <c r="BY45" s="704" t="s">
        <v>35</v>
      </c>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9.68</v>
      </c>
      <c r="CF45" s="14">
        <f>+INDEX('Monthy Targets'!AB:AB,MATCH(FY2018_ALL_Targets!$B45,'Monthy Targets'!$B:$B,0))</f>
        <v>9.7200000000000006</v>
      </c>
      <c r="CG45" s="14">
        <f>+INDEX('Monthy Targets'!AC:AC,MATCH(FY2018_ALL_Targets!$B45,'Monthy Targets'!$B:$B,0))</f>
        <v>0</v>
      </c>
      <c r="CH45" s="14">
        <f>+INDEX('Monthy Targets'!AD:AD,MATCH(FY2018_ALL_Targets!$B45,'Monthy Targets'!$B:$B,0))</f>
        <v>0</v>
      </c>
      <c r="CI45" s="14">
        <f>+INDEX('Monthy Targets'!AE:AE,MATCH(FY2018_ALL_Targets!$B45,'Monthy Targets'!$B:$B,0))</f>
        <v>0</v>
      </c>
      <c r="CJ45" s="14">
        <f>+INDEX('Monthy Targets'!AF:AF,MATCH(FY2018_ALL_Targets!$B45,'Monthy Targets'!$B:$B,0))</f>
        <v>0</v>
      </c>
      <c r="CK45" s="14">
        <f>+INDEX('Monthy Targets'!AG:AG,MATCH(FY2018_ALL_Targets!$B45,'Monthy Targets'!$B:$B,0))</f>
        <v>0</v>
      </c>
      <c r="CL45" s="14">
        <v>0.64</v>
      </c>
      <c r="CM45" s="14">
        <v>0</v>
      </c>
      <c r="CN45" s="14">
        <v>0.64</v>
      </c>
      <c r="CO45" s="14">
        <v>0.64</v>
      </c>
      <c r="CP45" s="14">
        <v>0.64</v>
      </c>
      <c r="CQ45" s="14">
        <v>0.64</v>
      </c>
      <c r="CR45" s="14">
        <v>0.64</v>
      </c>
      <c r="CS45" s="14">
        <v>0.64</v>
      </c>
      <c r="DB45" s="14">
        <v>0</v>
      </c>
      <c r="DC45" s="14">
        <v>0</v>
      </c>
      <c r="DD45" s="14">
        <v>1.2</v>
      </c>
      <c r="DE45" s="14">
        <v>1.2</v>
      </c>
      <c r="DF45" s="14">
        <v>1.2</v>
      </c>
      <c r="DG45" s="14">
        <v>1.2</v>
      </c>
      <c r="DH45" s="14">
        <v>1.2</v>
      </c>
      <c r="DI45" s="14">
        <v>1.2</v>
      </c>
      <c r="DR45" s="14">
        <v>1.49</v>
      </c>
      <c r="DS45" s="14">
        <v>1.86</v>
      </c>
      <c r="DV45" s="183">
        <f t="shared" si="0"/>
        <v>0</v>
      </c>
      <c r="DW45" s="183">
        <f t="shared" si="1"/>
        <v>0</v>
      </c>
      <c r="DX45" s="12">
        <f t="shared" si="2"/>
        <v>0</v>
      </c>
      <c r="DY45" s="12">
        <v>0</v>
      </c>
    </row>
    <row r="46" spans="1:129" x14ac:dyDescent="0.25">
      <c r="A46" s="294">
        <v>4260</v>
      </c>
      <c r="B46" s="294">
        <v>455637</v>
      </c>
      <c r="C46" s="294">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560">
        <v>2.4390243902439001E-2</v>
      </c>
      <c r="BC46" s="560">
        <v>0</v>
      </c>
      <c r="BD46" s="560">
        <v>0</v>
      </c>
      <c r="BE46" s="560">
        <v>0</v>
      </c>
      <c r="BF46" s="13"/>
      <c r="BG46" s="13"/>
      <c r="BH46" s="13"/>
      <c r="BI46" s="13"/>
      <c r="BJ46" s="13"/>
      <c r="BK46" s="13"/>
      <c r="BL46" s="13"/>
      <c r="BM46" s="13"/>
      <c r="BN46" s="13">
        <v>2.4390243902439001E-2</v>
      </c>
      <c r="BO46" s="13">
        <v>0</v>
      </c>
      <c r="BP46" s="13">
        <v>0</v>
      </c>
      <c r="BQ46" s="13">
        <v>0</v>
      </c>
      <c r="BR46" s="704" t="s">
        <v>35</v>
      </c>
      <c r="BS46" s="704" t="s">
        <v>35</v>
      </c>
      <c r="BT46" s="704" t="s">
        <v>35</v>
      </c>
      <c r="BU46" s="704" t="s">
        <v>35</v>
      </c>
      <c r="BV46" s="704" t="s">
        <v>35</v>
      </c>
      <c r="BW46" s="704" t="s">
        <v>35</v>
      </c>
      <c r="BX46" s="704" t="s">
        <v>35</v>
      </c>
      <c r="BY46" s="704" t="s">
        <v>35</v>
      </c>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6.24</v>
      </c>
      <c r="CF46" s="14">
        <f>+INDEX('Monthy Targets'!AB:AB,MATCH(FY2018_ALL_Targets!$B46,'Monthy Targets'!$B:$B,0))</f>
        <v>6.27</v>
      </c>
      <c r="CG46" s="14">
        <f>+INDEX('Monthy Targets'!AC:AC,MATCH(FY2018_ALL_Targets!$B46,'Monthy Targets'!$B:$B,0))</f>
        <v>0</v>
      </c>
      <c r="CH46" s="14">
        <f>+INDEX('Monthy Targets'!AD:AD,MATCH(FY2018_ALL_Targets!$B46,'Monthy Targets'!$B:$B,0))</f>
        <v>0</v>
      </c>
      <c r="CI46" s="14">
        <f>+INDEX('Monthy Targets'!AE:AE,MATCH(FY2018_ALL_Targets!$B46,'Monthy Targets'!$B:$B,0))</f>
        <v>0</v>
      </c>
      <c r="CJ46" s="14">
        <f>+INDEX('Monthy Targets'!AF:AF,MATCH(FY2018_ALL_Targets!$B46,'Monthy Targets'!$B:$B,0))</f>
        <v>0</v>
      </c>
      <c r="CK46" s="14">
        <f>+INDEX('Monthy Targets'!AG:AG,MATCH(FY2018_ALL_Targets!$B46,'Monthy Targets'!$B:$B,0))</f>
        <v>0</v>
      </c>
      <c r="CL46" s="14">
        <v>0.42</v>
      </c>
      <c r="CM46" s="14">
        <v>0</v>
      </c>
      <c r="CN46" s="14">
        <v>0.42</v>
      </c>
      <c r="CO46" s="14">
        <v>0.42</v>
      </c>
      <c r="CP46" s="14">
        <v>0.42</v>
      </c>
      <c r="CQ46" s="14">
        <v>0.42</v>
      </c>
      <c r="CR46" s="14">
        <v>0.42</v>
      </c>
      <c r="CS46" s="14">
        <v>0.42</v>
      </c>
      <c r="DB46" s="14">
        <v>0.77</v>
      </c>
      <c r="DC46" s="14">
        <v>0</v>
      </c>
      <c r="DD46" s="14">
        <v>0.77</v>
      </c>
      <c r="DE46" s="14">
        <v>0.77</v>
      </c>
      <c r="DF46" s="14">
        <v>0.77</v>
      </c>
      <c r="DG46" s="14">
        <v>0.77</v>
      </c>
      <c r="DH46" s="14">
        <v>0.77</v>
      </c>
      <c r="DI46" s="14">
        <v>0.77</v>
      </c>
      <c r="DR46" s="14">
        <v>1.05</v>
      </c>
      <c r="DS46" s="14">
        <v>1.2</v>
      </c>
      <c r="DV46" s="183">
        <f t="shared" si="0"/>
        <v>0</v>
      </c>
      <c r="DW46" s="183">
        <f t="shared" si="1"/>
        <v>0</v>
      </c>
      <c r="DX46" s="12">
        <f t="shared" si="2"/>
        <v>0</v>
      </c>
      <c r="DY46" s="12">
        <v>0</v>
      </c>
    </row>
    <row r="47" spans="1:129" x14ac:dyDescent="0.25">
      <c r="A47" s="294">
        <v>4800</v>
      </c>
      <c r="B47" s="294">
        <v>455638</v>
      </c>
      <c r="C47" s="294">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560">
        <v>3.7037037037037E-2</v>
      </c>
      <c r="BC47" s="560">
        <v>0</v>
      </c>
      <c r="BD47" s="560">
        <v>0</v>
      </c>
      <c r="BE47" s="560">
        <v>0.26</v>
      </c>
      <c r="BF47" s="13"/>
      <c r="BG47" s="13"/>
      <c r="BH47" s="13"/>
      <c r="BI47" s="13"/>
      <c r="BJ47" s="13"/>
      <c r="BK47" s="13"/>
      <c r="BL47" s="13"/>
      <c r="BM47" s="13"/>
      <c r="BN47" s="13">
        <v>3.7037037037037E-2</v>
      </c>
      <c r="BO47" s="13">
        <v>0</v>
      </c>
      <c r="BP47" s="13">
        <v>0</v>
      </c>
      <c r="BQ47" s="13">
        <v>0.26</v>
      </c>
      <c r="BR47" s="704" t="s">
        <v>36</v>
      </c>
      <c r="BS47" s="704" t="s">
        <v>35</v>
      </c>
      <c r="BT47" s="704" t="s">
        <v>35</v>
      </c>
      <c r="BU47" s="704" t="s">
        <v>35</v>
      </c>
      <c r="BV47" s="704" t="s">
        <v>36</v>
      </c>
      <c r="BW47" s="704" t="s">
        <v>35</v>
      </c>
      <c r="BX47" s="704" t="s">
        <v>35</v>
      </c>
      <c r="BY47" s="704" t="s">
        <v>35</v>
      </c>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10.46</v>
      </c>
      <c r="CF47" s="14">
        <f>+INDEX('Monthy Targets'!AB:AB,MATCH(FY2018_ALL_Targets!$B47,'Monthy Targets'!$B:$B,0))</f>
        <v>10.52</v>
      </c>
      <c r="CG47" s="14">
        <f>+INDEX('Monthy Targets'!AC:AC,MATCH(FY2018_ALL_Targets!$B47,'Monthy Targets'!$B:$B,0))</f>
        <v>0</v>
      </c>
      <c r="CH47" s="14">
        <f>+INDEX('Monthy Targets'!AD:AD,MATCH(FY2018_ALL_Targets!$B47,'Monthy Targets'!$B:$B,0))</f>
        <v>0</v>
      </c>
      <c r="CI47" s="14">
        <f>+INDEX('Monthy Targets'!AE:AE,MATCH(FY2018_ALL_Targets!$B47,'Monthy Targets'!$B:$B,0))</f>
        <v>0</v>
      </c>
      <c r="CJ47" s="14">
        <f>+INDEX('Monthy Targets'!AF:AF,MATCH(FY2018_ALL_Targets!$B47,'Monthy Targets'!$B:$B,0))</f>
        <v>0</v>
      </c>
      <c r="CK47" s="14">
        <f>+INDEX('Monthy Targets'!AG:AG,MATCH(FY2018_ALL_Targets!$B47,'Monthy Targets'!$B:$B,0))</f>
        <v>0</v>
      </c>
      <c r="CL47" s="14">
        <v>0</v>
      </c>
      <c r="CM47" s="14">
        <v>0.7</v>
      </c>
      <c r="CN47" s="14">
        <v>0.7</v>
      </c>
      <c r="CO47" s="14">
        <v>0.7</v>
      </c>
      <c r="CP47" s="14">
        <v>0</v>
      </c>
      <c r="CQ47" s="14">
        <v>0.7</v>
      </c>
      <c r="CR47" s="14">
        <v>0.7</v>
      </c>
      <c r="CS47" s="14">
        <v>0.7</v>
      </c>
      <c r="DB47" s="14">
        <v>0</v>
      </c>
      <c r="DC47" s="14">
        <v>1.29</v>
      </c>
      <c r="DD47" s="14">
        <v>1.29</v>
      </c>
      <c r="DE47" s="14">
        <v>1.29</v>
      </c>
      <c r="DF47" s="14">
        <v>0</v>
      </c>
      <c r="DG47" s="14">
        <v>1.29</v>
      </c>
      <c r="DH47" s="14">
        <v>1.29</v>
      </c>
      <c r="DI47" s="14">
        <v>1.29</v>
      </c>
      <c r="DR47" s="14">
        <v>1.75</v>
      </c>
      <c r="DS47" s="14">
        <v>1.8</v>
      </c>
      <c r="DV47" s="183">
        <f t="shared" si="0"/>
        <v>1</v>
      </c>
      <c r="DW47" s="183">
        <f t="shared" si="1"/>
        <v>1</v>
      </c>
      <c r="DX47" s="12">
        <f t="shared" si="2"/>
        <v>0</v>
      </c>
      <c r="DY47" s="12">
        <v>0</v>
      </c>
    </row>
    <row r="48" spans="1:129" x14ac:dyDescent="0.25">
      <c r="A48" s="294">
        <v>4412</v>
      </c>
      <c r="B48" s="294">
        <v>455641</v>
      </c>
      <c r="C48" s="294">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560">
        <v>4.08163265306122E-2</v>
      </c>
      <c r="BC48" s="560">
        <v>3.125E-2</v>
      </c>
      <c r="BD48" s="560">
        <v>0</v>
      </c>
      <c r="BE48" s="560">
        <v>0.27659574468085102</v>
      </c>
      <c r="BF48" s="13"/>
      <c r="BG48" s="13"/>
      <c r="BH48" s="13"/>
      <c r="BI48" s="13"/>
      <c r="BJ48" s="13"/>
      <c r="BK48" s="13"/>
      <c r="BL48" s="13"/>
      <c r="BM48" s="13"/>
      <c r="BN48" s="13">
        <v>4.08163265306122E-2</v>
      </c>
      <c r="BO48" s="13">
        <v>3.125E-2</v>
      </c>
      <c r="BP48" s="13">
        <v>0</v>
      </c>
      <c r="BQ48" s="13">
        <v>0.27659574468085102</v>
      </c>
      <c r="BR48" s="704" t="s">
        <v>35</v>
      </c>
      <c r="BS48" s="704" t="s">
        <v>35</v>
      </c>
      <c r="BT48" s="704" t="s">
        <v>35</v>
      </c>
      <c r="BU48" s="704" t="s">
        <v>35</v>
      </c>
      <c r="BV48" s="704" t="s">
        <v>35</v>
      </c>
      <c r="BW48" s="704" t="s">
        <v>35</v>
      </c>
      <c r="BX48" s="704" t="s">
        <v>35</v>
      </c>
      <c r="BY48" s="704" t="s">
        <v>35</v>
      </c>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5.43</v>
      </c>
      <c r="CF48" s="14">
        <f>+INDEX('Monthy Targets'!AB:AB,MATCH(FY2018_ALL_Targets!$B48,'Monthy Targets'!$B:$B,0))</f>
        <v>5.46</v>
      </c>
      <c r="CG48" s="14">
        <f>+INDEX('Monthy Targets'!AC:AC,MATCH(FY2018_ALL_Targets!$B48,'Monthy Targets'!$B:$B,0))</f>
        <v>0</v>
      </c>
      <c r="CH48" s="14">
        <f>+INDEX('Monthy Targets'!AD:AD,MATCH(FY2018_ALL_Targets!$B48,'Monthy Targets'!$B:$B,0))</f>
        <v>0</v>
      </c>
      <c r="CI48" s="14">
        <f>+INDEX('Monthy Targets'!AE:AE,MATCH(FY2018_ALL_Targets!$B48,'Monthy Targets'!$B:$B,0))</f>
        <v>0</v>
      </c>
      <c r="CJ48" s="14">
        <f>+INDEX('Monthy Targets'!AF:AF,MATCH(FY2018_ALL_Targets!$B48,'Monthy Targets'!$B:$B,0))</f>
        <v>0</v>
      </c>
      <c r="CK48" s="14">
        <f>+INDEX('Monthy Targets'!AG:AG,MATCH(FY2018_ALL_Targets!$B48,'Monthy Targets'!$B:$B,0))</f>
        <v>0</v>
      </c>
      <c r="CL48" s="14">
        <v>0.36</v>
      </c>
      <c r="CM48" s="14">
        <v>0.36</v>
      </c>
      <c r="CN48" s="14">
        <v>0.36</v>
      </c>
      <c r="CO48" s="14">
        <v>0.36</v>
      </c>
      <c r="CP48" s="14">
        <v>0.36</v>
      </c>
      <c r="CQ48" s="14">
        <v>0.36</v>
      </c>
      <c r="CR48" s="14">
        <v>0.36</v>
      </c>
      <c r="CS48" s="14">
        <v>0.36</v>
      </c>
      <c r="DB48" s="14">
        <v>0.67</v>
      </c>
      <c r="DC48" s="14">
        <v>0.67</v>
      </c>
      <c r="DD48" s="14">
        <v>0.67</v>
      </c>
      <c r="DE48" s="14">
        <v>0.67</v>
      </c>
      <c r="DF48" s="14">
        <v>0.67</v>
      </c>
      <c r="DG48" s="14">
        <v>0.67</v>
      </c>
      <c r="DH48" s="14">
        <v>0.67</v>
      </c>
      <c r="DI48" s="14">
        <v>0.67</v>
      </c>
      <c r="DR48" s="14">
        <v>1.02</v>
      </c>
      <c r="DS48" s="14">
        <v>1.04</v>
      </c>
      <c r="DV48" s="183">
        <f t="shared" si="0"/>
        <v>0</v>
      </c>
      <c r="DW48" s="183">
        <f t="shared" si="1"/>
        <v>0</v>
      </c>
      <c r="DX48" s="12">
        <f t="shared" si="2"/>
        <v>0</v>
      </c>
      <c r="DY48" s="12">
        <v>0</v>
      </c>
    </row>
    <row r="49" spans="1:129" x14ac:dyDescent="0.25">
      <c r="A49" s="294">
        <v>4484</v>
      </c>
      <c r="B49" s="294">
        <v>455646</v>
      </c>
      <c r="C49" s="294">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560">
        <v>3.5294117647058802E-2</v>
      </c>
      <c r="BC49" s="560">
        <v>1.8181818181818198E-2</v>
      </c>
      <c r="BD49" s="560">
        <v>0</v>
      </c>
      <c r="BE49" s="560">
        <v>0</v>
      </c>
      <c r="BF49" s="13"/>
      <c r="BG49" s="13"/>
      <c r="BH49" s="13"/>
      <c r="BI49" s="13"/>
      <c r="BJ49" s="13"/>
      <c r="BK49" s="13"/>
      <c r="BL49" s="13"/>
      <c r="BM49" s="13"/>
      <c r="BN49" s="13">
        <v>3.5294117647058802E-2</v>
      </c>
      <c r="BO49" s="13">
        <v>1.8181818181818198E-2</v>
      </c>
      <c r="BP49" s="13">
        <v>0</v>
      </c>
      <c r="BQ49" s="13">
        <v>0</v>
      </c>
      <c r="BR49" s="704" t="s">
        <v>36</v>
      </c>
      <c r="BS49" s="704" t="s">
        <v>35</v>
      </c>
      <c r="BT49" s="704" t="s">
        <v>35</v>
      </c>
      <c r="BU49" s="704" t="s">
        <v>35</v>
      </c>
      <c r="BV49" s="704" t="s">
        <v>36</v>
      </c>
      <c r="BW49" s="704" t="s">
        <v>35</v>
      </c>
      <c r="BX49" s="704" t="s">
        <v>35</v>
      </c>
      <c r="BY49" s="704" t="s">
        <v>35</v>
      </c>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7.87</v>
      </c>
      <c r="CF49" s="14">
        <f>+INDEX('Monthy Targets'!AB:AB,MATCH(FY2018_ALL_Targets!$B49,'Monthy Targets'!$B:$B,0))</f>
        <v>7.91</v>
      </c>
      <c r="CG49" s="14">
        <f>+INDEX('Monthy Targets'!AC:AC,MATCH(FY2018_ALL_Targets!$B49,'Monthy Targets'!$B:$B,0))</f>
        <v>0</v>
      </c>
      <c r="CH49" s="14">
        <f>+INDEX('Monthy Targets'!AD:AD,MATCH(FY2018_ALL_Targets!$B49,'Monthy Targets'!$B:$B,0))</f>
        <v>0</v>
      </c>
      <c r="CI49" s="14">
        <f>+INDEX('Monthy Targets'!AE:AE,MATCH(FY2018_ALL_Targets!$B49,'Monthy Targets'!$B:$B,0))</f>
        <v>0</v>
      </c>
      <c r="CJ49" s="14">
        <f>+INDEX('Monthy Targets'!AF:AF,MATCH(FY2018_ALL_Targets!$B49,'Monthy Targets'!$B:$B,0))</f>
        <v>0</v>
      </c>
      <c r="CK49" s="14">
        <f>+INDEX('Monthy Targets'!AG:AG,MATCH(FY2018_ALL_Targets!$B49,'Monthy Targets'!$B:$B,0))</f>
        <v>0</v>
      </c>
      <c r="CL49" s="14">
        <v>0</v>
      </c>
      <c r="CM49" s="14">
        <v>0.52</v>
      </c>
      <c r="CN49" s="14">
        <v>0.52</v>
      </c>
      <c r="CO49" s="14">
        <v>0.52</v>
      </c>
      <c r="CP49" s="14">
        <v>0</v>
      </c>
      <c r="CQ49" s="14">
        <v>0.52</v>
      </c>
      <c r="CR49" s="14">
        <v>0.52</v>
      </c>
      <c r="CS49" s="14">
        <v>0.52</v>
      </c>
      <c r="DB49" s="14">
        <v>0</v>
      </c>
      <c r="DC49" s="14">
        <v>0.97</v>
      </c>
      <c r="DD49" s="14">
        <v>0.97</v>
      </c>
      <c r="DE49" s="14">
        <v>0.97</v>
      </c>
      <c r="DF49" s="14">
        <v>0</v>
      </c>
      <c r="DG49" s="14">
        <v>0.97</v>
      </c>
      <c r="DH49" s="14">
        <v>0.97</v>
      </c>
      <c r="DI49" s="14">
        <v>0.97</v>
      </c>
      <c r="DR49" s="14">
        <v>1.32</v>
      </c>
      <c r="DS49" s="14">
        <v>1.35</v>
      </c>
      <c r="DV49" s="183">
        <f t="shared" si="0"/>
        <v>1</v>
      </c>
      <c r="DW49" s="183">
        <f t="shared" si="1"/>
        <v>1</v>
      </c>
      <c r="DX49" s="12">
        <f t="shared" si="2"/>
        <v>0</v>
      </c>
      <c r="DY49" s="12">
        <v>0</v>
      </c>
    </row>
    <row r="50" spans="1:129" x14ac:dyDescent="0.25">
      <c r="A50" s="294">
        <v>4688</v>
      </c>
      <c r="B50" s="294">
        <v>455651</v>
      </c>
      <c r="C50" s="294">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560">
        <v>1.0416666666666701E-2</v>
      </c>
      <c r="BC50" s="560">
        <v>5.4945054945054903E-2</v>
      </c>
      <c r="BD50" s="560">
        <v>0</v>
      </c>
      <c r="BE50" s="560">
        <v>0.296296296296296</v>
      </c>
      <c r="BF50" s="13"/>
      <c r="BG50" s="13"/>
      <c r="BH50" s="13"/>
      <c r="BI50" s="13"/>
      <c r="BJ50" s="13"/>
      <c r="BK50" s="13"/>
      <c r="BL50" s="13"/>
      <c r="BM50" s="13"/>
      <c r="BN50" s="13">
        <v>1.0416666666666701E-2</v>
      </c>
      <c r="BO50" s="13">
        <v>5.4945054945054903E-2</v>
      </c>
      <c r="BP50" s="13">
        <v>0</v>
      </c>
      <c r="BQ50" s="13">
        <v>0.296296296296296</v>
      </c>
      <c r="BR50" s="704" t="s">
        <v>35</v>
      </c>
      <c r="BS50" s="704" t="s">
        <v>35</v>
      </c>
      <c r="BT50" s="704" t="s">
        <v>35</v>
      </c>
      <c r="BU50" s="704" t="s">
        <v>35</v>
      </c>
      <c r="BV50" s="704" t="s">
        <v>35</v>
      </c>
      <c r="BW50" s="704" t="s">
        <v>35</v>
      </c>
      <c r="BX50" s="704" t="s">
        <v>35</v>
      </c>
      <c r="BY50" s="704" t="s">
        <v>35</v>
      </c>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8.41</v>
      </c>
      <c r="CF50" s="14">
        <f>+INDEX('Monthy Targets'!AB:AB,MATCH(FY2018_ALL_Targets!$B50,'Monthy Targets'!$B:$B,0))</f>
        <v>8.44</v>
      </c>
      <c r="CG50" s="14">
        <f>+INDEX('Monthy Targets'!AC:AC,MATCH(FY2018_ALL_Targets!$B50,'Monthy Targets'!$B:$B,0))</f>
        <v>0</v>
      </c>
      <c r="CH50" s="14">
        <f>+INDEX('Monthy Targets'!AD:AD,MATCH(FY2018_ALL_Targets!$B50,'Monthy Targets'!$B:$B,0))</f>
        <v>0</v>
      </c>
      <c r="CI50" s="14">
        <f>+INDEX('Monthy Targets'!AE:AE,MATCH(FY2018_ALL_Targets!$B50,'Monthy Targets'!$B:$B,0))</f>
        <v>0</v>
      </c>
      <c r="CJ50" s="14">
        <f>+INDEX('Monthy Targets'!AF:AF,MATCH(FY2018_ALL_Targets!$B50,'Monthy Targets'!$B:$B,0))</f>
        <v>0</v>
      </c>
      <c r="CK50" s="14">
        <f>+INDEX('Monthy Targets'!AG:AG,MATCH(FY2018_ALL_Targets!$B50,'Monthy Targets'!$B:$B,0))</f>
        <v>0</v>
      </c>
      <c r="CL50" s="14">
        <v>0.56000000000000005</v>
      </c>
      <c r="CM50" s="14">
        <v>0.56000000000000005</v>
      </c>
      <c r="CN50" s="14">
        <v>0.56000000000000005</v>
      </c>
      <c r="CO50" s="14">
        <v>0.56000000000000005</v>
      </c>
      <c r="CP50" s="14">
        <v>0.56000000000000005</v>
      </c>
      <c r="CQ50" s="14">
        <v>0.56000000000000005</v>
      </c>
      <c r="CR50" s="14">
        <v>0.56000000000000005</v>
      </c>
      <c r="CS50" s="14">
        <v>0.56000000000000005</v>
      </c>
      <c r="DB50" s="14">
        <v>1.04</v>
      </c>
      <c r="DC50" s="14">
        <v>1.04</v>
      </c>
      <c r="DD50" s="14">
        <v>1.04</v>
      </c>
      <c r="DE50" s="14">
        <v>1.04</v>
      </c>
      <c r="DF50" s="14">
        <v>1.04</v>
      </c>
      <c r="DG50" s="14">
        <v>1.04</v>
      </c>
      <c r="DH50" s="14">
        <v>1.04</v>
      </c>
      <c r="DI50" s="14">
        <v>1.04</v>
      </c>
      <c r="DR50" s="14">
        <v>1.58</v>
      </c>
      <c r="DS50" s="14">
        <v>1.62</v>
      </c>
      <c r="DV50" s="183">
        <f t="shared" si="0"/>
        <v>0</v>
      </c>
      <c r="DW50" s="183">
        <f t="shared" si="1"/>
        <v>0</v>
      </c>
      <c r="DX50" s="12">
        <f t="shared" si="2"/>
        <v>0</v>
      </c>
      <c r="DY50" s="12">
        <v>0</v>
      </c>
    </row>
    <row r="51" spans="1:129" x14ac:dyDescent="0.25">
      <c r="A51" s="294">
        <v>5206</v>
      </c>
      <c r="B51" s="294">
        <v>455652</v>
      </c>
      <c r="C51" s="294">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560">
        <v>2.06185567010309E-2</v>
      </c>
      <c r="BC51" s="560">
        <v>5.3763440860215103E-2</v>
      </c>
      <c r="BD51" s="560">
        <v>0</v>
      </c>
      <c r="BE51" s="560">
        <v>9.3023255813953501E-2</v>
      </c>
      <c r="BF51" s="13"/>
      <c r="BG51" s="13"/>
      <c r="BH51" s="13"/>
      <c r="BI51" s="13"/>
      <c r="BJ51" s="13"/>
      <c r="BK51" s="13"/>
      <c r="BL51" s="13"/>
      <c r="BM51" s="13"/>
      <c r="BN51" s="13">
        <v>2.06185567010309E-2</v>
      </c>
      <c r="BO51" s="13">
        <v>5.3763440860215103E-2</v>
      </c>
      <c r="BP51" s="13">
        <v>0</v>
      </c>
      <c r="BQ51" s="13">
        <v>9.3023255813953501E-2</v>
      </c>
      <c r="BR51" s="704" t="s">
        <v>35</v>
      </c>
      <c r="BS51" s="704" t="s">
        <v>35</v>
      </c>
      <c r="BT51" s="704" t="s">
        <v>35</v>
      </c>
      <c r="BU51" s="704" t="s">
        <v>35</v>
      </c>
      <c r="BV51" s="704" t="s">
        <v>35</v>
      </c>
      <c r="BW51" s="704" t="s">
        <v>35</v>
      </c>
      <c r="BX51" s="704" t="s">
        <v>35</v>
      </c>
      <c r="BY51" s="704" t="s">
        <v>35</v>
      </c>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12.26</v>
      </c>
      <c r="CF51" s="14">
        <f>+INDEX('Monthy Targets'!AB:AB,MATCH(FY2018_ALL_Targets!$B51,'Monthy Targets'!$B:$B,0))</f>
        <v>12.31</v>
      </c>
      <c r="CG51" s="14">
        <f>+INDEX('Monthy Targets'!AC:AC,MATCH(FY2018_ALL_Targets!$B51,'Monthy Targets'!$B:$B,0))</f>
        <v>0</v>
      </c>
      <c r="CH51" s="14">
        <f>+INDEX('Monthy Targets'!AD:AD,MATCH(FY2018_ALL_Targets!$B51,'Monthy Targets'!$B:$B,0))</f>
        <v>0</v>
      </c>
      <c r="CI51" s="14">
        <f>+INDEX('Monthy Targets'!AE:AE,MATCH(FY2018_ALL_Targets!$B51,'Monthy Targets'!$B:$B,0))</f>
        <v>0</v>
      </c>
      <c r="CJ51" s="14">
        <f>+INDEX('Monthy Targets'!AF:AF,MATCH(FY2018_ALL_Targets!$B51,'Monthy Targets'!$B:$B,0))</f>
        <v>0</v>
      </c>
      <c r="CK51" s="14">
        <f>+INDEX('Monthy Targets'!AG:AG,MATCH(FY2018_ALL_Targets!$B51,'Monthy Targets'!$B:$B,0))</f>
        <v>0</v>
      </c>
      <c r="CL51" s="14">
        <v>0.82</v>
      </c>
      <c r="CM51" s="14">
        <v>0.82</v>
      </c>
      <c r="CN51" s="14">
        <v>0.82</v>
      </c>
      <c r="CO51" s="14">
        <v>0.82</v>
      </c>
      <c r="CP51" s="14">
        <v>0.82</v>
      </c>
      <c r="CQ51" s="14">
        <v>0.82</v>
      </c>
      <c r="CR51" s="14">
        <v>0.82</v>
      </c>
      <c r="CS51" s="14">
        <v>0.82</v>
      </c>
      <c r="DB51" s="14">
        <v>1.51</v>
      </c>
      <c r="DC51" s="14">
        <v>0</v>
      </c>
      <c r="DD51" s="14">
        <v>1.51</v>
      </c>
      <c r="DE51" s="14">
        <v>1.51</v>
      </c>
      <c r="DF51" s="14">
        <v>1.51</v>
      </c>
      <c r="DG51" s="14">
        <v>1.51</v>
      </c>
      <c r="DH51" s="14">
        <v>1.51</v>
      </c>
      <c r="DI51" s="14">
        <v>1.51</v>
      </c>
      <c r="DR51" s="14">
        <v>2.14</v>
      </c>
      <c r="DS51" s="14">
        <v>2.36</v>
      </c>
      <c r="DV51" s="183">
        <f t="shared" si="0"/>
        <v>0</v>
      </c>
      <c r="DW51" s="183">
        <f t="shared" si="1"/>
        <v>0</v>
      </c>
      <c r="DX51" s="12">
        <f t="shared" si="2"/>
        <v>0</v>
      </c>
      <c r="DY51" s="12">
        <v>0</v>
      </c>
    </row>
    <row r="52" spans="1:129" x14ac:dyDescent="0.25">
      <c r="A52" s="294">
        <v>4755</v>
      </c>
      <c r="B52" s="294">
        <v>455653</v>
      </c>
      <c r="C52" s="294">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560">
        <v>8.7719298245613996E-3</v>
      </c>
      <c r="BC52" s="560">
        <v>4.5454545454545497E-2</v>
      </c>
      <c r="BD52" s="560">
        <v>0</v>
      </c>
      <c r="BE52" s="560">
        <v>0.16853932584269701</v>
      </c>
      <c r="BF52" s="13"/>
      <c r="BG52" s="13"/>
      <c r="BH52" s="13"/>
      <c r="BI52" s="13"/>
      <c r="BJ52" s="13"/>
      <c r="BK52" s="13"/>
      <c r="BL52" s="13"/>
      <c r="BM52" s="13"/>
      <c r="BN52" s="13">
        <v>8.7719298245613996E-3</v>
      </c>
      <c r="BO52" s="13">
        <v>4.5454545454545497E-2</v>
      </c>
      <c r="BP52" s="13">
        <v>0</v>
      </c>
      <c r="BQ52" s="13">
        <v>0.16853932584269701</v>
      </c>
      <c r="BR52" s="704" t="s">
        <v>35</v>
      </c>
      <c r="BS52" s="704" t="s">
        <v>35</v>
      </c>
      <c r="BT52" s="704" t="s">
        <v>35</v>
      </c>
      <c r="BU52" s="704" t="s">
        <v>35</v>
      </c>
      <c r="BV52" s="704" t="s">
        <v>35</v>
      </c>
      <c r="BW52" s="704" t="s">
        <v>35</v>
      </c>
      <c r="BX52" s="704" t="s">
        <v>35</v>
      </c>
      <c r="BY52" s="704" t="s">
        <v>35</v>
      </c>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13.04</v>
      </c>
      <c r="CF52" s="14">
        <f>+INDEX('Monthy Targets'!AB:AB,MATCH(FY2018_ALL_Targets!$B52,'Monthy Targets'!$B:$B,0))</f>
        <v>13.09</v>
      </c>
      <c r="CG52" s="14">
        <f>+INDEX('Monthy Targets'!AC:AC,MATCH(FY2018_ALL_Targets!$B52,'Monthy Targets'!$B:$B,0))</f>
        <v>0</v>
      </c>
      <c r="CH52" s="14">
        <f>+INDEX('Monthy Targets'!AD:AD,MATCH(FY2018_ALL_Targets!$B52,'Monthy Targets'!$B:$B,0))</f>
        <v>0</v>
      </c>
      <c r="CI52" s="14">
        <f>+INDEX('Monthy Targets'!AE:AE,MATCH(FY2018_ALL_Targets!$B52,'Monthy Targets'!$B:$B,0))</f>
        <v>0</v>
      </c>
      <c r="CJ52" s="14">
        <f>+INDEX('Monthy Targets'!AF:AF,MATCH(FY2018_ALL_Targets!$B52,'Monthy Targets'!$B:$B,0))</f>
        <v>0</v>
      </c>
      <c r="CK52" s="14">
        <f>+INDEX('Monthy Targets'!AG:AG,MATCH(FY2018_ALL_Targets!$B52,'Monthy Targets'!$B:$B,0))</f>
        <v>0</v>
      </c>
      <c r="CL52" s="14">
        <v>0.87</v>
      </c>
      <c r="CM52" s="14">
        <v>0</v>
      </c>
      <c r="CN52" s="14">
        <v>0.87</v>
      </c>
      <c r="CO52" s="14">
        <v>0.87</v>
      </c>
      <c r="CP52" s="14">
        <v>0.87</v>
      </c>
      <c r="CQ52" s="14">
        <v>0.87</v>
      </c>
      <c r="CR52" s="14">
        <v>0.87</v>
      </c>
      <c r="CS52" s="14">
        <v>0.87</v>
      </c>
      <c r="DB52" s="14">
        <v>1.61</v>
      </c>
      <c r="DC52" s="14">
        <v>0</v>
      </c>
      <c r="DD52" s="14">
        <v>1.61</v>
      </c>
      <c r="DE52" s="14">
        <v>1.61</v>
      </c>
      <c r="DF52" s="14">
        <v>1.61</v>
      </c>
      <c r="DG52" s="14">
        <v>1.61</v>
      </c>
      <c r="DH52" s="14">
        <v>1.61</v>
      </c>
      <c r="DI52" s="14">
        <v>1.61</v>
      </c>
      <c r="DR52" s="14">
        <v>2.19</v>
      </c>
      <c r="DS52" s="14">
        <v>2.5099999999999998</v>
      </c>
      <c r="DV52" s="183">
        <f t="shared" si="0"/>
        <v>0</v>
      </c>
      <c r="DW52" s="183">
        <f t="shared" si="1"/>
        <v>0</v>
      </c>
      <c r="DX52" s="12">
        <f t="shared" si="2"/>
        <v>0</v>
      </c>
      <c r="DY52" s="12">
        <v>0</v>
      </c>
    </row>
    <row r="53" spans="1:129" x14ac:dyDescent="0.25">
      <c r="A53" s="294">
        <v>4651</v>
      </c>
      <c r="B53" s="294">
        <v>455662</v>
      </c>
      <c r="C53" s="294">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560">
        <v>1.4705882352941201E-2</v>
      </c>
      <c r="BC53" s="560">
        <v>0</v>
      </c>
      <c r="BD53" s="560">
        <v>0</v>
      </c>
      <c r="BE53" s="560">
        <v>7.4626865671641798E-2</v>
      </c>
      <c r="BF53" s="13"/>
      <c r="BG53" s="13"/>
      <c r="BH53" s="13"/>
      <c r="BI53" s="13"/>
      <c r="BJ53" s="13"/>
      <c r="BK53" s="13"/>
      <c r="BL53" s="13"/>
      <c r="BM53" s="13"/>
      <c r="BN53" s="13">
        <v>1.4705882352941201E-2</v>
      </c>
      <c r="BO53" s="13">
        <v>0</v>
      </c>
      <c r="BP53" s="13">
        <v>0</v>
      </c>
      <c r="BQ53" s="13">
        <v>7.4626865671641798E-2</v>
      </c>
      <c r="BR53" s="704" t="s">
        <v>35</v>
      </c>
      <c r="BS53" s="704" t="s">
        <v>35</v>
      </c>
      <c r="BT53" s="704" t="s">
        <v>35</v>
      </c>
      <c r="BU53" s="704" t="s">
        <v>35</v>
      </c>
      <c r="BV53" s="704" t="s">
        <v>35</v>
      </c>
      <c r="BW53" s="704" t="s">
        <v>35</v>
      </c>
      <c r="BX53" s="704" t="s">
        <v>35</v>
      </c>
      <c r="BY53" s="704" t="s">
        <v>35</v>
      </c>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CP53" s="14">
        <v>1.02</v>
      </c>
      <c r="CQ53" s="14">
        <v>1.02</v>
      </c>
      <c r="CR53" s="14">
        <v>1.02</v>
      </c>
      <c r="CS53" s="14">
        <v>1.02</v>
      </c>
      <c r="DB53" s="14">
        <v>1.9</v>
      </c>
      <c r="DC53" s="14">
        <v>1.9</v>
      </c>
      <c r="DD53" s="14">
        <v>1.9</v>
      </c>
      <c r="DE53" s="14">
        <v>1.9</v>
      </c>
      <c r="DF53" s="14">
        <v>1.9</v>
      </c>
      <c r="DG53" s="14">
        <v>1.9</v>
      </c>
      <c r="DH53" s="14">
        <v>1.9</v>
      </c>
      <c r="DI53" s="14">
        <v>1.9</v>
      </c>
      <c r="DR53" s="14">
        <v>1.25</v>
      </c>
      <c r="DS53" s="14">
        <v>1.28</v>
      </c>
      <c r="DV53" s="183">
        <f t="shared" si="0"/>
        <v>0</v>
      </c>
      <c r="DW53" s="183">
        <f t="shared" si="1"/>
        <v>0</v>
      </c>
      <c r="DX53" s="12">
        <f t="shared" si="2"/>
        <v>0</v>
      </c>
      <c r="DY53" s="12">
        <v>0</v>
      </c>
    </row>
    <row r="54" spans="1:129" x14ac:dyDescent="0.25">
      <c r="A54" s="294">
        <v>5231</v>
      </c>
      <c r="B54" s="294">
        <v>455675</v>
      </c>
      <c r="C54" s="294">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560">
        <v>6.25E-2</v>
      </c>
      <c r="BC54" s="560">
        <v>7.69230769230769E-2</v>
      </c>
      <c r="BD54" s="560">
        <v>0</v>
      </c>
      <c r="BE54" s="560">
        <v>0.114754098360656</v>
      </c>
      <c r="BF54" s="13"/>
      <c r="BG54" s="13"/>
      <c r="BH54" s="13"/>
      <c r="BI54" s="13"/>
      <c r="BJ54" s="13"/>
      <c r="BK54" s="13"/>
      <c r="BL54" s="13"/>
      <c r="BM54" s="13"/>
      <c r="BN54" s="13">
        <v>6.25E-2</v>
      </c>
      <c r="BO54" s="13">
        <v>7.69230769230769E-2</v>
      </c>
      <c r="BP54" s="13">
        <v>0</v>
      </c>
      <c r="BQ54" s="13">
        <v>0.114754098360656</v>
      </c>
      <c r="BR54" s="704" t="s">
        <v>36</v>
      </c>
      <c r="BS54" s="704" t="s">
        <v>36</v>
      </c>
      <c r="BT54" s="704" t="s">
        <v>35</v>
      </c>
      <c r="BU54" s="704" t="s">
        <v>35</v>
      </c>
      <c r="BV54" s="704" t="s">
        <v>36</v>
      </c>
      <c r="BW54" s="704" t="s">
        <v>36</v>
      </c>
      <c r="BX54" s="704" t="s">
        <v>35</v>
      </c>
      <c r="BY54" s="704" t="s">
        <v>35</v>
      </c>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19.809999999999999</v>
      </c>
      <c r="CF54" s="14">
        <f>+INDEX('Monthy Targets'!AB:AB,MATCH(FY2018_ALL_Targets!$B54,'Monthy Targets'!$B:$B,0))</f>
        <v>19.899999999999999</v>
      </c>
      <c r="CG54" s="14">
        <f>+INDEX('Monthy Targets'!AC:AC,MATCH(FY2018_ALL_Targets!$B54,'Monthy Targets'!$B:$B,0))</f>
        <v>0</v>
      </c>
      <c r="CH54" s="14">
        <f>+INDEX('Monthy Targets'!AD:AD,MATCH(FY2018_ALL_Targets!$B54,'Monthy Targets'!$B:$B,0))</f>
        <v>0</v>
      </c>
      <c r="CI54" s="14">
        <f>+INDEX('Monthy Targets'!AE:AE,MATCH(FY2018_ALL_Targets!$B54,'Monthy Targets'!$B:$B,0))</f>
        <v>0</v>
      </c>
      <c r="CJ54" s="14">
        <f>+INDEX('Monthy Targets'!AF:AF,MATCH(FY2018_ALL_Targets!$B54,'Monthy Targets'!$B:$B,0))</f>
        <v>0</v>
      </c>
      <c r="CK54" s="14">
        <f>+INDEX('Monthy Targets'!AG:AG,MATCH(FY2018_ALL_Targets!$B54,'Monthy Targets'!$B:$B,0))</f>
        <v>0</v>
      </c>
      <c r="CL54" s="14">
        <v>0</v>
      </c>
      <c r="CM54" s="14">
        <v>0</v>
      </c>
      <c r="CN54" s="14">
        <v>1.32</v>
      </c>
      <c r="CO54" s="14">
        <v>0</v>
      </c>
      <c r="CP54" s="14">
        <v>0</v>
      </c>
      <c r="CQ54" s="14">
        <v>0</v>
      </c>
      <c r="CR54" s="14">
        <v>1.32</v>
      </c>
      <c r="CS54" s="14">
        <v>1.32</v>
      </c>
      <c r="DB54" s="14">
        <v>0</v>
      </c>
      <c r="DC54" s="14">
        <v>0</v>
      </c>
      <c r="DD54" s="14">
        <v>2.44</v>
      </c>
      <c r="DE54" s="14">
        <v>0</v>
      </c>
      <c r="DF54" s="14">
        <v>0</v>
      </c>
      <c r="DG54" s="14">
        <v>0</v>
      </c>
      <c r="DH54" s="14">
        <v>2.44</v>
      </c>
      <c r="DI54" s="14">
        <v>2.44</v>
      </c>
      <c r="DR54" s="14">
        <v>2.52</v>
      </c>
      <c r="DS54" s="14">
        <v>2.99</v>
      </c>
      <c r="DV54" s="183">
        <f t="shared" si="0"/>
        <v>2</v>
      </c>
      <c r="DW54" s="183">
        <f t="shared" si="1"/>
        <v>2</v>
      </c>
      <c r="DX54" s="12">
        <f t="shared" si="2"/>
        <v>0</v>
      </c>
      <c r="DY54" s="12">
        <v>0</v>
      </c>
    </row>
    <row r="55" spans="1:129" x14ac:dyDescent="0.25">
      <c r="A55" s="294">
        <v>4531</v>
      </c>
      <c r="B55" s="294">
        <v>455676</v>
      </c>
      <c r="C55" s="294">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560">
        <v>2.27272727272727E-2</v>
      </c>
      <c r="BC55" s="560">
        <v>3.125E-2</v>
      </c>
      <c r="BD55" s="560">
        <v>0</v>
      </c>
      <c r="BE55" s="560">
        <v>4.5454545454545497E-2</v>
      </c>
      <c r="BF55" s="13"/>
      <c r="BG55" s="13"/>
      <c r="BH55" s="13"/>
      <c r="BI55" s="13"/>
      <c r="BJ55" s="13"/>
      <c r="BK55" s="13"/>
      <c r="BL55" s="13"/>
      <c r="BM55" s="13"/>
      <c r="BN55" s="13">
        <v>2.27272727272727E-2</v>
      </c>
      <c r="BO55" s="13">
        <v>3.125E-2</v>
      </c>
      <c r="BP55" s="13">
        <v>0</v>
      </c>
      <c r="BQ55" s="13">
        <v>4.5454545454545497E-2</v>
      </c>
      <c r="BR55" s="704" t="s">
        <v>35</v>
      </c>
      <c r="BS55" s="704" t="s">
        <v>35</v>
      </c>
      <c r="BT55" s="704" t="s">
        <v>35</v>
      </c>
      <c r="BU55" s="704" t="s">
        <v>35</v>
      </c>
      <c r="BV55" s="704" t="s">
        <v>35</v>
      </c>
      <c r="BW55" s="704" t="s">
        <v>35</v>
      </c>
      <c r="BX55" s="704" t="s">
        <v>35</v>
      </c>
      <c r="BY55" s="704" t="s">
        <v>35</v>
      </c>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5.56</v>
      </c>
      <c r="CF55" s="14">
        <f>+INDEX('Monthy Targets'!AB:AB,MATCH(FY2018_ALL_Targets!$B55,'Monthy Targets'!$B:$B,0))</f>
        <v>5.58</v>
      </c>
      <c r="CG55" s="14">
        <f>+INDEX('Monthy Targets'!AC:AC,MATCH(FY2018_ALL_Targets!$B55,'Monthy Targets'!$B:$B,0))</f>
        <v>0</v>
      </c>
      <c r="CH55" s="14">
        <f>+INDEX('Monthy Targets'!AD:AD,MATCH(FY2018_ALL_Targets!$B55,'Monthy Targets'!$B:$B,0))</f>
        <v>0</v>
      </c>
      <c r="CI55" s="14">
        <f>+INDEX('Monthy Targets'!AE:AE,MATCH(FY2018_ALL_Targets!$B55,'Monthy Targets'!$B:$B,0))</f>
        <v>0</v>
      </c>
      <c r="CJ55" s="14">
        <f>+INDEX('Monthy Targets'!AF:AF,MATCH(FY2018_ALL_Targets!$B55,'Monthy Targets'!$B:$B,0))</f>
        <v>0</v>
      </c>
      <c r="CK55" s="14">
        <f>+INDEX('Monthy Targets'!AG:AG,MATCH(FY2018_ALL_Targets!$B55,'Monthy Targets'!$B:$B,0))</f>
        <v>0</v>
      </c>
      <c r="CL55" s="14">
        <v>0</v>
      </c>
      <c r="CM55" s="14">
        <v>0.37</v>
      </c>
      <c r="CN55" s="14">
        <v>0.37</v>
      </c>
      <c r="CO55" s="14">
        <v>0.37</v>
      </c>
      <c r="CP55" s="14">
        <v>0.37</v>
      </c>
      <c r="CQ55" s="14">
        <v>0.37</v>
      </c>
      <c r="CR55" s="14">
        <v>0.37</v>
      </c>
      <c r="CS55" s="14">
        <v>0.37</v>
      </c>
      <c r="DB55" s="14">
        <v>0</v>
      </c>
      <c r="DC55" s="14">
        <v>0.69</v>
      </c>
      <c r="DD55" s="14">
        <v>0.69</v>
      </c>
      <c r="DE55" s="14">
        <v>0.69</v>
      </c>
      <c r="DF55" s="14">
        <v>0.69</v>
      </c>
      <c r="DG55" s="14">
        <v>0.69</v>
      </c>
      <c r="DH55" s="14">
        <v>0.69</v>
      </c>
      <c r="DI55" s="14">
        <v>0.69</v>
      </c>
      <c r="DR55" s="14">
        <v>0.93</v>
      </c>
      <c r="DS55" s="14">
        <v>1.07</v>
      </c>
      <c r="DV55" s="183">
        <f t="shared" si="0"/>
        <v>0</v>
      </c>
      <c r="DW55" s="183">
        <f t="shared" si="1"/>
        <v>0</v>
      </c>
      <c r="DX55" s="12">
        <f t="shared" si="2"/>
        <v>0</v>
      </c>
      <c r="DY55" s="12">
        <v>0</v>
      </c>
    </row>
    <row r="56" spans="1:129" x14ac:dyDescent="0.25">
      <c r="A56" s="294">
        <v>5218</v>
      </c>
      <c r="B56" s="294">
        <v>455684</v>
      </c>
      <c r="C56" s="294">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560">
        <v>4.2105263157894701E-2</v>
      </c>
      <c r="BC56" s="560">
        <v>9.4339622641509399E-2</v>
      </c>
      <c r="BD56" s="560">
        <v>0</v>
      </c>
      <c r="BE56" s="560">
        <v>0.160919540229885</v>
      </c>
      <c r="BF56" s="13"/>
      <c r="BG56" s="13"/>
      <c r="BH56" s="13"/>
      <c r="BI56" s="13"/>
      <c r="BJ56" s="13"/>
      <c r="BK56" s="13"/>
      <c r="BL56" s="13"/>
      <c r="BM56" s="13"/>
      <c r="BN56" s="13">
        <v>4.2105263157894701E-2</v>
      </c>
      <c r="BO56" s="13">
        <v>9.4339622641509399E-2</v>
      </c>
      <c r="BP56" s="13">
        <v>0</v>
      </c>
      <c r="BQ56" s="13">
        <v>0.160919540229885</v>
      </c>
      <c r="BR56" s="704" t="s">
        <v>36</v>
      </c>
      <c r="BS56" s="704" t="s">
        <v>36</v>
      </c>
      <c r="BT56" s="704" t="s">
        <v>35</v>
      </c>
      <c r="BU56" s="704" t="s">
        <v>36</v>
      </c>
      <c r="BV56" s="704" t="s">
        <v>36</v>
      </c>
      <c r="BW56" s="704" t="s">
        <v>36</v>
      </c>
      <c r="BX56" s="704" t="s">
        <v>35</v>
      </c>
      <c r="BY56" s="704" t="s">
        <v>36</v>
      </c>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7.17</v>
      </c>
      <c r="CF56" s="14">
        <f>+INDEX('Monthy Targets'!AB:AB,MATCH(FY2018_ALL_Targets!$B56,'Monthy Targets'!$B:$B,0))</f>
        <v>7.2</v>
      </c>
      <c r="CG56" s="14">
        <f>+INDEX('Monthy Targets'!AC:AC,MATCH(FY2018_ALL_Targets!$B56,'Monthy Targets'!$B:$B,0))</f>
        <v>0</v>
      </c>
      <c r="CH56" s="14">
        <f>+INDEX('Monthy Targets'!AD:AD,MATCH(FY2018_ALL_Targets!$B56,'Monthy Targets'!$B:$B,0))</f>
        <v>0</v>
      </c>
      <c r="CI56" s="14">
        <f>+INDEX('Monthy Targets'!AE:AE,MATCH(FY2018_ALL_Targets!$B56,'Monthy Targets'!$B:$B,0))</f>
        <v>0</v>
      </c>
      <c r="CJ56" s="14">
        <f>+INDEX('Monthy Targets'!AF:AF,MATCH(FY2018_ALL_Targets!$B56,'Monthy Targets'!$B:$B,0))</f>
        <v>0</v>
      </c>
      <c r="CK56" s="14">
        <f>+INDEX('Monthy Targets'!AG:AG,MATCH(FY2018_ALL_Targets!$B56,'Monthy Targets'!$B:$B,0))</f>
        <v>0</v>
      </c>
      <c r="CL56" s="14">
        <v>0</v>
      </c>
      <c r="CM56" s="14">
        <v>0.48</v>
      </c>
      <c r="CN56" s="14">
        <v>0.48</v>
      </c>
      <c r="CO56" s="14">
        <v>0</v>
      </c>
      <c r="CP56" s="14">
        <v>0</v>
      </c>
      <c r="CQ56" s="14">
        <v>0</v>
      </c>
      <c r="CR56" s="14">
        <v>0.48</v>
      </c>
      <c r="CS56" s="14">
        <v>0</v>
      </c>
      <c r="DB56" s="14">
        <v>0</v>
      </c>
      <c r="DC56" s="14">
        <v>0.89</v>
      </c>
      <c r="DD56" s="14">
        <v>0.89</v>
      </c>
      <c r="DE56" s="14">
        <v>0</v>
      </c>
      <c r="DF56" s="14">
        <v>0</v>
      </c>
      <c r="DG56" s="14">
        <v>0</v>
      </c>
      <c r="DH56" s="14">
        <v>0.89</v>
      </c>
      <c r="DI56" s="14">
        <v>0</v>
      </c>
      <c r="DR56" s="14">
        <v>1.06</v>
      </c>
      <c r="DS56" s="14">
        <v>0.93</v>
      </c>
      <c r="DV56" s="183">
        <f t="shared" si="0"/>
        <v>3</v>
      </c>
      <c r="DW56" s="183">
        <f t="shared" si="1"/>
        <v>3</v>
      </c>
      <c r="DX56" s="12">
        <f t="shared" si="2"/>
        <v>0</v>
      </c>
      <c r="DY56" s="12">
        <v>0</v>
      </c>
    </row>
    <row r="57" spans="1:129" x14ac:dyDescent="0.25">
      <c r="A57" s="294">
        <v>5219</v>
      </c>
      <c r="B57" s="294">
        <v>455685</v>
      </c>
      <c r="C57" s="294">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560">
        <v>0</v>
      </c>
      <c r="BC57" s="560">
        <v>4.7619047619047603E-2</v>
      </c>
      <c r="BD57" s="560">
        <v>0</v>
      </c>
      <c r="BE57" s="560">
        <v>0.19230769230769201</v>
      </c>
      <c r="BF57" s="13"/>
      <c r="BG57" s="13"/>
      <c r="BH57" s="13"/>
      <c r="BI57" s="13"/>
      <c r="BJ57" s="13"/>
      <c r="BK57" s="13"/>
      <c r="BL57" s="13"/>
      <c r="BM57" s="13"/>
      <c r="BN57" s="13">
        <v>0</v>
      </c>
      <c r="BO57" s="13">
        <v>4.7619047619047603E-2</v>
      </c>
      <c r="BP57" s="13">
        <v>0</v>
      </c>
      <c r="BQ57" s="13">
        <v>0.19230769230769201</v>
      </c>
      <c r="BR57" s="704" t="s">
        <v>35</v>
      </c>
      <c r="BS57" s="704" t="s">
        <v>35</v>
      </c>
      <c r="BT57" s="704" t="s">
        <v>35</v>
      </c>
      <c r="BU57" s="704" t="s">
        <v>35</v>
      </c>
      <c r="BV57" s="704" t="s">
        <v>35</v>
      </c>
      <c r="BW57" s="704" t="s">
        <v>35</v>
      </c>
      <c r="BX57" s="704" t="s">
        <v>35</v>
      </c>
      <c r="BY57" s="704" t="s">
        <v>36</v>
      </c>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1.43</v>
      </c>
      <c r="CF57" s="14">
        <f>+INDEX('Monthy Targets'!AB:AB,MATCH(FY2018_ALL_Targets!$B57,'Monthy Targets'!$B:$B,0))</f>
        <v>1.44</v>
      </c>
      <c r="CG57" s="14">
        <f>+INDEX('Monthy Targets'!AC:AC,MATCH(FY2018_ALL_Targets!$B57,'Monthy Targets'!$B:$B,0))</f>
        <v>0</v>
      </c>
      <c r="CH57" s="14">
        <f>+INDEX('Monthy Targets'!AD:AD,MATCH(FY2018_ALL_Targets!$B57,'Monthy Targets'!$B:$B,0))</f>
        <v>0</v>
      </c>
      <c r="CI57" s="14">
        <f>+INDEX('Monthy Targets'!AE:AE,MATCH(FY2018_ALL_Targets!$B57,'Monthy Targets'!$B:$B,0))</f>
        <v>0</v>
      </c>
      <c r="CJ57" s="14">
        <f>+INDEX('Monthy Targets'!AF:AF,MATCH(FY2018_ALL_Targets!$B57,'Monthy Targets'!$B:$B,0))</f>
        <v>0</v>
      </c>
      <c r="CK57" s="14">
        <f>+INDEX('Monthy Targets'!AG:AG,MATCH(FY2018_ALL_Targets!$B57,'Monthy Targets'!$B:$B,0))</f>
        <v>0</v>
      </c>
      <c r="CL57" s="14">
        <v>0.1</v>
      </c>
      <c r="CM57" s="14">
        <v>0.1</v>
      </c>
      <c r="CN57" s="14">
        <v>0.1</v>
      </c>
      <c r="CO57" s="14">
        <v>0.1</v>
      </c>
      <c r="CP57" s="14">
        <v>0.1</v>
      </c>
      <c r="CQ57" s="14">
        <v>0.1</v>
      </c>
      <c r="CR57" s="14">
        <v>0.1</v>
      </c>
      <c r="CS57" s="14">
        <v>0.1</v>
      </c>
      <c r="DB57" s="14">
        <v>0.18</v>
      </c>
      <c r="DC57" s="14">
        <v>0.18</v>
      </c>
      <c r="DD57" s="14">
        <v>0.18</v>
      </c>
      <c r="DE57" s="14">
        <v>0.18</v>
      </c>
      <c r="DF57" s="14">
        <v>0.18</v>
      </c>
      <c r="DG57" s="14">
        <v>0.18</v>
      </c>
      <c r="DH57" s="14">
        <v>0.18</v>
      </c>
      <c r="DI57" s="14">
        <v>0</v>
      </c>
      <c r="DR57" s="14">
        <v>0.27</v>
      </c>
      <c r="DS57" s="14">
        <v>0.26</v>
      </c>
      <c r="DV57" s="183">
        <f t="shared" si="0"/>
        <v>0</v>
      </c>
      <c r="DW57" s="183">
        <f t="shared" si="1"/>
        <v>1</v>
      </c>
      <c r="DX57" s="12">
        <f t="shared" si="2"/>
        <v>0</v>
      </c>
      <c r="DY57" s="12">
        <v>0</v>
      </c>
    </row>
    <row r="58" spans="1:129" x14ac:dyDescent="0.25">
      <c r="A58" s="294">
        <v>5211</v>
      </c>
      <c r="B58" s="294">
        <v>455689</v>
      </c>
      <c r="C58" s="294">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560">
        <v>1.13636363636364E-2</v>
      </c>
      <c r="BC58" s="560">
        <v>5.1724137931034503E-2</v>
      </c>
      <c r="BD58" s="560">
        <v>0</v>
      </c>
      <c r="BE58" s="560">
        <v>4.2253521126760597E-2</v>
      </c>
      <c r="BF58" s="13"/>
      <c r="BG58" s="13"/>
      <c r="BH58" s="13"/>
      <c r="BI58" s="13"/>
      <c r="BJ58" s="13"/>
      <c r="BK58" s="13"/>
      <c r="BL58" s="13"/>
      <c r="BM58" s="13"/>
      <c r="BN58" s="13">
        <v>1.13636363636364E-2</v>
      </c>
      <c r="BO58" s="13">
        <v>5.1724137931034503E-2</v>
      </c>
      <c r="BP58" s="13">
        <v>0</v>
      </c>
      <c r="BQ58" s="13">
        <v>4.2253521126760597E-2</v>
      </c>
      <c r="BR58" s="704" t="s">
        <v>35</v>
      </c>
      <c r="BS58" s="704" t="s">
        <v>35</v>
      </c>
      <c r="BT58" s="704" t="s">
        <v>35</v>
      </c>
      <c r="BU58" s="704" t="s">
        <v>35</v>
      </c>
      <c r="BV58" s="704" t="s">
        <v>35</v>
      </c>
      <c r="BW58" s="704" t="s">
        <v>35</v>
      </c>
      <c r="BX58" s="704" t="s">
        <v>35</v>
      </c>
      <c r="BY58" s="704" t="s">
        <v>35</v>
      </c>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9.26</v>
      </c>
      <c r="CF58" s="14">
        <f>+INDEX('Monthy Targets'!AB:AB,MATCH(FY2018_ALL_Targets!$B58,'Monthy Targets'!$B:$B,0))</f>
        <v>9.3000000000000007</v>
      </c>
      <c r="CG58" s="14">
        <f>+INDEX('Monthy Targets'!AC:AC,MATCH(FY2018_ALL_Targets!$B58,'Monthy Targets'!$B:$B,0))</f>
        <v>0</v>
      </c>
      <c r="CH58" s="14">
        <f>+INDEX('Monthy Targets'!AD:AD,MATCH(FY2018_ALL_Targets!$B58,'Monthy Targets'!$B:$B,0))</f>
        <v>0</v>
      </c>
      <c r="CI58" s="14">
        <f>+INDEX('Monthy Targets'!AE:AE,MATCH(FY2018_ALL_Targets!$B58,'Monthy Targets'!$B:$B,0))</f>
        <v>0</v>
      </c>
      <c r="CJ58" s="14">
        <f>+INDEX('Monthy Targets'!AF:AF,MATCH(FY2018_ALL_Targets!$B58,'Monthy Targets'!$B:$B,0))</f>
        <v>0</v>
      </c>
      <c r="CK58" s="14">
        <f>+INDEX('Monthy Targets'!AG:AG,MATCH(FY2018_ALL_Targets!$B58,'Monthy Targets'!$B:$B,0))</f>
        <v>0</v>
      </c>
      <c r="CL58" s="14">
        <v>0.62</v>
      </c>
      <c r="CM58" s="14">
        <v>0.62</v>
      </c>
      <c r="CN58" s="14">
        <v>0.62</v>
      </c>
      <c r="CO58" s="14">
        <v>0.62</v>
      </c>
      <c r="CP58" s="14">
        <v>0.62</v>
      </c>
      <c r="CQ58" s="14">
        <v>0.62</v>
      </c>
      <c r="CR58" s="14">
        <v>0.62</v>
      </c>
      <c r="CS58" s="14">
        <v>0.62</v>
      </c>
      <c r="DB58" s="14">
        <v>1.1399999999999999</v>
      </c>
      <c r="DC58" s="14">
        <v>1.1399999999999999</v>
      </c>
      <c r="DD58" s="14">
        <v>1.1399999999999999</v>
      </c>
      <c r="DE58" s="14">
        <v>1.1399999999999999</v>
      </c>
      <c r="DF58" s="14">
        <v>1.1399999999999999</v>
      </c>
      <c r="DG58" s="14">
        <v>1.1399999999999999</v>
      </c>
      <c r="DH58" s="14">
        <v>1.1399999999999999</v>
      </c>
      <c r="DI58" s="14">
        <v>1.1399999999999999</v>
      </c>
      <c r="DR58" s="14">
        <v>1.74</v>
      </c>
      <c r="DS58" s="14">
        <v>1.78</v>
      </c>
      <c r="DV58" s="183">
        <f t="shared" si="0"/>
        <v>0</v>
      </c>
      <c r="DW58" s="183">
        <f t="shared" si="1"/>
        <v>0</v>
      </c>
      <c r="DX58" s="12">
        <f t="shared" si="2"/>
        <v>0</v>
      </c>
      <c r="DY58" s="12">
        <v>0</v>
      </c>
    </row>
    <row r="59" spans="1:129" x14ac:dyDescent="0.25">
      <c r="A59" s="294">
        <v>5227</v>
      </c>
      <c r="B59" s="294">
        <v>455699</v>
      </c>
      <c r="C59" s="294">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560">
        <v>1.5384615384615399E-2</v>
      </c>
      <c r="BC59" s="560">
        <v>2.32558139534884E-2</v>
      </c>
      <c r="BD59" s="560">
        <v>0</v>
      </c>
      <c r="BE59" s="560">
        <v>0.27118644067796599</v>
      </c>
      <c r="BF59" s="13"/>
      <c r="BG59" s="13"/>
      <c r="BH59" s="13"/>
      <c r="BI59" s="13"/>
      <c r="BJ59" s="13"/>
      <c r="BK59" s="13"/>
      <c r="BL59" s="13"/>
      <c r="BM59" s="13"/>
      <c r="BN59" s="13">
        <v>1.5384615384615399E-2</v>
      </c>
      <c r="BO59" s="13">
        <v>2.32558139534884E-2</v>
      </c>
      <c r="BP59" s="13">
        <v>0</v>
      </c>
      <c r="BQ59" s="13">
        <v>0.27118644067796599</v>
      </c>
      <c r="BR59" s="704" t="s">
        <v>35</v>
      </c>
      <c r="BS59" s="704" t="s">
        <v>35</v>
      </c>
      <c r="BT59" s="704" t="s">
        <v>35</v>
      </c>
      <c r="BU59" s="704" t="s">
        <v>36</v>
      </c>
      <c r="BV59" s="704" t="s">
        <v>35</v>
      </c>
      <c r="BW59" s="704" t="s">
        <v>35</v>
      </c>
      <c r="BX59" s="704" t="s">
        <v>35</v>
      </c>
      <c r="BY59" s="704" t="s">
        <v>36</v>
      </c>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4.5199999999999996</v>
      </c>
      <c r="CF59" s="14">
        <f>+INDEX('Monthy Targets'!AB:AB,MATCH(FY2018_ALL_Targets!$B59,'Monthy Targets'!$B:$B,0))</f>
        <v>4.5199999999999996</v>
      </c>
      <c r="CG59" s="14">
        <f>+INDEX('Monthy Targets'!AC:AC,MATCH(FY2018_ALL_Targets!$B59,'Monthy Targets'!$B:$B,0))</f>
        <v>0</v>
      </c>
      <c r="CH59" s="14">
        <f>+INDEX('Monthy Targets'!AD:AD,MATCH(FY2018_ALL_Targets!$B59,'Monthy Targets'!$B:$B,0))</f>
        <v>0</v>
      </c>
      <c r="CI59" s="14">
        <f>+INDEX('Monthy Targets'!AE:AE,MATCH(FY2018_ALL_Targets!$B59,'Monthy Targets'!$B:$B,0))</f>
        <v>0</v>
      </c>
      <c r="CJ59" s="14">
        <f>+INDEX('Monthy Targets'!AF:AF,MATCH(FY2018_ALL_Targets!$B59,'Monthy Targets'!$B:$B,0))</f>
        <v>0</v>
      </c>
      <c r="CK59" s="14">
        <f>+INDEX('Monthy Targets'!AG:AG,MATCH(FY2018_ALL_Targets!$B59,'Monthy Targets'!$B:$B,0))</f>
        <v>0</v>
      </c>
      <c r="CL59" s="14">
        <v>0.3</v>
      </c>
      <c r="CM59" s="14">
        <v>0.3</v>
      </c>
      <c r="CN59" s="14">
        <v>0.3</v>
      </c>
      <c r="CO59" s="14">
        <v>0</v>
      </c>
      <c r="CP59" s="14">
        <v>0.3</v>
      </c>
      <c r="CQ59" s="14">
        <v>0.3</v>
      </c>
      <c r="CR59" s="14">
        <v>0.3</v>
      </c>
      <c r="CS59" s="14">
        <v>0</v>
      </c>
      <c r="DB59" s="14">
        <v>0.56000000000000005</v>
      </c>
      <c r="DC59" s="14">
        <v>0.56000000000000005</v>
      </c>
      <c r="DD59" s="14">
        <v>0.56000000000000005</v>
      </c>
      <c r="DE59" s="14">
        <v>0</v>
      </c>
      <c r="DF59" s="14">
        <v>0.56000000000000005</v>
      </c>
      <c r="DG59" s="14">
        <v>0.56000000000000005</v>
      </c>
      <c r="DH59" s="14">
        <v>0.56000000000000005</v>
      </c>
      <c r="DI59" s="14">
        <v>0</v>
      </c>
      <c r="DR59" s="14">
        <v>0.76</v>
      </c>
      <c r="DS59" s="14">
        <v>0.78</v>
      </c>
      <c r="DV59" s="183">
        <f t="shared" si="0"/>
        <v>1</v>
      </c>
      <c r="DW59" s="183">
        <f t="shared" si="1"/>
        <v>1</v>
      </c>
      <c r="DX59" s="12">
        <f t="shared" si="2"/>
        <v>0</v>
      </c>
      <c r="DY59" s="12">
        <v>0</v>
      </c>
    </row>
    <row r="60" spans="1:129" x14ac:dyDescent="0.25">
      <c r="A60" s="294">
        <v>4544</v>
      </c>
      <c r="B60" s="294">
        <v>455709</v>
      </c>
      <c r="C60" s="294">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560">
        <v>2.4390243902439001E-2</v>
      </c>
      <c r="BC60" s="560">
        <v>4.3478260869565202E-2</v>
      </c>
      <c r="BD60" s="560">
        <v>0</v>
      </c>
      <c r="BE60" s="560">
        <v>0.15625</v>
      </c>
      <c r="BF60" s="13"/>
      <c r="BG60" s="13"/>
      <c r="BH60" s="13"/>
      <c r="BI60" s="13"/>
      <c r="BJ60" s="13"/>
      <c r="BK60" s="13"/>
      <c r="BL60" s="13"/>
      <c r="BM60" s="13"/>
      <c r="BN60" s="13">
        <v>2.4390243902439001E-2</v>
      </c>
      <c r="BO60" s="13">
        <v>4.3478260869565202E-2</v>
      </c>
      <c r="BP60" s="13">
        <v>0</v>
      </c>
      <c r="BQ60" s="13">
        <v>0.15625</v>
      </c>
      <c r="BR60" s="704" t="s">
        <v>35</v>
      </c>
      <c r="BS60" s="704" t="s">
        <v>35</v>
      </c>
      <c r="BT60" s="704" t="s">
        <v>35</v>
      </c>
      <c r="BU60" s="704" t="s">
        <v>35</v>
      </c>
      <c r="BV60" s="704" t="s">
        <v>35</v>
      </c>
      <c r="BW60" s="704" t="s">
        <v>35</v>
      </c>
      <c r="BX60" s="704" t="s">
        <v>35</v>
      </c>
      <c r="BY60" s="704" t="s">
        <v>35</v>
      </c>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CP60" s="14">
        <v>0.28000000000000003</v>
      </c>
      <c r="CQ60" s="14">
        <v>0.28000000000000003</v>
      </c>
      <c r="CR60" s="14">
        <v>0.28000000000000003</v>
      </c>
      <c r="CS60" s="14">
        <v>0.28000000000000003</v>
      </c>
      <c r="DB60" s="14">
        <v>0.51</v>
      </c>
      <c r="DC60" s="14">
        <v>0.51</v>
      </c>
      <c r="DD60" s="14">
        <v>0.51</v>
      </c>
      <c r="DE60" s="14">
        <v>0.51</v>
      </c>
      <c r="DF60" s="14">
        <v>0.51</v>
      </c>
      <c r="DG60" s="14">
        <v>0.51</v>
      </c>
      <c r="DH60" s="14">
        <v>0.51</v>
      </c>
      <c r="DI60" s="14">
        <v>0.51</v>
      </c>
      <c r="DR60" s="14">
        <v>0.34</v>
      </c>
      <c r="DS60" s="14">
        <v>0.34</v>
      </c>
      <c r="DV60" s="183">
        <f t="shared" si="0"/>
        <v>0</v>
      </c>
      <c r="DW60" s="183">
        <f t="shared" si="1"/>
        <v>0</v>
      </c>
      <c r="DX60" s="12">
        <f t="shared" si="2"/>
        <v>0</v>
      </c>
      <c r="DY60" s="12">
        <v>0</v>
      </c>
    </row>
    <row r="61" spans="1:129" x14ac:dyDescent="0.25">
      <c r="A61" s="294">
        <v>5137</v>
      </c>
      <c r="B61" s="294">
        <v>455714</v>
      </c>
      <c r="C61" s="294">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560">
        <v>3.4188034188034198E-2</v>
      </c>
      <c r="BC61" s="560">
        <v>3.09278350515464E-2</v>
      </c>
      <c r="BD61" s="560">
        <v>0</v>
      </c>
      <c r="BE61" s="560">
        <v>0.173913043478261</v>
      </c>
      <c r="BF61" s="13"/>
      <c r="BG61" s="13"/>
      <c r="BH61" s="13"/>
      <c r="BI61" s="13"/>
      <c r="BJ61" s="13"/>
      <c r="BK61" s="13"/>
      <c r="BL61" s="13"/>
      <c r="BM61" s="13"/>
      <c r="BN61" s="13">
        <v>3.4188034188034198E-2</v>
      </c>
      <c r="BO61" s="13">
        <v>3.09278350515464E-2</v>
      </c>
      <c r="BP61" s="13">
        <v>0</v>
      </c>
      <c r="BQ61" s="13">
        <v>0.173913043478261</v>
      </c>
      <c r="BR61" s="704" t="s">
        <v>36</v>
      </c>
      <c r="BS61" s="704" t="s">
        <v>35</v>
      </c>
      <c r="BT61" s="704" t="s">
        <v>35</v>
      </c>
      <c r="BU61" s="704" t="s">
        <v>36</v>
      </c>
      <c r="BV61" s="704" t="s">
        <v>36</v>
      </c>
      <c r="BW61" s="704" t="s">
        <v>35</v>
      </c>
      <c r="BX61" s="704" t="s">
        <v>35</v>
      </c>
      <c r="BY61" s="704" t="s">
        <v>36</v>
      </c>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CP61" s="14">
        <v>0</v>
      </c>
      <c r="CQ61" s="14">
        <v>0.55000000000000004</v>
      </c>
      <c r="CR61" s="14">
        <v>0.55000000000000004</v>
      </c>
      <c r="CS61" s="14">
        <v>0</v>
      </c>
      <c r="DB61" s="14">
        <v>1.02</v>
      </c>
      <c r="DC61" s="14">
        <v>1.02</v>
      </c>
      <c r="DD61" s="14">
        <v>1.02</v>
      </c>
      <c r="DE61" s="14">
        <v>1.02</v>
      </c>
      <c r="DF61" s="14">
        <v>0</v>
      </c>
      <c r="DG61" s="14">
        <v>1.02</v>
      </c>
      <c r="DH61" s="14">
        <v>1.02</v>
      </c>
      <c r="DI61" s="14">
        <v>0</v>
      </c>
      <c r="DR61" s="14">
        <v>0.67</v>
      </c>
      <c r="DS61" s="14">
        <v>0.34</v>
      </c>
      <c r="DV61" s="183">
        <f t="shared" si="0"/>
        <v>2</v>
      </c>
      <c r="DW61" s="183">
        <f t="shared" si="1"/>
        <v>2</v>
      </c>
      <c r="DX61" s="12">
        <f t="shared" si="2"/>
        <v>0</v>
      </c>
      <c r="DY61" s="12">
        <v>0</v>
      </c>
    </row>
    <row r="62" spans="1:129" x14ac:dyDescent="0.25">
      <c r="A62" s="294">
        <v>5234</v>
      </c>
      <c r="B62" s="294">
        <v>455715</v>
      </c>
      <c r="C62" s="294">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560">
        <v>4.6153846153846198E-2</v>
      </c>
      <c r="BC62" s="560">
        <v>9.0909090909090898E-2</v>
      </c>
      <c r="BD62" s="560">
        <v>0</v>
      </c>
      <c r="BE62" s="560">
        <v>0.16923076923076899</v>
      </c>
      <c r="BF62" s="13"/>
      <c r="BG62" s="13"/>
      <c r="BH62" s="13"/>
      <c r="BI62" s="13"/>
      <c r="BJ62" s="13"/>
      <c r="BK62" s="13"/>
      <c r="BL62" s="13"/>
      <c r="BM62" s="13"/>
      <c r="BN62" s="13">
        <v>4.6153846153846198E-2</v>
      </c>
      <c r="BO62" s="13">
        <v>9.0909090909090898E-2</v>
      </c>
      <c r="BP62" s="13">
        <v>0</v>
      </c>
      <c r="BQ62" s="13">
        <v>0.16923076923076899</v>
      </c>
      <c r="BR62" s="704" t="s">
        <v>35</v>
      </c>
      <c r="BS62" s="704" t="s">
        <v>36</v>
      </c>
      <c r="BT62" s="704" t="s">
        <v>35</v>
      </c>
      <c r="BU62" s="704" t="s">
        <v>36</v>
      </c>
      <c r="BV62" s="704" t="s">
        <v>35</v>
      </c>
      <c r="BW62" s="704" t="s">
        <v>36</v>
      </c>
      <c r="BX62" s="704" t="s">
        <v>35</v>
      </c>
      <c r="BY62" s="704" t="s">
        <v>36</v>
      </c>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15.26</v>
      </c>
      <c r="CF62" s="14">
        <f>+INDEX('Monthy Targets'!AB:AB,MATCH(FY2018_ALL_Targets!$B62,'Monthy Targets'!$B:$B,0))</f>
        <v>15.33</v>
      </c>
      <c r="CG62" s="14">
        <f>+INDEX('Monthy Targets'!AC:AC,MATCH(FY2018_ALL_Targets!$B62,'Monthy Targets'!$B:$B,0))</f>
        <v>0</v>
      </c>
      <c r="CH62" s="14">
        <f>+INDEX('Monthy Targets'!AD:AD,MATCH(FY2018_ALL_Targets!$B62,'Monthy Targets'!$B:$B,0))</f>
        <v>0</v>
      </c>
      <c r="CI62" s="14">
        <f>+INDEX('Monthy Targets'!AE:AE,MATCH(FY2018_ALL_Targets!$B62,'Monthy Targets'!$B:$B,0))</f>
        <v>0</v>
      </c>
      <c r="CJ62" s="14">
        <f>+INDEX('Monthy Targets'!AF:AF,MATCH(FY2018_ALL_Targets!$B62,'Monthy Targets'!$B:$B,0))</f>
        <v>0</v>
      </c>
      <c r="CK62" s="14">
        <f>+INDEX('Monthy Targets'!AG:AG,MATCH(FY2018_ALL_Targets!$B62,'Monthy Targets'!$B:$B,0))</f>
        <v>0</v>
      </c>
      <c r="CL62" s="14">
        <v>1.01</v>
      </c>
      <c r="CM62" s="14">
        <v>0</v>
      </c>
      <c r="CN62" s="14">
        <v>1.01</v>
      </c>
      <c r="CO62" s="14">
        <v>1.01</v>
      </c>
      <c r="CP62" s="14">
        <v>1.01</v>
      </c>
      <c r="CQ62" s="14">
        <v>0</v>
      </c>
      <c r="CR62" s="14">
        <v>1.01</v>
      </c>
      <c r="CS62" s="14">
        <v>0</v>
      </c>
      <c r="DB62" s="14">
        <v>1.88</v>
      </c>
      <c r="DC62" s="14">
        <v>0</v>
      </c>
      <c r="DD62" s="14">
        <v>1.88</v>
      </c>
      <c r="DE62" s="14">
        <v>1.88</v>
      </c>
      <c r="DF62" s="14">
        <v>1.88</v>
      </c>
      <c r="DG62" s="14">
        <v>0</v>
      </c>
      <c r="DH62" s="14">
        <v>1.88</v>
      </c>
      <c r="DI62" s="14">
        <v>0</v>
      </c>
      <c r="DR62" s="14">
        <v>2.5499999999999998</v>
      </c>
      <c r="DS62" s="14">
        <v>2.2999999999999998</v>
      </c>
      <c r="DV62" s="183">
        <f t="shared" si="0"/>
        <v>2</v>
      </c>
      <c r="DW62" s="183">
        <f t="shared" si="1"/>
        <v>2</v>
      </c>
      <c r="DX62" s="12">
        <f t="shared" si="2"/>
        <v>0</v>
      </c>
      <c r="DY62" s="12">
        <v>0</v>
      </c>
    </row>
    <row r="63" spans="1:129" x14ac:dyDescent="0.25">
      <c r="A63" s="294">
        <v>4772</v>
      </c>
      <c r="B63" s="294">
        <v>455724</v>
      </c>
      <c r="C63" s="294">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560">
        <v>1.5151515151515201E-2</v>
      </c>
      <c r="BC63" s="560">
        <v>4.7619047619047603E-2</v>
      </c>
      <c r="BD63" s="560">
        <v>0</v>
      </c>
      <c r="BE63" s="560">
        <v>0.115384615384615</v>
      </c>
      <c r="BF63" s="13"/>
      <c r="BG63" s="13"/>
      <c r="BH63" s="13"/>
      <c r="BI63" s="13"/>
      <c r="BJ63" s="13"/>
      <c r="BK63" s="13"/>
      <c r="BL63" s="13"/>
      <c r="BM63" s="13"/>
      <c r="BN63" s="13">
        <v>1.5151515151515201E-2</v>
      </c>
      <c r="BO63" s="13">
        <v>4.7619047619047603E-2</v>
      </c>
      <c r="BP63" s="13">
        <v>0</v>
      </c>
      <c r="BQ63" s="13">
        <v>0.115384615384615</v>
      </c>
      <c r="BR63" s="704" t="s">
        <v>35</v>
      </c>
      <c r="BS63" s="704" t="s">
        <v>35</v>
      </c>
      <c r="BT63" s="704" t="s">
        <v>35</v>
      </c>
      <c r="BU63" s="704" t="s">
        <v>35</v>
      </c>
      <c r="BV63" s="704" t="s">
        <v>35</v>
      </c>
      <c r="BW63" s="704" t="s">
        <v>35</v>
      </c>
      <c r="BX63" s="704" t="s">
        <v>35</v>
      </c>
      <c r="BY63" s="704" t="s">
        <v>35</v>
      </c>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6.92</v>
      </c>
      <c r="CF63" s="14">
        <f>+INDEX('Monthy Targets'!AB:AB,MATCH(FY2018_ALL_Targets!$B63,'Monthy Targets'!$B:$B,0))</f>
        <v>6.95</v>
      </c>
      <c r="CG63" s="14">
        <f>+INDEX('Monthy Targets'!AC:AC,MATCH(FY2018_ALL_Targets!$B63,'Monthy Targets'!$B:$B,0))</f>
        <v>0</v>
      </c>
      <c r="CH63" s="14">
        <f>+INDEX('Monthy Targets'!AD:AD,MATCH(FY2018_ALL_Targets!$B63,'Monthy Targets'!$B:$B,0))</f>
        <v>0</v>
      </c>
      <c r="CI63" s="14">
        <f>+INDEX('Monthy Targets'!AE:AE,MATCH(FY2018_ALL_Targets!$B63,'Monthy Targets'!$B:$B,0))</f>
        <v>0</v>
      </c>
      <c r="CJ63" s="14">
        <f>+INDEX('Monthy Targets'!AF:AF,MATCH(FY2018_ALL_Targets!$B63,'Monthy Targets'!$B:$B,0))</f>
        <v>0</v>
      </c>
      <c r="CK63" s="14">
        <f>+INDEX('Monthy Targets'!AG:AG,MATCH(FY2018_ALL_Targets!$B63,'Monthy Targets'!$B:$B,0))</f>
        <v>0</v>
      </c>
      <c r="CL63" s="14">
        <v>0</v>
      </c>
      <c r="CM63" s="14">
        <v>0.46</v>
      </c>
      <c r="CN63" s="14">
        <v>0.46</v>
      </c>
      <c r="CO63" s="14">
        <v>0.46</v>
      </c>
      <c r="CP63" s="14">
        <v>0.46</v>
      </c>
      <c r="CQ63" s="14">
        <v>0.46</v>
      </c>
      <c r="CR63" s="14">
        <v>0.46</v>
      </c>
      <c r="CS63" s="14">
        <v>0.46</v>
      </c>
      <c r="DB63" s="14">
        <v>0</v>
      </c>
      <c r="DC63" s="14">
        <v>0.85</v>
      </c>
      <c r="DD63" s="14">
        <v>0.85</v>
      </c>
      <c r="DE63" s="14">
        <v>0.85</v>
      </c>
      <c r="DF63" s="14">
        <v>0.85</v>
      </c>
      <c r="DG63" s="14">
        <v>0.85</v>
      </c>
      <c r="DH63" s="14">
        <v>0.85</v>
      </c>
      <c r="DI63" s="14">
        <v>0.85</v>
      </c>
      <c r="DR63" s="14">
        <v>1.1599999999999999</v>
      </c>
      <c r="DS63" s="14">
        <v>1.33</v>
      </c>
      <c r="DV63" s="183">
        <f t="shared" si="0"/>
        <v>0</v>
      </c>
      <c r="DW63" s="183">
        <f t="shared" si="1"/>
        <v>0</v>
      </c>
      <c r="DX63" s="12">
        <f t="shared" si="2"/>
        <v>0</v>
      </c>
      <c r="DY63" s="12">
        <v>0</v>
      </c>
    </row>
    <row r="64" spans="1:129" x14ac:dyDescent="0.25">
      <c r="A64" s="294">
        <v>4946</v>
      </c>
      <c r="B64" s="294">
        <v>455726</v>
      </c>
      <c r="C64" s="294">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560">
        <v>3.4090909090909102E-2</v>
      </c>
      <c r="BC64" s="560">
        <v>4.7619047619047603E-2</v>
      </c>
      <c r="BD64" s="560">
        <v>0</v>
      </c>
      <c r="BE64" s="560">
        <v>0.08</v>
      </c>
      <c r="BF64" s="13"/>
      <c r="BG64" s="13"/>
      <c r="BH64" s="13"/>
      <c r="BI64" s="13"/>
      <c r="BJ64" s="13"/>
      <c r="BK64" s="13"/>
      <c r="BL64" s="13"/>
      <c r="BM64" s="13"/>
      <c r="BN64" s="13">
        <v>3.4090909090909102E-2</v>
      </c>
      <c r="BO64" s="13">
        <v>4.7619047619047603E-2</v>
      </c>
      <c r="BP64" s="13">
        <v>0</v>
      </c>
      <c r="BQ64" s="13">
        <v>0.08</v>
      </c>
      <c r="BR64" s="704" t="s">
        <v>35</v>
      </c>
      <c r="BS64" s="704" t="s">
        <v>35</v>
      </c>
      <c r="BT64" s="704" t="s">
        <v>35</v>
      </c>
      <c r="BU64" s="704" t="s">
        <v>35</v>
      </c>
      <c r="BV64" s="704" t="s">
        <v>35</v>
      </c>
      <c r="BW64" s="704" t="s">
        <v>35</v>
      </c>
      <c r="BX64" s="704" t="s">
        <v>35</v>
      </c>
      <c r="BY64" s="704" t="s">
        <v>35</v>
      </c>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CP64" s="14">
        <v>1.71</v>
      </c>
      <c r="CQ64" s="14">
        <v>1.71</v>
      </c>
      <c r="CR64" s="14">
        <v>1.71</v>
      </c>
      <c r="CS64" s="14">
        <v>1.71</v>
      </c>
      <c r="DB64" s="14">
        <v>3.17</v>
      </c>
      <c r="DC64" s="14">
        <v>0</v>
      </c>
      <c r="DD64" s="14">
        <v>3.17</v>
      </c>
      <c r="DE64" s="14">
        <v>3.17</v>
      </c>
      <c r="DF64" s="14">
        <v>3.17</v>
      </c>
      <c r="DG64" s="14">
        <v>3.17</v>
      </c>
      <c r="DH64" s="14">
        <v>3.17</v>
      </c>
      <c r="DI64" s="14">
        <v>3.17</v>
      </c>
      <c r="DR64" s="14">
        <v>1.56</v>
      </c>
      <c r="DS64" s="14">
        <v>2.13</v>
      </c>
      <c r="DV64" s="183">
        <f t="shared" si="0"/>
        <v>0</v>
      </c>
      <c r="DW64" s="183">
        <f t="shared" si="1"/>
        <v>0</v>
      </c>
      <c r="DX64" s="12">
        <f t="shared" si="2"/>
        <v>0</v>
      </c>
      <c r="DY64" s="12">
        <v>0</v>
      </c>
    </row>
    <row r="65" spans="1:129" x14ac:dyDescent="0.25">
      <c r="A65" s="294">
        <v>5257</v>
      </c>
      <c r="B65" s="294">
        <v>455727</v>
      </c>
      <c r="C65" s="294">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560">
        <v>2.9126213592233E-2</v>
      </c>
      <c r="BC65" s="560">
        <v>4.91803278688525E-2</v>
      </c>
      <c r="BD65" s="560">
        <v>0</v>
      </c>
      <c r="BE65" s="560">
        <v>0.170212765957447</v>
      </c>
      <c r="BF65" s="13"/>
      <c r="BG65" s="13"/>
      <c r="BH65" s="13"/>
      <c r="BI65" s="13"/>
      <c r="BJ65" s="13"/>
      <c r="BK65" s="13"/>
      <c r="BL65" s="13"/>
      <c r="BM65" s="13"/>
      <c r="BN65" s="13">
        <v>2.9126213592233E-2</v>
      </c>
      <c r="BO65" s="13">
        <v>4.91803278688525E-2</v>
      </c>
      <c r="BP65" s="13">
        <v>0</v>
      </c>
      <c r="BQ65" s="13">
        <v>0.170212765957447</v>
      </c>
      <c r="BR65" s="704" t="s">
        <v>35</v>
      </c>
      <c r="BS65" s="704" t="s">
        <v>35</v>
      </c>
      <c r="BT65" s="704" t="s">
        <v>35</v>
      </c>
      <c r="BU65" s="704" t="s">
        <v>36</v>
      </c>
      <c r="BV65" s="704" t="s">
        <v>35</v>
      </c>
      <c r="BW65" s="704" t="s">
        <v>35</v>
      </c>
      <c r="BX65" s="704" t="s">
        <v>35</v>
      </c>
      <c r="BY65" s="704" t="s">
        <v>36</v>
      </c>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8.4499999999999993</v>
      </c>
      <c r="CF65" s="14">
        <f>+INDEX('Monthy Targets'!AB:AB,MATCH(FY2018_ALL_Targets!$B65,'Monthy Targets'!$B:$B,0))</f>
        <v>8.49</v>
      </c>
      <c r="CG65" s="14">
        <f>+INDEX('Monthy Targets'!AC:AC,MATCH(FY2018_ALL_Targets!$B65,'Monthy Targets'!$B:$B,0))</f>
        <v>0</v>
      </c>
      <c r="CH65" s="14">
        <f>+INDEX('Monthy Targets'!AD:AD,MATCH(FY2018_ALL_Targets!$B65,'Monthy Targets'!$B:$B,0))</f>
        <v>0</v>
      </c>
      <c r="CI65" s="14">
        <f>+INDEX('Monthy Targets'!AE:AE,MATCH(FY2018_ALL_Targets!$B65,'Monthy Targets'!$B:$B,0))</f>
        <v>0</v>
      </c>
      <c r="CJ65" s="14">
        <f>+INDEX('Monthy Targets'!AF:AF,MATCH(FY2018_ALL_Targets!$B65,'Monthy Targets'!$B:$B,0))</f>
        <v>0</v>
      </c>
      <c r="CK65" s="14">
        <f>+INDEX('Monthy Targets'!AG:AG,MATCH(FY2018_ALL_Targets!$B65,'Monthy Targets'!$B:$B,0))</f>
        <v>0</v>
      </c>
      <c r="CL65" s="14">
        <v>0.56000000000000005</v>
      </c>
      <c r="CM65" s="14">
        <v>0.56000000000000005</v>
      </c>
      <c r="CN65" s="14">
        <v>0.56000000000000005</v>
      </c>
      <c r="CO65" s="14">
        <v>0.56000000000000005</v>
      </c>
      <c r="CP65" s="14">
        <v>0.56000000000000005</v>
      </c>
      <c r="CQ65" s="14">
        <v>0.56000000000000005</v>
      </c>
      <c r="CR65" s="14">
        <v>0.56000000000000005</v>
      </c>
      <c r="CS65" s="14">
        <v>0</v>
      </c>
      <c r="DB65" s="14">
        <v>1.04</v>
      </c>
      <c r="DC65" s="14">
        <v>1.04</v>
      </c>
      <c r="DD65" s="14">
        <v>1.04</v>
      </c>
      <c r="DE65" s="14">
        <v>1.04</v>
      </c>
      <c r="DF65" s="14">
        <v>1.04</v>
      </c>
      <c r="DG65" s="14">
        <v>1.04</v>
      </c>
      <c r="DH65" s="14">
        <v>1.04</v>
      </c>
      <c r="DI65" s="14">
        <v>0</v>
      </c>
      <c r="DR65" s="14">
        <v>1.58</v>
      </c>
      <c r="DS65" s="14">
        <v>1.45</v>
      </c>
      <c r="DV65" s="183">
        <f t="shared" si="0"/>
        <v>1</v>
      </c>
      <c r="DW65" s="183">
        <f t="shared" si="1"/>
        <v>1</v>
      </c>
      <c r="DX65" s="12">
        <f t="shared" si="2"/>
        <v>0</v>
      </c>
      <c r="DY65" s="12">
        <v>0</v>
      </c>
    </row>
    <row r="66" spans="1:129" x14ac:dyDescent="0.25">
      <c r="A66" s="294">
        <v>4285</v>
      </c>
      <c r="B66" s="294">
        <v>455731</v>
      </c>
      <c r="C66" s="294">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560">
        <v>1.0989010989011E-2</v>
      </c>
      <c r="BC66" s="560">
        <v>2.5000000000000001E-2</v>
      </c>
      <c r="BD66" s="560">
        <v>0</v>
      </c>
      <c r="BE66" s="560">
        <v>0.2</v>
      </c>
      <c r="BF66" s="13"/>
      <c r="BG66" s="13"/>
      <c r="BH66" s="13"/>
      <c r="BI66" s="13"/>
      <c r="BJ66" s="13"/>
      <c r="BK66" s="13"/>
      <c r="BL66" s="13"/>
      <c r="BM66" s="13"/>
      <c r="BN66" s="13">
        <v>1.0989010989011E-2</v>
      </c>
      <c r="BO66" s="13">
        <v>2.5000000000000001E-2</v>
      </c>
      <c r="BP66" s="13">
        <v>0</v>
      </c>
      <c r="BQ66" s="13">
        <v>0.2</v>
      </c>
      <c r="BR66" s="704" t="s">
        <v>35</v>
      </c>
      <c r="BS66" s="704" t="s">
        <v>35</v>
      </c>
      <c r="BT66" s="704" t="s">
        <v>35</v>
      </c>
      <c r="BU66" s="704" t="s">
        <v>36</v>
      </c>
      <c r="BV66" s="704" t="s">
        <v>35</v>
      </c>
      <c r="BW66" s="704" t="s">
        <v>35</v>
      </c>
      <c r="BX66" s="704" t="s">
        <v>35</v>
      </c>
      <c r="BY66" s="704" t="s">
        <v>36</v>
      </c>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CP66" s="14">
        <v>0.7</v>
      </c>
      <c r="CQ66" s="14">
        <v>0.7</v>
      </c>
      <c r="CR66" s="14">
        <v>0.7</v>
      </c>
      <c r="CS66" s="14">
        <v>0</v>
      </c>
      <c r="DB66" s="14">
        <v>1.3</v>
      </c>
      <c r="DC66" s="14">
        <v>1.3</v>
      </c>
      <c r="DD66" s="14">
        <v>0</v>
      </c>
      <c r="DE66" s="14">
        <v>0</v>
      </c>
      <c r="DF66" s="14">
        <v>1.3</v>
      </c>
      <c r="DG66" s="14">
        <v>1.3</v>
      </c>
      <c r="DH66" s="14">
        <v>1.3</v>
      </c>
      <c r="DI66" s="14">
        <v>0</v>
      </c>
      <c r="DR66" s="14">
        <v>0.43</v>
      </c>
      <c r="DS66" s="14">
        <v>0.66</v>
      </c>
      <c r="DV66" s="183">
        <f t="shared" si="0"/>
        <v>1</v>
      </c>
      <c r="DW66" s="183">
        <f t="shared" si="1"/>
        <v>1</v>
      </c>
      <c r="DX66" s="12">
        <f t="shared" si="2"/>
        <v>0</v>
      </c>
      <c r="DY66" s="12">
        <v>0</v>
      </c>
    </row>
    <row r="67" spans="1:129" x14ac:dyDescent="0.25">
      <c r="A67" s="294">
        <v>5243</v>
      </c>
      <c r="B67" s="294">
        <v>455732</v>
      </c>
      <c r="C67" s="294">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560">
        <v>1.9801980198019799E-2</v>
      </c>
      <c r="BC67" s="560">
        <v>0</v>
      </c>
      <c r="BD67" s="560">
        <v>0</v>
      </c>
      <c r="BE67" s="560">
        <v>0.10101010101010099</v>
      </c>
      <c r="BF67" s="13"/>
      <c r="BG67" s="13"/>
      <c r="BH67" s="13"/>
      <c r="BI67" s="13"/>
      <c r="BJ67" s="13"/>
      <c r="BK67" s="13"/>
      <c r="BL67" s="13"/>
      <c r="BM67" s="13"/>
      <c r="BN67" s="13">
        <v>1.9801980198019799E-2</v>
      </c>
      <c r="BO67" s="13">
        <v>0</v>
      </c>
      <c r="BP67" s="13">
        <v>0</v>
      </c>
      <c r="BQ67" s="13">
        <v>0.10101010101010099</v>
      </c>
      <c r="BR67" s="704" t="s">
        <v>35</v>
      </c>
      <c r="BS67" s="704" t="s">
        <v>35</v>
      </c>
      <c r="BT67" s="704" t="s">
        <v>35</v>
      </c>
      <c r="BU67" s="704" t="s">
        <v>35</v>
      </c>
      <c r="BV67" s="704" t="s">
        <v>35</v>
      </c>
      <c r="BW67" s="704" t="s">
        <v>35</v>
      </c>
      <c r="BX67" s="704" t="s">
        <v>35</v>
      </c>
      <c r="BY67" s="704" t="s">
        <v>35</v>
      </c>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12.62</v>
      </c>
      <c r="CF67" s="14">
        <f>+INDEX('Monthy Targets'!AB:AB,MATCH(FY2018_ALL_Targets!$B67,'Monthy Targets'!$B:$B,0))</f>
        <v>12.67</v>
      </c>
      <c r="CG67" s="14">
        <f>+INDEX('Monthy Targets'!AC:AC,MATCH(FY2018_ALL_Targets!$B67,'Monthy Targets'!$B:$B,0))</f>
        <v>0</v>
      </c>
      <c r="CH67" s="14">
        <f>+INDEX('Monthy Targets'!AD:AD,MATCH(FY2018_ALL_Targets!$B67,'Monthy Targets'!$B:$B,0))</f>
        <v>0</v>
      </c>
      <c r="CI67" s="14">
        <f>+INDEX('Monthy Targets'!AE:AE,MATCH(FY2018_ALL_Targets!$B67,'Monthy Targets'!$B:$B,0))</f>
        <v>0</v>
      </c>
      <c r="CJ67" s="14">
        <f>+INDEX('Monthy Targets'!AF:AF,MATCH(FY2018_ALL_Targets!$B67,'Monthy Targets'!$B:$B,0))</f>
        <v>0</v>
      </c>
      <c r="CK67" s="14">
        <f>+INDEX('Monthy Targets'!AG:AG,MATCH(FY2018_ALL_Targets!$B67,'Monthy Targets'!$B:$B,0))</f>
        <v>0</v>
      </c>
      <c r="CL67" s="14">
        <v>0.84</v>
      </c>
      <c r="CM67" s="14">
        <v>0.84</v>
      </c>
      <c r="CN67" s="14">
        <v>0.84</v>
      </c>
      <c r="CO67" s="14">
        <v>0.84</v>
      </c>
      <c r="CP67" s="14">
        <v>0.84</v>
      </c>
      <c r="CQ67" s="14">
        <v>0.84</v>
      </c>
      <c r="CR67" s="14">
        <v>0.84</v>
      </c>
      <c r="CS67" s="14">
        <v>0.84</v>
      </c>
      <c r="DB67" s="14">
        <v>1.56</v>
      </c>
      <c r="DC67" s="14">
        <v>1.56</v>
      </c>
      <c r="DD67" s="14">
        <v>1.56</v>
      </c>
      <c r="DE67" s="14">
        <v>1.56</v>
      </c>
      <c r="DF67" s="14">
        <v>1.56</v>
      </c>
      <c r="DG67" s="14">
        <v>1.56</v>
      </c>
      <c r="DH67" s="14">
        <v>1.56</v>
      </c>
      <c r="DI67" s="14">
        <v>1.56</v>
      </c>
      <c r="DR67" s="14">
        <v>2.37</v>
      </c>
      <c r="DS67" s="14">
        <v>2.4300000000000002</v>
      </c>
      <c r="DV67" s="183">
        <f t="shared" ref="DV67:DV130" si="3">COUNTIF(BR67:BU67,"No")+COUNTIF(BR67:BU67,"MIN DATA")</f>
        <v>0</v>
      </c>
      <c r="DW67" s="183">
        <f t="shared" ref="DW67:DW130" si="4">COUNTIF(BV67:BY67,"No")+COUNTIF(BV67:BY67,"MIN DATA")</f>
        <v>0</v>
      </c>
      <c r="DX67" s="12">
        <f t="shared" ref="DX67:DX130" si="5">COUNTIF(BV67:BY67,"Min Data")</f>
        <v>0</v>
      </c>
      <c r="DY67" s="12">
        <v>0</v>
      </c>
    </row>
    <row r="68" spans="1:129" x14ac:dyDescent="0.25">
      <c r="A68" s="294">
        <v>5188</v>
      </c>
      <c r="B68" s="294">
        <v>455733</v>
      </c>
      <c r="C68" s="294">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560">
        <v>5.5555555555555601E-2</v>
      </c>
      <c r="BC68" s="560">
        <v>6.3492063492063502E-2</v>
      </c>
      <c r="BD68" s="560">
        <v>0</v>
      </c>
      <c r="BE68" s="560">
        <v>0.22368421052631601</v>
      </c>
      <c r="BF68" s="13"/>
      <c r="BG68" s="13"/>
      <c r="BH68" s="13"/>
      <c r="BI68" s="13"/>
      <c r="BJ68" s="13"/>
      <c r="BK68" s="13"/>
      <c r="BL68" s="13"/>
      <c r="BM68" s="13"/>
      <c r="BN68" s="13">
        <v>5.5555555555555601E-2</v>
      </c>
      <c r="BO68" s="13">
        <v>6.3492063492063502E-2</v>
      </c>
      <c r="BP68" s="13">
        <v>0</v>
      </c>
      <c r="BQ68" s="13">
        <v>0.22368421052631601</v>
      </c>
      <c r="BR68" s="704" t="s">
        <v>36</v>
      </c>
      <c r="BS68" s="704" t="s">
        <v>36</v>
      </c>
      <c r="BT68" s="704" t="s">
        <v>35</v>
      </c>
      <c r="BU68" s="704" t="s">
        <v>36</v>
      </c>
      <c r="BV68" s="704" t="s">
        <v>36</v>
      </c>
      <c r="BW68" s="704" t="s">
        <v>36</v>
      </c>
      <c r="BX68" s="704" t="s">
        <v>35</v>
      </c>
      <c r="BY68" s="704" t="s">
        <v>36</v>
      </c>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8.41</v>
      </c>
      <c r="CF68" s="14">
        <f>+INDEX('Monthy Targets'!AB:AB,MATCH(FY2018_ALL_Targets!$B68,'Monthy Targets'!$B:$B,0))</f>
        <v>8.44</v>
      </c>
      <c r="CG68" s="14">
        <f>+INDEX('Monthy Targets'!AC:AC,MATCH(FY2018_ALL_Targets!$B68,'Monthy Targets'!$B:$B,0))</f>
        <v>0</v>
      </c>
      <c r="CH68" s="14">
        <f>+INDEX('Monthy Targets'!AD:AD,MATCH(FY2018_ALL_Targets!$B68,'Monthy Targets'!$B:$B,0))</f>
        <v>0</v>
      </c>
      <c r="CI68" s="14">
        <f>+INDEX('Monthy Targets'!AE:AE,MATCH(FY2018_ALL_Targets!$B68,'Monthy Targets'!$B:$B,0))</f>
        <v>0</v>
      </c>
      <c r="CJ68" s="14">
        <f>+INDEX('Monthy Targets'!AF:AF,MATCH(FY2018_ALL_Targets!$B68,'Monthy Targets'!$B:$B,0))</f>
        <v>0</v>
      </c>
      <c r="CK68" s="14">
        <f>+INDEX('Monthy Targets'!AG:AG,MATCH(FY2018_ALL_Targets!$B68,'Monthy Targets'!$B:$B,0))</f>
        <v>0</v>
      </c>
      <c r="CL68" s="14">
        <v>0</v>
      </c>
      <c r="CM68" s="14">
        <v>0</v>
      </c>
      <c r="CN68" s="14">
        <v>0.56000000000000005</v>
      </c>
      <c r="CO68" s="14">
        <v>0.56000000000000005</v>
      </c>
      <c r="CP68" s="14">
        <v>0</v>
      </c>
      <c r="CQ68" s="14">
        <v>0</v>
      </c>
      <c r="CR68" s="14">
        <v>0.56000000000000005</v>
      </c>
      <c r="CS68" s="14">
        <v>0</v>
      </c>
      <c r="DB68" s="14">
        <v>0</v>
      </c>
      <c r="DC68" s="14">
        <v>0</v>
      </c>
      <c r="DD68" s="14">
        <v>1.04</v>
      </c>
      <c r="DE68" s="14">
        <v>1.04</v>
      </c>
      <c r="DF68" s="14">
        <v>0</v>
      </c>
      <c r="DG68" s="14">
        <v>0</v>
      </c>
      <c r="DH68" s="14">
        <v>1.04</v>
      </c>
      <c r="DI68" s="14">
        <v>0</v>
      </c>
      <c r="DR68" s="14">
        <v>1.24</v>
      </c>
      <c r="DS68" s="14">
        <v>1.0900000000000001</v>
      </c>
      <c r="DV68" s="183">
        <f t="shared" si="3"/>
        <v>3</v>
      </c>
      <c r="DW68" s="183">
        <f t="shared" si="4"/>
        <v>3</v>
      </c>
      <c r="DX68" s="12">
        <f t="shared" si="5"/>
        <v>0</v>
      </c>
      <c r="DY68" s="12">
        <v>0</v>
      </c>
    </row>
    <row r="69" spans="1:129" x14ac:dyDescent="0.25">
      <c r="A69" s="294">
        <v>4962</v>
      </c>
      <c r="B69" s="294">
        <v>455744</v>
      </c>
      <c r="C69" s="294">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560">
        <v>8.9743589743589702E-2</v>
      </c>
      <c r="BC69" s="560">
        <v>0.04</v>
      </c>
      <c r="BD69" s="560">
        <v>0</v>
      </c>
      <c r="BE69" s="560">
        <v>0.08</v>
      </c>
      <c r="BF69" s="13"/>
      <c r="BG69" s="13"/>
      <c r="BH69" s="13"/>
      <c r="BI69" s="13"/>
      <c r="BJ69" s="13"/>
      <c r="BK69" s="13"/>
      <c r="BL69" s="13"/>
      <c r="BM69" s="13"/>
      <c r="BN69" s="13">
        <v>8.9743589743589702E-2</v>
      </c>
      <c r="BO69" s="13">
        <v>0.04</v>
      </c>
      <c r="BP69" s="13">
        <v>0</v>
      </c>
      <c r="BQ69" s="13">
        <v>0.08</v>
      </c>
      <c r="BR69" s="704" t="s">
        <v>36</v>
      </c>
      <c r="BS69" s="704" t="s">
        <v>35</v>
      </c>
      <c r="BT69" s="704" t="s">
        <v>35</v>
      </c>
      <c r="BU69" s="704" t="s">
        <v>35</v>
      </c>
      <c r="BV69" s="704" t="s">
        <v>36</v>
      </c>
      <c r="BW69" s="704" t="s">
        <v>35</v>
      </c>
      <c r="BX69" s="704" t="s">
        <v>35</v>
      </c>
      <c r="BY69" s="704" t="s">
        <v>35</v>
      </c>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8.92</v>
      </c>
      <c r="CF69" s="14">
        <f>+INDEX('Monthy Targets'!AB:AB,MATCH(FY2018_ALL_Targets!$B69,'Monthy Targets'!$B:$B,0))</f>
        <v>8.9700000000000006</v>
      </c>
      <c r="CG69" s="14">
        <f>+INDEX('Monthy Targets'!AC:AC,MATCH(FY2018_ALL_Targets!$B69,'Monthy Targets'!$B:$B,0))</f>
        <v>0</v>
      </c>
      <c r="CH69" s="14">
        <f>+INDEX('Monthy Targets'!AD:AD,MATCH(FY2018_ALL_Targets!$B69,'Monthy Targets'!$B:$B,0))</f>
        <v>0</v>
      </c>
      <c r="CI69" s="14">
        <f>+INDEX('Monthy Targets'!AE:AE,MATCH(FY2018_ALL_Targets!$B69,'Monthy Targets'!$B:$B,0))</f>
        <v>0</v>
      </c>
      <c r="CJ69" s="14">
        <f>+INDEX('Monthy Targets'!AF:AF,MATCH(FY2018_ALL_Targets!$B69,'Monthy Targets'!$B:$B,0))</f>
        <v>0</v>
      </c>
      <c r="CK69" s="14">
        <f>+INDEX('Monthy Targets'!AG:AG,MATCH(FY2018_ALL_Targets!$B69,'Monthy Targets'!$B:$B,0))</f>
        <v>0</v>
      </c>
      <c r="CL69" s="14">
        <v>0</v>
      </c>
      <c r="CM69" s="14">
        <v>0.59</v>
      </c>
      <c r="CN69" s="14">
        <v>0.59</v>
      </c>
      <c r="CO69" s="14">
        <v>0.59</v>
      </c>
      <c r="CP69" s="14">
        <v>0</v>
      </c>
      <c r="CQ69" s="14">
        <v>0.59</v>
      </c>
      <c r="CR69" s="14">
        <v>0.59</v>
      </c>
      <c r="CS69" s="14">
        <v>0.59</v>
      </c>
      <c r="DB69" s="14">
        <v>0</v>
      </c>
      <c r="DC69" s="14">
        <v>1.1000000000000001</v>
      </c>
      <c r="DD69" s="14">
        <v>1.1000000000000001</v>
      </c>
      <c r="DE69" s="14">
        <v>1.1000000000000001</v>
      </c>
      <c r="DF69" s="14">
        <v>0</v>
      </c>
      <c r="DG69" s="14">
        <v>1.1000000000000001</v>
      </c>
      <c r="DH69" s="14">
        <v>1.1000000000000001</v>
      </c>
      <c r="DI69" s="14">
        <v>1.1000000000000001</v>
      </c>
      <c r="DR69" s="14">
        <v>1.49</v>
      </c>
      <c r="DS69" s="14">
        <v>1.53</v>
      </c>
      <c r="DV69" s="183">
        <f t="shared" si="3"/>
        <v>1</v>
      </c>
      <c r="DW69" s="183">
        <f t="shared" si="4"/>
        <v>1</v>
      </c>
      <c r="DX69" s="12">
        <f t="shared" si="5"/>
        <v>0</v>
      </c>
      <c r="DY69" s="12">
        <v>0</v>
      </c>
    </row>
    <row r="70" spans="1:129" x14ac:dyDescent="0.25">
      <c r="A70" s="294">
        <v>5245</v>
      </c>
      <c r="B70" s="294">
        <v>455745</v>
      </c>
      <c r="C70" s="294">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560">
        <v>3.7499999999999999E-2</v>
      </c>
      <c r="BC70" s="560">
        <v>1.88679245283019E-2</v>
      </c>
      <c r="BD70" s="560">
        <v>0</v>
      </c>
      <c r="BE70" s="560">
        <v>7.8947368421052599E-2</v>
      </c>
      <c r="BF70" s="13"/>
      <c r="BG70" s="13"/>
      <c r="BH70" s="13"/>
      <c r="BI70" s="13"/>
      <c r="BJ70" s="13"/>
      <c r="BK70" s="13"/>
      <c r="BL70" s="13"/>
      <c r="BM70" s="13"/>
      <c r="BN70" s="13">
        <v>3.7499999999999999E-2</v>
      </c>
      <c r="BO70" s="13">
        <v>1.88679245283019E-2</v>
      </c>
      <c r="BP70" s="13">
        <v>0</v>
      </c>
      <c r="BQ70" s="13">
        <v>7.8947368421052599E-2</v>
      </c>
      <c r="BR70" s="704" t="s">
        <v>36</v>
      </c>
      <c r="BS70" s="704" t="s">
        <v>35</v>
      </c>
      <c r="BT70" s="704" t="s">
        <v>35</v>
      </c>
      <c r="BU70" s="704" t="s">
        <v>35</v>
      </c>
      <c r="BV70" s="704" t="s">
        <v>36</v>
      </c>
      <c r="BW70" s="704" t="s">
        <v>35</v>
      </c>
      <c r="BX70" s="704" t="s">
        <v>35</v>
      </c>
      <c r="BY70" s="704" t="s">
        <v>35</v>
      </c>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22.53</v>
      </c>
      <c r="CF70" s="14">
        <f>+INDEX('Monthy Targets'!AB:AB,MATCH(FY2018_ALL_Targets!$B70,'Monthy Targets'!$B:$B,0))</f>
        <v>22.63</v>
      </c>
      <c r="CG70" s="14">
        <f>+INDEX('Monthy Targets'!AC:AC,MATCH(FY2018_ALL_Targets!$B70,'Monthy Targets'!$B:$B,0))</f>
        <v>0</v>
      </c>
      <c r="CH70" s="14">
        <f>+INDEX('Monthy Targets'!AD:AD,MATCH(FY2018_ALL_Targets!$B70,'Monthy Targets'!$B:$B,0))</f>
        <v>0</v>
      </c>
      <c r="CI70" s="14">
        <f>+INDEX('Monthy Targets'!AE:AE,MATCH(FY2018_ALL_Targets!$B70,'Monthy Targets'!$B:$B,0))</f>
        <v>0</v>
      </c>
      <c r="CJ70" s="14">
        <f>+INDEX('Monthy Targets'!AF:AF,MATCH(FY2018_ALL_Targets!$B70,'Monthy Targets'!$B:$B,0))</f>
        <v>0</v>
      </c>
      <c r="CK70" s="14">
        <f>+INDEX('Monthy Targets'!AG:AG,MATCH(FY2018_ALL_Targets!$B70,'Monthy Targets'!$B:$B,0))</f>
        <v>0</v>
      </c>
      <c r="CL70" s="14">
        <v>0</v>
      </c>
      <c r="CM70" s="14">
        <v>1.5</v>
      </c>
      <c r="CN70" s="14">
        <v>1.5</v>
      </c>
      <c r="CO70" s="14">
        <v>1.5</v>
      </c>
      <c r="CP70" s="14">
        <v>0</v>
      </c>
      <c r="CQ70" s="14">
        <v>1.5</v>
      </c>
      <c r="CR70" s="14">
        <v>1.5</v>
      </c>
      <c r="CS70" s="14">
        <v>1.5</v>
      </c>
      <c r="DB70" s="14">
        <v>0</v>
      </c>
      <c r="DC70" s="14">
        <v>2.78</v>
      </c>
      <c r="DD70" s="14">
        <v>2.78</v>
      </c>
      <c r="DE70" s="14">
        <v>2.78</v>
      </c>
      <c r="DF70" s="14">
        <v>0</v>
      </c>
      <c r="DG70" s="14">
        <v>2.78</v>
      </c>
      <c r="DH70" s="14">
        <v>2.78</v>
      </c>
      <c r="DI70" s="14">
        <v>2.78</v>
      </c>
      <c r="DR70" s="14">
        <v>3.77</v>
      </c>
      <c r="DS70" s="14">
        <v>3.87</v>
      </c>
      <c r="DV70" s="183">
        <f t="shared" si="3"/>
        <v>1</v>
      </c>
      <c r="DW70" s="183">
        <f t="shared" si="4"/>
        <v>1</v>
      </c>
      <c r="DX70" s="12">
        <f t="shared" si="5"/>
        <v>0</v>
      </c>
      <c r="DY70" s="12">
        <v>0</v>
      </c>
    </row>
    <row r="71" spans="1:129" x14ac:dyDescent="0.25">
      <c r="A71" s="294">
        <v>4426</v>
      </c>
      <c r="B71" s="294">
        <v>455748</v>
      </c>
      <c r="C71" s="294">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560">
        <v>9.2592592592592605E-3</v>
      </c>
      <c r="BC71" s="560">
        <v>5.4794520547945202E-2</v>
      </c>
      <c r="BD71" s="560">
        <v>0</v>
      </c>
      <c r="BE71" s="560">
        <v>0.19767441860465099</v>
      </c>
      <c r="BF71" s="13"/>
      <c r="BG71" s="13"/>
      <c r="BH71" s="13"/>
      <c r="BI71" s="13"/>
      <c r="BJ71" s="13"/>
      <c r="BK71" s="13"/>
      <c r="BL71" s="13"/>
      <c r="BM71" s="13"/>
      <c r="BN71" s="13">
        <v>9.2592592592592605E-3</v>
      </c>
      <c r="BO71" s="13">
        <v>5.4794520547945202E-2</v>
      </c>
      <c r="BP71" s="13">
        <v>0</v>
      </c>
      <c r="BQ71" s="13">
        <v>0.19767441860465099</v>
      </c>
      <c r="BR71" s="704" t="s">
        <v>35</v>
      </c>
      <c r="BS71" s="704" t="s">
        <v>35</v>
      </c>
      <c r="BT71" s="704" t="s">
        <v>35</v>
      </c>
      <c r="BU71" s="704" t="s">
        <v>35</v>
      </c>
      <c r="BV71" s="704" t="s">
        <v>35</v>
      </c>
      <c r="BW71" s="704" t="s">
        <v>35</v>
      </c>
      <c r="BX71" s="704" t="s">
        <v>35</v>
      </c>
      <c r="BY71" s="704" t="s">
        <v>35</v>
      </c>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9.9700000000000006</v>
      </c>
      <c r="CF71" s="14">
        <f>+INDEX('Monthy Targets'!AB:AB,MATCH(FY2018_ALL_Targets!$B71,'Monthy Targets'!$B:$B,0))</f>
        <v>10.01</v>
      </c>
      <c r="CG71" s="14">
        <f>+INDEX('Monthy Targets'!AC:AC,MATCH(FY2018_ALL_Targets!$B71,'Monthy Targets'!$B:$B,0))</f>
        <v>0</v>
      </c>
      <c r="CH71" s="14">
        <f>+INDEX('Monthy Targets'!AD:AD,MATCH(FY2018_ALL_Targets!$B71,'Monthy Targets'!$B:$B,0))</f>
        <v>0</v>
      </c>
      <c r="CI71" s="14">
        <f>+INDEX('Monthy Targets'!AE:AE,MATCH(FY2018_ALL_Targets!$B71,'Monthy Targets'!$B:$B,0))</f>
        <v>0</v>
      </c>
      <c r="CJ71" s="14">
        <f>+INDEX('Monthy Targets'!AF:AF,MATCH(FY2018_ALL_Targets!$B71,'Monthy Targets'!$B:$B,0))</f>
        <v>0</v>
      </c>
      <c r="CK71" s="14">
        <f>+INDEX('Monthy Targets'!AG:AG,MATCH(FY2018_ALL_Targets!$B71,'Monthy Targets'!$B:$B,0))</f>
        <v>0</v>
      </c>
      <c r="CL71" s="14">
        <v>0.66</v>
      </c>
      <c r="CM71" s="14">
        <v>0</v>
      </c>
      <c r="CN71" s="14">
        <v>0.66</v>
      </c>
      <c r="CO71" s="14">
        <v>0.66</v>
      </c>
      <c r="CP71" s="14">
        <v>0.66</v>
      </c>
      <c r="CQ71" s="14">
        <v>0.66</v>
      </c>
      <c r="CR71" s="14">
        <v>0.66</v>
      </c>
      <c r="CS71" s="14">
        <v>0.66</v>
      </c>
      <c r="DB71" s="14">
        <v>1.23</v>
      </c>
      <c r="DC71" s="14">
        <v>0</v>
      </c>
      <c r="DD71" s="14">
        <v>1.23</v>
      </c>
      <c r="DE71" s="14">
        <v>1.23</v>
      </c>
      <c r="DF71" s="14">
        <v>1.23</v>
      </c>
      <c r="DG71" s="14">
        <v>1.23</v>
      </c>
      <c r="DH71" s="14">
        <v>1.23</v>
      </c>
      <c r="DI71" s="14">
        <v>1.23</v>
      </c>
      <c r="DR71" s="14">
        <v>1.67</v>
      </c>
      <c r="DS71" s="14">
        <v>1.92</v>
      </c>
      <c r="DV71" s="183">
        <f t="shared" si="3"/>
        <v>0</v>
      </c>
      <c r="DW71" s="183">
        <f t="shared" si="4"/>
        <v>0</v>
      </c>
      <c r="DX71" s="12">
        <f t="shared" si="5"/>
        <v>0</v>
      </c>
      <c r="DY71" s="12">
        <v>0</v>
      </c>
    </row>
    <row r="72" spans="1:129" x14ac:dyDescent="0.25">
      <c r="A72" s="294">
        <v>5147</v>
      </c>
      <c r="B72" s="294">
        <v>455754</v>
      </c>
      <c r="C72" s="294">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560">
        <v>2.9411764705882401E-2</v>
      </c>
      <c r="BC72" s="560">
        <v>3.8461538461538498E-2</v>
      </c>
      <c r="BD72" s="560">
        <v>0</v>
      </c>
      <c r="BE72" s="560">
        <v>0.107142857142857</v>
      </c>
      <c r="BF72" s="13"/>
      <c r="BG72" s="13"/>
      <c r="BH72" s="13"/>
      <c r="BI72" s="13"/>
      <c r="BJ72" s="13"/>
      <c r="BK72" s="13"/>
      <c r="BL72" s="13"/>
      <c r="BM72" s="13"/>
      <c r="BN72" s="13">
        <v>2.9411764705882401E-2</v>
      </c>
      <c r="BO72" s="13">
        <v>3.8461538461538498E-2</v>
      </c>
      <c r="BP72" s="13">
        <v>0</v>
      </c>
      <c r="BQ72" s="13">
        <v>0.107142857142857</v>
      </c>
      <c r="BR72" s="704" t="s">
        <v>35</v>
      </c>
      <c r="BS72" s="704" t="s">
        <v>35</v>
      </c>
      <c r="BT72" s="704" t="s">
        <v>35</v>
      </c>
      <c r="BU72" s="704" t="s">
        <v>35</v>
      </c>
      <c r="BV72" s="704" t="s">
        <v>35</v>
      </c>
      <c r="BW72" s="704" t="s">
        <v>35</v>
      </c>
      <c r="BX72" s="704" t="s">
        <v>35</v>
      </c>
      <c r="BY72" s="704" t="s">
        <v>35</v>
      </c>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CP72" s="14">
        <v>0.62</v>
      </c>
      <c r="CQ72" s="14">
        <v>0.62</v>
      </c>
      <c r="CR72" s="14">
        <v>0.62</v>
      </c>
      <c r="CS72" s="14">
        <v>0.62</v>
      </c>
      <c r="DB72" s="14">
        <v>1.1599999999999999</v>
      </c>
      <c r="DC72" s="14">
        <v>1.1599999999999999</v>
      </c>
      <c r="DD72" s="14">
        <v>1.1599999999999999</v>
      </c>
      <c r="DE72" s="14">
        <v>1.1599999999999999</v>
      </c>
      <c r="DF72" s="14">
        <v>1.1599999999999999</v>
      </c>
      <c r="DG72" s="14">
        <v>1.1599999999999999</v>
      </c>
      <c r="DH72" s="14">
        <v>1.1599999999999999</v>
      </c>
      <c r="DI72" s="14">
        <v>1.1599999999999999</v>
      </c>
      <c r="DR72" s="14">
        <v>0.76</v>
      </c>
      <c r="DS72" s="14">
        <v>0.78</v>
      </c>
      <c r="DV72" s="183">
        <f t="shared" si="3"/>
        <v>0</v>
      </c>
      <c r="DW72" s="183">
        <f t="shared" si="4"/>
        <v>0</v>
      </c>
      <c r="DX72" s="12">
        <f t="shared" si="5"/>
        <v>0</v>
      </c>
      <c r="DY72" s="12">
        <v>0</v>
      </c>
    </row>
    <row r="73" spans="1:129" x14ac:dyDescent="0.25">
      <c r="A73" s="294">
        <v>5256</v>
      </c>
      <c r="B73" s="294">
        <v>455757</v>
      </c>
      <c r="C73" s="294">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560">
        <v>4.0404040404040401E-2</v>
      </c>
      <c r="BC73" s="560">
        <v>0.107142857142857</v>
      </c>
      <c r="BD73" s="560">
        <v>0</v>
      </c>
      <c r="BE73" s="560">
        <v>0.16666666666666699</v>
      </c>
      <c r="BF73" s="13"/>
      <c r="BG73" s="13"/>
      <c r="BH73" s="13"/>
      <c r="BI73" s="13"/>
      <c r="BJ73" s="13"/>
      <c r="BK73" s="13"/>
      <c r="BL73" s="13"/>
      <c r="BM73" s="13"/>
      <c r="BN73" s="13">
        <v>4.0404040404040401E-2</v>
      </c>
      <c r="BO73" s="13">
        <v>0.107142857142857</v>
      </c>
      <c r="BP73" s="13">
        <v>0</v>
      </c>
      <c r="BQ73" s="13">
        <v>0.16666666666666699</v>
      </c>
      <c r="BR73" s="704" t="s">
        <v>36</v>
      </c>
      <c r="BS73" s="704" t="s">
        <v>36</v>
      </c>
      <c r="BT73" s="704" t="s">
        <v>35</v>
      </c>
      <c r="BU73" s="704" t="s">
        <v>35</v>
      </c>
      <c r="BV73" s="704" t="s">
        <v>36</v>
      </c>
      <c r="BW73" s="704" t="s">
        <v>36</v>
      </c>
      <c r="BX73" s="704" t="s">
        <v>35</v>
      </c>
      <c r="BY73" s="704" t="s">
        <v>36</v>
      </c>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21.46</v>
      </c>
      <c r="CF73" s="14">
        <f>+INDEX('Monthy Targets'!AB:AB,MATCH(FY2018_ALL_Targets!$B73,'Monthy Targets'!$B:$B,0))</f>
        <v>21.56</v>
      </c>
      <c r="CG73" s="14">
        <f>+INDEX('Monthy Targets'!AC:AC,MATCH(FY2018_ALL_Targets!$B73,'Monthy Targets'!$B:$B,0))</f>
        <v>0</v>
      </c>
      <c r="CH73" s="14">
        <f>+INDEX('Monthy Targets'!AD:AD,MATCH(FY2018_ALL_Targets!$B73,'Monthy Targets'!$B:$B,0))</f>
        <v>0</v>
      </c>
      <c r="CI73" s="14">
        <f>+INDEX('Monthy Targets'!AE:AE,MATCH(FY2018_ALL_Targets!$B73,'Monthy Targets'!$B:$B,0))</f>
        <v>0</v>
      </c>
      <c r="CJ73" s="14">
        <f>+INDEX('Monthy Targets'!AF:AF,MATCH(FY2018_ALL_Targets!$B73,'Monthy Targets'!$B:$B,0))</f>
        <v>0</v>
      </c>
      <c r="CK73" s="14">
        <f>+INDEX('Monthy Targets'!AG:AG,MATCH(FY2018_ALL_Targets!$B73,'Monthy Targets'!$B:$B,0))</f>
        <v>0</v>
      </c>
      <c r="CL73" s="14">
        <v>1.43</v>
      </c>
      <c r="CM73" s="14">
        <v>0</v>
      </c>
      <c r="CN73" s="14">
        <v>1.43</v>
      </c>
      <c r="CO73" s="14">
        <v>0</v>
      </c>
      <c r="CP73" s="14">
        <v>0</v>
      </c>
      <c r="CQ73" s="14">
        <v>0</v>
      </c>
      <c r="CR73" s="14">
        <v>1.43</v>
      </c>
      <c r="CS73" s="14">
        <v>1.43</v>
      </c>
      <c r="DB73" s="14">
        <v>2.65</v>
      </c>
      <c r="DC73" s="14">
        <v>0</v>
      </c>
      <c r="DD73" s="14">
        <v>2.65</v>
      </c>
      <c r="DE73" s="14">
        <v>0</v>
      </c>
      <c r="DF73" s="14">
        <v>0</v>
      </c>
      <c r="DG73" s="14">
        <v>0</v>
      </c>
      <c r="DH73" s="14">
        <v>2.65</v>
      </c>
      <c r="DI73" s="14">
        <v>0</v>
      </c>
      <c r="DR73" s="14">
        <v>3.16</v>
      </c>
      <c r="DS73" s="14">
        <v>2.95</v>
      </c>
      <c r="DV73" s="183">
        <f t="shared" si="3"/>
        <v>2</v>
      </c>
      <c r="DW73" s="183">
        <f t="shared" si="4"/>
        <v>3</v>
      </c>
      <c r="DX73" s="12">
        <f t="shared" si="5"/>
        <v>0</v>
      </c>
      <c r="DY73" s="12">
        <v>0</v>
      </c>
    </row>
    <row r="74" spans="1:129" x14ac:dyDescent="0.25">
      <c r="A74" s="294">
        <v>4736</v>
      </c>
      <c r="B74" s="294">
        <v>455796</v>
      </c>
      <c r="C74" s="294">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560">
        <v>1.2987012987013E-2</v>
      </c>
      <c r="BC74" s="560">
        <v>0</v>
      </c>
      <c r="BD74" s="560">
        <v>0</v>
      </c>
      <c r="BE74" s="560">
        <v>1.4492753623188401E-2</v>
      </c>
      <c r="BF74" s="13"/>
      <c r="BG74" s="13"/>
      <c r="BH74" s="13"/>
      <c r="BI74" s="13"/>
      <c r="BJ74" s="13"/>
      <c r="BK74" s="13"/>
      <c r="BL74" s="13"/>
      <c r="BM74" s="13"/>
      <c r="BN74" s="13">
        <v>1.2987012987013E-2</v>
      </c>
      <c r="BO74" s="13">
        <v>0</v>
      </c>
      <c r="BP74" s="13">
        <v>0</v>
      </c>
      <c r="BQ74" s="13">
        <v>1.4492753623188401E-2</v>
      </c>
      <c r="BR74" s="704" t="s">
        <v>35</v>
      </c>
      <c r="BS74" s="704" t="s">
        <v>35</v>
      </c>
      <c r="BT74" s="704" t="s">
        <v>35</v>
      </c>
      <c r="BU74" s="704" t="s">
        <v>35</v>
      </c>
      <c r="BV74" s="704" t="s">
        <v>35</v>
      </c>
      <c r="BW74" s="704" t="s">
        <v>35</v>
      </c>
      <c r="BX74" s="704" t="s">
        <v>35</v>
      </c>
      <c r="BY74" s="704" t="s">
        <v>35</v>
      </c>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8.6</v>
      </c>
      <c r="CF74" s="14">
        <f>+INDEX('Monthy Targets'!AB:AB,MATCH(FY2018_ALL_Targets!$B74,'Monthy Targets'!$B:$B,0))</f>
        <v>8.6300000000000008</v>
      </c>
      <c r="CG74" s="14">
        <f>+INDEX('Monthy Targets'!AC:AC,MATCH(FY2018_ALL_Targets!$B74,'Monthy Targets'!$B:$B,0))</f>
        <v>0</v>
      </c>
      <c r="CH74" s="14">
        <f>+INDEX('Monthy Targets'!AD:AD,MATCH(FY2018_ALL_Targets!$B74,'Monthy Targets'!$B:$B,0))</f>
        <v>0</v>
      </c>
      <c r="CI74" s="14">
        <f>+INDEX('Monthy Targets'!AE:AE,MATCH(FY2018_ALL_Targets!$B74,'Monthy Targets'!$B:$B,0))</f>
        <v>0</v>
      </c>
      <c r="CJ74" s="14">
        <f>+INDEX('Monthy Targets'!AF:AF,MATCH(FY2018_ALL_Targets!$B74,'Monthy Targets'!$B:$B,0))</f>
        <v>0</v>
      </c>
      <c r="CK74" s="14">
        <f>+INDEX('Monthy Targets'!AG:AG,MATCH(FY2018_ALL_Targets!$B74,'Monthy Targets'!$B:$B,0))</f>
        <v>0</v>
      </c>
      <c r="CL74" s="14">
        <v>0.56999999999999995</v>
      </c>
      <c r="CM74" s="14">
        <v>0.56999999999999995</v>
      </c>
      <c r="CN74" s="14">
        <v>0.56999999999999995</v>
      </c>
      <c r="CO74" s="14">
        <v>0.56999999999999995</v>
      </c>
      <c r="CP74" s="14">
        <v>0.56999999999999995</v>
      </c>
      <c r="CQ74" s="14">
        <v>0.56999999999999995</v>
      </c>
      <c r="CR74" s="14">
        <v>0.56999999999999995</v>
      </c>
      <c r="CS74" s="14">
        <v>0.56999999999999995</v>
      </c>
      <c r="DB74" s="14">
        <v>1.06</v>
      </c>
      <c r="DC74" s="14">
        <v>1.06</v>
      </c>
      <c r="DD74" s="14">
        <v>1.06</v>
      </c>
      <c r="DE74" s="14">
        <v>1.06</v>
      </c>
      <c r="DF74" s="14">
        <v>1.06</v>
      </c>
      <c r="DG74" s="14">
        <v>1.06</v>
      </c>
      <c r="DH74" s="14">
        <v>1.06</v>
      </c>
      <c r="DI74" s="14">
        <v>1.06</v>
      </c>
      <c r="DR74" s="14">
        <v>1.61</v>
      </c>
      <c r="DS74" s="14">
        <v>1.65</v>
      </c>
      <c r="DV74" s="183">
        <f t="shared" si="3"/>
        <v>0</v>
      </c>
      <c r="DW74" s="183">
        <f t="shared" si="4"/>
        <v>0</v>
      </c>
      <c r="DX74" s="12">
        <f t="shared" si="5"/>
        <v>0</v>
      </c>
      <c r="DY74" s="12">
        <v>0</v>
      </c>
    </row>
    <row r="75" spans="1:129" x14ac:dyDescent="0.25">
      <c r="A75" s="294">
        <v>5022</v>
      </c>
      <c r="B75" s="294">
        <v>455797</v>
      </c>
      <c r="C75" s="294">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560">
        <v>4.9586776859504099E-2</v>
      </c>
      <c r="BC75" s="560">
        <v>1.58730158730159E-2</v>
      </c>
      <c r="BD75" s="560">
        <v>0</v>
      </c>
      <c r="BE75" s="560">
        <v>0.18421052631578899</v>
      </c>
      <c r="BF75" s="13"/>
      <c r="BG75" s="13"/>
      <c r="BH75" s="13"/>
      <c r="BI75" s="13"/>
      <c r="BJ75" s="13"/>
      <c r="BK75" s="13"/>
      <c r="BL75" s="13"/>
      <c r="BM75" s="13"/>
      <c r="BN75" s="13">
        <v>4.9586776859504099E-2</v>
      </c>
      <c r="BO75" s="13">
        <v>1.58730158730159E-2</v>
      </c>
      <c r="BP75" s="13">
        <v>0</v>
      </c>
      <c r="BQ75" s="13">
        <v>0.18421052631578899</v>
      </c>
      <c r="BR75" s="704" t="s">
        <v>35</v>
      </c>
      <c r="BS75" s="704" t="s">
        <v>35</v>
      </c>
      <c r="BT75" s="704" t="s">
        <v>35</v>
      </c>
      <c r="BU75" s="704" t="s">
        <v>36</v>
      </c>
      <c r="BV75" s="704" t="s">
        <v>35</v>
      </c>
      <c r="BW75" s="704" t="s">
        <v>35</v>
      </c>
      <c r="BX75" s="704" t="s">
        <v>35</v>
      </c>
      <c r="BY75" s="704" t="s">
        <v>36</v>
      </c>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14.05</v>
      </c>
      <c r="CF75" s="14">
        <f>+INDEX('Monthy Targets'!AB:AB,MATCH(FY2018_ALL_Targets!$B75,'Monthy Targets'!$B:$B,0))</f>
        <v>14.12</v>
      </c>
      <c r="CG75" s="14">
        <f>+INDEX('Monthy Targets'!AC:AC,MATCH(FY2018_ALL_Targets!$B75,'Monthy Targets'!$B:$B,0))</f>
        <v>0</v>
      </c>
      <c r="CH75" s="14">
        <f>+INDEX('Monthy Targets'!AD:AD,MATCH(FY2018_ALL_Targets!$B75,'Monthy Targets'!$B:$B,0))</f>
        <v>0</v>
      </c>
      <c r="CI75" s="14">
        <f>+INDEX('Monthy Targets'!AE:AE,MATCH(FY2018_ALL_Targets!$B75,'Monthy Targets'!$B:$B,0))</f>
        <v>0</v>
      </c>
      <c r="CJ75" s="14">
        <f>+INDEX('Monthy Targets'!AF:AF,MATCH(FY2018_ALL_Targets!$B75,'Monthy Targets'!$B:$B,0))</f>
        <v>0</v>
      </c>
      <c r="CK75" s="14">
        <f>+INDEX('Monthy Targets'!AG:AG,MATCH(FY2018_ALL_Targets!$B75,'Monthy Targets'!$B:$B,0))</f>
        <v>0</v>
      </c>
      <c r="CL75" s="14">
        <v>0</v>
      </c>
      <c r="CM75" s="14">
        <v>0.93</v>
      </c>
      <c r="CN75" s="14">
        <v>0.93</v>
      </c>
      <c r="CO75" s="14">
        <v>0.93</v>
      </c>
      <c r="CP75" s="14">
        <v>0.93</v>
      </c>
      <c r="CQ75" s="14">
        <v>0.93</v>
      </c>
      <c r="CR75" s="14">
        <v>0.93</v>
      </c>
      <c r="CS75" s="14">
        <v>0</v>
      </c>
      <c r="DB75" s="14">
        <v>0</v>
      </c>
      <c r="DC75" s="14">
        <v>1.73</v>
      </c>
      <c r="DD75" s="14">
        <v>1.73</v>
      </c>
      <c r="DE75" s="14">
        <v>1.73</v>
      </c>
      <c r="DF75" s="14">
        <v>1.73</v>
      </c>
      <c r="DG75" s="14">
        <v>1.73</v>
      </c>
      <c r="DH75" s="14">
        <v>1.73</v>
      </c>
      <c r="DI75" s="14">
        <v>0</v>
      </c>
      <c r="DR75" s="14">
        <v>2.35</v>
      </c>
      <c r="DS75" s="14">
        <v>2.41</v>
      </c>
      <c r="DV75" s="183">
        <f t="shared" si="3"/>
        <v>1</v>
      </c>
      <c r="DW75" s="183">
        <f t="shared" si="4"/>
        <v>1</v>
      </c>
      <c r="DX75" s="12">
        <f t="shared" si="5"/>
        <v>0</v>
      </c>
      <c r="DY75" s="12">
        <v>0</v>
      </c>
    </row>
    <row r="76" spans="1:129" x14ac:dyDescent="0.25">
      <c r="A76" s="294">
        <v>5056</v>
      </c>
      <c r="B76" s="294">
        <v>455800</v>
      </c>
      <c r="C76" s="294">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560">
        <v>8.6206896551724102E-3</v>
      </c>
      <c r="BC76" s="560">
        <v>0.14583333333333301</v>
      </c>
      <c r="BD76" s="560">
        <v>0</v>
      </c>
      <c r="BE76" s="560">
        <v>0.108695652173913</v>
      </c>
      <c r="BF76" s="13"/>
      <c r="BG76" s="13"/>
      <c r="BH76" s="13"/>
      <c r="BI76" s="13"/>
      <c r="BJ76" s="13"/>
      <c r="BK76" s="13"/>
      <c r="BL76" s="13"/>
      <c r="BM76" s="13"/>
      <c r="BN76" s="13">
        <v>8.6206896551724102E-3</v>
      </c>
      <c r="BO76" s="13">
        <v>0.14583333333333301</v>
      </c>
      <c r="BP76" s="13">
        <v>0</v>
      </c>
      <c r="BQ76" s="13">
        <v>0.108695652173913</v>
      </c>
      <c r="BR76" s="704" t="s">
        <v>35</v>
      </c>
      <c r="BS76" s="704" t="s">
        <v>36</v>
      </c>
      <c r="BT76" s="704" t="s">
        <v>35</v>
      </c>
      <c r="BU76" s="704" t="s">
        <v>35</v>
      </c>
      <c r="BV76" s="704" t="s">
        <v>35</v>
      </c>
      <c r="BW76" s="704" t="s">
        <v>36</v>
      </c>
      <c r="BX76" s="704" t="s">
        <v>35</v>
      </c>
      <c r="BY76" s="704" t="s">
        <v>35</v>
      </c>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11.23</v>
      </c>
      <c r="CF76" s="14">
        <f>+INDEX('Monthy Targets'!AB:AB,MATCH(FY2018_ALL_Targets!$B76,'Monthy Targets'!$B:$B,0))</f>
        <v>11.22</v>
      </c>
      <c r="CG76" s="14">
        <f>+INDEX('Monthy Targets'!AC:AC,MATCH(FY2018_ALL_Targets!$B76,'Monthy Targets'!$B:$B,0))</f>
        <v>0</v>
      </c>
      <c r="CH76" s="14">
        <f>+INDEX('Monthy Targets'!AD:AD,MATCH(FY2018_ALL_Targets!$B76,'Monthy Targets'!$B:$B,0))</f>
        <v>0</v>
      </c>
      <c r="CI76" s="14">
        <f>+INDEX('Monthy Targets'!AE:AE,MATCH(FY2018_ALL_Targets!$B76,'Monthy Targets'!$B:$B,0))</f>
        <v>0</v>
      </c>
      <c r="CJ76" s="14">
        <f>+INDEX('Monthy Targets'!AF:AF,MATCH(FY2018_ALL_Targets!$B76,'Monthy Targets'!$B:$B,0))</f>
        <v>0</v>
      </c>
      <c r="CK76" s="14">
        <f>+INDEX('Monthy Targets'!AG:AG,MATCH(FY2018_ALL_Targets!$B76,'Monthy Targets'!$B:$B,0))</f>
        <v>0</v>
      </c>
      <c r="CL76" s="14">
        <v>0.75</v>
      </c>
      <c r="CM76" s="14">
        <v>0</v>
      </c>
      <c r="CN76" s="14">
        <v>0.75</v>
      </c>
      <c r="CO76" s="14">
        <v>0.75</v>
      </c>
      <c r="CP76" s="14">
        <v>0.75</v>
      </c>
      <c r="CQ76" s="14">
        <v>0</v>
      </c>
      <c r="CR76" s="14">
        <v>0.75</v>
      </c>
      <c r="CS76" s="14">
        <v>0.75</v>
      </c>
      <c r="DB76" s="14">
        <v>1.39</v>
      </c>
      <c r="DC76" s="14">
        <v>0</v>
      </c>
      <c r="DD76" s="14">
        <v>1.39</v>
      </c>
      <c r="DE76" s="14">
        <v>1.39</v>
      </c>
      <c r="DF76" s="14">
        <v>1.39</v>
      </c>
      <c r="DG76" s="14">
        <v>0</v>
      </c>
      <c r="DH76" s="14">
        <v>1.39</v>
      </c>
      <c r="DI76" s="14">
        <v>1.39</v>
      </c>
      <c r="DR76" s="14">
        <v>1.88</v>
      </c>
      <c r="DS76" s="14">
        <v>1.93</v>
      </c>
      <c r="DV76" s="183">
        <f t="shared" si="3"/>
        <v>1</v>
      </c>
      <c r="DW76" s="183">
        <f t="shared" si="4"/>
        <v>1</v>
      </c>
      <c r="DX76" s="12">
        <f t="shared" si="5"/>
        <v>0</v>
      </c>
      <c r="DY76" s="12">
        <v>0</v>
      </c>
    </row>
    <row r="77" spans="1:129" x14ac:dyDescent="0.25">
      <c r="A77" s="294">
        <v>5207</v>
      </c>
      <c r="B77" s="294">
        <v>455804</v>
      </c>
      <c r="C77" s="294">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560">
        <v>7.5471698113207503E-2</v>
      </c>
      <c r="BC77" s="560">
        <v>7.4999999999999997E-2</v>
      </c>
      <c r="BD77" s="560">
        <v>0</v>
      </c>
      <c r="BE77" s="560">
        <v>7.8431372549019607E-2</v>
      </c>
      <c r="BF77" s="13"/>
      <c r="BG77" s="13"/>
      <c r="BH77" s="13"/>
      <c r="BI77" s="13"/>
      <c r="BJ77" s="13"/>
      <c r="BK77" s="13"/>
      <c r="BL77" s="13"/>
      <c r="BM77" s="13"/>
      <c r="BN77" s="13">
        <v>7.5471698113207503E-2</v>
      </c>
      <c r="BO77" s="13">
        <v>7.4999999999999997E-2</v>
      </c>
      <c r="BP77" s="13">
        <v>0</v>
      </c>
      <c r="BQ77" s="13">
        <v>7.8431372549019607E-2</v>
      </c>
      <c r="BR77" s="704" t="s">
        <v>36</v>
      </c>
      <c r="BS77" s="704" t="s">
        <v>36</v>
      </c>
      <c r="BT77" s="704" t="s">
        <v>35</v>
      </c>
      <c r="BU77" s="704" t="s">
        <v>35</v>
      </c>
      <c r="BV77" s="704" t="s">
        <v>36</v>
      </c>
      <c r="BW77" s="704" t="s">
        <v>36</v>
      </c>
      <c r="BX77" s="704" t="s">
        <v>35</v>
      </c>
      <c r="BY77" s="704" t="s">
        <v>35</v>
      </c>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9.11</v>
      </c>
      <c r="CF77" s="14">
        <f>+INDEX('Monthy Targets'!AB:AB,MATCH(FY2018_ALL_Targets!$B77,'Monthy Targets'!$B:$B,0))</f>
        <v>9.15</v>
      </c>
      <c r="CG77" s="14">
        <f>+INDEX('Monthy Targets'!AC:AC,MATCH(FY2018_ALL_Targets!$B77,'Monthy Targets'!$B:$B,0))</f>
        <v>0</v>
      </c>
      <c r="CH77" s="14">
        <f>+INDEX('Monthy Targets'!AD:AD,MATCH(FY2018_ALL_Targets!$B77,'Monthy Targets'!$B:$B,0))</f>
        <v>0</v>
      </c>
      <c r="CI77" s="14">
        <f>+INDEX('Monthy Targets'!AE:AE,MATCH(FY2018_ALL_Targets!$B77,'Monthy Targets'!$B:$B,0))</f>
        <v>0</v>
      </c>
      <c r="CJ77" s="14">
        <f>+INDEX('Monthy Targets'!AF:AF,MATCH(FY2018_ALL_Targets!$B77,'Monthy Targets'!$B:$B,0))</f>
        <v>0</v>
      </c>
      <c r="CK77" s="14">
        <f>+INDEX('Monthy Targets'!AG:AG,MATCH(FY2018_ALL_Targets!$B77,'Monthy Targets'!$B:$B,0))</f>
        <v>0</v>
      </c>
      <c r="CL77" s="14">
        <v>0.61</v>
      </c>
      <c r="CM77" s="14">
        <v>0.61</v>
      </c>
      <c r="CN77" s="14">
        <v>0.61</v>
      </c>
      <c r="CO77" s="14">
        <v>0.61</v>
      </c>
      <c r="CP77" s="14">
        <v>0</v>
      </c>
      <c r="CQ77" s="14">
        <v>0</v>
      </c>
      <c r="CR77" s="14">
        <v>0.61</v>
      </c>
      <c r="CS77" s="14">
        <v>0.61</v>
      </c>
      <c r="DB77" s="14">
        <v>1.1200000000000001</v>
      </c>
      <c r="DC77" s="14">
        <v>1.1200000000000001</v>
      </c>
      <c r="DD77" s="14">
        <v>1.1200000000000001</v>
      </c>
      <c r="DE77" s="14">
        <v>1.1200000000000001</v>
      </c>
      <c r="DF77" s="14">
        <v>0</v>
      </c>
      <c r="DG77" s="14">
        <v>0</v>
      </c>
      <c r="DH77" s="14">
        <v>1.1200000000000001</v>
      </c>
      <c r="DI77" s="14">
        <v>1.1200000000000001</v>
      </c>
      <c r="DR77" s="14">
        <v>1.71</v>
      </c>
      <c r="DS77" s="14">
        <v>1.37</v>
      </c>
      <c r="DV77" s="183">
        <f t="shared" si="3"/>
        <v>2</v>
      </c>
      <c r="DW77" s="183">
        <f t="shared" si="4"/>
        <v>2</v>
      </c>
      <c r="DX77" s="12">
        <f t="shared" si="5"/>
        <v>0</v>
      </c>
      <c r="DY77" s="12">
        <v>0</v>
      </c>
    </row>
    <row r="78" spans="1:129" x14ac:dyDescent="0.25">
      <c r="A78" s="294">
        <v>4855</v>
      </c>
      <c r="B78" s="294">
        <v>455806</v>
      </c>
      <c r="C78" s="294">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560">
        <v>1.4492753623188401E-2</v>
      </c>
      <c r="BC78" s="560">
        <v>6.5217391304347797E-2</v>
      </c>
      <c r="BD78" s="560">
        <v>0</v>
      </c>
      <c r="BE78" s="560">
        <v>7.1428571428571397E-2</v>
      </c>
      <c r="BF78" s="13"/>
      <c r="BG78" s="13"/>
      <c r="BH78" s="13"/>
      <c r="BI78" s="13"/>
      <c r="BJ78" s="13"/>
      <c r="BK78" s="13"/>
      <c r="BL78" s="13"/>
      <c r="BM78" s="13"/>
      <c r="BN78" s="13">
        <v>1.4492753623188401E-2</v>
      </c>
      <c r="BO78" s="13">
        <v>6.5217391304347797E-2</v>
      </c>
      <c r="BP78" s="13">
        <v>0</v>
      </c>
      <c r="BQ78" s="13">
        <v>7.1428571428571397E-2</v>
      </c>
      <c r="BR78" s="704" t="s">
        <v>35</v>
      </c>
      <c r="BS78" s="704" t="s">
        <v>36</v>
      </c>
      <c r="BT78" s="704" t="s">
        <v>35</v>
      </c>
      <c r="BU78" s="704" t="s">
        <v>35</v>
      </c>
      <c r="BV78" s="704" t="s">
        <v>35</v>
      </c>
      <c r="BW78" s="704" t="s">
        <v>36</v>
      </c>
      <c r="BX78" s="704" t="s">
        <v>35</v>
      </c>
      <c r="BY78" s="704" t="s">
        <v>35</v>
      </c>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6.79</v>
      </c>
      <c r="CF78" s="14">
        <f>+INDEX('Monthy Targets'!AB:AB,MATCH(FY2018_ALL_Targets!$B78,'Monthy Targets'!$B:$B,0))</f>
        <v>6.82</v>
      </c>
      <c r="CG78" s="14">
        <f>+INDEX('Monthy Targets'!AC:AC,MATCH(FY2018_ALL_Targets!$B78,'Monthy Targets'!$B:$B,0))</f>
        <v>0</v>
      </c>
      <c r="CH78" s="14">
        <f>+INDEX('Monthy Targets'!AD:AD,MATCH(FY2018_ALL_Targets!$B78,'Monthy Targets'!$B:$B,0))</f>
        <v>0</v>
      </c>
      <c r="CI78" s="14">
        <f>+INDEX('Monthy Targets'!AE:AE,MATCH(FY2018_ALL_Targets!$B78,'Monthy Targets'!$B:$B,0))</f>
        <v>0</v>
      </c>
      <c r="CJ78" s="14">
        <f>+INDEX('Monthy Targets'!AF:AF,MATCH(FY2018_ALL_Targets!$B78,'Monthy Targets'!$B:$B,0))</f>
        <v>0</v>
      </c>
      <c r="CK78" s="14">
        <f>+INDEX('Monthy Targets'!AG:AG,MATCH(FY2018_ALL_Targets!$B78,'Monthy Targets'!$B:$B,0))</f>
        <v>0</v>
      </c>
      <c r="CL78" s="14">
        <v>0</v>
      </c>
      <c r="CM78" s="14">
        <v>0.45</v>
      </c>
      <c r="CN78" s="14">
        <v>0.45</v>
      </c>
      <c r="CO78" s="14">
        <v>0.45</v>
      </c>
      <c r="CP78" s="14">
        <v>0.45</v>
      </c>
      <c r="CQ78" s="14">
        <v>0</v>
      </c>
      <c r="CR78" s="14">
        <v>0.45</v>
      </c>
      <c r="CS78" s="14">
        <v>0.45</v>
      </c>
      <c r="DB78" s="14">
        <v>0</v>
      </c>
      <c r="DC78" s="14">
        <v>0.84</v>
      </c>
      <c r="DD78" s="14">
        <v>0.84</v>
      </c>
      <c r="DE78" s="14">
        <v>0.84</v>
      </c>
      <c r="DF78" s="14">
        <v>0.84</v>
      </c>
      <c r="DG78" s="14">
        <v>0</v>
      </c>
      <c r="DH78" s="14">
        <v>0.84</v>
      </c>
      <c r="DI78" s="14">
        <v>0.84</v>
      </c>
      <c r="DR78" s="14">
        <v>1.1399999999999999</v>
      </c>
      <c r="DS78" s="14">
        <v>1.17</v>
      </c>
      <c r="DV78" s="183">
        <f t="shared" si="3"/>
        <v>1</v>
      </c>
      <c r="DW78" s="183">
        <f t="shared" si="4"/>
        <v>1</v>
      </c>
      <c r="DX78" s="12">
        <f t="shared" si="5"/>
        <v>0</v>
      </c>
      <c r="DY78" s="12">
        <v>0</v>
      </c>
    </row>
    <row r="79" spans="1:129" x14ac:dyDescent="0.25">
      <c r="A79" s="294">
        <v>4888</v>
      </c>
      <c r="B79" s="294">
        <v>455808</v>
      </c>
      <c r="C79" s="294">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560">
        <v>0</v>
      </c>
      <c r="BC79" s="560" t="s">
        <v>3345</v>
      </c>
      <c r="BD79" s="560">
        <v>0</v>
      </c>
      <c r="BE79" s="560">
        <v>8.6956521739130405E-2</v>
      </c>
      <c r="BF79" s="13"/>
      <c r="BG79" s="13"/>
      <c r="BH79" s="13"/>
      <c r="BI79" s="13"/>
      <c r="BJ79" s="13"/>
      <c r="BK79" s="13"/>
      <c r="BL79" s="13"/>
      <c r="BM79" s="13"/>
      <c r="BN79" s="13">
        <v>0</v>
      </c>
      <c r="BO79" s="13" t="s">
        <v>3345</v>
      </c>
      <c r="BP79" s="13">
        <v>0</v>
      </c>
      <c r="BQ79" s="13">
        <v>8.6956521739130405E-2</v>
      </c>
      <c r="BR79" s="704" t="s">
        <v>35</v>
      </c>
      <c r="BS79" s="704" t="s">
        <v>36</v>
      </c>
      <c r="BT79" s="704" t="s">
        <v>35</v>
      </c>
      <c r="BU79" s="704" t="s">
        <v>35</v>
      </c>
      <c r="BV79" s="704" t="s">
        <v>35</v>
      </c>
      <c r="BW79" s="704" t="s">
        <v>36</v>
      </c>
      <c r="BX79" s="704" t="s">
        <v>35</v>
      </c>
      <c r="BY79" s="704" t="s">
        <v>35</v>
      </c>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3.34</v>
      </c>
      <c r="CF79" s="14">
        <f>+INDEX('Monthy Targets'!AB:AB,MATCH(FY2018_ALL_Targets!$B79,'Monthy Targets'!$B:$B,0))</f>
        <v>3.35</v>
      </c>
      <c r="CG79" s="14">
        <f>+INDEX('Monthy Targets'!AC:AC,MATCH(FY2018_ALL_Targets!$B79,'Monthy Targets'!$B:$B,0))</f>
        <v>0</v>
      </c>
      <c r="CH79" s="14">
        <f>+INDEX('Monthy Targets'!AD:AD,MATCH(FY2018_ALL_Targets!$B79,'Monthy Targets'!$B:$B,0))</f>
        <v>0</v>
      </c>
      <c r="CI79" s="14">
        <f>+INDEX('Monthy Targets'!AE:AE,MATCH(FY2018_ALL_Targets!$B79,'Monthy Targets'!$B:$B,0))</f>
        <v>0</v>
      </c>
      <c r="CJ79" s="14">
        <f>+INDEX('Monthy Targets'!AF:AF,MATCH(FY2018_ALL_Targets!$B79,'Monthy Targets'!$B:$B,0))</f>
        <v>0</v>
      </c>
      <c r="CK79" s="14">
        <f>+INDEX('Monthy Targets'!AG:AG,MATCH(FY2018_ALL_Targets!$B79,'Monthy Targets'!$B:$B,0))</f>
        <v>0</v>
      </c>
      <c r="CL79" s="14">
        <v>0.22</v>
      </c>
      <c r="CM79" s="14">
        <v>0.22</v>
      </c>
      <c r="CN79" s="14">
        <v>0.22</v>
      </c>
      <c r="CO79" s="14">
        <v>0</v>
      </c>
      <c r="CP79" s="14">
        <v>0.22</v>
      </c>
      <c r="CQ79" s="14">
        <v>0</v>
      </c>
      <c r="CR79" s="14">
        <v>0.22</v>
      </c>
      <c r="CS79" s="14">
        <v>0.22</v>
      </c>
      <c r="DB79" s="14">
        <v>0.41</v>
      </c>
      <c r="DC79" s="14">
        <v>0.41</v>
      </c>
      <c r="DD79" s="14">
        <v>0.41</v>
      </c>
      <c r="DE79" s="14">
        <v>0</v>
      </c>
      <c r="DF79" s="14">
        <v>0.41</v>
      </c>
      <c r="DG79" s="14">
        <v>0</v>
      </c>
      <c r="DH79" s="14">
        <v>0.41</v>
      </c>
      <c r="DI79" s="14">
        <v>0.41</v>
      </c>
      <c r="DR79" s="14">
        <v>0.56000000000000005</v>
      </c>
      <c r="DS79" s="14">
        <v>0.56999999999999995</v>
      </c>
      <c r="DV79" s="183">
        <f t="shared" si="3"/>
        <v>1</v>
      </c>
      <c r="DW79" s="183">
        <f t="shared" si="4"/>
        <v>1</v>
      </c>
      <c r="DX79" s="12">
        <f t="shared" si="5"/>
        <v>0</v>
      </c>
      <c r="DY79" s="12">
        <v>0</v>
      </c>
    </row>
    <row r="80" spans="1:129" x14ac:dyDescent="0.25">
      <c r="A80" s="294">
        <v>5226</v>
      </c>
      <c r="B80" s="294">
        <v>455812</v>
      </c>
      <c r="C80" s="294">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560">
        <v>5.5555555555555601E-2</v>
      </c>
      <c r="BC80" s="560">
        <v>7.8651685393258397E-2</v>
      </c>
      <c r="BD80" s="560">
        <v>0</v>
      </c>
      <c r="BE80" s="560">
        <v>0.15384615384615399</v>
      </c>
      <c r="BF80" s="13"/>
      <c r="BG80" s="13"/>
      <c r="BH80" s="13"/>
      <c r="BI80" s="13"/>
      <c r="BJ80" s="13"/>
      <c r="BK80" s="13"/>
      <c r="BL80" s="13"/>
      <c r="BM80" s="13"/>
      <c r="BN80" s="13">
        <v>5.5555555555555601E-2</v>
      </c>
      <c r="BO80" s="13">
        <v>7.8651685393258397E-2</v>
      </c>
      <c r="BP80" s="13">
        <v>0</v>
      </c>
      <c r="BQ80" s="13">
        <v>0.15384615384615399</v>
      </c>
      <c r="BR80" s="704" t="s">
        <v>36</v>
      </c>
      <c r="BS80" s="704" t="s">
        <v>35</v>
      </c>
      <c r="BT80" s="704" t="s">
        <v>35</v>
      </c>
      <c r="BU80" s="704" t="s">
        <v>35</v>
      </c>
      <c r="BV80" s="704" t="s">
        <v>36</v>
      </c>
      <c r="BW80" s="704" t="s">
        <v>35</v>
      </c>
      <c r="BX80" s="704" t="s">
        <v>35</v>
      </c>
      <c r="BY80" s="704" t="s">
        <v>35</v>
      </c>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6.37</v>
      </c>
      <c r="CF80" s="14">
        <f>+INDEX('Monthy Targets'!AB:AB,MATCH(FY2018_ALL_Targets!$B80,'Monthy Targets'!$B:$B,0))</f>
        <v>6.37</v>
      </c>
      <c r="CG80" s="14">
        <f>+INDEX('Monthy Targets'!AC:AC,MATCH(FY2018_ALL_Targets!$B80,'Monthy Targets'!$B:$B,0))</f>
        <v>0</v>
      </c>
      <c r="CH80" s="14">
        <f>+INDEX('Monthy Targets'!AD:AD,MATCH(FY2018_ALL_Targets!$B80,'Monthy Targets'!$B:$B,0))</f>
        <v>0</v>
      </c>
      <c r="CI80" s="14">
        <f>+INDEX('Monthy Targets'!AE:AE,MATCH(FY2018_ALL_Targets!$B80,'Monthy Targets'!$B:$B,0))</f>
        <v>0</v>
      </c>
      <c r="CJ80" s="14">
        <f>+INDEX('Monthy Targets'!AF:AF,MATCH(FY2018_ALL_Targets!$B80,'Monthy Targets'!$B:$B,0))</f>
        <v>0</v>
      </c>
      <c r="CK80" s="14">
        <f>+INDEX('Monthy Targets'!AG:AG,MATCH(FY2018_ALL_Targets!$B80,'Monthy Targets'!$B:$B,0))</f>
        <v>0</v>
      </c>
      <c r="CL80" s="14">
        <v>0</v>
      </c>
      <c r="CM80" s="14">
        <v>0.42</v>
      </c>
      <c r="CN80" s="14">
        <v>0.42</v>
      </c>
      <c r="CO80" s="14">
        <v>0</v>
      </c>
      <c r="CP80" s="14">
        <v>0</v>
      </c>
      <c r="CQ80" s="14">
        <v>0.42</v>
      </c>
      <c r="CR80" s="14">
        <v>0.42</v>
      </c>
      <c r="CS80" s="14">
        <v>0.42</v>
      </c>
      <c r="DB80" s="14">
        <v>0</v>
      </c>
      <c r="DC80" s="14">
        <v>0.79</v>
      </c>
      <c r="DD80" s="14">
        <v>0.79</v>
      </c>
      <c r="DE80" s="14">
        <v>0</v>
      </c>
      <c r="DF80" s="14">
        <v>0</v>
      </c>
      <c r="DG80" s="14">
        <v>0.79</v>
      </c>
      <c r="DH80" s="14">
        <v>0.79</v>
      </c>
      <c r="DI80" s="14">
        <v>0.79</v>
      </c>
      <c r="DR80" s="14">
        <v>0.94</v>
      </c>
      <c r="DS80" s="14">
        <v>1.0900000000000001</v>
      </c>
      <c r="DV80" s="183">
        <f t="shared" si="3"/>
        <v>1</v>
      </c>
      <c r="DW80" s="183">
        <f t="shared" si="4"/>
        <v>1</v>
      </c>
      <c r="DX80" s="12">
        <f t="shared" si="5"/>
        <v>0</v>
      </c>
      <c r="DY80" s="12">
        <v>0</v>
      </c>
    </row>
    <row r="81" spans="1:129" x14ac:dyDescent="0.25">
      <c r="A81" s="294">
        <v>4073</v>
      </c>
      <c r="B81" s="294">
        <v>455817</v>
      </c>
      <c r="C81" s="294">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560">
        <v>9.8039215686274508E-3</v>
      </c>
      <c r="BC81" s="560">
        <v>0</v>
      </c>
      <c r="BD81" s="560">
        <v>0</v>
      </c>
      <c r="BE81" s="560">
        <v>0.107142857142857</v>
      </c>
      <c r="BF81" s="13"/>
      <c r="BG81" s="13"/>
      <c r="BH81" s="13"/>
      <c r="BI81" s="13"/>
      <c r="BJ81" s="13"/>
      <c r="BK81" s="13"/>
      <c r="BL81" s="13"/>
      <c r="BM81" s="13"/>
      <c r="BN81" s="13">
        <v>9.8039215686274508E-3</v>
      </c>
      <c r="BO81" s="13">
        <v>0</v>
      </c>
      <c r="BP81" s="13">
        <v>0</v>
      </c>
      <c r="BQ81" s="13">
        <v>0.107142857142857</v>
      </c>
      <c r="BR81" s="704" t="s">
        <v>35</v>
      </c>
      <c r="BS81" s="704" t="s">
        <v>35</v>
      </c>
      <c r="BT81" s="704" t="s">
        <v>35</v>
      </c>
      <c r="BU81" s="704" t="s">
        <v>35</v>
      </c>
      <c r="BV81" s="704" t="s">
        <v>35</v>
      </c>
      <c r="BW81" s="704" t="s">
        <v>35</v>
      </c>
      <c r="BX81" s="704" t="s">
        <v>35</v>
      </c>
      <c r="BY81" s="704" t="s">
        <v>35</v>
      </c>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12.36</v>
      </c>
      <c r="CF81" s="14">
        <f>+INDEX('Monthy Targets'!AB:AB,MATCH(FY2018_ALL_Targets!$B81,'Monthy Targets'!$B:$B,0))</f>
        <v>12.41</v>
      </c>
      <c r="CG81" s="14">
        <f>+INDEX('Monthy Targets'!AC:AC,MATCH(FY2018_ALL_Targets!$B81,'Monthy Targets'!$B:$B,0))</f>
        <v>0</v>
      </c>
      <c r="CH81" s="14">
        <f>+INDEX('Monthy Targets'!AD:AD,MATCH(FY2018_ALL_Targets!$B81,'Monthy Targets'!$B:$B,0))</f>
        <v>0</v>
      </c>
      <c r="CI81" s="14">
        <f>+INDEX('Monthy Targets'!AE:AE,MATCH(FY2018_ALL_Targets!$B81,'Monthy Targets'!$B:$B,0))</f>
        <v>0</v>
      </c>
      <c r="CJ81" s="14">
        <f>+INDEX('Monthy Targets'!AF:AF,MATCH(FY2018_ALL_Targets!$B81,'Monthy Targets'!$B:$B,0))</f>
        <v>0</v>
      </c>
      <c r="CK81" s="14">
        <f>+INDEX('Monthy Targets'!AG:AG,MATCH(FY2018_ALL_Targets!$B81,'Monthy Targets'!$B:$B,0))</f>
        <v>0</v>
      </c>
      <c r="CL81" s="14">
        <v>0.82</v>
      </c>
      <c r="CM81" s="14">
        <v>0.82</v>
      </c>
      <c r="CN81" s="14">
        <v>0.82</v>
      </c>
      <c r="CO81" s="14">
        <v>0.82</v>
      </c>
      <c r="CP81" s="14">
        <v>0.82</v>
      </c>
      <c r="CQ81" s="14">
        <v>0.82</v>
      </c>
      <c r="CR81" s="14">
        <v>0.82</v>
      </c>
      <c r="CS81" s="14">
        <v>0.82</v>
      </c>
      <c r="DB81" s="14">
        <v>1.53</v>
      </c>
      <c r="DC81" s="14">
        <v>1.53</v>
      </c>
      <c r="DD81" s="14">
        <v>1.53</v>
      </c>
      <c r="DE81" s="14">
        <v>1.53</v>
      </c>
      <c r="DF81" s="14">
        <v>1.53</v>
      </c>
      <c r="DG81" s="14">
        <v>1.53</v>
      </c>
      <c r="DH81" s="14">
        <v>1.53</v>
      </c>
      <c r="DI81" s="14">
        <v>1.53</v>
      </c>
      <c r="DR81" s="14">
        <v>2.3199999999999998</v>
      </c>
      <c r="DS81" s="14">
        <v>2.38</v>
      </c>
      <c r="DV81" s="183">
        <f t="shared" si="3"/>
        <v>0</v>
      </c>
      <c r="DW81" s="183">
        <f t="shared" si="4"/>
        <v>0</v>
      </c>
      <c r="DX81" s="12">
        <f t="shared" si="5"/>
        <v>0</v>
      </c>
      <c r="DY81" s="12">
        <v>0</v>
      </c>
    </row>
    <row r="82" spans="1:129" x14ac:dyDescent="0.25">
      <c r="A82" s="294">
        <v>5018</v>
      </c>
      <c r="B82" s="294">
        <v>455819</v>
      </c>
      <c r="C82" s="294">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560">
        <v>2.6785714285714302E-2</v>
      </c>
      <c r="BC82" s="560">
        <v>6.7307692307692304E-2</v>
      </c>
      <c r="BD82" s="560">
        <v>0</v>
      </c>
      <c r="BE82" s="560">
        <v>0.22727272727272699</v>
      </c>
      <c r="BF82" s="13"/>
      <c r="BG82" s="13"/>
      <c r="BH82" s="13"/>
      <c r="BI82" s="13"/>
      <c r="BJ82" s="13"/>
      <c r="BK82" s="13"/>
      <c r="BL82" s="13"/>
      <c r="BM82" s="13"/>
      <c r="BN82" s="13">
        <v>2.6785714285714302E-2</v>
      </c>
      <c r="BO82" s="13">
        <v>6.7307692307692304E-2</v>
      </c>
      <c r="BP82" s="13">
        <v>0</v>
      </c>
      <c r="BQ82" s="13">
        <v>0.22727272727272699</v>
      </c>
      <c r="BR82" s="704" t="s">
        <v>35</v>
      </c>
      <c r="BS82" s="704" t="s">
        <v>36</v>
      </c>
      <c r="BT82" s="704" t="s">
        <v>35</v>
      </c>
      <c r="BU82" s="704" t="s">
        <v>35</v>
      </c>
      <c r="BV82" s="704" t="s">
        <v>35</v>
      </c>
      <c r="BW82" s="704" t="s">
        <v>36</v>
      </c>
      <c r="BX82" s="704" t="s">
        <v>35</v>
      </c>
      <c r="BY82" s="704" t="s">
        <v>35</v>
      </c>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8.07</v>
      </c>
      <c r="CF82" s="14">
        <f>+INDEX('Monthy Targets'!AB:AB,MATCH(FY2018_ALL_Targets!$B82,'Monthy Targets'!$B:$B,0))</f>
        <v>8.1</v>
      </c>
      <c r="CG82" s="14">
        <f>+INDEX('Monthy Targets'!AC:AC,MATCH(FY2018_ALL_Targets!$B82,'Monthy Targets'!$B:$B,0))</f>
        <v>0</v>
      </c>
      <c r="CH82" s="14">
        <f>+INDEX('Monthy Targets'!AD:AD,MATCH(FY2018_ALL_Targets!$B82,'Monthy Targets'!$B:$B,0))</f>
        <v>0</v>
      </c>
      <c r="CI82" s="14">
        <f>+INDEX('Monthy Targets'!AE:AE,MATCH(FY2018_ALL_Targets!$B82,'Monthy Targets'!$B:$B,0))</f>
        <v>0</v>
      </c>
      <c r="CJ82" s="14">
        <f>+INDEX('Monthy Targets'!AF:AF,MATCH(FY2018_ALL_Targets!$B82,'Monthy Targets'!$B:$B,0))</f>
        <v>0</v>
      </c>
      <c r="CK82" s="14">
        <f>+INDEX('Monthy Targets'!AG:AG,MATCH(FY2018_ALL_Targets!$B82,'Monthy Targets'!$B:$B,0))</f>
        <v>0</v>
      </c>
      <c r="CL82" s="14">
        <v>0</v>
      </c>
      <c r="CM82" s="14">
        <v>0.54</v>
      </c>
      <c r="CN82" s="14">
        <v>0.54</v>
      </c>
      <c r="CO82" s="14">
        <v>0.54</v>
      </c>
      <c r="CP82" s="14">
        <v>0.54</v>
      </c>
      <c r="CQ82" s="14">
        <v>0</v>
      </c>
      <c r="CR82" s="14">
        <v>0.54</v>
      </c>
      <c r="CS82" s="14">
        <v>0.54</v>
      </c>
      <c r="DB82" s="14">
        <v>0</v>
      </c>
      <c r="DC82" s="14">
        <v>1</v>
      </c>
      <c r="DD82" s="14">
        <v>1</v>
      </c>
      <c r="DE82" s="14">
        <v>0</v>
      </c>
      <c r="DF82" s="14">
        <v>1</v>
      </c>
      <c r="DG82" s="14">
        <v>0</v>
      </c>
      <c r="DH82" s="14">
        <v>1</v>
      </c>
      <c r="DI82" s="14">
        <v>1</v>
      </c>
      <c r="DR82" s="14">
        <v>1.25</v>
      </c>
      <c r="DS82" s="14">
        <v>1.38</v>
      </c>
      <c r="DV82" s="183">
        <f t="shared" si="3"/>
        <v>1</v>
      </c>
      <c r="DW82" s="183">
        <f t="shared" si="4"/>
        <v>1</v>
      </c>
      <c r="DX82" s="12">
        <f t="shared" si="5"/>
        <v>0</v>
      </c>
      <c r="DY82" s="12">
        <v>0</v>
      </c>
    </row>
    <row r="83" spans="1:129" x14ac:dyDescent="0.25">
      <c r="A83" s="294">
        <v>4586</v>
      </c>
      <c r="B83" s="294">
        <v>455831</v>
      </c>
      <c r="C83" s="294">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560">
        <v>2.1739130434782601E-2</v>
      </c>
      <c r="BC83" s="560">
        <v>0.1</v>
      </c>
      <c r="BD83" s="560">
        <v>0</v>
      </c>
      <c r="BE83" s="560">
        <v>0.30303030303030298</v>
      </c>
      <c r="BF83" s="13"/>
      <c r="BG83" s="13"/>
      <c r="BH83" s="13"/>
      <c r="BI83" s="13"/>
      <c r="BJ83" s="13"/>
      <c r="BK83" s="13"/>
      <c r="BL83" s="13"/>
      <c r="BM83" s="13"/>
      <c r="BN83" s="13">
        <v>2.1739130434782601E-2</v>
      </c>
      <c r="BO83" s="13">
        <v>0.1</v>
      </c>
      <c r="BP83" s="13">
        <v>0</v>
      </c>
      <c r="BQ83" s="13">
        <v>0.30303030303030298</v>
      </c>
      <c r="BR83" s="704" t="s">
        <v>35</v>
      </c>
      <c r="BS83" s="704" t="s">
        <v>36</v>
      </c>
      <c r="BT83" s="704" t="s">
        <v>35</v>
      </c>
      <c r="BU83" s="704" t="s">
        <v>35</v>
      </c>
      <c r="BV83" s="704" t="s">
        <v>35</v>
      </c>
      <c r="BW83" s="704" t="s">
        <v>36</v>
      </c>
      <c r="BX83" s="704" t="s">
        <v>35</v>
      </c>
      <c r="BY83" s="704" t="s">
        <v>35</v>
      </c>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4.38</v>
      </c>
      <c r="CF83" s="14">
        <f>+INDEX('Monthy Targets'!AB:AB,MATCH(FY2018_ALL_Targets!$B83,'Monthy Targets'!$B:$B,0))</f>
        <v>4.4000000000000004</v>
      </c>
      <c r="CG83" s="14">
        <f>+INDEX('Monthy Targets'!AC:AC,MATCH(FY2018_ALL_Targets!$B83,'Monthy Targets'!$B:$B,0))</f>
        <v>0</v>
      </c>
      <c r="CH83" s="14">
        <f>+INDEX('Monthy Targets'!AD:AD,MATCH(FY2018_ALL_Targets!$B83,'Monthy Targets'!$B:$B,0))</f>
        <v>0</v>
      </c>
      <c r="CI83" s="14">
        <f>+INDEX('Monthy Targets'!AE:AE,MATCH(FY2018_ALL_Targets!$B83,'Monthy Targets'!$B:$B,0))</f>
        <v>0</v>
      </c>
      <c r="CJ83" s="14">
        <f>+INDEX('Monthy Targets'!AF:AF,MATCH(FY2018_ALL_Targets!$B83,'Monthy Targets'!$B:$B,0))</f>
        <v>0</v>
      </c>
      <c r="CK83" s="14">
        <f>+INDEX('Monthy Targets'!AG:AG,MATCH(FY2018_ALL_Targets!$B83,'Monthy Targets'!$B:$B,0))</f>
        <v>0</v>
      </c>
      <c r="CL83" s="14">
        <v>0.28999999999999998</v>
      </c>
      <c r="CM83" s="14">
        <v>0.28999999999999998</v>
      </c>
      <c r="CN83" s="14">
        <v>0.28999999999999998</v>
      </c>
      <c r="CO83" s="14">
        <v>0.28999999999999998</v>
      </c>
      <c r="CP83" s="14">
        <v>0.28999999999999998</v>
      </c>
      <c r="CQ83" s="14">
        <v>0</v>
      </c>
      <c r="CR83" s="14">
        <v>0.28999999999999998</v>
      </c>
      <c r="CS83" s="14">
        <v>0.28999999999999998</v>
      </c>
      <c r="DB83" s="14">
        <v>0</v>
      </c>
      <c r="DC83" s="14">
        <v>0.54</v>
      </c>
      <c r="DD83" s="14">
        <v>0.54</v>
      </c>
      <c r="DE83" s="14">
        <v>0.54</v>
      </c>
      <c r="DF83" s="14">
        <v>0.54</v>
      </c>
      <c r="DG83" s="14">
        <v>0</v>
      </c>
      <c r="DH83" s="14">
        <v>0.54</v>
      </c>
      <c r="DI83" s="14">
        <v>0.54</v>
      </c>
      <c r="DR83" s="14">
        <v>0.76</v>
      </c>
      <c r="DS83" s="14">
        <v>0.75</v>
      </c>
      <c r="DV83" s="183">
        <f t="shared" si="3"/>
        <v>1</v>
      </c>
      <c r="DW83" s="183">
        <f t="shared" si="4"/>
        <v>1</v>
      </c>
      <c r="DX83" s="12">
        <f t="shared" si="5"/>
        <v>0</v>
      </c>
      <c r="DY83" s="12">
        <v>0</v>
      </c>
    </row>
    <row r="84" spans="1:129" x14ac:dyDescent="0.25">
      <c r="A84" s="294">
        <v>4098</v>
      </c>
      <c r="B84" s="294">
        <v>455832</v>
      </c>
      <c r="C84" s="294">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560">
        <v>9.0090090090090107E-3</v>
      </c>
      <c r="BC84" s="560">
        <v>8.5365853658536606E-2</v>
      </c>
      <c r="BD84" s="560">
        <v>0</v>
      </c>
      <c r="BE84" s="560">
        <v>4.6296296296296301E-2</v>
      </c>
      <c r="BF84" s="13"/>
      <c r="BG84" s="13"/>
      <c r="BH84" s="13"/>
      <c r="BI84" s="13"/>
      <c r="BJ84" s="13"/>
      <c r="BK84" s="13"/>
      <c r="BL84" s="13"/>
      <c r="BM84" s="13"/>
      <c r="BN84" s="13">
        <v>9.0090090090090107E-3</v>
      </c>
      <c r="BO84" s="13">
        <v>8.5365853658536606E-2</v>
      </c>
      <c r="BP84" s="13">
        <v>0</v>
      </c>
      <c r="BQ84" s="13">
        <v>4.6296296296296301E-2</v>
      </c>
      <c r="BR84" s="704" t="s">
        <v>35</v>
      </c>
      <c r="BS84" s="704" t="s">
        <v>36</v>
      </c>
      <c r="BT84" s="704" t="s">
        <v>35</v>
      </c>
      <c r="BU84" s="704" t="s">
        <v>35</v>
      </c>
      <c r="BV84" s="704" t="s">
        <v>35</v>
      </c>
      <c r="BW84" s="704" t="s">
        <v>36</v>
      </c>
      <c r="BX84" s="704" t="s">
        <v>35</v>
      </c>
      <c r="BY84" s="704" t="s">
        <v>35</v>
      </c>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9.91</v>
      </c>
      <c r="CF84" s="14">
        <f>+INDEX('Monthy Targets'!AB:AB,MATCH(FY2018_ALL_Targets!$B84,'Monthy Targets'!$B:$B,0))</f>
        <v>9.9499999999999993</v>
      </c>
      <c r="CG84" s="14">
        <f>+INDEX('Monthy Targets'!AC:AC,MATCH(FY2018_ALL_Targets!$B84,'Monthy Targets'!$B:$B,0))</f>
        <v>0</v>
      </c>
      <c r="CH84" s="14">
        <f>+INDEX('Monthy Targets'!AD:AD,MATCH(FY2018_ALL_Targets!$B84,'Monthy Targets'!$B:$B,0))</f>
        <v>0</v>
      </c>
      <c r="CI84" s="14">
        <f>+INDEX('Monthy Targets'!AE:AE,MATCH(FY2018_ALL_Targets!$B84,'Monthy Targets'!$B:$B,0))</f>
        <v>0</v>
      </c>
      <c r="CJ84" s="14">
        <f>+INDEX('Monthy Targets'!AF:AF,MATCH(FY2018_ALL_Targets!$B84,'Monthy Targets'!$B:$B,0))</f>
        <v>0</v>
      </c>
      <c r="CK84" s="14">
        <f>+INDEX('Monthy Targets'!AG:AG,MATCH(FY2018_ALL_Targets!$B84,'Monthy Targets'!$B:$B,0))</f>
        <v>0</v>
      </c>
      <c r="CL84" s="14">
        <v>0.66</v>
      </c>
      <c r="CM84" s="14">
        <v>0.66</v>
      </c>
      <c r="CN84" s="14">
        <v>0.66</v>
      </c>
      <c r="CO84" s="14">
        <v>0.66</v>
      </c>
      <c r="CP84" s="14">
        <v>0.66</v>
      </c>
      <c r="CQ84" s="14">
        <v>0</v>
      </c>
      <c r="CR84" s="14">
        <v>0.66</v>
      </c>
      <c r="CS84" s="14">
        <v>0.66</v>
      </c>
      <c r="DB84" s="14">
        <v>1.22</v>
      </c>
      <c r="DC84" s="14">
        <v>1.22</v>
      </c>
      <c r="DD84" s="14">
        <v>1.22</v>
      </c>
      <c r="DE84" s="14">
        <v>1.22</v>
      </c>
      <c r="DF84" s="14">
        <v>1.22</v>
      </c>
      <c r="DG84" s="14">
        <v>0</v>
      </c>
      <c r="DH84" s="14">
        <v>1.22</v>
      </c>
      <c r="DI84" s="14">
        <v>1.22</v>
      </c>
      <c r="DR84" s="14">
        <v>1.86</v>
      </c>
      <c r="DS84" s="14">
        <v>1.7</v>
      </c>
      <c r="DV84" s="183">
        <f t="shared" si="3"/>
        <v>1</v>
      </c>
      <c r="DW84" s="183">
        <f t="shared" si="4"/>
        <v>1</v>
      </c>
      <c r="DX84" s="12">
        <f t="shared" si="5"/>
        <v>0</v>
      </c>
      <c r="DY84" s="12">
        <v>0</v>
      </c>
    </row>
    <row r="85" spans="1:129" x14ac:dyDescent="0.25">
      <c r="A85" s="294">
        <v>5237</v>
      </c>
      <c r="B85" s="294">
        <v>455834</v>
      </c>
      <c r="C85" s="294">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560">
        <v>0</v>
      </c>
      <c r="BC85" s="560">
        <v>3.2258064516128997E-2</v>
      </c>
      <c r="BD85" s="560">
        <v>0</v>
      </c>
      <c r="BE85" s="560">
        <v>0.188405797101449</v>
      </c>
      <c r="BF85" s="13"/>
      <c r="BG85" s="13"/>
      <c r="BH85" s="13"/>
      <c r="BI85" s="13"/>
      <c r="BJ85" s="13"/>
      <c r="BK85" s="13"/>
      <c r="BL85" s="13"/>
      <c r="BM85" s="13"/>
      <c r="BN85" s="13">
        <v>0</v>
      </c>
      <c r="BO85" s="13">
        <v>3.2258064516128997E-2</v>
      </c>
      <c r="BP85" s="13">
        <v>0</v>
      </c>
      <c r="BQ85" s="13">
        <v>0.188405797101449</v>
      </c>
      <c r="BR85" s="704" t="s">
        <v>35</v>
      </c>
      <c r="BS85" s="704" t="s">
        <v>35</v>
      </c>
      <c r="BT85" s="704" t="s">
        <v>35</v>
      </c>
      <c r="BU85" s="704" t="s">
        <v>35</v>
      </c>
      <c r="BV85" s="704" t="s">
        <v>35</v>
      </c>
      <c r="BW85" s="704" t="s">
        <v>35</v>
      </c>
      <c r="BX85" s="704" t="s">
        <v>35</v>
      </c>
      <c r="BY85" s="704" t="s">
        <v>35</v>
      </c>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4.49</v>
      </c>
      <c r="CF85" s="14">
        <f>+INDEX('Monthy Targets'!AB:AB,MATCH(FY2018_ALL_Targets!$B85,'Monthy Targets'!$B:$B,0))</f>
        <v>4.51</v>
      </c>
      <c r="CG85" s="14">
        <f>+INDEX('Monthy Targets'!AC:AC,MATCH(FY2018_ALL_Targets!$B85,'Monthy Targets'!$B:$B,0))</f>
        <v>0</v>
      </c>
      <c r="CH85" s="14">
        <f>+INDEX('Monthy Targets'!AD:AD,MATCH(FY2018_ALL_Targets!$B85,'Monthy Targets'!$B:$B,0))</f>
        <v>0</v>
      </c>
      <c r="CI85" s="14">
        <f>+INDEX('Monthy Targets'!AE:AE,MATCH(FY2018_ALL_Targets!$B85,'Monthy Targets'!$B:$B,0))</f>
        <v>0</v>
      </c>
      <c r="CJ85" s="14">
        <f>+INDEX('Monthy Targets'!AF:AF,MATCH(FY2018_ALL_Targets!$B85,'Monthy Targets'!$B:$B,0))</f>
        <v>0</v>
      </c>
      <c r="CK85" s="14">
        <f>+INDEX('Monthy Targets'!AG:AG,MATCH(FY2018_ALL_Targets!$B85,'Monthy Targets'!$B:$B,0))</f>
        <v>0</v>
      </c>
      <c r="CL85" s="14">
        <v>0.3</v>
      </c>
      <c r="CM85" s="14">
        <v>0.3</v>
      </c>
      <c r="CN85" s="14">
        <v>0.3</v>
      </c>
      <c r="CO85" s="14">
        <v>0.3</v>
      </c>
      <c r="CP85" s="14">
        <v>0.3</v>
      </c>
      <c r="CQ85" s="14">
        <v>0.3</v>
      </c>
      <c r="CR85" s="14">
        <v>0.3</v>
      </c>
      <c r="CS85" s="14">
        <v>0.3</v>
      </c>
      <c r="DB85" s="14">
        <v>0.56000000000000005</v>
      </c>
      <c r="DC85" s="14">
        <v>0.56000000000000005</v>
      </c>
      <c r="DD85" s="14">
        <v>0.56000000000000005</v>
      </c>
      <c r="DE85" s="14">
        <v>0</v>
      </c>
      <c r="DF85" s="14">
        <v>0.56000000000000005</v>
      </c>
      <c r="DG85" s="14">
        <v>0.56000000000000005</v>
      </c>
      <c r="DH85" s="14">
        <v>0.56000000000000005</v>
      </c>
      <c r="DI85" s="14">
        <v>0.56000000000000005</v>
      </c>
      <c r="DR85" s="14">
        <v>0.79</v>
      </c>
      <c r="DS85" s="14">
        <v>0.86</v>
      </c>
      <c r="DV85" s="183">
        <f t="shared" si="3"/>
        <v>0</v>
      </c>
      <c r="DW85" s="183">
        <f t="shared" si="4"/>
        <v>0</v>
      </c>
      <c r="DX85" s="12">
        <f t="shared" si="5"/>
        <v>0</v>
      </c>
      <c r="DY85" s="12">
        <v>0</v>
      </c>
    </row>
    <row r="86" spans="1:129" x14ac:dyDescent="0.25">
      <c r="A86" s="294">
        <v>5031</v>
      </c>
      <c r="B86" s="294">
        <v>455835</v>
      </c>
      <c r="C86" s="294">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560">
        <v>1.4705882352941201E-2</v>
      </c>
      <c r="BC86" s="560">
        <v>8.4745762711864403E-2</v>
      </c>
      <c r="BD86" s="560">
        <v>0</v>
      </c>
      <c r="BE86" s="560">
        <v>0.145454545454545</v>
      </c>
      <c r="BF86" s="13"/>
      <c r="BG86" s="13"/>
      <c r="BH86" s="13"/>
      <c r="BI86" s="13"/>
      <c r="BJ86" s="13"/>
      <c r="BK86" s="13"/>
      <c r="BL86" s="13"/>
      <c r="BM86" s="13"/>
      <c r="BN86" s="13">
        <v>1.4705882352941201E-2</v>
      </c>
      <c r="BO86" s="13">
        <v>8.4745762711864403E-2</v>
      </c>
      <c r="BP86" s="13">
        <v>0</v>
      </c>
      <c r="BQ86" s="13">
        <v>0.145454545454545</v>
      </c>
      <c r="BR86" s="704" t="s">
        <v>35</v>
      </c>
      <c r="BS86" s="704" t="s">
        <v>36</v>
      </c>
      <c r="BT86" s="704" t="s">
        <v>35</v>
      </c>
      <c r="BU86" s="704" t="s">
        <v>35</v>
      </c>
      <c r="BV86" s="704" t="s">
        <v>35</v>
      </c>
      <c r="BW86" s="704" t="s">
        <v>36</v>
      </c>
      <c r="BX86" s="704" t="s">
        <v>35</v>
      </c>
      <c r="BY86" s="704" t="s">
        <v>35</v>
      </c>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6.13</v>
      </c>
      <c r="CF86" s="14">
        <f>+INDEX('Monthy Targets'!AB:AB,MATCH(FY2018_ALL_Targets!$B86,'Monthy Targets'!$B:$B,0))</f>
        <v>6.16</v>
      </c>
      <c r="CG86" s="14">
        <f>+INDEX('Monthy Targets'!AC:AC,MATCH(FY2018_ALL_Targets!$B86,'Monthy Targets'!$B:$B,0))</f>
        <v>0</v>
      </c>
      <c r="CH86" s="14">
        <f>+INDEX('Monthy Targets'!AD:AD,MATCH(FY2018_ALL_Targets!$B86,'Monthy Targets'!$B:$B,0))</f>
        <v>0</v>
      </c>
      <c r="CI86" s="14">
        <f>+INDEX('Monthy Targets'!AE:AE,MATCH(FY2018_ALL_Targets!$B86,'Monthy Targets'!$B:$B,0))</f>
        <v>0</v>
      </c>
      <c r="CJ86" s="14">
        <f>+INDEX('Monthy Targets'!AF:AF,MATCH(FY2018_ALL_Targets!$B86,'Monthy Targets'!$B:$B,0))</f>
        <v>0</v>
      </c>
      <c r="CK86" s="14">
        <f>+INDEX('Monthy Targets'!AG:AG,MATCH(FY2018_ALL_Targets!$B86,'Monthy Targets'!$B:$B,0))</f>
        <v>0</v>
      </c>
      <c r="CL86" s="14">
        <v>0</v>
      </c>
      <c r="CM86" s="14">
        <v>0</v>
      </c>
      <c r="CN86" s="14">
        <v>0.41</v>
      </c>
      <c r="CO86" s="14">
        <v>0</v>
      </c>
      <c r="CP86" s="14">
        <v>0.41</v>
      </c>
      <c r="CQ86" s="14">
        <v>0</v>
      </c>
      <c r="CR86" s="14">
        <v>0.41</v>
      </c>
      <c r="CS86" s="14">
        <v>0.41</v>
      </c>
      <c r="DB86" s="14">
        <v>0</v>
      </c>
      <c r="DC86" s="14">
        <v>0</v>
      </c>
      <c r="DD86" s="14">
        <v>0.76</v>
      </c>
      <c r="DE86" s="14">
        <v>0</v>
      </c>
      <c r="DF86" s="14">
        <v>0.76</v>
      </c>
      <c r="DG86" s="14">
        <v>0</v>
      </c>
      <c r="DH86" s="14">
        <v>0.76</v>
      </c>
      <c r="DI86" s="14">
        <v>0.76</v>
      </c>
      <c r="DR86" s="14">
        <v>0.78</v>
      </c>
      <c r="DS86" s="14">
        <v>1.05</v>
      </c>
      <c r="DV86" s="183">
        <f t="shared" si="3"/>
        <v>1</v>
      </c>
      <c r="DW86" s="183">
        <f t="shared" si="4"/>
        <v>1</v>
      </c>
      <c r="DX86" s="12">
        <f t="shared" si="5"/>
        <v>0</v>
      </c>
      <c r="DY86" s="12">
        <v>0</v>
      </c>
    </row>
    <row r="87" spans="1:129" x14ac:dyDescent="0.25">
      <c r="A87" s="294">
        <v>4818</v>
      </c>
      <c r="B87" s="294">
        <v>455838</v>
      </c>
      <c r="C87" s="294">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560">
        <v>0</v>
      </c>
      <c r="BC87" s="560">
        <v>2.7027027027027001E-2</v>
      </c>
      <c r="BD87" s="560">
        <v>0</v>
      </c>
      <c r="BE87" s="560">
        <v>9.3023255813953501E-2</v>
      </c>
      <c r="BF87" s="13"/>
      <c r="BG87" s="13"/>
      <c r="BH87" s="13"/>
      <c r="BI87" s="13"/>
      <c r="BJ87" s="13"/>
      <c r="BK87" s="13"/>
      <c r="BL87" s="13"/>
      <c r="BM87" s="13"/>
      <c r="BN87" s="13">
        <v>0</v>
      </c>
      <c r="BO87" s="13">
        <v>2.7027027027027001E-2</v>
      </c>
      <c r="BP87" s="13">
        <v>0</v>
      </c>
      <c r="BQ87" s="13">
        <v>9.3023255813953501E-2</v>
      </c>
      <c r="BR87" s="704" t="s">
        <v>35</v>
      </c>
      <c r="BS87" s="704" t="s">
        <v>35</v>
      </c>
      <c r="BT87" s="704" t="s">
        <v>35</v>
      </c>
      <c r="BU87" s="704" t="s">
        <v>35</v>
      </c>
      <c r="BV87" s="704" t="s">
        <v>35</v>
      </c>
      <c r="BW87" s="704" t="s">
        <v>35</v>
      </c>
      <c r="BX87" s="704" t="s">
        <v>35</v>
      </c>
      <c r="BY87" s="704" t="s">
        <v>35</v>
      </c>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CP87" s="14">
        <v>1.03</v>
      </c>
      <c r="CQ87" s="14">
        <v>1.03</v>
      </c>
      <c r="CR87" s="14">
        <v>1.03</v>
      </c>
      <c r="CS87" s="14">
        <v>1.03</v>
      </c>
      <c r="DB87" s="14">
        <v>1.91</v>
      </c>
      <c r="DC87" s="14">
        <v>0</v>
      </c>
      <c r="DD87" s="14">
        <v>1.91</v>
      </c>
      <c r="DE87" s="14">
        <v>1.91</v>
      </c>
      <c r="DF87" s="14">
        <v>1.91</v>
      </c>
      <c r="DG87" s="14">
        <v>1.91</v>
      </c>
      <c r="DH87" s="14">
        <v>1.91</v>
      </c>
      <c r="DI87" s="14">
        <v>1.91</v>
      </c>
      <c r="DR87" s="14">
        <v>0.94</v>
      </c>
      <c r="DS87" s="14">
        <v>1.28</v>
      </c>
      <c r="DV87" s="183">
        <f t="shared" si="3"/>
        <v>0</v>
      </c>
      <c r="DW87" s="183">
        <f t="shared" si="4"/>
        <v>0</v>
      </c>
      <c r="DX87" s="12">
        <f t="shared" si="5"/>
        <v>0</v>
      </c>
      <c r="DY87" s="12">
        <v>0</v>
      </c>
    </row>
    <row r="88" spans="1:129" x14ac:dyDescent="0.25">
      <c r="A88" s="294">
        <v>4418</v>
      </c>
      <c r="B88" s="294">
        <v>455849</v>
      </c>
      <c r="C88" s="294">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560">
        <v>4.1666666666666699E-2</v>
      </c>
      <c r="BC88" s="560">
        <v>6.0606060606060601E-2</v>
      </c>
      <c r="BD88" s="560">
        <v>0</v>
      </c>
      <c r="BE88" s="560">
        <v>0.19811320754716999</v>
      </c>
      <c r="BF88" s="13"/>
      <c r="BG88" s="13"/>
      <c r="BH88" s="13"/>
      <c r="BI88" s="13"/>
      <c r="BJ88" s="13"/>
      <c r="BK88" s="13"/>
      <c r="BL88" s="13"/>
      <c r="BM88" s="13"/>
      <c r="BN88" s="13">
        <v>4.1666666666666699E-2</v>
      </c>
      <c r="BO88" s="13">
        <v>6.0606060606060601E-2</v>
      </c>
      <c r="BP88" s="13">
        <v>0</v>
      </c>
      <c r="BQ88" s="13">
        <v>0.19811320754716999</v>
      </c>
      <c r="BR88" s="704" t="s">
        <v>36</v>
      </c>
      <c r="BS88" s="704" t="s">
        <v>36</v>
      </c>
      <c r="BT88" s="704" t="s">
        <v>35</v>
      </c>
      <c r="BU88" s="704" t="s">
        <v>36</v>
      </c>
      <c r="BV88" s="704" t="s">
        <v>36</v>
      </c>
      <c r="BW88" s="704" t="s">
        <v>36</v>
      </c>
      <c r="BX88" s="704" t="s">
        <v>35</v>
      </c>
      <c r="BY88" s="704" t="s">
        <v>36</v>
      </c>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11.68</v>
      </c>
      <c r="CF88" s="14">
        <f>+INDEX('Monthy Targets'!AB:AB,MATCH(FY2018_ALL_Targets!$B88,'Monthy Targets'!$B:$B,0))</f>
        <v>11.73</v>
      </c>
      <c r="CG88" s="14">
        <f>+INDEX('Monthy Targets'!AC:AC,MATCH(FY2018_ALL_Targets!$B88,'Monthy Targets'!$B:$B,0))</f>
        <v>0</v>
      </c>
      <c r="CH88" s="14">
        <f>+INDEX('Monthy Targets'!AD:AD,MATCH(FY2018_ALL_Targets!$B88,'Monthy Targets'!$B:$B,0))</f>
        <v>0</v>
      </c>
      <c r="CI88" s="14">
        <f>+INDEX('Monthy Targets'!AE:AE,MATCH(FY2018_ALL_Targets!$B88,'Monthy Targets'!$B:$B,0))</f>
        <v>0</v>
      </c>
      <c r="CJ88" s="14">
        <f>+INDEX('Monthy Targets'!AF:AF,MATCH(FY2018_ALL_Targets!$B88,'Monthy Targets'!$B:$B,0))</f>
        <v>0</v>
      </c>
      <c r="CK88" s="14">
        <f>+INDEX('Monthy Targets'!AG:AG,MATCH(FY2018_ALL_Targets!$B88,'Monthy Targets'!$B:$B,0))</f>
        <v>0</v>
      </c>
      <c r="CL88" s="14">
        <v>0.78</v>
      </c>
      <c r="CM88" s="14">
        <v>0</v>
      </c>
      <c r="CN88" s="14">
        <v>0.78</v>
      </c>
      <c r="CO88" s="14">
        <v>0</v>
      </c>
      <c r="CP88" s="14">
        <v>0</v>
      </c>
      <c r="CQ88" s="14">
        <v>0</v>
      </c>
      <c r="CR88" s="14">
        <v>0.78</v>
      </c>
      <c r="CS88" s="14">
        <v>0</v>
      </c>
      <c r="DB88" s="14">
        <v>1.44</v>
      </c>
      <c r="DC88" s="14">
        <v>0</v>
      </c>
      <c r="DD88" s="14">
        <v>1.44</v>
      </c>
      <c r="DE88" s="14">
        <v>0</v>
      </c>
      <c r="DF88" s="14">
        <v>0</v>
      </c>
      <c r="DG88" s="14">
        <v>0</v>
      </c>
      <c r="DH88" s="14">
        <v>1.44</v>
      </c>
      <c r="DI88" s="14">
        <v>0</v>
      </c>
      <c r="DR88" s="14">
        <v>1.72</v>
      </c>
      <c r="DS88" s="14">
        <v>1.52</v>
      </c>
      <c r="DV88" s="183">
        <f t="shared" si="3"/>
        <v>3</v>
      </c>
      <c r="DW88" s="183">
        <f t="shared" si="4"/>
        <v>3</v>
      </c>
      <c r="DX88" s="12">
        <f t="shared" si="5"/>
        <v>0</v>
      </c>
      <c r="DY88" s="12">
        <v>0</v>
      </c>
    </row>
    <row r="89" spans="1:129" x14ac:dyDescent="0.25">
      <c r="A89" s="294">
        <v>4118</v>
      </c>
      <c r="B89" s="294">
        <v>455862</v>
      </c>
      <c r="C89" s="294">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560">
        <v>2.1978021978022001E-2</v>
      </c>
      <c r="BC89" s="560">
        <v>3.6363636363636397E-2</v>
      </c>
      <c r="BD89" s="560">
        <v>0</v>
      </c>
      <c r="BE89" s="560">
        <v>0.16867469879518099</v>
      </c>
      <c r="BF89" s="13"/>
      <c r="BG89" s="13"/>
      <c r="BH89" s="13"/>
      <c r="BI89" s="13"/>
      <c r="BJ89" s="13"/>
      <c r="BK89" s="13"/>
      <c r="BL89" s="13"/>
      <c r="BM89" s="13"/>
      <c r="BN89" s="13">
        <v>2.1978021978022001E-2</v>
      </c>
      <c r="BO89" s="13">
        <v>3.6363636363636397E-2</v>
      </c>
      <c r="BP89" s="13">
        <v>0</v>
      </c>
      <c r="BQ89" s="13">
        <v>0.16867469879518099</v>
      </c>
      <c r="BR89" s="704" t="s">
        <v>35</v>
      </c>
      <c r="BS89" s="704" t="s">
        <v>35</v>
      </c>
      <c r="BT89" s="704" t="s">
        <v>35</v>
      </c>
      <c r="BU89" s="704" t="s">
        <v>35</v>
      </c>
      <c r="BV89" s="704" t="s">
        <v>35</v>
      </c>
      <c r="BW89" s="704" t="s">
        <v>35</v>
      </c>
      <c r="BX89" s="704" t="s">
        <v>35</v>
      </c>
      <c r="BY89" s="704" t="s">
        <v>35</v>
      </c>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14.13</v>
      </c>
      <c r="CF89" s="14">
        <f>+INDEX('Monthy Targets'!AB:AB,MATCH(FY2018_ALL_Targets!$B89,'Monthy Targets'!$B:$B,0))</f>
        <v>14.21</v>
      </c>
      <c r="CG89" s="14">
        <f>+INDEX('Monthy Targets'!AC:AC,MATCH(FY2018_ALL_Targets!$B89,'Monthy Targets'!$B:$B,0))</f>
        <v>0</v>
      </c>
      <c r="CH89" s="14">
        <f>+INDEX('Monthy Targets'!AD:AD,MATCH(FY2018_ALL_Targets!$B89,'Monthy Targets'!$B:$B,0))</f>
        <v>0</v>
      </c>
      <c r="CI89" s="14">
        <f>+INDEX('Monthy Targets'!AE:AE,MATCH(FY2018_ALL_Targets!$B89,'Monthy Targets'!$B:$B,0))</f>
        <v>0</v>
      </c>
      <c r="CJ89" s="14">
        <f>+INDEX('Monthy Targets'!AF:AF,MATCH(FY2018_ALL_Targets!$B89,'Monthy Targets'!$B:$B,0))</f>
        <v>0</v>
      </c>
      <c r="CK89" s="14">
        <f>+INDEX('Monthy Targets'!AG:AG,MATCH(FY2018_ALL_Targets!$B89,'Monthy Targets'!$B:$B,0))</f>
        <v>0</v>
      </c>
      <c r="CL89" s="14">
        <v>0</v>
      </c>
      <c r="CM89" s="14">
        <v>0.94</v>
      </c>
      <c r="CN89" s="14">
        <v>0</v>
      </c>
      <c r="CO89" s="14">
        <v>0.94</v>
      </c>
      <c r="CP89" s="14">
        <v>0.94</v>
      </c>
      <c r="CQ89" s="14">
        <v>0.94</v>
      </c>
      <c r="CR89" s="14">
        <v>0.94</v>
      </c>
      <c r="CS89" s="14">
        <v>0.94</v>
      </c>
      <c r="DB89" s="14">
        <v>0</v>
      </c>
      <c r="DC89" s="14">
        <v>1.74</v>
      </c>
      <c r="DD89" s="14">
        <v>0</v>
      </c>
      <c r="DE89" s="14">
        <v>1.74</v>
      </c>
      <c r="DF89" s="14">
        <v>1.74</v>
      </c>
      <c r="DG89" s="14">
        <v>1.74</v>
      </c>
      <c r="DH89" s="14">
        <v>1.74</v>
      </c>
      <c r="DI89" s="14">
        <v>1.74</v>
      </c>
      <c r="DR89" s="14">
        <v>2.08</v>
      </c>
      <c r="DS89" s="14">
        <v>2.72</v>
      </c>
      <c r="DV89" s="183">
        <f t="shared" si="3"/>
        <v>0</v>
      </c>
      <c r="DW89" s="183">
        <f t="shared" si="4"/>
        <v>0</v>
      </c>
      <c r="DX89" s="12">
        <f t="shared" si="5"/>
        <v>0</v>
      </c>
      <c r="DY89" s="12">
        <v>0</v>
      </c>
    </row>
    <row r="90" spans="1:129" x14ac:dyDescent="0.25">
      <c r="A90" s="294">
        <v>5280</v>
      </c>
      <c r="B90" s="294">
        <v>455869</v>
      </c>
      <c r="C90" s="294">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560">
        <v>5.95238095238095E-2</v>
      </c>
      <c r="BC90" s="560">
        <v>1.6129032258064498E-2</v>
      </c>
      <c r="BD90" s="560">
        <v>0</v>
      </c>
      <c r="BE90" s="560">
        <v>0.1</v>
      </c>
      <c r="BF90" s="13"/>
      <c r="BG90" s="13"/>
      <c r="BH90" s="13"/>
      <c r="BI90" s="13"/>
      <c r="BJ90" s="13"/>
      <c r="BK90" s="13"/>
      <c r="BL90" s="13"/>
      <c r="BM90" s="13"/>
      <c r="BN90" s="13">
        <v>5.95238095238095E-2</v>
      </c>
      <c r="BO90" s="13">
        <v>1.6129032258064498E-2</v>
      </c>
      <c r="BP90" s="13">
        <v>0</v>
      </c>
      <c r="BQ90" s="13">
        <v>0.1</v>
      </c>
      <c r="BR90" s="704" t="s">
        <v>35</v>
      </c>
      <c r="BS90" s="704" t="s">
        <v>35</v>
      </c>
      <c r="BT90" s="704" t="s">
        <v>35</v>
      </c>
      <c r="BU90" s="704" t="s">
        <v>35</v>
      </c>
      <c r="BV90" s="704" t="s">
        <v>35</v>
      </c>
      <c r="BW90" s="704" t="s">
        <v>35</v>
      </c>
      <c r="BX90" s="704" t="s">
        <v>35</v>
      </c>
      <c r="BY90" s="704" t="s">
        <v>35</v>
      </c>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9.75</v>
      </c>
      <c r="CF90" s="14">
        <f>+INDEX('Monthy Targets'!AB:AB,MATCH(FY2018_ALL_Targets!$B90,'Monthy Targets'!$B:$B,0))</f>
        <v>9.7899999999999991</v>
      </c>
      <c r="CG90" s="14">
        <f>+INDEX('Monthy Targets'!AC:AC,MATCH(FY2018_ALL_Targets!$B90,'Monthy Targets'!$B:$B,0))</f>
        <v>0</v>
      </c>
      <c r="CH90" s="14">
        <f>+INDEX('Monthy Targets'!AD:AD,MATCH(FY2018_ALL_Targets!$B90,'Monthy Targets'!$B:$B,0))</f>
        <v>0</v>
      </c>
      <c r="CI90" s="14">
        <f>+INDEX('Monthy Targets'!AE:AE,MATCH(FY2018_ALL_Targets!$B90,'Monthy Targets'!$B:$B,0))</f>
        <v>0</v>
      </c>
      <c r="CJ90" s="14">
        <f>+INDEX('Monthy Targets'!AF:AF,MATCH(FY2018_ALL_Targets!$B90,'Monthy Targets'!$B:$B,0))</f>
        <v>0</v>
      </c>
      <c r="CK90" s="14">
        <f>+INDEX('Monthy Targets'!AG:AG,MATCH(FY2018_ALL_Targets!$B90,'Monthy Targets'!$B:$B,0))</f>
        <v>0</v>
      </c>
      <c r="CL90" s="14">
        <v>0.65</v>
      </c>
      <c r="CM90" s="14">
        <v>0.65</v>
      </c>
      <c r="CN90" s="14">
        <v>0.65</v>
      </c>
      <c r="CO90" s="14">
        <v>0.65</v>
      </c>
      <c r="CP90" s="14">
        <v>0.65</v>
      </c>
      <c r="CQ90" s="14">
        <v>0.65</v>
      </c>
      <c r="CR90" s="14">
        <v>0.65</v>
      </c>
      <c r="CS90" s="14">
        <v>0.65</v>
      </c>
      <c r="DB90" s="14">
        <v>1.2</v>
      </c>
      <c r="DC90" s="14">
        <v>1.2</v>
      </c>
      <c r="DD90" s="14">
        <v>1.2</v>
      </c>
      <c r="DE90" s="14">
        <v>1.2</v>
      </c>
      <c r="DF90" s="14">
        <v>1.2</v>
      </c>
      <c r="DG90" s="14">
        <v>1.2</v>
      </c>
      <c r="DH90" s="14">
        <v>1.2</v>
      </c>
      <c r="DI90" s="14">
        <v>1.2</v>
      </c>
      <c r="DR90" s="14">
        <v>1.83</v>
      </c>
      <c r="DS90" s="14">
        <v>1.88</v>
      </c>
      <c r="DV90" s="183">
        <f t="shared" si="3"/>
        <v>0</v>
      </c>
      <c r="DW90" s="183">
        <f t="shared" si="4"/>
        <v>0</v>
      </c>
      <c r="DX90" s="12">
        <f t="shared" si="5"/>
        <v>0</v>
      </c>
      <c r="DY90" s="12">
        <v>0</v>
      </c>
    </row>
    <row r="91" spans="1:129" x14ac:dyDescent="0.25">
      <c r="A91" s="294">
        <v>4852</v>
      </c>
      <c r="B91" s="294">
        <v>455872</v>
      </c>
      <c r="C91" s="294">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560">
        <v>5.0847457627118599E-2</v>
      </c>
      <c r="BC91" s="560">
        <v>2.0833333333333301E-2</v>
      </c>
      <c r="BD91" s="560">
        <v>0</v>
      </c>
      <c r="BE91" s="560">
        <v>9.2592592592592601E-2</v>
      </c>
      <c r="BF91" s="13"/>
      <c r="BG91" s="13"/>
      <c r="BH91" s="13"/>
      <c r="BI91" s="13"/>
      <c r="BJ91" s="13"/>
      <c r="BK91" s="13"/>
      <c r="BL91" s="13"/>
      <c r="BM91" s="13"/>
      <c r="BN91" s="13">
        <v>5.0847457627118599E-2</v>
      </c>
      <c r="BO91" s="13">
        <v>2.0833333333333301E-2</v>
      </c>
      <c r="BP91" s="13">
        <v>0</v>
      </c>
      <c r="BQ91" s="13">
        <v>9.2592592592592601E-2</v>
      </c>
      <c r="BR91" s="704" t="s">
        <v>35</v>
      </c>
      <c r="BS91" s="704" t="s">
        <v>35</v>
      </c>
      <c r="BT91" s="704" t="s">
        <v>35</v>
      </c>
      <c r="BU91" s="704" t="s">
        <v>35</v>
      </c>
      <c r="BV91" s="704" t="s">
        <v>35</v>
      </c>
      <c r="BW91" s="704" t="s">
        <v>35</v>
      </c>
      <c r="BX91" s="704" t="s">
        <v>35</v>
      </c>
      <c r="BY91" s="704" t="s">
        <v>35</v>
      </c>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8.15</v>
      </c>
      <c r="CF91" s="14">
        <f>+INDEX('Monthy Targets'!AB:AB,MATCH(FY2018_ALL_Targets!$B91,'Monthy Targets'!$B:$B,0))</f>
        <v>8.18</v>
      </c>
      <c r="CG91" s="14">
        <f>+INDEX('Monthy Targets'!AC:AC,MATCH(FY2018_ALL_Targets!$B91,'Monthy Targets'!$B:$B,0))</f>
        <v>0</v>
      </c>
      <c r="CH91" s="14">
        <f>+INDEX('Monthy Targets'!AD:AD,MATCH(FY2018_ALL_Targets!$B91,'Monthy Targets'!$B:$B,0))</f>
        <v>0</v>
      </c>
      <c r="CI91" s="14">
        <f>+INDEX('Monthy Targets'!AE:AE,MATCH(FY2018_ALL_Targets!$B91,'Monthy Targets'!$B:$B,0))</f>
        <v>0</v>
      </c>
      <c r="CJ91" s="14">
        <f>+INDEX('Monthy Targets'!AF:AF,MATCH(FY2018_ALL_Targets!$B91,'Monthy Targets'!$B:$B,0))</f>
        <v>0</v>
      </c>
      <c r="CK91" s="14">
        <f>+INDEX('Monthy Targets'!AG:AG,MATCH(FY2018_ALL_Targets!$B91,'Monthy Targets'!$B:$B,0))</f>
        <v>0</v>
      </c>
      <c r="CL91" s="14">
        <v>0.54</v>
      </c>
      <c r="CM91" s="14">
        <v>0.54</v>
      </c>
      <c r="CN91" s="14">
        <v>0.54</v>
      </c>
      <c r="CO91" s="14">
        <v>0.54</v>
      </c>
      <c r="CP91" s="14">
        <v>0.54</v>
      </c>
      <c r="CQ91" s="14">
        <v>0.54</v>
      </c>
      <c r="CR91" s="14">
        <v>0.54</v>
      </c>
      <c r="CS91" s="14">
        <v>0.54</v>
      </c>
      <c r="DB91" s="14">
        <v>1.01</v>
      </c>
      <c r="DC91" s="14">
        <v>1.01</v>
      </c>
      <c r="DD91" s="14">
        <v>1.01</v>
      </c>
      <c r="DE91" s="14">
        <v>1.01</v>
      </c>
      <c r="DF91" s="14">
        <v>1.01</v>
      </c>
      <c r="DG91" s="14">
        <v>1.01</v>
      </c>
      <c r="DH91" s="14">
        <v>1.01</v>
      </c>
      <c r="DI91" s="14">
        <v>1.01</v>
      </c>
      <c r="DR91" s="14">
        <v>1.53</v>
      </c>
      <c r="DS91" s="14">
        <v>1.57</v>
      </c>
      <c r="DV91" s="183">
        <f t="shared" si="3"/>
        <v>0</v>
      </c>
      <c r="DW91" s="183">
        <f t="shared" si="4"/>
        <v>0</v>
      </c>
      <c r="DX91" s="12">
        <f t="shared" si="5"/>
        <v>0</v>
      </c>
      <c r="DY91" s="12">
        <v>0</v>
      </c>
    </row>
    <row r="92" spans="1:129" x14ac:dyDescent="0.25">
      <c r="A92" s="294">
        <v>5203</v>
      </c>
      <c r="B92" s="294">
        <v>455876</v>
      </c>
      <c r="C92" s="294">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560">
        <v>1.4388489208633099E-2</v>
      </c>
      <c r="BC92" s="560">
        <v>7.4468085106383003E-2</v>
      </c>
      <c r="BD92" s="560">
        <v>0</v>
      </c>
      <c r="BE92" s="560">
        <v>0.14179104477611901</v>
      </c>
      <c r="BF92" s="13"/>
      <c r="BG92" s="13"/>
      <c r="BH92" s="13"/>
      <c r="BI92" s="13"/>
      <c r="BJ92" s="13"/>
      <c r="BK92" s="13"/>
      <c r="BL92" s="13"/>
      <c r="BM92" s="13"/>
      <c r="BN92" s="13">
        <v>1.4388489208633099E-2</v>
      </c>
      <c r="BO92" s="13">
        <v>7.4468085106383003E-2</v>
      </c>
      <c r="BP92" s="13">
        <v>0</v>
      </c>
      <c r="BQ92" s="13">
        <v>0.14179104477611901</v>
      </c>
      <c r="BR92" s="704" t="s">
        <v>35</v>
      </c>
      <c r="BS92" s="704" t="s">
        <v>36</v>
      </c>
      <c r="BT92" s="704" t="s">
        <v>35</v>
      </c>
      <c r="BU92" s="704" t="s">
        <v>35</v>
      </c>
      <c r="BV92" s="704" t="s">
        <v>35</v>
      </c>
      <c r="BW92" s="704" t="s">
        <v>36</v>
      </c>
      <c r="BX92" s="704" t="s">
        <v>35</v>
      </c>
      <c r="BY92" s="704" t="s">
        <v>35</v>
      </c>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9.17</v>
      </c>
      <c r="CF92" s="14">
        <f>+INDEX('Monthy Targets'!AB:AB,MATCH(FY2018_ALL_Targets!$B92,'Monthy Targets'!$B:$B,0))</f>
        <v>9.16</v>
      </c>
      <c r="CG92" s="14">
        <f>+INDEX('Monthy Targets'!AC:AC,MATCH(FY2018_ALL_Targets!$B92,'Monthy Targets'!$B:$B,0))</f>
        <v>0</v>
      </c>
      <c r="CH92" s="14">
        <f>+INDEX('Monthy Targets'!AD:AD,MATCH(FY2018_ALL_Targets!$B92,'Monthy Targets'!$B:$B,0))</f>
        <v>0</v>
      </c>
      <c r="CI92" s="14">
        <f>+INDEX('Monthy Targets'!AE:AE,MATCH(FY2018_ALL_Targets!$B92,'Monthy Targets'!$B:$B,0))</f>
        <v>0</v>
      </c>
      <c r="CJ92" s="14">
        <f>+INDEX('Monthy Targets'!AF:AF,MATCH(FY2018_ALL_Targets!$B92,'Monthy Targets'!$B:$B,0))</f>
        <v>0</v>
      </c>
      <c r="CK92" s="14">
        <f>+INDEX('Monthy Targets'!AG:AG,MATCH(FY2018_ALL_Targets!$B92,'Monthy Targets'!$B:$B,0))</f>
        <v>0</v>
      </c>
      <c r="CL92" s="14">
        <v>0.61</v>
      </c>
      <c r="CM92" s="14">
        <v>0.61</v>
      </c>
      <c r="CN92" s="14">
        <v>0.61</v>
      </c>
      <c r="CO92" s="14">
        <v>0.61</v>
      </c>
      <c r="CP92" s="14">
        <v>0.61</v>
      </c>
      <c r="CQ92" s="14">
        <v>0</v>
      </c>
      <c r="CR92" s="14">
        <v>0.61</v>
      </c>
      <c r="CS92" s="14">
        <v>0.61</v>
      </c>
      <c r="DB92" s="14">
        <v>1.1299999999999999</v>
      </c>
      <c r="DC92" s="14">
        <v>1.1299999999999999</v>
      </c>
      <c r="DD92" s="14">
        <v>1.1299999999999999</v>
      </c>
      <c r="DE92" s="14">
        <v>1.1299999999999999</v>
      </c>
      <c r="DF92" s="14">
        <v>1.1299999999999999</v>
      </c>
      <c r="DG92" s="14">
        <v>0</v>
      </c>
      <c r="DH92" s="14">
        <v>1.1299999999999999</v>
      </c>
      <c r="DI92" s="14">
        <v>1.1299999999999999</v>
      </c>
      <c r="DR92" s="14">
        <v>1.72</v>
      </c>
      <c r="DS92" s="14">
        <v>1.57</v>
      </c>
      <c r="DV92" s="183">
        <f t="shared" si="3"/>
        <v>1</v>
      </c>
      <c r="DW92" s="183">
        <f t="shared" si="4"/>
        <v>1</v>
      </c>
      <c r="DX92" s="12">
        <f t="shared" si="5"/>
        <v>0</v>
      </c>
      <c r="DY92" s="12">
        <v>0</v>
      </c>
    </row>
    <row r="93" spans="1:129" x14ac:dyDescent="0.25">
      <c r="A93" s="294">
        <v>4730</v>
      </c>
      <c r="B93" s="294">
        <v>455879</v>
      </c>
      <c r="C93" s="294">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560">
        <v>2.8571428571428598E-2</v>
      </c>
      <c r="BC93" s="560">
        <v>0.05</v>
      </c>
      <c r="BD93" s="560">
        <v>0</v>
      </c>
      <c r="BE93" s="560">
        <v>0.18333333333333299</v>
      </c>
      <c r="BF93" s="13"/>
      <c r="BG93" s="13"/>
      <c r="BH93" s="13"/>
      <c r="BI93" s="13"/>
      <c r="BJ93" s="13"/>
      <c r="BK93" s="13"/>
      <c r="BL93" s="13"/>
      <c r="BM93" s="13"/>
      <c r="BN93" s="13">
        <v>2.8571428571428598E-2</v>
      </c>
      <c r="BO93" s="13">
        <v>0.05</v>
      </c>
      <c r="BP93" s="13">
        <v>0</v>
      </c>
      <c r="BQ93" s="13">
        <v>0.18333333333333299</v>
      </c>
      <c r="BR93" s="704" t="s">
        <v>35</v>
      </c>
      <c r="BS93" s="704" t="s">
        <v>35</v>
      </c>
      <c r="BT93" s="704" t="s">
        <v>35</v>
      </c>
      <c r="BU93" s="704" t="s">
        <v>35</v>
      </c>
      <c r="BV93" s="704" t="s">
        <v>35</v>
      </c>
      <c r="BW93" s="704" t="s">
        <v>35</v>
      </c>
      <c r="BX93" s="704" t="s">
        <v>35</v>
      </c>
      <c r="BY93" s="704" t="s">
        <v>35</v>
      </c>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5.82</v>
      </c>
      <c r="CF93" s="14">
        <f>+INDEX('Monthy Targets'!AB:AB,MATCH(FY2018_ALL_Targets!$B93,'Monthy Targets'!$B:$B,0))</f>
        <v>5.85</v>
      </c>
      <c r="CG93" s="14">
        <f>+INDEX('Monthy Targets'!AC:AC,MATCH(FY2018_ALL_Targets!$B93,'Monthy Targets'!$B:$B,0))</f>
        <v>0</v>
      </c>
      <c r="CH93" s="14">
        <f>+INDEX('Monthy Targets'!AD:AD,MATCH(FY2018_ALL_Targets!$B93,'Monthy Targets'!$B:$B,0))</f>
        <v>0</v>
      </c>
      <c r="CI93" s="14">
        <f>+INDEX('Monthy Targets'!AE:AE,MATCH(FY2018_ALL_Targets!$B93,'Monthy Targets'!$B:$B,0))</f>
        <v>0</v>
      </c>
      <c r="CJ93" s="14">
        <f>+INDEX('Monthy Targets'!AF:AF,MATCH(FY2018_ALL_Targets!$B93,'Monthy Targets'!$B:$B,0))</f>
        <v>0</v>
      </c>
      <c r="CK93" s="14">
        <f>+INDEX('Monthy Targets'!AG:AG,MATCH(FY2018_ALL_Targets!$B93,'Monthy Targets'!$B:$B,0))</f>
        <v>0</v>
      </c>
      <c r="CL93" s="14">
        <v>0.39</v>
      </c>
      <c r="CM93" s="14">
        <v>0.39</v>
      </c>
      <c r="CN93" s="14">
        <v>0.39</v>
      </c>
      <c r="CO93" s="14">
        <v>0.39</v>
      </c>
      <c r="CP93" s="14">
        <v>0.39</v>
      </c>
      <c r="CQ93" s="14">
        <v>0.39</v>
      </c>
      <c r="CR93" s="14">
        <v>0.39</v>
      </c>
      <c r="CS93" s="14">
        <v>0.39</v>
      </c>
      <c r="DB93" s="14">
        <v>0.72</v>
      </c>
      <c r="DC93" s="14">
        <v>0.72</v>
      </c>
      <c r="DD93" s="14">
        <v>0.72</v>
      </c>
      <c r="DE93" s="14">
        <v>0.72</v>
      </c>
      <c r="DF93" s="14">
        <v>0.72</v>
      </c>
      <c r="DG93" s="14">
        <v>0.72</v>
      </c>
      <c r="DH93" s="14">
        <v>0.72</v>
      </c>
      <c r="DI93" s="14">
        <v>0.72</v>
      </c>
      <c r="DR93" s="14">
        <v>1.0900000000000001</v>
      </c>
      <c r="DS93" s="14">
        <v>1.1200000000000001</v>
      </c>
      <c r="DV93" s="183">
        <f t="shared" si="3"/>
        <v>0</v>
      </c>
      <c r="DW93" s="183">
        <f t="shared" si="4"/>
        <v>0</v>
      </c>
      <c r="DX93" s="12">
        <f t="shared" si="5"/>
        <v>0</v>
      </c>
      <c r="DY93" s="12">
        <v>0</v>
      </c>
    </row>
    <row r="94" spans="1:129" x14ac:dyDescent="0.25">
      <c r="A94" s="294">
        <v>4002</v>
      </c>
      <c r="B94" s="294">
        <v>455881</v>
      </c>
      <c r="C94" s="294">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560">
        <v>0</v>
      </c>
      <c r="BC94" s="560">
        <v>0.115384615384615</v>
      </c>
      <c r="BD94" s="560">
        <v>0</v>
      </c>
      <c r="BE94" s="560">
        <v>0.128205128205128</v>
      </c>
      <c r="BF94" s="13"/>
      <c r="BG94" s="13"/>
      <c r="BH94" s="13"/>
      <c r="BI94" s="13"/>
      <c r="BJ94" s="13"/>
      <c r="BK94" s="13"/>
      <c r="BL94" s="13"/>
      <c r="BM94" s="13"/>
      <c r="BN94" s="13">
        <v>0</v>
      </c>
      <c r="BO94" s="13">
        <v>0.115384615384615</v>
      </c>
      <c r="BP94" s="13">
        <v>0</v>
      </c>
      <c r="BQ94" s="13">
        <v>0.128205128205128</v>
      </c>
      <c r="BR94" s="704" t="s">
        <v>35</v>
      </c>
      <c r="BS94" s="704" t="s">
        <v>36</v>
      </c>
      <c r="BT94" s="704" t="s">
        <v>35</v>
      </c>
      <c r="BU94" s="704" t="s">
        <v>35</v>
      </c>
      <c r="BV94" s="704" t="s">
        <v>35</v>
      </c>
      <c r="BW94" s="704" t="s">
        <v>36</v>
      </c>
      <c r="BX94" s="704" t="s">
        <v>35</v>
      </c>
      <c r="BY94" s="704" t="s">
        <v>35</v>
      </c>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6.87</v>
      </c>
      <c r="CF94" s="14">
        <f>+INDEX('Monthy Targets'!AB:AB,MATCH(FY2018_ALL_Targets!$B94,'Monthy Targets'!$B:$B,0))</f>
        <v>6.9</v>
      </c>
      <c r="CG94" s="14">
        <f>+INDEX('Monthy Targets'!AC:AC,MATCH(FY2018_ALL_Targets!$B94,'Monthy Targets'!$B:$B,0))</f>
        <v>0</v>
      </c>
      <c r="CH94" s="14">
        <f>+INDEX('Monthy Targets'!AD:AD,MATCH(FY2018_ALL_Targets!$B94,'Monthy Targets'!$B:$B,0))</f>
        <v>0</v>
      </c>
      <c r="CI94" s="14">
        <f>+INDEX('Monthy Targets'!AE:AE,MATCH(FY2018_ALL_Targets!$B94,'Monthy Targets'!$B:$B,0))</f>
        <v>0</v>
      </c>
      <c r="CJ94" s="14">
        <f>+INDEX('Monthy Targets'!AF:AF,MATCH(FY2018_ALL_Targets!$B94,'Monthy Targets'!$B:$B,0))</f>
        <v>0</v>
      </c>
      <c r="CK94" s="14">
        <f>+INDEX('Monthy Targets'!AG:AG,MATCH(FY2018_ALL_Targets!$B94,'Monthy Targets'!$B:$B,0))</f>
        <v>0</v>
      </c>
      <c r="CL94" s="14">
        <v>0.46</v>
      </c>
      <c r="CM94" s="14">
        <v>0.46</v>
      </c>
      <c r="CN94" s="14">
        <v>0.46</v>
      </c>
      <c r="CO94" s="14">
        <v>0</v>
      </c>
      <c r="CP94" s="14">
        <v>0.46</v>
      </c>
      <c r="CQ94" s="14">
        <v>0</v>
      </c>
      <c r="CR94" s="14">
        <v>0.46</v>
      </c>
      <c r="CS94" s="14">
        <v>0.46</v>
      </c>
      <c r="DB94" s="14">
        <v>0.85</v>
      </c>
      <c r="DC94" s="14">
        <v>0.85</v>
      </c>
      <c r="DD94" s="14">
        <v>0.85</v>
      </c>
      <c r="DE94" s="14">
        <v>0</v>
      </c>
      <c r="DF94" s="14">
        <v>0.85</v>
      </c>
      <c r="DG94" s="14">
        <v>0</v>
      </c>
      <c r="DH94" s="14">
        <v>0.85</v>
      </c>
      <c r="DI94" s="14">
        <v>0.85</v>
      </c>
      <c r="DR94" s="14">
        <v>1.1499999999999999</v>
      </c>
      <c r="DS94" s="14">
        <v>1.18</v>
      </c>
      <c r="DV94" s="183">
        <f t="shared" si="3"/>
        <v>1</v>
      </c>
      <c r="DW94" s="183">
        <f t="shared" si="4"/>
        <v>1</v>
      </c>
      <c r="DX94" s="12">
        <f t="shared" si="5"/>
        <v>0</v>
      </c>
      <c r="DY94" s="12">
        <v>0</v>
      </c>
    </row>
    <row r="95" spans="1:129" x14ac:dyDescent="0.25">
      <c r="A95" s="294">
        <v>5117</v>
      </c>
      <c r="B95" s="294">
        <v>455887</v>
      </c>
      <c r="C95" s="294">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560">
        <v>1.63934426229508E-2</v>
      </c>
      <c r="BC95" s="560">
        <v>6.0606060606060601E-2</v>
      </c>
      <c r="BD95" s="560">
        <v>0</v>
      </c>
      <c r="BE95" s="560">
        <v>2.1276595744680899E-2</v>
      </c>
      <c r="BF95" s="13"/>
      <c r="BG95" s="13"/>
      <c r="BH95" s="13"/>
      <c r="BI95" s="13"/>
      <c r="BJ95" s="13"/>
      <c r="BK95" s="13"/>
      <c r="BL95" s="13"/>
      <c r="BM95" s="13"/>
      <c r="BN95" s="13">
        <v>1.63934426229508E-2</v>
      </c>
      <c r="BO95" s="13">
        <v>6.0606060606060601E-2</v>
      </c>
      <c r="BP95" s="13">
        <v>0</v>
      </c>
      <c r="BQ95" s="13">
        <v>2.1276595744680899E-2</v>
      </c>
      <c r="BR95" s="704" t="s">
        <v>35</v>
      </c>
      <c r="BS95" s="704" t="s">
        <v>35</v>
      </c>
      <c r="BT95" s="704" t="s">
        <v>35</v>
      </c>
      <c r="BU95" s="704" t="s">
        <v>35</v>
      </c>
      <c r="BV95" s="704" t="s">
        <v>35</v>
      </c>
      <c r="BW95" s="704" t="s">
        <v>36</v>
      </c>
      <c r="BX95" s="704" t="s">
        <v>35</v>
      </c>
      <c r="BY95" s="704" t="s">
        <v>35</v>
      </c>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11.67</v>
      </c>
      <c r="CF95" s="14">
        <f>+INDEX('Monthy Targets'!AB:AB,MATCH(FY2018_ALL_Targets!$B95,'Monthy Targets'!$B:$B,0))</f>
        <v>11.73</v>
      </c>
      <c r="CG95" s="14">
        <f>+INDEX('Monthy Targets'!AC:AC,MATCH(FY2018_ALL_Targets!$B95,'Monthy Targets'!$B:$B,0))</f>
        <v>0</v>
      </c>
      <c r="CH95" s="14">
        <f>+INDEX('Monthy Targets'!AD:AD,MATCH(FY2018_ALL_Targets!$B95,'Monthy Targets'!$B:$B,0))</f>
        <v>0</v>
      </c>
      <c r="CI95" s="14">
        <f>+INDEX('Monthy Targets'!AE:AE,MATCH(FY2018_ALL_Targets!$B95,'Monthy Targets'!$B:$B,0))</f>
        <v>0</v>
      </c>
      <c r="CJ95" s="14">
        <f>+INDEX('Monthy Targets'!AF:AF,MATCH(FY2018_ALL_Targets!$B95,'Monthy Targets'!$B:$B,0))</f>
        <v>0</v>
      </c>
      <c r="CK95" s="14">
        <f>+INDEX('Monthy Targets'!AG:AG,MATCH(FY2018_ALL_Targets!$B95,'Monthy Targets'!$B:$B,0))</f>
        <v>0</v>
      </c>
      <c r="CL95" s="14">
        <v>0.78</v>
      </c>
      <c r="CM95" s="14">
        <v>0.78</v>
      </c>
      <c r="CN95" s="14">
        <v>0.78</v>
      </c>
      <c r="CO95" s="14">
        <v>0.78</v>
      </c>
      <c r="CP95" s="14">
        <v>0.78</v>
      </c>
      <c r="CQ95" s="14">
        <v>0.78</v>
      </c>
      <c r="CR95" s="14">
        <v>0.78</v>
      </c>
      <c r="CS95" s="14">
        <v>0.78</v>
      </c>
      <c r="DB95" s="14">
        <v>1.44</v>
      </c>
      <c r="DC95" s="14">
        <v>1.44</v>
      </c>
      <c r="DD95" s="14">
        <v>1.44</v>
      </c>
      <c r="DE95" s="14">
        <v>1.44</v>
      </c>
      <c r="DF95" s="14">
        <v>1.44</v>
      </c>
      <c r="DG95" s="14">
        <v>0</v>
      </c>
      <c r="DH95" s="14">
        <v>1.44</v>
      </c>
      <c r="DI95" s="14">
        <v>1.44</v>
      </c>
      <c r="DR95" s="14">
        <v>2.19</v>
      </c>
      <c r="DS95" s="14">
        <v>2.09</v>
      </c>
      <c r="DV95" s="183">
        <f t="shared" si="3"/>
        <v>0</v>
      </c>
      <c r="DW95" s="183">
        <f t="shared" si="4"/>
        <v>1</v>
      </c>
      <c r="DX95" s="12">
        <f t="shared" si="5"/>
        <v>0</v>
      </c>
      <c r="DY95" s="12">
        <v>0</v>
      </c>
    </row>
    <row r="96" spans="1:129" x14ac:dyDescent="0.25">
      <c r="A96" s="294">
        <v>4384</v>
      </c>
      <c r="B96" s="294">
        <v>455893</v>
      </c>
      <c r="C96" s="294">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560">
        <v>8.5106382978723402E-2</v>
      </c>
      <c r="BC96" s="560">
        <v>3.4482758620689703E-2</v>
      </c>
      <c r="BD96" s="560">
        <v>0</v>
      </c>
      <c r="BE96" s="560">
        <v>0.10638297872340401</v>
      </c>
      <c r="BF96" s="13"/>
      <c r="BG96" s="13"/>
      <c r="BH96" s="13"/>
      <c r="BI96" s="13"/>
      <c r="BJ96" s="13"/>
      <c r="BK96" s="13"/>
      <c r="BL96" s="13"/>
      <c r="BM96" s="13"/>
      <c r="BN96" s="13">
        <v>8.5106382978723402E-2</v>
      </c>
      <c r="BO96" s="13">
        <v>3.4482758620689703E-2</v>
      </c>
      <c r="BP96" s="13">
        <v>0</v>
      </c>
      <c r="BQ96" s="13">
        <v>0.10638297872340401</v>
      </c>
      <c r="BR96" s="704" t="s">
        <v>36</v>
      </c>
      <c r="BS96" s="704" t="s">
        <v>35</v>
      </c>
      <c r="BT96" s="704" t="s">
        <v>35</v>
      </c>
      <c r="BU96" s="704" t="s">
        <v>35</v>
      </c>
      <c r="BV96" s="704" t="s">
        <v>36</v>
      </c>
      <c r="BW96" s="704" t="s">
        <v>35</v>
      </c>
      <c r="BX96" s="704" t="s">
        <v>35</v>
      </c>
      <c r="BY96" s="704" t="s">
        <v>35</v>
      </c>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4.51</v>
      </c>
      <c r="CF96" s="14">
        <f>+INDEX('Monthy Targets'!AB:AB,MATCH(FY2018_ALL_Targets!$B96,'Monthy Targets'!$B:$B,0))</f>
        <v>4.54</v>
      </c>
      <c r="CG96" s="14">
        <f>+INDEX('Monthy Targets'!AC:AC,MATCH(FY2018_ALL_Targets!$B96,'Monthy Targets'!$B:$B,0))</f>
        <v>0</v>
      </c>
      <c r="CH96" s="14">
        <f>+INDEX('Monthy Targets'!AD:AD,MATCH(FY2018_ALL_Targets!$B96,'Monthy Targets'!$B:$B,0))</f>
        <v>0</v>
      </c>
      <c r="CI96" s="14">
        <f>+INDEX('Monthy Targets'!AE:AE,MATCH(FY2018_ALL_Targets!$B96,'Monthy Targets'!$B:$B,0))</f>
        <v>0</v>
      </c>
      <c r="CJ96" s="14">
        <f>+INDEX('Monthy Targets'!AF:AF,MATCH(FY2018_ALL_Targets!$B96,'Monthy Targets'!$B:$B,0))</f>
        <v>0</v>
      </c>
      <c r="CK96" s="14">
        <f>+INDEX('Monthy Targets'!AG:AG,MATCH(FY2018_ALL_Targets!$B96,'Monthy Targets'!$B:$B,0))</f>
        <v>0</v>
      </c>
      <c r="CL96" s="14">
        <v>0</v>
      </c>
      <c r="CM96" s="14">
        <v>0.3</v>
      </c>
      <c r="CN96" s="14">
        <v>0.3</v>
      </c>
      <c r="CO96" s="14">
        <v>0.3</v>
      </c>
      <c r="CP96" s="14">
        <v>0</v>
      </c>
      <c r="CQ96" s="14">
        <v>0.3</v>
      </c>
      <c r="CR96" s="14">
        <v>0.3</v>
      </c>
      <c r="CS96" s="14">
        <v>0.3</v>
      </c>
      <c r="DB96" s="14">
        <v>0</v>
      </c>
      <c r="DC96" s="14">
        <v>0.56000000000000005</v>
      </c>
      <c r="DD96" s="14">
        <v>0.56000000000000005</v>
      </c>
      <c r="DE96" s="14">
        <v>0.56000000000000005</v>
      </c>
      <c r="DF96" s="14">
        <v>0</v>
      </c>
      <c r="DG96" s="14">
        <v>0.56000000000000005</v>
      </c>
      <c r="DH96" s="14">
        <v>0.56000000000000005</v>
      </c>
      <c r="DI96" s="14">
        <v>0.56000000000000005</v>
      </c>
      <c r="DR96" s="14">
        <v>0.76</v>
      </c>
      <c r="DS96" s="14">
        <v>0.77</v>
      </c>
      <c r="DV96" s="183">
        <f t="shared" si="3"/>
        <v>1</v>
      </c>
      <c r="DW96" s="183">
        <f t="shared" si="4"/>
        <v>1</v>
      </c>
      <c r="DX96" s="12">
        <f t="shared" si="5"/>
        <v>0</v>
      </c>
      <c r="DY96" s="12">
        <v>0</v>
      </c>
    </row>
    <row r="97" spans="1:129" x14ac:dyDescent="0.25">
      <c r="A97" s="294">
        <v>5232</v>
      </c>
      <c r="B97" s="294">
        <v>455917</v>
      </c>
      <c r="C97" s="294">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560">
        <v>2.5641025641025599E-2</v>
      </c>
      <c r="BC97" s="560">
        <v>3.4482758620689703E-2</v>
      </c>
      <c r="BD97" s="560">
        <v>0</v>
      </c>
      <c r="BE97" s="560">
        <v>0.17142857142857101</v>
      </c>
      <c r="BF97" s="13"/>
      <c r="BG97" s="13"/>
      <c r="BH97" s="13"/>
      <c r="BI97" s="13"/>
      <c r="BJ97" s="13"/>
      <c r="BK97" s="13"/>
      <c r="BL97" s="13"/>
      <c r="BM97" s="13"/>
      <c r="BN97" s="13">
        <v>2.5641025641025599E-2</v>
      </c>
      <c r="BO97" s="13">
        <v>3.4482758620689703E-2</v>
      </c>
      <c r="BP97" s="13">
        <v>0</v>
      </c>
      <c r="BQ97" s="13">
        <v>0.17142857142857101</v>
      </c>
      <c r="BR97" s="704" t="s">
        <v>35</v>
      </c>
      <c r="BS97" s="704" t="s">
        <v>35</v>
      </c>
      <c r="BT97" s="704" t="s">
        <v>35</v>
      </c>
      <c r="BU97" s="704" t="s">
        <v>35</v>
      </c>
      <c r="BV97" s="704" t="s">
        <v>35</v>
      </c>
      <c r="BW97" s="704" t="s">
        <v>35</v>
      </c>
      <c r="BX97" s="704" t="s">
        <v>35</v>
      </c>
      <c r="BY97" s="704" t="s">
        <v>35</v>
      </c>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11.66</v>
      </c>
      <c r="CF97" s="14">
        <f>+INDEX('Monthy Targets'!AB:AB,MATCH(FY2018_ALL_Targets!$B97,'Monthy Targets'!$B:$B,0))</f>
        <v>11.72</v>
      </c>
      <c r="CG97" s="14">
        <f>+INDEX('Monthy Targets'!AC:AC,MATCH(FY2018_ALL_Targets!$B97,'Monthy Targets'!$B:$B,0))</f>
        <v>0</v>
      </c>
      <c r="CH97" s="14">
        <f>+INDEX('Monthy Targets'!AD:AD,MATCH(FY2018_ALL_Targets!$B97,'Monthy Targets'!$B:$B,0))</f>
        <v>0</v>
      </c>
      <c r="CI97" s="14">
        <f>+INDEX('Monthy Targets'!AE:AE,MATCH(FY2018_ALL_Targets!$B97,'Monthy Targets'!$B:$B,0))</f>
        <v>0</v>
      </c>
      <c r="CJ97" s="14">
        <f>+INDEX('Monthy Targets'!AF:AF,MATCH(FY2018_ALL_Targets!$B97,'Monthy Targets'!$B:$B,0))</f>
        <v>0</v>
      </c>
      <c r="CK97" s="14">
        <f>+INDEX('Monthy Targets'!AG:AG,MATCH(FY2018_ALL_Targets!$B97,'Monthy Targets'!$B:$B,0))</f>
        <v>0</v>
      </c>
      <c r="CL97" s="14">
        <v>0.78</v>
      </c>
      <c r="CM97" s="14">
        <v>0.78</v>
      </c>
      <c r="CN97" s="14">
        <v>0.78</v>
      </c>
      <c r="CO97" s="14">
        <v>0.78</v>
      </c>
      <c r="CP97" s="14">
        <v>0.78</v>
      </c>
      <c r="CQ97" s="14">
        <v>0.78</v>
      </c>
      <c r="CR97" s="14">
        <v>0.78</v>
      </c>
      <c r="CS97" s="14">
        <v>0.78</v>
      </c>
      <c r="DB97" s="14">
        <v>1.44</v>
      </c>
      <c r="DC97" s="14">
        <v>1.44</v>
      </c>
      <c r="DD97" s="14">
        <v>1.44</v>
      </c>
      <c r="DE97" s="14">
        <v>1.44</v>
      </c>
      <c r="DF97" s="14">
        <v>1.44</v>
      </c>
      <c r="DG97" s="14">
        <v>1.44</v>
      </c>
      <c r="DH97" s="14">
        <v>1.44</v>
      </c>
      <c r="DI97" s="14">
        <v>1.44</v>
      </c>
      <c r="DR97" s="14">
        <v>2.19</v>
      </c>
      <c r="DS97" s="14">
        <v>2.2400000000000002</v>
      </c>
      <c r="DV97" s="183">
        <f t="shared" si="3"/>
        <v>0</v>
      </c>
      <c r="DW97" s="183">
        <f t="shared" si="4"/>
        <v>0</v>
      </c>
      <c r="DX97" s="12">
        <f t="shared" si="5"/>
        <v>0</v>
      </c>
      <c r="DY97" s="12">
        <v>0</v>
      </c>
    </row>
    <row r="98" spans="1:129" x14ac:dyDescent="0.25">
      <c r="A98" s="294">
        <v>5296</v>
      </c>
      <c r="B98" s="294">
        <v>455929</v>
      </c>
      <c r="C98" s="294">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560">
        <v>5.2631578947368397E-2</v>
      </c>
      <c r="BC98" s="560">
        <v>5.2631578947368397E-2</v>
      </c>
      <c r="BD98" s="560">
        <v>0</v>
      </c>
      <c r="BE98" s="560">
        <v>7.2727272727272696E-2</v>
      </c>
      <c r="BF98" s="13"/>
      <c r="BG98" s="13"/>
      <c r="BH98" s="13"/>
      <c r="BI98" s="13"/>
      <c r="BJ98" s="13"/>
      <c r="BK98" s="13"/>
      <c r="BL98" s="13"/>
      <c r="BM98" s="13"/>
      <c r="BN98" s="13">
        <v>5.2631578947368397E-2</v>
      </c>
      <c r="BO98" s="13">
        <v>5.2631578947368397E-2</v>
      </c>
      <c r="BP98" s="13">
        <v>0</v>
      </c>
      <c r="BQ98" s="13">
        <v>7.2727272727272696E-2</v>
      </c>
      <c r="BR98" s="704" t="s">
        <v>35</v>
      </c>
      <c r="BS98" s="704" t="s">
        <v>35</v>
      </c>
      <c r="BT98" s="704" t="s">
        <v>35</v>
      </c>
      <c r="BU98" s="704" t="s">
        <v>35</v>
      </c>
      <c r="BV98" s="704" t="s">
        <v>35</v>
      </c>
      <c r="BW98" s="704" t="s">
        <v>35</v>
      </c>
      <c r="BX98" s="704" t="s">
        <v>35</v>
      </c>
      <c r="BY98" s="704" t="s">
        <v>35</v>
      </c>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5.05</v>
      </c>
      <c r="CF98" s="14">
        <f>+INDEX('Monthy Targets'!AB:AB,MATCH(FY2018_ALL_Targets!$B98,'Monthy Targets'!$B:$B,0))</f>
        <v>5.07</v>
      </c>
      <c r="CG98" s="14">
        <f>+INDEX('Monthy Targets'!AC:AC,MATCH(FY2018_ALL_Targets!$B98,'Monthy Targets'!$B:$B,0))</f>
        <v>0</v>
      </c>
      <c r="CH98" s="14">
        <f>+INDEX('Monthy Targets'!AD:AD,MATCH(FY2018_ALL_Targets!$B98,'Monthy Targets'!$B:$B,0))</f>
        <v>0</v>
      </c>
      <c r="CI98" s="14">
        <f>+INDEX('Monthy Targets'!AE:AE,MATCH(FY2018_ALL_Targets!$B98,'Monthy Targets'!$B:$B,0))</f>
        <v>0</v>
      </c>
      <c r="CJ98" s="14">
        <f>+INDEX('Monthy Targets'!AF:AF,MATCH(FY2018_ALL_Targets!$B98,'Monthy Targets'!$B:$B,0))</f>
        <v>0</v>
      </c>
      <c r="CK98" s="14">
        <f>+INDEX('Monthy Targets'!AG:AG,MATCH(FY2018_ALL_Targets!$B98,'Monthy Targets'!$B:$B,0))</f>
        <v>0</v>
      </c>
      <c r="CL98" s="14">
        <v>0</v>
      </c>
      <c r="CM98" s="14">
        <v>0</v>
      </c>
      <c r="CN98" s="14">
        <v>0.34</v>
      </c>
      <c r="CO98" s="14">
        <v>0.34</v>
      </c>
      <c r="CP98" s="14">
        <v>0.34</v>
      </c>
      <c r="CQ98" s="14">
        <v>0.34</v>
      </c>
      <c r="CR98" s="14">
        <v>0.34</v>
      </c>
      <c r="CS98" s="14">
        <v>0.34</v>
      </c>
      <c r="DB98" s="14">
        <v>0</v>
      </c>
      <c r="DC98" s="14">
        <v>0</v>
      </c>
      <c r="DD98" s="14">
        <v>0.62</v>
      </c>
      <c r="DE98" s="14">
        <v>0.62</v>
      </c>
      <c r="DF98" s="14">
        <v>0.62</v>
      </c>
      <c r="DG98" s="14">
        <v>0.62</v>
      </c>
      <c r="DH98" s="14">
        <v>0.62</v>
      </c>
      <c r="DI98" s="14">
        <v>0.62</v>
      </c>
      <c r="DR98" s="14">
        <v>0.74</v>
      </c>
      <c r="DS98" s="14">
        <v>0.97</v>
      </c>
      <c r="DV98" s="183">
        <f t="shared" si="3"/>
        <v>0</v>
      </c>
      <c r="DW98" s="183">
        <f t="shared" si="4"/>
        <v>0</v>
      </c>
      <c r="DX98" s="12">
        <f t="shared" si="5"/>
        <v>0</v>
      </c>
      <c r="DY98" s="12">
        <v>0</v>
      </c>
    </row>
    <row r="99" spans="1:129" x14ac:dyDescent="0.25">
      <c r="A99" s="294">
        <v>4345</v>
      </c>
      <c r="B99" s="294">
        <v>455931</v>
      </c>
      <c r="C99" s="294">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560">
        <v>5.2631578947368397E-2</v>
      </c>
      <c r="BC99" s="560">
        <v>7.9365079365079402E-2</v>
      </c>
      <c r="BD99" s="560">
        <v>0</v>
      </c>
      <c r="BE99" s="560">
        <v>6.8181818181818205E-2</v>
      </c>
      <c r="BF99" s="13"/>
      <c r="BG99" s="13"/>
      <c r="BH99" s="13"/>
      <c r="BI99" s="13"/>
      <c r="BJ99" s="13"/>
      <c r="BK99" s="13"/>
      <c r="BL99" s="13"/>
      <c r="BM99" s="13"/>
      <c r="BN99" s="13">
        <v>5.2631578947368397E-2</v>
      </c>
      <c r="BO99" s="13">
        <v>7.9365079365079402E-2</v>
      </c>
      <c r="BP99" s="13">
        <v>0</v>
      </c>
      <c r="BQ99" s="13">
        <v>6.8181818181818205E-2</v>
      </c>
      <c r="BR99" s="704" t="s">
        <v>36</v>
      </c>
      <c r="BS99" s="704" t="s">
        <v>36</v>
      </c>
      <c r="BT99" s="704" t="s">
        <v>35</v>
      </c>
      <c r="BU99" s="704" t="s">
        <v>35</v>
      </c>
      <c r="BV99" s="704" t="s">
        <v>36</v>
      </c>
      <c r="BW99" s="704" t="s">
        <v>36</v>
      </c>
      <c r="BX99" s="704" t="s">
        <v>35</v>
      </c>
      <c r="BY99" s="704" t="s">
        <v>35</v>
      </c>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5.49</v>
      </c>
      <c r="CF99" s="14">
        <f>+INDEX('Monthy Targets'!AB:AB,MATCH(FY2018_ALL_Targets!$B99,'Monthy Targets'!$B:$B,0))</f>
        <v>5.52</v>
      </c>
      <c r="CG99" s="14">
        <f>+INDEX('Monthy Targets'!AC:AC,MATCH(FY2018_ALL_Targets!$B99,'Monthy Targets'!$B:$B,0))</f>
        <v>0</v>
      </c>
      <c r="CH99" s="14">
        <f>+INDEX('Monthy Targets'!AD:AD,MATCH(FY2018_ALL_Targets!$B99,'Monthy Targets'!$B:$B,0))</f>
        <v>0</v>
      </c>
      <c r="CI99" s="14">
        <f>+INDEX('Monthy Targets'!AE:AE,MATCH(FY2018_ALL_Targets!$B99,'Monthy Targets'!$B:$B,0))</f>
        <v>0</v>
      </c>
      <c r="CJ99" s="14">
        <f>+INDEX('Monthy Targets'!AF:AF,MATCH(FY2018_ALL_Targets!$B99,'Monthy Targets'!$B:$B,0))</f>
        <v>0</v>
      </c>
      <c r="CK99" s="14">
        <f>+INDEX('Monthy Targets'!AG:AG,MATCH(FY2018_ALL_Targets!$B99,'Monthy Targets'!$B:$B,0))</f>
        <v>0</v>
      </c>
      <c r="CL99" s="14">
        <v>0.37</v>
      </c>
      <c r="CM99" s="14">
        <v>0</v>
      </c>
      <c r="CN99" s="14">
        <v>0.37</v>
      </c>
      <c r="CO99" s="14">
        <v>0.37</v>
      </c>
      <c r="CP99" s="14">
        <v>0</v>
      </c>
      <c r="CQ99" s="14">
        <v>0</v>
      </c>
      <c r="CR99" s="14">
        <v>0.37</v>
      </c>
      <c r="CS99" s="14">
        <v>0.37</v>
      </c>
      <c r="DB99" s="14">
        <v>0.68</v>
      </c>
      <c r="DC99" s="14">
        <v>0</v>
      </c>
      <c r="DD99" s="14">
        <v>0.68</v>
      </c>
      <c r="DE99" s="14">
        <v>0.68</v>
      </c>
      <c r="DF99" s="14">
        <v>0</v>
      </c>
      <c r="DG99" s="14">
        <v>0</v>
      </c>
      <c r="DH99" s="14">
        <v>0.68</v>
      </c>
      <c r="DI99" s="14">
        <v>0.68</v>
      </c>
      <c r="DR99" s="14">
        <v>0.92</v>
      </c>
      <c r="DS99" s="14">
        <v>0.83</v>
      </c>
      <c r="DV99" s="183">
        <f t="shared" si="3"/>
        <v>2</v>
      </c>
      <c r="DW99" s="183">
        <f t="shared" si="4"/>
        <v>2</v>
      </c>
      <c r="DX99" s="12">
        <f t="shared" si="5"/>
        <v>0</v>
      </c>
      <c r="DY99" s="12">
        <v>0</v>
      </c>
    </row>
    <row r="100" spans="1:129" x14ac:dyDescent="0.25">
      <c r="A100" s="294">
        <v>4681</v>
      </c>
      <c r="B100" s="294">
        <v>455934</v>
      </c>
      <c r="C100" s="294">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560">
        <v>7.1428571428571397E-2</v>
      </c>
      <c r="BC100" s="560">
        <v>8.5714285714285701E-2</v>
      </c>
      <c r="BD100" s="560">
        <v>0</v>
      </c>
      <c r="BE100" s="560">
        <v>0.14000000000000001</v>
      </c>
      <c r="BF100" s="13"/>
      <c r="BG100" s="13"/>
      <c r="BH100" s="13"/>
      <c r="BI100" s="13"/>
      <c r="BJ100" s="13"/>
      <c r="BK100" s="13"/>
      <c r="BL100" s="13"/>
      <c r="BM100" s="13"/>
      <c r="BN100" s="13">
        <v>7.1428571428571397E-2</v>
      </c>
      <c r="BO100" s="13">
        <v>8.5714285714285701E-2</v>
      </c>
      <c r="BP100" s="13">
        <v>0</v>
      </c>
      <c r="BQ100" s="13">
        <v>0.14000000000000001</v>
      </c>
      <c r="BR100" s="704" t="s">
        <v>36</v>
      </c>
      <c r="BS100" s="704" t="s">
        <v>36</v>
      </c>
      <c r="BT100" s="704" t="s">
        <v>35</v>
      </c>
      <c r="BU100" s="704" t="s">
        <v>35</v>
      </c>
      <c r="BV100" s="704" t="s">
        <v>36</v>
      </c>
      <c r="BW100" s="704" t="s">
        <v>36</v>
      </c>
      <c r="BX100" s="704" t="s">
        <v>35</v>
      </c>
      <c r="BY100" s="704" t="s">
        <v>35</v>
      </c>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6.08</v>
      </c>
      <c r="CF100" s="14">
        <f>+INDEX('Monthy Targets'!AB:AB,MATCH(FY2018_ALL_Targets!$B100,'Monthy Targets'!$B:$B,0))</f>
        <v>6.11</v>
      </c>
      <c r="CG100" s="14">
        <f>+INDEX('Monthy Targets'!AC:AC,MATCH(FY2018_ALL_Targets!$B100,'Monthy Targets'!$B:$B,0))</f>
        <v>0</v>
      </c>
      <c r="CH100" s="14">
        <f>+INDEX('Monthy Targets'!AD:AD,MATCH(FY2018_ALL_Targets!$B100,'Monthy Targets'!$B:$B,0))</f>
        <v>0</v>
      </c>
      <c r="CI100" s="14">
        <f>+INDEX('Monthy Targets'!AE:AE,MATCH(FY2018_ALL_Targets!$B100,'Monthy Targets'!$B:$B,0))</f>
        <v>0</v>
      </c>
      <c r="CJ100" s="14">
        <f>+INDEX('Monthy Targets'!AF:AF,MATCH(FY2018_ALL_Targets!$B100,'Monthy Targets'!$B:$B,0))</f>
        <v>0</v>
      </c>
      <c r="CK100" s="14">
        <f>+INDEX('Monthy Targets'!AG:AG,MATCH(FY2018_ALL_Targets!$B100,'Monthy Targets'!$B:$B,0))</f>
        <v>0</v>
      </c>
      <c r="CL100" s="14">
        <v>0.4</v>
      </c>
      <c r="CM100" s="14">
        <v>0</v>
      </c>
      <c r="CN100" s="14">
        <v>0.4</v>
      </c>
      <c r="CO100" s="14">
        <v>0.4</v>
      </c>
      <c r="CP100" s="14">
        <v>0</v>
      </c>
      <c r="CQ100" s="14">
        <v>0</v>
      </c>
      <c r="CR100" s="14">
        <v>0.4</v>
      </c>
      <c r="CS100" s="14">
        <v>0.4</v>
      </c>
      <c r="DB100" s="14">
        <v>0</v>
      </c>
      <c r="DC100" s="14">
        <v>0</v>
      </c>
      <c r="DD100" s="14">
        <v>0.75</v>
      </c>
      <c r="DE100" s="14">
        <v>0.75</v>
      </c>
      <c r="DF100" s="14">
        <v>0</v>
      </c>
      <c r="DG100" s="14">
        <v>0</v>
      </c>
      <c r="DH100" s="14">
        <v>0.75</v>
      </c>
      <c r="DI100" s="14">
        <v>0.75</v>
      </c>
      <c r="DR100" s="14">
        <v>0.94</v>
      </c>
      <c r="DS100" s="14">
        <v>0.92</v>
      </c>
      <c r="DV100" s="183">
        <f t="shared" si="3"/>
        <v>2</v>
      </c>
      <c r="DW100" s="183">
        <f t="shared" si="4"/>
        <v>2</v>
      </c>
      <c r="DX100" s="12">
        <f t="shared" si="5"/>
        <v>0</v>
      </c>
      <c r="DY100" s="12">
        <v>0</v>
      </c>
    </row>
    <row r="101" spans="1:129" x14ac:dyDescent="0.25">
      <c r="A101" s="294">
        <v>4672</v>
      </c>
      <c r="B101" s="294">
        <v>455936</v>
      </c>
      <c r="C101" s="294">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560">
        <v>0.04</v>
      </c>
      <c r="BC101" s="560">
        <v>9.0909090909090898E-2</v>
      </c>
      <c r="BD101" s="560">
        <v>0</v>
      </c>
      <c r="BE101" s="560">
        <v>9.0909090909090898E-2</v>
      </c>
      <c r="BF101" s="13"/>
      <c r="BG101" s="13"/>
      <c r="BH101" s="13"/>
      <c r="BI101" s="13"/>
      <c r="BJ101" s="13"/>
      <c r="BK101" s="13"/>
      <c r="BL101" s="13"/>
      <c r="BM101" s="13"/>
      <c r="BN101" s="13">
        <v>0.04</v>
      </c>
      <c r="BO101" s="13">
        <v>9.0909090909090898E-2</v>
      </c>
      <c r="BP101" s="13">
        <v>0</v>
      </c>
      <c r="BQ101" s="13">
        <v>9.0909090909090898E-2</v>
      </c>
      <c r="BR101" s="704" t="s">
        <v>36</v>
      </c>
      <c r="BS101" s="704" t="s">
        <v>35</v>
      </c>
      <c r="BT101" s="704" t="s">
        <v>35</v>
      </c>
      <c r="BU101" s="704" t="s">
        <v>35</v>
      </c>
      <c r="BV101" s="704" t="s">
        <v>36</v>
      </c>
      <c r="BW101" s="704" t="s">
        <v>35</v>
      </c>
      <c r="BX101" s="704" t="s">
        <v>35</v>
      </c>
      <c r="BY101" s="704" t="s">
        <v>35</v>
      </c>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3.29</v>
      </c>
      <c r="CF101" s="14">
        <f>+INDEX('Monthy Targets'!AB:AB,MATCH(FY2018_ALL_Targets!$B101,'Monthy Targets'!$B:$B,0))</f>
        <v>3.31</v>
      </c>
      <c r="CG101" s="14">
        <f>+INDEX('Monthy Targets'!AC:AC,MATCH(FY2018_ALL_Targets!$B101,'Monthy Targets'!$B:$B,0))</f>
        <v>0</v>
      </c>
      <c r="CH101" s="14">
        <f>+INDEX('Monthy Targets'!AD:AD,MATCH(FY2018_ALL_Targets!$B101,'Monthy Targets'!$B:$B,0))</f>
        <v>0</v>
      </c>
      <c r="CI101" s="14">
        <f>+INDEX('Monthy Targets'!AE:AE,MATCH(FY2018_ALL_Targets!$B101,'Monthy Targets'!$B:$B,0))</f>
        <v>0</v>
      </c>
      <c r="CJ101" s="14">
        <f>+INDEX('Monthy Targets'!AF:AF,MATCH(FY2018_ALL_Targets!$B101,'Monthy Targets'!$B:$B,0))</f>
        <v>0</v>
      </c>
      <c r="CK101" s="14">
        <f>+INDEX('Monthy Targets'!AG:AG,MATCH(FY2018_ALL_Targets!$B101,'Monthy Targets'!$B:$B,0))</f>
        <v>0</v>
      </c>
      <c r="CL101" s="14">
        <v>0</v>
      </c>
      <c r="CM101" s="14">
        <v>0.22</v>
      </c>
      <c r="CN101" s="14">
        <v>0.22</v>
      </c>
      <c r="CO101" s="14">
        <v>0.22</v>
      </c>
      <c r="CP101" s="14">
        <v>0</v>
      </c>
      <c r="CQ101" s="14">
        <v>0.22</v>
      </c>
      <c r="CR101" s="14">
        <v>0.22</v>
      </c>
      <c r="CS101" s="14">
        <v>0.22</v>
      </c>
      <c r="DB101" s="14">
        <v>0</v>
      </c>
      <c r="DC101" s="14">
        <v>0.41</v>
      </c>
      <c r="DD101" s="14">
        <v>0.41</v>
      </c>
      <c r="DE101" s="14">
        <v>0.41</v>
      </c>
      <c r="DF101" s="14">
        <v>0</v>
      </c>
      <c r="DG101" s="14">
        <v>0.41</v>
      </c>
      <c r="DH101" s="14">
        <v>0.41</v>
      </c>
      <c r="DI101" s="14">
        <v>0.41</v>
      </c>
      <c r="DR101" s="14">
        <v>0.55000000000000004</v>
      </c>
      <c r="DS101" s="14">
        <v>0.56000000000000005</v>
      </c>
      <c r="DV101" s="183">
        <f t="shared" si="3"/>
        <v>1</v>
      </c>
      <c r="DW101" s="183">
        <f t="shared" si="4"/>
        <v>1</v>
      </c>
      <c r="DX101" s="12">
        <f t="shared" si="5"/>
        <v>0</v>
      </c>
      <c r="DY101" s="12">
        <v>0</v>
      </c>
    </row>
    <row r="102" spans="1:129" x14ac:dyDescent="0.25">
      <c r="A102" s="294">
        <v>4347</v>
      </c>
      <c r="B102" s="294">
        <v>455940</v>
      </c>
      <c r="C102" s="294">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560">
        <v>1.58730158730159E-2</v>
      </c>
      <c r="BC102" s="560">
        <v>8.1632653061224497E-2</v>
      </c>
      <c r="BD102" s="560">
        <v>0</v>
      </c>
      <c r="BE102" s="560">
        <v>0.13793103448275901</v>
      </c>
      <c r="BF102" s="13"/>
      <c r="BG102" s="13"/>
      <c r="BH102" s="13"/>
      <c r="BI102" s="13"/>
      <c r="BJ102" s="13"/>
      <c r="BK102" s="13"/>
      <c r="BL102" s="13"/>
      <c r="BM102" s="13"/>
      <c r="BN102" s="13">
        <v>1.58730158730159E-2</v>
      </c>
      <c r="BO102" s="13">
        <v>8.1632653061224497E-2</v>
      </c>
      <c r="BP102" s="13">
        <v>0</v>
      </c>
      <c r="BQ102" s="13">
        <v>0.13793103448275901</v>
      </c>
      <c r="BR102" s="704" t="s">
        <v>35</v>
      </c>
      <c r="BS102" s="704" t="s">
        <v>35</v>
      </c>
      <c r="BT102" s="704" t="s">
        <v>35</v>
      </c>
      <c r="BU102" s="704" t="s">
        <v>35</v>
      </c>
      <c r="BV102" s="704" t="s">
        <v>35</v>
      </c>
      <c r="BW102" s="704" t="s">
        <v>35</v>
      </c>
      <c r="BX102" s="704" t="s">
        <v>35</v>
      </c>
      <c r="BY102" s="704" t="s">
        <v>35</v>
      </c>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25.8</v>
      </c>
      <c r="CF102" s="14">
        <f>+INDEX('Monthy Targets'!AB:AB,MATCH(FY2018_ALL_Targets!$B102,'Monthy Targets'!$B:$B,0))</f>
        <v>25.91</v>
      </c>
      <c r="CG102" s="14">
        <f>+INDEX('Monthy Targets'!AC:AC,MATCH(FY2018_ALL_Targets!$B102,'Monthy Targets'!$B:$B,0))</f>
        <v>0</v>
      </c>
      <c r="CH102" s="14">
        <f>+INDEX('Monthy Targets'!AD:AD,MATCH(FY2018_ALL_Targets!$B102,'Monthy Targets'!$B:$B,0))</f>
        <v>0</v>
      </c>
      <c r="CI102" s="14">
        <f>+INDEX('Monthy Targets'!AE:AE,MATCH(FY2018_ALL_Targets!$B102,'Monthy Targets'!$B:$B,0))</f>
        <v>0</v>
      </c>
      <c r="CJ102" s="14">
        <f>+INDEX('Monthy Targets'!AF:AF,MATCH(FY2018_ALL_Targets!$B102,'Monthy Targets'!$B:$B,0))</f>
        <v>0</v>
      </c>
      <c r="CK102" s="14">
        <f>+INDEX('Monthy Targets'!AG:AG,MATCH(FY2018_ALL_Targets!$B102,'Monthy Targets'!$B:$B,0))</f>
        <v>0</v>
      </c>
      <c r="CL102" s="14">
        <v>1.71</v>
      </c>
      <c r="CM102" s="14">
        <v>1.71</v>
      </c>
      <c r="CN102" s="14">
        <v>1.71</v>
      </c>
      <c r="CO102" s="14">
        <v>1.71</v>
      </c>
      <c r="CP102" s="14">
        <v>1.71</v>
      </c>
      <c r="CQ102" s="14">
        <v>1.71</v>
      </c>
      <c r="CR102" s="14">
        <v>1.71</v>
      </c>
      <c r="CS102" s="14">
        <v>1.71</v>
      </c>
      <c r="DB102" s="14">
        <v>3.18</v>
      </c>
      <c r="DC102" s="14">
        <v>3.18</v>
      </c>
      <c r="DD102" s="14">
        <v>3.18</v>
      </c>
      <c r="DE102" s="14">
        <v>3.18</v>
      </c>
      <c r="DF102" s="14">
        <v>3.18</v>
      </c>
      <c r="DG102" s="14">
        <v>3.18</v>
      </c>
      <c r="DH102" s="14">
        <v>3.18</v>
      </c>
      <c r="DI102" s="14">
        <v>3.18</v>
      </c>
      <c r="DR102" s="14">
        <v>4.84</v>
      </c>
      <c r="DS102" s="14">
        <v>4.96</v>
      </c>
      <c r="DV102" s="183">
        <f t="shared" si="3"/>
        <v>0</v>
      </c>
      <c r="DW102" s="183">
        <f t="shared" si="4"/>
        <v>0</v>
      </c>
      <c r="DX102" s="12">
        <f t="shared" si="5"/>
        <v>0</v>
      </c>
      <c r="DY102" s="12">
        <v>0</v>
      </c>
    </row>
    <row r="103" spans="1:129" x14ac:dyDescent="0.25">
      <c r="A103" s="294">
        <v>4645</v>
      </c>
      <c r="B103" s="294">
        <v>455946</v>
      </c>
      <c r="C103" s="294">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560">
        <v>6.3492063492063502E-2</v>
      </c>
      <c r="BC103" s="560">
        <v>4.4444444444444398E-2</v>
      </c>
      <c r="BD103" s="560">
        <v>0</v>
      </c>
      <c r="BE103" s="560">
        <v>0.21052631578947401</v>
      </c>
      <c r="BF103" s="13"/>
      <c r="BG103" s="13"/>
      <c r="BH103" s="13"/>
      <c r="BI103" s="13"/>
      <c r="BJ103" s="13"/>
      <c r="BK103" s="13"/>
      <c r="BL103" s="13"/>
      <c r="BM103" s="13"/>
      <c r="BN103" s="13">
        <v>6.3492063492063502E-2</v>
      </c>
      <c r="BO103" s="13">
        <v>4.4444444444444398E-2</v>
      </c>
      <c r="BP103" s="13">
        <v>0</v>
      </c>
      <c r="BQ103" s="13">
        <v>0.21052631578947401</v>
      </c>
      <c r="BR103" s="704" t="s">
        <v>36</v>
      </c>
      <c r="BS103" s="704" t="s">
        <v>35</v>
      </c>
      <c r="BT103" s="704" t="s">
        <v>35</v>
      </c>
      <c r="BU103" s="704" t="s">
        <v>36</v>
      </c>
      <c r="BV103" s="704" t="s">
        <v>36</v>
      </c>
      <c r="BW103" s="704" t="s">
        <v>35</v>
      </c>
      <c r="BX103" s="704" t="s">
        <v>35</v>
      </c>
      <c r="BY103" s="704" t="s">
        <v>36</v>
      </c>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5.25</v>
      </c>
      <c r="CF103" s="14">
        <f>+INDEX('Monthy Targets'!AB:AB,MATCH(FY2018_ALL_Targets!$B103,'Monthy Targets'!$B:$B,0))</f>
        <v>5.28</v>
      </c>
      <c r="CG103" s="14">
        <f>+INDEX('Monthy Targets'!AC:AC,MATCH(FY2018_ALL_Targets!$B103,'Monthy Targets'!$B:$B,0))</f>
        <v>0</v>
      </c>
      <c r="CH103" s="14">
        <f>+INDEX('Monthy Targets'!AD:AD,MATCH(FY2018_ALL_Targets!$B103,'Monthy Targets'!$B:$B,0))</f>
        <v>0</v>
      </c>
      <c r="CI103" s="14">
        <f>+INDEX('Monthy Targets'!AE:AE,MATCH(FY2018_ALL_Targets!$B103,'Monthy Targets'!$B:$B,0))</f>
        <v>0</v>
      </c>
      <c r="CJ103" s="14">
        <f>+INDEX('Monthy Targets'!AF:AF,MATCH(FY2018_ALL_Targets!$B103,'Monthy Targets'!$B:$B,0))</f>
        <v>0</v>
      </c>
      <c r="CK103" s="14">
        <f>+INDEX('Monthy Targets'!AG:AG,MATCH(FY2018_ALL_Targets!$B103,'Monthy Targets'!$B:$B,0))</f>
        <v>0</v>
      </c>
      <c r="CL103" s="14">
        <v>0.35</v>
      </c>
      <c r="CM103" s="14">
        <v>0.35</v>
      </c>
      <c r="CN103" s="14">
        <v>0.35</v>
      </c>
      <c r="CO103" s="14">
        <v>0.35</v>
      </c>
      <c r="CP103" s="14">
        <v>0</v>
      </c>
      <c r="CQ103" s="14">
        <v>0.35</v>
      </c>
      <c r="CR103" s="14">
        <v>0.35</v>
      </c>
      <c r="CS103" s="14">
        <v>0</v>
      </c>
      <c r="DB103" s="14">
        <v>0.65</v>
      </c>
      <c r="DC103" s="14">
        <v>0.65</v>
      </c>
      <c r="DD103" s="14">
        <v>0.65</v>
      </c>
      <c r="DE103" s="14">
        <v>0.65</v>
      </c>
      <c r="DF103" s="14">
        <v>0</v>
      </c>
      <c r="DG103" s="14">
        <v>0.65</v>
      </c>
      <c r="DH103" s="14">
        <v>0.65</v>
      </c>
      <c r="DI103" s="14">
        <v>0</v>
      </c>
      <c r="DR103" s="14">
        <v>0.99</v>
      </c>
      <c r="DS103" s="14">
        <v>0.79</v>
      </c>
      <c r="DV103" s="183">
        <f t="shared" si="3"/>
        <v>2</v>
      </c>
      <c r="DW103" s="183">
        <f t="shared" si="4"/>
        <v>2</v>
      </c>
      <c r="DX103" s="12">
        <f t="shared" si="5"/>
        <v>0</v>
      </c>
      <c r="DY103" s="12">
        <v>0</v>
      </c>
    </row>
    <row r="104" spans="1:129" x14ac:dyDescent="0.25">
      <c r="A104" s="294">
        <v>4906</v>
      </c>
      <c r="B104" s="294">
        <v>455951</v>
      </c>
      <c r="C104" s="294">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560">
        <v>6.5217391304347797E-2</v>
      </c>
      <c r="BC104" s="560">
        <v>7.4074074074074098E-2</v>
      </c>
      <c r="BD104" s="560">
        <v>0</v>
      </c>
      <c r="BE104" s="560">
        <v>0.35714285714285698</v>
      </c>
      <c r="BF104" s="13"/>
      <c r="BG104" s="13"/>
      <c r="BH104" s="13"/>
      <c r="BI104" s="13"/>
      <c r="BJ104" s="13"/>
      <c r="BK104" s="13"/>
      <c r="BL104" s="13"/>
      <c r="BM104" s="13"/>
      <c r="BN104" s="13">
        <v>6.5217391304347797E-2</v>
      </c>
      <c r="BO104" s="13">
        <v>7.4074074074074098E-2</v>
      </c>
      <c r="BP104" s="13">
        <v>0</v>
      </c>
      <c r="BQ104" s="13">
        <v>0.35714285714285698</v>
      </c>
      <c r="BR104" s="704" t="s">
        <v>36</v>
      </c>
      <c r="BS104" s="704" t="s">
        <v>36</v>
      </c>
      <c r="BT104" s="704" t="s">
        <v>35</v>
      </c>
      <c r="BU104" s="704" t="s">
        <v>36</v>
      </c>
      <c r="BV104" s="704" t="s">
        <v>36</v>
      </c>
      <c r="BW104" s="704" t="s">
        <v>36</v>
      </c>
      <c r="BX104" s="704" t="s">
        <v>35</v>
      </c>
      <c r="BY104" s="704" t="s">
        <v>36</v>
      </c>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3.32</v>
      </c>
      <c r="CF104" s="14">
        <f>+INDEX('Monthy Targets'!AB:AB,MATCH(FY2018_ALL_Targets!$B104,'Monthy Targets'!$B:$B,0))</f>
        <v>3.34</v>
      </c>
      <c r="CG104" s="14">
        <f>+INDEX('Monthy Targets'!AC:AC,MATCH(FY2018_ALL_Targets!$B104,'Monthy Targets'!$B:$B,0))</f>
        <v>0</v>
      </c>
      <c r="CH104" s="14">
        <f>+INDEX('Monthy Targets'!AD:AD,MATCH(FY2018_ALL_Targets!$B104,'Monthy Targets'!$B:$B,0))</f>
        <v>0</v>
      </c>
      <c r="CI104" s="14">
        <f>+INDEX('Monthy Targets'!AE:AE,MATCH(FY2018_ALL_Targets!$B104,'Monthy Targets'!$B:$B,0))</f>
        <v>0</v>
      </c>
      <c r="CJ104" s="14">
        <f>+INDEX('Monthy Targets'!AF:AF,MATCH(FY2018_ALL_Targets!$B104,'Monthy Targets'!$B:$B,0))</f>
        <v>0</v>
      </c>
      <c r="CK104" s="14">
        <f>+INDEX('Monthy Targets'!AG:AG,MATCH(FY2018_ALL_Targets!$B104,'Monthy Targets'!$B:$B,0))</f>
        <v>0</v>
      </c>
      <c r="CL104" s="14">
        <v>0.22</v>
      </c>
      <c r="CM104" s="14">
        <v>0.22</v>
      </c>
      <c r="CN104" s="14">
        <v>0.22</v>
      </c>
      <c r="CO104" s="14">
        <v>0</v>
      </c>
      <c r="CP104" s="14">
        <v>0</v>
      </c>
      <c r="CQ104" s="14">
        <v>0</v>
      </c>
      <c r="CR104" s="14">
        <v>0.22</v>
      </c>
      <c r="CS104" s="14">
        <v>0</v>
      </c>
      <c r="DB104" s="14">
        <v>0.41</v>
      </c>
      <c r="DC104" s="14">
        <v>0.41</v>
      </c>
      <c r="DD104" s="14">
        <v>0.41</v>
      </c>
      <c r="DE104" s="14">
        <v>0</v>
      </c>
      <c r="DF104" s="14">
        <v>0</v>
      </c>
      <c r="DG104" s="14">
        <v>0</v>
      </c>
      <c r="DH104" s="14">
        <v>0.41</v>
      </c>
      <c r="DI104" s="14">
        <v>0</v>
      </c>
      <c r="DR104" s="14">
        <v>0.56000000000000005</v>
      </c>
      <c r="DS104" s="14">
        <v>0.43</v>
      </c>
      <c r="DV104" s="183">
        <f t="shared" si="3"/>
        <v>3</v>
      </c>
      <c r="DW104" s="183">
        <f t="shared" si="4"/>
        <v>3</v>
      </c>
      <c r="DX104" s="12">
        <f t="shared" si="5"/>
        <v>0</v>
      </c>
      <c r="DY104" s="12">
        <v>0</v>
      </c>
    </row>
    <row r="105" spans="1:129" x14ac:dyDescent="0.25">
      <c r="A105" s="294">
        <v>4910</v>
      </c>
      <c r="B105" s="294">
        <v>455954</v>
      </c>
      <c r="C105" s="294">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560">
        <v>6.25E-2</v>
      </c>
      <c r="BC105" s="560">
        <v>0</v>
      </c>
      <c r="BD105" s="560">
        <v>0</v>
      </c>
      <c r="BE105" s="560">
        <v>0.15625</v>
      </c>
      <c r="BF105" s="13"/>
      <c r="BG105" s="13"/>
      <c r="BH105" s="13"/>
      <c r="BI105" s="13"/>
      <c r="BJ105" s="13"/>
      <c r="BK105" s="13"/>
      <c r="BL105" s="13"/>
      <c r="BM105" s="13"/>
      <c r="BN105" s="13">
        <v>6.25E-2</v>
      </c>
      <c r="BO105" s="13">
        <v>0</v>
      </c>
      <c r="BP105" s="13">
        <v>0</v>
      </c>
      <c r="BQ105" s="13">
        <v>0.15625</v>
      </c>
      <c r="BR105" s="704" t="s">
        <v>36</v>
      </c>
      <c r="BS105" s="704" t="s">
        <v>35</v>
      </c>
      <c r="BT105" s="704" t="s">
        <v>35</v>
      </c>
      <c r="BU105" s="704" t="s">
        <v>35</v>
      </c>
      <c r="BV105" s="704" t="s">
        <v>36</v>
      </c>
      <c r="BW105" s="704" t="s">
        <v>35</v>
      </c>
      <c r="BX105" s="704" t="s">
        <v>35</v>
      </c>
      <c r="BY105" s="704" t="s">
        <v>35</v>
      </c>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3.1</v>
      </c>
      <c r="CF105" s="14">
        <f>+INDEX('Monthy Targets'!AB:AB,MATCH(FY2018_ALL_Targets!$B105,'Monthy Targets'!$B:$B,0))</f>
        <v>3.11</v>
      </c>
      <c r="CG105" s="14">
        <f>+INDEX('Monthy Targets'!AC:AC,MATCH(FY2018_ALL_Targets!$B105,'Monthy Targets'!$B:$B,0))</f>
        <v>0</v>
      </c>
      <c r="CH105" s="14">
        <f>+INDEX('Monthy Targets'!AD:AD,MATCH(FY2018_ALL_Targets!$B105,'Monthy Targets'!$B:$B,0))</f>
        <v>0</v>
      </c>
      <c r="CI105" s="14">
        <f>+INDEX('Monthy Targets'!AE:AE,MATCH(FY2018_ALL_Targets!$B105,'Monthy Targets'!$B:$B,0))</f>
        <v>0</v>
      </c>
      <c r="CJ105" s="14">
        <f>+INDEX('Monthy Targets'!AF:AF,MATCH(FY2018_ALL_Targets!$B105,'Monthy Targets'!$B:$B,0))</f>
        <v>0</v>
      </c>
      <c r="CK105" s="14">
        <f>+INDEX('Monthy Targets'!AG:AG,MATCH(FY2018_ALL_Targets!$B105,'Monthy Targets'!$B:$B,0))</f>
        <v>0</v>
      </c>
      <c r="CL105" s="14">
        <v>0.21</v>
      </c>
      <c r="CM105" s="14">
        <v>0.21</v>
      </c>
      <c r="CN105" s="14">
        <v>0.21</v>
      </c>
      <c r="CO105" s="14">
        <v>0.21</v>
      </c>
      <c r="CP105" s="14">
        <v>0</v>
      </c>
      <c r="CQ105" s="14">
        <v>0.21</v>
      </c>
      <c r="CR105" s="14">
        <v>0.21</v>
      </c>
      <c r="CS105" s="14">
        <v>0.21</v>
      </c>
      <c r="DB105" s="14">
        <v>0.38</v>
      </c>
      <c r="DC105" s="14">
        <v>0.38</v>
      </c>
      <c r="DD105" s="14">
        <v>0.38</v>
      </c>
      <c r="DE105" s="14">
        <v>0</v>
      </c>
      <c r="DF105" s="14">
        <v>0</v>
      </c>
      <c r="DG105" s="14">
        <v>0.38</v>
      </c>
      <c r="DH105" s="14">
        <v>0.38</v>
      </c>
      <c r="DI105" s="14">
        <v>0.38</v>
      </c>
      <c r="DR105" s="14">
        <v>0.54</v>
      </c>
      <c r="DS105" s="14">
        <v>0.53</v>
      </c>
      <c r="DV105" s="183">
        <f t="shared" si="3"/>
        <v>1</v>
      </c>
      <c r="DW105" s="183">
        <f t="shared" si="4"/>
        <v>1</v>
      </c>
      <c r="DX105" s="12">
        <f t="shared" si="5"/>
        <v>0</v>
      </c>
      <c r="DY105" s="12">
        <v>0</v>
      </c>
    </row>
    <row r="106" spans="1:129" x14ac:dyDescent="0.25">
      <c r="A106" s="294">
        <v>4955</v>
      </c>
      <c r="B106" s="294">
        <v>455957</v>
      </c>
      <c r="C106" s="294">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560">
        <v>0</v>
      </c>
      <c r="BC106" s="560">
        <v>2.27272727272727E-2</v>
      </c>
      <c r="BD106" s="560">
        <v>0</v>
      </c>
      <c r="BE106" s="560">
        <v>0.29508196721311503</v>
      </c>
      <c r="BF106" s="13"/>
      <c r="BG106" s="13"/>
      <c r="BH106" s="13"/>
      <c r="BI106" s="13"/>
      <c r="BJ106" s="13"/>
      <c r="BK106" s="13"/>
      <c r="BL106" s="13"/>
      <c r="BM106" s="13"/>
      <c r="BN106" s="13">
        <v>0</v>
      </c>
      <c r="BO106" s="13">
        <v>2.27272727272727E-2</v>
      </c>
      <c r="BP106" s="13">
        <v>0</v>
      </c>
      <c r="BQ106" s="13">
        <v>0.29508196721311503</v>
      </c>
      <c r="BR106" s="704" t="s">
        <v>35</v>
      </c>
      <c r="BS106" s="704" t="s">
        <v>35</v>
      </c>
      <c r="BT106" s="704" t="s">
        <v>35</v>
      </c>
      <c r="BU106" s="704" t="s">
        <v>36</v>
      </c>
      <c r="BV106" s="704" t="s">
        <v>35</v>
      </c>
      <c r="BW106" s="704" t="s">
        <v>35</v>
      </c>
      <c r="BX106" s="704" t="s">
        <v>35</v>
      </c>
      <c r="BY106" s="704" t="s">
        <v>36</v>
      </c>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8.6300000000000008</v>
      </c>
      <c r="CF106" s="14">
        <f>+INDEX('Monthy Targets'!AB:AB,MATCH(FY2018_ALL_Targets!$B106,'Monthy Targets'!$B:$B,0))</f>
        <v>8.67</v>
      </c>
      <c r="CG106" s="14">
        <f>+INDEX('Monthy Targets'!AC:AC,MATCH(FY2018_ALL_Targets!$B106,'Monthy Targets'!$B:$B,0))</f>
        <v>0</v>
      </c>
      <c r="CH106" s="14">
        <f>+INDEX('Monthy Targets'!AD:AD,MATCH(FY2018_ALL_Targets!$B106,'Monthy Targets'!$B:$B,0))</f>
        <v>0</v>
      </c>
      <c r="CI106" s="14">
        <f>+INDEX('Monthy Targets'!AE:AE,MATCH(FY2018_ALL_Targets!$B106,'Monthy Targets'!$B:$B,0))</f>
        <v>0</v>
      </c>
      <c r="CJ106" s="14">
        <f>+INDEX('Monthy Targets'!AF:AF,MATCH(FY2018_ALL_Targets!$B106,'Monthy Targets'!$B:$B,0))</f>
        <v>0</v>
      </c>
      <c r="CK106" s="14">
        <f>+INDEX('Monthy Targets'!AG:AG,MATCH(FY2018_ALL_Targets!$B106,'Monthy Targets'!$B:$B,0))</f>
        <v>0</v>
      </c>
      <c r="CL106" s="14">
        <v>0.56999999999999995</v>
      </c>
      <c r="CM106" s="14">
        <v>0.56999999999999995</v>
      </c>
      <c r="CN106" s="14">
        <v>0.56999999999999995</v>
      </c>
      <c r="CO106" s="14">
        <v>0.56999999999999995</v>
      </c>
      <c r="CP106" s="14">
        <v>0.56999999999999995</v>
      </c>
      <c r="CQ106" s="14">
        <v>0.56999999999999995</v>
      </c>
      <c r="CR106" s="14">
        <v>0.56999999999999995</v>
      </c>
      <c r="CS106" s="14">
        <v>0</v>
      </c>
      <c r="DB106" s="14">
        <v>1.07</v>
      </c>
      <c r="DC106" s="14">
        <v>1.07</v>
      </c>
      <c r="DD106" s="14">
        <v>1.07</v>
      </c>
      <c r="DE106" s="14">
        <v>1.07</v>
      </c>
      <c r="DF106" s="14">
        <v>1.07</v>
      </c>
      <c r="DG106" s="14">
        <v>1.07</v>
      </c>
      <c r="DH106" s="14">
        <v>1.07</v>
      </c>
      <c r="DI106" s="14">
        <v>0</v>
      </c>
      <c r="DR106" s="14">
        <v>1.62</v>
      </c>
      <c r="DS106" s="14">
        <v>1.48</v>
      </c>
      <c r="DV106" s="183">
        <f t="shared" si="3"/>
        <v>1</v>
      </c>
      <c r="DW106" s="183">
        <f t="shared" si="4"/>
        <v>1</v>
      </c>
      <c r="DX106" s="12">
        <f t="shared" si="5"/>
        <v>0</v>
      </c>
      <c r="DY106" s="12">
        <v>0</v>
      </c>
    </row>
    <row r="107" spans="1:129" x14ac:dyDescent="0.25">
      <c r="A107" s="294">
        <v>4735</v>
      </c>
      <c r="B107" s="294">
        <v>455961</v>
      </c>
      <c r="C107" s="294">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560">
        <v>6.0606060606060601E-2</v>
      </c>
      <c r="BC107" s="560">
        <v>4.7619047619047603E-2</v>
      </c>
      <c r="BD107" s="560">
        <v>0</v>
      </c>
      <c r="BE107" s="560">
        <v>0.101694915254237</v>
      </c>
      <c r="BF107" s="13"/>
      <c r="BG107" s="13"/>
      <c r="BH107" s="13"/>
      <c r="BI107" s="13"/>
      <c r="BJ107" s="13"/>
      <c r="BK107" s="13"/>
      <c r="BL107" s="13"/>
      <c r="BM107" s="13"/>
      <c r="BN107" s="13">
        <v>6.0606060606060601E-2</v>
      </c>
      <c r="BO107" s="13">
        <v>4.7619047619047603E-2</v>
      </c>
      <c r="BP107" s="13">
        <v>0</v>
      </c>
      <c r="BQ107" s="13">
        <v>0.101694915254237</v>
      </c>
      <c r="BR107" s="704" t="s">
        <v>36</v>
      </c>
      <c r="BS107" s="704" t="s">
        <v>35</v>
      </c>
      <c r="BT107" s="704" t="s">
        <v>35</v>
      </c>
      <c r="BU107" s="704" t="s">
        <v>35</v>
      </c>
      <c r="BV107" s="704" t="s">
        <v>36</v>
      </c>
      <c r="BW107" s="704" t="s">
        <v>35</v>
      </c>
      <c r="BX107" s="704" t="s">
        <v>35</v>
      </c>
      <c r="BY107" s="704" t="s">
        <v>35</v>
      </c>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7.86</v>
      </c>
      <c r="CF107" s="14">
        <f>+INDEX('Monthy Targets'!AB:AB,MATCH(FY2018_ALL_Targets!$B107,'Monthy Targets'!$B:$B,0))</f>
        <v>7.9</v>
      </c>
      <c r="CG107" s="14">
        <f>+INDEX('Monthy Targets'!AC:AC,MATCH(FY2018_ALL_Targets!$B107,'Monthy Targets'!$B:$B,0))</f>
        <v>0</v>
      </c>
      <c r="CH107" s="14">
        <f>+INDEX('Monthy Targets'!AD:AD,MATCH(FY2018_ALL_Targets!$B107,'Monthy Targets'!$B:$B,0))</f>
        <v>0</v>
      </c>
      <c r="CI107" s="14">
        <f>+INDEX('Monthy Targets'!AE:AE,MATCH(FY2018_ALL_Targets!$B107,'Monthy Targets'!$B:$B,0))</f>
        <v>0</v>
      </c>
      <c r="CJ107" s="14">
        <f>+INDEX('Monthy Targets'!AF:AF,MATCH(FY2018_ALL_Targets!$B107,'Monthy Targets'!$B:$B,0))</f>
        <v>0</v>
      </c>
      <c r="CK107" s="14">
        <f>+INDEX('Monthy Targets'!AG:AG,MATCH(FY2018_ALL_Targets!$B107,'Monthy Targets'!$B:$B,0))</f>
        <v>0</v>
      </c>
      <c r="CL107" s="14">
        <v>0.52</v>
      </c>
      <c r="CM107" s="14">
        <v>0</v>
      </c>
      <c r="CN107" s="14">
        <v>0.52</v>
      </c>
      <c r="CO107" s="14">
        <v>0.52</v>
      </c>
      <c r="CP107" s="14">
        <v>0</v>
      </c>
      <c r="CQ107" s="14">
        <v>0.52</v>
      </c>
      <c r="CR107" s="14">
        <v>0.52</v>
      </c>
      <c r="CS107" s="14">
        <v>0.52</v>
      </c>
      <c r="DB107" s="14">
        <v>0.97</v>
      </c>
      <c r="DC107" s="14">
        <v>0</v>
      </c>
      <c r="DD107" s="14">
        <v>0.97</v>
      </c>
      <c r="DE107" s="14">
        <v>0.97</v>
      </c>
      <c r="DF107" s="14">
        <v>0</v>
      </c>
      <c r="DG107" s="14">
        <v>0.97</v>
      </c>
      <c r="DH107" s="14">
        <v>0.97</v>
      </c>
      <c r="DI107" s="14">
        <v>0.97</v>
      </c>
      <c r="DR107" s="14">
        <v>1.32</v>
      </c>
      <c r="DS107" s="14">
        <v>1.35</v>
      </c>
      <c r="DV107" s="183">
        <f t="shared" si="3"/>
        <v>1</v>
      </c>
      <c r="DW107" s="183">
        <f t="shared" si="4"/>
        <v>1</v>
      </c>
      <c r="DX107" s="12">
        <f t="shared" si="5"/>
        <v>0</v>
      </c>
      <c r="DY107" s="12">
        <v>0</v>
      </c>
    </row>
    <row r="108" spans="1:129" x14ac:dyDescent="0.25">
      <c r="A108" s="294">
        <v>4927</v>
      </c>
      <c r="B108" s="294">
        <v>455963</v>
      </c>
      <c r="C108" s="294">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560">
        <v>6.6666666666666693E-2</v>
      </c>
      <c r="BC108" s="560" t="s">
        <v>3345</v>
      </c>
      <c r="BD108" s="560">
        <v>0</v>
      </c>
      <c r="BE108" s="560">
        <v>4.4444444444444398E-2</v>
      </c>
      <c r="BF108" s="13"/>
      <c r="BG108" s="13"/>
      <c r="BH108" s="13"/>
      <c r="BI108" s="13"/>
      <c r="BJ108" s="13"/>
      <c r="BK108" s="13"/>
      <c r="BL108" s="13"/>
      <c r="BM108" s="13"/>
      <c r="BN108" s="13">
        <v>6.6666666666666693E-2</v>
      </c>
      <c r="BO108" s="13" t="s">
        <v>3345</v>
      </c>
      <c r="BP108" s="13">
        <v>0</v>
      </c>
      <c r="BQ108" s="13">
        <v>4.4444444444444398E-2</v>
      </c>
      <c r="BR108" s="704" t="s">
        <v>36</v>
      </c>
      <c r="BS108" s="704" t="s">
        <v>35</v>
      </c>
      <c r="BT108" s="704" t="s">
        <v>35</v>
      </c>
      <c r="BU108" s="704" t="s">
        <v>35</v>
      </c>
      <c r="BV108" s="704" t="s">
        <v>36</v>
      </c>
      <c r="BW108" s="704" t="s">
        <v>36</v>
      </c>
      <c r="BX108" s="704" t="s">
        <v>35</v>
      </c>
      <c r="BY108" s="704" t="s">
        <v>35</v>
      </c>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3.8</v>
      </c>
      <c r="CF108" s="14">
        <f>+INDEX('Monthy Targets'!AB:AB,MATCH(FY2018_ALL_Targets!$B108,'Monthy Targets'!$B:$B,0))</f>
        <v>3.82</v>
      </c>
      <c r="CG108" s="14">
        <f>+INDEX('Monthy Targets'!AC:AC,MATCH(FY2018_ALL_Targets!$B108,'Monthy Targets'!$B:$B,0))</f>
        <v>0</v>
      </c>
      <c r="CH108" s="14">
        <f>+INDEX('Monthy Targets'!AD:AD,MATCH(FY2018_ALL_Targets!$B108,'Monthy Targets'!$B:$B,0))</f>
        <v>0</v>
      </c>
      <c r="CI108" s="14">
        <f>+INDEX('Monthy Targets'!AE:AE,MATCH(FY2018_ALL_Targets!$B108,'Monthy Targets'!$B:$B,0))</f>
        <v>0</v>
      </c>
      <c r="CJ108" s="14">
        <f>+INDEX('Monthy Targets'!AF:AF,MATCH(FY2018_ALL_Targets!$B108,'Monthy Targets'!$B:$B,0))</f>
        <v>0</v>
      </c>
      <c r="CK108" s="14">
        <f>+INDEX('Monthy Targets'!AG:AG,MATCH(FY2018_ALL_Targets!$B108,'Monthy Targets'!$B:$B,0))</f>
        <v>0</v>
      </c>
      <c r="CL108" s="14">
        <v>0</v>
      </c>
      <c r="CM108" s="14">
        <v>0.25</v>
      </c>
      <c r="CN108" s="14">
        <v>0.25</v>
      </c>
      <c r="CO108" s="14">
        <v>0.25</v>
      </c>
      <c r="CP108" s="14">
        <v>0</v>
      </c>
      <c r="CQ108" s="14">
        <v>0.25</v>
      </c>
      <c r="CR108" s="14">
        <v>0.25</v>
      </c>
      <c r="CS108" s="14">
        <v>0.25</v>
      </c>
      <c r="DB108" s="14">
        <v>0</v>
      </c>
      <c r="DC108" s="14">
        <v>0.47</v>
      </c>
      <c r="DD108" s="14">
        <v>0.47</v>
      </c>
      <c r="DE108" s="14">
        <v>0.47</v>
      </c>
      <c r="DF108" s="14">
        <v>0</v>
      </c>
      <c r="DG108" s="14">
        <v>0</v>
      </c>
      <c r="DH108" s="14">
        <v>0.47</v>
      </c>
      <c r="DI108" s="14">
        <v>0.47</v>
      </c>
      <c r="DR108" s="14">
        <v>0.64</v>
      </c>
      <c r="DS108" s="14">
        <v>0.6</v>
      </c>
      <c r="DV108" s="183">
        <f t="shared" si="3"/>
        <v>1</v>
      </c>
      <c r="DW108" s="183">
        <f t="shared" si="4"/>
        <v>2</v>
      </c>
      <c r="DX108" s="12">
        <f t="shared" si="5"/>
        <v>0</v>
      </c>
      <c r="DY108" s="12">
        <v>0</v>
      </c>
    </row>
    <row r="109" spans="1:129" x14ac:dyDescent="0.25">
      <c r="A109" s="294">
        <v>5170</v>
      </c>
      <c r="B109" s="294">
        <v>455965</v>
      </c>
      <c r="C109" s="294">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560">
        <v>4.0229885057471299E-2</v>
      </c>
      <c r="BC109" s="560">
        <v>7.63358778625954E-3</v>
      </c>
      <c r="BD109" s="560">
        <v>0</v>
      </c>
      <c r="BE109" s="560">
        <v>7.3619631901840496E-2</v>
      </c>
      <c r="BF109" s="13"/>
      <c r="BG109" s="13"/>
      <c r="BH109" s="13"/>
      <c r="BI109" s="13"/>
      <c r="BJ109" s="13"/>
      <c r="BK109" s="13"/>
      <c r="BL109" s="13"/>
      <c r="BM109" s="13"/>
      <c r="BN109" s="13">
        <v>4.0229885057471299E-2</v>
      </c>
      <c r="BO109" s="13">
        <v>7.63358778625954E-3</v>
      </c>
      <c r="BP109" s="13">
        <v>0</v>
      </c>
      <c r="BQ109" s="13">
        <v>7.3619631901840496E-2</v>
      </c>
      <c r="BR109" s="704" t="s">
        <v>36</v>
      </c>
      <c r="BS109" s="704" t="s">
        <v>35</v>
      </c>
      <c r="BT109" s="704" t="s">
        <v>35</v>
      </c>
      <c r="BU109" s="704" t="s">
        <v>35</v>
      </c>
      <c r="BV109" s="704" t="s">
        <v>36</v>
      </c>
      <c r="BW109" s="704" t="s">
        <v>35</v>
      </c>
      <c r="BX109" s="704" t="s">
        <v>35</v>
      </c>
      <c r="BY109" s="704" t="s">
        <v>35</v>
      </c>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17.760000000000002</v>
      </c>
      <c r="CF109" s="14">
        <f>+INDEX('Monthy Targets'!AB:AB,MATCH(FY2018_ALL_Targets!$B109,'Monthy Targets'!$B:$B,0))</f>
        <v>17.850000000000001</v>
      </c>
      <c r="CG109" s="14">
        <f>+INDEX('Monthy Targets'!AC:AC,MATCH(FY2018_ALL_Targets!$B109,'Monthy Targets'!$B:$B,0))</f>
        <v>0</v>
      </c>
      <c r="CH109" s="14">
        <f>+INDEX('Monthy Targets'!AD:AD,MATCH(FY2018_ALL_Targets!$B109,'Monthy Targets'!$B:$B,0))</f>
        <v>0</v>
      </c>
      <c r="CI109" s="14">
        <f>+INDEX('Monthy Targets'!AE:AE,MATCH(FY2018_ALL_Targets!$B109,'Monthy Targets'!$B:$B,0))</f>
        <v>0</v>
      </c>
      <c r="CJ109" s="14">
        <f>+INDEX('Monthy Targets'!AF:AF,MATCH(FY2018_ALL_Targets!$B109,'Monthy Targets'!$B:$B,0))</f>
        <v>0</v>
      </c>
      <c r="CK109" s="14">
        <f>+INDEX('Monthy Targets'!AG:AG,MATCH(FY2018_ALL_Targets!$B109,'Monthy Targets'!$B:$B,0))</f>
        <v>0</v>
      </c>
      <c r="CL109" s="14">
        <v>0</v>
      </c>
      <c r="CM109" s="14">
        <v>1.18</v>
      </c>
      <c r="CN109" s="14">
        <v>1.18</v>
      </c>
      <c r="CO109" s="14">
        <v>1.18</v>
      </c>
      <c r="CP109" s="14">
        <v>0</v>
      </c>
      <c r="CQ109" s="14">
        <v>1.18</v>
      </c>
      <c r="CR109" s="14">
        <v>1.18</v>
      </c>
      <c r="CS109" s="14">
        <v>1.18</v>
      </c>
      <c r="DB109" s="14">
        <v>0</v>
      </c>
      <c r="DC109" s="14">
        <v>2.19</v>
      </c>
      <c r="DD109" s="14">
        <v>2.19</v>
      </c>
      <c r="DE109" s="14">
        <v>2.19</v>
      </c>
      <c r="DF109" s="14">
        <v>0</v>
      </c>
      <c r="DG109" s="14">
        <v>2.19</v>
      </c>
      <c r="DH109" s="14">
        <v>2.19</v>
      </c>
      <c r="DI109" s="14">
        <v>2.19</v>
      </c>
      <c r="DR109" s="14">
        <v>2.97</v>
      </c>
      <c r="DS109" s="14">
        <v>3.05</v>
      </c>
      <c r="DV109" s="183">
        <f t="shared" si="3"/>
        <v>1</v>
      </c>
      <c r="DW109" s="183">
        <f t="shared" si="4"/>
        <v>1</v>
      </c>
      <c r="DX109" s="12">
        <f t="shared" si="5"/>
        <v>0</v>
      </c>
      <c r="DY109" s="12">
        <v>0</v>
      </c>
    </row>
    <row r="110" spans="1:129" x14ac:dyDescent="0.25">
      <c r="A110" s="294">
        <v>5241</v>
      </c>
      <c r="B110" s="294">
        <v>455968</v>
      </c>
      <c r="C110" s="294">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560">
        <v>0</v>
      </c>
      <c r="BC110" s="560">
        <v>4.3478260869565202E-2</v>
      </c>
      <c r="BD110" s="560">
        <v>1.4492753623188401E-2</v>
      </c>
      <c r="BE110" s="560">
        <v>0.25396825396825401</v>
      </c>
      <c r="BF110" s="13"/>
      <c r="BG110" s="13"/>
      <c r="BH110" s="13"/>
      <c r="BI110" s="13"/>
      <c r="BJ110" s="13"/>
      <c r="BK110" s="13"/>
      <c r="BL110" s="13"/>
      <c r="BM110" s="13"/>
      <c r="BN110" s="13">
        <v>0</v>
      </c>
      <c r="BO110" s="13">
        <v>4.3478260869565202E-2</v>
      </c>
      <c r="BP110" s="13">
        <v>1.4492753623188401E-2</v>
      </c>
      <c r="BQ110" s="13">
        <v>0.25396825396825401</v>
      </c>
      <c r="BR110" s="704" t="s">
        <v>35</v>
      </c>
      <c r="BS110" s="704" t="s">
        <v>35</v>
      </c>
      <c r="BT110" s="704" t="s">
        <v>35</v>
      </c>
      <c r="BU110" s="704" t="s">
        <v>36</v>
      </c>
      <c r="BV110" s="704" t="s">
        <v>35</v>
      </c>
      <c r="BW110" s="704" t="s">
        <v>35</v>
      </c>
      <c r="BX110" s="704" t="s">
        <v>35</v>
      </c>
      <c r="BY110" s="704" t="s">
        <v>36</v>
      </c>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6.88</v>
      </c>
      <c r="CF110" s="14">
        <f>+INDEX('Monthy Targets'!AB:AB,MATCH(FY2018_ALL_Targets!$B110,'Monthy Targets'!$B:$B,0))</f>
        <v>6.91</v>
      </c>
      <c r="CG110" s="14">
        <f>+INDEX('Monthy Targets'!AC:AC,MATCH(FY2018_ALL_Targets!$B110,'Monthy Targets'!$B:$B,0))</f>
        <v>0</v>
      </c>
      <c r="CH110" s="14">
        <f>+INDEX('Monthy Targets'!AD:AD,MATCH(FY2018_ALL_Targets!$B110,'Monthy Targets'!$B:$B,0))</f>
        <v>0</v>
      </c>
      <c r="CI110" s="14">
        <f>+INDEX('Monthy Targets'!AE:AE,MATCH(FY2018_ALL_Targets!$B110,'Monthy Targets'!$B:$B,0))</f>
        <v>0</v>
      </c>
      <c r="CJ110" s="14">
        <f>+INDEX('Monthy Targets'!AF:AF,MATCH(FY2018_ALL_Targets!$B110,'Monthy Targets'!$B:$B,0))</f>
        <v>0</v>
      </c>
      <c r="CK110" s="14">
        <f>+INDEX('Monthy Targets'!AG:AG,MATCH(FY2018_ALL_Targets!$B110,'Monthy Targets'!$B:$B,0))</f>
        <v>0</v>
      </c>
      <c r="CL110" s="14">
        <v>0.46</v>
      </c>
      <c r="CM110" s="14">
        <v>0.46</v>
      </c>
      <c r="CN110" s="14">
        <v>0.46</v>
      </c>
      <c r="CO110" s="14">
        <v>0</v>
      </c>
      <c r="CP110" s="14">
        <v>0.46</v>
      </c>
      <c r="CQ110" s="14">
        <v>0.46</v>
      </c>
      <c r="CR110" s="14">
        <v>0.46</v>
      </c>
      <c r="CS110" s="14">
        <v>0</v>
      </c>
      <c r="DB110" s="14">
        <v>0.85</v>
      </c>
      <c r="DC110" s="14">
        <v>0.85</v>
      </c>
      <c r="DD110" s="14">
        <v>0.85</v>
      </c>
      <c r="DE110" s="14">
        <v>0</v>
      </c>
      <c r="DF110" s="14">
        <v>0.85</v>
      </c>
      <c r="DG110" s="14">
        <v>0.85</v>
      </c>
      <c r="DH110" s="14">
        <v>0.85</v>
      </c>
      <c r="DI110" s="14">
        <v>0</v>
      </c>
      <c r="DR110" s="14">
        <v>1.1499999999999999</v>
      </c>
      <c r="DS110" s="14">
        <v>1.18</v>
      </c>
      <c r="DV110" s="183">
        <f t="shared" si="3"/>
        <v>1</v>
      </c>
      <c r="DW110" s="183">
        <f t="shared" si="4"/>
        <v>1</v>
      </c>
      <c r="DX110" s="12">
        <f t="shared" si="5"/>
        <v>0</v>
      </c>
      <c r="DY110" s="12">
        <v>0</v>
      </c>
    </row>
    <row r="111" spans="1:129" x14ac:dyDescent="0.25">
      <c r="A111" s="294">
        <v>4863</v>
      </c>
      <c r="B111" s="294">
        <v>455970</v>
      </c>
      <c r="C111" s="294">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560">
        <v>4.7619047619047603E-2</v>
      </c>
      <c r="BC111" s="560">
        <v>7.4074074074074098E-2</v>
      </c>
      <c r="BD111" s="560">
        <v>0</v>
      </c>
      <c r="BE111" s="560">
        <v>0.15151515151515199</v>
      </c>
      <c r="BF111" s="13"/>
      <c r="BG111" s="13"/>
      <c r="BH111" s="13"/>
      <c r="BI111" s="13"/>
      <c r="BJ111" s="13"/>
      <c r="BK111" s="13"/>
      <c r="BL111" s="13"/>
      <c r="BM111" s="13"/>
      <c r="BN111" s="13">
        <v>4.7619047619047603E-2</v>
      </c>
      <c r="BO111" s="13">
        <v>7.4074074074074098E-2</v>
      </c>
      <c r="BP111" s="13">
        <v>0</v>
      </c>
      <c r="BQ111" s="13">
        <v>0.15151515151515199</v>
      </c>
      <c r="BR111" s="704" t="s">
        <v>36</v>
      </c>
      <c r="BS111" s="704" t="s">
        <v>36</v>
      </c>
      <c r="BT111" s="704" t="s">
        <v>35</v>
      </c>
      <c r="BU111" s="704" t="s">
        <v>35</v>
      </c>
      <c r="BV111" s="704" t="s">
        <v>36</v>
      </c>
      <c r="BW111" s="704" t="s">
        <v>36</v>
      </c>
      <c r="BX111" s="704" t="s">
        <v>35</v>
      </c>
      <c r="BY111" s="704" t="s">
        <v>35</v>
      </c>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3.79</v>
      </c>
      <c r="CF111" s="14">
        <f>+INDEX('Monthy Targets'!AB:AB,MATCH(FY2018_ALL_Targets!$B111,'Monthy Targets'!$B:$B,0))</f>
        <v>3.81</v>
      </c>
      <c r="CG111" s="14">
        <f>+INDEX('Monthy Targets'!AC:AC,MATCH(FY2018_ALL_Targets!$B111,'Monthy Targets'!$B:$B,0))</f>
        <v>0</v>
      </c>
      <c r="CH111" s="14">
        <f>+INDEX('Monthy Targets'!AD:AD,MATCH(FY2018_ALL_Targets!$B111,'Monthy Targets'!$B:$B,0))</f>
        <v>0</v>
      </c>
      <c r="CI111" s="14">
        <f>+INDEX('Monthy Targets'!AE:AE,MATCH(FY2018_ALL_Targets!$B111,'Monthy Targets'!$B:$B,0))</f>
        <v>0</v>
      </c>
      <c r="CJ111" s="14">
        <f>+INDEX('Monthy Targets'!AF:AF,MATCH(FY2018_ALL_Targets!$B111,'Monthy Targets'!$B:$B,0))</f>
        <v>0</v>
      </c>
      <c r="CK111" s="14">
        <f>+INDEX('Monthy Targets'!AG:AG,MATCH(FY2018_ALL_Targets!$B111,'Monthy Targets'!$B:$B,0))</f>
        <v>0</v>
      </c>
      <c r="CL111" s="14">
        <v>0</v>
      </c>
      <c r="CM111" s="14">
        <v>0.25</v>
      </c>
      <c r="CN111" s="14">
        <v>0.25</v>
      </c>
      <c r="CO111" s="14">
        <v>0.25</v>
      </c>
      <c r="CP111" s="14">
        <v>0</v>
      </c>
      <c r="CQ111" s="14">
        <v>0</v>
      </c>
      <c r="CR111" s="14">
        <v>0.25</v>
      </c>
      <c r="CS111" s="14">
        <v>0.25</v>
      </c>
      <c r="DB111" s="14">
        <v>0</v>
      </c>
      <c r="DC111" s="14">
        <v>0.47</v>
      </c>
      <c r="DD111" s="14">
        <v>0.47</v>
      </c>
      <c r="DE111" s="14">
        <v>0.47</v>
      </c>
      <c r="DF111" s="14">
        <v>0</v>
      </c>
      <c r="DG111" s="14">
        <v>0</v>
      </c>
      <c r="DH111" s="14">
        <v>0.47</v>
      </c>
      <c r="DI111" s="14">
        <v>0.47</v>
      </c>
      <c r="DR111" s="14">
        <v>0.63</v>
      </c>
      <c r="DS111" s="14">
        <v>0.56999999999999995</v>
      </c>
      <c r="DV111" s="183">
        <f t="shared" si="3"/>
        <v>2</v>
      </c>
      <c r="DW111" s="183">
        <f t="shared" si="4"/>
        <v>2</v>
      </c>
      <c r="DX111" s="12">
        <f t="shared" si="5"/>
        <v>0</v>
      </c>
      <c r="DY111" s="12">
        <v>0</v>
      </c>
    </row>
    <row r="112" spans="1:129" x14ac:dyDescent="0.25">
      <c r="A112" s="294">
        <v>4319</v>
      </c>
      <c r="B112" s="294">
        <v>455972</v>
      </c>
      <c r="C112" s="294">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560">
        <v>0</v>
      </c>
      <c r="BC112" s="560" t="s">
        <v>3345</v>
      </c>
      <c r="BD112" s="560">
        <v>0</v>
      </c>
      <c r="BE112" s="560">
        <v>0.3</v>
      </c>
      <c r="BF112" s="13"/>
      <c r="BG112" s="13"/>
      <c r="BH112" s="13"/>
      <c r="BI112" s="13"/>
      <c r="BJ112" s="13"/>
      <c r="BK112" s="13"/>
      <c r="BL112" s="13"/>
      <c r="BM112" s="13"/>
      <c r="BN112" s="13">
        <v>0</v>
      </c>
      <c r="BO112" s="13" t="s">
        <v>3345</v>
      </c>
      <c r="BP112" s="13">
        <v>0</v>
      </c>
      <c r="BQ112" s="13">
        <v>0.3</v>
      </c>
      <c r="BR112" s="704" t="s">
        <v>35</v>
      </c>
      <c r="BS112" s="704" t="s">
        <v>35</v>
      </c>
      <c r="BT112" s="704" t="s">
        <v>35</v>
      </c>
      <c r="BU112" s="704" t="s">
        <v>36</v>
      </c>
      <c r="BV112" s="704" t="s">
        <v>35</v>
      </c>
      <c r="BW112" s="704" t="s">
        <v>35</v>
      </c>
      <c r="BX112" s="704" t="s">
        <v>35</v>
      </c>
      <c r="BY112" s="704" t="s">
        <v>36</v>
      </c>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2.79</v>
      </c>
      <c r="CF112" s="14">
        <f>+INDEX('Monthy Targets'!AB:AB,MATCH(FY2018_ALL_Targets!$B112,'Monthy Targets'!$B:$B,0))</f>
        <v>2.8</v>
      </c>
      <c r="CG112" s="14">
        <f>+INDEX('Monthy Targets'!AC:AC,MATCH(FY2018_ALL_Targets!$B112,'Monthy Targets'!$B:$B,0))</f>
        <v>0</v>
      </c>
      <c r="CH112" s="14">
        <f>+INDEX('Monthy Targets'!AD:AD,MATCH(FY2018_ALL_Targets!$B112,'Monthy Targets'!$B:$B,0))</f>
        <v>0</v>
      </c>
      <c r="CI112" s="14">
        <f>+INDEX('Monthy Targets'!AE:AE,MATCH(FY2018_ALL_Targets!$B112,'Monthy Targets'!$B:$B,0))</f>
        <v>0</v>
      </c>
      <c r="CJ112" s="14">
        <f>+INDEX('Monthy Targets'!AF:AF,MATCH(FY2018_ALL_Targets!$B112,'Monthy Targets'!$B:$B,0))</f>
        <v>0</v>
      </c>
      <c r="CK112" s="14">
        <f>+INDEX('Monthy Targets'!AG:AG,MATCH(FY2018_ALL_Targets!$B112,'Monthy Targets'!$B:$B,0))</f>
        <v>0</v>
      </c>
      <c r="CL112" s="14">
        <v>0.19</v>
      </c>
      <c r="CM112" s="14">
        <v>0.19</v>
      </c>
      <c r="CN112" s="14">
        <v>0.19</v>
      </c>
      <c r="CO112" s="14">
        <v>0</v>
      </c>
      <c r="CP112" s="14">
        <v>0.19</v>
      </c>
      <c r="CQ112" s="14">
        <v>0.19</v>
      </c>
      <c r="CR112" s="14">
        <v>0.19</v>
      </c>
      <c r="CS112" s="14">
        <v>0</v>
      </c>
      <c r="DB112" s="14">
        <v>0.34</v>
      </c>
      <c r="DC112" s="14">
        <v>0.34</v>
      </c>
      <c r="DD112" s="14">
        <v>0.34</v>
      </c>
      <c r="DE112" s="14">
        <v>0</v>
      </c>
      <c r="DF112" s="14">
        <v>0.34</v>
      </c>
      <c r="DG112" s="14">
        <v>0.34</v>
      </c>
      <c r="DH112" s="14">
        <v>0.34</v>
      </c>
      <c r="DI112" s="14">
        <v>0</v>
      </c>
      <c r="DR112" s="14">
        <v>0.47</v>
      </c>
      <c r="DS112" s="14">
        <v>0.48</v>
      </c>
      <c r="DV112" s="183">
        <f t="shared" si="3"/>
        <v>1</v>
      </c>
      <c r="DW112" s="183">
        <f t="shared" si="4"/>
        <v>1</v>
      </c>
      <c r="DX112" s="12">
        <f t="shared" si="5"/>
        <v>0</v>
      </c>
      <c r="DY112" s="12">
        <v>0</v>
      </c>
    </row>
    <row r="113" spans="1:129" x14ac:dyDescent="0.25">
      <c r="A113" s="474">
        <v>5295</v>
      </c>
      <c r="B113" s="474">
        <v>455974</v>
      </c>
      <c r="C113" s="474">
        <v>1025975</v>
      </c>
      <c r="D113" s="475">
        <v>1518915099</v>
      </c>
      <c r="E113" s="475"/>
      <c r="F113" s="476" t="s">
        <v>1258</v>
      </c>
      <c r="G113" s="12" t="s">
        <v>1073</v>
      </c>
      <c r="H113" s="480" t="s">
        <v>1428</v>
      </c>
      <c r="I113" s="477" t="s">
        <v>1074</v>
      </c>
      <c r="J113" s="478">
        <v>3.7174721189591101E-2</v>
      </c>
      <c r="K113" s="478">
        <v>2.7586206896551699E-2</v>
      </c>
      <c r="L113" s="478">
        <v>0</v>
      </c>
      <c r="M113" s="478">
        <v>0.14885496183206101</v>
      </c>
      <c r="N113" s="478">
        <v>3.3538610000000003E-2</v>
      </c>
      <c r="O113" s="478">
        <v>5.6668459999999997E-2</v>
      </c>
      <c r="P113" s="478">
        <v>5.2596600000000002E-3</v>
      </c>
      <c r="Q113" s="478">
        <v>0.16064707</v>
      </c>
      <c r="R113" s="478">
        <v>3.6542750929367998E-2</v>
      </c>
      <c r="S113" s="478">
        <v>5.6668459999999997E-2</v>
      </c>
      <c r="T113" s="478">
        <v>5.2596600000000002E-3</v>
      </c>
      <c r="U113" s="478">
        <v>0.16064707</v>
      </c>
      <c r="V113" s="478">
        <v>3.5315985130111499E-2</v>
      </c>
      <c r="W113" s="478">
        <v>5.6668459999999997E-2</v>
      </c>
      <c r="X113" s="478">
        <v>5.2596600000000002E-3</v>
      </c>
      <c r="Y113" s="478">
        <v>0.16064707</v>
      </c>
      <c r="Z113" s="478">
        <v>3.5910780669145E-2</v>
      </c>
      <c r="AA113" s="478">
        <v>5.6668459999999997E-2</v>
      </c>
      <c r="AB113" s="478">
        <v>5.2596600000000002E-3</v>
      </c>
      <c r="AC113" s="478">
        <v>0.16064707</v>
      </c>
      <c r="AD113" s="478">
        <v>3.3538610000000003E-2</v>
      </c>
      <c r="AE113" s="478">
        <v>5.6668459999999997E-2</v>
      </c>
      <c r="AF113" s="478">
        <v>5.2596600000000002E-3</v>
      </c>
      <c r="AG113" s="478">
        <v>0.16064707</v>
      </c>
      <c r="AH113" s="478">
        <v>3.5278810408921897E-2</v>
      </c>
      <c r="AI113" s="478">
        <v>5.6668459999999997E-2</v>
      </c>
      <c r="AJ113" s="478">
        <v>5.2596600000000002E-3</v>
      </c>
      <c r="AK113" s="478">
        <v>0.16064707</v>
      </c>
      <c r="AL113" s="478">
        <v>3.3538610000000003E-2</v>
      </c>
      <c r="AM113" s="478">
        <v>5.6668459999999997E-2</v>
      </c>
      <c r="AN113" s="478">
        <v>5.2596600000000002E-3</v>
      </c>
      <c r="AO113" s="478">
        <v>0.16064707</v>
      </c>
      <c r="AP113" s="478">
        <v>3.4572490706319702E-2</v>
      </c>
      <c r="AQ113" s="478">
        <v>5.6668459999999997E-2</v>
      </c>
      <c r="AR113" s="478">
        <v>5.2596600000000002E-3</v>
      </c>
      <c r="AS113" s="478">
        <v>0.16064707</v>
      </c>
      <c r="AT113" s="478">
        <v>3.3538610000000003E-2</v>
      </c>
      <c r="AU113" s="478">
        <v>5.6668459999999997E-2</v>
      </c>
      <c r="AV113" s="478">
        <v>5.2596600000000002E-3</v>
      </c>
      <c r="AW113" s="478">
        <v>0.16064707</v>
      </c>
      <c r="AX113" s="478">
        <v>0</v>
      </c>
      <c r="AY113" s="478">
        <v>0</v>
      </c>
      <c r="AZ113" s="478">
        <v>0</v>
      </c>
      <c r="BA113" s="478">
        <v>0</v>
      </c>
      <c r="BB113" s="560" t="s">
        <v>3435</v>
      </c>
      <c r="BC113" s="560" t="s">
        <v>3435</v>
      </c>
      <c r="BD113" s="560" t="s">
        <v>3435</v>
      </c>
      <c r="BE113" s="560" t="s">
        <v>3435</v>
      </c>
      <c r="BF113" s="478"/>
      <c r="BG113" s="478"/>
      <c r="BH113" s="478"/>
      <c r="BI113" s="478"/>
      <c r="BJ113" s="478"/>
      <c r="BK113" s="478"/>
      <c r="BL113" s="478"/>
      <c r="BM113" s="478"/>
      <c r="BN113" s="478" t="s">
        <v>3435</v>
      </c>
      <c r="BO113" s="478" t="s">
        <v>3435</v>
      </c>
      <c r="BP113" s="478" t="s">
        <v>3435</v>
      </c>
      <c r="BQ113" s="478" t="s">
        <v>3435</v>
      </c>
      <c r="BR113" s="704" t="s">
        <v>3435</v>
      </c>
      <c r="BS113" s="704" t="s">
        <v>3435</v>
      </c>
      <c r="BT113" s="704" t="s">
        <v>3435</v>
      </c>
      <c r="BU113" s="704" t="s">
        <v>3435</v>
      </c>
      <c r="BV113" s="704" t="s">
        <v>3435</v>
      </c>
      <c r="BW113" s="704" t="s">
        <v>3435</v>
      </c>
      <c r="BX113" s="704" t="s">
        <v>3435</v>
      </c>
      <c r="BY113" s="704" t="s">
        <v>3435</v>
      </c>
      <c r="BZ113" s="481">
        <f>+INDEX('Monthy Targets'!V:V,MATCH(FY2018_ALL_Targets!$B113,'Monthy Targets'!$B:$B,0))</f>
        <v>5.7</v>
      </c>
      <c r="CA113" s="481">
        <f>+INDEX('Monthy Targets'!W:W,MATCH(FY2018_ALL_Targets!$B113,'Monthy Targets'!$B:$B,0))</f>
        <v>5.7</v>
      </c>
      <c r="CB113" s="481">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CP113" s="14">
        <v>0</v>
      </c>
      <c r="CQ113" s="14">
        <v>0</v>
      </c>
      <c r="CR113" s="14">
        <v>0</v>
      </c>
      <c r="CS113" s="14">
        <v>0</v>
      </c>
      <c r="DB113" s="14">
        <v>0</v>
      </c>
      <c r="DC113" s="14">
        <v>0</v>
      </c>
      <c r="DD113" s="14">
        <v>0</v>
      </c>
      <c r="DE113" s="14">
        <v>0</v>
      </c>
      <c r="DF113" s="14">
        <v>0</v>
      </c>
      <c r="DG113" s="14">
        <v>0</v>
      </c>
      <c r="DH113" s="14">
        <v>0</v>
      </c>
      <c r="DI113" s="14">
        <v>0</v>
      </c>
      <c r="DR113" s="14">
        <v>0.05</v>
      </c>
      <c r="DS113" s="14">
        <v>0</v>
      </c>
      <c r="DV113" s="183">
        <f t="shared" si="3"/>
        <v>4</v>
      </c>
      <c r="DW113" s="183">
        <f t="shared" si="4"/>
        <v>4</v>
      </c>
      <c r="DX113" s="12">
        <f t="shared" si="5"/>
        <v>4</v>
      </c>
      <c r="DY113" s="12">
        <v>3</v>
      </c>
    </row>
    <row r="114" spans="1:129" x14ac:dyDescent="0.25">
      <c r="A114" s="294">
        <v>4555</v>
      </c>
      <c r="B114" s="294">
        <v>455986</v>
      </c>
      <c r="C114" s="294">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560">
        <v>3.9215686274509803E-2</v>
      </c>
      <c r="BC114" s="560">
        <v>2.4390243902439001E-2</v>
      </c>
      <c r="BD114" s="560">
        <v>0</v>
      </c>
      <c r="BE114" s="560">
        <v>6.6666666666666693E-2</v>
      </c>
      <c r="BF114" s="13"/>
      <c r="BG114" s="13"/>
      <c r="BH114" s="13"/>
      <c r="BI114" s="13"/>
      <c r="BJ114" s="13"/>
      <c r="BK114" s="13"/>
      <c r="BL114" s="13"/>
      <c r="BM114" s="13"/>
      <c r="BN114" s="13">
        <v>3.9215686274509803E-2</v>
      </c>
      <c r="BO114" s="13">
        <v>2.4390243902439001E-2</v>
      </c>
      <c r="BP114" s="13">
        <v>0</v>
      </c>
      <c r="BQ114" s="13">
        <v>6.6666666666666693E-2</v>
      </c>
      <c r="BR114" s="704" t="s">
        <v>35</v>
      </c>
      <c r="BS114" s="704" t="s">
        <v>35</v>
      </c>
      <c r="BT114" s="704" t="s">
        <v>35</v>
      </c>
      <c r="BU114" s="704" t="s">
        <v>35</v>
      </c>
      <c r="BV114" s="704" t="s">
        <v>35</v>
      </c>
      <c r="BW114" s="704" t="s">
        <v>35</v>
      </c>
      <c r="BX114" s="704" t="s">
        <v>35</v>
      </c>
      <c r="BY114" s="704" t="s">
        <v>35</v>
      </c>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CP114" s="14">
        <v>0.64</v>
      </c>
      <c r="CQ114" s="14">
        <v>0.64</v>
      </c>
      <c r="CR114" s="14">
        <v>0.64</v>
      </c>
      <c r="CS114" s="14">
        <v>0.64</v>
      </c>
      <c r="DB114" s="14">
        <v>0</v>
      </c>
      <c r="DC114" s="14">
        <v>1.19</v>
      </c>
      <c r="DD114" s="14">
        <v>1.19</v>
      </c>
      <c r="DE114" s="14">
        <v>1.19</v>
      </c>
      <c r="DF114" s="14">
        <v>1.19</v>
      </c>
      <c r="DG114" s="14">
        <v>1.19</v>
      </c>
      <c r="DH114" s="14">
        <v>1.19</v>
      </c>
      <c r="DI114" s="14">
        <v>1.19</v>
      </c>
      <c r="DR114" s="14">
        <v>0.59</v>
      </c>
      <c r="DS114" s="14">
        <v>0.8</v>
      </c>
      <c r="DV114" s="183">
        <f t="shared" si="3"/>
        <v>0</v>
      </c>
      <c r="DW114" s="183">
        <f t="shared" si="4"/>
        <v>0</v>
      </c>
      <c r="DX114" s="12">
        <f t="shared" si="5"/>
        <v>0</v>
      </c>
      <c r="DY114" s="12">
        <v>0</v>
      </c>
    </row>
    <row r="115" spans="1:129" x14ac:dyDescent="0.25">
      <c r="A115" s="294">
        <v>4836</v>
      </c>
      <c r="B115" s="294">
        <v>455987</v>
      </c>
      <c r="C115" s="294">
        <v>1026509</v>
      </c>
      <c r="D115" s="14">
        <v>1114978780</v>
      </c>
      <c r="F115" s="27" t="s">
        <v>1296</v>
      </c>
      <c r="G115" s="12" t="s">
        <v>282</v>
      </c>
      <c r="H115" s="479"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560" t="s">
        <v>3345</v>
      </c>
      <c r="BC115" s="560" t="s">
        <v>3345</v>
      </c>
      <c r="BD115" s="560" t="s">
        <v>3345</v>
      </c>
      <c r="BE115" s="560" t="s">
        <v>3345</v>
      </c>
      <c r="BF115" s="13"/>
      <c r="BG115" s="13"/>
      <c r="BH115" s="13"/>
      <c r="BI115" s="13"/>
      <c r="BJ115" s="13"/>
      <c r="BK115" s="13"/>
      <c r="BL115" s="13"/>
      <c r="BM115" s="13"/>
      <c r="BN115" s="13" t="s">
        <v>3345</v>
      </c>
      <c r="BO115" s="13" t="s">
        <v>3345</v>
      </c>
      <c r="BP115" s="13" t="s">
        <v>3345</v>
      </c>
      <c r="BQ115" s="13" t="s">
        <v>3345</v>
      </c>
      <c r="BR115" s="704" t="s">
        <v>36</v>
      </c>
      <c r="BS115" s="704" t="s">
        <v>35</v>
      </c>
      <c r="BT115" s="704" t="s">
        <v>35</v>
      </c>
      <c r="BU115" s="704" t="s">
        <v>36</v>
      </c>
      <c r="BV115" s="704" t="s">
        <v>36</v>
      </c>
      <c r="BW115" s="704" t="s">
        <v>35</v>
      </c>
      <c r="BX115" s="704" t="s">
        <v>35</v>
      </c>
      <c r="BY115" s="704" t="s">
        <v>36</v>
      </c>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2.64</v>
      </c>
      <c r="CF115" s="14">
        <f>+INDEX('Monthy Targets'!AB:AB,MATCH(FY2018_ALL_Targets!$B115,'Monthy Targets'!$B:$B,0))</f>
        <v>2.66</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CP115" s="14">
        <v>0</v>
      </c>
      <c r="CQ115" s="14">
        <v>0.18</v>
      </c>
      <c r="CR115" s="14">
        <v>0.18</v>
      </c>
      <c r="CS115" s="14">
        <v>0</v>
      </c>
      <c r="DB115" s="14">
        <v>0</v>
      </c>
      <c r="DC115" s="14">
        <v>0</v>
      </c>
      <c r="DD115" s="14">
        <v>0.43</v>
      </c>
      <c r="DE115" s="14">
        <v>0</v>
      </c>
      <c r="DF115" s="14">
        <v>0</v>
      </c>
      <c r="DG115" s="14">
        <v>0.33</v>
      </c>
      <c r="DH115" s="14">
        <v>0.33</v>
      </c>
      <c r="DI115" s="14">
        <v>0</v>
      </c>
      <c r="DR115" s="14">
        <v>0.35</v>
      </c>
      <c r="DS115" s="14">
        <v>0.4</v>
      </c>
      <c r="DV115" s="183">
        <f t="shared" si="3"/>
        <v>2</v>
      </c>
      <c r="DW115" s="183">
        <f t="shared" si="4"/>
        <v>2</v>
      </c>
      <c r="DX115" s="12">
        <f t="shared" si="5"/>
        <v>0</v>
      </c>
      <c r="DY115" s="12">
        <v>0</v>
      </c>
    </row>
    <row r="116" spans="1:129" x14ac:dyDescent="0.25">
      <c r="A116" s="294">
        <v>5044</v>
      </c>
      <c r="B116" s="294">
        <v>455989</v>
      </c>
      <c r="C116" s="294">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560">
        <v>2.5641025641025599E-2</v>
      </c>
      <c r="BC116" s="560" t="s">
        <v>3345</v>
      </c>
      <c r="BD116" s="560">
        <v>0</v>
      </c>
      <c r="BE116" s="560">
        <v>0.22857142857142901</v>
      </c>
      <c r="BF116" s="13"/>
      <c r="BG116" s="13"/>
      <c r="BH116" s="13"/>
      <c r="BI116" s="13"/>
      <c r="BJ116" s="13"/>
      <c r="BK116" s="13"/>
      <c r="BL116" s="13"/>
      <c r="BM116" s="13"/>
      <c r="BN116" s="13">
        <v>2.5641025641025599E-2</v>
      </c>
      <c r="BO116" s="13" t="s">
        <v>3345</v>
      </c>
      <c r="BP116" s="13">
        <v>0</v>
      </c>
      <c r="BQ116" s="13">
        <v>0.22857142857142901</v>
      </c>
      <c r="BR116" s="704" t="s">
        <v>35</v>
      </c>
      <c r="BS116" s="704" t="s">
        <v>36</v>
      </c>
      <c r="BT116" s="704" t="s">
        <v>35</v>
      </c>
      <c r="BU116" s="704" t="s">
        <v>35</v>
      </c>
      <c r="BV116" s="704" t="s">
        <v>35</v>
      </c>
      <c r="BW116" s="704" t="s">
        <v>36</v>
      </c>
      <c r="BX116" s="704" t="s">
        <v>35</v>
      </c>
      <c r="BY116" s="704" t="s">
        <v>35</v>
      </c>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9.8800000000000008</v>
      </c>
      <c r="CF116" s="14">
        <f>+INDEX('Monthy Targets'!AB:AB,MATCH(FY2018_ALL_Targets!$B116,'Monthy Targets'!$B:$B,0))</f>
        <v>9.93</v>
      </c>
      <c r="CG116" s="14">
        <f>+INDEX('Monthy Targets'!AC:AC,MATCH(FY2018_ALL_Targets!$B116,'Monthy Targets'!$B:$B,0))</f>
        <v>0</v>
      </c>
      <c r="CH116" s="14">
        <f>+INDEX('Monthy Targets'!AD:AD,MATCH(FY2018_ALL_Targets!$B116,'Monthy Targets'!$B:$B,0))</f>
        <v>0</v>
      </c>
      <c r="CI116" s="14">
        <f>+INDEX('Monthy Targets'!AE:AE,MATCH(FY2018_ALL_Targets!$B116,'Monthy Targets'!$B:$B,0))</f>
        <v>0</v>
      </c>
      <c r="CJ116" s="14">
        <f>+INDEX('Monthy Targets'!AF:AF,MATCH(FY2018_ALL_Targets!$B116,'Monthy Targets'!$B:$B,0))</f>
        <v>0</v>
      </c>
      <c r="CK116" s="14">
        <f>+INDEX('Monthy Targets'!AG:AG,MATCH(FY2018_ALL_Targets!$B116,'Monthy Targets'!$B:$B,0))</f>
        <v>0</v>
      </c>
      <c r="CL116" s="14">
        <v>0.66</v>
      </c>
      <c r="CM116" s="14">
        <v>0.66</v>
      </c>
      <c r="CN116" s="14">
        <v>0.66</v>
      </c>
      <c r="CO116" s="14">
        <v>0</v>
      </c>
      <c r="CP116" s="14">
        <v>0.66</v>
      </c>
      <c r="CQ116" s="14">
        <v>0</v>
      </c>
      <c r="CR116" s="14">
        <v>0.66</v>
      </c>
      <c r="CS116" s="14">
        <v>0.66</v>
      </c>
      <c r="DB116" s="14">
        <v>1.22</v>
      </c>
      <c r="DC116" s="14">
        <v>1.22</v>
      </c>
      <c r="DD116" s="14">
        <v>1.22</v>
      </c>
      <c r="DE116" s="14">
        <v>0</v>
      </c>
      <c r="DF116" s="14">
        <v>1.22</v>
      </c>
      <c r="DG116" s="14">
        <v>0</v>
      </c>
      <c r="DH116" s="14">
        <v>1.22</v>
      </c>
      <c r="DI116" s="14">
        <v>1.22</v>
      </c>
      <c r="DR116" s="14">
        <v>1.66</v>
      </c>
      <c r="DS116" s="14">
        <v>1.7</v>
      </c>
      <c r="DV116" s="183">
        <f t="shared" si="3"/>
        <v>1</v>
      </c>
      <c r="DW116" s="183">
        <f t="shared" si="4"/>
        <v>1</v>
      </c>
      <c r="DX116" s="12">
        <f t="shared" si="5"/>
        <v>0</v>
      </c>
      <c r="DY116" s="12">
        <v>0</v>
      </c>
    </row>
    <row r="117" spans="1:129" x14ac:dyDescent="0.25">
      <c r="A117" s="294">
        <v>5087</v>
      </c>
      <c r="B117" s="294">
        <v>455996</v>
      </c>
      <c r="C117" s="294">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560">
        <v>2.9702970297029702E-2</v>
      </c>
      <c r="BC117" s="560">
        <v>5.0847457627118599E-2</v>
      </c>
      <c r="BD117" s="560">
        <v>0</v>
      </c>
      <c r="BE117" s="560">
        <v>3.5294117647058802E-2</v>
      </c>
      <c r="BF117" s="13"/>
      <c r="BG117" s="13"/>
      <c r="BH117" s="13"/>
      <c r="BI117" s="13"/>
      <c r="BJ117" s="13"/>
      <c r="BK117" s="13"/>
      <c r="BL117" s="13"/>
      <c r="BM117" s="13"/>
      <c r="BN117" s="13">
        <v>2.9702970297029702E-2</v>
      </c>
      <c r="BO117" s="13">
        <v>5.0847457627118599E-2</v>
      </c>
      <c r="BP117" s="13">
        <v>0</v>
      </c>
      <c r="BQ117" s="13">
        <v>3.5294117647058802E-2</v>
      </c>
      <c r="BR117" s="704" t="s">
        <v>35</v>
      </c>
      <c r="BS117" s="704" t="s">
        <v>35</v>
      </c>
      <c r="BT117" s="704" t="s">
        <v>35</v>
      </c>
      <c r="BU117" s="704" t="s">
        <v>35</v>
      </c>
      <c r="BV117" s="704" t="s">
        <v>35</v>
      </c>
      <c r="BW117" s="704" t="s">
        <v>35</v>
      </c>
      <c r="BX117" s="704" t="s">
        <v>35</v>
      </c>
      <c r="BY117" s="704" t="s">
        <v>35</v>
      </c>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CP117" s="14">
        <v>0.7</v>
      </c>
      <c r="CQ117" s="14">
        <v>0.7</v>
      </c>
      <c r="CR117" s="14">
        <v>0.7</v>
      </c>
      <c r="CS117" s="14">
        <v>0.7</v>
      </c>
      <c r="DB117" s="14">
        <v>0</v>
      </c>
      <c r="DC117" s="14">
        <v>1.3</v>
      </c>
      <c r="DD117" s="14">
        <v>1.3</v>
      </c>
      <c r="DE117" s="14">
        <v>1.3</v>
      </c>
      <c r="DF117" s="14">
        <v>1.3</v>
      </c>
      <c r="DG117" s="14">
        <v>1.3</v>
      </c>
      <c r="DH117" s="14">
        <v>1.3</v>
      </c>
      <c r="DI117" s="14">
        <v>1.3</v>
      </c>
      <c r="DR117" s="14">
        <v>0.64</v>
      </c>
      <c r="DS117" s="14">
        <v>0.87</v>
      </c>
      <c r="DV117" s="183">
        <f t="shared" si="3"/>
        <v>0</v>
      </c>
      <c r="DW117" s="183">
        <f t="shared" si="4"/>
        <v>0</v>
      </c>
      <c r="DX117" s="12">
        <f t="shared" si="5"/>
        <v>0</v>
      </c>
      <c r="DY117" s="12">
        <v>0</v>
      </c>
    </row>
    <row r="118" spans="1:129" x14ac:dyDescent="0.25">
      <c r="A118" s="294">
        <v>4259</v>
      </c>
      <c r="B118" s="294">
        <v>455999</v>
      </c>
      <c r="C118" s="294">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560">
        <v>4.8780487804878099E-2</v>
      </c>
      <c r="BC118" s="560">
        <v>7.1428571428571397E-2</v>
      </c>
      <c r="BD118" s="560">
        <v>8.1300813008130107E-3</v>
      </c>
      <c r="BE118" s="560">
        <v>0.11111111111111099</v>
      </c>
      <c r="BF118" s="13"/>
      <c r="BG118" s="13"/>
      <c r="BH118" s="13"/>
      <c r="BI118" s="13"/>
      <c r="BJ118" s="13"/>
      <c r="BK118" s="13"/>
      <c r="BL118" s="13"/>
      <c r="BM118" s="13"/>
      <c r="BN118" s="13">
        <v>4.8780487804878099E-2</v>
      </c>
      <c r="BO118" s="13">
        <v>7.1428571428571397E-2</v>
      </c>
      <c r="BP118" s="13">
        <v>8.1300813008130107E-3</v>
      </c>
      <c r="BQ118" s="13">
        <v>0.11111111111111099</v>
      </c>
      <c r="BR118" s="704" t="s">
        <v>36</v>
      </c>
      <c r="BS118" s="704" t="s">
        <v>36</v>
      </c>
      <c r="BT118" s="704" t="s">
        <v>35</v>
      </c>
      <c r="BU118" s="704" t="s">
        <v>35</v>
      </c>
      <c r="BV118" s="704" t="s">
        <v>36</v>
      </c>
      <c r="BW118" s="704" t="s">
        <v>36</v>
      </c>
      <c r="BX118" s="704" t="s">
        <v>35</v>
      </c>
      <c r="BY118" s="704" t="s">
        <v>35</v>
      </c>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28.33</v>
      </c>
      <c r="CF118" s="14">
        <f>+INDEX('Monthy Targets'!AB:AB,MATCH(FY2018_ALL_Targets!$B118,'Monthy Targets'!$B:$B,0))</f>
        <v>28.48</v>
      </c>
      <c r="CG118" s="14">
        <f>+INDEX('Monthy Targets'!AC:AC,MATCH(FY2018_ALL_Targets!$B118,'Monthy Targets'!$B:$B,0))</f>
        <v>0</v>
      </c>
      <c r="CH118" s="14">
        <f>+INDEX('Monthy Targets'!AD:AD,MATCH(FY2018_ALL_Targets!$B118,'Monthy Targets'!$B:$B,0))</f>
        <v>0</v>
      </c>
      <c r="CI118" s="14">
        <f>+INDEX('Monthy Targets'!AE:AE,MATCH(FY2018_ALL_Targets!$B118,'Monthy Targets'!$B:$B,0))</f>
        <v>0</v>
      </c>
      <c r="CJ118" s="14">
        <f>+INDEX('Monthy Targets'!AF:AF,MATCH(FY2018_ALL_Targets!$B118,'Monthy Targets'!$B:$B,0))</f>
        <v>0</v>
      </c>
      <c r="CK118" s="14">
        <f>+INDEX('Monthy Targets'!AG:AG,MATCH(FY2018_ALL_Targets!$B118,'Monthy Targets'!$B:$B,0))</f>
        <v>0</v>
      </c>
      <c r="CL118" s="14">
        <v>0</v>
      </c>
      <c r="CM118" s="14">
        <v>1.88</v>
      </c>
      <c r="CN118" s="14">
        <v>1.88</v>
      </c>
      <c r="CO118" s="14">
        <v>1.88</v>
      </c>
      <c r="CP118" s="14">
        <v>0</v>
      </c>
      <c r="CQ118" s="14">
        <v>0</v>
      </c>
      <c r="CR118" s="14">
        <v>1.88</v>
      </c>
      <c r="CS118" s="14">
        <v>1.88</v>
      </c>
      <c r="DB118" s="14">
        <v>0</v>
      </c>
      <c r="DC118" s="14">
        <v>3.49</v>
      </c>
      <c r="DD118" s="14">
        <v>3.49</v>
      </c>
      <c r="DE118" s="14">
        <v>3.49</v>
      </c>
      <c r="DF118" s="14">
        <v>0</v>
      </c>
      <c r="DG118" s="14">
        <v>0</v>
      </c>
      <c r="DH118" s="14">
        <v>3.49</v>
      </c>
      <c r="DI118" s="14">
        <v>3.49</v>
      </c>
      <c r="DR118" s="14">
        <v>4.74</v>
      </c>
      <c r="DS118" s="14">
        <v>4.28</v>
      </c>
      <c r="DV118" s="183">
        <f t="shared" si="3"/>
        <v>2</v>
      </c>
      <c r="DW118" s="183">
        <f t="shared" si="4"/>
        <v>2</v>
      </c>
      <c r="DX118" s="12">
        <f t="shared" si="5"/>
        <v>0</v>
      </c>
      <c r="DY118" s="12">
        <v>0</v>
      </c>
    </row>
    <row r="119" spans="1:129" x14ac:dyDescent="0.25">
      <c r="A119" s="294">
        <v>4933</v>
      </c>
      <c r="B119" s="294">
        <v>675001</v>
      </c>
      <c r="C119" s="294">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560">
        <v>4.3478260869565202E-2</v>
      </c>
      <c r="BC119" s="560">
        <v>3.8461538461538498E-2</v>
      </c>
      <c r="BD119" s="560">
        <v>0</v>
      </c>
      <c r="BE119" s="560">
        <v>0.2</v>
      </c>
      <c r="BF119" s="13"/>
      <c r="BG119" s="13"/>
      <c r="BH119" s="13"/>
      <c r="BI119" s="13"/>
      <c r="BJ119" s="13"/>
      <c r="BK119" s="13"/>
      <c r="BL119" s="13"/>
      <c r="BM119" s="13"/>
      <c r="BN119" s="13">
        <v>4.3478260869565202E-2</v>
      </c>
      <c r="BO119" s="13">
        <v>3.8461538461538498E-2</v>
      </c>
      <c r="BP119" s="13">
        <v>0</v>
      </c>
      <c r="BQ119" s="13">
        <v>0.2</v>
      </c>
      <c r="BR119" s="704" t="s">
        <v>36</v>
      </c>
      <c r="BS119" s="704" t="s">
        <v>35</v>
      </c>
      <c r="BT119" s="704" t="s">
        <v>35</v>
      </c>
      <c r="BU119" s="704" t="s">
        <v>36</v>
      </c>
      <c r="BV119" s="704" t="s">
        <v>36</v>
      </c>
      <c r="BW119" s="704" t="s">
        <v>35</v>
      </c>
      <c r="BX119" s="704" t="s">
        <v>35</v>
      </c>
      <c r="BY119" s="704" t="s">
        <v>36</v>
      </c>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2.1800000000000002</v>
      </c>
      <c r="CF119" s="14">
        <f>+INDEX('Monthy Targets'!AB:AB,MATCH(FY2018_ALL_Targets!$B119,'Monthy Targets'!$B:$B,0))</f>
        <v>2.19</v>
      </c>
      <c r="CG119" s="14">
        <f>+INDEX('Monthy Targets'!AC:AC,MATCH(FY2018_ALL_Targets!$B119,'Monthy Targets'!$B:$B,0))</f>
        <v>0</v>
      </c>
      <c r="CH119" s="14">
        <f>+INDEX('Monthy Targets'!AD:AD,MATCH(FY2018_ALL_Targets!$B119,'Monthy Targets'!$B:$B,0))</f>
        <v>0</v>
      </c>
      <c r="CI119" s="14">
        <f>+INDEX('Monthy Targets'!AE:AE,MATCH(FY2018_ALL_Targets!$B119,'Monthy Targets'!$B:$B,0))</f>
        <v>0</v>
      </c>
      <c r="CJ119" s="14">
        <f>+INDEX('Monthy Targets'!AF:AF,MATCH(FY2018_ALL_Targets!$B119,'Monthy Targets'!$B:$B,0))</f>
        <v>0</v>
      </c>
      <c r="CK119" s="14">
        <f>+INDEX('Monthy Targets'!AG:AG,MATCH(FY2018_ALL_Targets!$B119,'Monthy Targets'!$B:$B,0))</f>
        <v>0</v>
      </c>
      <c r="CL119" s="14">
        <v>0.15</v>
      </c>
      <c r="CM119" s="14">
        <v>0.15</v>
      </c>
      <c r="CN119" s="14">
        <v>0.15</v>
      </c>
      <c r="CO119" s="14">
        <v>0</v>
      </c>
      <c r="CP119" s="14">
        <v>0</v>
      </c>
      <c r="CQ119" s="14">
        <v>0.15</v>
      </c>
      <c r="CR119" s="14">
        <v>0.15</v>
      </c>
      <c r="CS119" s="14">
        <v>0</v>
      </c>
      <c r="DB119" s="14">
        <v>0.27</v>
      </c>
      <c r="DC119" s="14">
        <v>0.27</v>
      </c>
      <c r="DD119" s="14">
        <v>0.27</v>
      </c>
      <c r="DE119" s="14">
        <v>0</v>
      </c>
      <c r="DF119" s="14">
        <v>0</v>
      </c>
      <c r="DG119" s="14">
        <v>0.27</v>
      </c>
      <c r="DH119" s="14">
        <v>0.27</v>
      </c>
      <c r="DI119" s="14">
        <v>0</v>
      </c>
      <c r="DR119" s="14">
        <v>0.37</v>
      </c>
      <c r="DS119" s="14">
        <v>0.33</v>
      </c>
      <c r="DV119" s="183">
        <f t="shared" si="3"/>
        <v>2</v>
      </c>
      <c r="DW119" s="183">
        <f t="shared" si="4"/>
        <v>2</v>
      </c>
      <c r="DX119" s="12">
        <f t="shared" si="5"/>
        <v>0</v>
      </c>
      <c r="DY119" s="12">
        <v>0</v>
      </c>
    </row>
    <row r="120" spans="1:129" x14ac:dyDescent="0.25">
      <c r="A120" s="294">
        <v>4944</v>
      </c>
      <c r="B120" s="294">
        <v>675002</v>
      </c>
      <c r="C120" s="294">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560">
        <v>0</v>
      </c>
      <c r="BC120" s="560">
        <v>1.63934426229508E-2</v>
      </c>
      <c r="BD120" s="560">
        <v>0</v>
      </c>
      <c r="BE120" s="560">
        <v>0.164179104477612</v>
      </c>
      <c r="BF120" s="13"/>
      <c r="BG120" s="13"/>
      <c r="BH120" s="13"/>
      <c r="BI120" s="13"/>
      <c r="BJ120" s="13"/>
      <c r="BK120" s="13"/>
      <c r="BL120" s="13"/>
      <c r="BM120" s="13"/>
      <c r="BN120" s="13">
        <v>0</v>
      </c>
      <c r="BO120" s="13">
        <v>1.63934426229508E-2</v>
      </c>
      <c r="BP120" s="13">
        <v>0</v>
      </c>
      <c r="BQ120" s="13">
        <v>0.164179104477612</v>
      </c>
      <c r="BR120" s="704" t="s">
        <v>35</v>
      </c>
      <c r="BS120" s="704" t="s">
        <v>35</v>
      </c>
      <c r="BT120" s="704" t="s">
        <v>35</v>
      </c>
      <c r="BU120" s="704" t="s">
        <v>36</v>
      </c>
      <c r="BV120" s="704" t="s">
        <v>35</v>
      </c>
      <c r="BW120" s="704" t="s">
        <v>35</v>
      </c>
      <c r="BX120" s="704" t="s">
        <v>35</v>
      </c>
      <c r="BY120" s="704" t="s">
        <v>36</v>
      </c>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CP120" s="14">
        <v>0.86</v>
      </c>
      <c r="CQ120" s="14">
        <v>0.86</v>
      </c>
      <c r="CR120" s="14">
        <v>0.86</v>
      </c>
      <c r="CS120" s="14">
        <v>0</v>
      </c>
      <c r="DB120" s="14">
        <v>1.59</v>
      </c>
      <c r="DC120" s="14">
        <v>0</v>
      </c>
      <c r="DD120" s="14">
        <v>1.59</v>
      </c>
      <c r="DE120" s="14">
        <v>0</v>
      </c>
      <c r="DF120" s="14">
        <v>1.59</v>
      </c>
      <c r="DG120" s="14">
        <v>1.59</v>
      </c>
      <c r="DH120" s="14">
        <v>1.59</v>
      </c>
      <c r="DI120" s="14">
        <v>0</v>
      </c>
      <c r="DR120" s="14">
        <v>0.52</v>
      </c>
      <c r="DS120" s="14">
        <v>0.8</v>
      </c>
      <c r="DV120" s="183">
        <f t="shared" si="3"/>
        <v>1</v>
      </c>
      <c r="DW120" s="183">
        <f t="shared" si="4"/>
        <v>1</v>
      </c>
      <c r="DX120" s="12">
        <f t="shared" si="5"/>
        <v>0</v>
      </c>
      <c r="DY120" s="12">
        <v>0</v>
      </c>
    </row>
    <row r="121" spans="1:129" x14ac:dyDescent="0.25">
      <c r="A121" s="294">
        <v>4564</v>
      </c>
      <c r="B121" s="294">
        <v>675009</v>
      </c>
      <c r="C121" s="294">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560">
        <v>9.375E-2</v>
      </c>
      <c r="BC121" s="560" t="s">
        <v>3345</v>
      </c>
      <c r="BD121" s="560">
        <v>0</v>
      </c>
      <c r="BE121" s="560">
        <v>0.34482758620689702</v>
      </c>
      <c r="BF121" s="13"/>
      <c r="BG121" s="13"/>
      <c r="BH121" s="13"/>
      <c r="BI121" s="13"/>
      <c r="BJ121" s="13"/>
      <c r="BK121" s="13"/>
      <c r="BL121" s="13"/>
      <c r="BM121" s="13"/>
      <c r="BN121" s="13">
        <v>9.375E-2</v>
      </c>
      <c r="BO121" s="13" t="s">
        <v>3345</v>
      </c>
      <c r="BP121" s="13">
        <v>0</v>
      </c>
      <c r="BQ121" s="13">
        <v>0.34482758620689702</v>
      </c>
      <c r="BR121" s="704" t="s">
        <v>36</v>
      </c>
      <c r="BS121" s="704" t="s">
        <v>35</v>
      </c>
      <c r="BT121" s="704" t="s">
        <v>35</v>
      </c>
      <c r="BU121" s="704" t="s">
        <v>36</v>
      </c>
      <c r="BV121" s="704" t="s">
        <v>36</v>
      </c>
      <c r="BW121" s="704" t="s">
        <v>35</v>
      </c>
      <c r="BX121" s="704" t="s">
        <v>35</v>
      </c>
      <c r="BY121" s="704" t="s">
        <v>36</v>
      </c>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2.88</v>
      </c>
      <c r="CF121" s="14">
        <f>+INDEX('Monthy Targets'!AB:AB,MATCH(FY2018_ALL_Targets!$B121,'Monthy Targets'!$B:$B,0))</f>
        <v>2.9</v>
      </c>
      <c r="CG121" s="14">
        <f>+INDEX('Monthy Targets'!AC:AC,MATCH(FY2018_ALL_Targets!$B121,'Monthy Targets'!$B:$B,0))</f>
        <v>0</v>
      </c>
      <c r="CH121" s="14">
        <f>+INDEX('Monthy Targets'!AD:AD,MATCH(FY2018_ALL_Targets!$B121,'Monthy Targets'!$B:$B,0))</f>
        <v>0</v>
      </c>
      <c r="CI121" s="14">
        <f>+INDEX('Monthy Targets'!AE:AE,MATCH(FY2018_ALL_Targets!$B121,'Monthy Targets'!$B:$B,0))</f>
        <v>0</v>
      </c>
      <c r="CJ121" s="14">
        <f>+INDEX('Monthy Targets'!AF:AF,MATCH(FY2018_ALL_Targets!$B121,'Monthy Targets'!$B:$B,0))</f>
        <v>0</v>
      </c>
      <c r="CK121" s="14">
        <f>+INDEX('Monthy Targets'!AG:AG,MATCH(FY2018_ALL_Targets!$B121,'Monthy Targets'!$B:$B,0))</f>
        <v>0</v>
      </c>
      <c r="CL121" s="14">
        <v>0</v>
      </c>
      <c r="CM121" s="14">
        <v>0</v>
      </c>
      <c r="CN121" s="14">
        <v>0.19</v>
      </c>
      <c r="CO121" s="14">
        <v>0</v>
      </c>
      <c r="CP121" s="14">
        <v>0</v>
      </c>
      <c r="CQ121" s="14">
        <v>0.19</v>
      </c>
      <c r="CR121" s="14">
        <v>0.19</v>
      </c>
      <c r="CS121" s="14">
        <v>0</v>
      </c>
      <c r="DB121" s="14">
        <v>0</v>
      </c>
      <c r="DC121" s="14">
        <v>0</v>
      </c>
      <c r="DD121" s="14">
        <v>0.36</v>
      </c>
      <c r="DE121" s="14">
        <v>0</v>
      </c>
      <c r="DF121" s="14">
        <v>0</v>
      </c>
      <c r="DG121" s="14">
        <v>0.36</v>
      </c>
      <c r="DH121" s="14">
        <v>0.36</v>
      </c>
      <c r="DI121" s="14">
        <v>0</v>
      </c>
      <c r="DR121" s="14">
        <v>0.37</v>
      </c>
      <c r="DS121" s="14">
        <v>0.43</v>
      </c>
      <c r="DV121" s="183">
        <f t="shared" si="3"/>
        <v>2</v>
      </c>
      <c r="DW121" s="183">
        <f t="shared" si="4"/>
        <v>2</v>
      </c>
      <c r="DX121" s="12">
        <f t="shared" si="5"/>
        <v>0</v>
      </c>
      <c r="DY121" s="12">
        <v>0</v>
      </c>
    </row>
    <row r="122" spans="1:129" x14ac:dyDescent="0.25">
      <c r="A122" s="294">
        <v>4369</v>
      </c>
      <c r="B122" s="294">
        <v>675011</v>
      </c>
      <c r="C122" s="294">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560">
        <v>8.5714285714285701E-2</v>
      </c>
      <c r="BC122" s="560">
        <v>0.04</v>
      </c>
      <c r="BD122" s="560">
        <v>0</v>
      </c>
      <c r="BE122" s="560">
        <v>3.8461538461538498E-2</v>
      </c>
      <c r="BF122" s="13"/>
      <c r="BG122" s="13"/>
      <c r="BH122" s="13"/>
      <c r="BI122" s="13"/>
      <c r="BJ122" s="13"/>
      <c r="BK122" s="13"/>
      <c r="BL122" s="13"/>
      <c r="BM122" s="13"/>
      <c r="BN122" s="13">
        <v>8.5714285714285701E-2</v>
      </c>
      <c r="BO122" s="13">
        <v>0.04</v>
      </c>
      <c r="BP122" s="13">
        <v>0</v>
      </c>
      <c r="BQ122" s="13">
        <v>3.8461538461538498E-2</v>
      </c>
      <c r="BR122" s="704" t="s">
        <v>36</v>
      </c>
      <c r="BS122" s="704" t="s">
        <v>35</v>
      </c>
      <c r="BT122" s="704" t="s">
        <v>35</v>
      </c>
      <c r="BU122" s="704" t="s">
        <v>35</v>
      </c>
      <c r="BV122" s="704" t="s">
        <v>36</v>
      </c>
      <c r="BW122" s="704" t="s">
        <v>35</v>
      </c>
      <c r="BX122" s="704" t="s">
        <v>35</v>
      </c>
      <c r="BY122" s="704" t="s">
        <v>35</v>
      </c>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2.67</v>
      </c>
      <c r="CF122" s="14">
        <f>+INDEX('Monthy Targets'!AB:AB,MATCH(FY2018_ALL_Targets!$B122,'Monthy Targets'!$B:$B,0))</f>
        <v>2.69</v>
      </c>
      <c r="CG122" s="14">
        <f>+INDEX('Monthy Targets'!AC:AC,MATCH(FY2018_ALL_Targets!$B122,'Monthy Targets'!$B:$B,0))</f>
        <v>0</v>
      </c>
      <c r="CH122" s="14">
        <f>+INDEX('Monthy Targets'!AD:AD,MATCH(FY2018_ALL_Targets!$B122,'Monthy Targets'!$B:$B,0))</f>
        <v>0</v>
      </c>
      <c r="CI122" s="14">
        <f>+INDEX('Monthy Targets'!AE:AE,MATCH(FY2018_ALL_Targets!$B122,'Monthy Targets'!$B:$B,0))</f>
        <v>0</v>
      </c>
      <c r="CJ122" s="14">
        <f>+INDEX('Monthy Targets'!AF:AF,MATCH(FY2018_ALL_Targets!$B122,'Monthy Targets'!$B:$B,0))</f>
        <v>0</v>
      </c>
      <c r="CK122" s="14">
        <f>+INDEX('Monthy Targets'!AG:AG,MATCH(FY2018_ALL_Targets!$B122,'Monthy Targets'!$B:$B,0))</f>
        <v>0</v>
      </c>
      <c r="CL122" s="14">
        <v>0</v>
      </c>
      <c r="CM122" s="14">
        <v>0</v>
      </c>
      <c r="CN122" s="14">
        <v>0.18</v>
      </c>
      <c r="CO122" s="14">
        <v>0.18</v>
      </c>
      <c r="CP122" s="14">
        <v>0</v>
      </c>
      <c r="CQ122" s="14">
        <v>0.18</v>
      </c>
      <c r="CR122" s="14">
        <v>0.18</v>
      </c>
      <c r="CS122" s="14">
        <v>0.18</v>
      </c>
      <c r="DB122" s="14">
        <v>0</v>
      </c>
      <c r="DC122" s="14">
        <v>0</v>
      </c>
      <c r="DD122" s="14">
        <v>0.33</v>
      </c>
      <c r="DE122" s="14">
        <v>0.33</v>
      </c>
      <c r="DF122" s="14">
        <v>0</v>
      </c>
      <c r="DG122" s="14">
        <v>0.33</v>
      </c>
      <c r="DH122" s="14">
        <v>0.33</v>
      </c>
      <c r="DI122" s="14">
        <v>0.33</v>
      </c>
      <c r="DR122" s="14">
        <v>0.39</v>
      </c>
      <c r="DS122" s="14">
        <v>0.46</v>
      </c>
      <c r="DV122" s="183">
        <f t="shared" si="3"/>
        <v>1</v>
      </c>
      <c r="DW122" s="183">
        <f t="shared" si="4"/>
        <v>1</v>
      </c>
      <c r="DX122" s="12">
        <f t="shared" si="5"/>
        <v>0</v>
      </c>
      <c r="DY122" s="12">
        <v>0</v>
      </c>
    </row>
    <row r="123" spans="1:129" x14ac:dyDescent="0.25">
      <c r="A123" s="294">
        <v>5069</v>
      </c>
      <c r="B123" s="294">
        <v>675013</v>
      </c>
      <c r="C123" s="294">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560">
        <v>6.4516129032258104E-2</v>
      </c>
      <c r="BC123" s="560">
        <v>0</v>
      </c>
      <c r="BD123" s="560">
        <v>0</v>
      </c>
      <c r="BE123" s="560">
        <v>0.148148148148148</v>
      </c>
      <c r="BF123" s="13"/>
      <c r="BG123" s="13"/>
      <c r="BH123" s="13"/>
      <c r="BI123" s="13"/>
      <c r="BJ123" s="13"/>
      <c r="BK123" s="13"/>
      <c r="BL123" s="13"/>
      <c r="BM123" s="13"/>
      <c r="BN123" s="13">
        <v>6.4516129032258104E-2</v>
      </c>
      <c r="BO123" s="13">
        <v>0</v>
      </c>
      <c r="BP123" s="13">
        <v>0</v>
      </c>
      <c r="BQ123" s="13">
        <v>0.148148148148148</v>
      </c>
      <c r="BR123" s="704" t="s">
        <v>35</v>
      </c>
      <c r="BS123" s="704" t="s">
        <v>35</v>
      </c>
      <c r="BT123" s="704" t="s">
        <v>35</v>
      </c>
      <c r="BU123" s="704" t="s">
        <v>35</v>
      </c>
      <c r="BV123" s="704" t="s">
        <v>35</v>
      </c>
      <c r="BW123" s="704" t="s">
        <v>35</v>
      </c>
      <c r="BX123" s="704" t="s">
        <v>35</v>
      </c>
      <c r="BY123" s="704" t="s">
        <v>35</v>
      </c>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2.2400000000000002</v>
      </c>
      <c r="CF123" s="14">
        <f>+INDEX('Monthy Targets'!AB:AB,MATCH(FY2018_ALL_Targets!$B123,'Monthy Targets'!$B:$B,0))</f>
        <v>2.25</v>
      </c>
      <c r="CG123" s="14">
        <f>+INDEX('Monthy Targets'!AC:AC,MATCH(FY2018_ALL_Targets!$B123,'Monthy Targets'!$B:$B,0))</f>
        <v>0</v>
      </c>
      <c r="CH123" s="14">
        <f>+INDEX('Monthy Targets'!AD:AD,MATCH(FY2018_ALL_Targets!$B123,'Monthy Targets'!$B:$B,0))</f>
        <v>0</v>
      </c>
      <c r="CI123" s="14">
        <f>+INDEX('Monthy Targets'!AE:AE,MATCH(FY2018_ALL_Targets!$B123,'Monthy Targets'!$B:$B,0))</f>
        <v>0</v>
      </c>
      <c r="CJ123" s="14">
        <f>+INDEX('Monthy Targets'!AF:AF,MATCH(FY2018_ALL_Targets!$B123,'Monthy Targets'!$B:$B,0))</f>
        <v>0</v>
      </c>
      <c r="CK123" s="14">
        <f>+INDEX('Monthy Targets'!AG:AG,MATCH(FY2018_ALL_Targets!$B123,'Monthy Targets'!$B:$B,0))</f>
        <v>0</v>
      </c>
      <c r="CL123" s="14">
        <v>0.15</v>
      </c>
      <c r="CM123" s="14">
        <v>0.15</v>
      </c>
      <c r="CN123" s="14">
        <v>0.15</v>
      </c>
      <c r="CO123" s="14">
        <v>0</v>
      </c>
      <c r="CP123" s="14">
        <v>0.15</v>
      </c>
      <c r="CQ123" s="14">
        <v>0.15</v>
      </c>
      <c r="CR123" s="14">
        <v>0.15</v>
      </c>
      <c r="CS123" s="14">
        <v>0.15</v>
      </c>
      <c r="DB123" s="14">
        <v>0.28000000000000003</v>
      </c>
      <c r="DC123" s="14">
        <v>0.28000000000000003</v>
      </c>
      <c r="DD123" s="14">
        <v>0.28000000000000003</v>
      </c>
      <c r="DE123" s="14">
        <v>0</v>
      </c>
      <c r="DF123" s="14">
        <v>0.28000000000000003</v>
      </c>
      <c r="DG123" s="14">
        <v>0.28000000000000003</v>
      </c>
      <c r="DH123" s="14">
        <v>0.28000000000000003</v>
      </c>
      <c r="DI123" s="14">
        <v>0.28000000000000003</v>
      </c>
      <c r="DR123" s="14">
        <v>0.38</v>
      </c>
      <c r="DS123" s="14">
        <v>0.43</v>
      </c>
      <c r="DV123" s="183">
        <f t="shared" si="3"/>
        <v>0</v>
      </c>
      <c r="DW123" s="183">
        <f t="shared" si="4"/>
        <v>0</v>
      </c>
      <c r="DX123" s="12">
        <f t="shared" si="5"/>
        <v>0</v>
      </c>
      <c r="DY123" s="12">
        <v>0</v>
      </c>
    </row>
    <row r="124" spans="1:129" x14ac:dyDescent="0.25">
      <c r="A124" s="294">
        <v>4626</v>
      </c>
      <c r="B124" s="294">
        <v>675014</v>
      </c>
      <c r="C124" s="294">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560">
        <v>9.6774193548387094E-2</v>
      </c>
      <c r="BC124" s="560" t="s">
        <v>3345</v>
      </c>
      <c r="BD124" s="560">
        <v>0</v>
      </c>
      <c r="BE124" s="560">
        <v>0.16666666666666699</v>
      </c>
      <c r="BF124" s="13"/>
      <c r="BG124" s="13"/>
      <c r="BH124" s="13"/>
      <c r="BI124" s="13"/>
      <c r="BJ124" s="13"/>
      <c r="BK124" s="13"/>
      <c r="BL124" s="13"/>
      <c r="BM124" s="13"/>
      <c r="BN124" s="13">
        <v>9.6774193548387094E-2</v>
      </c>
      <c r="BO124" s="13" t="s">
        <v>3345</v>
      </c>
      <c r="BP124" s="13">
        <v>0</v>
      </c>
      <c r="BQ124" s="13">
        <v>0.16666666666666699</v>
      </c>
      <c r="BR124" s="704" t="s">
        <v>36</v>
      </c>
      <c r="BS124" s="704" t="s">
        <v>35</v>
      </c>
      <c r="BT124" s="704" t="s">
        <v>35</v>
      </c>
      <c r="BU124" s="704" t="s">
        <v>35</v>
      </c>
      <c r="BV124" s="704" t="s">
        <v>36</v>
      </c>
      <c r="BW124" s="704" t="s">
        <v>35</v>
      </c>
      <c r="BX124" s="704" t="s">
        <v>35</v>
      </c>
      <c r="BY124" s="704" t="s">
        <v>36</v>
      </c>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2.98</v>
      </c>
      <c r="CF124" s="14">
        <f>+INDEX('Monthy Targets'!AB:AB,MATCH(FY2018_ALL_Targets!$B124,'Monthy Targets'!$B:$B,0))</f>
        <v>2.99</v>
      </c>
      <c r="CG124" s="14">
        <f>+INDEX('Monthy Targets'!AC:AC,MATCH(FY2018_ALL_Targets!$B124,'Monthy Targets'!$B:$B,0))</f>
        <v>0</v>
      </c>
      <c r="CH124" s="14">
        <f>+INDEX('Monthy Targets'!AD:AD,MATCH(FY2018_ALL_Targets!$B124,'Monthy Targets'!$B:$B,0))</f>
        <v>0</v>
      </c>
      <c r="CI124" s="14">
        <f>+INDEX('Monthy Targets'!AE:AE,MATCH(FY2018_ALL_Targets!$B124,'Monthy Targets'!$B:$B,0))</f>
        <v>0</v>
      </c>
      <c r="CJ124" s="14">
        <f>+INDEX('Monthy Targets'!AF:AF,MATCH(FY2018_ALL_Targets!$B124,'Monthy Targets'!$B:$B,0))</f>
        <v>0</v>
      </c>
      <c r="CK124" s="14">
        <f>+INDEX('Monthy Targets'!AG:AG,MATCH(FY2018_ALL_Targets!$B124,'Monthy Targets'!$B:$B,0))</f>
        <v>0</v>
      </c>
      <c r="CL124" s="14">
        <v>0</v>
      </c>
      <c r="CM124" s="14">
        <v>0.2</v>
      </c>
      <c r="CN124" s="14">
        <v>0.2</v>
      </c>
      <c r="CO124" s="14">
        <v>0</v>
      </c>
      <c r="CP124" s="14">
        <v>0</v>
      </c>
      <c r="CQ124" s="14">
        <v>0.2</v>
      </c>
      <c r="CR124" s="14">
        <v>0.2</v>
      </c>
      <c r="CS124" s="14">
        <v>0.2</v>
      </c>
      <c r="DB124" s="14">
        <v>0</v>
      </c>
      <c r="DC124" s="14">
        <v>0.37</v>
      </c>
      <c r="DD124" s="14">
        <v>0.37</v>
      </c>
      <c r="DE124" s="14">
        <v>0</v>
      </c>
      <c r="DF124" s="14">
        <v>0</v>
      </c>
      <c r="DG124" s="14">
        <v>0.37</v>
      </c>
      <c r="DH124" s="14">
        <v>0.37</v>
      </c>
      <c r="DI124" s="14">
        <v>0</v>
      </c>
      <c r="DR124" s="14">
        <v>0.44</v>
      </c>
      <c r="DS124" s="14">
        <v>0.47</v>
      </c>
      <c r="DV124" s="183">
        <f t="shared" si="3"/>
        <v>1</v>
      </c>
      <c r="DW124" s="183">
        <f t="shared" si="4"/>
        <v>2</v>
      </c>
      <c r="DX124" s="12">
        <f t="shared" si="5"/>
        <v>0</v>
      </c>
      <c r="DY124" s="12">
        <v>0</v>
      </c>
    </row>
    <row r="125" spans="1:129" x14ac:dyDescent="0.25">
      <c r="A125" s="294">
        <v>4266</v>
      </c>
      <c r="B125" s="294">
        <v>675017</v>
      </c>
      <c r="C125" s="294">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560">
        <v>1.85185185185185E-2</v>
      </c>
      <c r="BC125" s="560">
        <v>0.05</v>
      </c>
      <c r="BD125" s="560">
        <v>0</v>
      </c>
      <c r="BE125" s="560">
        <v>0.46341463414634099</v>
      </c>
      <c r="BF125" s="13"/>
      <c r="BG125" s="13"/>
      <c r="BH125" s="13"/>
      <c r="BI125" s="13"/>
      <c r="BJ125" s="13"/>
      <c r="BK125" s="13"/>
      <c r="BL125" s="13"/>
      <c r="BM125" s="13"/>
      <c r="BN125" s="13">
        <v>1.85185185185185E-2</v>
      </c>
      <c r="BO125" s="13">
        <v>0.05</v>
      </c>
      <c r="BP125" s="13">
        <v>0</v>
      </c>
      <c r="BQ125" s="13">
        <v>0.46341463414634099</v>
      </c>
      <c r="BR125" s="704" t="s">
        <v>35</v>
      </c>
      <c r="BS125" s="704" t="s">
        <v>35</v>
      </c>
      <c r="BT125" s="704" t="s">
        <v>35</v>
      </c>
      <c r="BU125" s="704" t="s">
        <v>36</v>
      </c>
      <c r="BV125" s="704" t="s">
        <v>35</v>
      </c>
      <c r="BW125" s="704" t="s">
        <v>35</v>
      </c>
      <c r="BX125" s="704" t="s">
        <v>35</v>
      </c>
      <c r="BY125" s="704" t="s">
        <v>36</v>
      </c>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7.33</v>
      </c>
      <c r="CF125" s="14">
        <f>+INDEX('Monthy Targets'!AB:AB,MATCH(FY2018_ALL_Targets!$B125,'Monthy Targets'!$B:$B,0))</f>
        <v>7.37</v>
      </c>
      <c r="CG125" s="14">
        <f>+INDEX('Monthy Targets'!AC:AC,MATCH(FY2018_ALL_Targets!$B125,'Monthy Targets'!$B:$B,0))</f>
        <v>0</v>
      </c>
      <c r="CH125" s="14">
        <f>+INDEX('Monthy Targets'!AD:AD,MATCH(FY2018_ALL_Targets!$B125,'Monthy Targets'!$B:$B,0))</f>
        <v>0</v>
      </c>
      <c r="CI125" s="14">
        <f>+INDEX('Monthy Targets'!AE:AE,MATCH(FY2018_ALL_Targets!$B125,'Monthy Targets'!$B:$B,0))</f>
        <v>0</v>
      </c>
      <c r="CJ125" s="14">
        <f>+INDEX('Monthy Targets'!AF:AF,MATCH(FY2018_ALL_Targets!$B125,'Monthy Targets'!$B:$B,0))</f>
        <v>0</v>
      </c>
      <c r="CK125" s="14">
        <f>+INDEX('Monthy Targets'!AG:AG,MATCH(FY2018_ALL_Targets!$B125,'Monthy Targets'!$B:$B,0))</f>
        <v>0</v>
      </c>
      <c r="CL125" s="14">
        <v>0.49</v>
      </c>
      <c r="CM125" s="14">
        <v>0.49</v>
      </c>
      <c r="CN125" s="14">
        <v>0.49</v>
      </c>
      <c r="CO125" s="14">
        <v>0</v>
      </c>
      <c r="CP125" s="14">
        <v>0.49</v>
      </c>
      <c r="CQ125" s="14">
        <v>0.49</v>
      </c>
      <c r="CR125" s="14">
        <v>0.49</v>
      </c>
      <c r="CS125" s="14">
        <v>0</v>
      </c>
      <c r="DB125" s="14">
        <v>0.91</v>
      </c>
      <c r="DC125" s="14">
        <v>0.91</v>
      </c>
      <c r="DD125" s="14">
        <v>0.91</v>
      </c>
      <c r="DE125" s="14">
        <v>0</v>
      </c>
      <c r="DF125" s="14">
        <v>0.91</v>
      </c>
      <c r="DG125" s="14">
        <v>0.91</v>
      </c>
      <c r="DH125" s="14">
        <v>0.91</v>
      </c>
      <c r="DI125" s="14">
        <v>0</v>
      </c>
      <c r="DR125" s="14">
        <v>1.23</v>
      </c>
      <c r="DS125" s="14">
        <v>1.26</v>
      </c>
      <c r="DV125" s="183">
        <f t="shared" si="3"/>
        <v>1</v>
      </c>
      <c r="DW125" s="183">
        <f t="shared" si="4"/>
        <v>1</v>
      </c>
      <c r="DX125" s="12">
        <f t="shared" si="5"/>
        <v>0</v>
      </c>
      <c r="DY125" s="12">
        <v>0</v>
      </c>
    </row>
    <row r="126" spans="1:129" x14ac:dyDescent="0.25">
      <c r="A126" s="294">
        <v>4979</v>
      </c>
      <c r="B126" s="294">
        <v>675018</v>
      </c>
      <c r="C126" s="294">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560">
        <v>8.3333333333333301E-2</v>
      </c>
      <c r="BC126" s="560">
        <v>1.2345679012345699E-2</v>
      </c>
      <c r="BD126" s="560">
        <v>0</v>
      </c>
      <c r="BE126" s="560">
        <v>0.25</v>
      </c>
      <c r="BF126" s="13"/>
      <c r="BG126" s="13"/>
      <c r="BH126" s="13"/>
      <c r="BI126" s="13"/>
      <c r="BJ126" s="13"/>
      <c r="BK126" s="13"/>
      <c r="BL126" s="13"/>
      <c r="BM126" s="13"/>
      <c r="BN126" s="13">
        <v>8.3333333333333301E-2</v>
      </c>
      <c r="BO126" s="13">
        <v>1.2345679012345699E-2</v>
      </c>
      <c r="BP126" s="13">
        <v>0</v>
      </c>
      <c r="BQ126" s="13">
        <v>0.25</v>
      </c>
      <c r="BR126" s="704" t="s">
        <v>36</v>
      </c>
      <c r="BS126" s="704" t="s">
        <v>35</v>
      </c>
      <c r="BT126" s="704" t="s">
        <v>35</v>
      </c>
      <c r="BU126" s="704" t="s">
        <v>36</v>
      </c>
      <c r="BV126" s="704" t="s">
        <v>36</v>
      </c>
      <c r="BW126" s="704" t="s">
        <v>35</v>
      </c>
      <c r="BX126" s="704" t="s">
        <v>35</v>
      </c>
      <c r="BY126" s="704" t="s">
        <v>36</v>
      </c>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CP126" s="14">
        <v>0</v>
      </c>
      <c r="CQ126" s="14">
        <v>0.65</v>
      </c>
      <c r="CR126" s="14">
        <v>0.65</v>
      </c>
      <c r="CS126" s="14">
        <v>0</v>
      </c>
      <c r="DB126" s="14">
        <v>0</v>
      </c>
      <c r="DC126" s="14">
        <v>0</v>
      </c>
      <c r="DD126" s="14">
        <v>1.21</v>
      </c>
      <c r="DE126" s="14">
        <v>0</v>
      </c>
      <c r="DF126" s="14">
        <v>0</v>
      </c>
      <c r="DG126" s="14">
        <v>1.21</v>
      </c>
      <c r="DH126" s="14">
        <v>1.21</v>
      </c>
      <c r="DI126" s="14">
        <v>0</v>
      </c>
      <c r="DR126" s="14">
        <v>0.2</v>
      </c>
      <c r="DS126" s="14">
        <v>0.4</v>
      </c>
      <c r="DV126" s="183">
        <f t="shared" si="3"/>
        <v>2</v>
      </c>
      <c r="DW126" s="183">
        <f t="shared" si="4"/>
        <v>2</v>
      </c>
      <c r="DX126" s="12">
        <f t="shared" si="5"/>
        <v>0</v>
      </c>
      <c r="DY126" s="12">
        <v>0</v>
      </c>
    </row>
    <row r="127" spans="1:129" x14ac:dyDescent="0.25">
      <c r="A127" s="294">
        <v>5014</v>
      </c>
      <c r="B127" s="294">
        <v>675019</v>
      </c>
      <c r="C127" s="294">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560">
        <v>2.1276595744680899E-2</v>
      </c>
      <c r="BC127" s="560">
        <v>2.9411764705882401E-2</v>
      </c>
      <c r="BD127" s="560">
        <v>1.0638297872340399E-2</v>
      </c>
      <c r="BE127" s="560">
        <v>0.50980392156862697</v>
      </c>
      <c r="BF127" s="13"/>
      <c r="BG127" s="13"/>
      <c r="BH127" s="13"/>
      <c r="BI127" s="13"/>
      <c r="BJ127" s="13"/>
      <c r="BK127" s="13"/>
      <c r="BL127" s="13"/>
      <c r="BM127" s="13"/>
      <c r="BN127" s="13">
        <v>2.1276595744680899E-2</v>
      </c>
      <c r="BO127" s="13">
        <v>2.9411764705882401E-2</v>
      </c>
      <c r="BP127" s="13">
        <v>1.0638297872340399E-2</v>
      </c>
      <c r="BQ127" s="13">
        <v>0.50980392156862697</v>
      </c>
      <c r="BR127" s="704" t="s">
        <v>35</v>
      </c>
      <c r="BS127" s="704" t="s">
        <v>35</v>
      </c>
      <c r="BT127" s="704" t="s">
        <v>36</v>
      </c>
      <c r="BU127" s="704" t="s">
        <v>35</v>
      </c>
      <c r="BV127" s="704" t="s">
        <v>35</v>
      </c>
      <c r="BW127" s="704" t="s">
        <v>35</v>
      </c>
      <c r="BX127" s="704" t="s">
        <v>36</v>
      </c>
      <c r="BY127" s="704" t="s">
        <v>35</v>
      </c>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30.71</v>
      </c>
      <c r="CF127" s="14">
        <f>+INDEX('Monthy Targets'!AB:AB,MATCH(FY2018_ALL_Targets!$B127,'Monthy Targets'!$B:$B,0))</f>
        <v>30.85</v>
      </c>
      <c r="CG127" s="14">
        <f>+INDEX('Monthy Targets'!AC:AC,MATCH(FY2018_ALL_Targets!$B127,'Monthy Targets'!$B:$B,0))</f>
        <v>0</v>
      </c>
      <c r="CH127" s="14">
        <f>+INDEX('Monthy Targets'!AD:AD,MATCH(FY2018_ALL_Targets!$B127,'Monthy Targets'!$B:$B,0))</f>
        <v>0</v>
      </c>
      <c r="CI127" s="14">
        <f>+INDEX('Monthy Targets'!AE:AE,MATCH(FY2018_ALL_Targets!$B127,'Monthy Targets'!$B:$B,0))</f>
        <v>0</v>
      </c>
      <c r="CJ127" s="14">
        <f>+INDEX('Monthy Targets'!AF:AF,MATCH(FY2018_ALL_Targets!$B127,'Monthy Targets'!$B:$B,0))</f>
        <v>0</v>
      </c>
      <c r="CK127" s="14">
        <f>+INDEX('Monthy Targets'!AG:AG,MATCH(FY2018_ALL_Targets!$B127,'Monthy Targets'!$B:$B,0))</f>
        <v>0</v>
      </c>
      <c r="CL127" s="14">
        <v>2.04</v>
      </c>
      <c r="CM127" s="14">
        <v>2.04</v>
      </c>
      <c r="CN127" s="14">
        <v>0</v>
      </c>
      <c r="CO127" s="14">
        <v>2.04</v>
      </c>
      <c r="CP127" s="14">
        <v>2.04</v>
      </c>
      <c r="CQ127" s="14">
        <v>2.04</v>
      </c>
      <c r="CR127" s="14">
        <v>0</v>
      </c>
      <c r="CS127" s="14">
        <v>2.04</v>
      </c>
      <c r="DB127" s="14">
        <v>3.79</v>
      </c>
      <c r="DC127" s="14">
        <v>3.79</v>
      </c>
      <c r="DD127" s="14">
        <v>0</v>
      </c>
      <c r="DE127" s="14">
        <v>3.79</v>
      </c>
      <c r="DF127" s="14">
        <v>3.79</v>
      </c>
      <c r="DG127" s="14">
        <v>3.79</v>
      </c>
      <c r="DH127" s="14">
        <v>0</v>
      </c>
      <c r="DI127" s="14">
        <v>3.79</v>
      </c>
      <c r="DR127" s="14">
        <v>5.14</v>
      </c>
      <c r="DS127" s="14">
        <v>5.27</v>
      </c>
      <c r="DV127" s="183">
        <f t="shared" si="3"/>
        <v>1</v>
      </c>
      <c r="DW127" s="183">
        <f t="shared" si="4"/>
        <v>1</v>
      </c>
      <c r="DX127" s="12">
        <f t="shared" si="5"/>
        <v>0</v>
      </c>
      <c r="DY127" s="12">
        <v>0</v>
      </c>
    </row>
    <row r="128" spans="1:129" x14ac:dyDescent="0.25">
      <c r="A128" s="294">
        <v>4026</v>
      </c>
      <c r="B128" s="294">
        <v>675021</v>
      </c>
      <c r="C128" s="294">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560">
        <v>0</v>
      </c>
      <c r="BC128" s="560" t="s">
        <v>3345</v>
      </c>
      <c r="BD128" s="560">
        <v>0</v>
      </c>
      <c r="BE128" s="560">
        <v>0.12</v>
      </c>
      <c r="BF128" s="13"/>
      <c r="BG128" s="13"/>
      <c r="BH128" s="13"/>
      <c r="BI128" s="13"/>
      <c r="BJ128" s="13"/>
      <c r="BK128" s="13"/>
      <c r="BL128" s="13"/>
      <c r="BM128" s="13"/>
      <c r="BN128" s="13">
        <v>0</v>
      </c>
      <c r="BO128" s="13" t="s">
        <v>3345</v>
      </c>
      <c r="BP128" s="13">
        <v>0</v>
      </c>
      <c r="BQ128" s="13">
        <v>0.12</v>
      </c>
      <c r="BR128" s="704" t="s">
        <v>35</v>
      </c>
      <c r="BS128" s="704" t="s">
        <v>36</v>
      </c>
      <c r="BT128" s="704" t="s">
        <v>35</v>
      </c>
      <c r="BU128" s="704" t="s">
        <v>35</v>
      </c>
      <c r="BV128" s="704" t="s">
        <v>35</v>
      </c>
      <c r="BW128" s="704" t="s">
        <v>36</v>
      </c>
      <c r="BX128" s="704" t="s">
        <v>35</v>
      </c>
      <c r="BY128" s="704" t="s">
        <v>35</v>
      </c>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2.0099999999999998</v>
      </c>
      <c r="CF128" s="14">
        <f>+INDEX('Monthy Targets'!AB:AB,MATCH(FY2018_ALL_Targets!$B128,'Monthy Targets'!$B:$B,0))</f>
        <v>2.02</v>
      </c>
      <c r="CG128" s="14">
        <f>+INDEX('Monthy Targets'!AC:AC,MATCH(FY2018_ALL_Targets!$B128,'Monthy Targets'!$B:$B,0))</f>
        <v>0</v>
      </c>
      <c r="CH128" s="14">
        <f>+INDEX('Monthy Targets'!AD:AD,MATCH(FY2018_ALL_Targets!$B128,'Monthy Targets'!$B:$B,0))</f>
        <v>0</v>
      </c>
      <c r="CI128" s="14">
        <f>+INDEX('Monthy Targets'!AE:AE,MATCH(FY2018_ALL_Targets!$B128,'Monthy Targets'!$B:$B,0))</f>
        <v>0</v>
      </c>
      <c r="CJ128" s="14">
        <f>+INDEX('Monthy Targets'!AF:AF,MATCH(FY2018_ALL_Targets!$B128,'Monthy Targets'!$B:$B,0))</f>
        <v>0</v>
      </c>
      <c r="CK128" s="14">
        <f>+INDEX('Monthy Targets'!AG:AG,MATCH(FY2018_ALL_Targets!$B128,'Monthy Targets'!$B:$B,0))</f>
        <v>0</v>
      </c>
      <c r="CL128" s="14">
        <v>0.13</v>
      </c>
      <c r="CM128" s="14">
        <v>0.13</v>
      </c>
      <c r="CN128" s="14">
        <v>0.13</v>
      </c>
      <c r="CO128" s="14">
        <v>0.13</v>
      </c>
      <c r="CP128" s="14">
        <v>0.13</v>
      </c>
      <c r="CQ128" s="14">
        <v>0</v>
      </c>
      <c r="CR128" s="14">
        <v>0.13</v>
      </c>
      <c r="CS128" s="14">
        <v>0.13</v>
      </c>
      <c r="DB128" s="14">
        <v>0.25</v>
      </c>
      <c r="DC128" s="14">
        <v>0.25</v>
      </c>
      <c r="DD128" s="14">
        <v>0.25</v>
      </c>
      <c r="DE128" s="14">
        <v>0.25</v>
      </c>
      <c r="DF128" s="14">
        <v>0.25</v>
      </c>
      <c r="DG128" s="14">
        <v>0</v>
      </c>
      <c r="DH128" s="14">
        <v>0.25</v>
      </c>
      <c r="DI128" s="14">
        <v>0.25</v>
      </c>
      <c r="DR128" s="14">
        <v>0.38</v>
      </c>
      <c r="DS128" s="14">
        <v>0.34</v>
      </c>
      <c r="DV128" s="183">
        <f t="shared" si="3"/>
        <v>1</v>
      </c>
      <c r="DW128" s="183">
        <f t="shared" si="4"/>
        <v>1</v>
      </c>
      <c r="DX128" s="12">
        <f t="shared" si="5"/>
        <v>0</v>
      </c>
      <c r="DY128" s="12">
        <v>0</v>
      </c>
    </row>
    <row r="129" spans="1:129" x14ac:dyDescent="0.25">
      <c r="A129" s="294">
        <v>5101</v>
      </c>
      <c r="B129" s="294">
        <v>675032</v>
      </c>
      <c r="C129" s="294">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560">
        <v>1.4705882352941201E-2</v>
      </c>
      <c r="BC129" s="560">
        <v>0</v>
      </c>
      <c r="BD129" s="560">
        <v>0</v>
      </c>
      <c r="BE129" s="560">
        <v>2.8571428571428598E-2</v>
      </c>
      <c r="BF129" s="13"/>
      <c r="BG129" s="13"/>
      <c r="BH129" s="13"/>
      <c r="BI129" s="13"/>
      <c r="BJ129" s="13"/>
      <c r="BK129" s="13"/>
      <c r="BL129" s="13"/>
      <c r="BM129" s="13"/>
      <c r="BN129" s="13">
        <v>1.4705882352941201E-2</v>
      </c>
      <c r="BO129" s="13">
        <v>0</v>
      </c>
      <c r="BP129" s="13">
        <v>0</v>
      </c>
      <c r="BQ129" s="13">
        <v>2.8571428571428598E-2</v>
      </c>
      <c r="BR129" s="704" t="s">
        <v>35</v>
      </c>
      <c r="BS129" s="704" t="s">
        <v>35</v>
      </c>
      <c r="BT129" s="704" t="s">
        <v>35</v>
      </c>
      <c r="BU129" s="704" t="s">
        <v>35</v>
      </c>
      <c r="BV129" s="704" t="s">
        <v>35</v>
      </c>
      <c r="BW129" s="704" t="s">
        <v>35</v>
      </c>
      <c r="BX129" s="704" t="s">
        <v>35</v>
      </c>
      <c r="BY129" s="704" t="s">
        <v>35</v>
      </c>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7.61</v>
      </c>
      <c r="CF129" s="14">
        <f>+INDEX('Monthy Targets'!AB:AB,MATCH(FY2018_ALL_Targets!$B129,'Monthy Targets'!$B:$B,0))</f>
        <v>7.64</v>
      </c>
      <c r="CG129" s="14">
        <f>+INDEX('Monthy Targets'!AC:AC,MATCH(FY2018_ALL_Targets!$B129,'Monthy Targets'!$B:$B,0))</f>
        <v>0</v>
      </c>
      <c r="CH129" s="14">
        <f>+INDEX('Monthy Targets'!AD:AD,MATCH(FY2018_ALL_Targets!$B129,'Monthy Targets'!$B:$B,0))</f>
        <v>0</v>
      </c>
      <c r="CI129" s="14">
        <f>+INDEX('Monthy Targets'!AE:AE,MATCH(FY2018_ALL_Targets!$B129,'Monthy Targets'!$B:$B,0))</f>
        <v>0</v>
      </c>
      <c r="CJ129" s="14">
        <f>+INDEX('Monthy Targets'!AF:AF,MATCH(FY2018_ALL_Targets!$B129,'Monthy Targets'!$B:$B,0))</f>
        <v>0</v>
      </c>
      <c r="CK129" s="14">
        <f>+INDEX('Monthy Targets'!AG:AG,MATCH(FY2018_ALL_Targets!$B129,'Monthy Targets'!$B:$B,0))</f>
        <v>0</v>
      </c>
      <c r="CL129" s="14">
        <v>0.51</v>
      </c>
      <c r="CM129" s="14">
        <v>0</v>
      </c>
      <c r="CN129" s="14">
        <v>0.51</v>
      </c>
      <c r="CO129" s="14">
        <v>0</v>
      </c>
      <c r="CP129" s="14">
        <v>0.51</v>
      </c>
      <c r="CQ129" s="14">
        <v>0.51</v>
      </c>
      <c r="CR129" s="14">
        <v>0.51</v>
      </c>
      <c r="CS129" s="14">
        <v>0.51</v>
      </c>
      <c r="DB129" s="14">
        <v>0.94</v>
      </c>
      <c r="DC129" s="14">
        <v>0</v>
      </c>
      <c r="DD129" s="14">
        <v>0.94</v>
      </c>
      <c r="DE129" s="14">
        <v>0</v>
      </c>
      <c r="DF129" s="14">
        <v>0.94</v>
      </c>
      <c r="DG129" s="14">
        <v>0.94</v>
      </c>
      <c r="DH129" s="14">
        <v>0.94</v>
      </c>
      <c r="DI129" s="14">
        <v>0.94</v>
      </c>
      <c r="DR129" s="14">
        <v>1.1200000000000001</v>
      </c>
      <c r="DS129" s="14">
        <v>1.46</v>
      </c>
      <c r="DV129" s="183">
        <f t="shared" si="3"/>
        <v>0</v>
      </c>
      <c r="DW129" s="183">
        <f t="shared" si="4"/>
        <v>0</v>
      </c>
      <c r="DX129" s="12">
        <f t="shared" si="5"/>
        <v>0</v>
      </c>
      <c r="DY129" s="12">
        <v>0</v>
      </c>
    </row>
    <row r="130" spans="1:129" x14ac:dyDescent="0.25">
      <c r="A130" s="294">
        <v>5055</v>
      </c>
      <c r="B130" s="294">
        <v>675033</v>
      </c>
      <c r="C130" s="294">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560">
        <v>5.6603773584905703E-2</v>
      </c>
      <c r="BC130" s="560">
        <v>6.3492063492063502E-2</v>
      </c>
      <c r="BD130" s="560">
        <v>0</v>
      </c>
      <c r="BE130" s="560">
        <v>0.209876543209877</v>
      </c>
      <c r="BF130" s="13"/>
      <c r="BG130" s="13"/>
      <c r="BH130" s="13"/>
      <c r="BI130" s="13"/>
      <c r="BJ130" s="13"/>
      <c r="BK130" s="13"/>
      <c r="BL130" s="13"/>
      <c r="BM130" s="13"/>
      <c r="BN130" s="13">
        <v>5.6603773584905703E-2</v>
      </c>
      <c r="BO130" s="13">
        <v>6.3492063492063502E-2</v>
      </c>
      <c r="BP130" s="13">
        <v>0</v>
      </c>
      <c r="BQ130" s="13">
        <v>0.209876543209877</v>
      </c>
      <c r="BR130" s="704" t="s">
        <v>36</v>
      </c>
      <c r="BS130" s="704" t="s">
        <v>36</v>
      </c>
      <c r="BT130" s="704" t="s">
        <v>35</v>
      </c>
      <c r="BU130" s="704" t="s">
        <v>35</v>
      </c>
      <c r="BV130" s="704" t="s">
        <v>36</v>
      </c>
      <c r="BW130" s="704" t="s">
        <v>36</v>
      </c>
      <c r="BX130" s="704" t="s">
        <v>35</v>
      </c>
      <c r="BY130" s="704" t="s">
        <v>35</v>
      </c>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CP130" s="14">
        <v>0</v>
      </c>
      <c r="CQ130" s="14">
        <v>0</v>
      </c>
      <c r="CR130" s="14">
        <v>0.76</v>
      </c>
      <c r="CS130" s="14">
        <v>0.76</v>
      </c>
      <c r="DB130" s="14">
        <v>0</v>
      </c>
      <c r="DC130" s="14">
        <v>1.41</v>
      </c>
      <c r="DD130" s="14">
        <v>1.41</v>
      </c>
      <c r="DE130" s="14">
        <v>1.41</v>
      </c>
      <c r="DF130" s="14">
        <v>0</v>
      </c>
      <c r="DG130" s="14">
        <v>0</v>
      </c>
      <c r="DH130" s="14">
        <v>1.41</v>
      </c>
      <c r="DI130" s="14">
        <v>1.41</v>
      </c>
      <c r="DR130" s="14">
        <v>0.69</v>
      </c>
      <c r="DS130" s="14">
        <v>0.47</v>
      </c>
      <c r="DV130" s="183">
        <f t="shared" si="3"/>
        <v>2</v>
      </c>
      <c r="DW130" s="183">
        <f t="shared" si="4"/>
        <v>2</v>
      </c>
      <c r="DX130" s="12">
        <f t="shared" si="5"/>
        <v>0</v>
      </c>
      <c r="DY130" s="12">
        <v>0</v>
      </c>
    </row>
    <row r="131" spans="1:129" x14ac:dyDescent="0.25">
      <c r="A131" s="294">
        <v>5001</v>
      </c>
      <c r="B131" s="294">
        <v>675034</v>
      </c>
      <c r="C131" s="294">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560">
        <v>0.11267605633802801</v>
      </c>
      <c r="BC131" s="560">
        <v>0</v>
      </c>
      <c r="BD131" s="560">
        <v>0</v>
      </c>
      <c r="BE131" s="560">
        <v>0.69565217391304301</v>
      </c>
      <c r="BF131" s="13"/>
      <c r="BG131" s="13"/>
      <c r="BH131" s="13"/>
      <c r="BI131" s="13"/>
      <c r="BJ131" s="13"/>
      <c r="BK131" s="13"/>
      <c r="BL131" s="13"/>
      <c r="BM131" s="13"/>
      <c r="BN131" s="13">
        <v>0.11267605633802801</v>
      </c>
      <c r="BO131" s="13">
        <v>0</v>
      </c>
      <c r="BP131" s="13">
        <v>0</v>
      </c>
      <c r="BQ131" s="13">
        <v>0.69565217391304301</v>
      </c>
      <c r="BR131" s="704" t="s">
        <v>36</v>
      </c>
      <c r="BS131" s="704" t="s">
        <v>35</v>
      </c>
      <c r="BT131" s="704" t="s">
        <v>35</v>
      </c>
      <c r="BU131" s="704" t="s">
        <v>36</v>
      </c>
      <c r="BV131" s="704" t="s">
        <v>36</v>
      </c>
      <c r="BW131" s="704" t="s">
        <v>35</v>
      </c>
      <c r="BX131" s="704" t="s">
        <v>35</v>
      </c>
      <c r="BY131" s="704" t="s">
        <v>36</v>
      </c>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CP131" s="14">
        <v>0</v>
      </c>
      <c r="CQ131" s="14">
        <v>0.6</v>
      </c>
      <c r="CR131" s="14">
        <v>0.6</v>
      </c>
      <c r="CS131" s="14">
        <v>0</v>
      </c>
      <c r="DB131" s="14">
        <v>0</v>
      </c>
      <c r="DC131" s="14">
        <v>1.1200000000000001</v>
      </c>
      <c r="DD131" s="14">
        <v>1.1200000000000001</v>
      </c>
      <c r="DE131" s="14">
        <v>1.1200000000000001</v>
      </c>
      <c r="DF131" s="14">
        <v>0</v>
      </c>
      <c r="DG131" s="14">
        <v>1.1200000000000001</v>
      </c>
      <c r="DH131" s="14">
        <v>1.1200000000000001</v>
      </c>
      <c r="DI131" s="14">
        <v>0</v>
      </c>
      <c r="DR131" s="14">
        <v>0.55000000000000004</v>
      </c>
      <c r="DS131" s="14">
        <v>0.37</v>
      </c>
      <c r="DV131" s="183">
        <f t="shared" ref="DV131:DV194" si="6">COUNTIF(BR131:BU131,"No")+COUNTIF(BR131:BU131,"MIN DATA")</f>
        <v>2</v>
      </c>
      <c r="DW131" s="183">
        <f t="shared" ref="DW131:DW194" si="7">COUNTIF(BV131:BY131,"No")+COUNTIF(BV131:BY131,"MIN DATA")</f>
        <v>2</v>
      </c>
      <c r="DX131" s="12">
        <f t="shared" ref="DX131:DX194" si="8">COUNTIF(BV131:BY131,"Min Data")</f>
        <v>0</v>
      </c>
      <c r="DY131" s="12">
        <v>0</v>
      </c>
    </row>
    <row r="132" spans="1:129" x14ac:dyDescent="0.25">
      <c r="A132" s="294">
        <v>4413</v>
      </c>
      <c r="B132" s="294">
        <v>675035</v>
      </c>
      <c r="C132" s="294">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560">
        <v>9.375E-2</v>
      </c>
      <c r="BC132" s="560">
        <v>0</v>
      </c>
      <c r="BD132" s="560">
        <v>0</v>
      </c>
      <c r="BE132" s="560">
        <v>0.28571428571428598</v>
      </c>
      <c r="BF132" s="13"/>
      <c r="BG132" s="13"/>
      <c r="BH132" s="13"/>
      <c r="BI132" s="13"/>
      <c r="BJ132" s="13"/>
      <c r="BK132" s="13"/>
      <c r="BL132" s="13"/>
      <c r="BM132" s="13"/>
      <c r="BN132" s="13">
        <v>9.375E-2</v>
      </c>
      <c r="BO132" s="13">
        <v>0</v>
      </c>
      <c r="BP132" s="13">
        <v>0</v>
      </c>
      <c r="BQ132" s="13">
        <v>0.28571428571428598</v>
      </c>
      <c r="BR132" s="704" t="s">
        <v>36</v>
      </c>
      <c r="BS132" s="704" t="s">
        <v>35</v>
      </c>
      <c r="BT132" s="704" t="s">
        <v>35</v>
      </c>
      <c r="BU132" s="704" t="s">
        <v>35</v>
      </c>
      <c r="BV132" s="704" t="s">
        <v>36</v>
      </c>
      <c r="BW132" s="704" t="s">
        <v>35</v>
      </c>
      <c r="BX132" s="704" t="s">
        <v>35</v>
      </c>
      <c r="BY132" s="704" t="s">
        <v>35</v>
      </c>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3.36</v>
      </c>
      <c r="CF132" s="14">
        <f>+INDEX('Monthy Targets'!AB:AB,MATCH(FY2018_ALL_Targets!$B132,'Monthy Targets'!$B:$B,0))</f>
        <v>3.37</v>
      </c>
      <c r="CG132" s="14">
        <f>+INDEX('Monthy Targets'!AC:AC,MATCH(FY2018_ALL_Targets!$B132,'Monthy Targets'!$B:$B,0))</f>
        <v>0</v>
      </c>
      <c r="CH132" s="14">
        <f>+INDEX('Monthy Targets'!AD:AD,MATCH(FY2018_ALL_Targets!$B132,'Monthy Targets'!$B:$B,0))</f>
        <v>0</v>
      </c>
      <c r="CI132" s="14">
        <f>+INDEX('Monthy Targets'!AE:AE,MATCH(FY2018_ALL_Targets!$B132,'Monthy Targets'!$B:$B,0))</f>
        <v>0</v>
      </c>
      <c r="CJ132" s="14">
        <f>+INDEX('Monthy Targets'!AF:AF,MATCH(FY2018_ALL_Targets!$B132,'Monthy Targets'!$B:$B,0))</f>
        <v>0</v>
      </c>
      <c r="CK132" s="14">
        <f>+INDEX('Monthy Targets'!AG:AG,MATCH(FY2018_ALL_Targets!$B132,'Monthy Targets'!$B:$B,0))</f>
        <v>0</v>
      </c>
      <c r="CL132" s="14">
        <v>0</v>
      </c>
      <c r="CM132" s="14">
        <v>0.22</v>
      </c>
      <c r="CN132" s="14">
        <v>0</v>
      </c>
      <c r="CO132" s="14">
        <v>0</v>
      </c>
      <c r="CP132" s="14">
        <v>0</v>
      </c>
      <c r="CQ132" s="14">
        <v>0.22</v>
      </c>
      <c r="CR132" s="14">
        <v>0.22</v>
      </c>
      <c r="CS132" s="14">
        <v>0.22</v>
      </c>
      <c r="DB132" s="14">
        <v>0</v>
      </c>
      <c r="DC132" s="14">
        <v>0.42</v>
      </c>
      <c r="DD132" s="14">
        <v>0</v>
      </c>
      <c r="DE132" s="14">
        <v>0</v>
      </c>
      <c r="DF132" s="14">
        <v>0</v>
      </c>
      <c r="DG132" s="14">
        <v>0.42</v>
      </c>
      <c r="DH132" s="14">
        <v>0.42</v>
      </c>
      <c r="DI132" s="14">
        <v>0.42</v>
      </c>
      <c r="DR132" s="14">
        <v>0.43</v>
      </c>
      <c r="DS132" s="14">
        <v>0.57999999999999996</v>
      </c>
      <c r="DV132" s="183">
        <f t="shared" si="6"/>
        <v>1</v>
      </c>
      <c r="DW132" s="183">
        <f t="shared" si="7"/>
        <v>1</v>
      </c>
      <c r="DX132" s="12">
        <f t="shared" si="8"/>
        <v>0</v>
      </c>
      <c r="DY132" s="12">
        <v>0</v>
      </c>
    </row>
    <row r="133" spans="1:129" x14ac:dyDescent="0.25">
      <c r="A133" s="294">
        <v>4395</v>
      </c>
      <c r="B133" s="294">
        <v>675038</v>
      </c>
      <c r="C133" s="294">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560">
        <v>7.8947368421052599E-2</v>
      </c>
      <c r="BC133" s="560">
        <v>4.3478260869565202E-2</v>
      </c>
      <c r="BD133" s="560">
        <v>0</v>
      </c>
      <c r="BE133" s="560">
        <v>0.14285714285714299</v>
      </c>
      <c r="BF133" s="13"/>
      <c r="BG133" s="13"/>
      <c r="BH133" s="13"/>
      <c r="BI133" s="13"/>
      <c r="BJ133" s="13"/>
      <c r="BK133" s="13"/>
      <c r="BL133" s="13"/>
      <c r="BM133" s="13"/>
      <c r="BN133" s="13">
        <v>7.8947368421052599E-2</v>
      </c>
      <c r="BO133" s="13">
        <v>4.3478260869565202E-2</v>
      </c>
      <c r="BP133" s="13">
        <v>0</v>
      </c>
      <c r="BQ133" s="13">
        <v>0.14285714285714299</v>
      </c>
      <c r="BR133" s="704" t="s">
        <v>36</v>
      </c>
      <c r="BS133" s="704" t="s">
        <v>35</v>
      </c>
      <c r="BT133" s="704" t="s">
        <v>35</v>
      </c>
      <c r="BU133" s="704" t="s">
        <v>35</v>
      </c>
      <c r="BV133" s="704" t="s">
        <v>36</v>
      </c>
      <c r="BW133" s="704" t="s">
        <v>35</v>
      </c>
      <c r="BX133" s="704" t="s">
        <v>35</v>
      </c>
      <c r="BY133" s="704" t="s">
        <v>35</v>
      </c>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3.48</v>
      </c>
      <c r="CF133" s="14">
        <f>+INDEX('Monthy Targets'!AB:AB,MATCH(FY2018_ALL_Targets!$B133,'Monthy Targets'!$B:$B,0))</f>
        <v>3.5</v>
      </c>
      <c r="CG133" s="14">
        <f>+INDEX('Monthy Targets'!AC:AC,MATCH(FY2018_ALL_Targets!$B133,'Monthy Targets'!$B:$B,0))</f>
        <v>0</v>
      </c>
      <c r="CH133" s="14">
        <f>+INDEX('Monthy Targets'!AD:AD,MATCH(FY2018_ALL_Targets!$B133,'Monthy Targets'!$B:$B,0))</f>
        <v>0</v>
      </c>
      <c r="CI133" s="14">
        <f>+INDEX('Monthy Targets'!AE:AE,MATCH(FY2018_ALL_Targets!$B133,'Monthy Targets'!$B:$B,0))</f>
        <v>0</v>
      </c>
      <c r="CJ133" s="14">
        <f>+INDEX('Monthy Targets'!AF:AF,MATCH(FY2018_ALL_Targets!$B133,'Monthy Targets'!$B:$B,0))</f>
        <v>0</v>
      </c>
      <c r="CK133" s="14">
        <f>+INDEX('Monthy Targets'!AG:AG,MATCH(FY2018_ALL_Targets!$B133,'Monthy Targets'!$B:$B,0))</f>
        <v>0</v>
      </c>
      <c r="CL133" s="14">
        <v>0.23</v>
      </c>
      <c r="CM133" s="14">
        <v>0.23</v>
      </c>
      <c r="CN133" s="14">
        <v>0.23</v>
      </c>
      <c r="CO133" s="14">
        <v>0.23</v>
      </c>
      <c r="CP133" s="14">
        <v>0</v>
      </c>
      <c r="CQ133" s="14">
        <v>0.23</v>
      </c>
      <c r="CR133" s="14">
        <v>0.23</v>
      </c>
      <c r="CS133" s="14">
        <v>0.23</v>
      </c>
      <c r="DB133" s="14">
        <v>0.43</v>
      </c>
      <c r="DC133" s="14">
        <v>0.43</v>
      </c>
      <c r="DD133" s="14">
        <v>0.43</v>
      </c>
      <c r="DE133" s="14">
        <v>0.43</v>
      </c>
      <c r="DF133" s="14">
        <v>0</v>
      </c>
      <c r="DG133" s="14">
        <v>0.43</v>
      </c>
      <c r="DH133" s="14">
        <v>0.43</v>
      </c>
      <c r="DI133" s="14">
        <v>0.43</v>
      </c>
      <c r="DR133" s="14">
        <v>0.65</v>
      </c>
      <c r="DS133" s="14">
        <v>0.6</v>
      </c>
      <c r="DV133" s="183">
        <f t="shared" si="6"/>
        <v>1</v>
      </c>
      <c r="DW133" s="183">
        <f t="shared" si="7"/>
        <v>1</v>
      </c>
      <c r="DX133" s="12">
        <f t="shared" si="8"/>
        <v>0</v>
      </c>
      <c r="DY133" s="12">
        <v>0</v>
      </c>
    </row>
    <row r="134" spans="1:129" x14ac:dyDescent="0.25">
      <c r="A134" s="294">
        <v>4421</v>
      </c>
      <c r="B134" s="294">
        <v>675042</v>
      </c>
      <c r="C134" s="294">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560">
        <v>0</v>
      </c>
      <c r="BC134" s="560">
        <v>3.3333333333333298E-2</v>
      </c>
      <c r="BD134" s="560">
        <v>0</v>
      </c>
      <c r="BE134" s="560">
        <v>3.4482758620689703E-2</v>
      </c>
      <c r="BF134" s="13"/>
      <c r="BG134" s="13"/>
      <c r="BH134" s="13"/>
      <c r="BI134" s="13"/>
      <c r="BJ134" s="13"/>
      <c r="BK134" s="13"/>
      <c r="BL134" s="13"/>
      <c r="BM134" s="13"/>
      <c r="BN134" s="13">
        <v>0</v>
      </c>
      <c r="BO134" s="13">
        <v>3.3333333333333298E-2</v>
      </c>
      <c r="BP134" s="13">
        <v>0</v>
      </c>
      <c r="BQ134" s="13">
        <v>3.4482758620689703E-2</v>
      </c>
      <c r="BR134" s="704" t="s">
        <v>35</v>
      </c>
      <c r="BS134" s="704" t="s">
        <v>35</v>
      </c>
      <c r="BT134" s="704" t="s">
        <v>35</v>
      </c>
      <c r="BU134" s="704" t="s">
        <v>35</v>
      </c>
      <c r="BV134" s="704" t="s">
        <v>35</v>
      </c>
      <c r="BW134" s="704" t="s">
        <v>35</v>
      </c>
      <c r="BX134" s="704" t="s">
        <v>35</v>
      </c>
      <c r="BY134" s="704" t="s">
        <v>35</v>
      </c>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4.21</v>
      </c>
      <c r="CF134" s="14">
        <f>+INDEX('Monthy Targets'!AB:AB,MATCH(FY2018_ALL_Targets!$B134,'Monthy Targets'!$B:$B,0))</f>
        <v>4.24</v>
      </c>
      <c r="CG134" s="14">
        <f>+INDEX('Monthy Targets'!AC:AC,MATCH(FY2018_ALL_Targets!$B134,'Monthy Targets'!$B:$B,0))</f>
        <v>0</v>
      </c>
      <c r="CH134" s="14">
        <f>+INDEX('Monthy Targets'!AD:AD,MATCH(FY2018_ALL_Targets!$B134,'Monthy Targets'!$B:$B,0))</f>
        <v>0</v>
      </c>
      <c r="CI134" s="14">
        <f>+INDEX('Monthy Targets'!AE:AE,MATCH(FY2018_ALL_Targets!$B134,'Monthy Targets'!$B:$B,0))</f>
        <v>0</v>
      </c>
      <c r="CJ134" s="14">
        <f>+INDEX('Monthy Targets'!AF:AF,MATCH(FY2018_ALL_Targets!$B134,'Monthy Targets'!$B:$B,0))</f>
        <v>0</v>
      </c>
      <c r="CK134" s="14">
        <f>+INDEX('Monthy Targets'!AG:AG,MATCH(FY2018_ALL_Targets!$B134,'Monthy Targets'!$B:$B,0))</f>
        <v>0</v>
      </c>
      <c r="CL134" s="14">
        <v>0.28000000000000003</v>
      </c>
      <c r="CM134" s="14">
        <v>0.28000000000000003</v>
      </c>
      <c r="CN134" s="14">
        <v>0.28000000000000003</v>
      </c>
      <c r="CO134" s="14">
        <v>0.28000000000000003</v>
      </c>
      <c r="CP134" s="14">
        <v>0.28000000000000003</v>
      </c>
      <c r="CQ134" s="14">
        <v>0.28000000000000003</v>
      </c>
      <c r="CR134" s="14">
        <v>0.28000000000000003</v>
      </c>
      <c r="CS134" s="14">
        <v>0.28000000000000003</v>
      </c>
      <c r="DB134" s="14">
        <v>0.52</v>
      </c>
      <c r="DC134" s="14">
        <v>0.52</v>
      </c>
      <c r="DD134" s="14">
        <v>0.52</v>
      </c>
      <c r="DE134" s="14">
        <v>0.52</v>
      </c>
      <c r="DF134" s="14">
        <v>0.52</v>
      </c>
      <c r="DG134" s="14">
        <v>0.52</v>
      </c>
      <c r="DH134" s="14">
        <v>0.52</v>
      </c>
      <c r="DI134" s="14">
        <v>0.52</v>
      </c>
      <c r="DR134" s="14">
        <v>0.79</v>
      </c>
      <c r="DS134" s="14">
        <v>0.81</v>
      </c>
      <c r="DV134" s="183">
        <f t="shared" si="6"/>
        <v>0</v>
      </c>
      <c r="DW134" s="183">
        <f t="shared" si="7"/>
        <v>0</v>
      </c>
      <c r="DX134" s="12">
        <f t="shared" si="8"/>
        <v>0</v>
      </c>
      <c r="DY134" s="12">
        <v>0</v>
      </c>
    </row>
    <row r="135" spans="1:129" x14ac:dyDescent="0.25">
      <c r="A135" s="294">
        <v>4547</v>
      </c>
      <c r="B135" s="294">
        <v>675044</v>
      </c>
      <c r="C135" s="294">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560">
        <v>1.8181818181818198E-2</v>
      </c>
      <c r="BC135" s="560">
        <v>5.4054054054054099E-2</v>
      </c>
      <c r="BD135" s="560">
        <v>0</v>
      </c>
      <c r="BE135" s="560">
        <v>0.29166666666666702</v>
      </c>
      <c r="BF135" s="13"/>
      <c r="BG135" s="13"/>
      <c r="BH135" s="13"/>
      <c r="BI135" s="13"/>
      <c r="BJ135" s="13"/>
      <c r="BK135" s="13"/>
      <c r="BL135" s="13"/>
      <c r="BM135" s="13"/>
      <c r="BN135" s="13">
        <v>1.8181818181818198E-2</v>
      </c>
      <c r="BO135" s="13">
        <v>5.4054054054054099E-2</v>
      </c>
      <c r="BP135" s="13">
        <v>0</v>
      </c>
      <c r="BQ135" s="13">
        <v>0.29166666666666702</v>
      </c>
      <c r="BR135" s="704" t="s">
        <v>35</v>
      </c>
      <c r="BS135" s="704" t="s">
        <v>35</v>
      </c>
      <c r="BT135" s="704" t="s">
        <v>35</v>
      </c>
      <c r="BU135" s="704" t="s">
        <v>35</v>
      </c>
      <c r="BV135" s="704" t="s">
        <v>35</v>
      </c>
      <c r="BW135" s="704" t="s">
        <v>35</v>
      </c>
      <c r="BX135" s="704" t="s">
        <v>35</v>
      </c>
      <c r="BY135" s="704" t="s">
        <v>35</v>
      </c>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CP135" s="14">
        <v>0.75</v>
      </c>
      <c r="CQ135" s="14">
        <v>0.75</v>
      </c>
      <c r="CR135" s="14">
        <v>0.75</v>
      </c>
      <c r="CS135" s="14">
        <v>0.75</v>
      </c>
      <c r="DB135" s="14">
        <v>1.39</v>
      </c>
      <c r="DC135" s="14">
        <v>1.39</v>
      </c>
      <c r="DD135" s="14">
        <v>1.39</v>
      </c>
      <c r="DE135" s="14">
        <v>1.39</v>
      </c>
      <c r="DF135" s="14">
        <v>1.39</v>
      </c>
      <c r="DG135" s="14">
        <v>1.39</v>
      </c>
      <c r="DH135" s="14">
        <v>1.39</v>
      </c>
      <c r="DI135" s="14">
        <v>1.39</v>
      </c>
      <c r="DR135" s="14">
        <v>0.91</v>
      </c>
      <c r="DS135" s="14">
        <v>0.94</v>
      </c>
      <c r="DV135" s="183">
        <f t="shared" si="6"/>
        <v>0</v>
      </c>
      <c r="DW135" s="183">
        <f t="shared" si="7"/>
        <v>0</v>
      </c>
      <c r="DX135" s="12">
        <f t="shared" si="8"/>
        <v>0</v>
      </c>
      <c r="DY135" s="12">
        <v>0</v>
      </c>
    </row>
    <row r="136" spans="1:129" x14ac:dyDescent="0.25">
      <c r="A136" s="294">
        <v>5112</v>
      </c>
      <c r="B136" s="294">
        <v>675046</v>
      </c>
      <c r="C136" s="294">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560">
        <v>2.5641025641025599E-2</v>
      </c>
      <c r="BC136" s="560">
        <v>9.8039215686274495E-2</v>
      </c>
      <c r="BD136" s="560">
        <v>0</v>
      </c>
      <c r="BE136" s="560">
        <v>0.22222222222222199</v>
      </c>
      <c r="BF136" s="13"/>
      <c r="BG136" s="13"/>
      <c r="BH136" s="13"/>
      <c r="BI136" s="13"/>
      <c r="BJ136" s="13"/>
      <c r="BK136" s="13"/>
      <c r="BL136" s="13"/>
      <c r="BM136" s="13"/>
      <c r="BN136" s="13">
        <v>2.5641025641025599E-2</v>
      </c>
      <c r="BO136" s="13">
        <v>9.8039215686274495E-2</v>
      </c>
      <c r="BP136" s="13">
        <v>0</v>
      </c>
      <c r="BQ136" s="13">
        <v>0.22222222222222199</v>
      </c>
      <c r="BR136" s="704" t="s">
        <v>35</v>
      </c>
      <c r="BS136" s="704" t="s">
        <v>36</v>
      </c>
      <c r="BT136" s="704" t="s">
        <v>35</v>
      </c>
      <c r="BU136" s="704" t="s">
        <v>36</v>
      </c>
      <c r="BV136" s="704" t="s">
        <v>35</v>
      </c>
      <c r="BW136" s="704" t="s">
        <v>36</v>
      </c>
      <c r="BX136" s="704" t="s">
        <v>35</v>
      </c>
      <c r="BY136" s="704" t="s">
        <v>36</v>
      </c>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CP136" s="14">
        <v>0.48</v>
      </c>
      <c r="CQ136" s="14">
        <v>0</v>
      </c>
      <c r="CR136" s="14">
        <v>0.48</v>
      </c>
      <c r="CS136" s="14">
        <v>0</v>
      </c>
      <c r="DB136" s="14">
        <v>0.9</v>
      </c>
      <c r="DC136" s="14">
        <v>0.9</v>
      </c>
      <c r="DD136" s="14">
        <v>0.9</v>
      </c>
      <c r="DE136" s="14">
        <v>0</v>
      </c>
      <c r="DF136" s="14">
        <v>0.9</v>
      </c>
      <c r="DG136" s="14">
        <v>0</v>
      </c>
      <c r="DH136" s="14">
        <v>0.9</v>
      </c>
      <c r="DI136" s="14">
        <v>0</v>
      </c>
      <c r="DR136" s="14">
        <v>0.44</v>
      </c>
      <c r="DS136" s="14">
        <v>0.3</v>
      </c>
      <c r="DV136" s="183">
        <f t="shared" si="6"/>
        <v>2</v>
      </c>
      <c r="DW136" s="183">
        <f t="shared" si="7"/>
        <v>2</v>
      </c>
      <c r="DX136" s="12">
        <f t="shared" si="8"/>
        <v>0</v>
      </c>
      <c r="DY136" s="12">
        <v>0</v>
      </c>
    </row>
    <row r="137" spans="1:129" x14ac:dyDescent="0.25">
      <c r="A137" s="294">
        <v>5049</v>
      </c>
      <c r="B137" s="294">
        <v>675049</v>
      </c>
      <c r="C137" s="294">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560">
        <v>4.3478260869565202E-2</v>
      </c>
      <c r="BC137" s="560">
        <v>0</v>
      </c>
      <c r="BD137" s="560">
        <v>0</v>
      </c>
      <c r="BE137" s="560">
        <v>0.31111111111111101</v>
      </c>
      <c r="BF137" s="13"/>
      <c r="BG137" s="13"/>
      <c r="BH137" s="13"/>
      <c r="BI137" s="13"/>
      <c r="BJ137" s="13"/>
      <c r="BK137" s="13"/>
      <c r="BL137" s="13"/>
      <c r="BM137" s="13"/>
      <c r="BN137" s="13">
        <v>4.3478260869565202E-2</v>
      </c>
      <c r="BO137" s="13">
        <v>0</v>
      </c>
      <c r="BP137" s="13">
        <v>0</v>
      </c>
      <c r="BQ137" s="13">
        <v>0.31111111111111101</v>
      </c>
      <c r="BR137" s="704" t="s">
        <v>35</v>
      </c>
      <c r="BS137" s="704" t="s">
        <v>35</v>
      </c>
      <c r="BT137" s="704" t="s">
        <v>35</v>
      </c>
      <c r="BU137" s="704" t="s">
        <v>36</v>
      </c>
      <c r="BV137" s="704" t="s">
        <v>35</v>
      </c>
      <c r="BW137" s="704" t="s">
        <v>35</v>
      </c>
      <c r="BX137" s="704" t="s">
        <v>35</v>
      </c>
      <c r="BY137" s="704" t="s">
        <v>36</v>
      </c>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3.24</v>
      </c>
      <c r="CF137" s="14">
        <f>+INDEX('Monthy Targets'!AB:AB,MATCH(FY2018_ALL_Targets!$B137,'Monthy Targets'!$B:$B,0))</f>
        <v>3.26</v>
      </c>
      <c r="CG137" s="14">
        <f>+INDEX('Monthy Targets'!AC:AC,MATCH(FY2018_ALL_Targets!$B137,'Monthy Targets'!$B:$B,0))</f>
        <v>0</v>
      </c>
      <c r="CH137" s="14">
        <f>+INDEX('Monthy Targets'!AD:AD,MATCH(FY2018_ALL_Targets!$B137,'Monthy Targets'!$B:$B,0))</f>
        <v>0</v>
      </c>
      <c r="CI137" s="14">
        <f>+INDEX('Monthy Targets'!AE:AE,MATCH(FY2018_ALL_Targets!$B137,'Monthy Targets'!$B:$B,0))</f>
        <v>0</v>
      </c>
      <c r="CJ137" s="14">
        <f>+INDEX('Monthy Targets'!AF:AF,MATCH(FY2018_ALL_Targets!$B137,'Monthy Targets'!$B:$B,0))</f>
        <v>0</v>
      </c>
      <c r="CK137" s="14">
        <f>+INDEX('Monthy Targets'!AG:AG,MATCH(FY2018_ALL_Targets!$B137,'Monthy Targets'!$B:$B,0))</f>
        <v>0</v>
      </c>
      <c r="CL137" s="14">
        <v>0.22</v>
      </c>
      <c r="CM137" s="14">
        <v>0.22</v>
      </c>
      <c r="CN137" s="14">
        <v>0.22</v>
      </c>
      <c r="CO137" s="14">
        <v>0</v>
      </c>
      <c r="CP137" s="14">
        <v>0.22</v>
      </c>
      <c r="CQ137" s="14">
        <v>0.22</v>
      </c>
      <c r="CR137" s="14">
        <v>0.22</v>
      </c>
      <c r="CS137" s="14">
        <v>0</v>
      </c>
      <c r="DB137" s="14">
        <v>0.4</v>
      </c>
      <c r="DC137" s="14">
        <v>0.4</v>
      </c>
      <c r="DD137" s="14">
        <v>0.4</v>
      </c>
      <c r="DE137" s="14">
        <v>0</v>
      </c>
      <c r="DF137" s="14">
        <v>0.4</v>
      </c>
      <c r="DG137" s="14">
        <v>0.4</v>
      </c>
      <c r="DH137" s="14">
        <v>0.4</v>
      </c>
      <c r="DI137" s="14">
        <v>0</v>
      </c>
      <c r="DR137" s="14">
        <v>0.54</v>
      </c>
      <c r="DS137" s="14">
        <v>0.56000000000000005</v>
      </c>
      <c r="DV137" s="183">
        <f t="shared" si="6"/>
        <v>1</v>
      </c>
      <c r="DW137" s="183">
        <f t="shared" si="7"/>
        <v>1</v>
      </c>
      <c r="DX137" s="12">
        <f t="shared" si="8"/>
        <v>0</v>
      </c>
      <c r="DY137" s="12">
        <v>0</v>
      </c>
    </row>
    <row r="138" spans="1:129" x14ac:dyDescent="0.25">
      <c r="A138" s="294">
        <v>4145</v>
      </c>
      <c r="B138" s="294">
        <v>675052</v>
      </c>
      <c r="C138" s="294">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560">
        <v>0.04</v>
      </c>
      <c r="BC138" s="560" t="s">
        <v>3345</v>
      </c>
      <c r="BD138" s="560">
        <v>0</v>
      </c>
      <c r="BE138" s="560">
        <v>0.15</v>
      </c>
      <c r="BF138" s="13"/>
      <c r="BG138" s="13"/>
      <c r="BH138" s="13"/>
      <c r="BI138" s="13"/>
      <c r="BJ138" s="13"/>
      <c r="BK138" s="13"/>
      <c r="BL138" s="13"/>
      <c r="BM138" s="13"/>
      <c r="BN138" s="13">
        <v>0.04</v>
      </c>
      <c r="BO138" s="13" t="s">
        <v>3345</v>
      </c>
      <c r="BP138" s="13">
        <v>0</v>
      </c>
      <c r="BQ138" s="13">
        <v>0.15</v>
      </c>
      <c r="BR138" s="704" t="s">
        <v>36</v>
      </c>
      <c r="BS138" s="704" t="s">
        <v>36</v>
      </c>
      <c r="BT138" s="704" t="s">
        <v>35</v>
      </c>
      <c r="BU138" s="704" t="s">
        <v>35</v>
      </c>
      <c r="BV138" s="704" t="s">
        <v>36</v>
      </c>
      <c r="BW138" s="704" t="s">
        <v>36</v>
      </c>
      <c r="BX138" s="704" t="s">
        <v>35</v>
      </c>
      <c r="BY138" s="704" t="s">
        <v>35</v>
      </c>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CP138" s="14">
        <v>0</v>
      </c>
      <c r="CQ138" s="14">
        <v>0</v>
      </c>
      <c r="CR138" s="14">
        <v>0.23</v>
      </c>
      <c r="CS138" s="14">
        <v>0.23</v>
      </c>
      <c r="DB138" s="14">
        <v>0.43</v>
      </c>
      <c r="DC138" s="14">
        <v>0</v>
      </c>
      <c r="DD138" s="14">
        <v>0.43</v>
      </c>
      <c r="DE138" s="14">
        <v>0.43</v>
      </c>
      <c r="DF138" s="14">
        <v>0</v>
      </c>
      <c r="DG138" s="14">
        <v>0</v>
      </c>
      <c r="DH138" s="14">
        <v>0.43</v>
      </c>
      <c r="DI138" s="14">
        <v>0.43</v>
      </c>
      <c r="DR138" s="14">
        <v>0.21</v>
      </c>
      <c r="DS138" s="14">
        <v>0.15</v>
      </c>
      <c r="DV138" s="183">
        <f t="shared" si="6"/>
        <v>2</v>
      </c>
      <c r="DW138" s="183">
        <f t="shared" si="7"/>
        <v>2</v>
      </c>
      <c r="DX138" s="12">
        <f t="shared" si="8"/>
        <v>0</v>
      </c>
      <c r="DY138" s="12">
        <v>0</v>
      </c>
    </row>
    <row r="139" spans="1:129" x14ac:dyDescent="0.25">
      <c r="A139" s="294">
        <v>5040</v>
      </c>
      <c r="B139" s="294">
        <v>675055</v>
      </c>
      <c r="C139" s="294">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560">
        <v>2.5641025641025599E-2</v>
      </c>
      <c r="BC139" s="560">
        <v>0</v>
      </c>
      <c r="BD139" s="560">
        <v>0</v>
      </c>
      <c r="BE139" s="560">
        <v>0.23529411764705899</v>
      </c>
      <c r="BF139" s="13"/>
      <c r="BG139" s="13"/>
      <c r="BH139" s="13"/>
      <c r="BI139" s="13"/>
      <c r="BJ139" s="13"/>
      <c r="BK139" s="13"/>
      <c r="BL139" s="13"/>
      <c r="BM139" s="13"/>
      <c r="BN139" s="13">
        <v>2.5641025641025599E-2</v>
      </c>
      <c r="BO139" s="13">
        <v>0</v>
      </c>
      <c r="BP139" s="13">
        <v>0</v>
      </c>
      <c r="BQ139" s="13">
        <v>0.23529411764705899</v>
      </c>
      <c r="BR139" s="704" t="s">
        <v>35</v>
      </c>
      <c r="BS139" s="704" t="s">
        <v>35</v>
      </c>
      <c r="BT139" s="704" t="s">
        <v>35</v>
      </c>
      <c r="BU139" s="704" t="s">
        <v>36</v>
      </c>
      <c r="BV139" s="704" t="s">
        <v>35</v>
      </c>
      <c r="BW139" s="704" t="s">
        <v>35</v>
      </c>
      <c r="BX139" s="704" t="s">
        <v>35</v>
      </c>
      <c r="BY139" s="704" t="s">
        <v>36</v>
      </c>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3.04</v>
      </c>
      <c r="CF139" s="14">
        <f>+INDEX('Monthy Targets'!AB:AB,MATCH(FY2018_ALL_Targets!$B139,'Monthy Targets'!$B:$B,0))</f>
        <v>3.05</v>
      </c>
      <c r="CG139" s="14">
        <f>+INDEX('Monthy Targets'!AC:AC,MATCH(FY2018_ALL_Targets!$B139,'Monthy Targets'!$B:$B,0))</f>
        <v>0</v>
      </c>
      <c r="CH139" s="14">
        <f>+INDEX('Monthy Targets'!AD:AD,MATCH(FY2018_ALL_Targets!$B139,'Monthy Targets'!$B:$B,0))</f>
        <v>0</v>
      </c>
      <c r="CI139" s="14">
        <f>+INDEX('Monthy Targets'!AE:AE,MATCH(FY2018_ALL_Targets!$B139,'Monthy Targets'!$B:$B,0))</f>
        <v>0</v>
      </c>
      <c r="CJ139" s="14">
        <f>+INDEX('Monthy Targets'!AF:AF,MATCH(FY2018_ALL_Targets!$B139,'Monthy Targets'!$B:$B,0))</f>
        <v>0</v>
      </c>
      <c r="CK139" s="14">
        <f>+INDEX('Monthy Targets'!AG:AG,MATCH(FY2018_ALL_Targets!$B139,'Monthy Targets'!$B:$B,0))</f>
        <v>0</v>
      </c>
      <c r="CL139" s="14">
        <v>0.2</v>
      </c>
      <c r="CM139" s="14">
        <v>0.2</v>
      </c>
      <c r="CN139" s="14">
        <v>0.2</v>
      </c>
      <c r="CO139" s="14">
        <v>0</v>
      </c>
      <c r="CP139" s="14">
        <v>0.2</v>
      </c>
      <c r="CQ139" s="14">
        <v>0.2</v>
      </c>
      <c r="CR139" s="14">
        <v>0.2</v>
      </c>
      <c r="CS139" s="14">
        <v>0</v>
      </c>
      <c r="DB139" s="14">
        <v>0.38</v>
      </c>
      <c r="DC139" s="14">
        <v>0.38</v>
      </c>
      <c r="DD139" s="14">
        <v>0.38</v>
      </c>
      <c r="DE139" s="14">
        <v>0</v>
      </c>
      <c r="DF139" s="14">
        <v>0.38</v>
      </c>
      <c r="DG139" s="14">
        <v>0.38</v>
      </c>
      <c r="DH139" s="14">
        <v>0.38</v>
      </c>
      <c r="DI139" s="14">
        <v>0</v>
      </c>
      <c r="DR139" s="14">
        <v>0.51</v>
      </c>
      <c r="DS139" s="14">
        <v>0.52</v>
      </c>
      <c r="DV139" s="183">
        <f t="shared" si="6"/>
        <v>1</v>
      </c>
      <c r="DW139" s="183">
        <f t="shared" si="7"/>
        <v>1</v>
      </c>
      <c r="DX139" s="12">
        <f t="shared" si="8"/>
        <v>0</v>
      </c>
      <c r="DY139" s="12">
        <v>0</v>
      </c>
    </row>
    <row r="140" spans="1:129" x14ac:dyDescent="0.25">
      <c r="A140" s="294">
        <v>5105</v>
      </c>
      <c r="B140" s="294">
        <v>675057</v>
      </c>
      <c r="C140" s="294">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560">
        <v>5.1282051282051301E-2</v>
      </c>
      <c r="BC140" s="560">
        <v>2.7777777777777801E-2</v>
      </c>
      <c r="BD140" s="560">
        <v>0</v>
      </c>
      <c r="BE140" s="560">
        <v>0.14285714285714299</v>
      </c>
      <c r="BF140" s="13"/>
      <c r="BG140" s="13"/>
      <c r="BH140" s="13"/>
      <c r="BI140" s="13"/>
      <c r="BJ140" s="13"/>
      <c r="BK140" s="13"/>
      <c r="BL140" s="13"/>
      <c r="BM140" s="13"/>
      <c r="BN140" s="13">
        <v>5.1282051282051301E-2</v>
      </c>
      <c r="BO140" s="13">
        <v>2.7777777777777801E-2</v>
      </c>
      <c r="BP140" s="13">
        <v>0</v>
      </c>
      <c r="BQ140" s="13">
        <v>0.14285714285714299</v>
      </c>
      <c r="BR140" s="704" t="s">
        <v>36</v>
      </c>
      <c r="BS140" s="704" t="s">
        <v>35</v>
      </c>
      <c r="BT140" s="704" t="s">
        <v>35</v>
      </c>
      <c r="BU140" s="704" t="s">
        <v>35</v>
      </c>
      <c r="BV140" s="704" t="s">
        <v>36</v>
      </c>
      <c r="BW140" s="704" t="s">
        <v>35</v>
      </c>
      <c r="BX140" s="704" t="s">
        <v>35</v>
      </c>
      <c r="BY140" s="704" t="s">
        <v>35</v>
      </c>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CP140" s="14">
        <v>0</v>
      </c>
      <c r="CQ140" s="14">
        <v>0.54</v>
      </c>
      <c r="CR140" s="14">
        <v>0.54</v>
      </c>
      <c r="CS140" s="14">
        <v>0.54</v>
      </c>
      <c r="DB140" s="14">
        <v>0</v>
      </c>
      <c r="DC140" s="14">
        <v>1.01</v>
      </c>
      <c r="DD140" s="14">
        <v>1.01</v>
      </c>
      <c r="DE140" s="14">
        <v>1.01</v>
      </c>
      <c r="DF140" s="14">
        <v>0</v>
      </c>
      <c r="DG140" s="14">
        <v>1.01</v>
      </c>
      <c r="DH140" s="14">
        <v>1.01</v>
      </c>
      <c r="DI140" s="14">
        <v>1.01</v>
      </c>
      <c r="DR140" s="14">
        <v>0.5</v>
      </c>
      <c r="DS140" s="14">
        <v>0.51</v>
      </c>
      <c r="DV140" s="183">
        <f t="shared" si="6"/>
        <v>1</v>
      </c>
      <c r="DW140" s="183">
        <f t="shared" si="7"/>
        <v>1</v>
      </c>
      <c r="DX140" s="12">
        <f t="shared" si="8"/>
        <v>0</v>
      </c>
      <c r="DY140" s="12">
        <v>0</v>
      </c>
    </row>
    <row r="141" spans="1:129" x14ac:dyDescent="0.25">
      <c r="A141" s="294">
        <v>4756</v>
      </c>
      <c r="B141" s="294">
        <v>675061</v>
      </c>
      <c r="C141" s="294">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560">
        <v>2.7027027027027001E-2</v>
      </c>
      <c r="BC141" s="560" t="s">
        <v>3345</v>
      </c>
      <c r="BD141" s="560">
        <v>0</v>
      </c>
      <c r="BE141" s="560">
        <v>2.7027027027027001E-2</v>
      </c>
      <c r="BF141" s="13"/>
      <c r="BG141" s="13"/>
      <c r="BH141" s="13"/>
      <c r="BI141" s="13"/>
      <c r="BJ141" s="13"/>
      <c r="BK141" s="13"/>
      <c r="BL141" s="13"/>
      <c r="BM141" s="13"/>
      <c r="BN141" s="13">
        <v>2.7027027027027001E-2</v>
      </c>
      <c r="BO141" s="13" t="s">
        <v>3345</v>
      </c>
      <c r="BP141" s="13">
        <v>0</v>
      </c>
      <c r="BQ141" s="13">
        <v>2.7027027027027001E-2</v>
      </c>
      <c r="BR141" s="704" t="s">
        <v>35</v>
      </c>
      <c r="BS141" s="704" t="s">
        <v>35</v>
      </c>
      <c r="BT141" s="704" t="s">
        <v>35</v>
      </c>
      <c r="BU141" s="704" t="s">
        <v>35</v>
      </c>
      <c r="BV141" s="704" t="s">
        <v>35</v>
      </c>
      <c r="BW141" s="704" t="s">
        <v>35</v>
      </c>
      <c r="BX141" s="704" t="s">
        <v>35</v>
      </c>
      <c r="BY141" s="704" t="s">
        <v>35</v>
      </c>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2.34</v>
      </c>
      <c r="CF141" s="14">
        <f>+INDEX('Monthy Targets'!AB:AB,MATCH(FY2018_ALL_Targets!$B141,'Monthy Targets'!$B:$B,0))</f>
        <v>2.35</v>
      </c>
      <c r="CG141" s="14">
        <f>+INDEX('Monthy Targets'!AC:AC,MATCH(FY2018_ALL_Targets!$B141,'Monthy Targets'!$B:$B,0))</f>
        <v>0</v>
      </c>
      <c r="CH141" s="14">
        <f>+INDEX('Monthy Targets'!AD:AD,MATCH(FY2018_ALL_Targets!$B141,'Monthy Targets'!$B:$B,0))</f>
        <v>0</v>
      </c>
      <c r="CI141" s="14">
        <f>+INDEX('Monthy Targets'!AE:AE,MATCH(FY2018_ALL_Targets!$B141,'Monthy Targets'!$B:$B,0))</f>
        <v>0</v>
      </c>
      <c r="CJ141" s="14">
        <f>+INDEX('Monthy Targets'!AF:AF,MATCH(FY2018_ALL_Targets!$B141,'Monthy Targets'!$B:$B,0))</f>
        <v>0</v>
      </c>
      <c r="CK141" s="14">
        <f>+INDEX('Monthy Targets'!AG:AG,MATCH(FY2018_ALL_Targets!$B141,'Monthy Targets'!$B:$B,0))</f>
        <v>0</v>
      </c>
      <c r="CL141" s="14">
        <v>0</v>
      </c>
      <c r="CM141" s="14">
        <v>0.16</v>
      </c>
      <c r="CN141" s="14">
        <v>0.16</v>
      </c>
      <c r="CO141" s="14">
        <v>0.16</v>
      </c>
      <c r="CP141" s="14">
        <v>0.16</v>
      </c>
      <c r="CQ141" s="14">
        <v>0.16</v>
      </c>
      <c r="CR141" s="14">
        <v>0.16</v>
      </c>
      <c r="CS141" s="14">
        <v>0.16</v>
      </c>
      <c r="DB141" s="14">
        <v>0</v>
      </c>
      <c r="DC141" s="14">
        <v>0.28999999999999998</v>
      </c>
      <c r="DD141" s="14">
        <v>0.28999999999999998</v>
      </c>
      <c r="DE141" s="14">
        <v>0.28999999999999998</v>
      </c>
      <c r="DF141" s="14">
        <v>0.28999999999999998</v>
      </c>
      <c r="DG141" s="14">
        <v>0.28999999999999998</v>
      </c>
      <c r="DH141" s="14">
        <v>0.28999999999999998</v>
      </c>
      <c r="DI141" s="14">
        <v>0.28999999999999998</v>
      </c>
      <c r="DR141" s="14">
        <v>0.39</v>
      </c>
      <c r="DS141" s="14">
        <v>0.45</v>
      </c>
      <c r="DV141" s="183">
        <f t="shared" si="6"/>
        <v>0</v>
      </c>
      <c r="DW141" s="183">
        <f t="shared" si="7"/>
        <v>0</v>
      </c>
      <c r="DX141" s="12">
        <f t="shared" si="8"/>
        <v>0</v>
      </c>
      <c r="DY141" s="12">
        <v>0</v>
      </c>
    </row>
    <row r="142" spans="1:129" x14ac:dyDescent="0.25">
      <c r="A142" s="294">
        <v>4722</v>
      </c>
      <c r="B142" s="294">
        <v>675062</v>
      </c>
      <c r="C142" s="294">
        <v>472206</v>
      </c>
      <c r="D142" s="14">
        <v>1780637967</v>
      </c>
      <c r="F142" s="27" t="s">
        <v>1274</v>
      </c>
      <c r="G142" s="12" t="s">
        <v>254</v>
      </c>
      <c r="H142" s="479"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560" t="s">
        <v>3435</v>
      </c>
      <c r="BC142" s="560" t="s">
        <v>3435</v>
      </c>
      <c r="BD142" s="560" t="s">
        <v>3435</v>
      </c>
      <c r="BE142" s="560" t="s">
        <v>3435</v>
      </c>
      <c r="BF142" s="13"/>
      <c r="BG142" s="13"/>
      <c r="BH142" s="13"/>
      <c r="BI142" s="13"/>
      <c r="BJ142" s="13"/>
      <c r="BK142" s="13"/>
      <c r="BL142" s="13"/>
      <c r="BM142" s="13"/>
      <c r="BN142" s="13" t="s">
        <v>3435</v>
      </c>
      <c r="BO142" s="13" t="s">
        <v>3435</v>
      </c>
      <c r="BP142" s="13" t="s">
        <v>3435</v>
      </c>
      <c r="BQ142" s="13" t="s">
        <v>3435</v>
      </c>
      <c r="BR142" s="704" t="s">
        <v>3435</v>
      </c>
      <c r="BS142" s="704" t="s">
        <v>3435</v>
      </c>
      <c r="BT142" s="704" t="s">
        <v>3435</v>
      </c>
      <c r="BU142" s="704" t="s">
        <v>3435</v>
      </c>
      <c r="BV142" s="704" t="s">
        <v>3435</v>
      </c>
      <c r="BW142" s="704" t="s">
        <v>3435</v>
      </c>
      <c r="BX142" s="704" t="s">
        <v>3435</v>
      </c>
      <c r="BY142" s="704" t="s">
        <v>3435</v>
      </c>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CP142" s="14">
        <v>0</v>
      </c>
      <c r="CQ142" s="14">
        <v>0</v>
      </c>
      <c r="CR142" s="14">
        <v>0</v>
      </c>
      <c r="CS142" s="14">
        <v>0</v>
      </c>
      <c r="DB142" s="14">
        <v>0</v>
      </c>
      <c r="DC142" s="14">
        <v>0</v>
      </c>
      <c r="DD142" s="14">
        <v>0</v>
      </c>
      <c r="DE142" s="14">
        <v>0</v>
      </c>
      <c r="DF142" s="14">
        <v>0</v>
      </c>
      <c r="DG142" s="14">
        <v>0</v>
      </c>
      <c r="DH142" s="14">
        <v>0</v>
      </c>
      <c r="DI142" s="14">
        <v>0</v>
      </c>
      <c r="DR142" s="14">
        <v>0</v>
      </c>
      <c r="DS142" s="14">
        <v>0</v>
      </c>
      <c r="DV142" s="183">
        <f t="shared" si="6"/>
        <v>4</v>
      </c>
      <c r="DW142" s="183">
        <f t="shared" si="7"/>
        <v>4</v>
      </c>
      <c r="DX142" s="12">
        <f t="shared" si="8"/>
        <v>4</v>
      </c>
      <c r="DY142" s="12">
        <v>0</v>
      </c>
    </row>
    <row r="143" spans="1:129" x14ac:dyDescent="0.25">
      <c r="A143" s="294">
        <v>4907</v>
      </c>
      <c r="B143" s="294">
        <v>675065</v>
      </c>
      <c r="C143" s="294">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560">
        <v>0</v>
      </c>
      <c r="BC143" s="560" t="s">
        <v>3345</v>
      </c>
      <c r="BD143" s="560">
        <v>0</v>
      </c>
      <c r="BE143" s="560">
        <v>3.03030303030303E-2</v>
      </c>
      <c r="BF143" s="13"/>
      <c r="BG143" s="13"/>
      <c r="BH143" s="13"/>
      <c r="BI143" s="13"/>
      <c r="BJ143" s="13"/>
      <c r="BK143" s="13"/>
      <c r="BL143" s="13"/>
      <c r="BM143" s="13"/>
      <c r="BN143" s="13">
        <v>0</v>
      </c>
      <c r="BO143" s="13" t="s">
        <v>3345</v>
      </c>
      <c r="BP143" s="13">
        <v>0</v>
      </c>
      <c r="BQ143" s="13">
        <v>3.03030303030303E-2</v>
      </c>
      <c r="BR143" s="704" t="s">
        <v>35</v>
      </c>
      <c r="BS143" s="704" t="s">
        <v>35</v>
      </c>
      <c r="BT143" s="704" t="s">
        <v>35</v>
      </c>
      <c r="BU143" s="704" t="s">
        <v>35</v>
      </c>
      <c r="BV143" s="704" t="s">
        <v>35</v>
      </c>
      <c r="BW143" s="704" t="s">
        <v>35</v>
      </c>
      <c r="BX143" s="704" t="s">
        <v>35</v>
      </c>
      <c r="BY143" s="704" t="s">
        <v>35</v>
      </c>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2.96</v>
      </c>
      <c r="CF143" s="14">
        <f>+INDEX('Monthy Targets'!AB:AB,MATCH(FY2018_ALL_Targets!$B143,'Monthy Targets'!$B:$B,0))</f>
        <v>2.98</v>
      </c>
      <c r="CG143" s="14">
        <f>+INDEX('Monthy Targets'!AC:AC,MATCH(FY2018_ALL_Targets!$B143,'Monthy Targets'!$B:$B,0))</f>
        <v>0</v>
      </c>
      <c r="CH143" s="14">
        <f>+INDEX('Monthy Targets'!AD:AD,MATCH(FY2018_ALL_Targets!$B143,'Monthy Targets'!$B:$B,0))</f>
        <v>0</v>
      </c>
      <c r="CI143" s="14">
        <f>+INDEX('Monthy Targets'!AE:AE,MATCH(FY2018_ALL_Targets!$B143,'Monthy Targets'!$B:$B,0))</f>
        <v>0</v>
      </c>
      <c r="CJ143" s="14">
        <f>+INDEX('Monthy Targets'!AF:AF,MATCH(FY2018_ALL_Targets!$B143,'Monthy Targets'!$B:$B,0))</f>
        <v>0</v>
      </c>
      <c r="CK143" s="14">
        <f>+INDEX('Monthy Targets'!AG:AG,MATCH(FY2018_ALL_Targets!$B143,'Monthy Targets'!$B:$B,0))</f>
        <v>0</v>
      </c>
      <c r="CL143" s="14">
        <v>0.2</v>
      </c>
      <c r="CM143" s="14">
        <v>0.2</v>
      </c>
      <c r="CN143" s="14">
        <v>0.2</v>
      </c>
      <c r="CO143" s="14">
        <v>0.2</v>
      </c>
      <c r="CP143" s="14">
        <v>0.2</v>
      </c>
      <c r="CQ143" s="14">
        <v>0.2</v>
      </c>
      <c r="CR143" s="14">
        <v>0.2</v>
      </c>
      <c r="CS143" s="14">
        <v>0.2</v>
      </c>
      <c r="DB143" s="14">
        <v>0.37</v>
      </c>
      <c r="DC143" s="14">
        <v>0.37</v>
      </c>
      <c r="DD143" s="14">
        <v>0.37</v>
      </c>
      <c r="DE143" s="14">
        <v>0.37</v>
      </c>
      <c r="DF143" s="14">
        <v>0.37</v>
      </c>
      <c r="DG143" s="14">
        <v>0.37</v>
      </c>
      <c r="DH143" s="14">
        <v>0.37</v>
      </c>
      <c r="DI143" s="14">
        <v>0.37</v>
      </c>
      <c r="DR143" s="14">
        <v>0.56000000000000005</v>
      </c>
      <c r="DS143" s="14">
        <v>0.56999999999999995</v>
      </c>
      <c r="DV143" s="183">
        <f t="shared" si="6"/>
        <v>0</v>
      </c>
      <c r="DW143" s="183">
        <f t="shared" si="7"/>
        <v>0</v>
      </c>
      <c r="DX143" s="12">
        <f t="shared" si="8"/>
        <v>0</v>
      </c>
      <c r="DY143" s="12">
        <v>0</v>
      </c>
    </row>
    <row r="144" spans="1:129" x14ac:dyDescent="0.25">
      <c r="A144" s="294">
        <v>4545</v>
      </c>
      <c r="B144" s="294">
        <v>675076</v>
      </c>
      <c r="C144" s="294">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560">
        <v>1.5384615384615399E-2</v>
      </c>
      <c r="BC144" s="560">
        <v>5.1282051282051301E-2</v>
      </c>
      <c r="BD144" s="560">
        <v>0</v>
      </c>
      <c r="BE144" s="560">
        <v>9.2592592592592601E-2</v>
      </c>
      <c r="BF144" s="13"/>
      <c r="BG144" s="13"/>
      <c r="BH144" s="13"/>
      <c r="BI144" s="13"/>
      <c r="BJ144" s="13"/>
      <c r="BK144" s="13"/>
      <c r="BL144" s="13"/>
      <c r="BM144" s="13"/>
      <c r="BN144" s="13">
        <v>1.5384615384615399E-2</v>
      </c>
      <c r="BO144" s="13">
        <v>5.1282051282051301E-2</v>
      </c>
      <c r="BP144" s="13">
        <v>0</v>
      </c>
      <c r="BQ144" s="13">
        <v>9.2592592592592601E-2</v>
      </c>
      <c r="BR144" s="704" t="s">
        <v>35</v>
      </c>
      <c r="BS144" s="704" t="s">
        <v>35</v>
      </c>
      <c r="BT144" s="704" t="s">
        <v>35</v>
      </c>
      <c r="BU144" s="704" t="s">
        <v>35</v>
      </c>
      <c r="BV144" s="704" t="s">
        <v>35</v>
      </c>
      <c r="BW144" s="704" t="s">
        <v>35</v>
      </c>
      <c r="BX144" s="704" t="s">
        <v>35</v>
      </c>
      <c r="BY144" s="704" t="s">
        <v>35</v>
      </c>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5.26</v>
      </c>
      <c r="CF144" s="14">
        <f>+INDEX('Monthy Targets'!AB:AB,MATCH(FY2018_ALL_Targets!$B144,'Monthy Targets'!$B:$B,0))</f>
        <v>5.29</v>
      </c>
      <c r="CG144" s="14">
        <f>+INDEX('Monthy Targets'!AC:AC,MATCH(FY2018_ALL_Targets!$B144,'Monthy Targets'!$B:$B,0))</f>
        <v>0</v>
      </c>
      <c r="CH144" s="14">
        <f>+INDEX('Monthy Targets'!AD:AD,MATCH(FY2018_ALL_Targets!$B144,'Monthy Targets'!$B:$B,0))</f>
        <v>0</v>
      </c>
      <c r="CI144" s="14">
        <f>+INDEX('Monthy Targets'!AE:AE,MATCH(FY2018_ALL_Targets!$B144,'Monthy Targets'!$B:$B,0))</f>
        <v>0</v>
      </c>
      <c r="CJ144" s="14">
        <f>+INDEX('Monthy Targets'!AF:AF,MATCH(FY2018_ALL_Targets!$B144,'Monthy Targets'!$B:$B,0))</f>
        <v>0</v>
      </c>
      <c r="CK144" s="14">
        <f>+INDEX('Monthy Targets'!AG:AG,MATCH(FY2018_ALL_Targets!$B144,'Monthy Targets'!$B:$B,0))</f>
        <v>0</v>
      </c>
      <c r="CL144" s="14">
        <v>0.35</v>
      </c>
      <c r="CM144" s="14">
        <v>0.35</v>
      </c>
      <c r="CN144" s="14">
        <v>0.35</v>
      </c>
      <c r="CO144" s="14">
        <v>0.35</v>
      </c>
      <c r="CP144" s="14">
        <v>0.35</v>
      </c>
      <c r="CQ144" s="14">
        <v>0.35</v>
      </c>
      <c r="CR144" s="14">
        <v>0.35</v>
      </c>
      <c r="CS144" s="14">
        <v>0.35</v>
      </c>
      <c r="DB144" s="14">
        <v>0.65</v>
      </c>
      <c r="DC144" s="14">
        <v>0.65</v>
      </c>
      <c r="DD144" s="14">
        <v>0.65</v>
      </c>
      <c r="DE144" s="14">
        <v>0.65</v>
      </c>
      <c r="DF144" s="14">
        <v>0.65</v>
      </c>
      <c r="DG144" s="14">
        <v>0.65</v>
      </c>
      <c r="DH144" s="14">
        <v>0.65</v>
      </c>
      <c r="DI144" s="14">
        <v>0.65</v>
      </c>
      <c r="DR144" s="14">
        <v>0.99</v>
      </c>
      <c r="DS144" s="14">
        <v>1.01</v>
      </c>
      <c r="DV144" s="183">
        <f t="shared" si="6"/>
        <v>0</v>
      </c>
      <c r="DW144" s="183">
        <f t="shared" si="7"/>
        <v>0</v>
      </c>
      <c r="DX144" s="12">
        <f t="shared" si="8"/>
        <v>0</v>
      </c>
      <c r="DY144" s="12">
        <v>0</v>
      </c>
    </row>
    <row r="145" spans="1:129" x14ac:dyDescent="0.25">
      <c r="A145" s="294">
        <v>4446</v>
      </c>
      <c r="B145" s="294">
        <v>675078</v>
      </c>
      <c r="C145" s="294">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560">
        <v>0</v>
      </c>
      <c r="BC145" s="560">
        <v>0.10638297872340401</v>
      </c>
      <c r="BD145" s="560">
        <v>0</v>
      </c>
      <c r="BE145" s="560">
        <v>0.16666666666666699</v>
      </c>
      <c r="BF145" s="13"/>
      <c r="BG145" s="13"/>
      <c r="BH145" s="13"/>
      <c r="BI145" s="13"/>
      <c r="BJ145" s="13"/>
      <c r="BK145" s="13"/>
      <c r="BL145" s="13"/>
      <c r="BM145" s="13"/>
      <c r="BN145" s="13">
        <v>0</v>
      </c>
      <c r="BO145" s="13">
        <v>0.10638297872340401</v>
      </c>
      <c r="BP145" s="13">
        <v>0</v>
      </c>
      <c r="BQ145" s="13">
        <v>0.16666666666666699</v>
      </c>
      <c r="BR145" s="704" t="s">
        <v>35</v>
      </c>
      <c r="BS145" s="704" t="s">
        <v>36</v>
      </c>
      <c r="BT145" s="704" t="s">
        <v>35</v>
      </c>
      <c r="BU145" s="704" t="s">
        <v>35</v>
      </c>
      <c r="BV145" s="704" t="s">
        <v>35</v>
      </c>
      <c r="BW145" s="704" t="s">
        <v>36</v>
      </c>
      <c r="BX145" s="704" t="s">
        <v>35</v>
      </c>
      <c r="BY145" s="704" t="s">
        <v>35</v>
      </c>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5.64</v>
      </c>
      <c r="CF145" s="14">
        <f>+INDEX('Monthy Targets'!AB:AB,MATCH(FY2018_ALL_Targets!$B145,'Monthy Targets'!$B:$B,0))</f>
        <v>5.64</v>
      </c>
      <c r="CG145" s="14">
        <f>+INDEX('Monthy Targets'!AC:AC,MATCH(FY2018_ALL_Targets!$B145,'Monthy Targets'!$B:$B,0))</f>
        <v>0</v>
      </c>
      <c r="CH145" s="14">
        <f>+INDEX('Monthy Targets'!AD:AD,MATCH(FY2018_ALL_Targets!$B145,'Monthy Targets'!$B:$B,0))</f>
        <v>0</v>
      </c>
      <c r="CI145" s="14">
        <f>+INDEX('Monthy Targets'!AE:AE,MATCH(FY2018_ALL_Targets!$B145,'Monthy Targets'!$B:$B,0))</f>
        <v>0</v>
      </c>
      <c r="CJ145" s="14">
        <f>+INDEX('Monthy Targets'!AF:AF,MATCH(FY2018_ALL_Targets!$B145,'Monthy Targets'!$B:$B,0))</f>
        <v>0</v>
      </c>
      <c r="CK145" s="14">
        <f>+INDEX('Monthy Targets'!AG:AG,MATCH(FY2018_ALL_Targets!$B145,'Monthy Targets'!$B:$B,0))</f>
        <v>0</v>
      </c>
      <c r="CL145" s="14">
        <v>0.38</v>
      </c>
      <c r="CM145" s="14">
        <v>0.38</v>
      </c>
      <c r="CN145" s="14">
        <v>0.38</v>
      </c>
      <c r="CO145" s="14">
        <v>0.38</v>
      </c>
      <c r="CP145" s="14">
        <v>0.38</v>
      </c>
      <c r="CQ145" s="14">
        <v>0</v>
      </c>
      <c r="CR145" s="14">
        <v>0.38</v>
      </c>
      <c r="CS145" s="14">
        <v>0.38</v>
      </c>
      <c r="DB145" s="14">
        <v>0.7</v>
      </c>
      <c r="DC145" s="14">
        <v>0.7</v>
      </c>
      <c r="DD145" s="14">
        <v>0.7</v>
      </c>
      <c r="DE145" s="14">
        <v>0.7</v>
      </c>
      <c r="DF145" s="14">
        <v>0.7</v>
      </c>
      <c r="DG145" s="14">
        <v>0</v>
      </c>
      <c r="DH145" s="14">
        <v>0.7</v>
      </c>
      <c r="DI145" s="14">
        <v>0.7</v>
      </c>
      <c r="DR145" s="14">
        <v>1.06</v>
      </c>
      <c r="DS145" s="14">
        <v>0.97</v>
      </c>
      <c r="DV145" s="183">
        <f t="shared" si="6"/>
        <v>1</v>
      </c>
      <c r="DW145" s="183">
        <f t="shared" si="7"/>
        <v>1</v>
      </c>
      <c r="DX145" s="12">
        <f t="shared" si="8"/>
        <v>0</v>
      </c>
      <c r="DY145" s="12">
        <v>0</v>
      </c>
    </row>
    <row r="146" spans="1:129" x14ac:dyDescent="0.25">
      <c r="A146" s="294">
        <v>4117</v>
      </c>
      <c r="B146" s="294">
        <v>675081</v>
      </c>
      <c r="C146" s="294">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560">
        <v>0</v>
      </c>
      <c r="BC146" s="560">
        <v>1.3333333333333299E-2</v>
      </c>
      <c r="BD146" s="560">
        <v>0</v>
      </c>
      <c r="BE146" s="560">
        <v>0.25</v>
      </c>
      <c r="BF146" s="13"/>
      <c r="BG146" s="13"/>
      <c r="BH146" s="13"/>
      <c r="BI146" s="13"/>
      <c r="BJ146" s="13"/>
      <c r="BK146" s="13"/>
      <c r="BL146" s="13"/>
      <c r="BM146" s="13"/>
      <c r="BN146" s="13">
        <v>0</v>
      </c>
      <c r="BO146" s="13">
        <v>1.3333333333333299E-2</v>
      </c>
      <c r="BP146" s="13">
        <v>0</v>
      </c>
      <c r="BQ146" s="13">
        <v>0.25</v>
      </c>
      <c r="BR146" s="704" t="s">
        <v>35</v>
      </c>
      <c r="BS146" s="704" t="s">
        <v>35</v>
      </c>
      <c r="BT146" s="704" t="s">
        <v>35</v>
      </c>
      <c r="BU146" s="704" t="s">
        <v>35</v>
      </c>
      <c r="BV146" s="704" t="s">
        <v>35</v>
      </c>
      <c r="BW146" s="704" t="s">
        <v>35</v>
      </c>
      <c r="BX146" s="704" t="s">
        <v>35</v>
      </c>
      <c r="BY146" s="704" t="s">
        <v>35</v>
      </c>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16.8</v>
      </c>
      <c r="CF146" s="14">
        <f>+INDEX('Monthy Targets'!AB:AB,MATCH(FY2018_ALL_Targets!$B146,'Monthy Targets'!$B:$B,0))</f>
        <v>16.87</v>
      </c>
      <c r="CG146" s="14">
        <f>+INDEX('Monthy Targets'!AC:AC,MATCH(FY2018_ALL_Targets!$B146,'Monthy Targets'!$B:$B,0))</f>
        <v>0</v>
      </c>
      <c r="CH146" s="14">
        <f>+INDEX('Monthy Targets'!AD:AD,MATCH(FY2018_ALL_Targets!$B146,'Monthy Targets'!$B:$B,0))</f>
        <v>0</v>
      </c>
      <c r="CI146" s="14">
        <f>+INDEX('Monthy Targets'!AE:AE,MATCH(FY2018_ALL_Targets!$B146,'Monthy Targets'!$B:$B,0))</f>
        <v>0</v>
      </c>
      <c r="CJ146" s="14">
        <f>+INDEX('Monthy Targets'!AF:AF,MATCH(FY2018_ALL_Targets!$B146,'Monthy Targets'!$B:$B,0))</f>
        <v>0</v>
      </c>
      <c r="CK146" s="14">
        <f>+INDEX('Monthy Targets'!AG:AG,MATCH(FY2018_ALL_Targets!$B146,'Monthy Targets'!$B:$B,0))</f>
        <v>0</v>
      </c>
      <c r="CL146" s="14">
        <v>1.1200000000000001</v>
      </c>
      <c r="CM146" s="14">
        <v>1.1200000000000001</v>
      </c>
      <c r="CN146" s="14">
        <v>1.1200000000000001</v>
      </c>
      <c r="CO146" s="14">
        <v>1.1200000000000001</v>
      </c>
      <c r="CP146" s="14">
        <v>1.1200000000000001</v>
      </c>
      <c r="CQ146" s="14">
        <v>1.1200000000000001</v>
      </c>
      <c r="CR146" s="14">
        <v>1.1200000000000001</v>
      </c>
      <c r="CS146" s="14">
        <v>1.1200000000000001</v>
      </c>
      <c r="DB146" s="14">
        <v>2.0699999999999998</v>
      </c>
      <c r="DC146" s="14">
        <v>2.0699999999999998</v>
      </c>
      <c r="DD146" s="14">
        <v>2.0699999999999998</v>
      </c>
      <c r="DE146" s="14">
        <v>2.0699999999999998</v>
      </c>
      <c r="DF146" s="14">
        <v>2.0699999999999998</v>
      </c>
      <c r="DG146" s="14">
        <v>2.0699999999999998</v>
      </c>
      <c r="DH146" s="14">
        <v>2.0699999999999998</v>
      </c>
      <c r="DI146" s="14">
        <v>2.0699999999999998</v>
      </c>
      <c r="DR146" s="14">
        <v>3.15</v>
      </c>
      <c r="DS146" s="14">
        <v>3.23</v>
      </c>
      <c r="DV146" s="183">
        <f t="shared" si="6"/>
        <v>0</v>
      </c>
      <c r="DW146" s="183">
        <f t="shared" si="7"/>
        <v>0</v>
      </c>
      <c r="DX146" s="12">
        <f t="shared" si="8"/>
        <v>0</v>
      </c>
      <c r="DY146" s="12">
        <v>0</v>
      </c>
    </row>
    <row r="147" spans="1:129" x14ac:dyDescent="0.25">
      <c r="A147" s="294">
        <v>5149</v>
      </c>
      <c r="B147" s="294">
        <v>675085</v>
      </c>
      <c r="C147" s="294">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560">
        <v>0</v>
      </c>
      <c r="BC147" s="560">
        <v>0.11009174311926601</v>
      </c>
      <c r="BD147" s="560">
        <v>0</v>
      </c>
      <c r="BE147" s="560">
        <v>0.11764705882352899</v>
      </c>
      <c r="BF147" s="13"/>
      <c r="BG147" s="13"/>
      <c r="BH147" s="13"/>
      <c r="BI147" s="13"/>
      <c r="BJ147" s="13"/>
      <c r="BK147" s="13"/>
      <c r="BL147" s="13"/>
      <c r="BM147" s="13"/>
      <c r="BN147" s="13">
        <v>0</v>
      </c>
      <c r="BO147" s="13">
        <v>0.11009174311926601</v>
      </c>
      <c r="BP147" s="13">
        <v>0</v>
      </c>
      <c r="BQ147" s="13">
        <v>0.11764705882352899</v>
      </c>
      <c r="BR147" s="704" t="s">
        <v>35</v>
      </c>
      <c r="BS147" s="704" t="s">
        <v>36</v>
      </c>
      <c r="BT147" s="704" t="s">
        <v>35</v>
      </c>
      <c r="BU147" s="704" t="s">
        <v>35</v>
      </c>
      <c r="BV147" s="704" t="s">
        <v>35</v>
      </c>
      <c r="BW147" s="704" t="s">
        <v>36</v>
      </c>
      <c r="BX147" s="704" t="s">
        <v>35</v>
      </c>
      <c r="BY147" s="704" t="s">
        <v>35</v>
      </c>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8.42</v>
      </c>
      <c r="CF147" s="14">
        <f>+INDEX('Monthy Targets'!AB:AB,MATCH(FY2018_ALL_Targets!$B147,'Monthy Targets'!$B:$B,0))</f>
        <v>8.42</v>
      </c>
      <c r="CG147" s="14">
        <f>+INDEX('Monthy Targets'!AC:AC,MATCH(FY2018_ALL_Targets!$B147,'Monthy Targets'!$B:$B,0))</f>
        <v>0</v>
      </c>
      <c r="CH147" s="14">
        <f>+INDEX('Monthy Targets'!AD:AD,MATCH(FY2018_ALL_Targets!$B147,'Monthy Targets'!$B:$B,0))</f>
        <v>0</v>
      </c>
      <c r="CI147" s="14">
        <f>+INDEX('Monthy Targets'!AE:AE,MATCH(FY2018_ALL_Targets!$B147,'Monthy Targets'!$B:$B,0))</f>
        <v>0</v>
      </c>
      <c r="CJ147" s="14">
        <f>+INDEX('Monthy Targets'!AF:AF,MATCH(FY2018_ALL_Targets!$B147,'Monthy Targets'!$B:$B,0))</f>
        <v>0</v>
      </c>
      <c r="CK147" s="14">
        <f>+INDEX('Monthy Targets'!AG:AG,MATCH(FY2018_ALL_Targets!$B147,'Monthy Targets'!$B:$B,0))</f>
        <v>0</v>
      </c>
      <c r="CL147" s="14">
        <v>0.56000000000000005</v>
      </c>
      <c r="CM147" s="14">
        <v>0.56000000000000005</v>
      </c>
      <c r="CN147" s="14">
        <v>0.56000000000000005</v>
      </c>
      <c r="CO147" s="14">
        <v>0.56000000000000005</v>
      </c>
      <c r="CP147" s="14">
        <v>0.56000000000000005</v>
      </c>
      <c r="CQ147" s="14">
        <v>0</v>
      </c>
      <c r="CR147" s="14">
        <v>0.56000000000000005</v>
      </c>
      <c r="CS147" s="14">
        <v>0.56000000000000005</v>
      </c>
      <c r="DB147" s="14">
        <v>1.04</v>
      </c>
      <c r="DC147" s="14">
        <v>0</v>
      </c>
      <c r="DD147" s="14">
        <v>1.04</v>
      </c>
      <c r="DE147" s="14">
        <v>1.04</v>
      </c>
      <c r="DF147" s="14">
        <v>1.04</v>
      </c>
      <c r="DG147" s="14">
        <v>0</v>
      </c>
      <c r="DH147" s="14">
        <v>1.04</v>
      </c>
      <c r="DI147" s="14">
        <v>1.04</v>
      </c>
      <c r="DR147" s="14">
        <v>1.47</v>
      </c>
      <c r="DS147" s="14">
        <v>1.45</v>
      </c>
      <c r="DV147" s="183">
        <f t="shared" si="6"/>
        <v>1</v>
      </c>
      <c r="DW147" s="183">
        <f t="shared" si="7"/>
        <v>1</v>
      </c>
      <c r="DX147" s="12">
        <f t="shared" si="8"/>
        <v>0</v>
      </c>
      <c r="DY147" s="12">
        <v>0</v>
      </c>
    </row>
    <row r="148" spans="1:129" x14ac:dyDescent="0.25">
      <c r="A148" s="294">
        <v>4622</v>
      </c>
      <c r="B148" s="294">
        <v>675093</v>
      </c>
      <c r="C148" s="294">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560">
        <v>2.7027027027027001E-2</v>
      </c>
      <c r="BC148" s="560">
        <v>6.8965517241379296E-2</v>
      </c>
      <c r="BD148" s="560">
        <v>0</v>
      </c>
      <c r="BE148" s="560">
        <v>0.13888888888888901</v>
      </c>
      <c r="BF148" s="13"/>
      <c r="BG148" s="13"/>
      <c r="BH148" s="13"/>
      <c r="BI148" s="13"/>
      <c r="BJ148" s="13"/>
      <c r="BK148" s="13"/>
      <c r="BL148" s="13"/>
      <c r="BM148" s="13"/>
      <c r="BN148" s="13">
        <v>2.7027027027027001E-2</v>
      </c>
      <c r="BO148" s="13">
        <v>6.8965517241379296E-2</v>
      </c>
      <c r="BP148" s="13">
        <v>0</v>
      </c>
      <c r="BQ148" s="13">
        <v>0.13888888888888901</v>
      </c>
      <c r="BR148" s="704" t="s">
        <v>35</v>
      </c>
      <c r="BS148" s="704" t="s">
        <v>35</v>
      </c>
      <c r="BT148" s="704" t="s">
        <v>35</v>
      </c>
      <c r="BU148" s="704" t="s">
        <v>35</v>
      </c>
      <c r="BV148" s="704" t="s">
        <v>35</v>
      </c>
      <c r="BW148" s="704" t="s">
        <v>35</v>
      </c>
      <c r="BX148" s="704" t="s">
        <v>35</v>
      </c>
      <c r="BY148" s="704" t="s">
        <v>35</v>
      </c>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12.67</v>
      </c>
      <c r="CF148" s="14">
        <f>+INDEX('Monthy Targets'!AB:AB,MATCH(FY2018_ALL_Targets!$B148,'Monthy Targets'!$B:$B,0))</f>
        <v>12.72</v>
      </c>
      <c r="CG148" s="14">
        <f>+INDEX('Monthy Targets'!AC:AC,MATCH(FY2018_ALL_Targets!$B148,'Monthy Targets'!$B:$B,0))</f>
        <v>0</v>
      </c>
      <c r="CH148" s="14">
        <f>+INDEX('Monthy Targets'!AD:AD,MATCH(FY2018_ALL_Targets!$B148,'Monthy Targets'!$B:$B,0))</f>
        <v>0</v>
      </c>
      <c r="CI148" s="14">
        <f>+INDEX('Monthy Targets'!AE:AE,MATCH(FY2018_ALL_Targets!$B148,'Monthy Targets'!$B:$B,0))</f>
        <v>0</v>
      </c>
      <c r="CJ148" s="14">
        <f>+INDEX('Monthy Targets'!AF:AF,MATCH(FY2018_ALL_Targets!$B148,'Monthy Targets'!$B:$B,0))</f>
        <v>0</v>
      </c>
      <c r="CK148" s="14">
        <f>+INDEX('Monthy Targets'!AG:AG,MATCH(FY2018_ALL_Targets!$B148,'Monthy Targets'!$B:$B,0))</f>
        <v>0</v>
      </c>
      <c r="CL148" s="14">
        <v>0.84</v>
      </c>
      <c r="CM148" s="14">
        <v>0.84</v>
      </c>
      <c r="CN148" s="14">
        <v>0.84</v>
      </c>
      <c r="CO148" s="14">
        <v>0</v>
      </c>
      <c r="CP148" s="14">
        <v>0.84</v>
      </c>
      <c r="CQ148" s="14">
        <v>0.84</v>
      </c>
      <c r="CR148" s="14">
        <v>0.84</v>
      </c>
      <c r="CS148" s="14">
        <v>0.84</v>
      </c>
      <c r="DB148" s="14">
        <v>1.56</v>
      </c>
      <c r="DC148" s="14">
        <v>1.56</v>
      </c>
      <c r="DD148" s="14">
        <v>1.56</v>
      </c>
      <c r="DE148" s="14">
        <v>0</v>
      </c>
      <c r="DF148" s="14">
        <v>1.56</v>
      </c>
      <c r="DG148" s="14">
        <v>1.56</v>
      </c>
      <c r="DH148" s="14">
        <v>1.56</v>
      </c>
      <c r="DI148" s="14">
        <v>1.56</v>
      </c>
      <c r="DR148" s="14">
        <v>2.12</v>
      </c>
      <c r="DS148" s="14">
        <v>2.44</v>
      </c>
      <c r="DV148" s="183">
        <f t="shared" si="6"/>
        <v>0</v>
      </c>
      <c r="DW148" s="183">
        <f t="shared" si="7"/>
        <v>0</v>
      </c>
      <c r="DX148" s="12">
        <f t="shared" si="8"/>
        <v>0</v>
      </c>
      <c r="DY148" s="12">
        <v>0</v>
      </c>
    </row>
    <row r="149" spans="1:129" x14ac:dyDescent="0.25">
      <c r="A149" s="294">
        <v>5297</v>
      </c>
      <c r="B149" s="294">
        <v>675095</v>
      </c>
      <c r="C149" s="294">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560">
        <v>7.0175438596491196E-2</v>
      </c>
      <c r="BC149" s="560">
        <v>0</v>
      </c>
      <c r="BD149" s="560">
        <v>0</v>
      </c>
      <c r="BE149" s="560">
        <v>2.32558139534884E-2</v>
      </c>
      <c r="BF149" s="13"/>
      <c r="BG149" s="13"/>
      <c r="BH149" s="13"/>
      <c r="BI149" s="13"/>
      <c r="BJ149" s="13"/>
      <c r="BK149" s="13"/>
      <c r="BL149" s="13"/>
      <c r="BM149" s="13"/>
      <c r="BN149" s="13">
        <v>7.0175438596491196E-2</v>
      </c>
      <c r="BO149" s="13">
        <v>0</v>
      </c>
      <c r="BP149" s="13">
        <v>0</v>
      </c>
      <c r="BQ149" s="13">
        <v>2.32558139534884E-2</v>
      </c>
      <c r="BR149" s="704" t="s">
        <v>36</v>
      </c>
      <c r="BS149" s="704" t="s">
        <v>35</v>
      </c>
      <c r="BT149" s="704" t="s">
        <v>35</v>
      </c>
      <c r="BU149" s="704" t="s">
        <v>35</v>
      </c>
      <c r="BV149" s="704" t="s">
        <v>36</v>
      </c>
      <c r="BW149" s="704" t="s">
        <v>35</v>
      </c>
      <c r="BX149" s="704" t="s">
        <v>35</v>
      </c>
      <c r="BY149" s="704" t="s">
        <v>35</v>
      </c>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5.26</v>
      </c>
      <c r="CF149" s="14">
        <f>+INDEX('Monthy Targets'!AB:AB,MATCH(FY2018_ALL_Targets!$B149,'Monthy Targets'!$B:$B,0))</f>
        <v>5.28</v>
      </c>
      <c r="CG149" s="14">
        <f>+INDEX('Monthy Targets'!AC:AC,MATCH(FY2018_ALL_Targets!$B149,'Monthy Targets'!$B:$B,0))</f>
        <v>0</v>
      </c>
      <c r="CH149" s="14">
        <f>+INDEX('Monthy Targets'!AD:AD,MATCH(FY2018_ALL_Targets!$B149,'Monthy Targets'!$B:$B,0))</f>
        <v>0</v>
      </c>
      <c r="CI149" s="14">
        <f>+INDEX('Monthy Targets'!AE:AE,MATCH(FY2018_ALL_Targets!$B149,'Monthy Targets'!$B:$B,0))</f>
        <v>0</v>
      </c>
      <c r="CJ149" s="14">
        <f>+INDEX('Monthy Targets'!AF:AF,MATCH(FY2018_ALL_Targets!$B149,'Monthy Targets'!$B:$B,0))</f>
        <v>0</v>
      </c>
      <c r="CK149" s="14">
        <f>+INDEX('Monthy Targets'!AG:AG,MATCH(FY2018_ALL_Targets!$B149,'Monthy Targets'!$B:$B,0))</f>
        <v>0</v>
      </c>
      <c r="CL149" s="14">
        <v>0</v>
      </c>
      <c r="CM149" s="14">
        <v>0.35</v>
      </c>
      <c r="CN149" s="14">
        <v>0.35</v>
      </c>
      <c r="CO149" s="14">
        <v>0.35</v>
      </c>
      <c r="CP149" s="14">
        <v>0</v>
      </c>
      <c r="CQ149" s="14">
        <v>0.35</v>
      </c>
      <c r="CR149" s="14">
        <v>0.35</v>
      </c>
      <c r="CS149" s="14">
        <v>0.35</v>
      </c>
      <c r="DB149" s="14">
        <v>0</v>
      </c>
      <c r="DC149" s="14">
        <v>0.65</v>
      </c>
      <c r="DD149" s="14">
        <v>0.65</v>
      </c>
      <c r="DE149" s="14">
        <v>0.65</v>
      </c>
      <c r="DF149" s="14">
        <v>0</v>
      </c>
      <c r="DG149" s="14">
        <v>0.65</v>
      </c>
      <c r="DH149" s="14">
        <v>0.65</v>
      </c>
      <c r="DI149" s="14">
        <v>0.65</v>
      </c>
      <c r="DR149" s="14">
        <v>0.88</v>
      </c>
      <c r="DS149" s="14">
        <v>0.9</v>
      </c>
      <c r="DV149" s="183">
        <f t="shared" si="6"/>
        <v>1</v>
      </c>
      <c r="DW149" s="183">
        <f t="shared" si="7"/>
        <v>1</v>
      </c>
      <c r="DX149" s="12">
        <f t="shared" si="8"/>
        <v>0</v>
      </c>
      <c r="DY149" s="12">
        <v>0</v>
      </c>
    </row>
    <row r="150" spans="1:129" x14ac:dyDescent="0.25">
      <c r="A150" s="294">
        <v>4714</v>
      </c>
      <c r="B150" s="294">
        <v>675096</v>
      </c>
      <c r="C150" s="294">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560">
        <v>1.38888888888889E-2</v>
      </c>
      <c r="BC150" s="560">
        <v>0.102564102564103</v>
      </c>
      <c r="BD150" s="560">
        <v>0</v>
      </c>
      <c r="BE150" s="560">
        <v>0.32786885245901598</v>
      </c>
      <c r="BF150" s="13"/>
      <c r="BG150" s="13"/>
      <c r="BH150" s="13"/>
      <c r="BI150" s="13"/>
      <c r="BJ150" s="13"/>
      <c r="BK150" s="13"/>
      <c r="BL150" s="13"/>
      <c r="BM150" s="13"/>
      <c r="BN150" s="13">
        <v>1.38888888888889E-2</v>
      </c>
      <c r="BO150" s="13">
        <v>0.102564102564103</v>
      </c>
      <c r="BP150" s="13">
        <v>0</v>
      </c>
      <c r="BQ150" s="13">
        <v>0.32786885245901598</v>
      </c>
      <c r="BR150" s="704" t="s">
        <v>35</v>
      </c>
      <c r="BS150" s="704" t="s">
        <v>36</v>
      </c>
      <c r="BT150" s="704" t="s">
        <v>35</v>
      </c>
      <c r="BU150" s="704" t="s">
        <v>35</v>
      </c>
      <c r="BV150" s="704" t="s">
        <v>35</v>
      </c>
      <c r="BW150" s="704" t="s">
        <v>36</v>
      </c>
      <c r="BX150" s="704" t="s">
        <v>35</v>
      </c>
      <c r="BY150" s="704" t="s">
        <v>35</v>
      </c>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5.72</v>
      </c>
      <c r="CF150" s="14">
        <f>+INDEX('Monthy Targets'!AB:AB,MATCH(FY2018_ALL_Targets!$B150,'Monthy Targets'!$B:$B,0))</f>
        <v>5.74</v>
      </c>
      <c r="CG150" s="14">
        <f>+INDEX('Monthy Targets'!AC:AC,MATCH(FY2018_ALL_Targets!$B150,'Monthy Targets'!$B:$B,0))</f>
        <v>0</v>
      </c>
      <c r="CH150" s="14">
        <f>+INDEX('Monthy Targets'!AD:AD,MATCH(FY2018_ALL_Targets!$B150,'Monthy Targets'!$B:$B,0))</f>
        <v>0</v>
      </c>
      <c r="CI150" s="14">
        <f>+INDEX('Monthy Targets'!AE:AE,MATCH(FY2018_ALL_Targets!$B150,'Monthy Targets'!$B:$B,0))</f>
        <v>0</v>
      </c>
      <c r="CJ150" s="14">
        <f>+INDEX('Monthy Targets'!AF:AF,MATCH(FY2018_ALL_Targets!$B150,'Monthy Targets'!$B:$B,0))</f>
        <v>0</v>
      </c>
      <c r="CK150" s="14">
        <f>+INDEX('Monthy Targets'!AG:AG,MATCH(FY2018_ALL_Targets!$B150,'Monthy Targets'!$B:$B,0))</f>
        <v>0</v>
      </c>
      <c r="CL150" s="14">
        <v>0.38</v>
      </c>
      <c r="CM150" s="14">
        <v>0</v>
      </c>
      <c r="CN150" s="14">
        <v>0.38</v>
      </c>
      <c r="CO150" s="14">
        <v>0.38</v>
      </c>
      <c r="CP150" s="14">
        <v>0.38</v>
      </c>
      <c r="CQ150" s="14">
        <v>0</v>
      </c>
      <c r="CR150" s="14">
        <v>0.38</v>
      </c>
      <c r="CS150" s="14">
        <v>0.38</v>
      </c>
      <c r="DB150" s="14">
        <v>0.71</v>
      </c>
      <c r="DC150" s="14">
        <v>0</v>
      </c>
      <c r="DD150" s="14">
        <v>0.71</v>
      </c>
      <c r="DE150" s="14">
        <v>0.71</v>
      </c>
      <c r="DF150" s="14">
        <v>0.71</v>
      </c>
      <c r="DG150" s="14">
        <v>0</v>
      </c>
      <c r="DH150" s="14">
        <v>0.71</v>
      </c>
      <c r="DI150" s="14">
        <v>0.71</v>
      </c>
      <c r="DR150" s="14">
        <v>0.96</v>
      </c>
      <c r="DS150" s="14">
        <v>0.98</v>
      </c>
      <c r="DV150" s="183">
        <f t="shared" si="6"/>
        <v>1</v>
      </c>
      <c r="DW150" s="183">
        <f t="shared" si="7"/>
        <v>1</v>
      </c>
      <c r="DX150" s="12">
        <f t="shared" si="8"/>
        <v>0</v>
      </c>
      <c r="DY150" s="12">
        <v>0</v>
      </c>
    </row>
    <row r="151" spans="1:129" x14ac:dyDescent="0.25">
      <c r="A151" s="294">
        <v>5093</v>
      </c>
      <c r="B151" s="294">
        <v>675098</v>
      </c>
      <c r="C151" s="294">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560">
        <v>0</v>
      </c>
      <c r="BC151" s="560">
        <v>6.4516129032258104E-2</v>
      </c>
      <c r="BD151" s="560">
        <v>0</v>
      </c>
      <c r="BE151" s="560">
        <v>0.102564102564103</v>
      </c>
      <c r="BF151" s="13"/>
      <c r="BG151" s="13"/>
      <c r="BH151" s="13"/>
      <c r="BI151" s="13"/>
      <c r="BJ151" s="13"/>
      <c r="BK151" s="13"/>
      <c r="BL151" s="13"/>
      <c r="BM151" s="13"/>
      <c r="BN151" s="13">
        <v>0</v>
      </c>
      <c r="BO151" s="13">
        <v>6.4516129032258104E-2</v>
      </c>
      <c r="BP151" s="13">
        <v>0</v>
      </c>
      <c r="BQ151" s="13">
        <v>0.102564102564103</v>
      </c>
      <c r="BR151" s="704" t="s">
        <v>35</v>
      </c>
      <c r="BS151" s="704" t="s">
        <v>35</v>
      </c>
      <c r="BT151" s="704" t="s">
        <v>35</v>
      </c>
      <c r="BU151" s="704" t="s">
        <v>35</v>
      </c>
      <c r="BV151" s="704" t="s">
        <v>35</v>
      </c>
      <c r="BW151" s="704" t="s">
        <v>35</v>
      </c>
      <c r="BX151" s="704" t="s">
        <v>35</v>
      </c>
      <c r="BY151" s="704" t="s">
        <v>35</v>
      </c>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6.79</v>
      </c>
      <c r="CF151" s="14">
        <f>+INDEX('Monthy Targets'!AB:AB,MATCH(FY2018_ALL_Targets!$B151,'Monthy Targets'!$B:$B,0))</f>
        <v>6.83</v>
      </c>
      <c r="CG151" s="14">
        <f>+INDEX('Monthy Targets'!AC:AC,MATCH(FY2018_ALL_Targets!$B151,'Monthy Targets'!$B:$B,0))</f>
        <v>0</v>
      </c>
      <c r="CH151" s="14">
        <f>+INDEX('Monthy Targets'!AD:AD,MATCH(FY2018_ALL_Targets!$B151,'Monthy Targets'!$B:$B,0))</f>
        <v>0</v>
      </c>
      <c r="CI151" s="14">
        <f>+INDEX('Monthy Targets'!AE:AE,MATCH(FY2018_ALL_Targets!$B151,'Monthy Targets'!$B:$B,0))</f>
        <v>0</v>
      </c>
      <c r="CJ151" s="14">
        <f>+INDEX('Monthy Targets'!AF:AF,MATCH(FY2018_ALL_Targets!$B151,'Monthy Targets'!$B:$B,0))</f>
        <v>0</v>
      </c>
      <c r="CK151" s="14">
        <f>+INDEX('Monthy Targets'!AG:AG,MATCH(FY2018_ALL_Targets!$B151,'Monthy Targets'!$B:$B,0))</f>
        <v>0</v>
      </c>
      <c r="CL151" s="14">
        <v>0.45</v>
      </c>
      <c r="CM151" s="14">
        <v>0</v>
      </c>
      <c r="CN151" s="14">
        <v>0.45</v>
      </c>
      <c r="CO151" s="14">
        <v>0.45</v>
      </c>
      <c r="CP151" s="14">
        <v>0.45</v>
      </c>
      <c r="CQ151" s="14">
        <v>0.45</v>
      </c>
      <c r="CR151" s="14">
        <v>0.45</v>
      </c>
      <c r="CS151" s="14">
        <v>0.45</v>
      </c>
      <c r="DB151" s="14">
        <v>0.84</v>
      </c>
      <c r="DC151" s="14">
        <v>0</v>
      </c>
      <c r="DD151" s="14">
        <v>0.84</v>
      </c>
      <c r="DE151" s="14">
        <v>0.84</v>
      </c>
      <c r="DF151" s="14">
        <v>0.84</v>
      </c>
      <c r="DG151" s="14">
        <v>0.84</v>
      </c>
      <c r="DH151" s="14">
        <v>0.84</v>
      </c>
      <c r="DI151" s="14">
        <v>0.84</v>
      </c>
      <c r="DR151" s="14">
        <v>1.1399999999999999</v>
      </c>
      <c r="DS151" s="14">
        <v>1.31</v>
      </c>
      <c r="DV151" s="183">
        <f t="shared" si="6"/>
        <v>0</v>
      </c>
      <c r="DW151" s="183">
        <f t="shared" si="7"/>
        <v>0</v>
      </c>
      <c r="DX151" s="12">
        <f t="shared" si="8"/>
        <v>0</v>
      </c>
      <c r="DY151" s="12">
        <v>0</v>
      </c>
    </row>
    <row r="152" spans="1:129" x14ac:dyDescent="0.25">
      <c r="A152" s="294">
        <v>5307</v>
      </c>
      <c r="B152" s="294">
        <v>675101</v>
      </c>
      <c r="C152" s="294">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560">
        <v>1.88679245283019E-2</v>
      </c>
      <c r="BC152" s="560">
        <v>2.9411764705882401E-2</v>
      </c>
      <c r="BD152" s="560">
        <v>0</v>
      </c>
      <c r="BE152" s="560">
        <v>0.104166666666667</v>
      </c>
      <c r="BF152" s="13"/>
      <c r="BG152" s="13"/>
      <c r="BH152" s="13"/>
      <c r="BI152" s="13"/>
      <c r="BJ152" s="13"/>
      <c r="BK152" s="13"/>
      <c r="BL152" s="13"/>
      <c r="BM152" s="13"/>
      <c r="BN152" s="13">
        <v>1.88679245283019E-2</v>
      </c>
      <c r="BO152" s="13">
        <v>2.9411764705882401E-2</v>
      </c>
      <c r="BP152" s="13">
        <v>0</v>
      </c>
      <c r="BQ152" s="13">
        <v>0.104166666666667</v>
      </c>
      <c r="BR152" s="704" t="s">
        <v>35</v>
      </c>
      <c r="BS152" s="704" t="s">
        <v>35</v>
      </c>
      <c r="BT152" s="704" t="s">
        <v>35</v>
      </c>
      <c r="BU152" s="704" t="s">
        <v>35</v>
      </c>
      <c r="BV152" s="704" t="s">
        <v>35</v>
      </c>
      <c r="BW152" s="704" t="s">
        <v>35</v>
      </c>
      <c r="BX152" s="704" t="s">
        <v>35</v>
      </c>
      <c r="BY152" s="704" t="s">
        <v>35</v>
      </c>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8.34</v>
      </c>
      <c r="CF152" s="14">
        <f>+INDEX('Monthy Targets'!AB:AB,MATCH(FY2018_ALL_Targets!$B152,'Monthy Targets'!$B:$B,0))</f>
        <v>8.3800000000000008</v>
      </c>
      <c r="CG152" s="14">
        <f>+INDEX('Monthy Targets'!AC:AC,MATCH(FY2018_ALL_Targets!$B152,'Monthy Targets'!$B:$B,0))</f>
        <v>0</v>
      </c>
      <c r="CH152" s="14">
        <f>+INDEX('Monthy Targets'!AD:AD,MATCH(FY2018_ALL_Targets!$B152,'Monthy Targets'!$B:$B,0))</f>
        <v>0</v>
      </c>
      <c r="CI152" s="14">
        <f>+INDEX('Monthy Targets'!AE:AE,MATCH(FY2018_ALL_Targets!$B152,'Monthy Targets'!$B:$B,0))</f>
        <v>0</v>
      </c>
      <c r="CJ152" s="14">
        <f>+INDEX('Monthy Targets'!AF:AF,MATCH(FY2018_ALL_Targets!$B152,'Monthy Targets'!$B:$B,0))</f>
        <v>0</v>
      </c>
      <c r="CK152" s="14">
        <f>+INDEX('Monthy Targets'!AG:AG,MATCH(FY2018_ALL_Targets!$B152,'Monthy Targets'!$B:$B,0))</f>
        <v>0</v>
      </c>
      <c r="CL152" s="14">
        <v>0.56000000000000005</v>
      </c>
      <c r="CM152" s="14">
        <v>0.56000000000000005</v>
      </c>
      <c r="CN152" s="14">
        <v>0.56000000000000005</v>
      </c>
      <c r="CO152" s="14">
        <v>0.56000000000000005</v>
      </c>
      <c r="CP152" s="14">
        <v>0.56000000000000005</v>
      </c>
      <c r="CQ152" s="14">
        <v>0.56000000000000005</v>
      </c>
      <c r="CR152" s="14">
        <v>0.56000000000000005</v>
      </c>
      <c r="CS152" s="14">
        <v>0.56000000000000005</v>
      </c>
      <c r="DB152" s="14">
        <v>1.03</v>
      </c>
      <c r="DC152" s="14">
        <v>1.03</v>
      </c>
      <c r="DD152" s="14">
        <v>1.03</v>
      </c>
      <c r="DE152" s="14">
        <v>1.03</v>
      </c>
      <c r="DF152" s="14">
        <v>1.03</v>
      </c>
      <c r="DG152" s="14">
        <v>1.03</v>
      </c>
      <c r="DH152" s="14">
        <v>1.03</v>
      </c>
      <c r="DI152" s="14">
        <v>1.03</v>
      </c>
      <c r="DR152" s="14">
        <v>1.57</v>
      </c>
      <c r="DS152" s="14">
        <v>1.6</v>
      </c>
      <c r="DV152" s="183">
        <f t="shared" si="6"/>
        <v>0</v>
      </c>
      <c r="DW152" s="183">
        <f t="shared" si="7"/>
        <v>0</v>
      </c>
      <c r="DX152" s="12">
        <f t="shared" si="8"/>
        <v>0</v>
      </c>
      <c r="DY152" s="12">
        <v>0</v>
      </c>
    </row>
    <row r="153" spans="1:129" x14ac:dyDescent="0.25">
      <c r="A153" s="294">
        <v>5315</v>
      </c>
      <c r="B153" s="294">
        <v>675104</v>
      </c>
      <c r="C153" s="294">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560">
        <v>1.38888888888889E-2</v>
      </c>
      <c r="BC153" s="560">
        <v>2.7027027027027001E-2</v>
      </c>
      <c r="BD153" s="560">
        <v>0</v>
      </c>
      <c r="BE153" s="560">
        <v>9.0909090909090898E-2</v>
      </c>
      <c r="BF153" s="13"/>
      <c r="BG153" s="13"/>
      <c r="BH153" s="13"/>
      <c r="BI153" s="13"/>
      <c r="BJ153" s="13"/>
      <c r="BK153" s="13"/>
      <c r="BL153" s="13"/>
      <c r="BM153" s="13"/>
      <c r="BN153" s="13">
        <v>1.38888888888889E-2</v>
      </c>
      <c r="BO153" s="13">
        <v>2.7027027027027001E-2</v>
      </c>
      <c r="BP153" s="13">
        <v>0</v>
      </c>
      <c r="BQ153" s="13">
        <v>9.0909090909090898E-2</v>
      </c>
      <c r="BR153" s="704" t="s">
        <v>35</v>
      </c>
      <c r="BS153" s="704" t="s">
        <v>35</v>
      </c>
      <c r="BT153" s="704" t="s">
        <v>35</v>
      </c>
      <c r="BU153" s="704" t="s">
        <v>35</v>
      </c>
      <c r="BV153" s="704" t="s">
        <v>35</v>
      </c>
      <c r="BW153" s="704" t="s">
        <v>35</v>
      </c>
      <c r="BX153" s="704" t="s">
        <v>35</v>
      </c>
      <c r="BY153" s="704" t="s">
        <v>35</v>
      </c>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16.48</v>
      </c>
      <c r="CF153" s="14">
        <f>+INDEX('Monthy Targets'!AB:AB,MATCH(FY2018_ALL_Targets!$B153,'Monthy Targets'!$B:$B,0))</f>
        <v>16.57</v>
      </c>
      <c r="CG153" s="14">
        <f>+INDEX('Monthy Targets'!AC:AC,MATCH(FY2018_ALL_Targets!$B153,'Monthy Targets'!$B:$B,0))</f>
        <v>0</v>
      </c>
      <c r="CH153" s="14">
        <f>+INDEX('Monthy Targets'!AD:AD,MATCH(FY2018_ALL_Targets!$B153,'Monthy Targets'!$B:$B,0))</f>
        <v>0</v>
      </c>
      <c r="CI153" s="14">
        <f>+INDEX('Monthy Targets'!AE:AE,MATCH(FY2018_ALL_Targets!$B153,'Monthy Targets'!$B:$B,0))</f>
        <v>0</v>
      </c>
      <c r="CJ153" s="14">
        <f>+INDEX('Monthy Targets'!AF:AF,MATCH(FY2018_ALL_Targets!$B153,'Monthy Targets'!$B:$B,0))</f>
        <v>0</v>
      </c>
      <c r="CK153" s="14">
        <f>+INDEX('Monthy Targets'!AG:AG,MATCH(FY2018_ALL_Targets!$B153,'Monthy Targets'!$B:$B,0))</f>
        <v>0</v>
      </c>
      <c r="CL153" s="14">
        <v>1.1000000000000001</v>
      </c>
      <c r="CM153" s="14">
        <v>0</v>
      </c>
      <c r="CN153" s="14">
        <v>1.1000000000000001</v>
      </c>
      <c r="CO153" s="14">
        <v>1.1000000000000001</v>
      </c>
      <c r="CP153" s="14">
        <v>1.1000000000000001</v>
      </c>
      <c r="CQ153" s="14">
        <v>1.1000000000000001</v>
      </c>
      <c r="CR153" s="14">
        <v>1.1000000000000001</v>
      </c>
      <c r="CS153" s="14">
        <v>1.1000000000000001</v>
      </c>
      <c r="DB153" s="14">
        <v>2.0299999999999998</v>
      </c>
      <c r="DC153" s="14">
        <v>0</v>
      </c>
      <c r="DD153" s="14">
        <v>2.0299999999999998</v>
      </c>
      <c r="DE153" s="14">
        <v>2.0299999999999998</v>
      </c>
      <c r="DF153" s="14">
        <v>2.0299999999999998</v>
      </c>
      <c r="DG153" s="14">
        <v>2.0299999999999998</v>
      </c>
      <c r="DH153" s="14">
        <v>2.0299999999999998</v>
      </c>
      <c r="DI153" s="14">
        <v>2.0299999999999998</v>
      </c>
      <c r="DR153" s="14">
        <v>2.76</v>
      </c>
      <c r="DS153" s="14">
        <v>3.17</v>
      </c>
      <c r="DV153" s="183">
        <f t="shared" si="6"/>
        <v>0</v>
      </c>
      <c r="DW153" s="183">
        <f t="shared" si="7"/>
        <v>0</v>
      </c>
      <c r="DX153" s="12">
        <f t="shared" si="8"/>
        <v>0</v>
      </c>
      <c r="DY153" s="12">
        <v>0</v>
      </c>
    </row>
    <row r="154" spans="1:129" x14ac:dyDescent="0.25">
      <c r="A154" s="294">
        <v>5152</v>
      </c>
      <c r="B154" s="294">
        <v>675109</v>
      </c>
      <c r="C154" s="294">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560">
        <v>8.7719298245613996E-3</v>
      </c>
      <c r="BC154" s="560">
        <v>4.7619047619047603E-2</v>
      </c>
      <c r="BD154" s="560">
        <v>0</v>
      </c>
      <c r="BE154" s="560">
        <v>0.105263157894737</v>
      </c>
      <c r="BF154" s="13"/>
      <c r="BG154" s="13"/>
      <c r="BH154" s="13"/>
      <c r="BI154" s="13"/>
      <c r="BJ154" s="13"/>
      <c r="BK154" s="13"/>
      <c r="BL154" s="13"/>
      <c r="BM154" s="13"/>
      <c r="BN154" s="13">
        <v>8.7719298245613996E-3</v>
      </c>
      <c r="BO154" s="13">
        <v>4.7619047619047603E-2</v>
      </c>
      <c r="BP154" s="13">
        <v>0</v>
      </c>
      <c r="BQ154" s="13">
        <v>0.105263157894737</v>
      </c>
      <c r="BR154" s="704" t="s">
        <v>35</v>
      </c>
      <c r="BS154" s="704" t="s">
        <v>35</v>
      </c>
      <c r="BT154" s="704" t="s">
        <v>35</v>
      </c>
      <c r="BU154" s="704" t="s">
        <v>35</v>
      </c>
      <c r="BV154" s="704" t="s">
        <v>35</v>
      </c>
      <c r="BW154" s="704" t="s">
        <v>35</v>
      </c>
      <c r="BX154" s="704" t="s">
        <v>35</v>
      </c>
      <c r="BY154" s="704" t="s">
        <v>35</v>
      </c>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CP154" s="14">
        <v>0.96</v>
      </c>
      <c r="CQ154" s="14">
        <v>0.96</v>
      </c>
      <c r="CR154" s="14">
        <v>0.96</v>
      </c>
      <c r="CS154" s="14">
        <v>0.96</v>
      </c>
      <c r="DB154" s="14">
        <v>1.79</v>
      </c>
      <c r="DC154" s="14">
        <v>1.79</v>
      </c>
      <c r="DD154" s="14">
        <v>1.79</v>
      </c>
      <c r="DE154" s="14">
        <v>1.79</v>
      </c>
      <c r="DF154" s="14">
        <v>1.79</v>
      </c>
      <c r="DG154" s="14">
        <v>1.79</v>
      </c>
      <c r="DH154" s="14">
        <v>1.79</v>
      </c>
      <c r="DI154" s="14">
        <v>1.79</v>
      </c>
      <c r="DR154" s="14">
        <v>1.17</v>
      </c>
      <c r="DS154" s="14">
        <v>1.2</v>
      </c>
      <c r="DV154" s="183">
        <f t="shared" si="6"/>
        <v>0</v>
      </c>
      <c r="DW154" s="183">
        <f t="shared" si="7"/>
        <v>0</v>
      </c>
      <c r="DX154" s="12">
        <f t="shared" si="8"/>
        <v>0</v>
      </c>
      <c r="DY154" s="12">
        <v>0</v>
      </c>
    </row>
    <row r="155" spans="1:129" x14ac:dyDescent="0.25">
      <c r="A155" s="294">
        <v>5314</v>
      </c>
      <c r="B155" s="294">
        <v>675110</v>
      </c>
      <c r="C155" s="294">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560">
        <v>4.1666666666666699E-2</v>
      </c>
      <c r="BC155" s="560">
        <v>3.3898305084745797E-2</v>
      </c>
      <c r="BD155" s="560">
        <v>0</v>
      </c>
      <c r="BE155" s="560">
        <v>8.6419753086419707E-2</v>
      </c>
      <c r="BF155" s="13"/>
      <c r="BG155" s="13"/>
      <c r="BH155" s="13"/>
      <c r="BI155" s="13"/>
      <c r="BJ155" s="13"/>
      <c r="BK155" s="13"/>
      <c r="BL155" s="13"/>
      <c r="BM155" s="13"/>
      <c r="BN155" s="13">
        <v>4.1666666666666699E-2</v>
      </c>
      <c r="BO155" s="13">
        <v>3.3898305084745797E-2</v>
      </c>
      <c r="BP155" s="13">
        <v>0</v>
      </c>
      <c r="BQ155" s="13">
        <v>8.6419753086419707E-2</v>
      </c>
      <c r="BR155" s="704" t="s">
        <v>35</v>
      </c>
      <c r="BS155" s="704" t="s">
        <v>35</v>
      </c>
      <c r="BT155" s="704" t="s">
        <v>35</v>
      </c>
      <c r="BU155" s="704" t="s">
        <v>35</v>
      </c>
      <c r="BV155" s="704" t="s">
        <v>35</v>
      </c>
      <c r="BW155" s="704" t="s">
        <v>35</v>
      </c>
      <c r="BX155" s="704" t="s">
        <v>35</v>
      </c>
      <c r="BY155" s="704" t="s">
        <v>35</v>
      </c>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9.49</v>
      </c>
      <c r="CF155" s="14">
        <f>+INDEX('Monthy Targets'!AB:AB,MATCH(FY2018_ALL_Targets!$B155,'Monthy Targets'!$B:$B,0))</f>
        <v>9.5399999999999991</v>
      </c>
      <c r="CG155" s="14">
        <f>+INDEX('Monthy Targets'!AC:AC,MATCH(FY2018_ALL_Targets!$B155,'Monthy Targets'!$B:$B,0))</f>
        <v>0</v>
      </c>
      <c r="CH155" s="14">
        <f>+INDEX('Monthy Targets'!AD:AD,MATCH(FY2018_ALL_Targets!$B155,'Monthy Targets'!$B:$B,0))</f>
        <v>0</v>
      </c>
      <c r="CI155" s="14">
        <f>+INDEX('Monthy Targets'!AE:AE,MATCH(FY2018_ALL_Targets!$B155,'Monthy Targets'!$B:$B,0))</f>
        <v>0</v>
      </c>
      <c r="CJ155" s="14">
        <f>+INDEX('Monthy Targets'!AF:AF,MATCH(FY2018_ALL_Targets!$B155,'Monthy Targets'!$B:$B,0))</f>
        <v>0</v>
      </c>
      <c r="CK155" s="14">
        <f>+INDEX('Monthy Targets'!AG:AG,MATCH(FY2018_ALL_Targets!$B155,'Monthy Targets'!$B:$B,0))</f>
        <v>0</v>
      </c>
      <c r="CL155" s="14">
        <v>0.63</v>
      </c>
      <c r="CM155" s="14">
        <v>0.63</v>
      </c>
      <c r="CN155" s="14">
        <v>0.63</v>
      </c>
      <c r="CO155" s="14">
        <v>0.63</v>
      </c>
      <c r="CP155" s="14">
        <v>0.63</v>
      </c>
      <c r="CQ155" s="14">
        <v>0.63</v>
      </c>
      <c r="CR155" s="14">
        <v>0.63</v>
      </c>
      <c r="CS155" s="14">
        <v>0.63</v>
      </c>
      <c r="DB155" s="14">
        <v>1.17</v>
      </c>
      <c r="DC155" s="14">
        <v>1.17</v>
      </c>
      <c r="DD155" s="14">
        <v>1.17</v>
      </c>
      <c r="DE155" s="14">
        <v>1.17</v>
      </c>
      <c r="DF155" s="14">
        <v>1.17</v>
      </c>
      <c r="DG155" s="14">
        <v>1.17</v>
      </c>
      <c r="DH155" s="14">
        <v>1.17</v>
      </c>
      <c r="DI155" s="14">
        <v>1.17</v>
      </c>
      <c r="DR155" s="14">
        <v>1.78</v>
      </c>
      <c r="DS155" s="14">
        <v>1.83</v>
      </c>
      <c r="DV155" s="183">
        <f t="shared" si="6"/>
        <v>0</v>
      </c>
      <c r="DW155" s="183">
        <f t="shared" si="7"/>
        <v>0</v>
      </c>
      <c r="DX155" s="12">
        <f t="shared" si="8"/>
        <v>0</v>
      </c>
      <c r="DY155" s="12">
        <v>0</v>
      </c>
    </row>
    <row r="156" spans="1:129" x14ac:dyDescent="0.25">
      <c r="A156" s="294">
        <v>5122</v>
      </c>
      <c r="B156" s="294">
        <v>675111</v>
      </c>
      <c r="C156" s="294">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560">
        <v>0</v>
      </c>
      <c r="BC156" s="560">
        <v>3.8461538461538498E-2</v>
      </c>
      <c r="BD156" s="560">
        <v>0</v>
      </c>
      <c r="BE156" s="560">
        <v>0.04</v>
      </c>
      <c r="BF156" s="13"/>
      <c r="BG156" s="13"/>
      <c r="BH156" s="13"/>
      <c r="BI156" s="13"/>
      <c r="BJ156" s="13"/>
      <c r="BK156" s="13"/>
      <c r="BL156" s="13"/>
      <c r="BM156" s="13"/>
      <c r="BN156" s="13">
        <v>0</v>
      </c>
      <c r="BO156" s="13">
        <v>3.8461538461538498E-2</v>
      </c>
      <c r="BP156" s="13">
        <v>0</v>
      </c>
      <c r="BQ156" s="13">
        <v>0.04</v>
      </c>
      <c r="BR156" s="704" t="s">
        <v>35</v>
      </c>
      <c r="BS156" s="704" t="s">
        <v>35</v>
      </c>
      <c r="BT156" s="704" t="s">
        <v>35</v>
      </c>
      <c r="BU156" s="704" t="s">
        <v>35</v>
      </c>
      <c r="BV156" s="704" t="s">
        <v>35</v>
      </c>
      <c r="BW156" s="704" t="s">
        <v>35</v>
      </c>
      <c r="BX156" s="704" t="s">
        <v>35</v>
      </c>
      <c r="BY156" s="704" t="s">
        <v>35</v>
      </c>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5.04</v>
      </c>
      <c r="CF156" s="14">
        <f>+INDEX('Monthy Targets'!AB:AB,MATCH(FY2018_ALL_Targets!$B156,'Monthy Targets'!$B:$B,0))</f>
        <v>5.0599999999999996</v>
      </c>
      <c r="CG156" s="14">
        <f>+INDEX('Monthy Targets'!AC:AC,MATCH(FY2018_ALL_Targets!$B156,'Monthy Targets'!$B:$B,0))</f>
        <v>0</v>
      </c>
      <c r="CH156" s="14">
        <f>+INDEX('Monthy Targets'!AD:AD,MATCH(FY2018_ALL_Targets!$B156,'Monthy Targets'!$B:$B,0))</f>
        <v>0</v>
      </c>
      <c r="CI156" s="14">
        <f>+INDEX('Monthy Targets'!AE:AE,MATCH(FY2018_ALL_Targets!$B156,'Monthy Targets'!$B:$B,0))</f>
        <v>0</v>
      </c>
      <c r="CJ156" s="14">
        <f>+INDEX('Monthy Targets'!AF:AF,MATCH(FY2018_ALL_Targets!$B156,'Monthy Targets'!$B:$B,0))</f>
        <v>0</v>
      </c>
      <c r="CK156" s="14">
        <f>+INDEX('Monthy Targets'!AG:AG,MATCH(FY2018_ALL_Targets!$B156,'Monthy Targets'!$B:$B,0))</f>
        <v>0</v>
      </c>
      <c r="CL156" s="14">
        <v>0.34</v>
      </c>
      <c r="CM156" s="14">
        <v>0.34</v>
      </c>
      <c r="CN156" s="14">
        <v>0.34</v>
      </c>
      <c r="CO156" s="14">
        <v>0.34</v>
      </c>
      <c r="CP156" s="14">
        <v>0.34</v>
      </c>
      <c r="CQ156" s="14">
        <v>0.34</v>
      </c>
      <c r="CR156" s="14">
        <v>0.34</v>
      </c>
      <c r="CS156" s="14">
        <v>0.34</v>
      </c>
      <c r="DB156" s="14">
        <v>0.62</v>
      </c>
      <c r="DC156" s="14">
        <v>0.62</v>
      </c>
      <c r="DD156" s="14">
        <v>0.62</v>
      </c>
      <c r="DE156" s="14">
        <v>0.62</v>
      </c>
      <c r="DF156" s="14">
        <v>0.62</v>
      </c>
      <c r="DG156" s="14">
        <v>0.62</v>
      </c>
      <c r="DH156" s="14">
        <v>0.62</v>
      </c>
      <c r="DI156" s="14">
        <v>0.62</v>
      </c>
      <c r="DR156" s="14">
        <v>0.95</v>
      </c>
      <c r="DS156" s="14">
        <v>0.97</v>
      </c>
      <c r="DV156" s="183">
        <f t="shared" si="6"/>
        <v>0</v>
      </c>
      <c r="DW156" s="183">
        <f t="shared" si="7"/>
        <v>0</v>
      </c>
      <c r="DX156" s="12">
        <f t="shared" si="8"/>
        <v>0</v>
      </c>
      <c r="DY156" s="12">
        <v>0</v>
      </c>
    </row>
    <row r="157" spans="1:129" x14ac:dyDescent="0.25">
      <c r="A157" s="294">
        <v>5130</v>
      </c>
      <c r="B157" s="294">
        <v>675113</v>
      </c>
      <c r="C157" s="294">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560">
        <v>3.2258064516128997E-2</v>
      </c>
      <c r="BC157" s="560">
        <v>6.25E-2</v>
      </c>
      <c r="BD157" s="560">
        <v>0</v>
      </c>
      <c r="BE157" s="560">
        <v>0.31034482758620702</v>
      </c>
      <c r="BF157" s="13"/>
      <c r="BG157" s="13"/>
      <c r="BH157" s="13"/>
      <c r="BI157" s="13"/>
      <c r="BJ157" s="13"/>
      <c r="BK157" s="13"/>
      <c r="BL157" s="13"/>
      <c r="BM157" s="13"/>
      <c r="BN157" s="13">
        <v>3.2258064516128997E-2</v>
      </c>
      <c r="BO157" s="13">
        <v>6.25E-2</v>
      </c>
      <c r="BP157" s="13">
        <v>0</v>
      </c>
      <c r="BQ157" s="13">
        <v>0.31034482758620702</v>
      </c>
      <c r="BR157" s="704" t="s">
        <v>35</v>
      </c>
      <c r="BS157" s="704" t="s">
        <v>35</v>
      </c>
      <c r="BT157" s="704" t="s">
        <v>35</v>
      </c>
      <c r="BU157" s="704" t="s">
        <v>35</v>
      </c>
      <c r="BV157" s="704" t="s">
        <v>35</v>
      </c>
      <c r="BW157" s="704" t="s">
        <v>35</v>
      </c>
      <c r="BX157" s="704" t="s">
        <v>35</v>
      </c>
      <c r="BY157" s="704" t="s">
        <v>35</v>
      </c>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CP157" s="14">
        <v>0.57999999999999996</v>
      </c>
      <c r="CQ157" s="14">
        <v>0.57999999999999996</v>
      </c>
      <c r="CR157" s="14">
        <v>0.57999999999999996</v>
      </c>
      <c r="CS157" s="14">
        <v>0.57999999999999996</v>
      </c>
      <c r="DB157" s="14">
        <v>0</v>
      </c>
      <c r="DC157" s="14">
        <v>1.07</v>
      </c>
      <c r="DD157" s="14">
        <v>1.07</v>
      </c>
      <c r="DE157" s="14">
        <v>1.07</v>
      </c>
      <c r="DF157" s="14">
        <v>1.07</v>
      </c>
      <c r="DG157" s="14">
        <v>1.07</v>
      </c>
      <c r="DH157" s="14">
        <v>1.07</v>
      </c>
      <c r="DI157" s="14">
        <v>1.07</v>
      </c>
      <c r="DR157" s="14">
        <v>0.53</v>
      </c>
      <c r="DS157" s="14">
        <v>0.72</v>
      </c>
      <c r="DV157" s="183">
        <f t="shared" si="6"/>
        <v>0</v>
      </c>
      <c r="DW157" s="183">
        <f t="shared" si="7"/>
        <v>0</v>
      </c>
      <c r="DX157" s="12">
        <f t="shared" si="8"/>
        <v>0</v>
      </c>
      <c r="DY157" s="12">
        <v>0</v>
      </c>
    </row>
    <row r="158" spans="1:129" x14ac:dyDescent="0.25">
      <c r="A158" s="294">
        <v>4652</v>
      </c>
      <c r="B158" s="294">
        <v>675120</v>
      </c>
      <c r="C158" s="294">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560">
        <v>7.3170731707317097E-2</v>
      </c>
      <c r="BC158" s="560">
        <v>0</v>
      </c>
      <c r="BD158" s="560">
        <v>0</v>
      </c>
      <c r="BE158" s="560">
        <v>0.14285714285714299</v>
      </c>
      <c r="BF158" s="13"/>
      <c r="BG158" s="13"/>
      <c r="BH158" s="13"/>
      <c r="BI158" s="13"/>
      <c r="BJ158" s="13"/>
      <c r="BK158" s="13"/>
      <c r="BL158" s="13"/>
      <c r="BM158" s="13"/>
      <c r="BN158" s="13">
        <v>7.3170731707317097E-2</v>
      </c>
      <c r="BO158" s="13">
        <v>0</v>
      </c>
      <c r="BP158" s="13">
        <v>0</v>
      </c>
      <c r="BQ158" s="13">
        <v>0.14285714285714299</v>
      </c>
      <c r="BR158" s="704" t="s">
        <v>35</v>
      </c>
      <c r="BS158" s="704" t="s">
        <v>35</v>
      </c>
      <c r="BT158" s="704" t="s">
        <v>35</v>
      </c>
      <c r="BU158" s="704" t="s">
        <v>35</v>
      </c>
      <c r="BV158" s="704" t="s">
        <v>35</v>
      </c>
      <c r="BW158" s="704" t="s">
        <v>35</v>
      </c>
      <c r="BX158" s="704" t="s">
        <v>35</v>
      </c>
      <c r="BY158" s="704" t="s">
        <v>35</v>
      </c>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13.42</v>
      </c>
      <c r="CF158" s="14">
        <f>+INDEX('Monthy Targets'!AB:AB,MATCH(FY2018_ALL_Targets!$B158,'Monthy Targets'!$B:$B,0))</f>
        <v>13.48</v>
      </c>
      <c r="CG158" s="14">
        <f>+INDEX('Monthy Targets'!AC:AC,MATCH(FY2018_ALL_Targets!$B158,'Monthy Targets'!$B:$B,0))</f>
        <v>0</v>
      </c>
      <c r="CH158" s="14">
        <f>+INDEX('Monthy Targets'!AD:AD,MATCH(FY2018_ALL_Targets!$B158,'Monthy Targets'!$B:$B,0))</f>
        <v>0</v>
      </c>
      <c r="CI158" s="14">
        <f>+INDEX('Monthy Targets'!AE:AE,MATCH(FY2018_ALL_Targets!$B158,'Monthy Targets'!$B:$B,0))</f>
        <v>0</v>
      </c>
      <c r="CJ158" s="14">
        <f>+INDEX('Monthy Targets'!AF:AF,MATCH(FY2018_ALL_Targets!$B158,'Monthy Targets'!$B:$B,0))</f>
        <v>0</v>
      </c>
      <c r="CK158" s="14">
        <f>+INDEX('Monthy Targets'!AG:AG,MATCH(FY2018_ALL_Targets!$B158,'Monthy Targets'!$B:$B,0))</f>
        <v>0</v>
      </c>
      <c r="CL158" s="14">
        <v>0.89</v>
      </c>
      <c r="CM158" s="14">
        <v>0.89</v>
      </c>
      <c r="CN158" s="14">
        <v>0.89</v>
      </c>
      <c r="CO158" s="14">
        <v>0.89</v>
      </c>
      <c r="CP158" s="14">
        <v>0.89</v>
      </c>
      <c r="CQ158" s="14">
        <v>0.89</v>
      </c>
      <c r="CR158" s="14">
        <v>0.89</v>
      </c>
      <c r="CS158" s="14">
        <v>0.89</v>
      </c>
      <c r="DB158" s="14">
        <v>1.66</v>
      </c>
      <c r="DC158" s="14">
        <v>1.66</v>
      </c>
      <c r="DD158" s="14">
        <v>1.66</v>
      </c>
      <c r="DE158" s="14">
        <v>1.66</v>
      </c>
      <c r="DF158" s="14">
        <v>1.66</v>
      </c>
      <c r="DG158" s="14">
        <v>1.66</v>
      </c>
      <c r="DH158" s="14">
        <v>1.66</v>
      </c>
      <c r="DI158" s="14">
        <v>1.66</v>
      </c>
      <c r="DR158" s="14">
        <v>2.52</v>
      </c>
      <c r="DS158" s="14">
        <v>2.58</v>
      </c>
      <c r="DV158" s="183">
        <f t="shared" si="6"/>
        <v>0</v>
      </c>
      <c r="DW158" s="183">
        <f t="shared" si="7"/>
        <v>0</v>
      </c>
      <c r="DX158" s="12">
        <f t="shared" si="8"/>
        <v>0</v>
      </c>
      <c r="DY158" s="12">
        <v>0</v>
      </c>
    </row>
    <row r="159" spans="1:129" x14ac:dyDescent="0.25">
      <c r="A159" s="294">
        <v>4455</v>
      </c>
      <c r="B159" s="294">
        <v>675124</v>
      </c>
      <c r="C159" s="294">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560">
        <v>6.8965517241379296E-2</v>
      </c>
      <c r="BC159" s="560">
        <v>0.08</v>
      </c>
      <c r="BD159" s="560">
        <v>0</v>
      </c>
      <c r="BE159" s="560">
        <v>8.7719298245614002E-2</v>
      </c>
      <c r="BF159" s="13"/>
      <c r="BG159" s="13"/>
      <c r="BH159" s="13"/>
      <c r="BI159" s="13"/>
      <c r="BJ159" s="13"/>
      <c r="BK159" s="13"/>
      <c r="BL159" s="13"/>
      <c r="BM159" s="13"/>
      <c r="BN159" s="13">
        <v>6.8965517241379296E-2</v>
      </c>
      <c r="BO159" s="13">
        <v>0.08</v>
      </c>
      <c r="BP159" s="13">
        <v>0</v>
      </c>
      <c r="BQ159" s="13">
        <v>8.7719298245614002E-2</v>
      </c>
      <c r="BR159" s="704" t="s">
        <v>36</v>
      </c>
      <c r="BS159" s="704" t="s">
        <v>36</v>
      </c>
      <c r="BT159" s="704" t="s">
        <v>35</v>
      </c>
      <c r="BU159" s="704" t="s">
        <v>35</v>
      </c>
      <c r="BV159" s="704" t="s">
        <v>36</v>
      </c>
      <c r="BW159" s="704" t="s">
        <v>36</v>
      </c>
      <c r="BX159" s="704" t="s">
        <v>35</v>
      </c>
      <c r="BY159" s="704" t="s">
        <v>35</v>
      </c>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5.07</v>
      </c>
      <c r="CF159" s="14">
        <f>+INDEX('Monthy Targets'!AB:AB,MATCH(FY2018_ALL_Targets!$B159,'Monthy Targets'!$B:$B,0))</f>
        <v>5.0999999999999996</v>
      </c>
      <c r="CG159" s="14">
        <f>+INDEX('Monthy Targets'!AC:AC,MATCH(FY2018_ALL_Targets!$B159,'Monthy Targets'!$B:$B,0))</f>
        <v>0</v>
      </c>
      <c r="CH159" s="14">
        <f>+INDEX('Monthy Targets'!AD:AD,MATCH(FY2018_ALL_Targets!$B159,'Monthy Targets'!$B:$B,0))</f>
        <v>0</v>
      </c>
      <c r="CI159" s="14">
        <f>+INDEX('Monthy Targets'!AE:AE,MATCH(FY2018_ALL_Targets!$B159,'Monthy Targets'!$B:$B,0))</f>
        <v>0</v>
      </c>
      <c r="CJ159" s="14">
        <f>+INDEX('Monthy Targets'!AF:AF,MATCH(FY2018_ALL_Targets!$B159,'Monthy Targets'!$B:$B,0))</f>
        <v>0</v>
      </c>
      <c r="CK159" s="14">
        <f>+INDEX('Monthy Targets'!AG:AG,MATCH(FY2018_ALL_Targets!$B159,'Monthy Targets'!$B:$B,0))</f>
        <v>0</v>
      </c>
      <c r="CL159" s="14">
        <v>0</v>
      </c>
      <c r="CM159" s="14">
        <v>0.34</v>
      </c>
      <c r="CN159" s="14">
        <v>0.34</v>
      </c>
      <c r="CO159" s="14">
        <v>0.34</v>
      </c>
      <c r="CP159" s="14">
        <v>0</v>
      </c>
      <c r="CQ159" s="14">
        <v>0</v>
      </c>
      <c r="CR159" s="14">
        <v>0.34</v>
      </c>
      <c r="CS159" s="14">
        <v>0.34</v>
      </c>
      <c r="DB159" s="14">
        <v>0</v>
      </c>
      <c r="DC159" s="14">
        <v>0.63</v>
      </c>
      <c r="DD159" s="14">
        <v>0.63</v>
      </c>
      <c r="DE159" s="14">
        <v>0.63</v>
      </c>
      <c r="DF159" s="14">
        <v>0</v>
      </c>
      <c r="DG159" s="14">
        <v>0</v>
      </c>
      <c r="DH159" s="14">
        <v>0.63</v>
      </c>
      <c r="DI159" s="14">
        <v>0.63</v>
      </c>
      <c r="DR159" s="14">
        <v>0.85</v>
      </c>
      <c r="DS159" s="14">
        <v>0.76</v>
      </c>
      <c r="DV159" s="183">
        <f t="shared" si="6"/>
        <v>2</v>
      </c>
      <c r="DW159" s="183">
        <f t="shared" si="7"/>
        <v>2</v>
      </c>
      <c r="DX159" s="12">
        <f t="shared" si="8"/>
        <v>0</v>
      </c>
      <c r="DY159" s="12">
        <v>0</v>
      </c>
    </row>
    <row r="160" spans="1:129" x14ac:dyDescent="0.25">
      <c r="A160" s="294">
        <v>5155</v>
      </c>
      <c r="B160" s="294">
        <v>675128</v>
      </c>
      <c r="C160" s="294">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560">
        <v>3.3898305084745797E-2</v>
      </c>
      <c r="BC160" s="560">
        <v>3.5087719298245598E-2</v>
      </c>
      <c r="BD160" s="560">
        <v>0</v>
      </c>
      <c r="BE160" s="560">
        <v>9.8039215686274495E-2</v>
      </c>
      <c r="BF160" s="13"/>
      <c r="BG160" s="13"/>
      <c r="BH160" s="13"/>
      <c r="BI160" s="13"/>
      <c r="BJ160" s="13"/>
      <c r="BK160" s="13"/>
      <c r="BL160" s="13"/>
      <c r="BM160" s="13"/>
      <c r="BN160" s="13">
        <v>3.3898305084745797E-2</v>
      </c>
      <c r="BO160" s="13">
        <v>3.5087719298245598E-2</v>
      </c>
      <c r="BP160" s="13">
        <v>0</v>
      </c>
      <c r="BQ160" s="13">
        <v>9.8039215686274495E-2</v>
      </c>
      <c r="BR160" s="704" t="s">
        <v>36</v>
      </c>
      <c r="BS160" s="704" t="s">
        <v>35</v>
      </c>
      <c r="BT160" s="704" t="s">
        <v>35</v>
      </c>
      <c r="BU160" s="704" t="s">
        <v>35</v>
      </c>
      <c r="BV160" s="704" t="s">
        <v>36</v>
      </c>
      <c r="BW160" s="704" t="s">
        <v>35</v>
      </c>
      <c r="BX160" s="704" t="s">
        <v>35</v>
      </c>
      <c r="BY160" s="704" t="s">
        <v>35</v>
      </c>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9.2100000000000009</v>
      </c>
      <c r="CF160" s="14">
        <f>+INDEX('Monthy Targets'!AB:AB,MATCH(FY2018_ALL_Targets!$B160,'Monthy Targets'!$B:$B,0))</f>
        <v>9.26</v>
      </c>
      <c r="CG160" s="14">
        <f>+INDEX('Monthy Targets'!AC:AC,MATCH(FY2018_ALL_Targets!$B160,'Monthy Targets'!$B:$B,0))</f>
        <v>0</v>
      </c>
      <c r="CH160" s="14">
        <f>+INDEX('Monthy Targets'!AD:AD,MATCH(FY2018_ALL_Targets!$B160,'Monthy Targets'!$B:$B,0))</f>
        <v>0</v>
      </c>
      <c r="CI160" s="14">
        <f>+INDEX('Monthy Targets'!AE:AE,MATCH(FY2018_ALL_Targets!$B160,'Monthy Targets'!$B:$B,0))</f>
        <v>0</v>
      </c>
      <c r="CJ160" s="14">
        <f>+INDEX('Monthy Targets'!AF:AF,MATCH(FY2018_ALL_Targets!$B160,'Monthy Targets'!$B:$B,0))</f>
        <v>0</v>
      </c>
      <c r="CK160" s="14">
        <f>+INDEX('Monthy Targets'!AG:AG,MATCH(FY2018_ALL_Targets!$B160,'Monthy Targets'!$B:$B,0))</f>
        <v>0</v>
      </c>
      <c r="CL160" s="14">
        <v>0.61</v>
      </c>
      <c r="CM160" s="14">
        <v>0.61</v>
      </c>
      <c r="CN160" s="14">
        <v>0.61</v>
      </c>
      <c r="CO160" s="14">
        <v>0.61</v>
      </c>
      <c r="CP160" s="14">
        <v>0</v>
      </c>
      <c r="CQ160" s="14">
        <v>0.61</v>
      </c>
      <c r="CR160" s="14">
        <v>0.61</v>
      </c>
      <c r="CS160" s="14">
        <v>0.61</v>
      </c>
      <c r="DB160" s="14">
        <v>1.1399999999999999</v>
      </c>
      <c r="DC160" s="14">
        <v>1.1399999999999999</v>
      </c>
      <c r="DD160" s="14">
        <v>1.1399999999999999</v>
      </c>
      <c r="DE160" s="14">
        <v>1.1399999999999999</v>
      </c>
      <c r="DF160" s="14">
        <v>0</v>
      </c>
      <c r="DG160" s="14">
        <v>1.1399999999999999</v>
      </c>
      <c r="DH160" s="14">
        <v>1.1399999999999999</v>
      </c>
      <c r="DI160" s="14">
        <v>1.1399999999999999</v>
      </c>
      <c r="DR160" s="14">
        <v>1.73</v>
      </c>
      <c r="DS160" s="14">
        <v>1.58</v>
      </c>
      <c r="DV160" s="183">
        <f t="shared" si="6"/>
        <v>1</v>
      </c>
      <c r="DW160" s="183">
        <f t="shared" si="7"/>
        <v>1</v>
      </c>
      <c r="DX160" s="12">
        <f t="shared" si="8"/>
        <v>0</v>
      </c>
      <c r="DY160" s="12">
        <v>0</v>
      </c>
    </row>
    <row r="161" spans="1:129" x14ac:dyDescent="0.25">
      <c r="A161" s="294">
        <v>5161</v>
      </c>
      <c r="B161" s="294">
        <v>675132</v>
      </c>
      <c r="C161" s="294">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560">
        <v>0</v>
      </c>
      <c r="BC161" s="560">
        <v>8.3333333333333301E-2</v>
      </c>
      <c r="BD161" s="560">
        <v>0</v>
      </c>
      <c r="BE161" s="560">
        <v>0.16666666666666699</v>
      </c>
      <c r="BF161" s="13"/>
      <c r="BG161" s="13"/>
      <c r="BH161" s="13"/>
      <c r="BI161" s="13"/>
      <c r="BJ161" s="13"/>
      <c r="BK161" s="13"/>
      <c r="BL161" s="13"/>
      <c r="BM161" s="13"/>
      <c r="BN161" s="13">
        <v>0</v>
      </c>
      <c r="BO161" s="13">
        <v>8.3333333333333301E-2</v>
      </c>
      <c r="BP161" s="13">
        <v>0</v>
      </c>
      <c r="BQ161" s="13">
        <v>0.16666666666666699</v>
      </c>
      <c r="BR161" s="704" t="s">
        <v>35</v>
      </c>
      <c r="BS161" s="704" t="s">
        <v>36</v>
      </c>
      <c r="BT161" s="704" t="s">
        <v>35</v>
      </c>
      <c r="BU161" s="704" t="s">
        <v>35</v>
      </c>
      <c r="BV161" s="704" t="s">
        <v>35</v>
      </c>
      <c r="BW161" s="704" t="s">
        <v>36</v>
      </c>
      <c r="BX161" s="704" t="s">
        <v>35</v>
      </c>
      <c r="BY161" s="704" t="s">
        <v>35</v>
      </c>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5.07</v>
      </c>
      <c r="CF161" s="14">
        <f>+INDEX('Monthy Targets'!AB:AB,MATCH(FY2018_ALL_Targets!$B161,'Monthy Targets'!$B:$B,0))</f>
        <v>5.0999999999999996</v>
      </c>
      <c r="CG161" s="14">
        <f>+INDEX('Monthy Targets'!AC:AC,MATCH(FY2018_ALL_Targets!$B161,'Monthy Targets'!$B:$B,0))</f>
        <v>0</v>
      </c>
      <c r="CH161" s="14">
        <f>+INDEX('Monthy Targets'!AD:AD,MATCH(FY2018_ALL_Targets!$B161,'Monthy Targets'!$B:$B,0))</f>
        <v>0</v>
      </c>
      <c r="CI161" s="14">
        <f>+INDEX('Monthy Targets'!AE:AE,MATCH(FY2018_ALL_Targets!$B161,'Monthy Targets'!$B:$B,0))</f>
        <v>0</v>
      </c>
      <c r="CJ161" s="14">
        <f>+INDEX('Monthy Targets'!AF:AF,MATCH(FY2018_ALL_Targets!$B161,'Monthy Targets'!$B:$B,0))</f>
        <v>0</v>
      </c>
      <c r="CK161" s="14">
        <f>+INDEX('Monthy Targets'!AG:AG,MATCH(FY2018_ALL_Targets!$B161,'Monthy Targets'!$B:$B,0))</f>
        <v>0</v>
      </c>
      <c r="CL161" s="14">
        <v>0</v>
      </c>
      <c r="CM161" s="14">
        <v>0</v>
      </c>
      <c r="CN161" s="14">
        <v>0.34</v>
      </c>
      <c r="CO161" s="14">
        <v>0.34</v>
      </c>
      <c r="CP161" s="14">
        <v>0.34</v>
      </c>
      <c r="CQ161" s="14">
        <v>0</v>
      </c>
      <c r="CR161" s="14">
        <v>0.34</v>
      </c>
      <c r="CS161" s="14">
        <v>0.34</v>
      </c>
      <c r="DB161" s="14">
        <v>0</v>
      </c>
      <c r="DC161" s="14">
        <v>0</v>
      </c>
      <c r="DD161" s="14">
        <v>0.63</v>
      </c>
      <c r="DE161" s="14">
        <v>0.63</v>
      </c>
      <c r="DF161" s="14">
        <v>0.63</v>
      </c>
      <c r="DG161" s="14">
        <v>0</v>
      </c>
      <c r="DH161" s="14">
        <v>0.63</v>
      </c>
      <c r="DI161" s="14">
        <v>0.63</v>
      </c>
      <c r="DR161" s="14">
        <v>0.75</v>
      </c>
      <c r="DS161" s="14">
        <v>0.87</v>
      </c>
      <c r="DV161" s="183">
        <f t="shared" si="6"/>
        <v>1</v>
      </c>
      <c r="DW161" s="183">
        <f t="shared" si="7"/>
        <v>1</v>
      </c>
      <c r="DX161" s="12">
        <f t="shared" si="8"/>
        <v>0</v>
      </c>
      <c r="DY161" s="12">
        <v>0</v>
      </c>
    </row>
    <row r="162" spans="1:129" x14ac:dyDescent="0.25">
      <c r="A162" s="294">
        <v>4799</v>
      </c>
      <c r="B162" s="294">
        <v>675136</v>
      </c>
      <c r="C162" s="294">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560">
        <v>4.2857142857142899E-2</v>
      </c>
      <c r="BC162" s="560">
        <v>6.1224489795918401E-2</v>
      </c>
      <c r="BD162" s="560">
        <v>0</v>
      </c>
      <c r="BE162" s="560">
        <v>0.13235294117647101</v>
      </c>
      <c r="BF162" s="13"/>
      <c r="BG162" s="13"/>
      <c r="BH162" s="13"/>
      <c r="BI162" s="13"/>
      <c r="BJ162" s="13"/>
      <c r="BK162" s="13"/>
      <c r="BL162" s="13"/>
      <c r="BM162" s="13"/>
      <c r="BN162" s="13">
        <v>4.2857142857142899E-2</v>
      </c>
      <c r="BO162" s="13">
        <v>6.1224489795918401E-2</v>
      </c>
      <c r="BP162" s="13">
        <v>0</v>
      </c>
      <c r="BQ162" s="13">
        <v>0.13235294117647101</v>
      </c>
      <c r="BR162" s="704" t="s">
        <v>36</v>
      </c>
      <c r="BS162" s="704" t="s">
        <v>36</v>
      </c>
      <c r="BT162" s="704" t="s">
        <v>35</v>
      </c>
      <c r="BU162" s="704" t="s">
        <v>35</v>
      </c>
      <c r="BV162" s="704" t="s">
        <v>36</v>
      </c>
      <c r="BW162" s="704" t="s">
        <v>36</v>
      </c>
      <c r="BX162" s="704" t="s">
        <v>35</v>
      </c>
      <c r="BY162" s="704" t="s">
        <v>35</v>
      </c>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6.73</v>
      </c>
      <c r="CF162" s="14">
        <f>+INDEX('Monthy Targets'!AB:AB,MATCH(FY2018_ALL_Targets!$B162,'Monthy Targets'!$B:$B,0))</f>
        <v>6.76</v>
      </c>
      <c r="CG162" s="14">
        <f>+INDEX('Monthy Targets'!AC:AC,MATCH(FY2018_ALL_Targets!$B162,'Monthy Targets'!$B:$B,0))</f>
        <v>0</v>
      </c>
      <c r="CH162" s="14">
        <f>+INDEX('Monthy Targets'!AD:AD,MATCH(FY2018_ALL_Targets!$B162,'Monthy Targets'!$B:$B,0))</f>
        <v>0</v>
      </c>
      <c r="CI162" s="14">
        <f>+INDEX('Monthy Targets'!AE:AE,MATCH(FY2018_ALL_Targets!$B162,'Monthy Targets'!$B:$B,0))</f>
        <v>0</v>
      </c>
      <c r="CJ162" s="14">
        <f>+INDEX('Monthy Targets'!AF:AF,MATCH(FY2018_ALL_Targets!$B162,'Monthy Targets'!$B:$B,0))</f>
        <v>0</v>
      </c>
      <c r="CK162" s="14">
        <f>+INDEX('Monthy Targets'!AG:AG,MATCH(FY2018_ALL_Targets!$B162,'Monthy Targets'!$B:$B,0))</f>
        <v>0</v>
      </c>
      <c r="CL162" s="14">
        <v>0.45</v>
      </c>
      <c r="CM162" s="14">
        <v>0.45</v>
      </c>
      <c r="CN162" s="14">
        <v>0.45</v>
      </c>
      <c r="CO162" s="14">
        <v>0.45</v>
      </c>
      <c r="CP162" s="14">
        <v>0</v>
      </c>
      <c r="CQ162" s="14">
        <v>0</v>
      </c>
      <c r="CR162" s="14">
        <v>0.45</v>
      </c>
      <c r="CS162" s="14">
        <v>0.45</v>
      </c>
      <c r="DB162" s="14">
        <v>0.83</v>
      </c>
      <c r="DC162" s="14">
        <v>0.83</v>
      </c>
      <c r="DD162" s="14">
        <v>0.83</v>
      </c>
      <c r="DE162" s="14">
        <v>0.83</v>
      </c>
      <c r="DF162" s="14">
        <v>0</v>
      </c>
      <c r="DG162" s="14">
        <v>0</v>
      </c>
      <c r="DH162" s="14">
        <v>0.83</v>
      </c>
      <c r="DI162" s="14">
        <v>0.83</v>
      </c>
      <c r="DR162" s="14">
        <v>1.26</v>
      </c>
      <c r="DS162" s="14">
        <v>1.02</v>
      </c>
      <c r="DV162" s="183">
        <f t="shared" si="6"/>
        <v>2</v>
      </c>
      <c r="DW162" s="183">
        <f t="shared" si="7"/>
        <v>2</v>
      </c>
      <c r="DX162" s="12">
        <f t="shared" si="8"/>
        <v>0</v>
      </c>
      <c r="DY162" s="12">
        <v>0</v>
      </c>
    </row>
    <row r="163" spans="1:129" x14ac:dyDescent="0.25">
      <c r="A163" s="294">
        <v>5262</v>
      </c>
      <c r="B163" s="294">
        <v>675139</v>
      </c>
      <c r="C163" s="294">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560">
        <v>3.8461538461538498E-2</v>
      </c>
      <c r="BC163" s="560">
        <v>5.8823529411764698E-2</v>
      </c>
      <c r="BD163" s="560">
        <v>0</v>
      </c>
      <c r="BE163" s="560">
        <v>0.52</v>
      </c>
      <c r="BF163" s="13"/>
      <c r="BG163" s="13"/>
      <c r="BH163" s="13"/>
      <c r="BI163" s="13"/>
      <c r="BJ163" s="13"/>
      <c r="BK163" s="13"/>
      <c r="BL163" s="13"/>
      <c r="BM163" s="13"/>
      <c r="BN163" s="13">
        <v>3.8461538461538498E-2</v>
      </c>
      <c r="BO163" s="13">
        <v>5.8823529411764698E-2</v>
      </c>
      <c r="BP163" s="13">
        <v>0</v>
      </c>
      <c r="BQ163" s="13">
        <v>0.52</v>
      </c>
      <c r="BR163" s="704" t="s">
        <v>36</v>
      </c>
      <c r="BS163" s="704" t="s">
        <v>35</v>
      </c>
      <c r="BT163" s="704" t="s">
        <v>35</v>
      </c>
      <c r="BU163" s="704" t="s">
        <v>36</v>
      </c>
      <c r="BV163" s="704" t="s">
        <v>36</v>
      </c>
      <c r="BW163" s="704" t="s">
        <v>35</v>
      </c>
      <c r="BX163" s="704" t="s">
        <v>35</v>
      </c>
      <c r="BY163" s="704" t="s">
        <v>36</v>
      </c>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5.82</v>
      </c>
      <c r="CF163" s="14">
        <f>+INDEX('Monthy Targets'!AB:AB,MATCH(FY2018_ALL_Targets!$B163,'Monthy Targets'!$B:$B,0))</f>
        <v>5.85</v>
      </c>
      <c r="CG163" s="14">
        <f>+INDEX('Monthy Targets'!AC:AC,MATCH(FY2018_ALL_Targets!$B163,'Monthy Targets'!$B:$B,0))</f>
        <v>0</v>
      </c>
      <c r="CH163" s="14">
        <f>+INDEX('Monthy Targets'!AD:AD,MATCH(FY2018_ALL_Targets!$B163,'Monthy Targets'!$B:$B,0))</f>
        <v>0</v>
      </c>
      <c r="CI163" s="14">
        <f>+INDEX('Monthy Targets'!AE:AE,MATCH(FY2018_ALL_Targets!$B163,'Monthy Targets'!$B:$B,0))</f>
        <v>0</v>
      </c>
      <c r="CJ163" s="14">
        <f>+INDEX('Monthy Targets'!AF:AF,MATCH(FY2018_ALL_Targets!$B163,'Monthy Targets'!$B:$B,0))</f>
        <v>0</v>
      </c>
      <c r="CK163" s="14">
        <f>+INDEX('Monthy Targets'!AG:AG,MATCH(FY2018_ALL_Targets!$B163,'Monthy Targets'!$B:$B,0))</f>
        <v>0</v>
      </c>
      <c r="CL163" s="14">
        <v>0</v>
      </c>
      <c r="CM163" s="14">
        <v>0</v>
      </c>
      <c r="CN163" s="14">
        <v>0.39</v>
      </c>
      <c r="CO163" s="14">
        <v>0</v>
      </c>
      <c r="CP163" s="14">
        <v>0</v>
      </c>
      <c r="CQ163" s="14">
        <v>0.39</v>
      </c>
      <c r="CR163" s="14">
        <v>0.39</v>
      </c>
      <c r="CS163" s="14">
        <v>0</v>
      </c>
      <c r="DB163" s="14">
        <v>0</v>
      </c>
      <c r="DC163" s="14">
        <v>0</v>
      </c>
      <c r="DD163" s="14">
        <v>0.72</v>
      </c>
      <c r="DE163" s="14">
        <v>0</v>
      </c>
      <c r="DF163" s="14">
        <v>0</v>
      </c>
      <c r="DG163" s="14">
        <v>0.72</v>
      </c>
      <c r="DH163" s="14">
        <v>0.72</v>
      </c>
      <c r="DI163" s="14">
        <v>0</v>
      </c>
      <c r="DR163" s="14">
        <v>0.74</v>
      </c>
      <c r="DS163" s="14">
        <v>0.88</v>
      </c>
      <c r="DV163" s="183">
        <f t="shared" si="6"/>
        <v>2</v>
      </c>
      <c r="DW163" s="183">
        <f t="shared" si="7"/>
        <v>2</v>
      </c>
      <c r="DX163" s="12">
        <f t="shared" si="8"/>
        <v>0</v>
      </c>
      <c r="DY163" s="12">
        <v>0</v>
      </c>
    </row>
    <row r="164" spans="1:129" x14ac:dyDescent="0.25">
      <c r="A164" s="294">
        <v>4025</v>
      </c>
      <c r="B164" s="294">
        <v>675141</v>
      </c>
      <c r="C164" s="294">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560">
        <v>7.8947368421052599E-2</v>
      </c>
      <c r="BC164" s="560">
        <v>5.2631578947368397E-2</v>
      </c>
      <c r="BD164" s="560">
        <v>0</v>
      </c>
      <c r="BE164" s="560">
        <v>0.26415094339622602</v>
      </c>
      <c r="BF164" s="13"/>
      <c r="BG164" s="13"/>
      <c r="BH164" s="13"/>
      <c r="BI164" s="13"/>
      <c r="BJ164" s="13"/>
      <c r="BK164" s="13"/>
      <c r="BL164" s="13"/>
      <c r="BM164" s="13"/>
      <c r="BN164" s="13">
        <v>7.8947368421052599E-2</v>
      </c>
      <c r="BO164" s="13">
        <v>5.2631578947368397E-2</v>
      </c>
      <c r="BP164" s="13">
        <v>0</v>
      </c>
      <c r="BQ164" s="13">
        <v>0.26415094339622602</v>
      </c>
      <c r="BR164" s="704" t="s">
        <v>36</v>
      </c>
      <c r="BS164" s="704" t="s">
        <v>35</v>
      </c>
      <c r="BT164" s="704" t="s">
        <v>35</v>
      </c>
      <c r="BU164" s="704" t="s">
        <v>36</v>
      </c>
      <c r="BV164" s="704" t="s">
        <v>36</v>
      </c>
      <c r="BW164" s="704" t="s">
        <v>35</v>
      </c>
      <c r="BX164" s="704" t="s">
        <v>35</v>
      </c>
      <c r="BY164" s="704" t="s">
        <v>36</v>
      </c>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12.59</v>
      </c>
      <c r="CF164" s="14">
        <f>+INDEX('Monthy Targets'!AB:AB,MATCH(FY2018_ALL_Targets!$B164,'Monthy Targets'!$B:$B,0))</f>
        <v>12.65</v>
      </c>
      <c r="CG164" s="14">
        <f>+INDEX('Monthy Targets'!AC:AC,MATCH(FY2018_ALL_Targets!$B164,'Monthy Targets'!$B:$B,0))</f>
        <v>0</v>
      </c>
      <c r="CH164" s="14">
        <f>+INDEX('Monthy Targets'!AD:AD,MATCH(FY2018_ALL_Targets!$B164,'Monthy Targets'!$B:$B,0))</f>
        <v>0</v>
      </c>
      <c r="CI164" s="14">
        <f>+INDEX('Monthy Targets'!AE:AE,MATCH(FY2018_ALL_Targets!$B164,'Monthy Targets'!$B:$B,0))</f>
        <v>0</v>
      </c>
      <c r="CJ164" s="14">
        <f>+INDEX('Monthy Targets'!AF:AF,MATCH(FY2018_ALL_Targets!$B164,'Monthy Targets'!$B:$B,0))</f>
        <v>0</v>
      </c>
      <c r="CK164" s="14">
        <f>+INDEX('Monthy Targets'!AG:AG,MATCH(FY2018_ALL_Targets!$B164,'Monthy Targets'!$B:$B,0))</f>
        <v>0</v>
      </c>
      <c r="CL164" s="14">
        <v>0</v>
      </c>
      <c r="CM164" s="14">
        <v>0.84</v>
      </c>
      <c r="CN164" s="14">
        <v>0.84</v>
      </c>
      <c r="CO164" s="14">
        <v>0.84</v>
      </c>
      <c r="CP164" s="14">
        <v>0</v>
      </c>
      <c r="CQ164" s="14">
        <v>0.84</v>
      </c>
      <c r="CR164" s="14">
        <v>0.84</v>
      </c>
      <c r="CS164" s="14">
        <v>0</v>
      </c>
      <c r="DB164" s="14">
        <v>0</v>
      </c>
      <c r="DC164" s="14">
        <v>1.55</v>
      </c>
      <c r="DD164" s="14">
        <v>1.55</v>
      </c>
      <c r="DE164" s="14">
        <v>1.55</v>
      </c>
      <c r="DF164" s="14">
        <v>0</v>
      </c>
      <c r="DG164" s="14">
        <v>1.55</v>
      </c>
      <c r="DH164" s="14">
        <v>1.55</v>
      </c>
      <c r="DI164" s="14">
        <v>0</v>
      </c>
      <c r="DR164" s="14">
        <v>2.11</v>
      </c>
      <c r="DS164" s="14">
        <v>1.9</v>
      </c>
      <c r="DV164" s="183">
        <f t="shared" si="6"/>
        <v>2</v>
      </c>
      <c r="DW164" s="183">
        <f t="shared" si="7"/>
        <v>2</v>
      </c>
      <c r="DX164" s="12">
        <f t="shared" si="8"/>
        <v>0</v>
      </c>
      <c r="DY164" s="12">
        <v>0</v>
      </c>
    </row>
    <row r="165" spans="1:129" x14ac:dyDescent="0.25">
      <c r="A165" s="294">
        <v>4608</v>
      </c>
      <c r="B165" s="294">
        <v>675151</v>
      </c>
      <c r="C165" s="294">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560">
        <v>2.04081632653061E-2</v>
      </c>
      <c r="BC165" s="560">
        <v>6.25E-2</v>
      </c>
      <c r="BD165" s="560">
        <v>0</v>
      </c>
      <c r="BE165" s="560">
        <v>0.14893617021276601</v>
      </c>
      <c r="BF165" s="13"/>
      <c r="BG165" s="13"/>
      <c r="BH165" s="13"/>
      <c r="BI165" s="13"/>
      <c r="BJ165" s="13"/>
      <c r="BK165" s="13"/>
      <c r="BL165" s="13"/>
      <c r="BM165" s="13"/>
      <c r="BN165" s="13">
        <v>2.04081632653061E-2</v>
      </c>
      <c r="BO165" s="13">
        <v>6.25E-2</v>
      </c>
      <c r="BP165" s="13">
        <v>0</v>
      </c>
      <c r="BQ165" s="13">
        <v>0.14893617021276601</v>
      </c>
      <c r="BR165" s="704" t="s">
        <v>35</v>
      </c>
      <c r="BS165" s="704" t="s">
        <v>36</v>
      </c>
      <c r="BT165" s="704" t="s">
        <v>35</v>
      </c>
      <c r="BU165" s="704" t="s">
        <v>35</v>
      </c>
      <c r="BV165" s="704" t="s">
        <v>35</v>
      </c>
      <c r="BW165" s="704" t="s">
        <v>36</v>
      </c>
      <c r="BX165" s="704" t="s">
        <v>35</v>
      </c>
      <c r="BY165" s="704" t="s">
        <v>35</v>
      </c>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3.83</v>
      </c>
      <c r="CF165" s="14">
        <f>+INDEX('Monthy Targets'!AB:AB,MATCH(FY2018_ALL_Targets!$B165,'Monthy Targets'!$B:$B,0))</f>
        <v>3.84</v>
      </c>
      <c r="CG165" s="14">
        <f>+INDEX('Monthy Targets'!AC:AC,MATCH(FY2018_ALL_Targets!$B165,'Monthy Targets'!$B:$B,0))</f>
        <v>0</v>
      </c>
      <c r="CH165" s="14">
        <f>+INDEX('Monthy Targets'!AD:AD,MATCH(FY2018_ALL_Targets!$B165,'Monthy Targets'!$B:$B,0))</f>
        <v>0</v>
      </c>
      <c r="CI165" s="14">
        <f>+INDEX('Monthy Targets'!AE:AE,MATCH(FY2018_ALL_Targets!$B165,'Monthy Targets'!$B:$B,0))</f>
        <v>0</v>
      </c>
      <c r="CJ165" s="14">
        <f>+INDEX('Monthy Targets'!AF:AF,MATCH(FY2018_ALL_Targets!$B165,'Monthy Targets'!$B:$B,0))</f>
        <v>0</v>
      </c>
      <c r="CK165" s="14">
        <f>+INDEX('Monthy Targets'!AG:AG,MATCH(FY2018_ALL_Targets!$B165,'Monthy Targets'!$B:$B,0))</f>
        <v>0</v>
      </c>
      <c r="CL165" s="14">
        <v>0.26</v>
      </c>
      <c r="CM165" s="14">
        <v>0.26</v>
      </c>
      <c r="CN165" s="14">
        <v>0.26</v>
      </c>
      <c r="CO165" s="14">
        <v>0.26</v>
      </c>
      <c r="CP165" s="14">
        <v>0.26</v>
      </c>
      <c r="CQ165" s="14">
        <v>0</v>
      </c>
      <c r="CR165" s="14">
        <v>0.26</v>
      </c>
      <c r="CS165" s="14">
        <v>0.26</v>
      </c>
      <c r="DB165" s="14">
        <v>0.47</v>
      </c>
      <c r="DC165" s="14">
        <v>0.47</v>
      </c>
      <c r="DD165" s="14">
        <v>0.47</v>
      </c>
      <c r="DE165" s="14">
        <v>0.47</v>
      </c>
      <c r="DF165" s="14">
        <v>0.47</v>
      </c>
      <c r="DG165" s="14">
        <v>0</v>
      </c>
      <c r="DH165" s="14">
        <v>0.47</v>
      </c>
      <c r="DI165" s="14">
        <v>0.47</v>
      </c>
      <c r="DR165" s="14">
        <v>0.72</v>
      </c>
      <c r="DS165" s="14">
        <v>0.66</v>
      </c>
      <c r="DV165" s="183">
        <f t="shared" si="6"/>
        <v>1</v>
      </c>
      <c r="DW165" s="183">
        <f t="shared" si="7"/>
        <v>1</v>
      </c>
      <c r="DX165" s="12">
        <f t="shared" si="8"/>
        <v>0</v>
      </c>
      <c r="DY165" s="12">
        <v>0</v>
      </c>
    </row>
    <row r="166" spans="1:129" x14ac:dyDescent="0.25">
      <c r="A166" s="294">
        <v>5078</v>
      </c>
      <c r="B166" s="294">
        <v>675153</v>
      </c>
      <c r="C166" s="294">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560">
        <v>0</v>
      </c>
      <c r="BC166" s="560">
        <v>2.66666666666667E-2</v>
      </c>
      <c r="BD166" s="560">
        <v>0</v>
      </c>
      <c r="BE166" s="560">
        <v>0.14432989690721601</v>
      </c>
      <c r="BF166" s="13"/>
      <c r="BG166" s="13"/>
      <c r="BH166" s="13"/>
      <c r="BI166" s="13"/>
      <c r="BJ166" s="13"/>
      <c r="BK166" s="13"/>
      <c r="BL166" s="13"/>
      <c r="BM166" s="13"/>
      <c r="BN166" s="13">
        <v>0</v>
      </c>
      <c r="BO166" s="13">
        <v>2.66666666666667E-2</v>
      </c>
      <c r="BP166" s="13">
        <v>0</v>
      </c>
      <c r="BQ166" s="13">
        <v>0.14432989690721601</v>
      </c>
      <c r="BR166" s="704" t="s">
        <v>35</v>
      </c>
      <c r="BS166" s="704" t="s">
        <v>35</v>
      </c>
      <c r="BT166" s="704" t="s">
        <v>35</v>
      </c>
      <c r="BU166" s="704" t="s">
        <v>35</v>
      </c>
      <c r="BV166" s="704" t="s">
        <v>35</v>
      </c>
      <c r="BW166" s="704" t="s">
        <v>35</v>
      </c>
      <c r="BX166" s="704" t="s">
        <v>35</v>
      </c>
      <c r="BY166" s="704" t="s">
        <v>35</v>
      </c>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9.09</v>
      </c>
      <c r="CF166" s="14">
        <f>+INDEX('Monthy Targets'!AB:AB,MATCH(FY2018_ALL_Targets!$B166,'Monthy Targets'!$B:$B,0))</f>
        <v>9.1300000000000008</v>
      </c>
      <c r="CG166" s="14">
        <f>+INDEX('Monthy Targets'!AC:AC,MATCH(FY2018_ALL_Targets!$B166,'Monthy Targets'!$B:$B,0))</f>
        <v>0</v>
      </c>
      <c r="CH166" s="14">
        <f>+INDEX('Monthy Targets'!AD:AD,MATCH(FY2018_ALL_Targets!$B166,'Monthy Targets'!$B:$B,0))</f>
        <v>0</v>
      </c>
      <c r="CI166" s="14">
        <f>+INDEX('Monthy Targets'!AE:AE,MATCH(FY2018_ALL_Targets!$B166,'Monthy Targets'!$B:$B,0))</f>
        <v>0</v>
      </c>
      <c r="CJ166" s="14">
        <f>+INDEX('Monthy Targets'!AF:AF,MATCH(FY2018_ALL_Targets!$B166,'Monthy Targets'!$B:$B,0))</f>
        <v>0</v>
      </c>
      <c r="CK166" s="14">
        <f>+INDEX('Monthy Targets'!AG:AG,MATCH(FY2018_ALL_Targets!$B166,'Monthy Targets'!$B:$B,0))</f>
        <v>0</v>
      </c>
      <c r="CL166" s="14">
        <v>0.6</v>
      </c>
      <c r="CM166" s="14">
        <v>0.6</v>
      </c>
      <c r="CN166" s="14">
        <v>0.6</v>
      </c>
      <c r="CO166" s="14">
        <v>0.6</v>
      </c>
      <c r="CP166" s="14">
        <v>0.6</v>
      </c>
      <c r="CQ166" s="14">
        <v>0.6</v>
      </c>
      <c r="CR166" s="14">
        <v>0.6</v>
      </c>
      <c r="CS166" s="14">
        <v>0.6</v>
      </c>
      <c r="DB166" s="14">
        <v>1.1200000000000001</v>
      </c>
      <c r="DC166" s="14">
        <v>1.1200000000000001</v>
      </c>
      <c r="DD166" s="14">
        <v>1.1200000000000001</v>
      </c>
      <c r="DE166" s="14">
        <v>1.1200000000000001</v>
      </c>
      <c r="DF166" s="14">
        <v>1.1200000000000001</v>
      </c>
      <c r="DG166" s="14">
        <v>1.1200000000000001</v>
      </c>
      <c r="DH166" s="14">
        <v>1.1200000000000001</v>
      </c>
      <c r="DI166" s="14">
        <v>1.1200000000000001</v>
      </c>
      <c r="DR166" s="14">
        <v>1.7</v>
      </c>
      <c r="DS166" s="14">
        <v>1.75</v>
      </c>
      <c r="DV166" s="183">
        <f t="shared" si="6"/>
        <v>0</v>
      </c>
      <c r="DW166" s="183">
        <f t="shared" si="7"/>
        <v>0</v>
      </c>
      <c r="DX166" s="12">
        <f t="shared" si="8"/>
        <v>0</v>
      </c>
      <c r="DY166" s="12">
        <v>0</v>
      </c>
    </row>
    <row r="167" spans="1:129" x14ac:dyDescent="0.25">
      <c r="A167" s="294">
        <v>5302</v>
      </c>
      <c r="B167" s="294">
        <v>675159</v>
      </c>
      <c r="C167" s="294">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560">
        <v>0.01</v>
      </c>
      <c r="BC167" s="560">
        <v>1.49253731343284E-2</v>
      </c>
      <c r="BD167" s="560">
        <v>0</v>
      </c>
      <c r="BE167" s="560">
        <v>0.13750000000000001</v>
      </c>
      <c r="BF167" s="13"/>
      <c r="BG167" s="13"/>
      <c r="BH167" s="13"/>
      <c r="BI167" s="13"/>
      <c r="BJ167" s="13"/>
      <c r="BK167" s="13"/>
      <c r="BL167" s="13"/>
      <c r="BM167" s="13"/>
      <c r="BN167" s="13">
        <v>0.01</v>
      </c>
      <c r="BO167" s="13">
        <v>1.49253731343284E-2</v>
      </c>
      <c r="BP167" s="13">
        <v>0</v>
      </c>
      <c r="BQ167" s="13">
        <v>0.13750000000000001</v>
      </c>
      <c r="BR167" s="704" t="s">
        <v>35</v>
      </c>
      <c r="BS167" s="704" t="s">
        <v>35</v>
      </c>
      <c r="BT167" s="704" t="s">
        <v>35</v>
      </c>
      <c r="BU167" s="704" t="s">
        <v>35</v>
      </c>
      <c r="BV167" s="704" t="s">
        <v>35</v>
      </c>
      <c r="BW167" s="704" t="s">
        <v>35</v>
      </c>
      <c r="BX167" s="704" t="s">
        <v>35</v>
      </c>
      <c r="BY167" s="704" t="s">
        <v>35</v>
      </c>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11.29</v>
      </c>
      <c r="CF167" s="14">
        <f>+INDEX('Monthy Targets'!AB:AB,MATCH(FY2018_ALL_Targets!$B167,'Monthy Targets'!$B:$B,0))</f>
        <v>11.35</v>
      </c>
      <c r="CG167" s="14">
        <f>+INDEX('Monthy Targets'!AC:AC,MATCH(FY2018_ALL_Targets!$B167,'Monthy Targets'!$B:$B,0))</f>
        <v>0</v>
      </c>
      <c r="CH167" s="14">
        <f>+INDEX('Monthy Targets'!AD:AD,MATCH(FY2018_ALL_Targets!$B167,'Monthy Targets'!$B:$B,0))</f>
        <v>0</v>
      </c>
      <c r="CI167" s="14">
        <f>+INDEX('Monthy Targets'!AE:AE,MATCH(FY2018_ALL_Targets!$B167,'Monthy Targets'!$B:$B,0))</f>
        <v>0</v>
      </c>
      <c r="CJ167" s="14">
        <f>+INDEX('Monthy Targets'!AF:AF,MATCH(FY2018_ALL_Targets!$B167,'Monthy Targets'!$B:$B,0))</f>
        <v>0</v>
      </c>
      <c r="CK167" s="14">
        <f>+INDEX('Monthy Targets'!AG:AG,MATCH(FY2018_ALL_Targets!$B167,'Monthy Targets'!$B:$B,0))</f>
        <v>0</v>
      </c>
      <c r="CL167" s="14">
        <v>0.75</v>
      </c>
      <c r="CM167" s="14">
        <v>0.75</v>
      </c>
      <c r="CN167" s="14">
        <v>0.75</v>
      </c>
      <c r="CO167" s="14">
        <v>0.75</v>
      </c>
      <c r="CP167" s="14">
        <v>0.75</v>
      </c>
      <c r="CQ167" s="14">
        <v>0.75</v>
      </c>
      <c r="CR167" s="14">
        <v>0.75</v>
      </c>
      <c r="CS167" s="14">
        <v>0.75</v>
      </c>
      <c r="DB167" s="14">
        <v>1.39</v>
      </c>
      <c r="DC167" s="14">
        <v>1.39</v>
      </c>
      <c r="DD167" s="14">
        <v>1.39</v>
      </c>
      <c r="DE167" s="14">
        <v>1.39</v>
      </c>
      <c r="DF167" s="14">
        <v>1.39</v>
      </c>
      <c r="DG167" s="14">
        <v>1.39</v>
      </c>
      <c r="DH167" s="14">
        <v>1.39</v>
      </c>
      <c r="DI167" s="14">
        <v>1.39</v>
      </c>
      <c r="DR167" s="14">
        <v>2.12</v>
      </c>
      <c r="DS167" s="14">
        <v>2.17</v>
      </c>
      <c r="DV167" s="183">
        <f t="shared" si="6"/>
        <v>0</v>
      </c>
      <c r="DW167" s="183">
        <f t="shared" si="7"/>
        <v>0</v>
      </c>
      <c r="DX167" s="12">
        <f t="shared" si="8"/>
        <v>0</v>
      </c>
      <c r="DY167" s="12">
        <v>0</v>
      </c>
    </row>
    <row r="168" spans="1:129" x14ac:dyDescent="0.25">
      <c r="A168" s="294">
        <v>5321</v>
      </c>
      <c r="B168" s="294">
        <v>675162</v>
      </c>
      <c r="C168" s="294">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560">
        <v>3.94736842105263E-2</v>
      </c>
      <c r="BC168" s="560">
        <v>1.6260162601626001E-2</v>
      </c>
      <c r="BD168" s="560">
        <v>0</v>
      </c>
      <c r="BE168" s="560">
        <v>0.17361111111111099</v>
      </c>
      <c r="BF168" s="13"/>
      <c r="BG168" s="13"/>
      <c r="BH168" s="13"/>
      <c r="BI168" s="13"/>
      <c r="BJ168" s="13"/>
      <c r="BK168" s="13"/>
      <c r="BL168" s="13"/>
      <c r="BM168" s="13"/>
      <c r="BN168" s="13">
        <v>3.94736842105263E-2</v>
      </c>
      <c r="BO168" s="13">
        <v>1.6260162601626001E-2</v>
      </c>
      <c r="BP168" s="13">
        <v>0</v>
      </c>
      <c r="BQ168" s="13">
        <v>0.17361111111111099</v>
      </c>
      <c r="BR168" s="704" t="s">
        <v>36</v>
      </c>
      <c r="BS168" s="704" t="s">
        <v>35</v>
      </c>
      <c r="BT168" s="704" t="s">
        <v>35</v>
      </c>
      <c r="BU168" s="704" t="s">
        <v>35</v>
      </c>
      <c r="BV168" s="704" t="s">
        <v>36</v>
      </c>
      <c r="BW168" s="704" t="s">
        <v>35</v>
      </c>
      <c r="BX168" s="704" t="s">
        <v>35</v>
      </c>
      <c r="BY168" s="704" t="s">
        <v>35</v>
      </c>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30.05</v>
      </c>
      <c r="CF168" s="14">
        <f>+INDEX('Monthy Targets'!AB:AB,MATCH(FY2018_ALL_Targets!$B168,'Monthy Targets'!$B:$B,0))</f>
        <v>30.24</v>
      </c>
      <c r="CG168" s="14">
        <f>+INDEX('Monthy Targets'!AC:AC,MATCH(FY2018_ALL_Targets!$B168,'Monthy Targets'!$B:$B,0))</f>
        <v>0</v>
      </c>
      <c r="CH168" s="14">
        <f>+INDEX('Monthy Targets'!AD:AD,MATCH(FY2018_ALL_Targets!$B168,'Monthy Targets'!$B:$B,0))</f>
        <v>0</v>
      </c>
      <c r="CI168" s="14">
        <f>+INDEX('Monthy Targets'!AE:AE,MATCH(FY2018_ALL_Targets!$B168,'Monthy Targets'!$B:$B,0))</f>
        <v>0</v>
      </c>
      <c r="CJ168" s="14">
        <f>+INDEX('Monthy Targets'!AF:AF,MATCH(FY2018_ALL_Targets!$B168,'Monthy Targets'!$B:$B,0))</f>
        <v>0</v>
      </c>
      <c r="CK168" s="14">
        <f>+INDEX('Monthy Targets'!AG:AG,MATCH(FY2018_ALL_Targets!$B168,'Monthy Targets'!$B:$B,0))</f>
        <v>0</v>
      </c>
      <c r="CL168" s="14">
        <v>0</v>
      </c>
      <c r="CM168" s="14">
        <v>2</v>
      </c>
      <c r="CN168" s="14">
        <v>2</v>
      </c>
      <c r="CO168" s="14">
        <v>2</v>
      </c>
      <c r="CP168" s="14">
        <v>0</v>
      </c>
      <c r="CQ168" s="14">
        <v>2</v>
      </c>
      <c r="CR168" s="14">
        <v>2</v>
      </c>
      <c r="CS168" s="14">
        <v>2</v>
      </c>
      <c r="DB168" s="14">
        <v>0</v>
      </c>
      <c r="DC168" s="14">
        <v>3.71</v>
      </c>
      <c r="DD168" s="14">
        <v>3.71</v>
      </c>
      <c r="DE168" s="14">
        <v>3.71</v>
      </c>
      <c r="DF168" s="14">
        <v>0</v>
      </c>
      <c r="DG168" s="14">
        <v>3.71</v>
      </c>
      <c r="DH168" s="14">
        <v>3.71</v>
      </c>
      <c r="DI168" s="14">
        <v>3.71</v>
      </c>
      <c r="DR168" s="14">
        <v>5.03</v>
      </c>
      <c r="DS168" s="14">
        <v>5.16</v>
      </c>
      <c r="DV168" s="183">
        <f t="shared" si="6"/>
        <v>1</v>
      </c>
      <c r="DW168" s="183">
        <f t="shared" si="7"/>
        <v>1</v>
      </c>
      <c r="DX168" s="12">
        <f t="shared" si="8"/>
        <v>0</v>
      </c>
      <c r="DY168" s="12">
        <v>0</v>
      </c>
    </row>
    <row r="169" spans="1:129" x14ac:dyDescent="0.25">
      <c r="A169" s="294">
        <v>5323</v>
      </c>
      <c r="B169" s="294">
        <v>675170</v>
      </c>
      <c r="C169" s="294">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560">
        <v>3.0769230769230799E-2</v>
      </c>
      <c r="BC169" s="560">
        <v>2.2222222222222199E-2</v>
      </c>
      <c r="BD169" s="560">
        <v>0</v>
      </c>
      <c r="BE169" s="560">
        <v>1.7543859649122799E-2</v>
      </c>
      <c r="BF169" s="13"/>
      <c r="BG169" s="13"/>
      <c r="BH169" s="13"/>
      <c r="BI169" s="13"/>
      <c r="BJ169" s="13"/>
      <c r="BK169" s="13"/>
      <c r="BL169" s="13"/>
      <c r="BM169" s="13"/>
      <c r="BN169" s="13">
        <v>3.0769230769230799E-2</v>
      </c>
      <c r="BO169" s="13">
        <v>2.2222222222222199E-2</v>
      </c>
      <c r="BP169" s="13">
        <v>0</v>
      </c>
      <c r="BQ169" s="13">
        <v>1.7543859649122799E-2</v>
      </c>
      <c r="BR169" s="704" t="s">
        <v>35</v>
      </c>
      <c r="BS169" s="704" t="s">
        <v>35</v>
      </c>
      <c r="BT169" s="704" t="s">
        <v>35</v>
      </c>
      <c r="BU169" s="704" t="s">
        <v>35</v>
      </c>
      <c r="BV169" s="704" t="s">
        <v>35</v>
      </c>
      <c r="BW169" s="704" t="s">
        <v>35</v>
      </c>
      <c r="BX169" s="704" t="s">
        <v>35</v>
      </c>
      <c r="BY169" s="704" t="s">
        <v>35</v>
      </c>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12.82</v>
      </c>
      <c r="CF169" s="14">
        <f>+INDEX('Monthy Targets'!AB:AB,MATCH(FY2018_ALL_Targets!$B169,'Monthy Targets'!$B:$B,0))</f>
        <v>12.9</v>
      </c>
      <c r="CG169" s="14">
        <f>+INDEX('Monthy Targets'!AC:AC,MATCH(FY2018_ALL_Targets!$B169,'Monthy Targets'!$B:$B,0))</f>
        <v>0</v>
      </c>
      <c r="CH169" s="14">
        <f>+INDEX('Monthy Targets'!AD:AD,MATCH(FY2018_ALL_Targets!$B169,'Monthy Targets'!$B:$B,0))</f>
        <v>0</v>
      </c>
      <c r="CI169" s="14">
        <f>+INDEX('Monthy Targets'!AE:AE,MATCH(FY2018_ALL_Targets!$B169,'Monthy Targets'!$B:$B,0))</f>
        <v>0</v>
      </c>
      <c r="CJ169" s="14">
        <f>+INDEX('Monthy Targets'!AF:AF,MATCH(FY2018_ALL_Targets!$B169,'Monthy Targets'!$B:$B,0))</f>
        <v>0</v>
      </c>
      <c r="CK169" s="14">
        <f>+INDEX('Monthy Targets'!AG:AG,MATCH(FY2018_ALL_Targets!$B169,'Monthy Targets'!$B:$B,0))</f>
        <v>0</v>
      </c>
      <c r="CL169" s="14">
        <v>0.85</v>
      </c>
      <c r="CM169" s="14">
        <v>0.85</v>
      </c>
      <c r="CN169" s="14">
        <v>0.85</v>
      </c>
      <c r="CO169" s="14">
        <v>0.85</v>
      </c>
      <c r="CP169" s="14">
        <v>0.85</v>
      </c>
      <c r="CQ169" s="14">
        <v>0.85</v>
      </c>
      <c r="CR169" s="14">
        <v>0.85</v>
      </c>
      <c r="CS169" s="14">
        <v>0.85</v>
      </c>
      <c r="DB169" s="14">
        <v>1.58</v>
      </c>
      <c r="DC169" s="14">
        <v>1.58</v>
      </c>
      <c r="DD169" s="14">
        <v>1.58</v>
      </c>
      <c r="DE169" s="14">
        <v>1.58</v>
      </c>
      <c r="DF169" s="14">
        <v>1.58</v>
      </c>
      <c r="DG169" s="14">
        <v>1.58</v>
      </c>
      <c r="DH169" s="14">
        <v>1.58</v>
      </c>
      <c r="DI169" s="14">
        <v>1.58</v>
      </c>
      <c r="DR169" s="14">
        <v>2.41</v>
      </c>
      <c r="DS169" s="14">
        <v>2.4700000000000002</v>
      </c>
      <c r="DV169" s="183">
        <f t="shared" si="6"/>
        <v>0</v>
      </c>
      <c r="DW169" s="183">
        <f t="shared" si="7"/>
        <v>0</v>
      </c>
      <c r="DX169" s="12">
        <f t="shared" si="8"/>
        <v>0</v>
      </c>
      <c r="DY169" s="12">
        <v>0</v>
      </c>
    </row>
    <row r="170" spans="1:129" x14ac:dyDescent="0.25">
      <c r="A170" s="294">
        <v>4283</v>
      </c>
      <c r="B170" s="294">
        <v>675182</v>
      </c>
      <c r="C170" s="294">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560">
        <v>2.3809523809523801E-2</v>
      </c>
      <c r="BC170" s="560">
        <v>0.12903225806451599</v>
      </c>
      <c r="BD170" s="560">
        <v>0</v>
      </c>
      <c r="BE170" s="560">
        <v>5.1282051282051301E-2</v>
      </c>
      <c r="BF170" s="13"/>
      <c r="BG170" s="13"/>
      <c r="BH170" s="13"/>
      <c r="BI170" s="13"/>
      <c r="BJ170" s="13"/>
      <c r="BK170" s="13"/>
      <c r="BL170" s="13"/>
      <c r="BM170" s="13"/>
      <c r="BN170" s="13">
        <v>2.3809523809523801E-2</v>
      </c>
      <c r="BO170" s="13">
        <v>0.12903225806451599</v>
      </c>
      <c r="BP170" s="13">
        <v>0</v>
      </c>
      <c r="BQ170" s="13">
        <v>5.1282051282051301E-2</v>
      </c>
      <c r="BR170" s="704" t="s">
        <v>35</v>
      </c>
      <c r="BS170" s="704" t="s">
        <v>36</v>
      </c>
      <c r="BT170" s="704" t="s">
        <v>35</v>
      </c>
      <c r="BU170" s="704" t="s">
        <v>35</v>
      </c>
      <c r="BV170" s="704" t="s">
        <v>35</v>
      </c>
      <c r="BW170" s="704" t="s">
        <v>36</v>
      </c>
      <c r="BX170" s="704" t="s">
        <v>35</v>
      </c>
      <c r="BY170" s="704" t="s">
        <v>35</v>
      </c>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7.89</v>
      </c>
      <c r="CF170" s="14">
        <f>+INDEX('Monthy Targets'!AB:AB,MATCH(FY2018_ALL_Targets!$B170,'Monthy Targets'!$B:$B,0))</f>
        <v>7.93</v>
      </c>
      <c r="CG170" s="14">
        <f>+INDEX('Monthy Targets'!AC:AC,MATCH(FY2018_ALL_Targets!$B170,'Monthy Targets'!$B:$B,0))</f>
        <v>0</v>
      </c>
      <c r="CH170" s="14">
        <f>+INDEX('Monthy Targets'!AD:AD,MATCH(FY2018_ALL_Targets!$B170,'Monthy Targets'!$B:$B,0))</f>
        <v>0</v>
      </c>
      <c r="CI170" s="14">
        <f>+INDEX('Monthy Targets'!AE:AE,MATCH(FY2018_ALL_Targets!$B170,'Monthy Targets'!$B:$B,0))</f>
        <v>0</v>
      </c>
      <c r="CJ170" s="14">
        <f>+INDEX('Monthy Targets'!AF:AF,MATCH(FY2018_ALL_Targets!$B170,'Monthy Targets'!$B:$B,0))</f>
        <v>0</v>
      </c>
      <c r="CK170" s="14">
        <f>+INDEX('Monthy Targets'!AG:AG,MATCH(FY2018_ALL_Targets!$B170,'Monthy Targets'!$B:$B,0))</f>
        <v>0</v>
      </c>
      <c r="CL170" s="14">
        <v>0.53</v>
      </c>
      <c r="CM170" s="14">
        <v>0.53</v>
      </c>
      <c r="CN170" s="14">
        <v>0.53</v>
      </c>
      <c r="CO170" s="14">
        <v>0.53</v>
      </c>
      <c r="CP170" s="14">
        <v>0.53</v>
      </c>
      <c r="CQ170" s="14">
        <v>0</v>
      </c>
      <c r="CR170" s="14">
        <v>0.53</v>
      </c>
      <c r="CS170" s="14">
        <v>0.53</v>
      </c>
      <c r="DB170" s="14">
        <v>0.97</v>
      </c>
      <c r="DC170" s="14">
        <v>0.97</v>
      </c>
      <c r="DD170" s="14">
        <v>0.97</v>
      </c>
      <c r="DE170" s="14">
        <v>0.97</v>
      </c>
      <c r="DF170" s="14">
        <v>0.97</v>
      </c>
      <c r="DG170" s="14">
        <v>0</v>
      </c>
      <c r="DH170" s="14">
        <v>0.97</v>
      </c>
      <c r="DI170" s="14">
        <v>0.97</v>
      </c>
      <c r="DR170" s="14">
        <v>1.48</v>
      </c>
      <c r="DS170" s="14">
        <v>1.35</v>
      </c>
      <c r="DV170" s="183">
        <f t="shared" si="6"/>
        <v>1</v>
      </c>
      <c r="DW170" s="183">
        <f t="shared" si="7"/>
        <v>1</v>
      </c>
      <c r="DX170" s="12">
        <f t="shared" si="8"/>
        <v>0</v>
      </c>
      <c r="DY170" s="12">
        <v>0</v>
      </c>
    </row>
    <row r="171" spans="1:129" x14ac:dyDescent="0.25">
      <c r="A171" s="294">
        <v>5269</v>
      </c>
      <c r="B171" s="294">
        <v>675185</v>
      </c>
      <c r="C171" s="294">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560">
        <v>3.8095238095238099E-2</v>
      </c>
      <c r="BC171" s="560">
        <v>2.1052631578947399E-2</v>
      </c>
      <c r="BD171" s="560">
        <v>0</v>
      </c>
      <c r="BE171" s="560">
        <v>0.104651162790698</v>
      </c>
      <c r="BF171" s="13"/>
      <c r="BG171" s="13"/>
      <c r="BH171" s="13"/>
      <c r="BI171" s="13"/>
      <c r="BJ171" s="13"/>
      <c r="BK171" s="13"/>
      <c r="BL171" s="13"/>
      <c r="BM171" s="13"/>
      <c r="BN171" s="13">
        <v>3.8095238095238099E-2</v>
      </c>
      <c r="BO171" s="13">
        <v>2.1052631578947399E-2</v>
      </c>
      <c r="BP171" s="13">
        <v>0</v>
      </c>
      <c r="BQ171" s="13">
        <v>0.104651162790698</v>
      </c>
      <c r="BR171" s="704" t="s">
        <v>36</v>
      </c>
      <c r="BS171" s="704" t="s">
        <v>35</v>
      </c>
      <c r="BT171" s="704" t="s">
        <v>35</v>
      </c>
      <c r="BU171" s="704" t="s">
        <v>35</v>
      </c>
      <c r="BV171" s="704" t="s">
        <v>36</v>
      </c>
      <c r="BW171" s="704" t="s">
        <v>35</v>
      </c>
      <c r="BX171" s="704" t="s">
        <v>35</v>
      </c>
      <c r="BY171" s="704" t="s">
        <v>35</v>
      </c>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9.11</v>
      </c>
      <c r="CF171" s="14">
        <f>+INDEX('Monthy Targets'!AB:AB,MATCH(FY2018_ALL_Targets!$B171,'Monthy Targets'!$B:$B,0))</f>
        <v>9.15</v>
      </c>
      <c r="CG171" s="14">
        <f>+INDEX('Monthy Targets'!AC:AC,MATCH(FY2018_ALL_Targets!$B171,'Monthy Targets'!$B:$B,0))</f>
        <v>0</v>
      </c>
      <c r="CH171" s="14">
        <f>+INDEX('Monthy Targets'!AD:AD,MATCH(FY2018_ALL_Targets!$B171,'Monthy Targets'!$B:$B,0))</f>
        <v>0</v>
      </c>
      <c r="CI171" s="14">
        <f>+INDEX('Monthy Targets'!AE:AE,MATCH(FY2018_ALL_Targets!$B171,'Monthy Targets'!$B:$B,0))</f>
        <v>0</v>
      </c>
      <c r="CJ171" s="14">
        <f>+INDEX('Monthy Targets'!AF:AF,MATCH(FY2018_ALL_Targets!$B171,'Monthy Targets'!$B:$B,0))</f>
        <v>0</v>
      </c>
      <c r="CK171" s="14">
        <f>+INDEX('Monthy Targets'!AG:AG,MATCH(FY2018_ALL_Targets!$B171,'Monthy Targets'!$B:$B,0))</f>
        <v>0</v>
      </c>
      <c r="CL171" s="14">
        <v>0</v>
      </c>
      <c r="CM171" s="14">
        <v>0.61</v>
      </c>
      <c r="CN171" s="14">
        <v>0.61</v>
      </c>
      <c r="CO171" s="14">
        <v>0.61</v>
      </c>
      <c r="CP171" s="14">
        <v>0</v>
      </c>
      <c r="CQ171" s="14">
        <v>0.61</v>
      </c>
      <c r="CR171" s="14">
        <v>0.61</v>
      </c>
      <c r="CS171" s="14">
        <v>0.61</v>
      </c>
      <c r="DB171" s="14">
        <v>0</v>
      </c>
      <c r="DC171" s="14">
        <v>1.1200000000000001</v>
      </c>
      <c r="DD171" s="14">
        <v>1.1200000000000001</v>
      </c>
      <c r="DE171" s="14">
        <v>1.1200000000000001</v>
      </c>
      <c r="DF171" s="14">
        <v>0</v>
      </c>
      <c r="DG171" s="14">
        <v>1.1200000000000001</v>
      </c>
      <c r="DH171" s="14">
        <v>1.1200000000000001</v>
      </c>
      <c r="DI171" s="14">
        <v>1.1200000000000001</v>
      </c>
      <c r="DR171" s="14">
        <v>1.53</v>
      </c>
      <c r="DS171" s="14">
        <v>1.56</v>
      </c>
      <c r="DV171" s="183">
        <f t="shared" si="6"/>
        <v>1</v>
      </c>
      <c r="DW171" s="183">
        <f t="shared" si="7"/>
        <v>1</v>
      </c>
      <c r="DX171" s="12">
        <f t="shared" si="8"/>
        <v>0</v>
      </c>
      <c r="DY171" s="12">
        <v>0</v>
      </c>
    </row>
    <row r="172" spans="1:129" x14ac:dyDescent="0.25">
      <c r="A172" s="294">
        <v>4589</v>
      </c>
      <c r="B172" s="294">
        <v>675196</v>
      </c>
      <c r="C172" s="294">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560">
        <v>4.7058823529411799E-2</v>
      </c>
      <c r="BC172" s="560">
        <v>9.8360655737704902E-2</v>
      </c>
      <c r="BD172" s="560">
        <v>0</v>
      </c>
      <c r="BE172" s="560">
        <v>0.25</v>
      </c>
      <c r="BF172" s="13"/>
      <c r="BG172" s="13"/>
      <c r="BH172" s="13"/>
      <c r="BI172" s="13"/>
      <c r="BJ172" s="13"/>
      <c r="BK172" s="13"/>
      <c r="BL172" s="13"/>
      <c r="BM172" s="13"/>
      <c r="BN172" s="13">
        <v>4.7058823529411799E-2</v>
      </c>
      <c r="BO172" s="13">
        <v>9.8360655737704902E-2</v>
      </c>
      <c r="BP172" s="13">
        <v>0</v>
      </c>
      <c r="BQ172" s="13">
        <v>0.25</v>
      </c>
      <c r="BR172" s="704" t="s">
        <v>36</v>
      </c>
      <c r="BS172" s="704" t="s">
        <v>36</v>
      </c>
      <c r="BT172" s="704" t="s">
        <v>35</v>
      </c>
      <c r="BU172" s="704" t="s">
        <v>35</v>
      </c>
      <c r="BV172" s="704" t="s">
        <v>36</v>
      </c>
      <c r="BW172" s="704" t="s">
        <v>36</v>
      </c>
      <c r="BX172" s="704" t="s">
        <v>35</v>
      </c>
      <c r="BY172" s="704" t="s">
        <v>35</v>
      </c>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6.62</v>
      </c>
      <c r="CF172" s="14">
        <f>+INDEX('Monthy Targets'!AB:AB,MATCH(FY2018_ALL_Targets!$B172,'Monthy Targets'!$B:$B,0))</f>
        <v>6.65</v>
      </c>
      <c r="CG172" s="14">
        <f>+INDEX('Monthy Targets'!AC:AC,MATCH(FY2018_ALL_Targets!$B172,'Monthy Targets'!$B:$B,0))</f>
        <v>0</v>
      </c>
      <c r="CH172" s="14">
        <f>+INDEX('Monthy Targets'!AD:AD,MATCH(FY2018_ALL_Targets!$B172,'Monthy Targets'!$B:$B,0))</f>
        <v>0</v>
      </c>
      <c r="CI172" s="14">
        <f>+INDEX('Monthy Targets'!AE:AE,MATCH(FY2018_ALL_Targets!$B172,'Monthy Targets'!$B:$B,0))</f>
        <v>0</v>
      </c>
      <c r="CJ172" s="14">
        <f>+INDEX('Monthy Targets'!AF:AF,MATCH(FY2018_ALL_Targets!$B172,'Monthy Targets'!$B:$B,0))</f>
        <v>0</v>
      </c>
      <c r="CK172" s="14">
        <f>+INDEX('Monthy Targets'!AG:AG,MATCH(FY2018_ALL_Targets!$B172,'Monthy Targets'!$B:$B,0))</f>
        <v>0</v>
      </c>
      <c r="CL172" s="14">
        <v>0</v>
      </c>
      <c r="CM172" s="14">
        <v>0</v>
      </c>
      <c r="CN172" s="14">
        <v>0.44</v>
      </c>
      <c r="CO172" s="14">
        <v>0.44</v>
      </c>
      <c r="CP172" s="14">
        <v>0</v>
      </c>
      <c r="CQ172" s="14">
        <v>0</v>
      </c>
      <c r="CR172" s="14">
        <v>0.44</v>
      </c>
      <c r="CS172" s="14">
        <v>0.44</v>
      </c>
      <c r="DB172" s="14">
        <v>0</v>
      </c>
      <c r="DC172" s="14">
        <v>0</v>
      </c>
      <c r="DD172" s="14">
        <v>0.82</v>
      </c>
      <c r="DE172" s="14">
        <v>0.82</v>
      </c>
      <c r="DF172" s="14">
        <v>0</v>
      </c>
      <c r="DG172" s="14">
        <v>0</v>
      </c>
      <c r="DH172" s="14">
        <v>0.82</v>
      </c>
      <c r="DI172" s="14">
        <v>0.82</v>
      </c>
      <c r="DR172" s="14">
        <v>0.98</v>
      </c>
      <c r="DS172" s="14">
        <v>1</v>
      </c>
      <c r="DV172" s="183">
        <f t="shared" si="6"/>
        <v>2</v>
      </c>
      <c r="DW172" s="183">
        <f t="shared" si="7"/>
        <v>2</v>
      </c>
      <c r="DX172" s="12">
        <f t="shared" si="8"/>
        <v>0</v>
      </c>
      <c r="DY172" s="12">
        <v>0</v>
      </c>
    </row>
    <row r="173" spans="1:129" x14ac:dyDescent="0.25">
      <c r="A173" s="294">
        <v>5325</v>
      </c>
      <c r="B173" s="294">
        <v>675214</v>
      </c>
      <c r="C173" s="294">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560">
        <v>1.1494252873563199E-2</v>
      </c>
      <c r="BC173" s="560">
        <v>0.169491525423729</v>
      </c>
      <c r="BD173" s="560">
        <v>0</v>
      </c>
      <c r="BE173" s="560">
        <v>0.115384615384615</v>
      </c>
      <c r="BF173" s="13"/>
      <c r="BG173" s="13"/>
      <c r="BH173" s="13"/>
      <c r="BI173" s="13"/>
      <c r="BJ173" s="13"/>
      <c r="BK173" s="13"/>
      <c r="BL173" s="13"/>
      <c r="BM173" s="13"/>
      <c r="BN173" s="13">
        <v>1.1494252873563199E-2</v>
      </c>
      <c r="BO173" s="13">
        <v>0.169491525423729</v>
      </c>
      <c r="BP173" s="13">
        <v>0</v>
      </c>
      <c r="BQ173" s="13">
        <v>0.115384615384615</v>
      </c>
      <c r="BR173" s="704" t="s">
        <v>35</v>
      </c>
      <c r="BS173" s="704" t="s">
        <v>36</v>
      </c>
      <c r="BT173" s="704" t="s">
        <v>35</v>
      </c>
      <c r="BU173" s="704" t="s">
        <v>35</v>
      </c>
      <c r="BV173" s="704" t="s">
        <v>35</v>
      </c>
      <c r="BW173" s="704" t="s">
        <v>36</v>
      </c>
      <c r="BX173" s="704" t="s">
        <v>35</v>
      </c>
      <c r="BY173" s="704" t="s">
        <v>35</v>
      </c>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5.75</v>
      </c>
      <c r="CF173" s="14">
        <f>+INDEX('Monthy Targets'!AB:AB,MATCH(FY2018_ALL_Targets!$B173,'Monthy Targets'!$B:$B,0))</f>
        <v>5.75</v>
      </c>
      <c r="CG173" s="14">
        <f>+INDEX('Monthy Targets'!AC:AC,MATCH(FY2018_ALL_Targets!$B173,'Monthy Targets'!$B:$B,0))</f>
        <v>0</v>
      </c>
      <c r="CH173" s="14">
        <f>+INDEX('Monthy Targets'!AD:AD,MATCH(FY2018_ALL_Targets!$B173,'Monthy Targets'!$B:$B,0))</f>
        <v>0</v>
      </c>
      <c r="CI173" s="14">
        <f>+INDEX('Monthy Targets'!AE:AE,MATCH(FY2018_ALL_Targets!$B173,'Monthy Targets'!$B:$B,0))</f>
        <v>0</v>
      </c>
      <c r="CJ173" s="14">
        <f>+INDEX('Monthy Targets'!AF:AF,MATCH(FY2018_ALL_Targets!$B173,'Monthy Targets'!$B:$B,0))</f>
        <v>0</v>
      </c>
      <c r="CK173" s="14">
        <f>+INDEX('Monthy Targets'!AG:AG,MATCH(FY2018_ALL_Targets!$B173,'Monthy Targets'!$B:$B,0))</f>
        <v>0</v>
      </c>
      <c r="CL173" s="14">
        <v>0.38</v>
      </c>
      <c r="CM173" s="14">
        <v>0.38</v>
      </c>
      <c r="CN173" s="14">
        <v>0.38</v>
      </c>
      <c r="CO173" s="14">
        <v>0.38</v>
      </c>
      <c r="CP173" s="14">
        <v>0.38</v>
      </c>
      <c r="CQ173" s="14">
        <v>0</v>
      </c>
      <c r="CR173" s="14">
        <v>0.38</v>
      </c>
      <c r="CS173" s="14">
        <v>0.38</v>
      </c>
      <c r="DB173" s="14">
        <v>0.71</v>
      </c>
      <c r="DC173" s="14">
        <v>0.71</v>
      </c>
      <c r="DD173" s="14">
        <v>0.71</v>
      </c>
      <c r="DE173" s="14">
        <v>0.71</v>
      </c>
      <c r="DF173" s="14">
        <v>0.71</v>
      </c>
      <c r="DG173" s="14">
        <v>0</v>
      </c>
      <c r="DH173" s="14">
        <v>0.71</v>
      </c>
      <c r="DI173" s="14">
        <v>0.71</v>
      </c>
      <c r="DR173" s="14">
        <v>1.08</v>
      </c>
      <c r="DS173" s="14">
        <v>0.99</v>
      </c>
      <c r="DV173" s="183">
        <f t="shared" si="6"/>
        <v>1</v>
      </c>
      <c r="DW173" s="183">
        <f t="shared" si="7"/>
        <v>1</v>
      </c>
      <c r="DX173" s="12">
        <f t="shared" si="8"/>
        <v>0</v>
      </c>
      <c r="DY173" s="12">
        <v>0</v>
      </c>
    </row>
    <row r="174" spans="1:129" x14ac:dyDescent="0.25">
      <c r="A174" s="294">
        <v>5034</v>
      </c>
      <c r="B174" s="294">
        <v>675217</v>
      </c>
      <c r="C174" s="294">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560">
        <v>4.08163265306122E-2</v>
      </c>
      <c r="BC174" s="560">
        <v>0.125</v>
      </c>
      <c r="BD174" s="560">
        <v>0</v>
      </c>
      <c r="BE174" s="560">
        <v>0.21212121212121199</v>
      </c>
      <c r="BF174" s="13"/>
      <c r="BG174" s="13"/>
      <c r="BH174" s="13"/>
      <c r="BI174" s="13"/>
      <c r="BJ174" s="13"/>
      <c r="BK174" s="13"/>
      <c r="BL174" s="13"/>
      <c r="BM174" s="13"/>
      <c r="BN174" s="13">
        <v>4.08163265306122E-2</v>
      </c>
      <c r="BO174" s="13">
        <v>0.125</v>
      </c>
      <c r="BP174" s="13">
        <v>0</v>
      </c>
      <c r="BQ174" s="13">
        <v>0.21212121212121199</v>
      </c>
      <c r="BR174" s="704" t="s">
        <v>35</v>
      </c>
      <c r="BS174" s="704" t="s">
        <v>36</v>
      </c>
      <c r="BT174" s="704" t="s">
        <v>35</v>
      </c>
      <c r="BU174" s="704" t="s">
        <v>35</v>
      </c>
      <c r="BV174" s="704" t="s">
        <v>35</v>
      </c>
      <c r="BW174" s="704" t="s">
        <v>36</v>
      </c>
      <c r="BX174" s="704" t="s">
        <v>35</v>
      </c>
      <c r="BY174" s="704" t="s">
        <v>35</v>
      </c>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CP174" s="14">
        <v>0.36</v>
      </c>
      <c r="CQ174" s="14">
        <v>0</v>
      </c>
      <c r="CR174" s="14">
        <v>0.36</v>
      </c>
      <c r="CS174" s="14">
        <v>0.36</v>
      </c>
      <c r="DB174" s="14">
        <v>0.67</v>
      </c>
      <c r="DC174" s="14">
        <v>0.67</v>
      </c>
      <c r="DD174" s="14">
        <v>0.67</v>
      </c>
      <c r="DE174" s="14">
        <v>0.67</v>
      </c>
      <c r="DF174" s="14">
        <v>0.67</v>
      </c>
      <c r="DG174" s="14">
        <v>0</v>
      </c>
      <c r="DH174" s="14">
        <v>0.67</v>
      </c>
      <c r="DI174" s="14">
        <v>0.67</v>
      </c>
      <c r="DR174" s="14">
        <v>0.44</v>
      </c>
      <c r="DS174" s="14">
        <v>0.34</v>
      </c>
      <c r="DV174" s="183">
        <f t="shared" si="6"/>
        <v>1</v>
      </c>
      <c r="DW174" s="183">
        <f t="shared" si="7"/>
        <v>1</v>
      </c>
      <c r="DX174" s="12">
        <f t="shared" si="8"/>
        <v>0</v>
      </c>
      <c r="DY174" s="12">
        <v>0</v>
      </c>
    </row>
    <row r="175" spans="1:129" x14ac:dyDescent="0.25">
      <c r="A175" s="294">
        <v>5201</v>
      </c>
      <c r="B175" s="294">
        <v>675220</v>
      </c>
      <c r="C175" s="294">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560">
        <v>4.2253521126760597E-2</v>
      </c>
      <c r="BC175" s="560">
        <v>2.32558139534884E-2</v>
      </c>
      <c r="BD175" s="560">
        <v>0</v>
      </c>
      <c r="BE175" s="560">
        <v>8.3333333333333301E-2</v>
      </c>
      <c r="BF175" s="13"/>
      <c r="BG175" s="13"/>
      <c r="BH175" s="13"/>
      <c r="BI175" s="13"/>
      <c r="BJ175" s="13"/>
      <c r="BK175" s="13"/>
      <c r="BL175" s="13"/>
      <c r="BM175" s="13"/>
      <c r="BN175" s="13">
        <v>4.2253521126760597E-2</v>
      </c>
      <c r="BO175" s="13">
        <v>2.32558139534884E-2</v>
      </c>
      <c r="BP175" s="13">
        <v>0</v>
      </c>
      <c r="BQ175" s="13">
        <v>8.3333333333333301E-2</v>
      </c>
      <c r="BR175" s="704" t="s">
        <v>36</v>
      </c>
      <c r="BS175" s="704" t="s">
        <v>35</v>
      </c>
      <c r="BT175" s="704" t="s">
        <v>35</v>
      </c>
      <c r="BU175" s="704" t="s">
        <v>35</v>
      </c>
      <c r="BV175" s="704" t="s">
        <v>36</v>
      </c>
      <c r="BW175" s="704" t="s">
        <v>35</v>
      </c>
      <c r="BX175" s="704" t="s">
        <v>35</v>
      </c>
      <c r="BY175" s="704" t="s">
        <v>35</v>
      </c>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17.100000000000001</v>
      </c>
      <c r="CF175" s="14">
        <f>+INDEX('Monthy Targets'!AB:AB,MATCH(FY2018_ALL_Targets!$B175,'Monthy Targets'!$B:$B,0))</f>
        <v>17.18</v>
      </c>
      <c r="CG175" s="14">
        <f>+INDEX('Monthy Targets'!AC:AC,MATCH(FY2018_ALL_Targets!$B175,'Monthy Targets'!$B:$B,0))</f>
        <v>0</v>
      </c>
      <c r="CH175" s="14">
        <f>+INDEX('Monthy Targets'!AD:AD,MATCH(FY2018_ALL_Targets!$B175,'Monthy Targets'!$B:$B,0))</f>
        <v>0</v>
      </c>
      <c r="CI175" s="14">
        <f>+INDEX('Monthy Targets'!AE:AE,MATCH(FY2018_ALL_Targets!$B175,'Monthy Targets'!$B:$B,0))</f>
        <v>0</v>
      </c>
      <c r="CJ175" s="14">
        <f>+INDEX('Monthy Targets'!AF:AF,MATCH(FY2018_ALL_Targets!$B175,'Monthy Targets'!$B:$B,0))</f>
        <v>0</v>
      </c>
      <c r="CK175" s="14">
        <f>+INDEX('Monthy Targets'!AG:AG,MATCH(FY2018_ALL_Targets!$B175,'Monthy Targets'!$B:$B,0))</f>
        <v>0</v>
      </c>
      <c r="CL175" s="14">
        <v>1.1399999999999999</v>
      </c>
      <c r="CM175" s="14">
        <v>1.1399999999999999</v>
      </c>
      <c r="CN175" s="14">
        <v>1.1399999999999999</v>
      </c>
      <c r="CO175" s="14">
        <v>1.1399999999999999</v>
      </c>
      <c r="CP175" s="14">
        <v>0</v>
      </c>
      <c r="CQ175" s="14">
        <v>1.1399999999999999</v>
      </c>
      <c r="CR175" s="14">
        <v>1.1399999999999999</v>
      </c>
      <c r="CS175" s="14">
        <v>1.1399999999999999</v>
      </c>
      <c r="DB175" s="14">
        <v>2.11</v>
      </c>
      <c r="DC175" s="14">
        <v>2.11</v>
      </c>
      <c r="DD175" s="14">
        <v>2.11</v>
      </c>
      <c r="DE175" s="14">
        <v>2.11</v>
      </c>
      <c r="DF175" s="14">
        <v>0</v>
      </c>
      <c r="DG175" s="14">
        <v>2.11</v>
      </c>
      <c r="DH175" s="14">
        <v>2.11</v>
      </c>
      <c r="DI175" s="14">
        <v>2.11</v>
      </c>
      <c r="DR175" s="14">
        <v>3.21</v>
      </c>
      <c r="DS175" s="14">
        <v>2.94</v>
      </c>
      <c r="DV175" s="183">
        <f t="shared" si="6"/>
        <v>1</v>
      </c>
      <c r="DW175" s="183">
        <f t="shared" si="7"/>
        <v>1</v>
      </c>
      <c r="DX175" s="12">
        <f t="shared" si="8"/>
        <v>0</v>
      </c>
      <c r="DY175" s="12">
        <v>0</v>
      </c>
    </row>
    <row r="176" spans="1:129" x14ac:dyDescent="0.25">
      <c r="A176" s="294">
        <v>4807</v>
      </c>
      <c r="B176" s="294">
        <v>675222</v>
      </c>
      <c r="C176" s="294">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560">
        <v>6.0606060606060601E-2</v>
      </c>
      <c r="BC176" s="560">
        <v>7.4999999999999997E-2</v>
      </c>
      <c r="BD176" s="560">
        <v>0</v>
      </c>
      <c r="BE176" s="560">
        <v>0.11864406779661001</v>
      </c>
      <c r="BF176" s="13"/>
      <c r="BG176" s="13"/>
      <c r="BH176" s="13"/>
      <c r="BI176" s="13"/>
      <c r="BJ176" s="13"/>
      <c r="BK176" s="13"/>
      <c r="BL176" s="13"/>
      <c r="BM176" s="13"/>
      <c r="BN176" s="13">
        <v>6.0606060606060601E-2</v>
      </c>
      <c r="BO176" s="13">
        <v>7.4999999999999997E-2</v>
      </c>
      <c r="BP176" s="13">
        <v>0</v>
      </c>
      <c r="BQ176" s="13">
        <v>0.11864406779661001</v>
      </c>
      <c r="BR176" s="704" t="s">
        <v>36</v>
      </c>
      <c r="BS176" s="704" t="s">
        <v>35</v>
      </c>
      <c r="BT176" s="704" t="s">
        <v>35</v>
      </c>
      <c r="BU176" s="704" t="s">
        <v>35</v>
      </c>
      <c r="BV176" s="704" t="s">
        <v>36</v>
      </c>
      <c r="BW176" s="704" t="s">
        <v>36</v>
      </c>
      <c r="BX176" s="704" t="s">
        <v>35</v>
      </c>
      <c r="BY176" s="704" t="s">
        <v>35</v>
      </c>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CP176" s="14">
        <v>0</v>
      </c>
      <c r="CQ176" s="14">
        <v>0.25</v>
      </c>
      <c r="CR176" s="14">
        <v>0.25</v>
      </c>
      <c r="CS176" s="14">
        <v>0.25</v>
      </c>
      <c r="DB176" s="14">
        <v>0</v>
      </c>
      <c r="DC176" s="14">
        <v>0.46</v>
      </c>
      <c r="DD176" s="14">
        <v>0.46</v>
      </c>
      <c r="DE176" s="14">
        <v>0.46</v>
      </c>
      <c r="DF176" s="14">
        <v>0</v>
      </c>
      <c r="DG176" s="14">
        <v>0</v>
      </c>
      <c r="DH176" s="14">
        <v>0.46</v>
      </c>
      <c r="DI176" s="14">
        <v>0.46</v>
      </c>
      <c r="DR176" s="14">
        <v>0.23</v>
      </c>
      <c r="DS176" s="14">
        <v>0.18</v>
      </c>
      <c r="DV176" s="183">
        <f t="shared" si="6"/>
        <v>1</v>
      </c>
      <c r="DW176" s="183">
        <f t="shared" si="7"/>
        <v>2</v>
      </c>
      <c r="DX176" s="12">
        <f t="shared" si="8"/>
        <v>0</v>
      </c>
      <c r="DY176" s="12">
        <v>0</v>
      </c>
    </row>
    <row r="177" spans="1:129" x14ac:dyDescent="0.25">
      <c r="A177" s="294">
        <v>4701</v>
      </c>
      <c r="B177" s="294">
        <v>675226</v>
      </c>
      <c r="C177" s="294">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560">
        <v>3.65853658536585E-2</v>
      </c>
      <c r="BC177" s="560">
        <v>3.7037037037037E-2</v>
      </c>
      <c r="BD177" s="560">
        <v>0</v>
      </c>
      <c r="BE177" s="560">
        <v>8.8235294117647106E-2</v>
      </c>
      <c r="BF177" s="13"/>
      <c r="BG177" s="13"/>
      <c r="BH177" s="13"/>
      <c r="BI177" s="13"/>
      <c r="BJ177" s="13"/>
      <c r="BK177" s="13"/>
      <c r="BL177" s="13"/>
      <c r="BM177" s="13"/>
      <c r="BN177" s="13">
        <v>3.65853658536585E-2</v>
      </c>
      <c r="BO177" s="13">
        <v>3.7037037037037E-2</v>
      </c>
      <c r="BP177" s="13">
        <v>0</v>
      </c>
      <c r="BQ177" s="13">
        <v>8.8235294117647106E-2</v>
      </c>
      <c r="BR177" s="704" t="s">
        <v>35</v>
      </c>
      <c r="BS177" s="704" t="s">
        <v>35</v>
      </c>
      <c r="BT177" s="704" t="s">
        <v>35</v>
      </c>
      <c r="BU177" s="704" t="s">
        <v>35</v>
      </c>
      <c r="BV177" s="704" t="s">
        <v>35</v>
      </c>
      <c r="BW177" s="704" t="s">
        <v>35</v>
      </c>
      <c r="BX177" s="704" t="s">
        <v>35</v>
      </c>
      <c r="BY177" s="704" t="s">
        <v>35</v>
      </c>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8.69</v>
      </c>
      <c r="CF177" s="14">
        <f>+INDEX('Monthy Targets'!AB:AB,MATCH(FY2018_ALL_Targets!$B177,'Monthy Targets'!$B:$B,0))</f>
        <v>8.73</v>
      </c>
      <c r="CG177" s="14">
        <f>+INDEX('Monthy Targets'!AC:AC,MATCH(FY2018_ALL_Targets!$B177,'Monthy Targets'!$B:$B,0))</f>
        <v>0</v>
      </c>
      <c r="CH177" s="14">
        <f>+INDEX('Monthy Targets'!AD:AD,MATCH(FY2018_ALL_Targets!$B177,'Monthy Targets'!$B:$B,0))</f>
        <v>0</v>
      </c>
      <c r="CI177" s="14">
        <f>+INDEX('Monthy Targets'!AE:AE,MATCH(FY2018_ALL_Targets!$B177,'Monthy Targets'!$B:$B,0))</f>
        <v>0</v>
      </c>
      <c r="CJ177" s="14">
        <f>+INDEX('Monthy Targets'!AF:AF,MATCH(FY2018_ALL_Targets!$B177,'Monthy Targets'!$B:$B,0))</f>
        <v>0</v>
      </c>
      <c r="CK177" s="14">
        <f>+INDEX('Monthy Targets'!AG:AG,MATCH(FY2018_ALL_Targets!$B177,'Monthy Targets'!$B:$B,0))</f>
        <v>0</v>
      </c>
      <c r="CL177" s="14">
        <v>0.57999999999999996</v>
      </c>
      <c r="CM177" s="14">
        <v>0.57999999999999996</v>
      </c>
      <c r="CN177" s="14">
        <v>0.57999999999999996</v>
      </c>
      <c r="CO177" s="14">
        <v>0.57999999999999996</v>
      </c>
      <c r="CP177" s="14">
        <v>0.57999999999999996</v>
      </c>
      <c r="CQ177" s="14">
        <v>0.57999999999999996</v>
      </c>
      <c r="CR177" s="14">
        <v>0.57999999999999996</v>
      </c>
      <c r="CS177" s="14">
        <v>0.57999999999999996</v>
      </c>
      <c r="DB177" s="14">
        <v>1.07</v>
      </c>
      <c r="DC177" s="14">
        <v>1.07</v>
      </c>
      <c r="DD177" s="14">
        <v>1.07</v>
      </c>
      <c r="DE177" s="14">
        <v>1.07</v>
      </c>
      <c r="DF177" s="14">
        <v>1.07</v>
      </c>
      <c r="DG177" s="14">
        <v>1.07</v>
      </c>
      <c r="DH177" s="14">
        <v>1.07</v>
      </c>
      <c r="DI177" s="14">
        <v>1.07</v>
      </c>
      <c r="DR177" s="14">
        <v>1.63</v>
      </c>
      <c r="DS177" s="14">
        <v>1.67</v>
      </c>
      <c r="DV177" s="183">
        <f t="shared" si="6"/>
        <v>0</v>
      </c>
      <c r="DW177" s="183">
        <f t="shared" si="7"/>
        <v>0</v>
      </c>
      <c r="DX177" s="12">
        <f t="shared" si="8"/>
        <v>0</v>
      </c>
      <c r="DY177" s="12">
        <v>0</v>
      </c>
    </row>
    <row r="178" spans="1:129" x14ac:dyDescent="0.25">
      <c r="A178" s="294">
        <v>5222</v>
      </c>
      <c r="B178" s="294">
        <v>675230</v>
      </c>
      <c r="C178" s="294">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560">
        <v>4.6875E-2</v>
      </c>
      <c r="BC178" s="560">
        <v>0</v>
      </c>
      <c r="BD178" s="560">
        <v>0</v>
      </c>
      <c r="BE178" s="560">
        <v>8.0645161290322606E-2</v>
      </c>
      <c r="BF178" s="13"/>
      <c r="BG178" s="13"/>
      <c r="BH178" s="13"/>
      <c r="BI178" s="13"/>
      <c r="BJ178" s="13"/>
      <c r="BK178" s="13"/>
      <c r="BL178" s="13"/>
      <c r="BM178" s="13"/>
      <c r="BN178" s="13">
        <v>4.6875E-2</v>
      </c>
      <c r="BO178" s="13">
        <v>0</v>
      </c>
      <c r="BP178" s="13">
        <v>0</v>
      </c>
      <c r="BQ178" s="13">
        <v>8.0645161290322606E-2</v>
      </c>
      <c r="BR178" s="704" t="s">
        <v>36</v>
      </c>
      <c r="BS178" s="704" t="s">
        <v>35</v>
      </c>
      <c r="BT178" s="704" t="s">
        <v>35</v>
      </c>
      <c r="BU178" s="704" t="s">
        <v>35</v>
      </c>
      <c r="BV178" s="704" t="s">
        <v>36</v>
      </c>
      <c r="BW178" s="704" t="s">
        <v>35</v>
      </c>
      <c r="BX178" s="704" t="s">
        <v>35</v>
      </c>
      <c r="BY178" s="704" t="s">
        <v>35</v>
      </c>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3.84</v>
      </c>
      <c r="CF178" s="14">
        <f>+INDEX('Monthy Targets'!AB:AB,MATCH(FY2018_ALL_Targets!$B178,'Monthy Targets'!$B:$B,0))</f>
        <v>3.86</v>
      </c>
      <c r="CG178" s="14">
        <f>+INDEX('Monthy Targets'!AC:AC,MATCH(FY2018_ALL_Targets!$B178,'Monthy Targets'!$B:$B,0))</f>
        <v>0</v>
      </c>
      <c r="CH178" s="14">
        <f>+INDEX('Monthy Targets'!AD:AD,MATCH(FY2018_ALL_Targets!$B178,'Monthy Targets'!$B:$B,0))</f>
        <v>0</v>
      </c>
      <c r="CI178" s="14">
        <f>+INDEX('Monthy Targets'!AE:AE,MATCH(FY2018_ALL_Targets!$B178,'Monthy Targets'!$B:$B,0))</f>
        <v>0</v>
      </c>
      <c r="CJ178" s="14">
        <f>+INDEX('Monthy Targets'!AF:AF,MATCH(FY2018_ALL_Targets!$B178,'Monthy Targets'!$B:$B,0))</f>
        <v>0</v>
      </c>
      <c r="CK178" s="14">
        <f>+INDEX('Monthy Targets'!AG:AG,MATCH(FY2018_ALL_Targets!$B178,'Monthy Targets'!$B:$B,0))</f>
        <v>0</v>
      </c>
      <c r="CL178" s="14">
        <v>0</v>
      </c>
      <c r="CM178" s="14">
        <v>0.26</v>
      </c>
      <c r="CN178" s="14">
        <v>0.26</v>
      </c>
      <c r="CO178" s="14">
        <v>0.26</v>
      </c>
      <c r="CP178" s="14">
        <v>0</v>
      </c>
      <c r="CQ178" s="14">
        <v>0.26</v>
      </c>
      <c r="CR178" s="14">
        <v>0.26</v>
      </c>
      <c r="CS178" s="14">
        <v>0.26</v>
      </c>
      <c r="DB178" s="14">
        <v>0</v>
      </c>
      <c r="DC178" s="14">
        <v>0.47</v>
      </c>
      <c r="DD178" s="14">
        <v>0.47</v>
      </c>
      <c r="DE178" s="14">
        <v>0.47</v>
      </c>
      <c r="DF178" s="14">
        <v>0</v>
      </c>
      <c r="DG178" s="14">
        <v>0.47</v>
      </c>
      <c r="DH178" s="14">
        <v>0.47</v>
      </c>
      <c r="DI178" s="14">
        <v>0.47</v>
      </c>
      <c r="DR178" s="14">
        <v>0.64</v>
      </c>
      <c r="DS178" s="14">
        <v>0.66</v>
      </c>
      <c r="DV178" s="183">
        <f t="shared" si="6"/>
        <v>1</v>
      </c>
      <c r="DW178" s="183">
        <f t="shared" si="7"/>
        <v>1</v>
      </c>
      <c r="DX178" s="12">
        <f t="shared" si="8"/>
        <v>0</v>
      </c>
      <c r="DY178" s="12">
        <v>0</v>
      </c>
    </row>
    <row r="179" spans="1:129" x14ac:dyDescent="0.25">
      <c r="A179" s="294">
        <v>4823</v>
      </c>
      <c r="B179" s="294">
        <v>675231</v>
      </c>
      <c r="C179" s="294">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560">
        <v>1.3698630136986301E-2</v>
      </c>
      <c r="BC179" s="560">
        <v>7.0175438596491196E-2</v>
      </c>
      <c r="BD179" s="560">
        <v>0</v>
      </c>
      <c r="BE179" s="560">
        <v>0.138461538461538</v>
      </c>
      <c r="BF179" s="13"/>
      <c r="BG179" s="13"/>
      <c r="BH179" s="13"/>
      <c r="BI179" s="13"/>
      <c r="BJ179" s="13"/>
      <c r="BK179" s="13"/>
      <c r="BL179" s="13"/>
      <c r="BM179" s="13"/>
      <c r="BN179" s="13">
        <v>1.3698630136986301E-2</v>
      </c>
      <c r="BO179" s="13">
        <v>7.0175438596491196E-2</v>
      </c>
      <c r="BP179" s="13">
        <v>0</v>
      </c>
      <c r="BQ179" s="13">
        <v>0.138461538461538</v>
      </c>
      <c r="BR179" s="704" t="s">
        <v>35</v>
      </c>
      <c r="BS179" s="704" t="s">
        <v>35</v>
      </c>
      <c r="BT179" s="704" t="s">
        <v>35</v>
      </c>
      <c r="BU179" s="704" t="s">
        <v>35</v>
      </c>
      <c r="BV179" s="704" t="s">
        <v>35</v>
      </c>
      <c r="BW179" s="704" t="s">
        <v>35</v>
      </c>
      <c r="BX179" s="704" t="s">
        <v>35</v>
      </c>
      <c r="BY179" s="704" t="s">
        <v>35</v>
      </c>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CP179" s="14">
        <v>0.52</v>
      </c>
      <c r="CQ179" s="14">
        <v>0.52</v>
      </c>
      <c r="CR179" s="14">
        <v>0.52</v>
      </c>
      <c r="CS179" s="14">
        <v>0.52</v>
      </c>
      <c r="DB179" s="14">
        <v>0.96</v>
      </c>
      <c r="DC179" s="14">
        <v>0</v>
      </c>
      <c r="DD179" s="14">
        <v>0.96</v>
      </c>
      <c r="DE179" s="14">
        <v>0.96</v>
      </c>
      <c r="DF179" s="14">
        <v>0.96</v>
      </c>
      <c r="DG179" s="14">
        <v>0.96</v>
      </c>
      <c r="DH179" s="14">
        <v>0.96</v>
      </c>
      <c r="DI179" s="14">
        <v>0.96</v>
      </c>
      <c r="DR179" s="14">
        <v>0.47</v>
      </c>
      <c r="DS179" s="14">
        <v>0.65</v>
      </c>
      <c r="DV179" s="183">
        <f t="shared" si="6"/>
        <v>0</v>
      </c>
      <c r="DW179" s="183">
        <f t="shared" si="7"/>
        <v>0</v>
      </c>
      <c r="DX179" s="12">
        <f t="shared" si="8"/>
        <v>0</v>
      </c>
      <c r="DY179" s="12">
        <v>0</v>
      </c>
    </row>
    <row r="180" spans="1:129" x14ac:dyDescent="0.25">
      <c r="A180" s="294">
        <v>4977</v>
      </c>
      <c r="B180" s="294">
        <v>675251</v>
      </c>
      <c r="C180" s="294">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560">
        <v>0</v>
      </c>
      <c r="BC180" s="560" t="s">
        <v>3345</v>
      </c>
      <c r="BD180" s="560">
        <v>2.32558139534884E-2</v>
      </c>
      <c r="BE180" s="560">
        <v>0.34285714285714303</v>
      </c>
      <c r="BF180" s="13"/>
      <c r="BG180" s="13"/>
      <c r="BH180" s="13"/>
      <c r="BI180" s="13"/>
      <c r="BJ180" s="13"/>
      <c r="BK180" s="13"/>
      <c r="BL180" s="13"/>
      <c r="BM180" s="13"/>
      <c r="BN180" s="13">
        <v>0</v>
      </c>
      <c r="BO180" s="13" t="s">
        <v>3345</v>
      </c>
      <c r="BP180" s="13">
        <v>2.32558139534884E-2</v>
      </c>
      <c r="BQ180" s="13">
        <v>0.34285714285714303</v>
      </c>
      <c r="BR180" s="704" t="s">
        <v>35</v>
      </c>
      <c r="BS180" s="704" t="s">
        <v>35</v>
      </c>
      <c r="BT180" s="704" t="s">
        <v>36</v>
      </c>
      <c r="BU180" s="704" t="s">
        <v>36</v>
      </c>
      <c r="BV180" s="704" t="s">
        <v>35</v>
      </c>
      <c r="BW180" s="704" t="s">
        <v>36</v>
      </c>
      <c r="BX180" s="704" t="s">
        <v>36</v>
      </c>
      <c r="BY180" s="704" t="s">
        <v>36</v>
      </c>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CP180" s="14">
        <v>0.4</v>
      </c>
      <c r="CQ180" s="14">
        <v>0.4</v>
      </c>
      <c r="CR180" s="14">
        <v>0</v>
      </c>
      <c r="CS180" s="14">
        <v>0</v>
      </c>
      <c r="DB180" s="14">
        <v>0.73</v>
      </c>
      <c r="DC180" s="14">
        <v>0.73</v>
      </c>
      <c r="DD180" s="14">
        <v>0.73</v>
      </c>
      <c r="DE180" s="14">
        <v>0</v>
      </c>
      <c r="DF180" s="14">
        <v>0.73</v>
      </c>
      <c r="DG180" s="14">
        <v>0</v>
      </c>
      <c r="DH180" s="14">
        <v>0</v>
      </c>
      <c r="DI180" s="14">
        <v>0</v>
      </c>
      <c r="DR180" s="14">
        <v>0.36</v>
      </c>
      <c r="DS180" s="14">
        <v>0.17</v>
      </c>
      <c r="DV180" s="183">
        <f t="shared" si="6"/>
        <v>2</v>
      </c>
      <c r="DW180" s="183">
        <f t="shared" si="7"/>
        <v>3</v>
      </c>
      <c r="DX180" s="12">
        <f t="shared" si="8"/>
        <v>0</v>
      </c>
      <c r="DY180" s="12">
        <v>0</v>
      </c>
    </row>
    <row r="181" spans="1:129" x14ac:dyDescent="0.25">
      <c r="A181" s="294">
        <v>4559</v>
      </c>
      <c r="B181" s="294">
        <v>675256</v>
      </c>
      <c r="C181" s="294">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560">
        <v>6.4516129032258104E-2</v>
      </c>
      <c r="BC181" s="560">
        <v>9.0909090909090898E-2</v>
      </c>
      <c r="BD181" s="560">
        <v>0</v>
      </c>
      <c r="BE181" s="560">
        <v>0.13793103448275901</v>
      </c>
      <c r="BF181" s="13"/>
      <c r="BG181" s="13"/>
      <c r="BH181" s="13"/>
      <c r="BI181" s="13"/>
      <c r="BJ181" s="13"/>
      <c r="BK181" s="13"/>
      <c r="BL181" s="13"/>
      <c r="BM181" s="13"/>
      <c r="BN181" s="13">
        <v>6.4516129032258104E-2</v>
      </c>
      <c r="BO181" s="13">
        <v>9.0909090909090898E-2</v>
      </c>
      <c r="BP181" s="13">
        <v>0</v>
      </c>
      <c r="BQ181" s="13">
        <v>0.13793103448275901</v>
      </c>
      <c r="BR181" s="704" t="s">
        <v>36</v>
      </c>
      <c r="BS181" s="704" t="s">
        <v>35</v>
      </c>
      <c r="BT181" s="704" t="s">
        <v>35</v>
      </c>
      <c r="BU181" s="704" t="s">
        <v>35</v>
      </c>
      <c r="BV181" s="704" t="s">
        <v>36</v>
      </c>
      <c r="BW181" s="704" t="s">
        <v>35</v>
      </c>
      <c r="BX181" s="704" t="s">
        <v>35</v>
      </c>
      <c r="BY181" s="704" t="s">
        <v>35</v>
      </c>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8.56</v>
      </c>
      <c r="CF181" s="14">
        <f>+INDEX('Monthy Targets'!AB:AB,MATCH(FY2018_ALL_Targets!$B181,'Monthy Targets'!$B:$B,0))</f>
        <v>8.6</v>
      </c>
      <c r="CG181" s="14">
        <f>+INDEX('Monthy Targets'!AC:AC,MATCH(FY2018_ALL_Targets!$B181,'Monthy Targets'!$B:$B,0))</f>
        <v>0</v>
      </c>
      <c r="CH181" s="14">
        <f>+INDEX('Monthy Targets'!AD:AD,MATCH(FY2018_ALL_Targets!$B181,'Monthy Targets'!$B:$B,0))</f>
        <v>0</v>
      </c>
      <c r="CI181" s="14">
        <f>+INDEX('Monthy Targets'!AE:AE,MATCH(FY2018_ALL_Targets!$B181,'Monthy Targets'!$B:$B,0))</f>
        <v>0</v>
      </c>
      <c r="CJ181" s="14">
        <f>+INDEX('Monthy Targets'!AF:AF,MATCH(FY2018_ALL_Targets!$B181,'Monthy Targets'!$B:$B,0))</f>
        <v>0</v>
      </c>
      <c r="CK181" s="14">
        <f>+INDEX('Monthy Targets'!AG:AG,MATCH(FY2018_ALL_Targets!$B181,'Monthy Targets'!$B:$B,0))</f>
        <v>0</v>
      </c>
      <c r="CL181" s="14">
        <v>0</v>
      </c>
      <c r="CM181" s="14">
        <v>0.56999999999999995</v>
      </c>
      <c r="CN181" s="14">
        <v>0.56999999999999995</v>
      </c>
      <c r="CO181" s="14">
        <v>0.56999999999999995</v>
      </c>
      <c r="CP181" s="14">
        <v>0</v>
      </c>
      <c r="CQ181" s="14">
        <v>0.56999999999999995</v>
      </c>
      <c r="CR181" s="14">
        <v>0.56999999999999995</v>
      </c>
      <c r="CS181" s="14">
        <v>0.56999999999999995</v>
      </c>
      <c r="DB181" s="14">
        <v>0</v>
      </c>
      <c r="DC181" s="14">
        <v>1.06</v>
      </c>
      <c r="DD181" s="14">
        <v>1.06</v>
      </c>
      <c r="DE181" s="14">
        <v>1.06</v>
      </c>
      <c r="DF181" s="14">
        <v>0</v>
      </c>
      <c r="DG181" s="14">
        <v>1.06</v>
      </c>
      <c r="DH181" s="14">
        <v>1.06</v>
      </c>
      <c r="DI181" s="14">
        <v>1.06</v>
      </c>
      <c r="DR181" s="14">
        <v>1.44</v>
      </c>
      <c r="DS181" s="14">
        <v>1.47</v>
      </c>
      <c r="DV181" s="183">
        <f t="shared" si="6"/>
        <v>1</v>
      </c>
      <c r="DW181" s="183">
        <f t="shared" si="7"/>
        <v>1</v>
      </c>
      <c r="DX181" s="12">
        <f t="shared" si="8"/>
        <v>0</v>
      </c>
      <c r="DY181" s="12">
        <v>0</v>
      </c>
    </row>
    <row r="182" spans="1:129" x14ac:dyDescent="0.25">
      <c r="A182" s="294">
        <v>4250</v>
      </c>
      <c r="B182" s="294">
        <v>675259</v>
      </c>
      <c r="C182" s="294">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560">
        <v>4.2553191489361701E-2</v>
      </c>
      <c r="BC182" s="560">
        <v>6.8965517241379296E-2</v>
      </c>
      <c r="BD182" s="560">
        <v>0</v>
      </c>
      <c r="BE182" s="560">
        <v>0.13636363636363599</v>
      </c>
      <c r="BF182" s="13"/>
      <c r="BG182" s="13"/>
      <c r="BH182" s="13"/>
      <c r="BI182" s="13"/>
      <c r="BJ182" s="13"/>
      <c r="BK182" s="13"/>
      <c r="BL182" s="13"/>
      <c r="BM182" s="13"/>
      <c r="BN182" s="13">
        <v>4.2553191489361701E-2</v>
      </c>
      <c r="BO182" s="13">
        <v>6.8965517241379296E-2</v>
      </c>
      <c r="BP182" s="13">
        <v>0</v>
      </c>
      <c r="BQ182" s="13">
        <v>0.13636363636363599</v>
      </c>
      <c r="BR182" s="704" t="s">
        <v>36</v>
      </c>
      <c r="BS182" s="704" t="s">
        <v>35</v>
      </c>
      <c r="BT182" s="704" t="s">
        <v>35</v>
      </c>
      <c r="BU182" s="704" t="s">
        <v>35</v>
      </c>
      <c r="BV182" s="704" t="s">
        <v>36</v>
      </c>
      <c r="BW182" s="704" t="s">
        <v>35</v>
      </c>
      <c r="BX182" s="704" t="s">
        <v>35</v>
      </c>
      <c r="BY182" s="704" t="s">
        <v>35</v>
      </c>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3.21</v>
      </c>
      <c r="CF182" s="14">
        <f>+INDEX('Monthy Targets'!AB:AB,MATCH(FY2018_ALL_Targets!$B182,'Monthy Targets'!$B:$B,0))</f>
        <v>3.23</v>
      </c>
      <c r="CG182" s="14">
        <f>+INDEX('Monthy Targets'!AC:AC,MATCH(FY2018_ALL_Targets!$B182,'Monthy Targets'!$B:$B,0))</f>
        <v>0</v>
      </c>
      <c r="CH182" s="14">
        <f>+INDEX('Monthy Targets'!AD:AD,MATCH(FY2018_ALL_Targets!$B182,'Monthy Targets'!$B:$B,0))</f>
        <v>0</v>
      </c>
      <c r="CI182" s="14">
        <f>+INDEX('Monthy Targets'!AE:AE,MATCH(FY2018_ALL_Targets!$B182,'Monthy Targets'!$B:$B,0))</f>
        <v>0</v>
      </c>
      <c r="CJ182" s="14">
        <f>+INDEX('Monthy Targets'!AF:AF,MATCH(FY2018_ALL_Targets!$B182,'Monthy Targets'!$B:$B,0))</f>
        <v>0</v>
      </c>
      <c r="CK182" s="14">
        <f>+INDEX('Monthy Targets'!AG:AG,MATCH(FY2018_ALL_Targets!$B182,'Monthy Targets'!$B:$B,0))</f>
        <v>0</v>
      </c>
      <c r="CL182" s="14">
        <v>0.21</v>
      </c>
      <c r="CM182" s="14">
        <v>0.21</v>
      </c>
      <c r="CN182" s="14">
        <v>0.21</v>
      </c>
      <c r="CO182" s="14">
        <v>0</v>
      </c>
      <c r="CP182" s="14">
        <v>0</v>
      </c>
      <c r="CQ182" s="14">
        <v>0.21</v>
      </c>
      <c r="CR182" s="14">
        <v>0.21</v>
      </c>
      <c r="CS182" s="14">
        <v>0.21</v>
      </c>
      <c r="DB182" s="14">
        <v>0.4</v>
      </c>
      <c r="DC182" s="14">
        <v>0</v>
      </c>
      <c r="DD182" s="14">
        <v>0.4</v>
      </c>
      <c r="DE182" s="14">
        <v>0</v>
      </c>
      <c r="DF182" s="14">
        <v>0</v>
      </c>
      <c r="DG182" s="14">
        <v>0.4</v>
      </c>
      <c r="DH182" s="14">
        <v>0.4</v>
      </c>
      <c r="DI182" s="14">
        <v>0.4</v>
      </c>
      <c r="DR182" s="14">
        <v>0.5</v>
      </c>
      <c r="DS182" s="14">
        <v>0.55000000000000004</v>
      </c>
      <c r="DV182" s="183">
        <f t="shared" si="6"/>
        <v>1</v>
      </c>
      <c r="DW182" s="183">
        <f t="shared" si="7"/>
        <v>1</v>
      </c>
      <c r="DX182" s="12">
        <f t="shared" si="8"/>
        <v>0</v>
      </c>
      <c r="DY182" s="12">
        <v>0</v>
      </c>
    </row>
    <row r="183" spans="1:129" x14ac:dyDescent="0.25">
      <c r="A183" s="294">
        <v>4403</v>
      </c>
      <c r="B183" s="294">
        <v>675270</v>
      </c>
      <c r="C183" s="294">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560">
        <v>7.3170731707317097E-2</v>
      </c>
      <c r="BC183" s="560">
        <v>0.12121212121212099</v>
      </c>
      <c r="BD183" s="560">
        <v>0</v>
      </c>
      <c r="BE183" s="560">
        <v>5.1282051282051301E-2</v>
      </c>
      <c r="BF183" s="13"/>
      <c r="BG183" s="13"/>
      <c r="BH183" s="13"/>
      <c r="BI183" s="13"/>
      <c r="BJ183" s="13"/>
      <c r="BK183" s="13"/>
      <c r="BL183" s="13"/>
      <c r="BM183" s="13"/>
      <c r="BN183" s="13">
        <v>7.3170731707317097E-2</v>
      </c>
      <c r="BO183" s="13">
        <v>0.12121212121212099</v>
      </c>
      <c r="BP183" s="13">
        <v>0</v>
      </c>
      <c r="BQ183" s="13">
        <v>5.1282051282051301E-2</v>
      </c>
      <c r="BR183" s="704" t="s">
        <v>36</v>
      </c>
      <c r="BS183" s="704" t="s">
        <v>36</v>
      </c>
      <c r="BT183" s="704" t="s">
        <v>35</v>
      </c>
      <c r="BU183" s="704" t="s">
        <v>35</v>
      </c>
      <c r="BV183" s="704" t="s">
        <v>36</v>
      </c>
      <c r="BW183" s="704" t="s">
        <v>36</v>
      </c>
      <c r="BX183" s="704" t="s">
        <v>35</v>
      </c>
      <c r="BY183" s="704" t="s">
        <v>35</v>
      </c>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CP183" s="14">
        <v>0</v>
      </c>
      <c r="CQ183" s="14">
        <v>0</v>
      </c>
      <c r="CR183" s="14">
        <v>0.33</v>
      </c>
      <c r="CS183" s="14">
        <v>0.33</v>
      </c>
      <c r="DB183" s="14">
        <v>0</v>
      </c>
      <c r="DC183" s="14">
        <v>0.61</v>
      </c>
      <c r="DD183" s="14">
        <v>0.61</v>
      </c>
      <c r="DE183" s="14">
        <v>0</v>
      </c>
      <c r="DF183" s="14">
        <v>0</v>
      </c>
      <c r="DG183" s="14">
        <v>0</v>
      </c>
      <c r="DH183" s="14">
        <v>0.61</v>
      </c>
      <c r="DI183" s="14">
        <v>0.61</v>
      </c>
      <c r="DR183" s="14">
        <v>0.2</v>
      </c>
      <c r="DS183" s="14">
        <v>0.2</v>
      </c>
      <c r="DV183" s="183">
        <f t="shared" si="6"/>
        <v>2</v>
      </c>
      <c r="DW183" s="183">
        <f t="shared" si="7"/>
        <v>2</v>
      </c>
      <c r="DX183" s="12">
        <f t="shared" si="8"/>
        <v>0</v>
      </c>
      <c r="DY183" s="12">
        <v>0</v>
      </c>
    </row>
    <row r="184" spans="1:129" x14ac:dyDescent="0.25">
      <c r="A184" s="294">
        <v>4532</v>
      </c>
      <c r="B184" s="294">
        <v>675272</v>
      </c>
      <c r="C184" s="294">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560">
        <v>0</v>
      </c>
      <c r="BC184" s="560">
        <v>2.9850746268656699E-2</v>
      </c>
      <c r="BD184" s="560">
        <v>0</v>
      </c>
      <c r="BE184" s="560">
        <v>0.108108108108108</v>
      </c>
      <c r="BF184" s="13"/>
      <c r="BG184" s="13"/>
      <c r="BH184" s="13"/>
      <c r="BI184" s="13"/>
      <c r="BJ184" s="13"/>
      <c r="BK184" s="13"/>
      <c r="BL184" s="13"/>
      <c r="BM184" s="13"/>
      <c r="BN184" s="13">
        <v>0</v>
      </c>
      <c r="BO184" s="13">
        <v>2.9850746268656699E-2</v>
      </c>
      <c r="BP184" s="13">
        <v>0</v>
      </c>
      <c r="BQ184" s="13">
        <v>0.108108108108108</v>
      </c>
      <c r="BR184" s="704" t="s">
        <v>35</v>
      </c>
      <c r="BS184" s="704" t="s">
        <v>35</v>
      </c>
      <c r="BT184" s="704" t="s">
        <v>35</v>
      </c>
      <c r="BU184" s="704" t="s">
        <v>35</v>
      </c>
      <c r="BV184" s="704" t="s">
        <v>35</v>
      </c>
      <c r="BW184" s="704" t="s">
        <v>35</v>
      </c>
      <c r="BX184" s="704" t="s">
        <v>35</v>
      </c>
      <c r="BY184" s="704" t="s">
        <v>35</v>
      </c>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8.18</v>
      </c>
      <c r="CF184" s="14">
        <f>+INDEX('Monthy Targets'!AB:AB,MATCH(FY2018_ALL_Targets!$B184,'Monthy Targets'!$B:$B,0))</f>
        <v>8.2200000000000006</v>
      </c>
      <c r="CG184" s="14">
        <f>+INDEX('Monthy Targets'!AC:AC,MATCH(FY2018_ALL_Targets!$B184,'Monthy Targets'!$B:$B,0))</f>
        <v>0</v>
      </c>
      <c r="CH184" s="14">
        <f>+INDEX('Monthy Targets'!AD:AD,MATCH(FY2018_ALL_Targets!$B184,'Monthy Targets'!$B:$B,0))</f>
        <v>0</v>
      </c>
      <c r="CI184" s="14">
        <f>+INDEX('Monthy Targets'!AE:AE,MATCH(FY2018_ALL_Targets!$B184,'Monthy Targets'!$B:$B,0))</f>
        <v>0</v>
      </c>
      <c r="CJ184" s="14">
        <f>+INDEX('Monthy Targets'!AF:AF,MATCH(FY2018_ALL_Targets!$B184,'Monthy Targets'!$B:$B,0))</f>
        <v>0</v>
      </c>
      <c r="CK184" s="14">
        <f>+INDEX('Monthy Targets'!AG:AG,MATCH(FY2018_ALL_Targets!$B184,'Monthy Targets'!$B:$B,0))</f>
        <v>0</v>
      </c>
      <c r="CL184" s="14">
        <v>0.54</v>
      </c>
      <c r="CM184" s="14">
        <v>0.54</v>
      </c>
      <c r="CN184" s="14">
        <v>0.54</v>
      </c>
      <c r="CO184" s="14">
        <v>0.54</v>
      </c>
      <c r="CP184" s="14">
        <v>0.54</v>
      </c>
      <c r="CQ184" s="14">
        <v>0.54</v>
      </c>
      <c r="CR184" s="14">
        <v>0.54</v>
      </c>
      <c r="CS184" s="14">
        <v>0.54</v>
      </c>
      <c r="DB184" s="14">
        <v>1.01</v>
      </c>
      <c r="DC184" s="14">
        <v>1.01</v>
      </c>
      <c r="DD184" s="14">
        <v>1.01</v>
      </c>
      <c r="DE184" s="14">
        <v>1.01</v>
      </c>
      <c r="DF184" s="14">
        <v>1.01</v>
      </c>
      <c r="DG184" s="14">
        <v>1.01</v>
      </c>
      <c r="DH184" s="14">
        <v>1.01</v>
      </c>
      <c r="DI184" s="14">
        <v>1.01</v>
      </c>
      <c r="DR184" s="14">
        <v>1.53</v>
      </c>
      <c r="DS184" s="14">
        <v>1.57</v>
      </c>
      <c r="DV184" s="183">
        <f t="shared" si="6"/>
        <v>0</v>
      </c>
      <c r="DW184" s="183">
        <f t="shared" si="7"/>
        <v>0</v>
      </c>
      <c r="DX184" s="12">
        <f t="shared" si="8"/>
        <v>0</v>
      </c>
      <c r="DY184" s="12">
        <v>0</v>
      </c>
    </row>
    <row r="185" spans="1:129" x14ac:dyDescent="0.25">
      <c r="A185" s="294">
        <v>5061</v>
      </c>
      <c r="B185" s="294">
        <v>675274</v>
      </c>
      <c r="C185" s="294">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560">
        <v>0</v>
      </c>
      <c r="BC185" s="560">
        <v>0.13636363636363599</v>
      </c>
      <c r="BD185" s="560">
        <v>0</v>
      </c>
      <c r="BE185" s="560">
        <v>5.5555555555555601E-2</v>
      </c>
      <c r="BF185" s="13"/>
      <c r="BG185" s="13"/>
      <c r="BH185" s="13"/>
      <c r="BI185" s="13"/>
      <c r="BJ185" s="13"/>
      <c r="BK185" s="13"/>
      <c r="BL185" s="13"/>
      <c r="BM185" s="13"/>
      <c r="BN185" s="13">
        <v>0</v>
      </c>
      <c r="BO185" s="13">
        <v>0.13636363636363599</v>
      </c>
      <c r="BP185" s="13">
        <v>0</v>
      </c>
      <c r="BQ185" s="13">
        <v>5.5555555555555601E-2</v>
      </c>
      <c r="BR185" s="704" t="s">
        <v>35</v>
      </c>
      <c r="BS185" s="704" t="s">
        <v>36</v>
      </c>
      <c r="BT185" s="704" t="s">
        <v>35</v>
      </c>
      <c r="BU185" s="704" t="s">
        <v>35</v>
      </c>
      <c r="BV185" s="704" t="s">
        <v>35</v>
      </c>
      <c r="BW185" s="704" t="s">
        <v>36</v>
      </c>
      <c r="BX185" s="704" t="s">
        <v>35</v>
      </c>
      <c r="BY185" s="704" t="s">
        <v>35</v>
      </c>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CP185" s="14">
        <v>0.41</v>
      </c>
      <c r="CQ185" s="14">
        <v>0</v>
      </c>
      <c r="CR185" s="14">
        <v>0.41</v>
      </c>
      <c r="CS185" s="14">
        <v>0.41</v>
      </c>
      <c r="DB185" s="14">
        <v>0.75</v>
      </c>
      <c r="DC185" s="14">
        <v>0.75</v>
      </c>
      <c r="DD185" s="14">
        <v>0.75</v>
      </c>
      <c r="DE185" s="14">
        <v>0.75</v>
      </c>
      <c r="DF185" s="14">
        <v>0.75</v>
      </c>
      <c r="DG185" s="14">
        <v>0</v>
      </c>
      <c r="DH185" s="14">
        <v>0.75</v>
      </c>
      <c r="DI185" s="14">
        <v>0.75</v>
      </c>
      <c r="DR185" s="14">
        <v>0.5</v>
      </c>
      <c r="DS185" s="14">
        <v>0.38</v>
      </c>
      <c r="DV185" s="183">
        <f t="shared" si="6"/>
        <v>1</v>
      </c>
      <c r="DW185" s="183">
        <f t="shared" si="7"/>
        <v>1</v>
      </c>
      <c r="DX185" s="12">
        <f t="shared" si="8"/>
        <v>0</v>
      </c>
      <c r="DY185" s="12">
        <v>0</v>
      </c>
    </row>
    <row r="186" spans="1:129" x14ac:dyDescent="0.25">
      <c r="A186" s="474">
        <v>4832</v>
      </c>
      <c r="B186" s="474">
        <v>675277</v>
      </c>
      <c r="C186" s="474">
        <v>1013454</v>
      </c>
      <c r="D186" s="475">
        <v>1588785992</v>
      </c>
      <c r="E186" s="475"/>
      <c r="F186" s="476" t="s">
        <v>1297</v>
      </c>
      <c r="G186" s="12" t="s">
        <v>839</v>
      </c>
      <c r="H186" s="480" t="s">
        <v>1391</v>
      </c>
      <c r="I186" s="477" t="s">
        <v>840</v>
      </c>
      <c r="J186" s="478">
        <v>4.6391752577319603E-2</v>
      </c>
      <c r="K186" s="478">
        <v>5.9259259259259303E-2</v>
      </c>
      <c r="L186" s="478">
        <v>0</v>
      </c>
      <c r="M186" s="478">
        <v>0.15909090909090901</v>
      </c>
      <c r="N186" s="478">
        <v>3.3538610000000003E-2</v>
      </c>
      <c r="O186" s="478">
        <v>5.6668459999999997E-2</v>
      </c>
      <c r="P186" s="478">
        <v>5.2596600000000002E-3</v>
      </c>
      <c r="Q186" s="478">
        <v>0.16064707</v>
      </c>
      <c r="R186" s="478">
        <v>4.5603092783505203E-2</v>
      </c>
      <c r="S186" s="478">
        <v>5.8251851851851902E-2</v>
      </c>
      <c r="T186" s="478">
        <v>5.2596600000000002E-3</v>
      </c>
      <c r="U186" s="478">
        <v>0.16064707</v>
      </c>
      <c r="V186" s="478">
        <v>4.4072164948453597E-2</v>
      </c>
      <c r="W186" s="478">
        <v>5.6668459999999997E-2</v>
      </c>
      <c r="X186" s="478">
        <v>5.2596600000000002E-3</v>
      </c>
      <c r="Y186" s="478">
        <v>0.16064707</v>
      </c>
      <c r="Z186" s="478">
        <v>4.4814432989690699E-2</v>
      </c>
      <c r="AA186" s="478">
        <v>5.7244444444444403E-2</v>
      </c>
      <c r="AB186" s="478">
        <v>5.2596600000000002E-3</v>
      </c>
      <c r="AC186" s="478">
        <v>0.16064707</v>
      </c>
      <c r="AD186" s="478">
        <v>4.1752577319587598E-2</v>
      </c>
      <c r="AE186" s="478">
        <v>5.6668459999999997E-2</v>
      </c>
      <c r="AF186" s="478">
        <v>5.2596600000000002E-3</v>
      </c>
      <c r="AG186" s="478">
        <v>0.16064707</v>
      </c>
      <c r="AH186" s="478">
        <v>4.4025773195876299E-2</v>
      </c>
      <c r="AI186" s="478">
        <v>5.6668459999999997E-2</v>
      </c>
      <c r="AJ186" s="478">
        <v>5.2596600000000002E-3</v>
      </c>
      <c r="AK186" s="478">
        <v>0.16064707</v>
      </c>
      <c r="AL186" s="478">
        <v>3.94329896907216E-2</v>
      </c>
      <c r="AM186" s="478">
        <v>5.6668459999999997E-2</v>
      </c>
      <c r="AN186" s="478">
        <v>5.2596600000000002E-3</v>
      </c>
      <c r="AO186" s="478">
        <v>0.16064707</v>
      </c>
      <c r="AP186" s="478">
        <v>4.3144329896907203E-2</v>
      </c>
      <c r="AQ186" s="478">
        <v>5.6668459999999997E-2</v>
      </c>
      <c r="AR186" s="478">
        <v>5.2596600000000002E-3</v>
      </c>
      <c r="AS186" s="478">
        <v>0.16064707</v>
      </c>
      <c r="AT186" s="478">
        <v>3.7113402061855698E-2</v>
      </c>
      <c r="AU186" s="478">
        <v>5.6668459999999997E-2</v>
      </c>
      <c r="AV186" s="478">
        <v>5.2596600000000002E-3</v>
      </c>
      <c r="AW186" s="478">
        <v>0.16064707</v>
      </c>
      <c r="AX186" s="478">
        <v>2.32558139534884E-2</v>
      </c>
      <c r="AY186" s="478">
        <v>0.20833333333333301</v>
      </c>
      <c r="AZ186" s="478">
        <v>0</v>
      </c>
      <c r="BA186" s="478">
        <v>0.230769230769231</v>
      </c>
      <c r="BB186" s="560" t="s">
        <v>3435</v>
      </c>
      <c r="BC186" s="560" t="s">
        <v>3435</v>
      </c>
      <c r="BD186" s="560" t="s">
        <v>3435</v>
      </c>
      <c r="BE186" s="560" t="s">
        <v>3435</v>
      </c>
      <c r="BF186" s="478"/>
      <c r="BG186" s="478"/>
      <c r="BH186" s="478"/>
      <c r="BI186" s="478"/>
      <c r="BJ186" s="478"/>
      <c r="BK186" s="478"/>
      <c r="BL186" s="478"/>
      <c r="BM186" s="478"/>
      <c r="BN186" s="478" t="s">
        <v>3435</v>
      </c>
      <c r="BO186" s="478" t="s">
        <v>3435</v>
      </c>
      <c r="BP186" s="478" t="s">
        <v>3435</v>
      </c>
      <c r="BQ186" s="478" t="s">
        <v>3435</v>
      </c>
      <c r="BR186" s="704" t="s">
        <v>3435</v>
      </c>
      <c r="BS186" s="704" t="s">
        <v>3435</v>
      </c>
      <c r="BT186" s="704" t="s">
        <v>3435</v>
      </c>
      <c r="BU186" s="704" t="s">
        <v>3435</v>
      </c>
      <c r="BV186" s="704" t="s">
        <v>3435</v>
      </c>
      <c r="BW186" s="704" t="s">
        <v>3435</v>
      </c>
      <c r="BX186" s="704" t="s">
        <v>3435</v>
      </c>
      <c r="BY186" s="704" t="s">
        <v>3435</v>
      </c>
      <c r="BZ186" s="481">
        <f>+INDEX('Monthy Targets'!V:V,MATCH(FY2018_ALL_Targets!$B186,'Monthy Targets'!$B:$B,0))</f>
        <v>6.92</v>
      </c>
      <c r="CA186" s="481">
        <f>+INDEX('Monthy Targets'!W:W,MATCH(FY2018_ALL_Targets!$B186,'Monthy Targets'!$B:$B,0))</f>
        <v>6.92</v>
      </c>
      <c r="CB186" s="481">
        <f>+INDEX('Monthy Targets'!X:X,MATCH(FY2018_ALL_Targets!$B186,'Monthy Targets'!$B:$B,0))</f>
        <v>6.92</v>
      </c>
      <c r="CC186" s="14">
        <f>+INDEX('Monthy Targets'!Y:Y,MATCH(FY2018_ALL_Targets!$B186,'Monthy Targets'!$B:$B,0))</f>
        <v>0</v>
      </c>
      <c r="CD186" s="14">
        <f>+INDEX('Monthy Targets'!Z:Z,MATCH(FY2018_ALL_Targets!$B186,'Monthy Targets'!$B:$B,0))</f>
        <v>6.92</v>
      </c>
      <c r="CE186" s="14">
        <f>+INDEX('Monthy Targets'!AA:AA,MATCH(FY2018_ALL_Targets!$B186,'Monthy Targets'!$B:$B,0))</f>
        <v>6.92</v>
      </c>
      <c r="CF186" s="14">
        <f>+INDEX('Monthy Targets'!AB:AB,MATCH(FY2018_ALL_Targets!$B186,'Monthy Targets'!$B:$B,0))</f>
        <v>6.95</v>
      </c>
      <c r="CG186" s="14">
        <f>+INDEX('Monthy Targets'!AC:AC,MATCH(FY2018_ALL_Targets!$B186,'Monthy Targets'!$B:$B,0))</f>
        <v>0</v>
      </c>
      <c r="CH186" s="14">
        <f>+INDEX('Monthy Targets'!AD:AD,MATCH(FY2018_ALL_Targets!$B186,'Monthy Targets'!$B:$B,0))</f>
        <v>0</v>
      </c>
      <c r="CI186" s="14">
        <f>+INDEX('Monthy Targets'!AE:AE,MATCH(FY2018_ALL_Targets!$B186,'Monthy Targets'!$B:$B,0))</f>
        <v>0</v>
      </c>
      <c r="CJ186" s="14">
        <f>+INDEX('Monthy Targets'!AF:AF,MATCH(FY2018_ALL_Targets!$B186,'Monthy Targets'!$B:$B,0))</f>
        <v>0</v>
      </c>
      <c r="CK186" s="14">
        <f>+INDEX('Monthy Targets'!AG:AG,MATCH(FY2018_ALL_Targets!$B186,'Monthy Targets'!$B:$B,0))</f>
        <v>0</v>
      </c>
      <c r="CL186" s="14">
        <v>0.46</v>
      </c>
      <c r="CM186" s="14">
        <v>0</v>
      </c>
      <c r="CN186" s="14">
        <v>0.46</v>
      </c>
      <c r="CO186" s="14">
        <v>0</v>
      </c>
      <c r="CP186" s="14">
        <v>0</v>
      </c>
      <c r="CQ186" s="14">
        <v>0</v>
      </c>
      <c r="CR186" s="14">
        <v>0</v>
      </c>
      <c r="CS186" s="14">
        <v>0</v>
      </c>
      <c r="DB186" s="14">
        <v>0.85</v>
      </c>
      <c r="DC186" s="14">
        <v>0</v>
      </c>
      <c r="DD186" s="14">
        <v>0.85</v>
      </c>
      <c r="DE186" s="14">
        <v>0</v>
      </c>
      <c r="DF186" s="14">
        <v>0</v>
      </c>
      <c r="DG186" s="14">
        <v>0</v>
      </c>
      <c r="DH186" s="14">
        <v>0</v>
      </c>
      <c r="DI186" s="14">
        <v>0</v>
      </c>
      <c r="DR186" s="14">
        <v>0.34</v>
      </c>
      <c r="DS186" s="14">
        <v>0.5</v>
      </c>
      <c r="DV186" s="183">
        <f t="shared" si="6"/>
        <v>4</v>
      </c>
      <c r="DW186" s="183">
        <f t="shared" si="7"/>
        <v>4</v>
      </c>
      <c r="DX186" s="12">
        <f t="shared" si="8"/>
        <v>4</v>
      </c>
      <c r="DY186" s="12">
        <v>1</v>
      </c>
    </row>
    <row r="187" spans="1:129" x14ac:dyDescent="0.25">
      <c r="A187" s="294">
        <v>4773</v>
      </c>
      <c r="B187" s="294">
        <v>675279</v>
      </c>
      <c r="C187" s="294">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560">
        <v>2.9411764705882401E-2</v>
      </c>
      <c r="BC187" s="560">
        <v>0</v>
      </c>
      <c r="BD187" s="560">
        <v>0</v>
      </c>
      <c r="BE187" s="560">
        <v>0.12903225806451599</v>
      </c>
      <c r="BF187" s="13"/>
      <c r="BG187" s="13"/>
      <c r="BH187" s="13"/>
      <c r="BI187" s="13"/>
      <c r="BJ187" s="13"/>
      <c r="BK187" s="13"/>
      <c r="BL187" s="13"/>
      <c r="BM187" s="13"/>
      <c r="BN187" s="13">
        <v>2.9411764705882401E-2</v>
      </c>
      <c r="BO187" s="13">
        <v>0</v>
      </c>
      <c r="BP187" s="13">
        <v>0</v>
      </c>
      <c r="BQ187" s="13">
        <v>0.12903225806451599</v>
      </c>
      <c r="BR187" s="704" t="s">
        <v>35</v>
      </c>
      <c r="BS187" s="704" t="s">
        <v>35</v>
      </c>
      <c r="BT187" s="704" t="s">
        <v>35</v>
      </c>
      <c r="BU187" s="704" t="s">
        <v>35</v>
      </c>
      <c r="BV187" s="704" t="s">
        <v>35</v>
      </c>
      <c r="BW187" s="704" t="s">
        <v>35</v>
      </c>
      <c r="BX187" s="704" t="s">
        <v>35</v>
      </c>
      <c r="BY187" s="704" t="s">
        <v>35</v>
      </c>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3.25</v>
      </c>
      <c r="CF187" s="14">
        <f>+INDEX('Monthy Targets'!AB:AB,MATCH(FY2018_ALL_Targets!$B187,'Monthy Targets'!$B:$B,0))</f>
        <v>3.27</v>
      </c>
      <c r="CG187" s="14">
        <f>+INDEX('Monthy Targets'!AC:AC,MATCH(FY2018_ALL_Targets!$B187,'Monthy Targets'!$B:$B,0))</f>
        <v>0</v>
      </c>
      <c r="CH187" s="14">
        <f>+INDEX('Monthy Targets'!AD:AD,MATCH(FY2018_ALL_Targets!$B187,'Monthy Targets'!$B:$B,0))</f>
        <v>0</v>
      </c>
      <c r="CI187" s="14">
        <f>+INDEX('Monthy Targets'!AE:AE,MATCH(FY2018_ALL_Targets!$B187,'Monthy Targets'!$B:$B,0))</f>
        <v>0</v>
      </c>
      <c r="CJ187" s="14">
        <f>+INDEX('Monthy Targets'!AF:AF,MATCH(FY2018_ALL_Targets!$B187,'Monthy Targets'!$B:$B,0))</f>
        <v>0</v>
      </c>
      <c r="CK187" s="14">
        <f>+INDEX('Monthy Targets'!AG:AG,MATCH(FY2018_ALL_Targets!$B187,'Monthy Targets'!$B:$B,0))</f>
        <v>0</v>
      </c>
      <c r="CL187" s="14">
        <v>0.22</v>
      </c>
      <c r="CM187" s="14">
        <v>0.22</v>
      </c>
      <c r="CN187" s="14">
        <v>0.22</v>
      </c>
      <c r="CO187" s="14">
        <v>0.22</v>
      </c>
      <c r="CP187" s="14">
        <v>0.22</v>
      </c>
      <c r="CQ187" s="14">
        <v>0.22</v>
      </c>
      <c r="CR187" s="14">
        <v>0.22</v>
      </c>
      <c r="CS187" s="14">
        <v>0.22</v>
      </c>
      <c r="DB187" s="14">
        <v>0.4</v>
      </c>
      <c r="DC187" s="14">
        <v>0.4</v>
      </c>
      <c r="DD187" s="14">
        <v>0.4</v>
      </c>
      <c r="DE187" s="14">
        <v>0.4</v>
      </c>
      <c r="DF187" s="14">
        <v>0.4</v>
      </c>
      <c r="DG187" s="14">
        <v>0.4</v>
      </c>
      <c r="DH187" s="14">
        <v>0.4</v>
      </c>
      <c r="DI187" s="14">
        <v>0.4</v>
      </c>
      <c r="DR187" s="14">
        <v>0.61</v>
      </c>
      <c r="DS187" s="14">
        <v>0.62</v>
      </c>
      <c r="DV187" s="183">
        <f t="shared" si="6"/>
        <v>0</v>
      </c>
      <c r="DW187" s="183">
        <f t="shared" si="7"/>
        <v>0</v>
      </c>
      <c r="DX187" s="12">
        <f t="shared" si="8"/>
        <v>0</v>
      </c>
      <c r="DY187" s="12">
        <v>0</v>
      </c>
    </row>
    <row r="188" spans="1:129" x14ac:dyDescent="0.25">
      <c r="A188" s="294">
        <v>4731</v>
      </c>
      <c r="B188" s="294">
        <v>675282</v>
      </c>
      <c r="C188" s="294">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560">
        <v>0.08</v>
      </c>
      <c r="BC188" s="560">
        <v>9.6774193548387094E-2</v>
      </c>
      <c r="BD188" s="560">
        <v>0</v>
      </c>
      <c r="BE188" s="560">
        <v>5.4054054054054099E-2</v>
      </c>
      <c r="BF188" s="13"/>
      <c r="BG188" s="13"/>
      <c r="BH188" s="13"/>
      <c r="BI188" s="13"/>
      <c r="BJ188" s="13"/>
      <c r="BK188" s="13"/>
      <c r="BL188" s="13"/>
      <c r="BM188" s="13"/>
      <c r="BN188" s="13">
        <v>0.08</v>
      </c>
      <c r="BO188" s="13">
        <v>9.6774193548387094E-2</v>
      </c>
      <c r="BP188" s="13">
        <v>0</v>
      </c>
      <c r="BQ188" s="13">
        <v>5.4054054054054099E-2</v>
      </c>
      <c r="BR188" s="704" t="s">
        <v>36</v>
      </c>
      <c r="BS188" s="704" t="s">
        <v>36</v>
      </c>
      <c r="BT188" s="704" t="s">
        <v>35</v>
      </c>
      <c r="BU188" s="704" t="s">
        <v>35</v>
      </c>
      <c r="BV188" s="704" t="s">
        <v>36</v>
      </c>
      <c r="BW188" s="704" t="s">
        <v>36</v>
      </c>
      <c r="BX188" s="704" t="s">
        <v>35</v>
      </c>
      <c r="BY188" s="704" t="s">
        <v>35</v>
      </c>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CP188" s="14">
        <v>0</v>
      </c>
      <c r="CQ188" s="14">
        <v>0</v>
      </c>
      <c r="CR188" s="14">
        <v>1.19</v>
      </c>
      <c r="CS188" s="14">
        <v>1.19</v>
      </c>
      <c r="DB188" s="14">
        <v>2.21</v>
      </c>
      <c r="DC188" s="14">
        <v>0</v>
      </c>
      <c r="DD188" s="14">
        <v>2.21</v>
      </c>
      <c r="DE188" s="14">
        <v>2.21</v>
      </c>
      <c r="DF188" s="14">
        <v>0</v>
      </c>
      <c r="DG188" s="14">
        <v>0</v>
      </c>
      <c r="DH188" s="14">
        <v>2.21</v>
      </c>
      <c r="DI188" s="14">
        <v>2.21</v>
      </c>
      <c r="DR188" s="14">
        <v>1.0900000000000001</v>
      </c>
      <c r="DS188" s="14">
        <v>0.74</v>
      </c>
      <c r="DV188" s="183">
        <f t="shared" si="6"/>
        <v>2</v>
      </c>
      <c r="DW188" s="183">
        <f t="shared" si="7"/>
        <v>2</v>
      </c>
      <c r="DX188" s="12">
        <f t="shared" si="8"/>
        <v>0</v>
      </c>
      <c r="DY188" s="12">
        <v>0</v>
      </c>
    </row>
    <row r="189" spans="1:129" x14ac:dyDescent="0.25">
      <c r="A189" s="294">
        <v>4370</v>
      </c>
      <c r="B189" s="294">
        <v>675291</v>
      </c>
      <c r="C189" s="294">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560">
        <v>0</v>
      </c>
      <c r="BC189" s="560" t="s">
        <v>3345</v>
      </c>
      <c r="BD189" s="560">
        <v>0</v>
      </c>
      <c r="BE189" s="560">
        <v>0.1</v>
      </c>
      <c r="BF189" s="13"/>
      <c r="BG189" s="13"/>
      <c r="BH189" s="13"/>
      <c r="BI189" s="13"/>
      <c r="BJ189" s="13"/>
      <c r="BK189" s="13"/>
      <c r="BL189" s="13"/>
      <c r="BM189" s="13"/>
      <c r="BN189" s="13">
        <v>0</v>
      </c>
      <c r="BO189" s="13" t="s">
        <v>3345</v>
      </c>
      <c r="BP189" s="13">
        <v>0</v>
      </c>
      <c r="BQ189" s="13">
        <v>0.1</v>
      </c>
      <c r="BR189" s="704" t="s">
        <v>35</v>
      </c>
      <c r="BS189" s="704" t="s">
        <v>35</v>
      </c>
      <c r="BT189" s="704" t="s">
        <v>35</v>
      </c>
      <c r="BU189" s="704" t="s">
        <v>35</v>
      </c>
      <c r="BV189" s="704" t="s">
        <v>35</v>
      </c>
      <c r="BW189" s="704" t="s">
        <v>35</v>
      </c>
      <c r="BX189" s="704" t="s">
        <v>35</v>
      </c>
      <c r="BY189" s="704" t="s">
        <v>35</v>
      </c>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8.0299999999999994</v>
      </c>
      <c r="CF189" s="14">
        <f>+INDEX('Monthy Targets'!AB:AB,MATCH(FY2018_ALL_Targets!$B189,'Monthy Targets'!$B:$B,0))</f>
        <v>8.07</v>
      </c>
      <c r="CG189" s="14">
        <f>+INDEX('Monthy Targets'!AC:AC,MATCH(FY2018_ALL_Targets!$B189,'Monthy Targets'!$B:$B,0))</f>
        <v>0</v>
      </c>
      <c r="CH189" s="14">
        <f>+INDEX('Monthy Targets'!AD:AD,MATCH(FY2018_ALL_Targets!$B189,'Monthy Targets'!$B:$B,0))</f>
        <v>0</v>
      </c>
      <c r="CI189" s="14">
        <f>+INDEX('Monthy Targets'!AE:AE,MATCH(FY2018_ALL_Targets!$B189,'Monthy Targets'!$B:$B,0))</f>
        <v>0</v>
      </c>
      <c r="CJ189" s="14">
        <f>+INDEX('Monthy Targets'!AF:AF,MATCH(FY2018_ALL_Targets!$B189,'Monthy Targets'!$B:$B,0))</f>
        <v>0</v>
      </c>
      <c r="CK189" s="14">
        <f>+INDEX('Monthy Targets'!AG:AG,MATCH(FY2018_ALL_Targets!$B189,'Monthy Targets'!$B:$B,0))</f>
        <v>0</v>
      </c>
      <c r="CL189" s="14">
        <v>0.53</v>
      </c>
      <c r="CM189" s="14">
        <v>0.53</v>
      </c>
      <c r="CN189" s="14">
        <v>0.53</v>
      </c>
      <c r="CO189" s="14">
        <v>0.53</v>
      </c>
      <c r="CP189" s="14">
        <v>0.53</v>
      </c>
      <c r="CQ189" s="14">
        <v>0.53</v>
      </c>
      <c r="CR189" s="14">
        <v>0.53</v>
      </c>
      <c r="CS189" s="14">
        <v>0.53</v>
      </c>
      <c r="DB189" s="14">
        <v>0.99</v>
      </c>
      <c r="DC189" s="14">
        <v>0.99</v>
      </c>
      <c r="DD189" s="14">
        <v>0.99</v>
      </c>
      <c r="DE189" s="14">
        <v>0.99</v>
      </c>
      <c r="DF189" s="14">
        <v>0.99</v>
      </c>
      <c r="DG189" s="14">
        <v>0.99</v>
      </c>
      <c r="DH189" s="14">
        <v>0.99</v>
      </c>
      <c r="DI189" s="14">
        <v>0.99</v>
      </c>
      <c r="DR189" s="14">
        <v>1.51</v>
      </c>
      <c r="DS189" s="14">
        <v>1.54</v>
      </c>
      <c r="DV189" s="183">
        <f t="shared" si="6"/>
        <v>0</v>
      </c>
      <c r="DW189" s="183">
        <f t="shared" si="7"/>
        <v>0</v>
      </c>
      <c r="DX189" s="12">
        <f t="shared" si="8"/>
        <v>0</v>
      </c>
      <c r="DY189" s="12">
        <v>0</v>
      </c>
    </row>
    <row r="190" spans="1:129" x14ac:dyDescent="0.25">
      <c r="A190" s="294">
        <v>4149</v>
      </c>
      <c r="B190" s="294">
        <v>675295</v>
      </c>
      <c r="C190" s="294">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560">
        <v>1.9607843137254902E-2</v>
      </c>
      <c r="BC190" s="560">
        <v>4.3478260869565202E-2</v>
      </c>
      <c r="BD190" s="560">
        <v>0</v>
      </c>
      <c r="BE190" s="560">
        <v>0.15217391304347799</v>
      </c>
      <c r="BF190" s="13"/>
      <c r="BG190" s="13"/>
      <c r="BH190" s="13"/>
      <c r="BI190" s="13"/>
      <c r="BJ190" s="13"/>
      <c r="BK190" s="13"/>
      <c r="BL190" s="13"/>
      <c r="BM190" s="13"/>
      <c r="BN190" s="13">
        <v>1.9607843137254902E-2</v>
      </c>
      <c r="BO190" s="13">
        <v>4.3478260869565202E-2</v>
      </c>
      <c r="BP190" s="13">
        <v>0</v>
      </c>
      <c r="BQ190" s="13">
        <v>0.15217391304347799</v>
      </c>
      <c r="BR190" s="704" t="s">
        <v>35</v>
      </c>
      <c r="BS190" s="704" t="s">
        <v>35</v>
      </c>
      <c r="BT190" s="704" t="s">
        <v>35</v>
      </c>
      <c r="BU190" s="704" t="s">
        <v>35</v>
      </c>
      <c r="BV190" s="704" t="s">
        <v>35</v>
      </c>
      <c r="BW190" s="704" t="s">
        <v>35</v>
      </c>
      <c r="BX190" s="704" t="s">
        <v>35</v>
      </c>
      <c r="BY190" s="704" t="s">
        <v>35</v>
      </c>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CP190" s="14">
        <v>0.49</v>
      </c>
      <c r="CQ190" s="14">
        <v>0.49</v>
      </c>
      <c r="CR190" s="14">
        <v>0.49</v>
      </c>
      <c r="CS190" s="14">
        <v>0.49</v>
      </c>
      <c r="DB190" s="14">
        <v>0</v>
      </c>
      <c r="DC190" s="14">
        <v>0</v>
      </c>
      <c r="DD190" s="14">
        <v>0.91</v>
      </c>
      <c r="DE190" s="14">
        <v>0.91</v>
      </c>
      <c r="DF190" s="14">
        <v>0.91</v>
      </c>
      <c r="DG190" s="14">
        <v>0.91</v>
      </c>
      <c r="DH190" s="14">
        <v>0.91</v>
      </c>
      <c r="DI190" s="14">
        <v>0.91</v>
      </c>
      <c r="DR190" s="14">
        <v>0.3</v>
      </c>
      <c r="DS190" s="14">
        <v>0.61</v>
      </c>
      <c r="DV190" s="183">
        <f t="shared" si="6"/>
        <v>0</v>
      </c>
      <c r="DW190" s="183">
        <f t="shared" si="7"/>
        <v>0</v>
      </c>
      <c r="DX190" s="12">
        <f t="shared" si="8"/>
        <v>0</v>
      </c>
      <c r="DY190" s="12">
        <v>0</v>
      </c>
    </row>
    <row r="191" spans="1:129" x14ac:dyDescent="0.25">
      <c r="A191" s="294">
        <v>4292</v>
      </c>
      <c r="B191" s="294">
        <v>675297</v>
      </c>
      <c r="C191" s="294">
        <v>1004521</v>
      </c>
      <c r="D191" s="14">
        <v>1649266446</v>
      </c>
      <c r="F191" s="27" t="s">
        <v>1279</v>
      </c>
      <c r="G191" s="12" t="s">
        <v>624</v>
      </c>
      <c r="H191" s="479"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560" t="s">
        <v>3435</v>
      </c>
      <c r="BC191" s="560" t="s">
        <v>3435</v>
      </c>
      <c r="BD191" s="560" t="s">
        <v>3435</v>
      </c>
      <c r="BE191" s="560" t="s">
        <v>3435</v>
      </c>
      <c r="BF191" s="13"/>
      <c r="BG191" s="13"/>
      <c r="BH191" s="13"/>
      <c r="BI191" s="13"/>
      <c r="BJ191" s="13"/>
      <c r="BK191" s="13"/>
      <c r="BL191" s="13"/>
      <c r="BM191" s="13"/>
      <c r="BN191" s="13" t="s">
        <v>3435</v>
      </c>
      <c r="BO191" s="13" t="s">
        <v>3435</v>
      </c>
      <c r="BP191" s="13" t="s">
        <v>3435</v>
      </c>
      <c r="BQ191" s="13" t="s">
        <v>3435</v>
      </c>
      <c r="BR191" s="704" t="s">
        <v>3435</v>
      </c>
      <c r="BS191" s="704" t="s">
        <v>3435</v>
      </c>
      <c r="BT191" s="704" t="s">
        <v>3435</v>
      </c>
      <c r="BU191" s="704" t="s">
        <v>3435</v>
      </c>
      <c r="BV191" s="704" t="s">
        <v>3435</v>
      </c>
      <c r="BW191" s="704" t="s">
        <v>3435</v>
      </c>
      <c r="BX191" s="704" t="s">
        <v>3435</v>
      </c>
      <c r="BY191" s="704" t="s">
        <v>3435</v>
      </c>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CP191" s="14">
        <v>0</v>
      </c>
      <c r="CQ191" s="14">
        <v>0</v>
      </c>
      <c r="CR191" s="14">
        <v>0</v>
      </c>
      <c r="CS191" s="14">
        <v>0</v>
      </c>
      <c r="DB191" s="14">
        <v>0.47</v>
      </c>
      <c r="DC191" s="14">
        <v>0</v>
      </c>
      <c r="DD191" s="14">
        <v>0.47</v>
      </c>
      <c r="DE191" s="14">
        <v>0</v>
      </c>
      <c r="DF191" s="14">
        <v>0</v>
      </c>
      <c r="DG191" s="14">
        <v>0</v>
      </c>
      <c r="DH191" s="14">
        <v>0</v>
      </c>
      <c r="DI191" s="14">
        <v>0</v>
      </c>
      <c r="DR191" s="14">
        <v>0.15</v>
      </c>
      <c r="DS191" s="14">
        <v>0</v>
      </c>
      <c r="DV191" s="183">
        <f t="shared" si="6"/>
        <v>4</v>
      </c>
      <c r="DW191" s="183">
        <f t="shared" si="7"/>
        <v>4</v>
      </c>
      <c r="DX191" s="12">
        <f t="shared" si="8"/>
        <v>4</v>
      </c>
      <c r="DY191" s="12">
        <v>0</v>
      </c>
    </row>
    <row r="192" spans="1:129" x14ac:dyDescent="0.25">
      <c r="A192" s="294">
        <v>4746</v>
      </c>
      <c r="B192" s="294">
        <v>675307</v>
      </c>
      <c r="C192" s="294">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560">
        <v>0</v>
      </c>
      <c r="BC192" s="560">
        <v>0</v>
      </c>
      <c r="BD192" s="560">
        <v>0</v>
      </c>
      <c r="BE192" s="560">
        <v>0.34482758620689702</v>
      </c>
      <c r="BF192" s="13"/>
      <c r="BG192" s="13"/>
      <c r="BH192" s="13"/>
      <c r="BI192" s="13"/>
      <c r="BJ192" s="13"/>
      <c r="BK192" s="13"/>
      <c r="BL192" s="13"/>
      <c r="BM192" s="13"/>
      <c r="BN192" s="13">
        <v>0</v>
      </c>
      <c r="BO192" s="13">
        <v>0</v>
      </c>
      <c r="BP192" s="13">
        <v>0</v>
      </c>
      <c r="BQ192" s="13">
        <v>0.34482758620689702</v>
      </c>
      <c r="BR192" s="704" t="s">
        <v>35</v>
      </c>
      <c r="BS192" s="704" t="s">
        <v>35</v>
      </c>
      <c r="BT192" s="704" t="s">
        <v>35</v>
      </c>
      <c r="BU192" s="704" t="s">
        <v>36</v>
      </c>
      <c r="BV192" s="704" t="s">
        <v>35</v>
      </c>
      <c r="BW192" s="704" t="s">
        <v>35</v>
      </c>
      <c r="BX192" s="704" t="s">
        <v>35</v>
      </c>
      <c r="BY192" s="704" t="s">
        <v>36</v>
      </c>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2.93</v>
      </c>
      <c r="CF192" s="14">
        <f>+INDEX('Monthy Targets'!AB:AB,MATCH(FY2018_ALL_Targets!$B192,'Monthy Targets'!$B:$B,0))</f>
        <v>2.94</v>
      </c>
      <c r="CG192" s="14">
        <f>+INDEX('Monthy Targets'!AC:AC,MATCH(FY2018_ALL_Targets!$B192,'Monthy Targets'!$B:$B,0))</f>
        <v>0</v>
      </c>
      <c r="CH192" s="14">
        <f>+INDEX('Monthy Targets'!AD:AD,MATCH(FY2018_ALL_Targets!$B192,'Monthy Targets'!$B:$B,0))</f>
        <v>0</v>
      </c>
      <c r="CI192" s="14">
        <f>+INDEX('Monthy Targets'!AE:AE,MATCH(FY2018_ALL_Targets!$B192,'Monthy Targets'!$B:$B,0))</f>
        <v>0</v>
      </c>
      <c r="CJ192" s="14">
        <f>+INDEX('Monthy Targets'!AF:AF,MATCH(FY2018_ALL_Targets!$B192,'Monthy Targets'!$B:$B,0))</f>
        <v>0</v>
      </c>
      <c r="CK192" s="14">
        <f>+INDEX('Monthy Targets'!AG:AG,MATCH(FY2018_ALL_Targets!$B192,'Monthy Targets'!$B:$B,0))</f>
        <v>0</v>
      </c>
      <c r="CL192" s="14">
        <v>0.2</v>
      </c>
      <c r="CM192" s="14">
        <v>0.2</v>
      </c>
      <c r="CN192" s="14">
        <v>0.2</v>
      </c>
      <c r="CO192" s="14">
        <v>0</v>
      </c>
      <c r="CP192" s="14">
        <v>0.2</v>
      </c>
      <c r="CQ192" s="14">
        <v>0.2</v>
      </c>
      <c r="CR192" s="14">
        <v>0.2</v>
      </c>
      <c r="CS192" s="14">
        <v>0</v>
      </c>
      <c r="DB192" s="14">
        <v>0.36</v>
      </c>
      <c r="DC192" s="14">
        <v>0.36</v>
      </c>
      <c r="DD192" s="14">
        <v>0.36</v>
      </c>
      <c r="DE192" s="14">
        <v>0</v>
      </c>
      <c r="DF192" s="14">
        <v>0.36</v>
      </c>
      <c r="DG192" s="14">
        <v>0.36</v>
      </c>
      <c r="DH192" s="14">
        <v>0.36</v>
      </c>
      <c r="DI192" s="14">
        <v>0</v>
      </c>
      <c r="DR192" s="14">
        <v>0.49</v>
      </c>
      <c r="DS192" s="14">
        <v>0.5</v>
      </c>
      <c r="DV192" s="183">
        <f t="shared" si="6"/>
        <v>1</v>
      </c>
      <c r="DW192" s="183">
        <f t="shared" si="7"/>
        <v>1</v>
      </c>
      <c r="DX192" s="12">
        <f t="shared" si="8"/>
        <v>0</v>
      </c>
      <c r="DY192" s="12">
        <v>0</v>
      </c>
    </row>
    <row r="193" spans="1:129" x14ac:dyDescent="0.25">
      <c r="A193" s="294">
        <v>4833</v>
      </c>
      <c r="B193" s="294">
        <v>675309</v>
      </c>
      <c r="C193" s="294">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560">
        <v>3.3707865168539297E-2</v>
      </c>
      <c r="BC193" s="560">
        <v>7.8125E-2</v>
      </c>
      <c r="BD193" s="560">
        <v>1.1235955056179799E-2</v>
      </c>
      <c r="BE193" s="560">
        <v>7.1428571428571397E-2</v>
      </c>
      <c r="BF193" s="13"/>
      <c r="BG193" s="13"/>
      <c r="BH193" s="13"/>
      <c r="BI193" s="13"/>
      <c r="BJ193" s="13"/>
      <c r="BK193" s="13"/>
      <c r="BL193" s="13"/>
      <c r="BM193" s="13"/>
      <c r="BN193" s="13">
        <v>3.3707865168539297E-2</v>
      </c>
      <c r="BO193" s="13">
        <v>7.8125E-2</v>
      </c>
      <c r="BP193" s="13">
        <v>1.1235955056179799E-2</v>
      </c>
      <c r="BQ193" s="13">
        <v>7.1428571428571397E-2</v>
      </c>
      <c r="BR193" s="704" t="s">
        <v>36</v>
      </c>
      <c r="BS193" s="704" t="s">
        <v>36</v>
      </c>
      <c r="BT193" s="704" t="s">
        <v>35</v>
      </c>
      <c r="BU193" s="704" t="s">
        <v>35</v>
      </c>
      <c r="BV193" s="704" t="s">
        <v>36</v>
      </c>
      <c r="BW193" s="704" t="s">
        <v>36</v>
      </c>
      <c r="BX193" s="704" t="s">
        <v>35</v>
      </c>
      <c r="BY193" s="704" t="s">
        <v>35</v>
      </c>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27.52</v>
      </c>
      <c r="CF193" s="14">
        <f>+INDEX('Monthy Targets'!AB:AB,MATCH(FY2018_ALL_Targets!$B193,'Monthy Targets'!$B:$B,0))</f>
        <v>27.66</v>
      </c>
      <c r="CG193" s="14">
        <f>+INDEX('Monthy Targets'!AC:AC,MATCH(FY2018_ALL_Targets!$B193,'Monthy Targets'!$B:$B,0))</f>
        <v>0</v>
      </c>
      <c r="CH193" s="14">
        <f>+INDEX('Monthy Targets'!AD:AD,MATCH(FY2018_ALL_Targets!$B193,'Monthy Targets'!$B:$B,0))</f>
        <v>0</v>
      </c>
      <c r="CI193" s="14">
        <f>+INDEX('Monthy Targets'!AE:AE,MATCH(FY2018_ALL_Targets!$B193,'Monthy Targets'!$B:$B,0))</f>
        <v>0</v>
      </c>
      <c r="CJ193" s="14">
        <f>+INDEX('Monthy Targets'!AF:AF,MATCH(FY2018_ALL_Targets!$B193,'Monthy Targets'!$B:$B,0))</f>
        <v>0</v>
      </c>
      <c r="CK193" s="14">
        <f>+INDEX('Monthy Targets'!AG:AG,MATCH(FY2018_ALL_Targets!$B193,'Monthy Targets'!$B:$B,0))</f>
        <v>0</v>
      </c>
      <c r="CL193" s="14">
        <v>0</v>
      </c>
      <c r="CM193" s="14">
        <v>1.83</v>
      </c>
      <c r="CN193" s="14">
        <v>1.83</v>
      </c>
      <c r="CO193" s="14">
        <v>1.83</v>
      </c>
      <c r="CP193" s="14">
        <v>0</v>
      </c>
      <c r="CQ193" s="14">
        <v>0</v>
      </c>
      <c r="CR193" s="14">
        <v>1.83</v>
      </c>
      <c r="CS193" s="14">
        <v>1.83</v>
      </c>
      <c r="DB193" s="14">
        <v>0</v>
      </c>
      <c r="DC193" s="14">
        <v>3.39</v>
      </c>
      <c r="DD193" s="14">
        <v>3.39</v>
      </c>
      <c r="DE193" s="14">
        <v>3.39</v>
      </c>
      <c r="DF193" s="14">
        <v>0</v>
      </c>
      <c r="DG193" s="14">
        <v>0</v>
      </c>
      <c r="DH193" s="14">
        <v>3.39</v>
      </c>
      <c r="DI193" s="14">
        <v>3.39</v>
      </c>
      <c r="DR193" s="14">
        <v>4.6100000000000003</v>
      </c>
      <c r="DS193" s="14">
        <v>4.1500000000000004</v>
      </c>
      <c r="DV193" s="183">
        <f t="shared" si="6"/>
        <v>2</v>
      </c>
      <c r="DW193" s="183">
        <f t="shared" si="7"/>
        <v>2</v>
      </c>
      <c r="DX193" s="12">
        <f t="shared" si="8"/>
        <v>0</v>
      </c>
      <c r="DY193" s="12">
        <v>0</v>
      </c>
    </row>
    <row r="194" spans="1:129" x14ac:dyDescent="0.25">
      <c r="A194" s="294">
        <v>4425</v>
      </c>
      <c r="B194" s="294">
        <v>675311</v>
      </c>
      <c r="C194" s="294">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560">
        <v>9.4339622641509399E-2</v>
      </c>
      <c r="BC194" s="560">
        <v>5.5555555555555601E-2</v>
      </c>
      <c r="BD194" s="560">
        <v>0</v>
      </c>
      <c r="BE194" s="560">
        <v>6.1224489795918401E-2</v>
      </c>
      <c r="BF194" s="13"/>
      <c r="BG194" s="13"/>
      <c r="BH194" s="13"/>
      <c r="BI194" s="13"/>
      <c r="BJ194" s="13"/>
      <c r="BK194" s="13"/>
      <c r="BL194" s="13"/>
      <c r="BM194" s="13"/>
      <c r="BN194" s="13">
        <v>9.4339622641509399E-2</v>
      </c>
      <c r="BO194" s="13">
        <v>5.5555555555555601E-2</v>
      </c>
      <c r="BP194" s="13">
        <v>0</v>
      </c>
      <c r="BQ194" s="13">
        <v>6.1224489795918401E-2</v>
      </c>
      <c r="BR194" s="704" t="s">
        <v>36</v>
      </c>
      <c r="BS194" s="704" t="s">
        <v>35</v>
      </c>
      <c r="BT194" s="704" t="s">
        <v>35</v>
      </c>
      <c r="BU194" s="704" t="s">
        <v>35</v>
      </c>
      <c r="BV194" s="704" t="s">
        <v>36</v>
      </c>
      <c r="BW194" s="704" t="s">
        <v>35</v>
      </c>
      <c r="BX194" s="704" t="s">
        <v>35</v>
      </c>
      <c r="BY194" s="704" t="s">
        <v>35</v>
      </c>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3.8</v>
      </c>
      <c r="CF194" s="14">
        <f>+INDEX('Monthy Targets'!AB:AB,MATCH(FY2018_ALL_Targets!$B194,'Monthy Targets'!$B:$B,0))</f>
        <v>3.82</v>
      </c>
      <c r="CG194" s="14">
        <f>+INDEX('Monthy Targets'!AC:AC,MATCH(FY2018_ALL_Targets!$B194,'Monthy Targets'!$B:$B,0))</f>
        <v>0</v>
      </c>
      <c r="CH194" s="14">
        <f>+INDEX('Monthy Targets'!AD:AD,MATCH(FY2018_ALL_Targets!$B194,'Monthy Targets'!$B:$B,0))</f>
        <v>0</v>
      </c>
      <c r="CI194" s="14">
        <f>+INDEX('Monthy Targets'!AE:AE,MATCH(FY2018_ALL_Targets!$B194,'Monthy Targets'!$B:$B,0))</f>
        <v>0</v>
      </c>
      <c r="CJ194" s="14">
        <f>+INDEX('Monthy Targets'!AF:AF,MATCH(FY2018_ALL_Targets!$B194,'Monthy Targets'!$B:$B,0))</f>
        <v>0</v>
      </c>
      <c r="CK194" s="14">
        <f>+INDEX('Monthy Targets'!AG:AG,MATCH(FY2018_ALL_Targets!$B194,'Monthy Targets'!$B:$B,0))</f>
        <v>0</v>
      </c>
      <c r="CL194" s="14">
        <v>0.25</v>
      </c>
      <c r="CM194" s="14">
        <v>0.25</v>
      </c>
      <c r="CN194" s="14">
        <v>0.25</v>
      </c>
      <c r="CO194" s="14">
        <v>0.25</v>
      </c>
      <c r="CP194" s="14">
        <v>0</v>
      </c>
      <c r="CQ194" s="14">
        <v>0.25</v>
      </c>
      <c r="CR194" s="14">
        <v>0.25</v>
      </c>
      <c r="CS194" s="14">
        <v>0.25</v>
      </c>
      <c r="DB194" s="14">
        <v>0.47</v>
      </c>
      <c r="DC194" s="14">
        <v>0.47</v>
      </c>
      <c r="DD194" s="14">
        <v>0.47</v>
      </c>
      <c r="DE194" s="14">
        <v>0.47</v>
      </c>
      <c r="DF194" s="14">
        <v>0</v>
      </c>
      <c r="DG194" s="14">
        <v>0.47</v>
      </c>
      <c r="DH194" s="14">
        <v>0.47</v>
      </c>
      <c r="DI194" s="14">
        <v>0.47</v>
      </c>
      <c r="DR194" s="14">
        <v>0.71</v>
      </c>
      <c r="DS194" s="14">
        <v>0.65</v>
      </c>
      <c r="DV194" s="183">
        <f t="shared" si="6"/>
        <v>1</v>
      </c>
      <c r="DW194" s="183">
        <f t="shared" si="7"/>
        <v>1</v>
      </c>
      <c r="DX194" s="12">
        <f t="shared" si="8"/>
        <v>0</v>
      </c>
      <c r="DY194" s="12">
        <v>0</v>
      </c>
    </row>
    <row r="195" spans="1:129" x14ac:dyDescent="0.25">
      <c r="A195" s="294">
        <v>5267</v>
      </c>
      <c r="B195" s="294">
        <v>675312</v>
      </c>
      <c r="C195" s="294">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560">
        <v>1.72413793103448E-2</v>
      </c>
      <c r="BC195" s="560">
        <v>0</v>
      </c>
      <c r="BD195" s="560">
        <v>0</v>
      </c>
      <c r="BE195" s="560">
        <v>1.7857142857142901E-2</v>
      </c>
      <c r="BF195" s="13"/>
      <c r="BG195" s="13"/>
      <c r="BH195" s="13"/>
      <c r="BI195" s="13"/>
      <c r="BJ195" s="13"/>
      <c r="BK195" s="13"/>
      <c r="BL195" s="13"/>
      <c r="BM195" s="13"/>
      <c r="BN195" s="13">
        <v>1.72413793103448E-2</v>
      </c>
      <c r="BO195" s="13">
        <v>0</v>
      </c>
      <c r="BP195" s="13">
        <v>0</v>
      </c>
      <c r="BQ195" s="13">
        <v>1.7857142857142901E-2</v>
      </c>
      <c r="BR195" s="704" t="s">
        <v>35</v>
      </c>
      <c r="BS195" s="704" t="s">
        <v>35</v>
      </c>
      <c r="BT195" s="704" t="s">
        <v>35</v>
      </c>
      <c r="BU195" s="704" t="s">
        <v>35</v>
      </c>
      <c r="BV195" s="704" t="s">
        <v>35</v>
      </c>
      <c r="BW195" s="704" t="s">
        <v>35</v>
      </c>
      <c r="BX195" s="704" t="s">
        <v>35</v>
      </c>
      <c r="BY195" s="704" t="s">
        <v>35</v>
      </c>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17.89</v>
      </c>
      <c r="CF195" s="14">
        <f>+INDEX('Monthy Targets'!AB:AB,MATCH(FY2018_ALL_Targets!$B195,'Monthy Targets'!$B:$B,0))</f>
        <v>17.989999999999998</v>
      </c>
      <c r="CG195" s="14">
        <f>+INDEX('Monthy Targets'!AC:AC,MATCH(FY2018_ALL_Targets!$B195,'Monthy Targets'!$B:$B,0))</f>
        <v>0</v>
      </c>
      <c r="CH195" s="14">
        <f>+INDEX('Monthy Targets'!AD:AD,MATCH(FY2018_ALL_Targets!$B195,'Monthy Targets'!$B:$B,0))</f>
        <v>0</v>
      </c>
      <c r="CI195" s="14">
        <f>+INDEX('Monthy Targets'!AE:AE,MATCH(FY2018_ALL_Targets!$B195,'Monthy Targets'!$B:$B,0))</f>
        <v>0</v>
      </c>
      <c r="CJ195" s="14">
        <f>+INDEX('Monthy Targets'!AF:AF,MATCH(FY2018_ALL_Targets!$B195,'Monthy Targets'!$B:$B,0))</f>
        <v>0</v>
      </c>
      <c r="CK195" s="14">
        <f>+INDEX('Monthy Targets'!AG:AG,MATCH(FY2018_ALL_Targets!$B195,'Monthy Targets'!$B:$B,0))</f>
        <v>0</v>
      </c>
      <c r="CL195" s="14">
        <v>1.19</v>
      </c>
      <c r="CM195" s="14">
        <v>1.19</v>
      </c>
      <c r="CN195" s="14">
        <v>1.19</v>
      </c>
      <c r="CO195" s="14">
        <v>1.19</v>
      </c>
      <c r="CP195" s="14">
        <v>1.19</v>
      </c>
      <c r="CQ195" s="14">
        <v>1.19</v>
      </c>
      <c r="CR195" s="14">
        <v>1.19</v>
      </c>
      <c r="CS195" s="14">
        <v>1.19</v>
      </c>
      <c r="DB195" s="14">
        <v>2.21</v>
      </c>
      <c r="DC195" s="14">
        <v>2.21</v>
      </c>
      <c r="DD195" s="14">
        <v>2.21</v>
      </c>
      <c r="DE195" s="14">
        <v>2.21</v>
      </c>
      <c r="DF195" s="14">
        <v>2.21</v>
      </c>
      <c r="DG195" s="14">
        <v>2.21</v>
      </c>
      <c r="DH195" s="14">
        <v>2.21</v>
      </c>
      <c r="DI195" s="14">
        <v>2.21</v>
      </c>
      <c r="DR195" s="14">
        <v>3.36</v>
      </c>
      <c r="DS195" s="14">
        <v>3.44</v>
      </c>
      <c r="DV195" s="183">
        <f t="shared" ref="DV195:DV258" si="9">COUNTIF(BR195:BU195,"No")+COUNTIF(BR195:BU195,"MIN DATA")</f>
        <v>0</v>
      </c>
      <c r="DW195" s="183">
        <f t="shared" ref="DW195:DW258" si="10">COUNTIF(BV195:BY195,"No")+COUNTIF(BV195:BY195,"MIN DATA")</f>
        <v>0</v>
      </c>
      <c r="DX195" s="12">
        <f t="shared" ref="DX195:DX258" si="11">COUNTIF(BV195:BY195,"Min Data")</f>
        <v>0</v>
      </c>
      <c r="DY195" s="12">
        <v>0</v>
      </c>
    </row>
    <row r="196" spans="1:129" x14ac:dyDescent="0.25">
      <c r="A196" s="294">
        <v>4368</v>
      </c>
      <c r="B196" s="294">
        <v>675321</v>
      </c>
      <c r="C196" s="294">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560">
        <v>0</v>
      </c>
      <c r="BC196" s="560">
        <v>0.05</v>
      </c>
      <c r="BD196" s="560">
        <v>0</v>
      </c>
      <c r="BE196" s="560">
        <v>0.125</v>
      </c>
      <c r="BF196" s="13"/>
      <c r="BG196" s="13"/>
      <c r="BH196" s="13"/>
      <c r="BI196" s="13"/>
      <c r="BJ196" s="13"/>
      <c r="BK196" s="13"/>
      <c r="BL196" s="13"/>
      <c r="BM196" s="13"/>
      <c r="BN196" s="13">
        <v>0</v>
      </c>
      <c r="BO196" s="13">
        <v>0.05</v>
      </c>
      <c r="BP196" s="13">
        <v>0</v>
      </c>
      <c r="BQ196" s="13">
        <v>0.125</v>
      </c>
      <c r="BR196" s="704" t="s">
        <v>35</v>
      </c>
      <c r="BS196" s="704" t="s">
        <v>35</v>
      </c>
      <c r="BT196" s="704" t="s">
        <v>35</v>
      </c>
      <c r="BU196" s="704" t="s">
        <v>35</v>
      </c>
      <c r="BV196" s="704" t="s">
        <v>35</v>
      </c>
      <c r="BW196" s="704" t="s">
        <v>35</v>
      </c>
      <c r="BX196" s="704" t="s">
        <v>35</v>
      </c>
      <c r="BY196" s="704" t="s">
        <v>35</v>
      </c>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CP196" s="14">
        <v>0.5</v>
      </c>
      <c r="CQ196" s="14">
        <v>0.5</v>
      </c>
      <c r="CR196" s="14">
        <v>0.5</v>
      </c>
      <c r="CS196" s="14">
        <v>0.5</v>
      </c>
      <c r="DB196" s="14">
        <v>0.93</v>
      </c>
      <c r="DC196" s="14">
        <v>0</v>
      </c>
      <c r="DD196" s="14">
        <v>0.93</v>
      </c>
      <c r="DE196" s="14">
        <v>0.93</v>
      </c>
      <c r="DF196" s="14">
        <v>0.93</v>
      </c>
      <c r="DG196" s="14">
        <v>0.93</v>
      </c>
      <c r="DH196" s="14">
        <v>0.93</v>
      </c>
      <c r="DI196" s="14">
        <v>0.93</v>
      </c>
      <c r="DR196" s="14">
        <v>0.46</v>
      </c>
      <c r="DS196" s="14">
        <v>0.63</v>
      </c>
      <c r="DV196" s="183">
        <f t="shared" si="9"/>
        <v>0</v>
      </c>
      <c r="DW196" s="183">
        <f t="shared" si="10"/>
        <v>0</v>
      </c>
      <c r="DX196" s="12">
        <f t="shared" si="11"/>
        <v>0</v>
      </c>
      <c r="DY196" s="12">
        <v>0</v>
      </c>
    </row>
    <row r="197" spans="1:129" x14ac:dyDescent="0.25">
      <c r="A197" s="294">
        <v>4361</v>
      </c>
      <c r="B197" s="294">
        <v>675327</v>
      </c>
      <c r="C197" s="294">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560">
        <v>7.1428571428571397E-2</v>
      </c>
      <c r="BC197" s="560">
        <v>0</v>
      </c>
      <c r="BD197" s="560">
        <v>0</v>
      </c>
      <c r="BE197" s="560">
        <v>7.8947368421052599E-2</v>
      </c>
      <c r="BF197" s="13"/>
      <c r="BG197" s="13"/>
      <c r="BH197" s="13"/>
      <c r="BI197" s="13"/>
      <c r="BJ197" s="13"/>
      <c r="BK197" s="13"/>
      <c r="BL197" s="13"/>
      <c r="BM197" s="13"/>
      <c r="BN197" s="13">
        <v>7.1428571428571397E-2</v>
      </c>
      <c r="BO197" s="13">
        <v>0</v>
      </c>
      <c r="BP197" s="13">
        <v>0</v>
      </c>
      <c r="BQ197" s="13">
        <v>7.8947368421052599E-2</v>
      </c>
      <c r="BR197" s="704" t="s">
        <v>35</v>
      </c>
      <c r="BS197" s="704" t="s">
        <v>35</v>
      </c>
      <c r="BT197" s="704" t="s">
        <v>35</v>
      </c>
      <c r="BU197" s="704" t="s">
        <v>35</v>
      </c>
      <c r="BV197" s="704" t="s">
        <v>35</v>
      </c>
      <c r="BW197" s="704" t="s">
        <v>35</v>
      </c>
      <c r="BX197" s="704" t="s">
        <v>35</v>
      </c>
      <c r="BY197" s="704" t="s">
        <v>35</v>
      </c>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2.58</v>
      </c>
      <c r="CF197" s="14">
        <f>+INDEX('Monthy Targets'!AB:AB,MATCH(FY2018_ALL_Targets!$B197,'Monthy Targets'!$B:$B,0))</f>
        <v>2.6</v>
      </c>
      <c r="CG197" s="14">
        <f>+INDEX('Monthy Targets'!AC:AC,MATCH(FY2018_ALL_Targets!$B197,'Monthy Targets'!$B:$B,0))</f>
        <v>0</v>
      </c>
      <c r="CH197" s="14">
        <f>+INDEX('Monthy Targets'!AD:AD,MATCH(FY2018_ALL_Targets!$B197,'Monthy Targets'!$B:$B,0))</f>
        <v>0</v>
      </c>
      <c r="CI197" s="14">
        <f>+INDEX('Monthy Targets'!AE:AE,MATCH(FY2018_ALL_Targets!$B197,'Monthy Targets'!$B:$B,0))</f>
        <v>0</v>
      </c>
      <c r="CJ197" s="14">
        <f>+INDEX('Monthy Targets'!AF:AF,MATCH(FY2018_ALL_Targets!$B197,'Monthy Targets'!$B:$B,0))</f>
        <v>0</v>
      </c>
      <c r="CK197" s="14">
        <f>+INDEX('Monthy Targets'!AG:AG,MATCH(FY2018_ALL_Targets!$B197,'Monthy Targets'!$B:$B,0))</f>
        <v>0</v>
      </c>
      <c r="CL197" s="14">
        <v>0.17</v>
      </c>
      <c r="CM197" s="14">
        <v>0.17</v>
      </c>
      <c r="CN197" s="14">
        <v>0.17</v>
      </c>
      <c r="CO197" s="14">
        <v>0.17</v>
      </c>
      <c r="CP197" s="14">
        <v>0.17</v>
      </c>
      <c r="CQ197" s="14">
        <v>0.17</v>
      </c>
      <c r="CR197" s="14">
        <v>0.17</v>
      </c>
      <c r="CS197" s="14">
        <v>0.17</v>
      </c>
      <c r="DB197" s="14">
        <v>0.32</v>
      </c>
      <c r="DC197" s="14">
        <v>0.32</v>
      </c>
      <c r="DD197" s="14">
        <v>0.32</v>
      </c>
      <c r="DE197" s="14">
        <v>0.32</v>
      </c>
      <c r="DF197" s="14">
        <v>0.32</v>
      </c>
      <c r="DG197" s="14">
        <v>0.32</v>
      </c>
      <c r="DH197" s="14">
        <v>0.32</v>
      </c>
      <c r="DI197" s="14">
        <v>0.32</v>
      </c>
      <c r="DR197" s="14">
        <v>0.48</v>
      </c>
      <c r="DS197" s="14">
        <v>0.5</v>
      </c>
      <c r="DV197" s="183">
        <f t="shared" si="9"/>
        <v>0</v>
      </c>
      <c r="DW197" s="183">
        <f t="shared" si="10"/>
        <v>0</v>
      </c>
      <c r="DX197" s="12">
        <f t="shared" si="11"/>
        <v>0</v>
      </c>
      <c r="DY197" s="12">
        <v>0</v>
      </c>
    </row>
    <row r="198" spans="1:129" x14ac:dyDescent="0.25">
      <c r="A198" s="294">
        <v>4594</v>
      </c>
      <c r="B198" s="294">
        <v>675329</v>
      </c>
      <c r="C198" s="294">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560">
        <v>7.2727272727272696E-2</v>
      </c>
      <c r="BC198" s="560">
        <v>0</v>
      </c>
      <c r="BD198" s="560">
        <v>0</v>
      </c>
      <c r="BE198" s="560">
        <v>5.6603773584905703E-2</v>
      </c>
      <c r="BF198" s="13"/>
      <c r="BG198" s="13"/>
      <c r="BH198" s="13"/>
      <c r="BI198" s="13"/>
      <c r="BJ198" s="13"/>
      <c r="BK198" s="13"/>
      <c r="BL198" s="13"/>
      <c r="BM198" s="13"/>
      <c r="BN198" s="13">
        <v>7.2727272727272696E-2</v>
      </c>
      <c r="BO198" s="13">
        <v>0</v>
      </c>
      <c r="BP198" s="13">
        <v>0</v>
      </c>
      <c r="BQ198" s="13">
        <v>5.6603773584905703E-2</v>
      </c>
      <c r="BR198" s="704" t="s">
        <v>36</v>
      </c>
      <c r="BS198" s="704" t="s">
        <v>35</v>
      </c>
      <c r="BT198" s="704" t="s">
        <v>35</v>
      </c>
      <c r="BU198" s="704" t="s">
        <v>35</v>
      </c>
      <c r="BV198" s="704" t="s">
        <v>36</v>
      </c>
      <c r="BW198" s="704" t="s">
        <v>35</v>
      </c>
      <c r="BX198" s="704" t="s">
        <v>35</v>
      </c>
      <c r="BY198" s="704" t="s">
        <v>35</v>
      </c>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11.57</v>
      </c>
      <c r="CF198" s="14">
        <f>+INDEX('Monthy Targets'!AB:AB,MATCH(FY2018_ALL_Targets!$B198,'Monthy Targets'!$B:$B,0))</f>
        <v>11.62</v>
      </c>
      <c r="CG198" s="14">
        <f>+INDEX('Monthy Targets'!AC:AC,MATCH(FY2018_ALL_Targets!$B198,'Monthy Targets'!$B:$B,0))</f>
        <v>0</v>
      </c>
      <c r="CH198" s="14">
        <f>+INDEX('Monthy Targets'!AD:AD,MATCH(FY2018_ALL_Targets!$B198,'Monthy Targets'!$B:$B,0))</f>
        <v>0</v>
      </c>
      <c r="CI198" s="14">
        <f>+INDEX('Monthy Targets'!AE:AE,MATCH(FY2018_ALL_Targets!$B198,'Monthy Targets'!$B:$B,0))</f>
        <v>0</v>
      </c>
      <c r="CJ198" s="14">
        <f>+INDEX('Monthy Targets'!AF:AF,MATCH(FY2018_ALL_Targets!$B198,'Monthy Targets'!$B:$B,0))</f>
        <v>0</v>
      </c>
      <c r="CK198" s="14">
        <f>+INDEX('Monthy Targets'!AG:AG,MATCH(FY2018_ALL_Targets!$B198,'Monthy Targets'!$B:$B,0))</f>
        <v>0</v>
      </c>
      <c r="CL198" s="14">
        <v>0</v>
      </c>
      <c r="CM198" s="14">
        <v>0.77</v>
      </c>
      <c r="CN198" s="14">
        <v>0.77</v>
      </c>
      <c r="CO198" s="14">
        <v>0.77</v>
      </c>
      <c r="CP198" s="14">
        <v>0</v>
      </c>
      <c r="CQ198" s="14">
        <v>0.77</v>
      </c>
      <c r="CR198" s="14">
        <v>0.77</v>
      </c>
      <c r="CS198" s="14">
        <v>0.77</v>
      </c>
      <c r="DB198" s="14">
        <v>0</v>
      </c>
      <c r="DC198" s="14">
        <v>1.43</v>
      </c>
      <c r="DD198" s="14">
        <v>1.43</v>
      </c>
      <c r="DE198" s="14">
        <v>1.43</v>
      </c>
      <c r="DF198" s="14">
        <v>0</v>
      </c>
      <c r="DG198" s="14">
        <v>1.43</v>
      </c>
      <c r="DH198" s="14">
        <v>1.43</v>
      </c>
      <c r="DI198" s="14">
        <v>1.43</v>
      </c>
      <c r="DR198" s="14">
        <v>1.94</v>
      </c>
      <c r="DS198" s="14">
        <v>1.99</v>
      </c>
      <c r="DV198" s="183">
        <f t="shared" si="9"/>
        <v>1</v>
      </c>
      <c r="DW198" s="183">
        <f t="shared" si="10"/>
        <v>1</v>
      </c>
      <c r="DX198" s="12">
        <f t="shared" si="11"/>
        <v>0</v>
      </c>
      <c r="DY198" s="12">
        <v>0</v>
      </c>
    </row>
    <row r="199" spans="1:129" x14ac:dyDescent="0.25">
      <c r="A199" s="294">
        <v>4846</v>
      </c>
      <c r="B199" s="294">
        <v>675336</v>
      </c>
      <c r="C199" s="294">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560">
        <v>1.5384615384615399E-2</v>
      </c>
      <c r="BC199" s="560">
        <v>2.7777777777777801E-2</v>
      </c>
      <c r="BD199" s="560">
        <v>0</v>
      </c>
      <c r="BE199" s="560">
        <v>0.25</v>
      </c>
      <c r="BF199" s="13"/>
      <c r="BG199" s="13"/>
      <c r="BH199" s="13"/>
      <c r="BI199" s="13"/>
      <c r="BJ199" s="13"/>
      <c r="BK199" s="13"/>
      <c r="BL199" s="13"/>
      <c r="BM199" s="13"/>
      <c r="BN199" s="13">
        <v>1.5384615384615399E-2</v>
      </c>
      <c r="BO199" s="13">
        <v>2.7777777777777801E-2</v>
      </c>
      <c r="BP199" s="13">
        <v>0</v>
      </c>
      <c r="BQ199" s="13">
        <v>0.25</v>
      </c>
      <c r="BR199" s="704" t="s">
        <v>35</v>
      </c>
      <c r="BS199" s="704" t="s">
        <v>35</v>
      </c>
      <c r="BT199" s="704" t="s">
        <v>35</v>
      </c>
      <c r="BU199" s="704" t="s">
        <v>35</v>
      </c>
      <c r="BV199" s="704" t="s">
        <v>35</v>
      </c>
      <c r="BW199" s="704" t="s">
        <v>35</v>
      </c>
      <c r="BX199" s="704" t="s">
        <v>35</v>
      </c>
      <c r="BY199" s="704" t="s">
        <v>35</v>
      </c>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14.46</v>
      </c>
      <c r="CF199" s="14">
        <f>+INDEX('Monthy Targets'!AB:AB,MATCH(FY2018_ALL_Targets!$B199,'Monthy Targets'!$B:$B,0))</f>
        <v>14.52</v>
      </c>
      <c r="CG199" s="14">
        <f>+INDEX('Monthy Targets'!AC:AC,MATCH(FY2018_ALL_Targets!$B199,'Monthy Targets'!$B:$B,0))</f>
        <v>0</v>
      </c>
      <c r="CH199" s="14">
        <f>+INDEX('Monthy Targets'!AD:AD,MATCH(FY2018_ALL_Targets!$B199,'Monthy Targets'!$B:$B,0))</f>
        <v>0</v>
      </c>
      <c r="CI199" s="14">
        <f>+INDEX('Monthy Targets'!AE:AE,MATCH(FY2018_ALL_Targets!$B199,'Monthy Targets'!$B:$B,0))</f>
        <v>0</v>
      </c>
      <c r="CJ199" s="14">
        <f>+INDEX('Monthy Targets'!AF:AF,MATCH(FY2018_ALL_Targets!$B199,'Monthy Targets'!$B:$B,0))</f>
        <v>0</v>
      </c>
      <c r="CK199" s="14">
        <f>+INDEX('Monthy Targets'!AG:AG,MATCH(FY2018_ALL_Targets!$B199,'Monthy Targets'!$B:$B,0))</f>
        <v>0</v>
      </c>
      <c r="CL199" s="14">
        <v>0.96</v>
      </c>
      <c r="CM199" s="14">
        <v>0.96</v>
      </c>
      <c r="CN199" s="14">
        <v>0.96</v>
      </c>
      <c r="CO199" s="14">
        <v>0.96</v>
      </c>
      <c r="CP199" s="14">
        <v>0.96</v>
      </c>
      <c r="CQ199" s="14">
        <v>0.96</v>
      </c>
      <c r="CR199" s="14">
        <v>0.96</v>
      </c>
      <c r="CS199" s="14">
        <v>0.96</v>
      </c>
      <c r="DB199" s="14">
        <v>1.78</v>
      </c>
      <c r="DC199" s="14">
        <v>1.78</v>
      </c>
      <c r="DD199" s="14">
        <v>1.78</v>
      </c>
      <c r="DE199" s="14">
        <v>1.78</v>
      </c>
      <c r="DF199" s="14">
        <v>1.78</v>
      </c>
      <c r="DG199" s="14">
        <v>1.78</v>
      </c>
      <c r="DH199" s="14">
        <v>1.78</v>
      </c>
      <c r="DI199" s="14">
        <v>1.78</v>
      </c>
      <c r="DR199" s="14">
        <v>2.71</v>
      </c>
      <c r="DS199" s="14">
        <v>2.78</v>
      </c>
      <c r="DV199" s="183">
        <f t="shared" si="9"/>
        <v>0</v>
      </c>
      <c r="DW199" s="183">
        <f t="shared" si="10"/>
        <v>0</v>
      </c>
      <c r="DX199" s="12">
        <f t="shared" si="11"/>
        <v>0</v>
      </c>
      <c r="DY199" s="12">
        <v>0</v>
      </c>
    </row>
    <row r="200" spans="1:129" x14ac:dyDescent="0.25">
      <c r="A200" s="294">
        <v>4655</v>
      </c>
      <c r="B200" s="294">
        <v>675338</v>
      </c>
      <c r="C200" s="294">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560">
        <v>6.1224489795918401E-2</v>
      </c>
      <c r="BC200" s="560">
        <v>2.4390243902439001E-2</v>
      </c>
      <c r="BD200" s="560">
        <v>0</v>
      </c>
      <c r="BE200" s="560">
        <v>9.0909090909090898E-2</v>
      </c>
      <c r="BF200" s="13"/>
      <c r="BG200" s="13"/>
      <c r="BH200" s="13"/>
      <c r="BI200" s="13"/>
      <c r="BJ200" s="13"/>
      <c r="BK200" s="13"/>
      <c r="BL200" s="13"/>
      <c r="BM200" s="13"/>
      <c r="BN200" s="13">
        <v>6.1224489795918401E-2</v>
      </c>
      <c r="BO200" s="13">
        <v>2.4390243902439001E-2</v>
      </c>
      <c r="BP200" s="13">
        <v>0</v>
      </c>
      <c r="BQ200" s="13">
        <v>9.0909090909090898E-2</v>
      </c>
      <c r="BR200" s="704" t="s">
        <v>36</v>
      </c>
      <c r="BS200" s="704" t="s">
        <v>35</v>
      </c>
      <c r="BT200" s="704" t="s">
        <v>35</v>
      </c>
      <c r="BU200" s="704" t="s">
        <v>35</v>
      </c>
      <c r="BV200" s="704" t="s">
        <v>36</v>
      </c>
      <c r="BW200" s="704" t="s">
        <v>35</v>
      </c>
      <c r="BX200" s="704" t="s">
        <v>35</v>
      </c>
      <c r="BY200" s="704" t="s">
        <v>35</v>
      </c>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7.04</v>
      </c>
      <c r="CF200" s="14">
        <f>+INDEX('Monthy Targets'!AB:AB,MATCH(FY2018_ALL_Targets!$B200,'Monthy Targets'!$B:$B,0))</f>
        <v>7.07</v>
      </c>
      <c r="CG200" s="14">
        <f>+INDEX('Monthy Targets'!AC:AC,MATCH(FY2018_ALL_Targets!$B200,'Monthy Targets'!$B:$B,0))</f>
        <v>0</v>
      </c>
      <c r="CH200" s="14">
        <f>+INDEX('Monthy Targets'!AD:AD,MATCH(FY2018_ALL_Targets!$B200,'Monthy Targets'!$B:$B,0))</f>
        <v>0</v>
      </c>
      <c r="CI200" s="14">
        <f>+INDEX('Monthy Targets'!AE:AE,MATCH(FY2018_ALL_Targets!$B200,'Monthy Targets'!$B:$B,0))</f>
        <v>0</v>
      </c>
      <c r="CJ200" s="14">
        <f>+INDEX('Monthy Targets'!AF:AF,MATCH(FY2018_ALL_Targets!$B200,'Monthy Targets'!$B:$B,0))</f>
        <v>0</v>
      </c>
      <c r="CK200" s="14">
        <f>+INDEX('Monthy Targets'!AG:AG,MATCH(FY2018_ALL_Targets!$B200,'Monthy Targets'!$B:$B,0))</f>
        <v>0</v>
      </c>
      <c r="CL200" s="14">
        <v>0.47</v>
      </c>
      <c r="CM200" s="14">
        <v>0.47</v>
      </c>
      <c r="CN200" s="14">
        <v>0.47</v>
      </c>
      <c r="CO200" s="14">
        <v>0.47</v>
      </c>
      <c r="CP200" s="14">
        <v>0</v>
      </c>
      <c r="CQ200" s="14">
        <v>0.47</v>
      </c>
      <c r="CR200" s="14">
        <v>0.47</v>
      </c>
      <c r="CS200" s="14">
        <v>0.47</v>
      </c>
      <c r="DB200" s="14">
        <v>0.87</v>
      </c>
      <c r="DC200" s="14">
        <v>0.87</v>
      </c>
      <c r="DD200" s="14">
        <v>0.87</v>
      </c>
      <c r="DE200" s="14">
        <v>0.87</v>
      </c>
      <c r="DF200" s="14">
        <v>0</v>
      </c>
      <c r="DG200" s="14">
        <v>0.87</v>
      </c>
      <c r="DH200" s="14">
        <v>0.87</v>
      </c>
      <c r="DI200" s="14">
        <v>0.87</v>
      </c>
      <c r="DR200" s="14">
        <v>1.32</v>
      </c>
      <c r="DS200" s="14">
        <v>1.21</v>
      </c>
      <c r="DV200" s="183">
        <f t="shared" si="9"/>
        <v>1</v>
      </c>
      <c r="DW200" s="183">
        <f t="shared" si="10"/>
        <v>1</v>
      </c>
      <c r="DX200" s="12">
        <f t="shared" si="11"/>
        <v>0</v>
      </c>
      <c r="DY200" s="12">
        <v>0</v>
      </c>
    </row>
    <row r="201" spans="1:129" x14ac:dyDescent="0.25">
      <c r="A201" s="294">
        <v>5017</v>
      </c>
      <c r="B201" s="294">
        <v>675344</v>
      </c>
      <c r="C201" s="294">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560">
        <v>5.3571428571428603E-2</v>
      </c>
      <c r="BC201" s="560">
        <v>0.1</v>
      </c>
      <c r="BD201" s="560">
        <v>0</v>
      </c>
      <c r="BE201" s="560">
        <v>0.27027027027027001</v>
      </c>
      <c r="BF201" s="13"/>
      <c r="BG201" s="13"/>
      <c r="BH201" s="13"/>
      <c r="BI201" s="13"/>
      <c r="BJ201" s="13"/>
      <c r="BK201" s="13"/>
      <c r="BL201" s="13"/>
      <c r="BM201" s="13"/>
      <c r="BN201" s="13">
        <v>5.3571428571428603E-2</v>
      </c>
      <c r="BO201" s="13">
        <v>0.1</v>
      </c>
      <c r="BP201" s="13">
        <v>0</v>
      </c>
      <c r="BQ201" s="13">
        <v>0.27027027027027001</v>
      </c>
      <c r="BR201" s="704" t="s">
        <v>36</v>
      </c>
      <c r="BS201" s="704" t="s">
        <v>36</v>
      </c>
      <c r="BT201" s="704" t="s">
        <v>35</v>
      </c>
      <c r="BU201" s="704" t="s">
        <v>36</v>
      </c>
      <c r="BV201" s="704" t="s">
        <v>36</v>
      </c>
      <c r="BW201" s="704" t="s">
        <v>36</v>
      </c>
      <c r="BX201" s="704" t="s">
        <v>35</v>
      </c>
      <c r="BY201" s="704" t="s">
        <v>36</v>
      </c>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CP201" s="14">
        <v>0</v>
      </c>
      <c r="CQ201" s="14">
        <v>0</v>
      </c>
      <c r="CR201" s="14">
        <v>0.38</v>
      </c>
      <c r="CS201" s="14">
        <v>0</v>
      </c>
      <c r="DB201" s="14">
        <v>0</v>
      </c>
      <c r="DC201" s="14">
        <v>0.7</v>
      </c>
      <c r="DD201" s="14">
        <v>0.7</v>
      </c>
      <c r="DE201" s="14">
        <v>0</v>
      </c>
      <c r="DF201" s="14">
        <v>0</v>
      </c>
      <c r="DG201" s="14">
        <v>0</v>
      </c>
      <c r="DH201" s="14">
        <v>0.7</v>
      </c>
      <c r="DI201" s="14">
        <v>0</v>
      </c>
      <c r="DR201" s="14">
        <v>0.23</v>
      </c>
      <c r="DS201" s="14">
        <v>0.11</v>
      </c>
      <c r="DV201" s="183">
        <f t="shared" si="9"/>
        <v>3</v>
      </c>
      <c r="DW201" s="183">
        <f t="shared" si="10"/>
        <v>3</v>
      </c>
      <c r="DX201" s="12">
        <f t="shared" si="11"/>
        <v>0</v>
      </c>
      <c r="DY201" s="12">
        <v>0</v>
      </c>
    </row>
    <row r="202" spans="1:129" x14ac:dyDescent="0.25">
      <c r="A202" s="294">
        <v>5338</v>
      </c>
      <c r="B202" s="294">
        <v>675346</v>
      </c>
      <c r="C202" s="294">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560">
        <v>1.02040816326531E-2</v>
      </c>
      <c r="BC202" s="560">
        <v>4.6875E-2</v>
      </c>
      <c r="BD202" s="560">
        <v>0</v>
      </c>
      <c r="BE202" s="560">
        <v>0.155555555555556</v>
      </c>
      <c r="BF202" s="13"/>
      <c r="BG202" s="13"/>
      <c r="BH202" s="13"/>
      <c r="BI202" s="13"/>
      <c r="BJ202" s="13"/>
      <c r="BK202" s="13"/>
      <c r="BL202" s="13"/>
      <c r="BM202" s="13"/>
      <c r="BN202" s="13">
        <v>1.02040816326531E-2</v>
      </c>
      <c r="BO202" s="13">
        <v>4.6875E-2</v>
      </c>
      <c r="BP202" s="13">
        <v>0</v>
      </c>
      <c r="BQ202" s="13">
        <v>0.155555555555556</v>
      </c>
      <c r="BR202" s="704" t="s">
        <v>35</v>
      </c>
      <c r="BS202" s="704" t="s">
        <v>35</v>
      </c>
      <c r="BT202" s="704" t="s">
        <v>35</v>
      </c>
      <c r="BU202" s="704" t="s">
        <v>35</v>
      </c>
      <c r="BV202" s="704" t="s">
        <v>35</v>
      </c>
      <c r="BW202" s="704" t="s">
        <v>35</v>
      </c>
      <c r="BX202" s="704" t="s">
        <v>35</v>
      </c>
      <c r="BY202" s="704" t="s">
        <v>35</v>
      </c>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36.22</v>
      </c>
      <c r="CF202" s="14">
        <f>+INDEX('Monthy Targets'!AB:AB,MATCH(FY2018_ALL_Targets!$B202,'Monthy Targets'!$B:$B,0))</f>
        <v>36.380000000000003</v>
      </c>
      <c r="CG202" s="14">
        <f>+INDEX('Monthy Targets'!AC:AC,MATCH(FY2018_ALL_Targets!$B202,'Monthy Targets'!$B:$B,0))</f>
        <v>0</v>
      </c>
      <c r="CH202" s="14">
        <f>+INDEX('Monthy Targets'!AD:AD,MATCH(FY2018_ALL_Targets!$B202,'Monthy Targets'!$B:$B,0))</f>
        <v>0</v>
      </c>
      <c r="CI202" s="14">
        <f>+INDEX('Monthy Targets'!AE:AE,MATCH(FY2018_ALL_Targets!$B202,'Monthy Targets'!$B:$B,0))</f>
        <v>0</v>
      </c>
      <c r="CJ202" s="14">
        <f>+INDEX('Monthy Targets'!AF:AF,MATCH(FY2018_ALL_Targets!$B202,'Monthy Targets'!$B:$B,0))</f>
        <v>0</v>
      </c>
      <c r="CK202" s="14">
        <f>+INDEX('Monthy Targets'!AG:AG,MATCH(FY2018_ALL_Targets!$B202,'Monthy Targets'!$B:$B,0))</f>
        <v>0</v>
      </c>
      <c r="CL202" s="14">
        <v>2.41</v>
      </c>
      <c r="CM202" s="14">
        <v>2.41</v>
      </c>
      <c r="CN202" s="14">
        <v>2.41</v>
      </c>
      <c r="CO202" s="14">
        <v>2.41</v>
      </c>
      <c r="CP202" s="14">
        <v>2.41</v>
      </c>
      <c r="CQ202" s="14">
        <v>2.41</v>
      </c>
      <c r="CR202" s="14">
        <v>2.41</v>
      </c>
      <c r="CS202" s="14">
        <v>2.41</v>
      </c>
      <c r="DB202" s="14">
        <v>4.47</v>
      </c>
      <c r="DC202" s="14">
        <v>4.47</v>
      </c>
      <c r="DD202" s="14">
        <v>4.47</v>
      </c>
      <c r="DE202" s="14">
        <v>4.47</v>
      </c>
      <c r="DF202" s="14">
        <v>4.47</v>
      </c>
      <c r="DG202" s="14">
        <v>4.47</v>
      </c>
      <c r="DH202" s="14">
        <v>4.47</v>
      </c>
      <c r="DI202" s="14">
        <v>4.47</v>
      </c>
      <c r="DR202" s="14">
        <v>6.8</v>
      </c>
      <c r="DS202" s="14">
        <v>6.97</v>
      </c>
      <c r="DV202" s="183">
        <f t="shared" si="9"/>
        <v>0</v>
      </c>
      <c r="DW202" s="183">
        <f t="shared" si="10"/>
        <v>0</v>
      </c>
      <c r="DX202" s="12">
        <f t="shared" si="11"/>
        <v>0</v>
      </c>
      <c r="DY202" s="12">
        <v>0</v>
      </c>
    </row>
    <row r="203" spans="1:129" x14ac:dyDescent="0.25">
      <c r="A203" s="294">
        <v>4205</v>
      </c>
      <c r="B203" s="294">
        <v>675350</v>
      </c>
      <c r="C203" s="294">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560">
        <v>5.9701492537313397E-2</v>
      </c>
      <c r="BC203" s="560">
        <v>2.1739130434782601E-2</v>
      </c>
      <c r="BD203" s="560">
        <v>0</v>
      </c>
      <c r="BE203" s="560">
        <v>0.12121212121212099</v>
      </c>
      <c r="BF203" s="13"/>
      <c r="BG203" s="13"/>
      <c r="BH203" s="13"/>
      <c r="BI203" s="13"/>
      <c r="BJ203" s="13"/>
      <c r="BK203" s="13"/>
      <c r="BL203" s="13"/>
      <c r="BM203" s="13"/>
      <c r="BN203" s="13">
        <v>5.9701492537313397E-2</v>
      </c>
      <c r="BO203" s="13">
        <v>2.1739130434782601E-2</v>
      </c>
      <c r="BP203" s="13">
        <v>0</v>
      </c>
      <c r="BQ203" s="13">
        <v>0.12121212121212099</v>
      </c>
      <c r="BR203" s="704" t="s">
        <v>36</v>
      </c>
      <c r="BS203" s="704" t="s">
        <v>35</v>
      </c>
      <c r="BT203" s="704" t="s">
        <v>35</v>
      </c>
      <c r="BU203" s="704" t="s">
        <v>35</v>
      </c>
      <c r="BV203" s="704" t="s">
        <v>36</v>
      </c>
      <c r="BW203" s="704" t="s">
        <v>35</v>
      </c>
      <c r="BX203" s="704" t="s">
        <v>35</v>
      </c>
      <c r="BY203" s="704" t="s">
        <v>35</v>
      </c>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6.93</v>
      </c>
      <c r="CF203" s="14">
        <f>+INDEX('Monthy Targets'!AB:AB,MATCH(FY2018_ALL_Targets!$B203,'Monthy Targets'!$B:$B,0))</f>
        <v>6.97</v>
      </c>
      <c r="CG203" s="14">
        <f>+INDEX('Monthy Targets'!AC:AC,MATCH(FY2018_ALL_Targets!$B203,'Monthy Targets'!$B:$B,0))</f>
        <v>0</v>
      </c>
      <c r="CH203" s="14">
        <f>+INDEX('Monthy Targets'!AD:AD,MATCH(FY2018_ALL_Targets!$B203,'Monthy Targets'!$B:$B,0))</f>
        <v>0</v>
      </c>
      <c r="CI203" s="14">
        <f>+INDEX('Monthy Targets'!AE:AE,MATCH(FY2018_ALL_Targets!$B203,'Monthy Targets'!$B:$B,0))</f>
        <v>0</v>
      </c>
      <c r="CJ203" s="14">
        <f>+INDEX('Monthy Targets'!AF:AF,MATCH(FY2018_ALL_Targets!$B203,'Monthy Targets'!$B:$B,0))</f>
        <v>0</v>
      </c>
      <c r="CK203" s="14">
        <f>+INDEX('Monthy Targets'!AG:AG,MATCH(FY2018_ALL_Targets!$B203,'Monthy Targets'!$B:$B,0))</f>
        <v>0</v>
      </c>
      <c r="CL203" s="14">
        <v>0</v>
      </c>
      <c r="CM203" s="14">
        <v>0.46</v>
      </c>
      <c r="CN203" s="14">
        <v>0.46</v>
      </c>
      <c r="CO203" s="14">
        <v>0</v>
      </c>
      <c r="CP203" s="14">
        <v>0</v>
      </c>
      <c r="CQ203" s="14">
        <v>0.46</v>
      </c>
      <c r="CR203" s="14">
        <v>0.46</v>
      </c>
      <c r="CS203" s="14">
        <v>0.46</v>
      </c>
      <c r="DB203" s="14">
        <v>0</v>
      </c>
      <c r="DC203" s="14">
        <v>0.86</v>
      </c>
      <c r="DD203" s="14">
        <v>0.86</v>
      </c>
      <c r="DE203" s="14">
        <v>0</v>
      </c>
      <c r="DF203" s="14">
        <v>0</v>
      </c>
      <c r="DG203" s="14">
        <v>0.86</v>
      </c>
      <c r="DH203" s="14">
        <v>0.86</v>
      </c>
      <c r="DI203" s="14">
        <v>0.86</v>
      </c>
      <c r="DR203" s="14">
        <v>1.02</v>
      </c>
      <c r="DS203" s="14">
        <v>1.19</v>
      </c>
      <c r="DV203" s="183">
        <f t="shared" si="9"/>
        <v>1</v>
      </c>
      <c r="DW203" s="183">
        <f t="shared" si="10"/>
        <v>1</v>
      </c>
      <c r="DX203" s="12">
        <f t="shared" si="11"/>
        <v>0</v>
      </c>
      <c r="DY203" s="12">
        <v>0</v>
      </c>
    </row>
    <row r="204" spans="1:129" x14ac:dyDescent="0.25">
      <c r="A204" s="294">
        <v>4988</v>
      </c>
      <c r="B204" s="294">
        <v>675352</v>
      </c>
      <c r="C204" s="294">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560">
        <v>0</v>
      </c>
      <c r="BC204" s="560">
        <v>2.7027027027027001E-2</v>
      </c>
      <c r="BD204" s="560">
        <v>0</v>
      </c>
      <c r="BE204" s="560">
        <v>0.19298245614035101</v>
      </c>
      <c r="BF204" s="13"/>
      <c r="BG204" s="13"/>
      <c r="BH204" s="13"/>
      <c r="BI204" s="13"/>
      <c r="BJ204" s="13"/>
      <c r="BK204" s="13"/>
      <c r="BL204" s="13"/>
      <c r="BM204" s="13"/>
      <c r="BN204" s="13">
        <v>0</v>
      </c>
      <c r="BO204" s="13">
        <v>2.7027027027027001E-2</v>
      </c>
      <c r="BP204" s="13">
        <v>0</v>
      </c>
      <c r="BQ204" s="13">
        <v>0.19298245614035101</v>
      </c>
      <c r="BR204" s="704" t="s">
        <v>35</v>
      </c>
      <c r="BS204" s="704" t="s">
        <v>35</v>
      </c>
      <c r="BT204" s="704" t="s">
        <v>35</v>
      </c>
      <c r="BU204" s="704" t="s">
        <v>35</v>
      </c>
      <c r="BV204" s="704" t="s">
        <v>35</v>
      </c>
      <c r="BW204" s="704" t="s">
        <v>35</v>
      </c>
      <c r="BX204" s="704" t="s">
        <v>35</v>
      </c>
      <c r="BY204" s="704" t="s">
        <v>35</v>
      </c>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9.83</v>
      </c>
      <c r="CF204" s="14">
        <f>+INDEX('Monthy Targets'!AB:AB,MATCH(FY2018_ALL_Targets!$B204,'Monthy Targets'!$B:$B,0))</f>
        <v>9.8699999999999992</v>
      </c>
      <c r="CG204" s="14">
        <f>+INDEX('Monthy Targets'!AC:AC,MATCH(FY2018_ALL_Targets!$B204,'Monthy Targets'!$B:$B,0))</f>
        <v>0</v>
      </c>
      <c r="CH204" s="14">
        <f>+INDEX('Monthy Targets'!AD:AD,MATCH(FY2018_ALL_Targets!$B204,'Monthy Targets'!$B:$B,0))</f>
        <v>0</v>
      </c>
      <c r="CI204" s="14">
        <f>+INDEX('Monthy Targets'!AE:AE,MATCH(FY2018_ALL_Targets!$B204,'Monthy Targets'!$B:$B,0))</f>
        <v>0</v>
      </c>
      <c r="CJ204" s="14">
        <f>+INDEX('Monthy Targets'!AF:AF,MATCH(FY2018_ALL_Targets!$B204,'Monthy Targets'!$B:$B,0))</f>
        <v>0</v>
      </c>
      <c r="CK204" s="14">
        <f>+INDEX('Monthy Targets'!AG:AG,MATCH(FY2018_ALL_Targets!$B204,'Monthy Targets'!$B:$B,0))</f>
        <v>0</v>
      </c>
      <c r="CL204" s="14">
        <v>0.65</v>
      </c>
      <c r="CM204" s="14">
        <v>0.65</v>
      </c>
      <c r="CN204" s="14">
        <v>0.65</v>
      </c>
      <c r="CO204" s="14">
        <v>0.65</v>
      </c>
      <c r="CP204" s="14">
        <v>0.65</v>
      </c>
      <c r="CQ204" s="14">
        <v>0.65</v>
      </c>
      <c r="CR204" s="14">
        <v>0.65</v>
      </c>
      <c r="CS204" s="14">
        <v>0.65</v>
      </c>
      <c r="DB204" s="14">
        <v>1.21</v>
      </c>
      <c r="DC204" s="14">
        <v>1.21</v>
      </c>
      <c r="DD204" s="14">
        <v>1.21</v>
      </c>
      <c r="DE204" s="14">
        <v>1.21</v>
      </c>
      <c r="DF204" s="14">
        <v>1.21</v>
      </c>
      <c r="DG204" s="14">
        <v>1.21</v>
      </c>
      <c r="DH204" s="14">
        <v>1.21</v>
      </c>
      <c r="DI204" s="14">
        <v>1.21</v>
      </c>
      <c r="DR204" s="14">
        <v>1.84</v>
      </c>
      <c r="DS204" s="14">
        <v>1.89</v>
      </c>
      <c r="DV204" s="183">
        <f t="shared" si="9"/>
        <v>0</v>
      </c>
      <c r="DW204" s="183">
        <f t="shared" si="10"/>
        <v>0</v>
      </c>
      <c r="DX204" s="12">
        <f t="shared" si="11"/>
        <v>0</v>
      </c>
      <c r="DY204" s="12">
        <v>0</v>
      </c>
    </row>
    <row r="205" spans="1:129" x14ac:dyDescent="0.25">
      <c r="A205" s="294">
        <v>4874</v>
      </c>
      <c r="B205" s="294">
        <v>675356</v>
      </c>
      <c r="C205" s="294">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560">
        <v>2.7777777777777801E-2</v>
      </c>
      <c r="BC205" s="560">
        <v>4.91803278688525E-2</v>
      </c>
      <c r="BD205" s="560">
        <v>0</v>
      </c>
      <c r="BE205" s="560">
        <v>9.6774193548387094E-2</v>
      </c>
      <c r="BF205" s="13"/>
      <c r="BG205" s="13"/>
      <c r="BH205" s="13"/>
      <c r="BI205" s="13"/>
      <c r="BJ205" s="13"/>
      <c r="BK205" s="13"/>
      <c r="BL205" s="13"/>
      <c r="BM205" s="13"/>
      <c r="BN205" s="13">
        <v>2.7777777777777801E-2</v>
      </c>
      <c r="BO205" s="13">
        <v>4.91803278688525E-2</v>
      </c>
      <c r="BP205" s="13">
        <v>0</v>
      </c>
      <c r="BQ205" s="13">
        <v>9.6774193548387094E-2</v>
      </c>
      <c r="BR205" s="704" t="s">
        <v>35</v>
      </c>
      <c r="BS205" s="704" t="s">
        <v>35</v>
      </c>
      <c r="BT205" s="704" t="s">
        <v>35</v>
      </c>
      <c r="BU205" s="704" t="s">
        <v>35</v>
      </c>
      <c r="BV205" s="704" t="s">
        <v>35</v>
      </c>
      <c r="BW205" s="704" t="s">
        <v>35</v>
      </c>
      <c r="BX205" s="704" t="s">
        <v>35</v>
      </c>
      <c r="BY205" s="704" t="s">
        <v>35</v>
      </c>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10.36</v>
      </c>
      <c r="CF205" s="14">
        <f>+INDEX('Monthy Targets'!AB:AB,MATCH(FY2018_ALL_Targets!$B205,'Monthy Targets'!$B:$B,0))</f>
        <v>10.41</v>
      </c>
      <c r="CG205" s="14">
        <f>+INDEX('Monthy Targets'!AC:AC,MATCH(FY2018_ALL_Targets!$B205,'Monthy Targets'!$B:$B,0))</f>
        <v>0</v>
      </c>
      <c r="CH205" s="14">
        <f>+INDEX('Monthy Targets'!AD:AD,MATCH(FY2018_ALL_Targets!$B205,'Monthy Targets'!$B:$B,0))</f>
        <v>0</v>
      </c>
      <c r="CI205" s="14">
        <f>+INDEX('Monthy Targets'!AE:AE,MATCH(FY2018_ALL_Targets!$B205,'Monthy Targets'!$B:$B,0))</f>
        <v>0</v>
      </c>
      <c r="CJ205" s="14">
        <f>+INDEX('Monthy Targets'!AF:AF,MATCH(FY2018_ALL_Targets!$B205,'Monthy Targets'!$B:$B,0))</f>
        <v>0</v>
      </c>
      <c r="CK205" s="14">
        <f>+INDEX('Monthy Targets'!AG:AG,MATCH(FY2018_ALL_Targets!$B205,'Monthy Targets'!$B:$B,0))</f>
        <v>0</v>
      </c>
      <c r="CL205" s="14">
        <v>0.69</v>
      </c>
      <c r="CM205" s="14">
        <v>0</v>
      </c>
      <c r="CN205" s="14">
        <v>0.69</v>
      </c>
      <c r="CO205" s="14">
        <v>0.69</v>
      </c>
      <c r="CP205" s="14">
        <v>0.69</v>
      </c>
      <c r="CQ205" s="14">
        <v>0.69</v>
      </c>
      <c r="CR205" s="14">
        <v>0.69</v>
      </c>
      <c r="CS205" s="14">
        <v>0.69</v>
      </c>
      <c r="DB205" s="14">
        <v>1.28</v>
      </c>
      <c r="DC205" s="14">
        <v>0</v>
      </c>
      <c r="DD205" s="14">
        <v>1.28</v>
      </c>
      <c r="DE205" s="14">
        <v>1.28</v>
      </c>
      <c r="DF205" s="14">
        <v>1.28</v>
      </c>
      <c r="DG205" s="14">
        <v>1.28</v>
      </c>
      <c r="DH205" s="14">
        <v>1.28</v>
      </c>
      <c r="DI205" s="14">
        <v>1.28</v>
      </c>
      <c r="DR205" s="14">
        <v>1.74</v>
      </c>
      <c r="DS205" s="14">
        <v>1.99</v>
      </c>
      <c r="DV205" s="183">
        <f t="shared" si="9"/>
        <v>0</v>
      </c>
      <c r="DW205" s="183">
        <f t="shared" si="10"/>
        <v>0</v>
      </c>
      <c r="DX205" s="12">
        <f t="shared" si="11"/>
        <v>0</v>
      </c>
      <c r="DY205" s="12">
        <v>0</v>
      </c>
    </row>
    <row r="206" spans="1:129" x14ac:dyDescent="0.25">
      <c r="A206" s="294">
        <v>4170</v>
      </c>
      <c r="B206" s="294">
        <v>675358</v>
      </c>
      <c r="C206" s="294">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560">
        <v>2.7777777777777801E-2</v>
      </c>
      <c r="BC206" s="560">
        <v>3.9215686274509803E-2</v>
      </c>
      <c r="BD206" s="560">
        <v>0</v>
      </c>
      <c r="BE206" s="560">
        <v>0.14705882352941199</v>
      </c>
      <c r="BF206" s="13"/>
      <c r="BG206" s="13"/>
      <c r="BH206" s="13"/>
      <c r="BI206" s="13"/>
      <c r="BJ206" s="13"/>
      <c r="BK206" s="13"/>
      <c r="BL206" s="13"/>
      <c r="BM206" s="13"/>
      <c r="BN206" s="13">
        <v>2.7777777777777801E-2</v>
      </c>
      <c r="BO206" s="13">
        <v>3.9215686274509803E-2</v>
      </c>
      <c r="BP206" s="13">
        <v>0</v>
      </c>
      <c r="BQ206" s="13">
        <v>0.14705882352941199</v>
      </c>
      <c r="BR206" s="704" t="s">
        <v>35</v>
      </c>
      <c r="BS206" s="704" t="s">
        <v>35</v>
      </c>
      <c r="BT206" s="704" t="s">
        <v>35</v>
      </c>
      <c r="BU206" s="704" t="s">
        <v>35</v>
      </c>
      <c r="BV206" s="704" t="s">
        <v>35</v>
      </c>
      <c r="BW206" s="704" t="s">
        <v>35</v>
      </c>
      <c r="BX206" s="704" t="s">
        <v>35</v>
      </c>
      <c r="BY206" s="704" t="s">
        <v>35</v>
      </c>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5.63</v>
      </c>
      <c r="CF206" s="14">
        <f>+INDEX('Monthy Targets'!AB:AB,MATCH(FY2018_ALL_Targets!$B206,'Monthy Targets'!$B:$B,0))</f>
        <v>5.66</v>
      </c>
      <c r="CG206" s="14">
        <f>+INDEX('Monthy Targets'!AC:AC,MATCH(FY2018_ALL_Targets!$B206,'Monthy Targets'!$B:$B,0))</f>
        <v>0</v>
      </c>
      <c r="CH206" s="14">
        <f>+INDEX('Monthy Targets'!AD:AD,MATCH(FY2018_ALL_Targets!$B206,'Monthy Targets'!$B:$B,0))</f>
        <v>0</v>
      </c>
      <c r="CI206" s="14">
        <f>+INDEX('Monthy Targets'!AE:AE,MATCH(FY2018_ALL_Targets!$B206,'Monthy Targets'!$B:$B,0))</f>
        <v>0</v>
      </c>
      <c r="CJ206" s="14">
        <f>+INDEX('Monthy Targets'!AF:AF,MATCH(FY2018_ALL_Targets!$B206,'Monthy Targets'!$B:$B,0))</f>
        <v>0</v>
      </c>
      <c r="CK206" s="14">
        <f>+INDEX('Monthy Targets'!AG:AG,MATCH(FY2018_ALL_Targets!$B206,'Monthy Targets'!$B:$B,0))</f>
        <v>0</v>
      </c>
      <c r="CL206" s="14">
        <v>0.38</v>
      </c>
      <c r="CM206" s="14">
        <v>0.38</v>
      </c>
      <c r="CN206" s="14">
        <v>0.38</v>
      </c>
      <c r="CO206" s="14">
        <v>0.38</v>
      </c>
      <c r="CP206" s="14">
        <v>0.38</v>
      </c>
      <c r="CQ206" s="14">
        <v>0.38</v>
      </c>
      <c r="CR206" s="14">
        <v>0.38</v>
      </c>
      <c r="CS206" s="14">
        <v>0.38</v>
      </c>
      <c r="DB206" s="14">
        <v>0.7</v>
      </c>
      <c r="DC206" s="14">
        <v>0.7</v>
      </c>
      <c r="DD206" s="14">
        <v>0.7</v>
      </c>
      <c r="DE206" s="14">
        <v>0.7</v>
      </c>
      <c r="DF206" s="14">
        <v>0.7</v>
      </c>
      <c r="DG206" s="14">
        <v>0.7</v>
      </c>
      <c r="DH206" s="14">
        <v>0.7</v>
      </c>
      <c r="DI206" s="14">
        <v>0.7</v>
      </c>
      <c r="DR206" s="14">
        <v>1.06</v>
      </c>
      <c r="DS206" s="14">
        <v>1.08</v>
      </c>
      <c r="DV206" s="183">
        <f t="shared" si="9"/>
        <v>0</v>
      </c>
      <c r="DW206" s="183">
        <f t="shared" si="10"/>
        <v>0</v>
      </c>
      <c r="DX206" s="12">
        <f t="shared" si="11"/>
        <v>0</v>
      </c>
      <c r="DY206" s="12">
        <v>0</v>
      </c>
    </row>
    <row r="207" spans="1:129" x14ac:dyDescent="0.25">
      <c r="A207" s="294">
        <v>4029</v>
      </c>
      <c r="B207" s="294">
        <v>675360</v>
      </c>
      <c r="C207" s="294">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560">
        <v>2.32558139534884E-2</v>
      </c>
      <c r="BC207" s="560">
        <v>6.9767441860465101E-2</v>
      </c>
      <c r="BD207" s="560">
        <v>0</v>
      </c>
      <c r="BE207" s="560">
        <v>0.152542372881356</v>
      </c>
      <c r="BF207" s="13"/>
      <c r="BG207" s="13"/>
      <c r="BH207" s="13"/>
      <c r="BI207" s="13"/>
      <c r="BJ207" s="13"/>
      <c r="BK207" s="13"/>
      <c r="BL207" s="13"/>
      <c r="BM207" s="13"/>
      <c r="BN207" s="13">
        <v>2.32558139534884E-2</v>
      </c>
      <c r="BO207" s="13">
        <v>6.9767441860465101E-2</v>
      </c>
      <c r="BP207" s="13">
        <v>0</v>
      </c>
      <c r="BQ207" s="13">
        <v>0.152542372881356</v>
      </c>
      <c r="BR207" s="704" t="s">
        <v>35</v>
      </c>
      <c r="BS207" s="704" t="s">
        <v>36</v>
      </c>
      <c r="BT207" s="704" t="s">
        <v>35</v>
      </c>
      <c r="BU207" s="704" t="s">
        <v>35</v>
      </c>
      <c r="BV207" s="704" t="s">
        <v>35</v>
      </c>
      <c r="BW207" s="704" t="s">
        <v>36</v>
      </c>
      <c r="BX207" s="704" t="s">
        <v>35</v>
      </c>
      <c r="BY207" s="704" t="s">
        <v>35</v>
      </c>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11.02</v>
      </c>
      <c r="CF207" s="14">
        <f>+INDEX('Monthy Targets'!AB:AB,MATCH(FY2018_ALL_Targets!$B207,'Monthy Targets'!$B:$B,0))</f>
        <v>11.08</v>
      </c>
      <c r="CG207" s="14">
        <f>+INDEX('Monthy Targets'!AC:AC,MATCH(FY2018_ALL_Targets!$B207,'Monthy Targets'!$B:$B,0))</f>
        <v>0</v>
      </c>
      <c r="CH207" s="14">
        <f>+INDEX('Monthy Targets'!AD:AD,MATCH(FY2018_ALL_Targets!$B207,'Monthy Targets'!$B:$B,0))</f>
        <v>0</v>
      </c>
      <c r="CI207" s="14">
        <f>+INDEX('Monthy Targets'!AE:AE,MATCH(FY2018_ALL_Targets!$B207,'Monthy Targets'!$B:$B,0))</f>
        <v>0</v>
      </c>
      <c r="CJ207" s="14">
        <f>+INDEX('Monthy Targets'!AF:AF,MATCH(FY2018_ALL_Targets!$B207,'Monthy Targets'!$B:$B,0))</f>
        <v>0</v>
      </c>
      <c r="CK207" s="14">
        <f>+INDEX('Monthy Targets'!AG:AG,MATCH(FY2018_ALL_Targets!$B207,'Monthy Targets'!$B:$B,0))</f>
        <v>0</v>
      </c>
      <c r="CL207" s="14">
        <v>0.73</v>
      </c>
      <c r="CM207" s="14">
        <v>0</v>
      </c>
      <c r="CN207" s="14">
        <v>0.73</v>
      </c>
      <c r="CO207" s="14">
        <v>0</v>
      </c>
      <c r="CP207" s="14">
        <v>0.73</v>
      </c>
      <c r="CQ207" s="14">
        <v>0</v>
      </c>
      <c r="CR207" s="14">
        <v>0.73</v>
      </c>
      <c r="CS207" s="14">
        <v>0.73</v>
      </c>
      <c r="DB207" s="14">
        <v>1.36</v>
      </c>
      <c r="DC207" s="14">
        <v>0</v>
      </c>
      <c r="DD207" s="14">
        <v>1.36</v>
      </c>
      <c r="DE207" s="14">
        <v>0</v>
      </c>
      <c r="DF207" s="14">
        <v>1.36</v>
      </c>
      <c r="DG207" s="14">
        <v>0</v>
      </c>
      <c r="DH207" s="14">
        <v>1.36</v>
      </c>
      <c r="DI207" s="14">
        <v>1.36</v>
      </c>
      <c r="DR207" s="14">
        <v>1.62</v>
      </c>
      <c r="DS207" s="14">
        <v>1.89</v>
      </c>
      <c r="DV207" s="183">
        <f t="shared" si="9"/>
        <v>1</v>
      </c>
      <c r="DW207" s="183">
        <f t="shared" si="10"/>
        <v>1</v>
      </c>
      <c r="DX207" s="12">
        <f t="shared" si="11"/>
        <v>0</v>
      </c>
      <c r="DY207" s="12">
        <v>0</v>
      </c>
    </row>
    <row r="208" spans="1:129" x14ac:dyDescent="0.25">
      <c r="A208" s="294">
        <v>4115</v>
      </c>
      <c r="B208" s="294">
        <v>675361</v>
      </c>
      <c r="C208" s="294">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560">
        <v>4.2105263157894701E-2</v>
      </c>
      <c r="BC208" s="560">
        <v>7.2727272727272696E-2</v>
      </c>
      <c r="BD208" s="560">
        <v>0</v>
      </c>
      <c r="BE208" s="560">
        <v>8.3333333333333301E-2</v>
      </c>
      <c r="BF208" s="13"/>
      <c r="BG208" s="13"/>
      <c r="BH208" s="13"/>
      <c r="BI208" s="13"/>
      <c r="BJ208" s="13"/>
      <c r="BK208" s="13"/>
      <c r="BL208" s="13"/>
      <c r="BM208" s="13"/>
      <c r="BN208" s="13">
        <v>4.2105263157894701E-2</v>
      </c>
      <c r="BO208" s="13">
        <v>7.2727272727272696E-2</v>
      </c>
      <c r="BP208" s="13">
        <v>0</v>
      </c>
      <c r="BQ208" s="13">
        <v>8.3333333333333301E-2</v>
      </c>
      <c r="BR208" s="704" t="s">
        <v>36</v>
      </c>
      <c r="BS208" s="704" t="s">
        <v>35</v>
      </c>
      <c r="BT208" s="704" t="s">
        <v>35</v>
      </c>
      <c r="BU208" s="704" t="s">
        <v>35</v>
      </c>
      <c r="BV208" s="704" t="s">
        <v>36</v>
      </c>
      <c r="BW208" s="704" t="s">
        <v>35</v>
      </c>
      <c r="BX208" s="704" t="s">
        <v>35</v>
      </c>
      <c r="BY208" s="704" t="s">
        <v>35</v>
      </c>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5.92</v>
      </c>
      <c r="CF208" s="14">
        <f>+INDEX('Monthy Targets'!AB:AB,MATCH(FY2018_ALL_Targets!$B208,'Monthy Targets'!$B:$B,0))</f>
        <v>5.92</v>
      </c>
      <c r="CG208" s="14">
        <f>+INDEX('Monthy Targets'!AC:AC,MATCH(FY2018_ALL_Targets!$B208,'Monthy Targets'!$B:$B,0))</f>
        <v>0</v>
      </c>
      <c r="CH208" s="14">
        <f>+INDEX('Monthy Targets'!AD:AD,MATCH(FY2018_ALL_Targets!$B208,'Monthy Targets'!$B:$B,0))</f>
        <v>0</v>
      </c>
      <c r="CI208" s="14">
        <f>+INDEX('Monthy Targets'!AE:AE,MATCH(FY2018_ALL_Targets!$B208,'Monthy Targets'!$B:$B,0))</f>
        <v>0</v>
      </c>
      <c r="CJ208" s="14">
        <f>+INDEX('Monthy Targets'!AF:AF,MATCH(FY2018_ALL_Targets!$B208,'Monthy Targets'!$B:$B,0))</f>
        <v>0</v>
      </c>
      <c r="CK208" s="14">
        <f>+INDEX('Monthy Targets'!AG:AG,MATCH(FY2018_ALL_Targets!$B208,'Monthy Targets'!$B:$B,0))</f>
        <v>0</v>
      </c>
      <c r="CL208" s="14">
        <v>0</v>
      </c>
      <c r="CM208" s="14">
        <v>0.39</v>
      </c>
      <c r="CN208" s="14">
        <v>0.39</v>
      </c>
      <c r="CO208" s="14">
        <v>0.39</v>
      </c>
      <c r="CP208" s="14">
        <v>0</v>
      </c>
      <c r="CQ208" s="14">
        <v>0.39</v>
      </c>
      <c r="CR208" s="14">
        <v>0.39</v>
      </c>
      <c r="CS208" s="14">
        <v>0.39</v>
      </c>
      <c r="DB208" s="14">
        <v>0</v>
      </c>
      <c r="DC208" s="14">
        <v>0.73</v>
      </c>
      <c r="DD208" s="14">
        <v>0.73</v>
      </c>
      <c r="DE208" s="14">
        <v>0.73</v>
      </c>
      <c r="DF208" s="14">
        <v>0</v>
      </c>
      <c r="DG208" s="14">
        <v>0.73</v>
      </c>
      <c r="DH208" s="14">
        <v>0.73</v>
      </c>
      <c r="DI208" s="14">
        <v>0.73</v>
      </c>
      <c r="DR208" s="14">
        <v>0.99</v>
      </c>
      <c r="DS208" s="14">
        <v>1.02</v>
      </c>
      <c r="DV208" s="183">
        <f t="shared" si="9"/>
        <v>1</v>
      </c>
      <c r="DW208" s="183">
        <f t="shared" si="10"/>
        <v>1</v>
      </c>
      <c r="DX208" s="12">
        <f t="shared" si="11"/>
        <v>0</v>
      </c>
      <c r="DY208" s="12">
        <v>0</v>
      </c>
    </row>
    <row r="209" spans="1:129" x14ac:dyDescent="0.25">
      <c r="A209" s="294">
        <v>5032</v>
      </c>
      <c r="B209" s="294">
        <v>675363</v>
      </c>
      <c r="C209" s="294">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560">
        <v>3.3333333333333298E-2</v>
      </c>
      <c r="BC209" s="560">
        <v>2.0833333333333301E-2</v>
      </c>
      <c r="BD209" s="560">
        <v>0</v>
      </c>
      <c r="BE209" s="560">
        <v>0.163636363636364</v>
      </c>
      <c r="BF209" s="13"/>
      <c r="BG209" s="13"/>
      <c r="BH209" s="13"/>
      <c r="BI209" s="13"/>
      <c r="BJ209" s="13"/>
      <c r="BK209" s="13"/>
      <c r="BL209" s="13"/>
      <c r="BM209" s="13"/>
      <c r="BN209" s="13">
        <v>3.3333333333333298E-2</v>
      </c>
      <c r="BO209" s="13">
        <v>2.0833333333333301E-2</v>
      </c>
      <c r="BP209" s="13">
        <v>0</v>
      </c>
      <c r="BQ209" s="13">
        <v>0.163636363636364</v>
      </c>
      <c r="BR209" s="704" t="s">
        <v>35</v>
      </c>
      <c r="BS209" s="704" t="s">
        <v>35</v>
      </c>
      <c r="BT209" s="704" t="s">
        <v>35</v>
      </c>
      <c r="BU209" s="704" t="s">
        <v>35</v>
      </c>
      <c r="BV209" s="704" t="s">
        <v>35</v>
      </c>
      <c r="BW209" s="704" t="s">
        <v>35</v>
      </c>
      <c r="BX209" s="704" t="s">
        <v>35</v>
      </c>
      <c r="BY209" s="704" t="s">
        <v>35</v>
      </c>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CP209" s="14">
        <v>1</v>
      </c>
      <c r="CQ209" s="14">
        <v>1</v>
      </c>
      <c r="CR209" s="14">
        <v>1</v>
      </c>
      <c r="CS209" s="14">
        <v>1</v>
      </c>
      <c r="DB209" s="14">
        <v>0</v>
      </c>
      <c r="DC209" s="14">
        <v>0</v>
      </c>
      <c r="DD209" s="14">
        <v>1.85</v>
      </c>
      <c r="DE209" s="14">
        <v>1.85</v>
      </c>
      <c r="DF209" s="14">
        <v>1.85</v>
      </c>
      <c r="DG209" s="14">
        <v>1.85</v>
      </c>
      <c r="DH209" s="14">
        <v>1.85</v>
      </c>
      <c r="DI209" s="14">
        <v>1.85</v>
      </c>
      <c r="DR209" s="14">
        <v>0.61</v>
      </c>
      <c r="DS209" s="14">
        <v>1.25</v>
      </c>
      <c r="DV209" s="183">
        <f t="shared" si="9"/>
        <v>0</v>
      </c>
      <c r="DW209" s="183">
        <f t="shared" si="10"/>
        <v>0</v>
      </c>
      <c r="DX209" s="12">
        <f t="shared" si="11"/>
        <v>0</v>
      </c>
      <c r="DY209" s="12">
        <v>0</v>
      </c>
    </row>
    <row r="210" spans="1:129" x14ac:dyDescent="0.25">
      <c r="A210" s="294">
        <v>4247</v>
      </c>
      <c r="B210" s="294">
        <v>675364</v>
      </c>
      <c r="C210" s="294">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560">
        <v>5.4054054054054099E-2</v>
      </c>
      <c r="BC210" s="560">
        <v>3.8461538461538498E-2</v>
      </c>
      <c r="BD210" s="560">
        <v>0</v>
      </c>
      <c r="BE210" s="560">
        <v>0.314285714285714</v>
      </c>
      <c r="BF210" s="13"/>
      <c r="BG210" s="13"/>
      <c r="BH210" s="13"/>
      <c r="BI210" s="13"/>
      <c r="BJ210" s="13"/>
      <c r="BK210" s="13"/>
      <c r="BL210" s="13"/>
      <c r="BM210" s="13"/>
      <c r="BN210" s="13">
        <v>5.4054054054054099E-2</v>
      </c>
      <c r="BO210" s="13">
        <v>3.8461538461538498E-2</v>
      </c>
      <c r="BP210" s="13">
        <v>0</v>
      </c>
      <c r="BQ210" s="13">
        <v>0.314285714285714</v>
      </c>
      <c r="BR210" s="704" t="s">
        <v>36</v>
      </c>
      <c r="BS210" s="704" t="s">
        <v>35</v>
      </c>
      <c r="BT210" s="704" t="s">
        <v>35</v>
      </c>
      <c r="BU210" s="704" t="s">
        <v>36</v>
      </c>
      <c r="BV210" s="704" t="s">
        <v>36</v>
      </c>
      <c r="BW210" s="704" t="s">
        <v>35</v>
      </c>
      <c r="BX210" s="704" t="s">
        <v>35</v>
      </c>
      <c r="BY210" s="704" t="s">
        <v>36</v>
      </c>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2.69</v>
      </c>
      <c r="CF210" s="14">
        <f>+INDEX('Monthy Targets'!AB:AB,MATCH(FY2018_ALL_Targets!$B210,'Monthy Targets'!$B:$B,0))</f>
        <v>2.71</v>
      </c>
      <c r="CG210" s="14">
        <f>+INDEX('Monthy Targets'!AC:AC,MATCH(FY2018_ALL_Targets!$B210,'Monthy Targets'!$B:$B,0))</f>
        <v>0</v>
      </c>
      <c r="CH210" s="14">
        <f>+INDEX('Monthy Targets'!AD:AD,MATCH(FY2018_ALL_Targets!$B210,'Monthy Targets'!$B:$B,0))</f>
        <v>0</v>
      </c>
      <c r="CI210" s="14">
        <f>+INDEX('Monthy Targets'!AE:AE,MATCH(FY2018_ALL_Targets!$B210,'Monthy Targets'!$B:$B,0))</f>
        <v>0</v>
      </c>
      <c r="CJ210" s="14">
        <f>+INDEX('Monthy Targets'!AF:AF,MATCH(FY2018_ALL_Targets!$B210,'Monthy Targets'!$B:$B,0))</f>
        <v>0</v>
      </c>
      <c r="CK210" s="14">
        <f>+INDEX('Monthy Targets'!AG:AG,MATCH(FY2018_ALL_Targets!$B210,'Monthy Targets'!$B:$B,0))</f>
        <v>0</v>
      </c>
      <c r="CL210" s="14">
        <v>0</v>
      </c>
      <c r="CM210" s="14">
        <v>0.18</v>
      </c>
      <c r="CN210" s="14">
        <v>0.18</v>
      </c>
      <c r="CO210" s="14">
        <v>0.18</v>
      </c>
      <c r="CP210" s="14">
        <v>0</v>
      </c>
      <c r="CQ210" s="14">
        <v>0.18</v>
      </c>
      <c r="CR210" s="14">
        <v>0.18</v>
      </c>
      <c r="CS210" s="14">
        <v>0</v>
      </c>
      <c r="DB210" s="14">
        <v>0</v>
      </c>
      <c r="DC210" s="14">
        <v>0.33</v>
      </c>
      <c r="DD210" s="14">
        <v>0.33</v>
      </c>
      <c r="DE210" s="14">
        <v>0.33</v>
      </c>
      <c r="DF210" s="14">
        <v>0</v>
      </c>
      <c r="DG210" s="14">
        <v>0.33</v>
      </c>
      <c r="DH210" s="14">
        <v>0.33</v>
      </c>
      <c r="DI210" s="14">
        <v>0</v>
      </c>
      <c r="DR210" s="14">
        <v>0.45</v>
      </c>
      <c r="DS210" s="14">
        <v>0.41</v>
      </c>
      <c r="DV210" s="183">
        <f t="shared" si="9"/>
        <v>2</v>
      </c>
      <c r="DW210" s="183">
        <f t="shared" si="10"/>
        <v>2</v>
      </c>
      <c r="DX210" s="12">
        <f t="shared" si="11"/>
        <v>0</v>
      </c>
      <c r="DY210" s="12">
        <v>0</v>
      </c>
    </row>
    <row r="211" spans="1:129" x14ac:dyDescent="0.25">
      <c r="A211" s="294">
        <v>4381</v>
      </c>
      <c r="B211" s="294">
        <v>675367</v>
      </c>
      <c r="C211" s="294">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560">
        <v>7.5471698113207503E-2</v>
      </c>
      <c r="BC211" s="560">
        <v>6.8965517241379296E-2</v>
      </c>
      <c r="BD211" s="560">
        <v>0</v>
      </c>
      <c r="BE211" s="560">
        <v>0.39534883720930197</v>
      </c>
      <c r="BF211" s="13"/>
      <c r="BG211" s="13"/>
      <c r="BH211" s="13"/>
      <c r="BI211" s="13"/>
      <c r="BJ211" s="13"/>
      <c r="BK211" s="13"/>
      <c r="BL211" s="13"/>
      <c r="BM211" s="13"/>
      <c r="BN211" s="13">
        <v>7.5471698113207503E-2</v>
      </c>
      <c r="BO211" s="13">
        <v>6.8965517241379296E-2</v>
      </c>
      <c r="BP211" s="13">
        <v>0</v>
      </c>
      <c r="BQ211" s="13">
        <v>0.39534883720930197</v>
      </c>
      <c r="BR211" s="704" t="s">
        <v>36</v>
      </c>
      <c r="BS211" s="704" t="s">
        <v>35</v>
      </c>
      <c r="BT211" s="704" t="s">
        <v>35</v>
      </c>
      <c r="BU211" s="704" t="s">
        <v>36</v>
      </c>
      <c r="BV211" s="704" t="s">
        <v>36</v>
      </c>
      <c r="BW211" s="704" t="s">
        <v>36</v>
      </c>
      <c r="BX211" s="704" t="s">
        <v>35</v>
      </c>
      <c r="BY211" s="704" t="s">
        <v>36</v>
      </c>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4.34</v>
      </c>
      <c r="CF211" s="14">
        <f>+INDEX('Monthy Targets'!AB:AB,MATCH(FY2018_ALL_Targets!$B211,'Monthy Targets'!$B:$B,0))</f>
        <v>4.3600000000000003</v>
      </c>
      <c r="CG211" s="14">
        <f>+INDEX('Monthy Targets'!AC:AC,MATCH(FY2018_ALL_Targets!$B211,'Monthy Targets'!$B:$B,0))</f>
        <v>0</v>
      </c>
      <c r="CH211" s="14">
        <f>+INDEX('Monthy Targets'!AD:AD,MATCH(FY2018_ALL_Targets!$B211,'Monthy Targets'!$B:$B,0))</f>
        <v>0</v>
      </c>
      <c r="CI211" s="14">
        <f>+INDEX('Monthy Targets'!AE:AE,MATCH(FY2018_ALL_Targets!$B211,'Monthy Targets'!$B:$B,0))</f>
        <v>0</v>
      </c>
      <c r="CJ211" s="14">
        <f>+INDEX('Monthy Targets'!AF:AF,MATCH(FY2018_ALL_Targets!$B211,'Monthy Targets'!$B:$B,0))</f>
        <v>0</v>
      </c>
      <c r="CK211" s="14">
        <f>+INDEX('Monthy Targets'!AG:AG,MATCH(FY2018_ALL_Targets!$B211,'Monthy Targets'!$B:$B,0))</f>
        <v>0</v>
      </c>
      <c r="CL211" s="14">
        <v>0</v>
      </c>
      <c r="CM211" s="14">
        <v>0</v>
      </c>
      <c r="CN211" s="14">
        <v>0.28999999999999998</v>
      </c>
      <c r="CO211" s="14">
        <v>0.28999999999999998</v>
      </c>
      <c r="CP211" s="14">
        <v>0</v>
      </c>
      <c r="CQ211" s="14">
        <v>0.28999999999999998</v>
      </c>
      <c r="CR211" s="14">
        <v>0.28999999999999998</v>
      </c>
      <c r="CS211" s="14">
        <v>0</v>
      </c>
      <c r="DB211" s="14">
        <v>0</v>
      </c>
      <c r="DC211" s="14">
        <v>0</v>
      </c>
      <c r="DD211" s="14">
        <v>0.54</v>
      </c>
      <c r="DE211" s="14">
        <v>0.54</v>
      </c>
      <c r="DF211" s="14">
        <v>0</v>
      </c>
      <c r="DG211" s="14">
        <v>0</v>
      </c>
      <c r="DH211" s="14">
        <v>0.54</v>
      </c>
      <c r="DI211" s="14">
        <v>0</v>
      </c>
      <c r="DR211" s="14">
        <v>0.64</v>
      </c>
      <c r="DS211" s="14">
        <v>0.59</v>
      </c>
      <c r="DV211" s="183">
        <f t="shared" si="9"/>
        <v>2</v>
      </c>
      <c r="DW211" s="183">
        <f t="shared" si="10"/>
        <v>3</v>
      </c>
      <c r="DX211" s="12">
        <f t="shared" si="11"/>
        <v>0</v>
      </c>
      <c r="DY211" s="12">
        <v>0</v>
      </c>
    </row>
    <row r="212" spans="1:129" x14ac:dyDescent="0.25">
      <c r="A212" s="294">
        <v>4768</v>
      </c>
      <c r="B212" s="294">
        <v>675373</v>
      </c>
      <c r="C212" s="294">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560">
        <v>2.1739130434782601E-2</v>
      </c>
      <c r="BC212" s="560">
        <v>5.8823529411764698E-2</v>
      </c>
      <c r="BD212" s="560">
        <v>0</v>
      </c>
      <c r="BE212" s="560">
        <v>0.19047619047618999</v>
      </c>
      <c r="BF212" s="13"/>
      <c r="BG212" s="13"/>
      <c r="BH212" s="13"/>
      <c r="BI212" s="13"/>
      <c r="BJ212" s="13"/>
      <c r="BK212" s="13"/>
      <c r="BL212" s="13"/>
      <c r="BM212" s="13"/>
      <c r="BN212" s="13">
        <v>2.1739130434782601E-2</v>
      </c>
      <c r="BO212" s="13">
        <v>5.8823529411764698E-2</v>
      </c>
      <c r="BP212" s="13">
        <v>0</v>
      </c>
      <c r="BQ212" s="13">
        <v>0.19047619047618999</v>
      </c>
      <c r="BR212" s="704" t="s">
        <v>35</v>
      </c>
      <c r="BS212" s="704" t="s">
        <v>35</v>
      </c>
      <c r="BT212" s="704" t="s">
        <v>35</v>
      </c>
      <c r="BU212" s="704" t="s">
        <v>35</v>
      </c>
      <c r="BV212" s="704" t="s">
        <v>35</v>
      </c>
      <c r="BW212" s="704" t="s">
        <v>36</v>
      </c>
      <c r="BX212" s="704" t="s">
        <v>35</v>
      </c>
      <c r="BY212" s="704" t="s">
        <v>35</v>
      </c>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CP212" s="14">
        <v>0.43</v>
      </c>
      <c r="CQ212" s="14">
        <v>0.43</v>
      </c>
      <c r="CR212" s="14">
        <v>0.43</v>
      </c>
      <c r="CS212" s="14">
        <v>0.43</v>
      </c>
      <c r="DB212" s="14">
        <v>0.79</v>
      </c>
      <c r="DC212" s="14">
        <v>0</v>
      </c>
      <c r="DD212" s="14">
        <v>0.79</v>
      </c>
      <c r="DE212" s="14">
        <v>0.79</v>
      </c>
      <c r="DF212" s="14">
        <v>0.79</v>
      </c>
      <c r="DG212" s="14">
        <v>0</v>
      </c>
      <c r="DH212" s="14">
        <v>0.79</v>
      </c>
      <c r="DI212" s="14">
        <v>0.79</v>
      </c>
      <c r="DR212" s="14">
        <v>0.39</v>
      </c>
      <c r="DS212" s="14">
        <v>0.45</v>
      </c>
      <c r="DV212" s="183">
        <f t="shared" si="9"/>
        <v>0</v>
      </c>
      <c r="DW212" s="183">
        <f t="shared" si="10"/>
        <v>1</v>
      </c>
      <c r="DX212" s="12">
        <f t="shared" si="11"/>
        <v>0</v>
      </c>
      <c r="DY212" s="12">
        <v>0</v>
      </c>
    </row>
    <row r="213" spans="1:129" x14ac:dyDescent="0.25">
      <c r="A213" s="294">
        <v>4884</v>
      </c>
      <c r="B213" s="294">
        <v>675374</v>
      </c>
      <c r="C213" s="294">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560">
        <v>0</v>
      </c>
      <c r="BC213" s="560">
        <v>9.5238095238095205E-2</v>
      </c>
      <c r="BD213" s="560">
        <v>0</v>
      </c>
      <c r="BE213" s="560">
        <v>6.0606060606060601E-2</v>
      </c>
      <c r="BF213" s="13"/>
      <c r="BG213" s="13"/>
      <c r="BH213" s="13"/>
      <c r="BI213" s="13"/>
      <c r="BJ213" s="13"/>
      <c r="BK213" s="13"/>
      <c r="BL213" s="13"/>
      <c r="BM213" s="13"/>
      <c r="BN213" s="13">
        <v>0</v>
      </c>
      <c r="BO213" s="13">
        <v>9.5238095238095205E-2</v>
      </c>
      <c r="BP213" s="13">
        <v>0</v>
      </c>
      <c r="BQ213" s="13">
        <v>6.0606060606060601E-2</v>
      </c>
      <c r="BR213" s="704" t="s">
        <v>35</v>
      </c>
      <c r="BS213" s="704" t="s">
        <v>36</v>
      </c>
      <c r="BT213" s="704" t="s">
        <v>35</v>
      </c>
      <c r="BU213" s="704" t="s">
        <v>35</v>
      </c>
      <c r="BV213" s="704" t="s">
        <v>35</v>
      </c>
      <c r="BW213" s="704" t="s">
        <v>36</v>
      </c>
      <c r="BX213" s="704" t="s">
        <v>35</v>
      </c>
      <c r="BY213" s="704" t="s">
        <v>35</v>
      </c>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CP213" s="14">
        <v>0.39</v>
      </c>
      <c r="CQ213" s="14">
        <v>0</v>
      </c>
      <c r="CR213" s="14">
        <v>0.39</v>
      </c>
      <c r="CS213" s="14">
        <v>0.39</v>
      </c>
      <c r="DB213" s="14">
        <v>0.73</v>
      </c>
      <c r="DC213" s="14">
        <v>0.73</v>
      </c>
      <c r="DD213" s="14">
        <v>0.73</v>
      </c>
      <c r="DE213" s="14">
        <v>0.73</v>
      </c>
      <c r="DF213" s="14">
        <v>0.73</v>
      </c>
      <c r="DG213" s="14">
        <v>0</v>
      </c>
      <c r="DH213" s="14">
        <v>0.73</v>
      </c>
      <c r="DI213" s="14">
        <v>0.73</v>
      </c>
      <c r="DR213" s="14">
        <v>0.48</v>
      </c>
      <c r="DS213" s="14">
        <v>0.37</v>
      </c>
      <c r="DV213" s="183">
        <f t="shared" si="9"/>
        <v>1</v>
      </c>
      <c r="DW213" s="183">
        <f t="shared" si="10"/>
        <v>1</v>
      </c>
      <c r="DX213" s="12">
        <f t="shared" si="11"/>
        <v>0</v>
      </c>
      <c r="DY213" s="12">
        <v>0</v>
      </c>
    </row>
    <row r="214" spans="1:129" x14ac:dyDescent="0.25">
      <c r="A214" s="294">
        <v>4572</v>
      </c>
      <c r="B214" s="294">
        <v>675380</v>
      </c>
      <c r="C214" s="294">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560">
        <v>1.0638297872340399E-2</v>
      </c>
      <c r="BC214" s="560">
        <v>6.3492063492063502E-2</v>
      </c>
      <c r="BD214" s="560">
        <v>0</v>
      </c>
      <c r="BE214" s="560">
        <v>0.119402985074627</v>
      </c>
      <c r="BF214" s="13"/>
      <c r="BG214" s="13"/>
      <c r="BH214" s="13"/>
      <c r="BI214" s="13"/>
      <c r="BJ214" s="13"/>
      <c r="BK214" s="13"/>
      <c r="BL214" s="13"/>
      <c r="BM214" s="13"/>
      <c r="BN214" s="13">
        <v>1.0638297872340399E-2</v>
      </c>
      <c r="BO214" s="13">
        <v>6.3492063492063502E-2</v>
      </c>
      <c r="BP214" s="13">
        <v>0</v>
      </c>
      <c r="BQ214" s="13">
        <v>0.119402985074627</v>
      </c>
      <c r="BR214" s="704" t="s">
        <v>35</v>
      </c>
      <c r="BS214" s="704" t="s">
        <v>35</v>
      </c>
      <c r="BT214" s="704" t="s">
        <v>35</v>
      </c>
      <c r="BU214" s="704" t="s">
        <v>35</v>
      </c>
      <c r="BV214" s="704" t="s">
        <v>35</v>
      </c>
      <c r="BW214" s="704" t="s">
        <v>35</v>
      </c>
      <c r="BX214" s="704" t="s">
        <v>35</v>
      </c>
      <c r="BY214" s="704" t="s">
        <v>35</v>
      </c>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11.79</v>
      </c>
      <c r="CF214" s="14">
        <f>+INDEX('Monthy Targets'!AB:AB,MATCH(FY2018_ALL_Targets!$B214,'Monthy Targets'!$B:$B,0))</f>
        <v>11.84</v>
      </c>
      <c r="CG214" s="14">
        <f>+INDEX('Monthy Targets'!AC:AC,MATCH(FY2018_ALL_Targets!$B214,'Monthy Targets'!$B:$B,0))</f>
        <v>0</v>
      </c>
      <c r="CH214" s="14">
        <f>+INDEX('Monthy Targets'!AD:AD,MATCH(FY2018_ALL_Targets!$B214,'Monthy Targets'!$B:$B,0))</f>
        <v>0</v>
      </c>
      <c r="CI214" s="14">
        <f>+INDEX('Monthy Targets'!AE:AE,MATCH(FY2018_ALL_Targets!$B214,'Monthy Targets'!$B:$B,0))</f>
        <v>0</v>
      </c>
      <c r="CJ214" s="14">
        <f>+INDEX('Monthy Targets'!AF:AF,MATCH(FY2018_ALL_Targets!$B214,'Monthy Targets'!$B:$B,0))</f>
        <v>0</v>
      </c>
      <c r="CK214" s="14">
        <f>+INDEX('Monthy Targets'!AG:AG,MATCH(FY2018_ALL_Targets!$B214,'Monthy Targets'!$B:$B,0))</f>
        <v>0</v>
      </c>
      <c r="CL214" s="14">
        <v>0.78</v>
      </c>
      <c r="CM214" s="14">
        <v>0.78</v>
      </c>
      <c r="CN214" s="14">
        <v>0.78</v>
      </c>
      <c r="CO214" s="14">
        <v>0.78</v>
      </c>
      <c r="CP214" s="14">
        <v>0.78</v>
      </c>
      <c r="CQ214" s="14">
        <v>0.78</v>
      </c>
      <c r="CR214" s="14">
        <v>0.78</v>
      </c>
      <c r="CS214" s="14">
        <v>0.78</v>
      </c>
      <c r="DB214" s="14">
        <v>1.45</v>
      </c>
      <c r="DC214" s="14">
        <v>1.45</v>
      </c>
      <c r="DD214" s="14">
        <v>1.45</v>
      </c>
      <c r="DE214" s="14">
        <v>1.45</v>
      </c>
      <c r="DF214" s="14">
        <v>1.45</v>
      </c>
      <c r="DG214" s="14">
        <v>1.45</v>
      </c>
      <c r="DH214" s="14">
        <v>1.45</v>
      </c>
      <c r="DI214" s="14">
        <v>1.45</v>
      </c>
      <c r="DR214" s="14">
        <v>2.21</v>
      </c>
      <c r="DS214" s="14">
        <v>2.27</v>
      </c>
      <c r="DV214" s="183">
        <f t="shared" si="9"/>
        <v>0</v>
      </c>
      <c r="DW214" s="183">
        <f t="shared" si="10"/>
        <v>0</v>
      </c>
      <c r="DX214" s="12">
        <f t="shared" si="11"/>
        <v>0</v>
      </c>
      <c r="DY214" s="12">
        <v>0</v>
      </c>
    </row>
    <row r="215" spans="1:129" x14ac:dyDescent="0.25">
      <c r="A215" s="294">
        <v>5340</v>
      </c>
      <c r="B215" s="294">
        <v>675391</v>
      </c>
      <c r="C215" s="294">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560">
        <v>4.3478260869565202E-2</v>
      </c>
      <c r="BC215" s="560">
        <v>3.5714285714285698E-2</v>
      </c>
      <c r="BD215" s="560">
        <v>0</v>
      </c>
      <c r="BE215" s="560">
        <v>6.4516129032258104E-2</v>
      </c>
      <c r="BF215" s="13"/>
      <c r="BG215" s="13"/>
      <c r="BH215" s="13"/>
      <c r="BI215" s="13"/>
      <c r="BJ215" s="13"/>
      <c r="BK215" s="13"/>
      <c r="BL215" s="13"/>
      <c r="BM215" s="13"/>
      <c r="BN215" s="13">
        <v>4.3478260869565202E-2</v>
      </c>
      <c r="BO215" s="13">
        <v>3.5714285714285698E-2</v>
      </c>
      <c r="BP215" s="13">
        <v>0</v>
      </c>
      <c r="BQ215" s="13">
        <v>6.4516129032258104E-2</v>
      </c>
      <c r="BR215" s="704" t="s">
        <v>36</v>
      </c>
      <c r="BS215" s="704" t="s">
        <v>35</v>
      </c>
      <c r="BT215" s="704" t="s">
        <v>35</v>
      </c>
      <c r="BU215" s="704" t="s">
        <v>35</v>
      </c>
      <c r="BV215" s="704" t="s">
        <v>36</v>
      </c>
      <c r="BW215" s="704" t="s">
        <v>35</v>
      </c>
      <c r="BX215" s="704" t="s">
        <v>35</v>
      </c>
      <c r="BY215" s="704" t="s">
        <v>35</v>
      </c>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11.62</v>
      </c>
      <c r="CF215" s="14">
        <f>+INDEX('Monthy Targets'!AB:AB,MATCH(FY2018_ALL_Targets!$B215,'Monthy Targets'!$B:$B,0))</f>
        <v>11.68</v>
      </c>
      <c r="CG215" s="14">
        <f>+INDEX('Monthy Targets'!AC:AC,MATCH(FY2018_ALL_Targets!$B215,'Monthy Targets'!$B:$B,0))</f>
        <v>0</v>
      </c>
      <c r="CH215" s="14">
        <f>+INDEX('Monthy Targets'!AD:AD,MATCH(FY2018_ALL_Targets!$B215,'Monthy Targets'!$B:$B,0))</f>
        <v>0</v>
      </c>
      <c r="CI215" s="14">
        <f>+INDEX('Monthy Targets'!AE:AE,MATCH(FY2018_ALL_Targets!$B215,'Monthy Targets'!$B:$B,0))</f>
        <v>0</v>
      </c>
      <c r="CJ215" s="14">
        <f>+INDEX('Monthy Targets'!AF:AF,MATCH(FY2018_ALL_Targets!$B215,'Monthy Targets'!$B:$B,0))</f>
        <v>0</v>
      </c>
      <c r="CK215" s="14">
        <f>+INDEX('Monthy Targets'!AG:AG,MATCH(FY2018_ALL_Targets!$B215,'Monthy Targets'!$B:$B,0))</f>
        <v>0</v>
      </c>
      <c r="CL215" s="14">
        <v>0</v>
      </c>
      <c r="CM215" s="14">
        <v>0</v>
      </c>
      <c r="CN215" s="14">
        <v>0.77</v>
      </c>
      <c r="CO215" s="14">
        <v>0.77</v>
      </c>
      <c r="CP215" s="14">
        <v>0</v>
      </c>
      <c r="CQ215" s="14">
        <v>0.77</v>
      </c>
      <c r="CR215" s="14">
        <v>0.77</v>
      </c>
      <c r="CS215" s="14">
        <v>0.77</v>
      </c>
      <c r="DB215" s="14">
        <v>0</v>
      </c>
      <c r="DC215" s="14">
        <v>0</v>
      </c>
      <c r="DD215" s="14">
        <v>1.43</v>
      </c>
      <c r="DE215" s="14">
        <v>1.43</v>
      </c>
      <c r="DF215" s="14">
        <v>0</v>
      </c>
      <c r="DG215" s="14">
        <v>1.43</v>
      </c>
      <c r="DH215" s="14">
        <v>1.43</v>
      </c>
      <c r="DI215" s="14">
        <v>1.43</v>
      </c>
      <c r="DR215" s="14">
        <v>1.71</v>
      </c>
      <c r="DS215" s="14">
        <v>2</v>
      </c>
      <c r="DV215" s="183">
        <f t="shared" si="9"/>
        <v>1</v>
      </c>
      <c r="DW215" s="183">
        <f t="shared" si="10"/>
        <v>1</v>
      </c>
      <c r="DX215" s="12">
        <f t="shared" si="11"/>
        <v>0</v>
      </c>
      <c r="DY215" s="12">
        <v>0</v>
      </c>
    </row>
    <row r="216" spans="1:129" x14ac:dyDescent="0.25">
      <c r="A216" s="294">
        <v>4753</v>
      </c>
      <c r="B216" s="294">
        <v>675394</v>
      </c>
      <c r="C216" s="294">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560">
        <v>2.5000000000000001E-2</v>
      </c>
      <c r="BC216" s="560">
        <v>1.85185185185185E-2</v>
      </c>
      <c r="BD216" s="560">
        <v>0</v>
      </c>
      <c r="BE216" s="560">
        <v>9.2105263157894704E-2</v>
      </c>
      <c r="BF216" s="13"/>
      <c r="BG216" s="13"/>
      <c r="BH216" s="13"/>
      <c r="BI216" s="13"/>
      <c r="BJ216" s="13"/>
      <c r="BK216" s="13"/>
      <c r="BL216" s="13"/>
      <c r="BM216" s="13"/>
      <c r="BN216" s="13">
        <v>2.5000000000000001E-2</v>
      </c>
      <c r="BO216" s="13">
        <v>1.85185185185185E-2</v>
      </c>
      <c r="BP216" s="13">
        <v>0</v>
      </c>
      <c r="BQ216" s="13">
        <v>9.2105263157894704E-2</v>
      </c>
      <c r="BR216" s="704" t="s">
        <v>35</v>
      </c>
      <c r="BS216" s="704" t="s">
        <v>35</v>
      </c>
      <c r="BT216" s="704" t="s">
        <v>35</v>
      </c>
      <c r="BU216" s="704" t="s">
        <v>35</v>
      </c>
      <c r="BV216" s="704" t="s">
        <v>35</v>
      </c>
      <c r="BW216" s="704" t="s">
        <v>35</v>
      </c>
      <c r="BX216" s="704" t="s">
        <v>35</v>
      </c>
      <c r="BY216" s="704" t="s">
        <v>35</v>
      </c>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19.12</v>
      </c>
      <c r="CF216" s="14">
        <f>+INDEX('Monthy Targets'!AB:AB,MATCH(FY2018_ALL_Targets!$B216,'Monthy Targets'!$B:$B,0))</f>
        <v>19.21</v>
      </c>
      <c r="CG216" s="14">
        <f>+INDEX('Monthy Targets'!AC:AC,MATCH(FY2018_ALL_Targets!$B216,'Monthy Targets'!$B:$B,0))</f>
        <v>0</v>
      </c>
      <c r="CH216" s="14">
        <f>+INDEX('Monthy Targets'!AD:AD,MATCH(FY2018_ALL_Targets!$B216,'Monthy Targets'!$B:$B,0))</f>
        <v>0</v>
      </c>
      <c r="CI216" s="14">
        <f>+INDEX('Monthy Targets'!AE:AE,MATCH(FY2018_ALL_Targets!$B216,'Monthy Targets'!$B:$B,0))</f>
        <v>0</v>
      </c>
      <c r="CJ216" s="14">
        <f>+INDEX('Monthy Targets'!AF:AF,MATCH(FY2018_ALL_Targets!$B216,'Monthy Targets'!$B:$B,0))</f>
        <v>0</v>
      </c>
      <c r="CK216" s="14">
        <f>+INDEX('Monthy Targets'!AG:AG,MATCH(FY2018_ALL_Targets!$B216,'Monthy Targets'!$B:$B,0))</f>
        <v>0</v>
      </c>
      <c r="CL216" s="14">
        <v>0</v>
      </c>
      <c r="CM216" s="14">
        <v>0</v>
      </c>
      <c r="CN216" s="14">
        <v>1.27</v>
      </c>
      <c r="CO216" s="14">
        <v>1.27</v>
      </c>
      <c r="CP216" s="14">
        <v>1.27</v>
      </c>
      <c r="CQ216" s="14">
        <v>1.27</v>
      </c>
      <c r="CR216" s="14">
        <v>1.27</v>
      </c>
      <c r="CS216" s="14">
        <v>1.27</v>
      </c>
      <c r="DB216" s="14">
        <v>0</v>
      </c>
      <c r="DC216" s="14">
        <v>0</v>
      </c>
      <c r="DD216" s="14">
        <v>2.36</v>
      </c>
      <c r="DE216" s="14">
        <v>2.36</v>
      </c>
      <c r="DF216" s="14">
        <v>2.36</v>
      </c>
      <c r="DG216" s="14">
        <v>2.36</v>
      </c>
      <c r="DH216" s="14">
        <v>2.36</v>
      </c>
      <c r="DI216" s="14">
        <v>2.36</v>
      </c>
      <c r="DR216" s="14">
        <v>2.82</v>
      </c>
      <c r="DS216" s="14">
        <v>3.68</v>
      </c>
      <c r="DV216" s="183">
        <f t="shared" si="9"/>
        <v>0</v>
      </c>
      <c r="DW216" s="183">
        <f t="shared" si="10"/>
        <v>0</v>
      </c>
      <c r="DX216" s="12">
        <f t="shared" si="11"/>
        <v>0</v>
      </c>
      <c r="DY216" s="12">
        <v>0</v>
      </c>
    </row>
    <row r="217" spans="1:129" x14ac:dyDescent="0.25">
      <c r="A217" s="294">
        <v>4543</v>
      </c>
      <c r="B217" s="294">
        <v>675395</v>
      </c>
      <c r="C217" s="294">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560">
        <v>0</v>
      </c>
      <c r="BC217" s="560">
        <v>2.3809523809523801E-2</v>
      </c>
      <c r="BD217" s="560">
        <v>0</v>
      </c>
      <c r="BE217" s="560">
        <v>5.4545454545454501E-2</v>
      </c>
      <c r="BF217" s="13"/>
      <c r="BG217" s="13"/>
      <c r="BH217" s="13"/>
      <c r="BI217" s="13"/>
      <c r="BJ217" s="13"/>
      <c r="BK217" s="13"/>
      <c r="BL217" s="13"/>
      <c r="BM217" s="13"/>
      <c r="BN217" s="13">
        <v>0</v>
      </c>
      <c r="BO217" s="13">
        <v>2.3809523809523801E-2</v>
      </c>
      <c r="BP217" s="13">
        <v>0</v>
      </c>
      <c r="BQ217" s="13">
        <v>5.4545454545454501E-2</v>
      </c>
      <c r="BR217" s="704" t="s">
        <v>35</v>
      </c>
      <c r="BS217" s="704" t="s">
        <v>35</v>
      </c>
      <c r="BT217" s="704" t="s">
        <v>35</v>
      </c>
      <c r="BU217" s="704" t="s">
        <v>35</v>
      </c>
      <c r="BV217" s="704" t="s">
        <v>35</v>
      </c>
      <c r="BW217" s="704" t="s">
        <v>35</v>
      </c>
      <c r="BX217" s="704" t="s">
        <v>35</v>
      </c>
      <c r="BY217" s="704" t="s">
        <v>35</v>
      </c>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8.1999999999999993</v>
      </c>
      <c r="CF217" s="14">
        <f>+INDEX('Monthy Targets'!AB:AB,MATCH(FY2018_ALL_Targets!$B217,'Monthy Targets'!$B:$B,0))</f>
        <v>8.24</v>
      </c>
      <c r="CG217" s="14">
        <f>+INDEX('Monthy Targets'!AC:AC,MATCH(FY2018_ALL_Targets!$B217,'Monthy Targets'!$B:$B,0))</f>
        <v>0</v>
      </c>
      <c r="CH217" s="14">
        <f>+INDEX('Monthy Targets'!AD:AD,MATCH(FY2018_ALL_Targets!$B217,'Monthy Targets'!$B:$B,0))</f>
        <v>0</v>
      </c>
      <c r="CI217" s="14">
        <f>+INDEX('Monthy Targets'!AE:AE,MATCH(FY2018_ALL_Targets!$B217,'Monthy Targets'!$B:$B,0))</f>
        <v>0</v>
      </c>
      <c r="CJ217" s="14">
        <f>+INDEX('Monthy Targets'!AF:AF,MATCH(FY2018_ALL_Targets!$B217,'Monthy Targets'!$B:$B,0))</f>
        <v>0</v>
      </c>
      <c r="CK217" s="14">
        <f>+INDEX('Monthy Targets'!AG:AG,MATCH(FY2018_ALL_Targets!$B217,'Monthy Targets'!$B:$B,0))</f>
        <v>0</v>
      </c>
      <c r="CL217" s="14">
        <v>0.55000000000000004</v>
      </c>
      <c r="CM217" s="14">
        <v>0.55000000000000004</v>
      </c>
      <c r="CN217" s="14">
        <v>0.55000000000000004</v>
      </c>
      <c r="CO217" s="14">
        <v>0.55000000000000004</v>
      </c>
      <c r="CP217" s="14">
        <v>0.55000000000000004</v>
      </c>
      <c r="CQ217" s="14">
        <v>0.55000000000000004</v>
      </c>
      <c r="CR217" s="14">
        <v>0.55000000000000004</v>
      </c>
      <c r="CS217" s="14">
        <v>0.55000000000000004</v>
      </c>
      <c r="DB217" s="14">
        <v>1.01</v>
      </c>
      <c r="DC217" s="14">
        <v>1.01</v>
      </c>
      <c r="DD217" s="14">
        <v>1.01</v>
      </c>
      <c r="DE217" s="14">
        <v>1.01</v>
      </c>
      <c r="DF217" s="14">
        <v>1.01</v>
      </c>
      <c r="DG217" s="14">
        <v>1.01</v>
      </c>
      <c r="DH217" s="14">
        <v>1.01</v>
      </c>
      <c r="DI217" s="14">
        <v>1.01</v>
      </c>
      <c r="DR217" s="14">
        <v>1.54</v>
      </c>
      <c r="DS217" s="14">
        <v>1.58</v>
      </c>
      <c r="DV217" s="183">
        <f t="shared" si="9"/>
        <v>0</v>
      </c>
      <c r="DW217" s="183">
        <f t="shared" si="10"/>
        <v>0</v>
      </c>
      <c r="DX217" s="12">
        <f t="shared" si="11"/>
        <v>0</v>
      </c>
      <c r="DY217" s="12">
        <v>0</v>
      </c>
    </row>
    <row r="218" spans="1:129" x14ac:dyDescent="0.25">
      <c r="A218" s="294">
        <v>5042</v>
      </c>
      <c r="B218" s="294">
        <v>675396</v>
      </c>
      <c r="C218" s="294">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560">
        <v>4.2857142857142899E-2</v>
      </c>
      <c r="BC218" s="560">
        <v>9.8039215686274495E-2</v>
      </c>
      <c r="BD218" s="560">
        <v>0</v>
      </c>
      <c r="BE218" s="560">
        <v>0.16666666666666699</v>
      </c>
      <c r="BF218" s="13"/>
      <c r="BG218" s="13"/>
      <c r="BH218" s="13"/>
      <c r="BI218" s="13"/>
      <c r="BJ218" s="13"/>
      <c r="BK218" s="13"/>
      <c r="BL218" s="13"/>
      <c r="BM218" s="13"/>
      <c r="BN218" s="13">
        <v>4.2857142857142899E-2</v>
      </c>
      <c r="BO218" s="13">
        <v>9.8039215686274495E-2</v>
      </c>
      <c r="BP218" s="13">
        <v>0</v>
      </c>
      <c r="BQ218" s="13">
        <v>0.16666666666666699</v>
      </c>
      <c r="BR218" s="704" t="s">
        <v>35</v>
      </c>
      <c r="BS218" s="704" t="s">
        <v>36</v>
      </c>
      <c r="BT218" s="704" t="s">
        <v>35</v>
      </c>
      <c r="BU218" s="704" t="s">
        <v>35</v>
      </c>
      <c r="BV218" s="704" t="s">
        <v>35</v>
      </c>
      <c r="BW218" s="704" t="s">
        <v>36</v>
      </c>
      <c r="BX218" s="704" t="s">
        <v>35</v>
      </c>
      <c r="BY218" s="704" t="s">
        <v>36</v>
      </c>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16.23</v>
      </c>
      <c r="CF218" s="14">
        <f>+INDEX('Monthy Targets'!AB:AB,MATCH(FY2018_ALL_Targets!$B218,'Monthy Targets'!$B:$B,0))</f>
        <v>16.329999999999998</v>
      </c>
      <c r="CG218" s="14">
        <f>+INDEX('Monthy Targets'!AC:AC,MATCH(FY2018_ALL_Targets!$B218,'Monthy Targets'!$B:$B,0))</f>
        <v>0</v>
      </c>
      <c r="CH218" s="14">
        <f>+INDEX('Monthy Targets'!AD:AD,MATCH(FY2018_ALL_Targets!$B218,'Monthy Targets'!$B:$B,0))</f>
        <v>0</v>
      </c>
      <c r="CI218" s="14">
        <f>+INDEX('Monthy Targets'!AE:AE,MATCH(FY2018_ALL_Targets!$B218,'Monthy Targets'!$B:$B,0))</f>
        <v>0</v>
      </c>
      <c r="CJ218" s="14">
        <f>+INDEX('Monthy Targets'!AF:AF,MATCH(FY2018_ALL_Targets!$B218,'Monthy Targets'!$B:$B,0))</f>
        <v>0</v>
      </c>
      <c r="CK218" s="14">
        <f>+INDEX('Monthy Targets'!AG:AG,MATCH(FY2018_ALL_Targets!$B218,'Monthy Targets'!$B:$B,0))</f>
        <v>0</v>
      </c>
      <c r="CL218" s="14">
        <v>1.08</v>
      </c>
      <c r="CM218" s="14">
        <v>1.08</v>
      </c>
      <c r="CN218" s="14">
        <v>1.08</v>
      </c>
      <c r="CO218" s="14">
        <v>0</v>
      </c>
      <c r="CP218" s="14">
        <v>1.08</v>
      </c>
      <c r="CQ218" s="14">
        <v>0</v>
      </c>
      <c r="CR218" s="14">
        <v>1.08</v>
      </c>
      <c r="CS218" s="14">
        <v>1.08</v>
      </c>
      <c r="DB218" s="14">
        <v>2</v>
      </c>
      <c r="DC218" s="14">
        <v>2</v>
      </c>
      <c r="DD218" s="14">
        <v>2</v>
      </c>
      <c r="DE218" s="14">
        <v>0</v>
      </c>
      <c r="DF218" s="14">
        <v>2</v>
      </c>
      <c r="DG218" s="14">
        <v>0</v>
      </c>
      <c r="DH218" s="14">
        <v>2</v>
      </c>
      <c r="DI218" s="14">
        <v>0</v>
      </c>
      <c r="DR218" s="14">
        <v>2.72</v>
      </c>
      <c r="DS218" s="14">
        <v>2.57</v>
      </c>
      <c r="DV218" s="183">
        <f t="shared" si="9"/>
        <v>1</v>
      </c>
      <c r="DW218" s="183">
        <f t="shared" si="10"/>
        <v>2</v>
      </c>
      <c r="DX218" s="12">
        <f t="shared" si="11"/>
        <v>0</v>
      </c>
      <c r="DY218" s="12">
        <v>0</v>
      </c>
    </row>
    <row r="219" spans="1:129" x14ac:dyDescent="0.25">
      <c r="A219" s="294">
        <v>4649</v>
      </c>
      <c r="B219" s="294">
        <v>675399</v>
      </c>
      <c r="C219" s="294">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560">
        <v>1.4084507042253501E-2</v>
      </c>
      <c r="BC219" s="560">
        <v>8.3333333333333301E-2</v>
      </c>
      <c r="BD219" s="560">
        <v>0</v>
      </c>
      <c r="BE219" s="560">
        <v>7.69230769230769E-2</v>
      </c>
      <c r="BF219" s="13"/>
      <c r="BG219" s="13"/>
      <c r="BH219" s="13"/>
      <c r="BI219" s="13"/>
      <c r="BJ219" s="13"/>
      <c r="BK219" s="13"/>
      <c r="BL219" s="13"/>
      <c r="BM219" s="13"/>
      <c r="BN219" s="13">
        <v>1.4084507042253501E-2</v>
      </c>
      <c r="BO219" s="13">
        <v>8.3333333333333301E-2</v>
      </c>
      <c r="BP219" s="13">
        <v>0</v>
      </c>
      <c r="BQ219" s="13">
        <v>7.69230769230769E-2</v>
      </c>
      <c r="BR219" s="704" t="s">
        <v>35</v>
      </c>
      <c r="BS219" s="704" t="s">
        <v>35</v>
      </c>
      <c r="BT219" s="704" t="s">
        <v>35</v>
      </c>
      <c r="BU219" s="704" t="s">
        <v>35</v>
      </c>
      <c r="BV219" s="704" t="s">
        <v>35</v>
      </c>
      <c r="BW219" s="704" t="s">
        <v>35</v>
      </c>
      <c r="BX219" s="704" t="s">
        <v>35</v>
      </c>
      <c r="BY219" s="704" t="s">
        <v>35</v>
      </c>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CP219" s="14">
        <v>0.76</v>
      </c>
      <c r="CQ219" s="14">
        <v>0.76</v>
      </c>
      <c r="CR219" s="14">
        <v>0.76</v>
      </c>
      <c r="CS219" s="14">
        <v>0.76</v>
      </c>
      <c r="DB219" s="14">
        <v>0</v>
      </c>
      <c r="DC219" s="14">
        <v>1.41</v>
      </c>
      <c r="DD219" s="14">
        <v>1.41</v>
      </c>
      <c r="DE219" s="14">
        <v>1.41</v>
      </c>
      <c r="DF219" s="14">
        <v>1.41</v>
      </c>
      <c r="DG219" s="14">
        <v>1.41</v>
      </c>
      <c r="DH219" s="14">
        <v>1.41</v>
      </c>
      <c r="DI219" s="14">
        <v>1.41</v>
      </c>
      <c r="DR219" s="14">
        <v>0.69</v>
      </c>
      <c r="DS219" s="14">
        <v>0.95</v>
      </c>
      <c r="DV219" s="183">
        <f t="shared" si="9"/>
        <v>0</v>
      </c>
      <c r="DW219" s="183">
        <f t="shared" si="10"/>
        <v>0</v>
      </c>
      <c r="DX219" s="12">
        <f t="shared" si="11"/>
        <v>0</v>
      </c>
      <c r="DY219" s="12">
        <v>0</v>
      </c>
    </row>
    <row r="220" spans="1:129" x14ac:dyDescent="0.25">
      <c r="A220" s="294">
        <v>4076</v>
      </c>
      <c r="B220" s="294">
        <v>675402</v>
      </c>
      <c r="C220" s="294">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560">
        <v>3.2786885245901599E-2</v>
      </c>
      <c r="BC220" s="560">
        <v>2.7777777777777801E-2</v>
      </c>
      <c r="BD220" s="560">
        <v>0</v>
      </c>
      <c r="BE220" s="560">
        <v>0.11688311688311701</v>
      </c>
      <c r="BF220" s="13"/>
      <c r="BG220" s="13"/>
      <c r="BH220" s="13"/>
      <c r="BI220" s="13"/>
      <c r="BJ220" s="13"/>
      <c r="BK220" s="13"/>
      <c r="BL220" s="13"/>
      <c r="BM220" s="13"/>
      <c r="BN220" s="13">
        <v>3.2786885245901599E-2</v>
      </c>
      <c r="BO220" s="13">
        <v>2.7777777777777801E-2</v>
      </c>
      <c r="BP220" s="13">
        <v>0</v>
      </c>
      <c r="BQ220" s="13">
        <v>0.11688311688311701</v>
      </c>
      <c r="BR220" s="704" t="s">
        <v>35</v>
      </c>
      <c r="BS220" s="704" t="s">
        <v>35</v>
      </c>
      <c r="BT220" s="704" t="s">
        <v>35</v>
      </c>
      <c r="BU220" s="704" t="s">
        <v>35</v>
      </c>
      <c r="BV220" s="704" t="s">
        <v>35</v>
      </c>
      <c r="BW220" s="704" t="s">
        <v>35</v>
      </c>
      <c r="BX220" s="704" t="s">
        <v>35</v>
      </c>
      <c r="BY220" s="704" t="s">
        <v>35</v>
      </c>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CP220" s="14">
        <v>0.84</v>
      </c>
      <c r="CQ220" s="14">
        <v>0.84</v>
      </c>
      <c r="CR220" s="14">
        <v>0.84</v>
      </c>
      <c r="CS220" s="14">
        <v>0.84</v>
      </c>
      <c r="DB220" s="14">
        <v>1.56</v>
      </c>
      <c r="DC220" s="14">
        <v>1.56</v>
      </c>
      <c r="DD220" s="14">
        <v>1.56</v>
      </c>
      <c r="DE220" s="14">
        <v>1.56</v>
      </c>
      <c r="DF220" s="14">
        <v>1.56</v>
      </c>
      <c r="DG220" s="14">
        <v>1.56</v>
      </c>
      <c r="DH220" s="14">
        <v>1.56</v>
      </c>
      <c r="DI220" s="14">
        <v>1.56</v>
      </c>
      <c r="DR220" s="14">
        <v>1.02</v>
      </c>
      <c r="DS220" s="14">
        <v>1.05</v>
      </c>
      <c r="DV220" s="183">
        <f t="shared" si="9"/>
        <v>0</v>
      </c>
      <c r="DW220" s="183">
        <f t="shared" si="10"/>
        <v>0</v>
      </c>
      <c r="DX220" s="12">
        <f t="shared" si="11"/>
        <v>0</v>
      </c>
      <c r="DY220" s="12">
        <v>0</v>
      </c>
    </row>
    <row r="221" spans="1:129" x14ac:dyDescent="0.25">
      <c r="A221" s="294">
        <v>4094</v>
      </c>
      <c r="B221" s="294">
        <v>675406</v>
      </c>
      <c r="C221" s="294">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560">
        <v>4.6511627906976702E-2</v>
      </c>
      <c r="BC221" s="560">
        <v>9.6774193548387094E-2</v>
      </c>
      <c r="BD221" s="560">
        <v>0</v>
      </c>
      <c r="BE221" s="560">
        <v>0.157894736842105</v>
      </c>
      <c r="BF221" s="13"/>
      <c r="BG221" s="13"/>
      <c r="BH221" s="13"/>
      <c r="BI221" s="13"/>
      <c r="BJ221" s="13"/>
      <c r="BK221" s="13"/>
      <c r="BL221" s="13"/>
      <c r="BM221" s="13"/>
      <c r="BN221" s="13">
        <v>4.6511627906976702E-2</v>
      </c>
      <c r="BO221" s="13">
        <v>9.6774193548387094E-2</v>
      </c>
      <c r="BP221" s="13">
        <v>0</v>
      </c>
      <c r="BQ221" s="13">
        <v>0.157894736842105</v>
      </c>
      <c r="BR221" s="704" t="s">
        <v>35</v>
      </c>
      <c r="BS221" s="704" t="s">
        <v>36</v>
      </c>
      <c r="BT221" s="704" t="s">
        <v>35</v>
      </c>
      <c r="BU221" s="704" t="s">
        <v>35</v>
      </c>
      <c r="BV221" s="704" t="s">
        <v>35</v>
      </c>
      <c r="BW221" s="704" t="s">
        <v>36</v>
      </c>
      <c r="BX221" s="704" t="s">
        <v>35</v>
      </c>
      <c r="BY221" s="704" t="s">
        <v>35</v>
      </c>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4.87</v>
      </c>
      <c r="CF221" s="14">
        <f>+INDEX('Monthy Targets'!AB:AB,MATCH(FY2018_ALL_Targets!$B221,'Monthy Targets'!$B:$B,0))</f>
        <v>4.8899999999999997</v>
      </c>
      <c r="CG221" s="14">
        <f>+INDEX('Monthy Targets'!AC:AC,MATCH(FY2018_ALL_Targets!$B221,'Monthy Targets'!$B:$B,0))</f>
        <v>0</v>
      </c>
      <c r="CH221" s="14">
        <f>+INDEX('Monthy Targets'!AD:AD,MATCH(FY2018_ALL_Targets!$B221,'Monthy Targets'!$B:$B,0))</f>
        <v>0</v>
      </c>
      <c r="CI221" s="14">
        <f>+INDEX('Monthy Targets'!AE:AE,MATCH(FY2018_ALL_Targets!$B221,'Monthy Targets'!$B:$B,0))</f>
        <v>0</v>
      </c>
      <c r="CJ221" s="14">
        <f>+INDEX('Monthy Targets'!AF:AF,MATCH(FY2018_ALL_Targets!$B221,'Monthy Targets'!$B:$B,0))</f>
        <v>0</v>
      </c>
      <c r="CK221" s="14">
        <f>+INDEX('Monthy Targets'!AG:AG,MATCH(FY2018_ALL_Targets!$B221,'Monthy Targets'!$B:$B,0))</f>
        <v>0</v>
      </c>
      <c r="CL221" s="14">
        <v>0.32</v>
      </c>
      <c r="CM221" s="14">
        <v>0.32</v>
      </c>
      <c r="CN221" s="14">
        <v>0.32</v>
      </c>
      <c r="CO221" s="14">
        <v>0.32</v>
      </c>
      <c r="CP221" s="14">
        <v>0.32</v>
      </c>
      <c r="CQ221" s="14">
        <v>0</v>
      </c>
      <c r="CR221" s="14">
        <v>0.32</v>
      </c>
      <c r="CS221" s="14">
        <v>0.32</v>
      </c>
      <c r="DB221" s="14">
        <v>0.6</v>
      </c>
      <c r="DC221" s="14">
        <v>0.6</v>
      </c>
      <c r="DD221" s="14">
        <v>0.6</v>
      </c>
      <c r="DE221" s="14">
        <v>0.6</v>
      </c>
      <c r="DF221" s="14">
        <v>0.6</v>
      </c>
      <c r="DG221" s="14">
        <v>0</v>
      </c>
      <c r="DH221" s="14">
        <v>0.6</v>
      </c>
      <c r="DI221" s="14">
        <v>0.6</v>
      </c>
      <c r="DR221" s="14">
        <v>0.91</v>
      </c>
      <c r="DS221" s="14">
        <v>0.84</v>
      </c>
      <c r="DV221" s="183">
        <f t="shared" si="9"/>
        <v>1</v>
      </c>
      <c r="DW221" s="183">
        <f t="shared" si="10"/>
        <v>1</v>
      </c>
      <c r="DX221" s="12">
        <f t="shared" si="11"/>
        <v>0</v>
      </c>
      <c r="DY221" s="12">
        <v>0</v>
      </c>
    </row>
    <row r="222" spans="1:129" x14ac:dyDescent="0.25">
      <c r="A222" s="294">
        <v>4332</v>
      </c>
      <c r="B222" s="294">
        <v>675407</v>
      </c>
      <c r="C222" s="294">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560">
        <v>2.8571428571428598E-2</v>
      </c>
      <c r="BC222" s="560" t="s">
        <v>3345</v>
      </c>
      <c r="BD222" s="560">
        <v>0</v>
      </c>
      <c r="BE222" s="560">
        <v>0.40909090909090901</v>
      </c>
      <c r="BF222" s="13"/>
      <c r="BG222" s="13"/>
      <c r="BH222" s="13"/>
      <c r="BI222" s="13"/>
      <c r="BJ222" s="13"/>
      <c r="BK222" s="13"/>
      <c r="BL222" s="13"/>
      <c r="BM222" s="13"/>
      <c r="BN222" s="13">
        <v>2.8571428571428598E-2</v>
      </c>
      <c r="BO222" s="13" t="s">
        <v>3345</v>
      </c>
      <c r="BP222" s="13">
        <v>0</v>
      </c>
      <c r="BQ222" s="13">
        <v>0.40909090909090901</v>
      </c>
      <c r="BR222" s="704" t="s">
        <v>35</v>
      </c>
      <c r="BS222" s="704" t="s">
        <v>35</v>
      </c>
      <c r="BT222" s="704" t="s">
        <v>35</v>
      </c>
      <c r="BU222" s="704" t="s">
        <v>35</v>
      </c>
      <c r="BV222" s="704" t="s">
        <v>35</v>
      </c>
      <c r="BW222" s="704" t="s">
        <v>35</v>
      </c>
      <c r="BX222" s="704" t="s">
        <v>35</v>
      </c>
      <c r="BY222" s="704" t="s">
        <v>35</v>
      </c>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9</v>
      </c>
      <c r="CF222" s="14">
        <f>+INDEX('Monthy Targets'!AB:AB,MATCH(FY2018_ALL_Targets!$B222,'Monthy Targets'!$B:$B,0))</f>
        <v>9.0399999999999991</v>
      </c>
      <c r="CG222" s="14">
        <f>+INDEX('Monthy Targets'!AC:AC,MATCH(FY2018_ALL_Targets!$B222,'Monthy Targets'!$B:$B,0))</f>
        <v>0</v>
      </c>
      <c r="CH222" s="14">
        <f>+INDEX('Monthy Targets'!AD:AD,MATCH(FY2018_ALL_Targets!$B222,'Monthy Targets'!$B:$B,0))</f>
        <v>0</v>
      </c>
      <c r="CI222" s="14">
        <f>+INDEX('Monthy Targets'!AE:AE,MATCH(FY2018_ALL_Targets!$B222,'Monthy Targets'!$B:$B,0))</f>
        <v>0</v>
      </c>
      <c r="CJ222" s="14">
        <f>+INDEX('Monthy Targets'!AF:AF,MATCH(FY2018_ALL_Targets!$B222,'Monthy Targets'!$B:$B,0))</f>
        <v>0</v>
      </c>
      <c r="CK222" s="14">
        <f>+INDEX('Monthy Targets'!AG:AG,MATCH(FY2018_ALL_Targets!$B222,'Monthy Targets'!$B:$B,0))</f>
        <v>0</v>
      </c>
      <c r="CL222" s="14">
        <v>0.6</v>
      </c>
      <c r="CM222" s="14">
        <v>0.6</v>
      </c>
      <c r="CN222" s="14">
        <v>0.6</v>
      </c>
      <c r="CO222" s="14">
        <v>0</v>
      </c>
      <c r="CP222" s="14">
        <v>0.6</v>
      </c>
      <c r="CQ222" s="14">
        <v>0.6</v>
      </c>
      <c r="CR222" s="14">
        <v>0.6</v>
      </c>
      <c r="CS222" s="14">
        <v>0.6</v>
      </c>
      <c r="DB222" s="14">
        <v>1.1100000000000001</v>
      </c>
      <c r="DC222" s="14">
        <v>1.1100000000000001</v>
      </c>
      <c r="DD222" s="14">
        <v>1.1100000000000001</v>
      </c>
      <c r="DE222" s="14">
        <v>0</v>
      </c>
      <c r="DF222" s="14">
        <v>1.1100000000000001</v>
      </c>
      <c r="DG222" s="14">
        <v>1.1100000000000001</v>
      </c>
      <c r="DH222" s="14">
        <v>1.1100000000000001</v>
      </c>
      <c r="DI222" s="14">
        <v>1.1100000000000001</v>
      </c>
      <c r="DR222" s="14">
        <v>1.51</v>
      </c>
      <c r="DS222" s="14">
        <v>1.73</v>
      </c>
      <c r="DV222" s="183">
        <f t="shared" si="9"/>
        <v>0</v>
      </c>
      <c r="DW222" s="183">
        <f t="shared" si="10"/>
        <v>0</v>
      </c>
      <c r="DX222" s="12">
        <f t="shared" si="11"/>
        <v>0</v>
      </c>
      <c r="DY222" s="12">
        <v>0</v>
      </c>
    </row>
    <row r="223" spans="1:129" x14ac:dyDescent="0.25">
      <c r="A223" s="294">
        <v>4996</v>
      </c>
      <c r="B223" s="294">
        <v>675408</v>
      </c>
      <c r="C223" s="294">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560">
        <v>0</v>
      </c>
      <c r="BC223" s="560">
        <v>3.4482758620689703E-2</v>
      </c>
      <c r="BD223" s="560">
        <v>0</v>
      </c>
      <c r="BE223" s="560">
        <v>0.314285714285714</v>
      </c>
      <c r="BF223" s="13"/>
      <c r="BG223" s="13"/>
      <c r="BH223" s="13"/>
      <c r="BI223" s="13"/>
      <c r="BJ223" s="13"/>
      <c r="BK223" s="13"/>
      <c r="BL223" s="13"/>
      <c r="BM223" s="13"/>
      <c r="BN223" s="13">
        <v>0</v>
      </c>
      <c r="BO223" s="13">
        <v>3.4482758620689703E-2</v>
      </c>
      <c r="BP223" s="13">
        <v>0</v>
      </c>
      <c r="BQ223" s="13">
        <v>0.314285714285714</v>
      </c>
      <c r="BR223" s="704" t="s">
        <v>35</v>
      </c>
      <c r="BS223" s="704" t="s">
        <v>35</v>
      </c>
      <c r="BT223" s="704" t="s">
        <v>35</v>
      </c>
      <c r="BU223" s="704" t="s">
        <v>35</v>
      </c>
      <c r="BV223" s="704" t="s">
        <v>35</v>
      </c>
      <c r="BW223" s="704" t="s">
        <v>35</v>
      </c>
      <c r="BX223" s="704" t="s">
        <v>35</v>
      </c>
      <c r="BY223" s="704" t="s">
        <v>35</v>
      </c>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4.18</v>
      </c>
      <c r="CF223" s="14">
        <f>+INDEX('Monthy Targets'!AB:AB,MATCH(FY2018_ALL_Targets!$B223,'Monthy Targets'!$B:$B,0))</f>
        <v>4.21</v>
      </c>
      <c r="CG223" s="14">
        <f>+INDEX('Monthy Targets'!AC:AC,MATCH(FY2018_ALL_Targets!$B223,'Monthy Targets'!$B:$B,0))</f>
        <v>0</v>
      </c>
      <c r="CH223" s="14">
        <f>+INDEX('Monthy Targets'!AD:AD,MATCH(FY2018_ALL_Targets!$B223,'Monthy Targets'!$B:$B,0))</f>
        <v>0</v>
      </c>
      <c r="CI223" s="14">
        <f>+INDEX('Monthy Targets'!AE:AE,MATCH(FY2018_ALL_Targets!$B223,'Monthy Targets'!$B:$B,0))</f>
        <v>0</v>
      </c>
      <c r="CJ223" s="14">
        <f>+INDEX('Monthy Targets'!AF:AF,MATCH(FY2018_ALL_Targets!$B223,'Monthy Targets'!$B:$B,0))</f>
        <v>0</v>
      </c>
      <c r="CK223" s="14">
        <f>+INDEX('Monthy Targets'!AG:AG,MATCH(FY2018_ALL_Targets!$B223,'Monthy Targets'!$B:$B,0))</f>
        <v>0</v>
      </c>
      <c r="CL223" s="14">
        <v>0.28000000000000003</v>
      </c>
      <c r="CM223" s="14">
        <v>0.28000000000000003</v>
      </c>
      <c r="CN223" s="14">
        <v>0.28000000000000003</v>
      </c>
      <c r="CO223" s="14">
        <v>0.28000000000000003</v>
      </c>
      <c r="CP223" s="14">
        <v>0.28000000000000003</v>
      </c>
      <c r="CQ223" s="14">
        <v>0.28000000000000003</v>
      </c>
      <c r="CR223" s="14">
        <v>0.28000000000000003</v>
      </c>
      <c r="CS223" s="14">
        <v>0.28000000000000003</v>
      </c>
      <c r="DB223" s="14">
        <v>0.52</v>
      </c>
      <c r="DC223" s="14">
        <v>0.52</v>
      </c>
      <c r="DD223" s="14">
        <v>0.52</v>
      </c>
      <c r="DE223" s="14">
        <v>0.52</v>
      </c>
      <c r="DF223" s="14">
        <v>0.52</v>
      </c>
      <c r="DG223" s="14">
        <v>0.52</v>
      </c>
      <c r="DH223" s="14">
        <v>0.52</v>
      </c>
      <c r="DI223" s="14">
        <v>0.52</v>
      </c>
      <c r="DR223" s="14">
        <v>0.79</v>
      </c>
      <c r="DS223" s="14">
        <v>0.8</v>
      </c>
      <c r="DV223" s="183">
        <f t="shared" si="9"/>
        <v>0</v>
      </c>
      <c r="DW223" s="183">
        <f t="shared" si="10"/>
        <v>0</v>
      </c>
      <c r="DX223" s="12">
        <f t="shared" si="11"/>
        <v>0</v>
      </c>
      <c r="DY223" s="12">
        <v>0</v>
      </c>
    </row>
    <row r="224" spans="1:129" x14ac:dyDescent="0.25">
      <c r="A224" s="294">
        <v>5051</v>
      </c>
      <c r="B224" s="294">
        <v>675409</v>
      </c>
      <c r="C224" s="294">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560">
        <v>3.0769230769230799E-2</v>
      </c>
      <c r="BC224" s="560">
        <v>0</v>
      </c>
      <c r="BD224" s="560">
        <v>0</v>
      </c>
      <c r="BE224" s="560">
        <v>0.51666666666666705</v>
      </c>
      <c r="BF224" s="13"/>
      <c r="BG224" s="13"/>
      <c r="BH224" s="13"/>
      <c r="BI224" s="13"/>
      <c r="BJ224" s="13"/>
      <c r="BK224" s="13"/>
      <c r="BL224" s="13"/>
      <c r="BM224" s="13"/>
      <c r="BN224" s="13">
        <v>3.0769230769230799E-2</v>
      </c>
      <c r="BO224" s="13">
        <v>0</v>
      </c>
      <c r="BP224" s="13">
        <v>0</v>
      </c>
      <c r="BQ224" s="13">
        <v>0.51666666666666705</v>
      </c>
      <c r="BR224" s="704" t="s">
        <v>35</v>
      </c>
      <c r="BS224" s="704" t="s">
        <v>35</v>
      </c>
      <c r="BT224" s="704" t="s">
        <v>35</v>
      </c>
      <c r="BU224" s="704" t="s">
        <v>35</v>
      </c>
      <c r="BV224" s="704" t="s">
        <v>35</v>
      </c>
      <c r="BW224" s="704" t="s">
        <v>35</v>
      </c>
      <c r="BX224" s="704" t="s">
        <v>35</v>
      </c>
      <c r="BY224" s="704" t="s">
        <v>36</v>
      </c>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17.87</v>
      </c>
      <c r="CF224" s="14">
        <f>+INDEX('Monthy Targets'!AB:AB,MATCH(FY2018_ALL_Targets!$B224,'Monthy Targets'!$B:$B,0))</f>
        <v>17.95</v>
      </c>
      <c r="CG224" s="14">
        <f>+INDEX('Monthy Targets'!AC:AC,MATCH(FY2018_ALL_Targets!$B224,'Monthy Targets'!$B:$B,0))</f>
        <v>0</v>
      </c>
      <c r="CH224" s="14">
        <f>+INDEX('Monthy Targets'!AD:AD,MATCH(FY2018_ALL_Targets!$B224,'Monthy Targets'!$B:$B,0))</f>
        <v>0</v>
      </c>
      <c r="CI224" s="14">
        <f>+INDEX('Monthy Targets'!AE:AE,MATCH(FY2018_ALL_Targets!$B224,'Monthy Targets'!$B:$B,0))</f>
        <v>0</v>
      </c>
      <c r="CJ224" s="14">
        <f>+INDEX('Monthy Targets'!AF:AF,MATCH(FY2018_ALL_Targets!$B224,'Monthy Targets'!$B:$B,0))</f>
        <v>0</v>
      </c>
      <c r="CK224" s="14">
        <f>+INDEX('Monthy Targets'!AG:AG,MATCH(FY2018_ALL_Targets!$B224,'Monthy Targets'!$B:$B,0))</f>
        <v>0</v>
      </c>
      <c r="CL224" s="14">
        <v>1.19</v>
      </c>
      <c r="CM224" s="14">
        <v>1.19</v>
      </c>
      <c r="CN224" s="14">
        <v>1.19</v>
      </c>
      <c r="CO224" s="14">
        <v>1.19</v>
      </c>
      <c r="CP224" s="14">
        <v>1.19</v>
      </c>
      <c r="CQ224" s="14">
        <v>1.19</v>
      </c>
      <c r="CR224" s="14">
        <v>1.19</v>
      </c>
      <c r="CS224" s="14">
        <v>1.19</v>
      </c>
      <c r="DB224" s="14">
        <v>2.21</v>
      </c>
      <c r="DC224" s="14">
        <v>2.21</v>
      </c>
      <c r="DD224" s="14">
        <v>2.21</v>
      </c>
      <c r="DE224" s="14">
        <v>2.21</v>
      </c>
      <c r="DF224" s="14">
        <v>2.21</v>
      </c>
      <c r="DG224" s="14">
        <v>2.21</v>
      </c>
      <c r="DH224" s="14">
        <v>2.21</v>
      </c>
      <c r="DI224" s="14">
        <v>0</v>
      </c>
      <c r="DR224" s="14">
        <v>3.36</v>
      </c>
      <c r="DS224" s="14">
        <v>3.2</v>
      </c>
      <c r="DV224" s="183">
        <f t="shared" si="9"/>
        <v>0</v>
      </c>
      <c r="DW224" s="183">
        <f t="shared" si="10"/>
        <v>1</v>
      </c>
      <c r="DX224" s="12">
        <f t="shared" si="11"/>
        <v>0</v>
      </c>
      <c r="DY224" s="12">
        <v>0</v>
      </c>
    </row>
    <row r="225" spans="1:129" x14ac:dyDescent="0.25">
      <c r="A225" s="294">
        <v>4738</v>
      </c>
      <c r="B225" s="294">
        <v>675414</v>
      </c>
      <c r="C225" s="294">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560">
        <v>0</v>
      </c>
      <c r="BC225" s="560">
        <v>5.5555555555555601E-2</v>
      </c>
      <c r="BD225" s="560">
        <v>0</v>
      </c>
      <c r="BE225" s="560">
        <v>0.22448979591836701</v>
      </c>
      <c r="BF225" s="13"/>
      <c r="BG225" s="13"/>
      <c r="BH225" s="13"/>
      <c r="BI225" s="13"/>
      <c r="BJ225" s="13"/>
      <c r="BK225" s="13"/>
      <c r="BL225" s="13"/>
      <c r="BM225" s="13"/>
      <c r="BN225" s="13">
        <v>0</v>
      </c>
      <c r="BO225" s="13">
        <v>5.5555555555555601E-2</v>
      </c>
      <c r="BP225" s="13">
        <v>0</v>
      </c>
      <c r="BQ225" s="13">
        <v>0.22448979591836701</v>
      </c>
      <c r="BR225" s="704" t="s">
        <v>35</v>
      </c>
      <c r="BS225" s="704" t="s">
        <v>35</v>
      </c>
      <c r="BT225" s="704" t="s">
        <v>35</v>
      </c>
      <c r="BU225" s="704" t="s">
        <v>35</v>
      </c>
      <c r="BV225" s="704" t="s">
        <v>35</v>
      </c>
      <c r="BW225" s="704" t="s">
        <v>35</v>
      </c>
      <c r="BX225" s="704" t="s">
        <v>35</v>
      </c>
      <c r="BY225" s="704" t="s">
        <v>36</v>
      </c>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CP225" s="14">
        <v>1.03</v>
      </c>
      <c r="CQ225" s="14">
        <v>1.03</v>
      </c>
      <c r="CR225" s="14">
        <v>1.03</v>
      </c>
      <c r="CS225" s="14">
        <v>1.03</v>
      </c>
      <c r="DB225" s="14">
        <v>1.91</v>
      </c>
      <c r="DC225" s="14">
        <v>1.91</v>
      </c>
      <c r="DD225" s="14">
        <v>1.91</v>
      </c>
      <c r="DE225" s="14">
        <v>0</v>
      </c>
      <c r="DF225" s="14">
        <v>1.91</v>
      </c>
      <c r="DG225" s="14">
        <v>1.91</v>
      </c>
      <c r="DH225" s="14">
        <v>1.91</v>
      </c>
      <c r="DI225" s="14">
        <v>0</v>
      </c>
      <c r="DR225" s="14">
        <v>0.94</v>
      </c>
      <c r="DS225" s="14">
        <v>1.07</v>
      </c>
      <c r="DV225" s="183">
        <f t="shared" si="9"/>
        <v>0</v>
      </c>
      <c r="DW225" s="183">
        <f t="shared" si="10"/>
        <v>1</v>
      </c>
      <c r="DX225" s="12">
        <f t="shared" si="11"/>
        <v>0</v>
      </c>
      <c r="DY225" s="12">
        <v>0</v>
      </c>
    </row>
    <row r="226" spans="1:129" x14ac:dyDescent="0.25">
      <c r="A226" s="294">
        <v>4223</v>
      </c>
      <c r="B226" s="294">
        <v>675418</v>
      </c>
      <c r="C226" s="294">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560">
        <v>0</v>
      </c>
      <c r="BC226" s="560">
        <v>6.4516129032258104E-2</v>
      </c>
      <c r="BD226" s="560">
        <v>0</v>
      </c>
      <c r="BE226" s="560">
        <v>0.14285714285714299</v>
      </c>
      <c r="BF226" s="13"/>
      <c r="BG226" s="13"/>
      <c r="BH226" s="13"/>
      <c r="BI226" s="13"/>
      <c r="BJ226" s="13"/>
      <c r="BK226" s="13"/>
      <c r="BL226" s="13"/>
      <c r="BM226" s="13"/>
      <c r="BN226" s="13">
        <v>0</v>
      </c>
      <c r="BO226" s="13">
        <v>6.4516129032258104E-2</v>
      </c>
      <c r="BP226" s="13">
        <v>0</v>
      </c>
      <c r="BQ226" s="13">
        <v>0.14285714285714299</v>
      </c>
      <c r="BR226" s="704" t="s">
        <v>35</v>
      </c>
      <c r="BS226" s="704" t="s">
        <v>36</v>
      </c>
      <c r="BT226" s="704" t="s">
        <v>35</v>
      </c>
      <c r="BU226" s="704" t="s">
        <v>35</v>
      </c>
      <c r="BV226" s="704" t="s">
        <v>35</v>
      </c>
      <c r="BW226" s="704" t="s">
        <v>36</v>
      </c>
      <c r="BX226" s="704" t="s">
        <v>35</v>
      </c>
      <c r="BY226" s="704" t="s">
        <v>35</v>
      </c>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5.6</v>
      </c>
      <c r="CF226" s="14">
        <f>+INDEX('Monthy Targets'!AB:AB,MATCH(FY2018_ALL_Targets!$B226,'Monthy Targets'!$B:$B,0))</f>
        <v>5.62</v>
      </c>
      <c r="CG226" s="14">
        <f>+INDEX('Monthy Targets'!AC:AC,MATCH(FY2018_ALL_Targets!$B226,'Monthy Targets'!$B:$B,0))</f>
        <v>0</v>
      </c>
      <c r="CH226" s="14">
        <f>+INDEX('Monthy Targets'!AD:AD,MATCH(FY2018_ALL_Targets!$B226,'Monthy Targets'!$B:$B,0))</f>
        <v>0</v>
      </c>
      <c r="CI226" s="14">
        <f>+INDEX('Monthy Targets'!AE:AE,MATCH(FY2018_ALL_Targets!$B226,'Monthy Targets'!$B:$B,0))</f>
        <v>0</v>
      </c>
      <c r="CJ226" s="14">
        <f>+INDEX('Monthy Targets'!AF:AF,MATCH(FY2018_ALL_Targets!$B226,'Monthy Targets'!$B:$B,0))</f>
        <v>0</v>
      </c>
      <c r="CK226" s="14">
        <f>+INDEX('Monthy Targets'!AG:AG,MATCH(FY2018_ALL_Targets!$B226,'Monthy Targets'!$B:$B,0))</f>
        <v>0</v>
      </c>
      <c r="CL226" s="14">
        <v>0.37</v>
      </c>
      <c r="CM226" s="14">
        <v>0.37</v>
      </c>
      <c r="CN226" s="14">
        <v>0.37</v>
      </c>
      <c r="CO226" s="14">
        <v>0.37</v>
      </c>
      <c r="CP226" s="14">
        <v>0.37</v>
      </c>
      <c r="CQ226" s="14">
        <v>0</v>
      </c>
      <c r="CR226" s="14">
        <v>0.37</v>
      </c>
      <c r="CS226" s="14">
        <v>0.37</v>
      </c>
      <c r="DB226" s="14">
        <v>0.69</v>
      </c>
      <c r="DC226" s="14">
        <v>0.69</v>
      </c>
      <c r="DD226" s="14">
        <v>0.69</v>
      </c>
      <c r="DE226" s="14">
        <v>0.69</v>
      </c>
      <c r="DF226" s="14">
        <v>0.69</v>
      </c>
      <c r="DG226" s="14">
        <v>0</v>
      </c>
      <c r="DH226" s="14">
        <v>0.69</v>
      </c>
      <c r="DI226" s="14">
        <v>0.69</v>
      </c>
      <c r="DR226" s="14">
        <v>1.05</v>
      </c>
      <c r="DS226" s="14">
        <v>0.96</v>
      </c>
      <c r="DV226" s="183">
        <f t="shared" si="9"/>
        <v>1</v>
      </c>
      <c r="DW226" s="183">
        <f t="shared" si="10"/>
        <v>1</v>
      </c>
      <c r="DX226" s="12">
        <f t="shared" si="11"/>
        <v>0</v>
      </c>
      <c r="DY226" s="12">
        <v>0</v>
      </c>
    </row>
    <row r="227" spans="1:129" x14ac:dyDescent="0.25">
      <c r="A227" s="294">
        <v>4751</v>
      </c>
      <c r="B227" s="294">
        <v>675420</v>
      </c>
      <c r="C227" s="294">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560">
        <v>8.1081081081081099E-2</v>
      </c>
      <c r="BC227" s="560">
        <v>0.1</v>
      </c>
      <c r="BD227" s="560">
        <v>0</v>
      </c>
      <c r="BE227" s="560">
        <v>0.12</v>
      </c>
      <c r="BF227" s="13"/>
      <c r="BG227" s="13"/>
      <c r="BH227" s="13"/>
      <c r="BI227" s="13"/>
      <c r="BJ227" s="13"/>
      <c r="BK227" s="13"/>
      <c r="BL227" s="13"/>
      <c r="BM227" s="13"/>
      <c r="BN227" s="13">
        <v>8.1081081081081099E-2</v>
      </c>
      <c r="BO227" s="13">
        <v>0.1</v>
      </c>
      <c r="BP227" s="13">
        <v>0</v>
      </c>
      <c r="BQ227" s="13">
        <v>0.12</v>
      </c>
      <c r="BR227" s="704" t="s">
        <v>36</v>
      </c>
      <c r="BS227" s="704" t="s">
        <v>36</v>
      </c>
      <c r="BT227" s="704" t="s">
        <v>35</v>
      </c>
      <c r="BU227" s="704" t="s">
        <v>35</v>
      </c>
      <c r="BV227" s="704" t="s">
        <v>36</v>
      </c>
      <c r="BW227" s="704" t="s">
        <v>36</v>
      </c>
      <c r="BX227" s="704" t="s">
        <v>35</v>
      </c>
      <c r="BY227" s="704" t="s">
        <v>35</v>
      </c>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3.37</v>
      </c>
      <c r="CF227" s="14">
        <f>+INDEX('Monthy Targets'!AB:AB,MATCH(FY2018_ALL_Targets!$B227,'Monthy Targets'!$B:$B,0))</f>
        <v>3.37</v>
      </c>
      <c r="CG227" s="14">
        <f>+INDEX('Monthy Targets'!AC:AC,MATCH(FY2018_ALL_Targets!$B227,'Monthy Targets'!$B:$B,0))</f>
        <v>0</v>
      </c>
      <c r="CH227" s="14">
        <f>+INDEX('Monthy Targets'!AD:AD,MATCH(FY2018_ALL_Targets!$B227,'Monthy Targets'!$B:$B,0))</f>
        <v>0</v>
      </c>
      <c r="CI227" s="14">
        <f>+INDEX('Monthy Targets'!AE:AE,MATCH(FY2018_ALL_Targets!$B227,'Monthy Targets'!$B:$B,0))</f>
        <v>0</v>
      </c>
      <c r="CJ227" s="14">
        <f>+INDEX('Monthy Targets'!AF:AF,MATCH(FY2018_ALL_Targets!$B227,'Monthy Targets'!$B:$B,0))</f>
        <v>0</v>
      </c>
      <c r="CK227" s="14">
        <f>+INDEX('Monthy Targets'!AG:AG,MATCH(FY2018_ALL_Targets!$B227,'Monthy Targets'!$B:$B,0))</f>
        <v>0</v>
      </c>
      <c r="CL227" s="14">
        <v>0.22</v>
      </c>
      <c r="CM227" s="14">
        <v>0</v>
      </c>
      <c r="CN227" s="14">
        <v>0.22</v>
      </c>
      <c r="CO227" s="14">
        <v>0</v>
      </c>
      <c r="CP227" s="14">
        <v>0</v>
      </c>
      <c r="CQ227" s="14">
        <v>0</v>
      </c>
      <c r="CR227" s="14">
        <v>0.22</v>
      </c>
      <c r="CS227" s="14">
        <v>0.22</v>
      </c>
      <c r="DB227" s="14">
        <v>0.42</v>
      </c>
      <c r="DC227" s="14">
        <v>0</v>
      </c>
      <c r="DD227" s="14">
        <v>0.42</v>
      </c>
      <c r="DE227" s="14">
        <v>0</v>
      </c>
      <c r="DF227" s="14">
        <v>0</v>
      </c>
      <c r="DG227" s="14">
        <v>0</v>
      </c>
      <c r="DH227" s="14">
        <v>0.42</v>
      </c>
      <c r="DI227" s="14">
        <v>0.42</v>
      </c>
      <c r="DR227" s="14">
        <v>0.5</v>
      </c>
      <c r="DS227" s="14">
        <v>0.51</v>
      </c>
      <c r="DV227" s="183">
        <f t="shared" si="9"/>
        <v>2</v>
      </c>
      <c r="DW227" s="183">
        <f t="shared" si="10"/>
        <v>2</v>
      </c>
      <c r="DX227" s="12">
        <f t="shared" si="11"/>
        <v>0</v>
      </c>
      <c r="DY227" s="12">
        <v>0</v>
      </c>
    </row>
    <row r="228" spans="1:129" x14ac:dyDescent="0.25">
      <c r="A228" s="294">
        <v>4995</v>
      </c>
      <c r="B228" s="294">
        <v>675421</v>
      </c>
      <c r="C228" s="294">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560">
        <v>1.72413793103448E-2</v>
      </c>
      <c r="BC228" s="560">
        <v>0.115384615384615</v>
      </c>
      <c r="BD228" s="560">
        <v>0</v>
      </c>
      <c r="BE228" s="560">
        <v>0.22807017543859601</v>
      </c>
      <c r="BF228" s="13"/>
      <c r="BG228" s="13"/>
      <c r="BH228" s="13"/>
      <c r="BI228" s="13"/>
      <c r="BJ228" s="13"/>
      <c r="BK228" s="13"/>
      <c r="BL228" s="13"/>
      <c r="BM228" s="13"/>
      <c r="BN228" s="13">
        <v>1.72413793103448E-2</v>
      </c>
      <c r="BO228" s="13">
        <v>0.115384615384615</v>
      </c>
      <c r="BP228" s="13">
        <v>0</v>
      </c>
      <c r="BQ228" s="13">
        <v>0.22807017543859601</v>
      </c>
      <c r="BR228" s="704" t="s">
        <v>35</v>
      </c>
      <c r="BS228" s="704" t="s">
        <v>36</v>
      </c>
      <c r="BT228" s="704" t="s">
        <v>35</v>
      </c>
      <c r="BU228" s="704" t="s">
        <v>35</v>
      </c>
      <c r="BV228" s="704" t="s">
        <v>35</v>
      </c>
      <c r="BW228" s="704" t="s">
        <v>36</v>
      </c>
      <c r="BX228" s="704" t="s">
        <v>35</v>
      </c>
      <c r="BY228" s="704" t="s">
        <v>35</v>
      </c>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CP228" s="14">
        <v>0.83</v>
      </c>
      <c r="CQ228" s="14">
        <v>0</v>
      </c>
      <c r="CR228" s="14">
        <v>0.83</v>
      </c>
      <c r="CS228" s="14">
        <v>0.83</v>
      </c>
      <c r="DB228" s="14">
        <v>1.54</v>
      </c>
      <c r="DC228" s="14">
        <v>0</v>
      </c>
      <c r="DD228" s="14">
        <v>0</v>
      </c>
      <c r="DE228" s="14">
        <v>1.54</v>
      </c>
      <c r="DF228" s="14">
        <v>1.54</v>
      </c>
      <c r="DG228" s="14">
        <v>0</v>
      </c>
      <c r="DH228" s="14">
        <v>1.54</v>
      </c>
      <c r="DI228" s="14">
        <v>1.54</v>
      </c>
      <c r="DR228" s="14">
        <v>0.51</v>
      </c>
      <c r="DS228" s="14">
        <v>0.78</v>
      </c>
      <c r="DV228" s="183">
        <f t="shared" si="9"/>
        <v>1</v>
      </c>
      <c r="DW228" s="183">
        <f t="shared" si="10"/>
        <v>1</v>
      </c>
      <c r="DX228" s="12">
        <f t="shared" si="11"/>
        <v>0</v>
      </c>
      <c r="DY228" s="12">
        <v>0</v>
      </c>
    </row>
    <row r="229" spans="1:129" x14ac:dyDescent="0.25">
      <c r="A229" s="294">
        <v>4811</v>
      </c>
      <c r="B229" s="294">
        <v>675423</v>
      </c>
      <c r="C229" s="294">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560">
        <v>1.05263157894737E-2</v>
      </c>
      <c r="BC229" s="560">
        <v>3.1746031746031703E-2</v>
      </c>
      <c r="BD229" s="560">
        <v>0</v>
      </c>
      <c r="BE229" s="560">
        <v>0.10344827586206901</v>
      </c>
      <c r="BF229" s="13"/>
      <c r="BG229" s="13"/>
      <c r="BH229" s="13"/>
      <c r="BI229" s="13"/>
      <c r="BJ229" s="13"/>
      <c r="BK229" s="13"/>
      <c r="BL229" s="13"/>
      <c r="BM229" s="13"/>
      <c r="BN229" s="13">
        <v>1.05263157894737E-2</v>
      </c>
      <c r="BO229" s="13">
        <v>3.1746031746031703E-2</v>
      </c>
      <c r="BP229" s="13">
        <v>0</v>
      </c>
      <c r="BQ229" s="13">
        <v>0.10344827586206901</v>
      </c>
      <c r="BR229" s="704" t="s">
        <v>35</v>
      </c>
      <c r="BS229" s="704" t="s">
        <v>35</v>
      </c>
      <c r="BT229" s="704" t="s">
        <v>35</v>
      </c>
      <c r="BU229" s="704" t="s">
        <v>35</v>
      </c>
      <c r="BV229" s="704" t="s">
        <v>35</v>
      </c>
      <c r="BW229" s="704" t="s">
        <v>35</v>
      </c>
      <c r="BX229" s="704" t="s">
        <v>35</v>
      </c>
      <c r="BY229" s="704" t="s">
        <v>35</v>
      </c>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9.52</v>
      </c>
      <c r="CF229" s="14">
        <f>+INDEX('Monthy Targets'!AB:AB,MATCH(FY2018_ALL_Targets!$B229,'Monthy Targets'!$B:$B,0))</f>
        <v>9.52</v>
      </c>
      <c r="CG229" s="14">
        <f>+INDEX('Monthy Targets'!AC:AC,MATCH(FY2018_ALL_Targets!$B229,'Monthy Targets'!$B:$B,0))</f>
        <v>0</v>
      </c>
      <c r="CH229" s="14">
        <f>+INDEX('Monthy Targets'!AD:AD,MATCH(FY2018_ALL_Targets!$B229,'Monthy Targets'!$B:$B,0))</f>
        <v>0</v>
      </c>
      <c r="CI229" s="14">
        <f>+INDEX('Monthy Targets'!AE:AE,MATCH(FY2018_ALL_Targets!$B229,'Monthy Targets'!$B:$B,0))</f>
        <v>0</v>
      </c>
      <c r="CJ229" s="14">
        <f>+INDEX('Monthy Targets'!AF:AF,MATCH(FY2018_ALL_Targets!$B229,'Monthy Targets'!$B:$B,0))</f>
        <v>0</v>
      </c>
      <c r="CK229" s="14">
        <f>+INDEX('Monthy Targets'!AG:AG,MATCH(FY2018_ALL_Targets!$B229,'Monthy Targets'!$B:$B,0))</f>
        <v>0</v>
      </c>
      <c r="CL229" s="14">
        <v>0.63</v>
      </c>
      <c r="CM229" s="14">
        <v>0.63</v>
      </c>
      <c r="CN229" s="14">
        <v>0.63</v>
      </c>
      <c r="CO229" s="14">
        <v>0.63</v>
      </c>
      <c r="CP229" s="14">
        <v>0.63</v>
      </c>
      <c r="CQ229" s="14">
        <v>0.63</v>
      </c>
      <c r="CR229" s="14">
        <v>0.63</v>
      </c>
      <c r="CS229" s="14">
        <v>0.63</v>
      </c>
      <c r="DB229" s="14">
        <v>1.18</v>
      </c>
      <c r="DC229" s="14">
        <v>1.18</v>
      </c>
      <c r="DD229" s="14">
        <v>1.18</v>
      </c>
      <c r="DE229" s="14">
        <v>1.18</v>
      </c>
      <c r="DF229" s="14">
        <v>1.18</v>
      </c>
      <c r="DG229" s="14">
        <v>1.18</v>
      </c>
      <c r="DH229" s="14">
        <v>1.18</v>
      </c>
      <c r="DI229" s="14">
        <v>1.18</v>
      </c>
      <c r="DR229" s="14">
        <v>1.79</v>
      </c>
      <c r="DS229" s="14">
        <v>1.83</v>
      </c>
      <c r="DV229" s="183">
        <f t="shared" si="9"/>
        <v>0</v>
      </c>
      <c r="DW229" s="183">
        <f t="shared" si="10"/>
        <v>0</v>
      </c>
      <c r="DX229" s="12">
        <f t="shared" si="11"/>
        <v>0</v>
      </c>
      <c r="DY229" s="12">
        <v>0</v>
      </c>
    </row>
    <row r="230" spans="1:129" x14ac:dyDescent="0.25">
      <c r="A230" s="294">
        <v>5079</v>
      </c>
      <c r="B230" s="294">
        <v>675424</v>
      </c>
      <c r="C230" s="294">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560">
        <v>0</v>
      </c>
      <c r="BC230" s="560">
        <v>3.125E-2</v>
      </c>
      <c r="BD230" s="560">
        <v>0</v>
      </c>
      <c r="BE230" s="560">
        <v>0.125</v>
      </c>
      <c r="BF230" s="13"/>
      <c r="BG230" s="13"/>
      <c r="BH230" s="13"/>
      <c r="BI230" s="13"/>
      <c r="BJ230" s="13"/>
      <c r="BK230" s="13"/>
      <c r="BL230" s="13"/>
      <c r="BM230" s="13"/>
      <c r="BN230" s="13">
        <v>0</v>
      </c>
      <c r="BO230" s="13">
        <v>3.125E-2</v>
      </c>
      <c r="BP230" s="13">
        <v>0</v>
      </c>
      <c r="BQ230" s="13">
        <v>0.125</v>
      </c>
      <c r="BR230" s="704" t="s">
        <v>35</v>
      </c>
      <c r="BS230" s="704" t="s">
        <v>35</v>
      </c>
      <c r="BT230" s="704" t="s">
        <v>35</v>
      </c>
      <c r="BU230" s="704" t="s">
        <v>35</v>
      </c>
      <c r="BV230" s="704" t="s">
        <v>35</v>
      </c>
      <c r="BW230" s="704" t="s">
        <v>35</v>
      </c>
      <c r="BX230" s="704" t="s">
        <v>35</v>
      </c>
      <c r="BY230" s="704" t="s">
        <v>35</v>
      </c>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4.0199999999999996</v>
      </c>
      <c r="CF230" s="14">
        <f>+INDEX('Monthy Targets'!AB:AB,MATCH(FY2018_ALL_Targets!$B230,'Monthy Targets'!$B:$B,0))</f>
        <v>4.04</v>
      </c>
      <c r="CG230" s="14">
        <f>+INDEX('Monthy Targets'!AC:AC,MATCH(FY2018_ALL_Targets!$B230,'Monthy Targets'!$B:$B,0))</f>
        <v>0</v>
      </c>
      <c r="CH230" s="14">
        <f>+INDEX('Monthy Targets'!AD:AD,MATCH(FY2018_ALL_Targets!$B230,'Monthy Targets'!$B:$B,0))</f>
        <v>0</v>
      </c>
      <c r="CI230" s="14">
        <f>+INDEX('Monthy Targets'!AE:AE,MATCH(FY2018_ALL_Targets!$B230,'Monthy Targets'!$B:$B,0))</f>
        <v>0</v>
      </c>
      <c r="CJ230" s="14">
        <f>+INDEX('Monthy Targets'!AF:AF,MATCH(FY2018_ALL_Targets!$B230,'Monthy Targets'!$B:$B,0))</f>
        <v>0</v>
      </c>
      <c r="CK230" s="14">
        <f>+INDEX('Monthy Targets'!AG:AG,MATCH(FY2018_ALL_Targets!$B230,'Monthy Targets'!$B:$B,0))</f>
        <v>0</v>
      </c>
      <c r="CL230" s="14">
        <v>0.27</v>
      </c>
      <c r="CM230" s="14">
        <v>0.27</v>
      </c>
      <c r="CN230" s="14">
        <v>0.27</v>
      </c>
      <c r="CO230" s="14">
        <v>0.27</v>
      </c>
      <c r="CP230" s="14">
        <v>0.27</v>
      </c>
      <c r="CQ230" s="14">
        <v>0.27</v>
      </c>
      <c r="CR230" s="14">
        <v>0.27</v>
      </c>
      <c r="CS230" s="14">
        <v>0.27</v>
      </c>
      <c r="DB230" s="14">
        <v>0.5</v>
      </c>
      <c r="DC230" s="14">
        <v>0.5</v>
      </c>
      <c r="DD230" s="14">
        <v>0.5</v>
      </c>
      <c r="DE230" s="14">
        <v>0.5</v>
      </c>
      <c r="DF230" s="14">
        <v>0.5</v>
      </c>
      <c r="DG230" s="14">
        <v>0.5</v>
      </c>
      <c r="DH230" s="14">
        <v>0.5</v>
      </c>
      <c r="DI230" s="14">
        <v>0.5</v>
      </c>
      <c r="DR230" s="14">
        <v>0.76</v>
      </c>
      <c r="DS230" s="14">
        <v>0.77</v>
      </c>
      <c r="DV230" s="183">
        <f t="shared" si="9"/>
        <v>0</v>
      </c>
      <c r="DW230" s="183">
        <f t="shared" si="10"/>
        <v>0</v>
      </c>
      <c r="DX230" s="12">
        <f t="shared" si="11"/>
        <v>0</v>
      </c>
      <c r="DY230" s="12">
        <v>0</v>
      </c>
    </row>
    <row r="231" spans="1:129" x14ac:dyDescent="0.25">
      <c r="A231" s="294">
        <v>4737</v>
      </c>
      <c r="B231" s="294">
        <v>675428</v>
      </c>
      <c r="C231" s="294">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560">
        <v>3.0769230769230799E-2</v>
      </c>
      <c r="BC231" s="560">
        <v>0.08</v>
      </c>
      <c r="BD231" s="560">
        <v>0</v>
      </c>
      <c r="BE231" s="560">
        <v>0.17307692307692299</v>
      </c>
      <c r="BF231" s="13"/>
      <c r="BG231" s="13"/>
      <c r="BH231" s="13"/>
      <c r="BI231" s="13"/>
      <c r="BJ231" s="13"/>
      <c r="BK231" s="13"/>
      <c r="BL231" s="13"/>
      <c r="BM231" s="13"/>
      <c r="BN231" s="13">
        <v>3.0769230769230799E-2</v>
      </c>
      <c r="BO231" s="13">
        <v>0.08</v>
      </c>
      <c r="BP231" s="13">
        <v>0</v>
      </c>
      <c r="BQ231" s="13">
        <v>0.17307692307692299</v>
      </c>
      <c r="BR231" s="704" t="s">
        <v>35</v>
      </c>
      <c r="BS231" s="704" t="s">
        <v>36</v>
      </c>
      <c r="BT231" s="704" t="s">
        <v>35</v>
      </c>
      <c r="BU231" s="704" t="s">
        <v>35</v>
      </c>
      <c r="BV231" s="704" t="s">
        <v>35</v>
      </c>
      <c r="BW231" s="704" t="s">
        <v>36</v>
      </c>
      <c r="BX231" s="704" t="s">
        <v>35</v>
      </c>
      <c r="BY231" s="704" t="s">
        <v>35</v>
      </c>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8.27</v>
      </c>
      <c r="CF231" s="14">
        <f>+INDEX('Monthy Targets'!AB:AB,MATCH(FY2018_ALL_Targets!$B231,'Monthy Targets'!$B:$B,0))</f>
        <v>8.31</v>
      </c>
      <c r="CG231" s="14">
        <f>+INDEX('Monthy Targets'!AC:AC,MATCH(FY2018_ALL_Targets!$B231,'Monthy Targets'!$B:$B,0))</f>
        <v>0</v>
      </c>
      <c r="CH231" s="14">
        <f>+INDEX('Monthy Targets'!AD:AD,MATCH(FY2018_ALL_Targets!$B231,'Monthy Targets'!$B:$B,0))</f>
        <v>0</v>
      </c>
      <c r="CI231" s="14">
        <f>+INDEX('Monthy Targets'!AE:AE,MATCH(FY2018_ALL_Targets!$B231,'Monthy Targets'!$B:$B,0))</f>
        <v>0</v>
      </c>
      <c r="CJ231" s="14">
        <f>+INDEX('Monthy Targets'!AF:AF,MATCH(FY2018_ALL_Targets!$B231,'Monthy Targets'!$B:$B,0))</f>
        <v>0</v>
      </c>
      <c r="CK231" s="14">
        <f>+INDEX('Monthy Targets'!AG:AG,MATCH(FY2018_ALL_Targets!$B231,'Monthy Targets'!$B:$B,0))</f>
        <v>0</v>
      </c>
      <c r="CL231" s="14">
        <v>0.55000000000000004</v>
      </c>
      <c r="CM231" s="14">
        <v>0.55000000000000004</v>
      </c>
      <c r="CN231" s="14">
        <v>0.55000000000000004</v>
      </c>
      <c r="CO231" s="14">
        <v>0.55000000000000004</v>
      </c>
      <c r="CP231" s="14">
        <v>0.55000000000000004</v>
      </c>
      <c r="CQ231" s="14">
        <v>0</v>
      </c>
      <c r="CR231" s="14">
        <v>0.55000000000000004</v>
      </c>
      <c r="CS231" s="14">
        <v>0.55000000000000004</v>
      </c>
      <c r="DB231" s="14">
        <v>1.02</v>
      </c>
      <c r="DC231" s="14">
        <v>1.02</v>
      </c>
      <c r="DD231" s="14">
        <v>1.02</v>
      </c>
      <c r="DE231" s="14">
        <v>1.02</v>
      </c>
      <c r="DF231" s="14">
        <v>1.02</v>
      </c>
      <c r="DG231" s="14">
        <v>0</v>
      </c>
      <c r="DH231" s="14">
        <v>1.02</v>
      </c>
      <c r="DI231" s="14">
        <v>1.02</v>
      </c>
      <c r="DR231" s="14">
        <v>1.55</v>
      </c>
      <c r="DS231" s="14">
        <v>1.42</v>
      </c>
      <c r="DV231" s="183">
        <f t="shared" si="9"/>
        <v>1</v>
      </c>
      <c r="DW231" s="183">
        <f t="shared" si="10"/>
        <v>1</v>
      </c>
      <c r="DX231" s="12">
        <f t="shared" si="11"/>
        <v>0</v>
      </c>
      <c r="DY231" s="12">
        <v>0</v>
      </c>
    </row>
    <row r="232" spans="1:129" x14ac:dyDescent="0.25">
      <c r="A232" s="294">
        <v>4354</v>
      </c>
      <c r="B232" s="294">
        <v>675437</v>
      </c>
      <c r="C232" s="294">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560">
        <v>2.2988505747126398E-2</v>
      </c>
      <c r="BC232" s="560">
        <v>3.3333333333333298E-2</v>
      </c>
      <c r="BD232" s="560">
        <v>0</v>
      </c>
      <c r="BE232" s="560">
        <v>0.18666666666666701</v>
      </c>
      <c r="BF232" s="13"/>
      <c r="BG232" s="13"/>
      <c r="BH232" s="13"/>
      <c r="BI232" s="13"/>
      <c r="BJ232" s="13"/>
      <c r="BK232" s="13"/>
      <c r="BL232" s="13"/>
      <c r="BM232" s="13"/>
      <c r="BN232" s="13">
        <v>2.2988505747126398E-2</v>
      </c>
      <c r="BO232" s="13">
        <v>3.3333333333333298E-2</v>
      </c>
      <c r="BP232" s="13">
        <v>0</v>
      </c>
      <c r="BQ232" s="13">
        <v>0.18666666666666701</v>
      </c>
      <c r="BR232" s="704" t="s">
        <v>35</v>
      </c>
      <c r="BS232" s="704" t="s">
        <v>35</v>
      </c>
      <c r="BT232" s="704" t="s">
        <v>35</v>
      </c>
      <c r="BU232" s="704" t="s">
        <v>36</v>
      </c>
      <c r="BV232" s="704" t="s">
        <v>35</v>
      </c>
      <c r="BW232" s="704" t="s">
        <v>35</v>
      </c>
      <c r="BX232" s="704" t="s">
        <v>35</v>
      </c>
      <c r="BY232" s="704" t="s">
        <v>36</v>
      </c>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CP232" s="14">
        <v>0.69</v>
      </c>
      <c r="CQ232" s="14">
        <v>0.69</v>
      </c>
      <c r="CR232" s="14">
        <v>0.69</v>
      </c>
      <c r="CS232" s="14">
        <v>0</v>
      </c>
      <c r="DB232" s="14">
        <v>1.28</v>
      </c>
      <c r="DC232" s="14">
        <v>1.28</v>
      </c>
      <c r="DD232" s="14">
        <v>1.28</v>
      </c>
      <c r="DE232" s="14">
        <v>1.28</v>
      </c>
      <c r="DF232" s="14">
        <v>1.28</v>
      </c>
      <c r="DG232" s="14">
        <v>1.28</v>
      </c>
      <c r="DH232" s="14">
        <v>1.28</v>
      </c>
      <c r="DI232" s="14">
        <v>0</v>
      </c>
      <c r="DR232" s="14">
        <v>0.84</v>
      </c>
      <c r="DS232" s="14">
        <v>0.65</v>
      </c>
      <c r="DV232" s="183">
        <f t="shared" si="9"/>
        <v>1</v>
      </c>
      <c r="DW232" s="183">
        <f t="shared" si="10"/>
        <v>1</v>
      </c>
      <c r="DX232" s="12">
        <f t="shared" si="11"/>
        <v>0</v>
      </c>
      <c r="DY232" s="12">
        <v>0</v>
      </c>
    </row>
    <row r="233" spans="1:129" x14ac:dyDescent="0.25">
      <c r="A233" s="294">
        <v>4390</v>
      </c>
      <c r="B233" s="294">
        <v>675438</v>
      </c>
      <c r="C233" s="294">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560">
        <v>4.7619047619047603E-2</v>
      </c>
      <c r="BC233" s="560">
        <v>5.63380281690141E-2</v>
      </c>
      <c r="BD233" s="560">
        <v>0</v>
      </c>
      <c r="BE233" s="560">
        <v>2.2988505747126398E-2</v>
      </c>
      <c r="BF233" s="13"/>
      <c r="BG233" s="13"/>
      <c r="BH233" s="13"/>
      <c r="BI233" s="13"/>
      <c r="BJ233" s="13"/>
      <c r="BK233" s="13"/>
      <c r="BL233" s="13"/>
      <c r="BM233" s="13"/>
      <c r="BN233" s="13">
        <v>4.7619047619047603E-2</v>
      </c>
      <c r="BO233" s="13">
        <v>5.63380281690141E-2</v>
      </c>
      <c r="BP233" s="13">
        <v>0</v>
      </c>
      <c r="BQ233" s="13">
        <v>2.2988505747126398E-2</v>
      </c>
      <c r="BR233" s="704" t="s">
        <v>36</v>
      </c>
      <c r="BS233" s="704" t="s">
        <v>35</v>
      </c>
      <c r="BT233" s="704" t="s">
        <v>35</v>
      </c>
      <c r="BU233" s="704" t="s">
        <v>35</v>
      </c>
      <c r="BV233" s="704" t="s">
        <v>36</v>
      </c>
      <c r="BW233" s="704" t="s">
        <v>35</v>
      </c>
      <c r="BX233" s="704" t="s">
        <v>35</v>
      </c>
      <c r="BY233" s="704" t="s">
        <v>35</v>
      </c>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11.73</v>
      </c>
      <c r="CF233" s="14">
        <f>+INDEX('Monthy Targets'!AB:AB,MATCH(FY2018_ALL_Targets!$B233,'Monthy Targets'!$B:$B,0))</f>
        <v>11.79</v>
      </c>
      <c r="CG233" s="14">
        <f>+INDEX('Monthy Targets'!AC:AC,MATCH(FY2018_ALL_Targets!$B233,'Monthy Targets'!$B:$B,0))</f>
        <v>0</v>
      </c>
      <c r="CH233" s="14">
        <f>+INDEX('Monthy Targets'!AD:AD,MATCH(FY2018_ALL_Targets!$B233,'Monthy Targets'!$B:$B,0))</f>
        <v>0</v>
      </c>
      <c r="CI233" s="14">
        <f>+INDEX('Monthy Targets'!AE:AE,MATCH(FY2018_ALL_Targets!$B233,'Monthy Targets'!$B:$B,0))</f>
        <v>0</v>
      </c>
      <c r="CJ233" s="14">
        <f>+INDEX('Monthy Targets'!AF:AF,MATCH(FY2018_ALL_Targets!$B233,'Monthy Targets'!$B:$B,0))</f>
        <v>0</v>
      </c>
      <c r="CK233" s="14">
        <f>+INDEX('Monthy Targets'!AG:AG,MATCH(FY2018_ALL_Targets!$B233,'Monthy Targets'!$B:$B,0))</f>
        <v>0</v>
      </c>
      <c r="CL233" s="14">
        <v>0.78</v>
      </c>
      <c r="CM233" s="14">
        <v>0.78</v>
      </c>
      <c r="CN233" s="14">
        <v>0.78</v>
      </c>
      <c r="CO233" s="14">
        <v>0.78</v>
      </c>
      <c r="CP233" s="14">
        <v>0</v>
      </c>
      <c r="CQ233" s="14">
        <v>0.78</v>
      </c>
      <c r="CR233" s="14">
        <v>0.78</v>
      </c>
      <c r="CS233" s="14">
        <v>0.78</v>
      </c>
      <c r="DB233" s="14">
        <v>1.45</v>
      </c>
      <c r="DC233" s="14">
        <v>1.45</v>
      </c>
      <c r="DD233" s="14">
        <v>1.45</v>
      </c>
      <c r="DE233" s="14">
        <v>1.45</v>
      </c>
      <c r="DF233" s="14">
        <v>0</v>
      </c>
      <c r="DG233" s="14">
        <v>1.45</v>
      </c>
      <c r="DH233" s="14">
        <v>1.45</v>
      </c>
      <c r="DI233" s="14">
        <v>1.45</v>
      </c>
      <c r="DR233" s="14">
        <v>2.2000000000000002</v>
      </c>
      <c r="DS233" s="14">
        <v>2.0099999999999998</v>
      </c>
      <c r="DV233" s="183">
        <f t="shared" si="9"/>
        <v>1</v>
      </c>
      <c r="DW233" s="183">
        <f t="shared" si="10"/>
        <v>1</v>
      </c>
      <c r="DX233" s="12">
        <f t="shared" si="11"/>
        <v>0</v>
      </c>
      <c r="DY233" s="12">
        <v>0</v>
      </c>
    </row>
    <row r="234" spans="1:129" x14ac:dyDescent="0.25">
      <c r="A234" s="294">
        <v>4335</v>
      </c>
      <c r="B234" s="294">
        <v>675441</v>
      </c>
      <c r="C234" s="294">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560">
        <v>5.4545454545454501E-2</v>
      </c>
      <c r="BC234" s="560">
        <v>0.1</v>
      </c>
      <c r="BD234" s="560">
        <v>0</v>
      </c>
      <c r="BE234" s="560">
        <v>5.6603773584905703E-2</v>
      </c>
      <c r="BF234" s="13"/>
      <c r="BG234" s="13"/>
      <c r="BH234" s="13"/>
      <c r="BI234" s="13"/>
      <c r="BJ234" s="13"/>
      <c r="BK234" s="13"/>
      <c r="BL234" s="13"/>
      <c r="BM234" s="13"/>
      <c r="BN234" s="13">
        <v>5.4545454545454501E-2</v>
      </c>
      <c r="BO234" s="13">
        <v>0.1</v>
      </c>
      <c r="BP234" s="13">
        <v>0</v>
      </c>
      <c r="BQ234" s="13">
        <v>5.6603773584905703E-2</v>
      </c>
      <c r="BR234" s="704" t="s">
        <v>35</v>
      </c>
      <c r="BS234" s="704" t="s">
        <v>35</v>
      </c>
      <c r="BT234" s="704" t="s">
        <v>35</v>
      </c>
      <c r="BU234" s="704" t="s">
        <v>35</v>
      </c>
      <c r="BV234" s="704" t="s">
        <v>36</v>
      </c>
      <c r="BW234" s="704" t="s">
        <v>35</v>
      </c>
      <c r="BX234" s="704" t="s">
        <v>35</v>
      </c>
      <c r="BY234" s="704" t="s">
        <v>35</v>
      </c>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3.33</v>
      </c>
      <c r="CF234" s="14">
        <f>+INDEX('Monthy Targets'!AB:AB,MATCH(FY2018_ALL_Targets!$B234,'Monthy Targets'!$B:$B,0))</f>
        <v>3.35</v>
      </c>
      <c r="CG234" s="14">
        <f>+INDEX('Monthy Targets'!AC:AC,MATCH(FY2018_ALL_Targets!$B234,'Monthy Targets'!$B:$B,0))</f>
        <v>0</v>
      </c>
      <c r="CH234" s="14">
        <f>+INDEX('Monthy Targets'!AD:AD,MATCH(FY2018_ALL_Targets!$B234,'Monthy Targets'!$B:$B,0))</f>
        <v>0</v>
      </c>
      <c r="CI234" s="14">
        <f>+INDEX('Monthy Targets'!AE:AE,MATCH(FY2018_ALL_Targets!$B234,'Monthy Targets'!$B:$B,0))</f>
        <v>0</v>
      </c>
      <c r="CJ234" s="14">
        <f>+INDEX('Monthy Targets'!AF:AF,MATCH(FY2018_ALL_Targets!$B234,'Monthy Targets'!$B:$B,0))</f>
        <v>0</v>
      </c>
      <c r="CK234" s="14">
        <f>+INDEX('Monthy Targets'!AG:AG,MATCH(FY2018_ALL_Targets!$B234,'Monthy Targets'!$B:$B,0))</f>
        <v>0</v>
      </c>
      <c r="CL234" s="14">
        <v>0.22</v>
      </c>
      <c r="CM234" s="14">
        <v>0.22</v>
      </c>
      <c r="CN234" s="14">
        <v>0.22</v>
      </c>
      <c r="CO234" s="14">
        <v>0.22</v>
      </c>
      <c r="CP234" s="14">
        <v>0.22</v>
      </c>
      <c r="CQ234" s="14">
        <v>0.22</v>
      </c>
      <c r="CR234" s="14">
        <v>0.22</v>
      </c>
      <c r="CS234" s="14">
        <v>0.22</v>
      </c>
      <c r="DB234" s="14">
        <v>0.41</v>
      </c>
      <c r="DC234" s="14">
        <v>0.41</v>
      </c>
      <c r="DD234" s="14">
        <v>0.41</v>
      </c>
      <c r="DE234" s="14">
        <v>0.41</v>
      </c>
      <c r="DF234" s="14">
        <v>0</v>
      </c>
      <c r="DG234" s="14">
        <v>0.41</v>
      </c>
      <c r="DH234" s="14">
        <v>0.41</v>
      </c>
      <c r="DI234" s="14">
        <v>0.41</v>
      </c>
      <c r="DR234" s="14">
        <v>0.62</v>
      </c>
      <c r="DS234" s="14">
        <v>0.6</v>
      </c>
      <c r="DV234" s="183">
        <f t="shared" si="9"/>
        <v>0</v>
      </c>
      <c r="DW234" s="183">
        <f t="shared" si="10"/>
        <v>1</v>
      </c>
      <c r="DX234" s="12">
        <f t="shared" si="11"/>
        <v>0</v>
      </c>
      <c r="DY234" s="12">
        <v>0</v>
      </c>
    </row>
    <row r="235" spans="1:129" x14ac:dyDescent="0.25">
      <c r="A235" s="294">
        <v>5095</v>
      </c>
      <c r="B235" s="294">
        <v>675443</v>
      </c>
      <c r="C235" s="294">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560">
        <v>5.4054054054054099E-2</v>
      </c>
      <c r="BC235" s="560">
        <v>0.04</v>
      </c>
      <c r="BD235" s="560">
        <v>0</v>
      </c>
      <c r="BE235" s="560">
        <v>0.14285714285714299</v>
      </c>
      <c r="BF235" s="13"/>
      <c r="BG235" s="13"/>
      <c r="BH235" s="13"/>
      <c r="BI235" s="13"/>
      <c r="BJ235" s="13"/>
      <c r="BK235" s="13"/>
      <c r="BL235" s="13"/>
      <c r="BM235" s="13"/>
      <c r="BN235" s="13">
        <v>5.4054054054054099E-2</v>
      </c>
      <c r="BO235" s="13">
        <v>0.04</v>
      </c>
      <c r="BP235" s="13">
        <v>0</v>
      </c>
      <c r="BQ235" s="13">
        <v>0.14285714285714299</v>
      </c>
      <c r="BR235" s="704" t="s">
        <v>35</v>
      </c>
      <c r="BS235" s="704" t="s">
        <v>35</v>
      </c>
      <c r="BT235" s="704" t="s">
        <v>35</v>
      </c>
      <c r="BU235" s="704" t="s">
        <v>35</v>
      </c>
      <c r="BV235" s="704" t="s">
        <v>35</v>
      </c>
      <c r="BW235" s="704" t="s">
        <v>35</v>
      </c>
      <c r="BX235" s="704" t="s">
        <v>35</v>
      </c>
      <c r="BY235" s="704" t="s">
        <v>35</v>
      </c>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3.78</v>
      </c>
      <c r="CF235" s="14">
        <f>+INDEX('Monthy Targets'!AB:AB,MATCH(FY2018_ALL_Targets!$B235,'Monthy Targets'!$B:$B,0))</f>
        <v>3.8</v>
      </c>
      <c r="CG235" s="14">
        <f>+INDEX('Monthy Targets'!AC:AC,MATCH(FY2018_ALL_Targets!$B235,'Monthy Targets'!$B:$B,0))</f>
        <v>0</v>
      </c>
      <c r="CH235" s="14">
        <f>+INDEX('Monthy Targets'!AD:AD,MATCH(FY2018_ALL_Targets!$B235,'Monthy Targets'!$B:$B,0))</f>
        <v>0</v>
      </c>
      <c r="CI235" s="14">
        <f>+INDEX('Monthy Targets'!AE:AE,MATCH(FY2018_ALL_Targets!$B235,'Monthy Targets'!$B:$B,0))</f>
        <v>0</v>
      </c>
      <c r="CJ235" s="14">
        <f>+INDEX('Monthy Targets'!AF:AF,MATCH(FY2018_ALL_Targets!$B235,'Monthy Targets'!$B:$B,0))</f>
        <v>0</v>
      </c>
      <c r="CK235" s="14">
        <f>+INDEX('Monthy Targets'!AG:AG,MATCH(FY2018_ALL_Targets!$B235,'Monthy Targets'!$B:$B,0))</f>
        <v>0</v>
      </c>
      <c r="CL235" s="14">
        <v>0.25</v>
      </c>
      <c r="CM235" s="14">
        <v>0.25</v>
      </c>
      <c r="CN235" s="14">
        <v>0.25</v>
      </c>
      <c r="CO235" s="14">
        <v>0.25</v>
      </c>
      <c r="CP235" s="14">
        <v>0.25</v>
      </c>
      <c r="CQ235" s="14">
        <v>0.25</v>
      </c>
      <c r="CR235" s="14">
        <v>0.25</v>
      </c>
      <c r="CS235" s="14">
        <v>0.25</v>
      </c>
      <c r="DB235" s="14">
        <v>0.47</v>
      </c>
      <c r="DC235" s="14">
        <v>0.47</v>
      </c>
      <c r="DD235" s="14">
        <v>0.47</v>
      </c>
      <c r="DE235" s="14">
        <v>0.47</v>
      </c>
      <c r="DF235" s="14">
        <v>0.47</v>
      </c>
      <c r="DG235" s="14">
        <v>0.47</v>
      </c>
      <c r="DH235" s="14">
        <v>0.47</v>
      </c>
      <c r="DI235" s="14">
        <v>0.47</v>
      </c>
      <c r="DR235" s="14">
        <v>0.71</v>
      </c>
      <c r="DS235" s="14">
        <v>0.73</v>
      </c>
      <c r="DV235" s="183">
        <f t="shared" si="9"/>
        <v>0</v>
      </c>
      <c r="DW235" s="183">
        <f t="shared" si="10"/>
        <v>0</v>
      </c>
      <c r="DX235" s="12">
        <f t="shared" si="11"/>
        <v>0</v>
      </c>
      <c r="DY235" s="12">
        <v>0</v>
      </c>
    </row>
    <row r="236" spans="1:129" x14ac:dyDescent="0.25">
      <c r="A236" s="294">
        <v>5346</v>
      </c>
      <c r="B236" s="294">
        <v>675444</v>
      </c>
      <c r="C236" s="294">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560">
        <v>3.4482758620689703E-2</v>
      </c>
      <c r="BC236" s="560">
        <v>3.3333333333333298E-2</v>
      </c>
      <c r="BD236" s="560">
        <v>0</v>
      </c>
      <c r="BE236" s="560">
        <v>6.4102564102564097E-2</v>
      </c>
      <c r="BF236" s="13"/>
      <c r="BG236" s="13"/>
      <c r="BH236" s="13"/>
      <c r="BI236" s="13"/>
      <c r="BJ236" s="13"/>
      <c r="BK236" s="13"/>
      <c r="BL236" s="13"/>
      <c r="BM236" s="13"/>
      <c r="BN236" s="13">
        <v>3.4482758620689703E-2</v>
      </c>
      <c r="BO236" s="13">
        <v>3.3333333333333298E-2</v>
      </c>
      <c r="BP236" s="13">
        <v>0</v>
      </c>
      <c r="BQ236" s="13">
        <v>6.4102564102564097E-2</v>
      </c>
      <c r="BR236" s="704" t="s">
        <v>35</v>
      </c>
      <c r="BS236" s="704" t="s">
        <v>35</v>
      </c>
      <c r="BT236" s="704" t="s">
        <v>35</v>
      </c>
      <c r="BU236" s="704" t="s">
        <v>35</v>
      </c>
      <c r="BV236" s="704" t="s">
        <v>35</v>
      </c>
      <c r="BW236" s="704" t="s">
        <v>35</v>
      </c>
      <c r="BX236" s="704" t="s">
        <v>35</v>
      </c>
      <c r="BY236" s="704" t="s">
        <v>35</v>
      </c>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6.04</v>
      </c>
      <c r="CF236" s="14">
        <f>+INDEX('Monthy Targets'!AB:AB,MATCH(FY2018_ALL_Targets!$B236,'Monthy Targets'!$B:$B,0))</f>
        <v>6.07</v>
      </c>
      <c r="CG236" s="14">
        <f>+INDEX('Monthy Targets'!AC:AC,MATCH(FY2018_ALL_Targets!$B236,'Monthy Targets'!$B:$B,0))</f>
        <v>0</v>
      </c>
      <c r="CH236" s="14">
        <f>+INDEX('Monthy Targets'!AD:AD,MATCH(FY2018_ALL_Targets!$B236,'Monthy Targets'!$B:$B,0))</f>
        <v>0</v>
      </c>
      <c r="CI236" s="14">
        <f>+INDEX('Monthy Targets'!AE:AE,MATCH(FY2018_ALL_Targets!$B236,'Monthy Targets'!$B:$B,0))</f>
        <v>0</v>
      </c>
      <c r="CJ236" s="14">
        <f>+INDEX('Monthy Targets'!AF:AF,MATCH(FY2018_ALL_Targets!$B236,'Monthy Targets'!$B:$B,0))</f>
        <v>0</v>
      </c>
      <c r="CK236" s="14">
        <f>+INDEX('Monthy Targets'!AG:AG,MATCH(FY2018_ALL_Targets!$B236,'Monthy Targets'!$B:$B,0))</f>
        <v>0</v>
      </c>
      <c r="CL236" s="14">
        <v>0.4</v>
      </c>
      <c r="CM236" s="14">
        <v>0.4</v>
      </c>
      <c r="CN236" s="14">
        <v>0.4</v>
      </c>
      <c r="CO236" s="14">
        <v>0.4</v>
      </c>
      <c r="CP236" s="14">
        <v>0.4</v>
      </c>
      <c r="CQ236" s="14">
        <v>0.4</v>
      </c>
      <c r="CR236" s="14">
        <v>0.4</v>
      </c>
      <c r="CS236" s="14">
        <v>0.4</v>
      </c>
      <c r="DB236" s="14">
        <v>0.75</v>
      </c>
      <c r="DC236" s="14">
        <v>0.75</v>
      </c>
      <c r="DD236" s="14">
        <v>0.75</v>
      </c>
      <c r="DE236" s="14">
        <v>0.75</v>
      </c>
      <c r="DF236" s="14">
        <v>0.75</v>
      </c>
      <c r="DG236" s="14">
        <v>0.75</v>
      </c>
      <c r="DH236" s="14">
        <v>0.75</v>
      </c>
      <c r="DI236" s="14">
        <v>0.75</v>
      </c>
      <c r="DR236" s="14">
        <v>1.1399999999999999</v>
      </c>
      <c r="DS236" s="14">
        <v>1.1599999999999999</v>
      </c>
      <c r="DV236" s="183">
        <f t="shared" si="9"/>
        <v>0</v>
      </c>
      <c r="DW236" s="183">
        <f t="shared" si="10"/>
        <v>0</v>
      </c>
      <c r="DX236" s="12">
        <f t="shared" si="11"/>
        <v>0</v>
      </c>
      <c r="DY236" s="12">
        <v>0</v>
      </c>
    </row>
    <row r="237" spans="1:129" x14ac:dyDescent="0.25">
      <c r="A237" s="294">
        <v>5166</v>
      </c>
      <c r="B237" s="294">
        <v>675445</v>
      </c>
      <c r="C237" s="294">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560">
        <v>3.77358490566038E-2</v>
      </c>
      <c r="BC237" s="560">
        <v>8.5714285714285701E-2</v>
      </c>
      <c r="BD237" s="560">
        <v>0</v>
      </c>
      <c r="BE237" s="560">
        <v>4.2553191489361701E-2</v>
      </c>
      <c r="BF237" s="13"/>
      <c r="BG237" s="13"/>
      <c r="BH237" s="13"/>
      <c r="BI237" s="13"/>
      <c r="BJ237" s="13"/>
      <c r="BK237" s="13"/>
      <c r="BL237" s="13"/>
      <c r="BM237" s="13"/>
      <c r="BN237" s="13">
        <v>3.77358490566038E-2</v>
      </c>
      <c r="BO237" s="13">
        <v>8.5714285714285701E-2</v>
      </c>
      <c r="BP237" s="13">
        <v>0</v>
      </c>
      <c r="BQ237" s="13">
        <v>4.2553191489361701E-2</v>
      </c>
      <c r="BR237" s="704" t="s">
        <v>35</v>
      </c>
      <c r="BS237" s="704" t="s">
        <v>36</v>
      </c>
      <c r="BT237" s="704" t="s">
        <v>35</v>
      </c>
      <c r="BU237" s="704" t="s">
        <v>35</v>
      </c>
      <c r="BV237" s="704" t="s">
        <v>35</v>
      </c>
      <c r="BW237" s="704" t="s">
        <v>36</v>
      </c>
      <c r="BX237" s="704" t="s">
        <v>35</v>
      </c>
      <c r="BY237" s="704" t="s">
        <v>35</v>
      </c>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5.91</v>
      </c>
      <c r="CF237" s="14">
        <f>+INDEX('Monthy Targets'!AB:AB,MATCH(FY2018_ALL_Targets!$B237,'Monthy Targets'!$B:$B,0))</f>
        <v>5.94</v>
      </c>
      <c r="CG237" s="14">
        <f>+INDEX('Monthy Targets'!AC:AC,MATCH(FY2018_ALL_Targets!$B237,'Monthy Targets'!$B:$B,0))</f>
        <v>0</v>
      </c>
      <c r="CH237" s="14">
        <f>+INDEX('Monthy Targets'!AD:AD,MATCH(FY2018_ALL_Targets!$B237,'Monthy Targets'!$B:$B,0))</f>
        <v>0</v>
      </c>
      <c r="CI237" s="14">
        <f>+INDEX('Monthy Targets'!AE:AE,MATCH(FY2018_ALL_Targets!$B237,'Monthy Targets'!$B:$B,0))</f>
        <v>0</v>
      </c>
      <c r="CJ237" s="14">
        <f>+INDEX('Monthy Targets'!AF:AF,MATCH(FY2018_ALL_Targets!$B237,'Monthy Targets'!$B:$B,0))</f>
        <v>0</v>
      </c>
      <c r="CK237" s="14">
        <f>+INDEX('Monthy Targets'!AG:AG,MATCH(FY2018_ALL_Targets!$B237,'Monthy Targets'!$B:$B,0))</f>
        <v>0</v>
      </c>
      <c r="CL237" s="14">
        <v>0</v>
      </c>
      <c r="CM237" s="14">
        <v>0.39</v>
      </c>
      <c r="CN237" s="14">
        <v>0.39</v>
      </c>
      <c r="CO237" s="14">
        <v>0.39</v>
      </c>
      <c r="CP237" s="14">
        <v>0.39</v>
      </c>
      <c r="CQ237" s="14">
        <v>0</v>
      </c>
      <c r="CR237" s="14">
        <v>0.39</v>
      </c>
      <c r="CS237" s="14">
        <v>0.39</v>
      </c>
      <c r="DB237" s="14">
        <v>0</v>
      </c>
      <c r="DC237" s="14">
        <v>0.73</v>
      </c>
      <c r="DD237" s="14">
        <v>0.73</v>
      </c>
      <c r="DE237" s="14">
        <v>0.73</v>
      </c>
      <c r="DF237" s="14">
        <v>0.73</v>
      </c>
      <c r="DG237" s="14">
        <v>0</v>
      </c>
      <c r="DH237" s="14">
        <v>0.73</v>
      </c>
      <c r="DI237" s="14">
        <v>0.73</v>
      </c>
      <c r="DR237" s="14">
        <v>0.99</v>
      </c>
      <c r="DS237" s="14">
        <v>1.02</v>
      </c>
      <c r="DV237" s="183">
        <f t="shared" si="9"/>
        <v>1</v>
      </c>
      <c r="DW237" s="183">
        <f t="shared" si="10"/>
        <v>1</v>
      </c>
      <c r="DX237" s="12">
        <f t="shared" si="11"/>
        <v>0</v>
      </c>
      <c r="DY237" s="12">
        <v>0</v>
      </c>
    </row>
    <row r="238" spans="1:129" x14ac:dyDescent="0.25">
      <c r="A238" s="294">
        <v>5343</v>
      </c>
      <c r="B238" s="294">
        <v>675452</v>
      </c>
      <c r="C238" s="294">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560">
        <v>3.0769230769230799E-2</v>
      </c>
      <c r="BC238" s="560">
        <v>0.186046511627907</v>
      </c>
      <c r="BD238" s="560">
        <v>0</v>
      </c>
      <c r="BE238" s="560">
        <v>0.16</v>
      </c>
      <c r="BF238" s="13"/>
      <c r="BG238" s="13"/>
      <c r="BH238" s="13"/>
      <c r="BI238" s="13"/>
      <c r="BJ238" s="13"/>
      <c r="BK238" s="13"/>
      <c r="BL238" s="13"/>
      <c r="BM238" s="13"/>
      <c r="BN238" s="13">
        <v>3.0769230769230799E-2</v>
      </c>
      <c r="BO238" s="13">
        <v>0.186046511627907</v>
      </c>
      <c r="BP238" s="13">
        <v>0</v>
      </c>
      <c r="BQ238" s="13">
        <v>0.16</v>
      </c>
      <c r="BR238" s="704" t="s">
        <v>35</v>
      </c>
      <c r="BS238" s="704" t="s">
        <v>36</v>
      </c>
      <c r="BT238" s="704" t="s">
        <v>35</v>
      </c>
      <c r="BU238" s="704" t="s">
        <v>35</v>
      </c>
      <c r="BV238" s="704" t="s">
        <v>35</v>
      </c>
      <c r="BW238" s="704" t="s">
        <v>36</v>
      </c>
      <c r="BX238" s="704" t="s">
        <v>35</v>
      </c>
      <c r="BY238" s="704" t="s">
        <v>35</v>
      </c>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9.5</v>
      </c>
      <c r="CF238" s="14">
        <f>+INDEX('Monthy Targets'!AB:AB,MATCH(FY2018_ALL_Targets!$B238,'Monthy Targets'!$B:$B,0))</f>
        <v>9.5399999999999991</v>
      </c>
      <c r="CG238" s="14">
        <f>+INDEX('Monthy Targets'!AC:AC,MATCH(FY2018_ALL_Targets!$B238,'Monthy Targets'!$B:$B,0))</f>
        <v>0</v>
      </c>
      <c r="CH238" s="14">
        <f>+INDEX('Monthy Targets'!AD:AD,MATCH(FY2018_ALL_Targets!$B238,'Monthy Targets'!$B:$B,0))</f>
        <v>0</v>
      </c>
      <c r="CI238" s="14">
        <f>+INDEX('Monthy Targets'!AE:AE,MATCH(FY2018_ALL_Targets!$B238,'Monthy Targets'!$B:$B,0))</f>
        <v>0</v>
      </c>
      <c r="CJ238" s="14">
        <f>+INDEX('Monthy Targets'!AF:AF,MATCH(FY2018_ALL_Targets!$B238,'Monthy Targets'!$B:$B,0))</f>
        <v>0</v>
      </c>
      <c r="CK238" s="14">
        <f>+INDEX('Monthy Targets'!AG:AG,MATCH(FY2018_ALL_Targets!$B238,'Monthy Targets'!$B:$B,0))</f>
        <v>0</v>
      </c>
      <c r="CL238" s="14">
        <v>0</v>
      </c>
      <c r="CM238" s="14">
        <v>0</v>
      </c>
      <c r="CN238" s="14">
        <v>0.63</v>
      </c>
      <c r="CO238" s="14">
        <v>0.63</v>
      </c>
      <c r="CP238" s="14">
        <v>0.63</v>
      </c>
      <c r="CQ238" s="14">
        <v>0</v>
      </c>
      <c r="CR238" s="14">
        <v>0.63</v>
      </c>
      <c r="CS238" s="14">
        <v>0.63</v>
      </c>
      <c r="DB238" s="14">
        <v>0</v>
      </c>
      <c r="DC238" s="14">
        <v>0</v>
      </c>
      <c r="DD238" s="14">
        <v>1.17</v>
      </c>
      <c r="DE238" s="14">
        <v>0</v>
      </c>
      <c r="DF238" s="14">
        <v>1.17</v>
      </c>
      <c r="DG238" s="14">
        <v>0</v>
      </c>
      <c r="DH238" s="14">
        <v>1.17</v>
      </c>
      <c r="DI238" s="14">
        <v>1.17</v>
      </c>
      <c r="DR238" s="14">
        <v>1.27</v>
      </c>
      <c r="DS238" s="14">
        <v>1.63</v>
      </c>
      <c r="DV238" s="183">
        <f t="shared" si="9"/>
        <v>1</v>
      </c>
      <c r="DW238" s="183">
        <f t="shared" si="10"/>
        <v>1</v>
      </c>
      <c r="DX238" s="12">
        <f t="shared" si="11"/>
        <v>0</v>
      </c>
      <c r="DY238" s="12">
        <v>0</v>
      </c>
    </row>
    <row r="239" spans="1:129" x14ac:dyDescent="0.25">
      <c r="A239" s="294">
        <v>4570</v>
      </c>
      <c r="B239" s="294">
        <v>675459</v>
      </c>
      <c r="C239" s="294">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560">
        <v>0</v>
      </c>
      <c r="BC239" s="560">
        <v>4.2553191489361701E-2</v>
      </c>
      <c r="BD239" s="560">
        <v>0</v>
      </c>
      <c r="BE239" s="560">
        <v>0.17777777777777801</v>
      </c>
      <c r="BF239" s="13"/>
      <c r="BG239" s="13"/>
      <c r="BH239" s="13"/>
      <c r="BI239" s="13"/>
      <c r="BJ239" s="13"/>
      <c r="BK239" s="13"/>
      <c r="BL239" s="13"/>
      <c r="BM239" s="13"/>
      <c r="BN239" s="13">
        <v>0</v>
      </c>
      <c r="BO239" s="13">
        <v>4.2553191489361701E-2</v>
      </c>
      <c r="BP239" s="13">
        <v>0</v>
      </c>
      <c r="BQ239" s="13">
        <v>0.17777777777777801</v>
      </c>
      <c r="BR239" s="704" t="s">
        <v>35</v>
      </c>
      <c r="BS239" s="704" t="s">
        <v>35</v>
      </c>
      <c r="BT239" s="704" t="s">
        <v>35</v>
      </c>
      <c r="BU239" s="704" t="s">
        <v>36</v>
      </c>
      <c r="BV239" s="704" t="s">
        <v>35</v>
      </c>
      <c r="BW239" s="704" t="s">
        <v>35</v>
      </c>
      <c r="BX239" s="704" t="s">
        <v>35</v>
      </c>
      <c r="BY239" s="704" t="s">
        <v>36</v>
      </c>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10.37</v>
      </c>
      <c r="CF239" s="14">
        <f>+INDEX('Monthy Targets'!AB:AB,MATCH(FY2018_ALL_Targets!$B239,'Monthy Targets'!$B:$B,0))</f>
        <v>10.42</v>
      </c>
      <c r="CG239" s="14">
        <f>+INDEX('Monthy Targets'!AC:AC,MATCH(FY2018_ALL_Targets!$B239,'Monthy Targets'!$B:$B,0))</f>
        <v>0</v>
      </c>
      <c r="CH239" s="14">
        <f>+INDEX('Monthy Targets'!AD:AD,MATCH(FY2018_ALL_Targets!$B239,'Monthy Targets'!$B:$B,0))</f>
        <v>0</v>
      </c>
      <c r="CI239" s="14">
        <f>+INDEX('Monthy Targets'!AE:AE,MATCH(FY2018_ALL_Targets!$B239,'Monthy Targets'!$B:$B,0))</f>
        <v>0</v>
      </c>
      <c r="CJ239" s="14">
        <f>+INDEX('Monthy Targets'!AF:AF,MATCH(FY2018_ALL_Targets!$B239,'Monthy Targets'!$B:$B,0))</f>
        <v>0</v>
      </c>
      <c r="CK239" s="14">
        <f>+INDEX('Monthy Targets'!AG:AG,MATCH(FY2018_ALL_Targets!$B239,'Monthy Targets'!$B:$B,0))</f>
        <v>0</v>
      </c>
      <c r="CL239" s="14">
        <v>0</v>
      </c>
      <c r="CM239" s="14">
        <v>0.69</v>
      </c>
      <c r="CN239" s="14">
        <v>0.69</v>
      </c>
      <c r="CO239" s="14">
        <v>0</v>
      </c>
      <c r="CP239" s="14">
        <v>0.69</v>
      </c>
      <c r="CQ239" s="14">
        <v>0.69</v>
      </c>
      <c r="CR239" s="14">
        <v>0.69</v>
      </c>
      <c r="CS239" s="14">
        <v>0</v>
      </c>
      <c r="DB239" s="14">
        <v>0</v>
      </c>
      <c r="DC239" s="14">
        <v>1.28</v>
      </c>
      <c r="DD239" s="14">
        <v>1.28</v>
      </c>
      <c r="DE239" s="14">
        <v>0</v>
      </c>
      <c r="DF239" s="14">
        <v>1.28</v>
      </c>
      <c r="DG239" s="14">
        <v>1.28</v>
      </c>
      <c r="DH239" s="14">
        <v>1.28</v>
      </c>
      <c r="DI239" s="14">
        <v>0</v>
      </c>
      <c r="DR239" s="14">
        <v>1.53</v>
      </c>
      <c r="DS239" s="14">
        <v>1.78</v>
      </c>
      <c r="DV239" s="183">
        <f t="shared" si="9"/>
        <v>1</v>
      </c>
      <c r="DW239" s="183">
        <f t="shared" si="10"/>
        <v>1</v>
      </c>
      <c r="DX239" s="12">
        <f t="shared" si="11"/>
        <v>0</v>
      </c>
      <c r="DY239" s="12">
        <v>0</v>
      </c>
    </row>
    <row r="240" spans="1:129" x14ac:dyDescent="0.25">
      <c r="A240" s="294">
        <v>4634</v>
      </c>
      <c r="B240" s="294">
        <v>675460</v>
      </c>
      <c r="C240" s="294">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560">
        <v>1.3333333333333299E-2</v>
      </c>
      <c r="BC240" s="560">
        <v>2.9850746268656699E-2</v>
      </c>
      <c r="BD240" s="560">
        <v>0</v>
      </c>
      <c r="BE240" s="560">
        <v>5.7692307692307702E-2</v>
      </c>
      <c r="BF240" s="13"/>
      <c r="BG240" s="13"/>
      <c r="BH240" s="13"/>
      <c r="BI240" s="13"/>
      <c r="BJ240" s="13"/>
      <c r="BK240" s="13"/>
      <c r="BL240" s="13"/>
      <c r="BM240" s="13"/>
      <c r="BN240" s="13">
        <v>1.3333333333333299E-2</v>
      </c>
      <c r="BO240" s="13">
        <v>2.9850746268656699E-2</v>
      </c>
      <c r="BP240" s="13">
        <v>0</v>
      </c>
      <c r="BQ240" s="13">
        <v>5.7692307692307702E-2</v>
      </c>
      <c r="BR240" s="704" t="s">
        <v>35</v>
      </c>
      <c r="BS240" s="704" t="s">
        <v>35</v>
      </c>
      <c r="BT240" s="704" t="s">
        <v>35</v>
      </c>
      <c r="BU240" s="704" t="s">
        <v>35</v>
      </c>
      <c r="BV240" s="704" t="s">
        <v>35</v>
      </c>
      <c r="BW240" s="704" t="s">
        <v>35</v>
      </c>
      <c r="BX240" s="704" t="s">
        <v>35</v>
      </c>
      <c r="BY240" s="704" t="s">
        <v>35</v>
      </c>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5.44</v>
      </c>
      <c r="CF240" s="14">
        <f>+INDEX('Monthy Targets'!AB:AB,MATCH(FY2018_ALL_Targets!$B240,'Monthy Targets'!$B:$B,0))</f>
        <v>5.46</v>
      </c>
      <c r="CG240" s="14">
        <f>+INDEX('Monthy Targets'!AC:AC,MATCH(FY2018_ALL_Targets!$B240,'Monthy Targets'!$B:$B,0))</f>
        <v>0</v>
      </c>
      <c r="CH240" s="14">
        <f>+INDEX('Monthy Targets'!AD:AD,MATCH(FY2018_ALL_Targets!$B240,'Monthy Targets'!$B:$B,0))</f>
        <v>0</v>
      </c>
      <c r="CI240" s="14">
        <f>+INDEX('Monthy Targets'!AE:AE,MATCH(FY2018_ALL_Targets!$B240,'Monthy Targets'!$B:$B,0))</f>
        <v>0</v>
      </c>
      <c r="CJ240" s="14">
        <f>+INDEX('Monthy Targets'!AF:AF,MATCH(FY2018_ALL_Targets!$B240,'Monthy Targets'!$B:$B,0))</f>
        <v>0</v>
      </c>
      <c r="CK240" s="14">
        <f>+INDEX('Monthy Targets'!AG:AG,MATCH(FY2018_ALL_Targets!$B240,'Monthy Targets'!$B:$B,0))</f>
        <v>0</v>
      </c>
      <c r="CL240" s="14">
        <v>0.36</v>
      </c>
      <c r="CM240" s="14">
        <v>0</v>
      </c>
      <c r="CN240" s="14">
        <v>0</v>
      </c>
      <c r="CO240" s="14">
        <v>0.36</v>
      </c>
      <c r="CP240" s="14">
        <v>0.36</v>
      </c>
      <c r="CQ240" s="14">
        <v>0.36</v>
      </c>
      <c r="CR240" s="14">
        <v>0.36</v>
      </c>
      <c r="CS240" s="14">
        <v>0.36</v>
      </c>
      <c r="DB240" s="14">
        <v>0.67</v>
      </c>
      <c r="DC240" s="14">
        <v>0</v>
      </c>
      <c r="DD240" s="14">
        <v>0</v>
      </c>
      <c r="DE240" s="14">
        <v>0.67</v>
      </c>
      <c r="DF240" s="14">
        <v>0.67</v>
      </c>
      <c r="DG240" s="14">
        <v>0.67</v>
      </c>
      <c r="DH240" s="14">
        <v>0.67</v>
      </c>
      <c r="DI240" s="14">
        <v>0.67</v>
      </c>
      <c r="DR240" s="14">
        <v>0.8</v>
      </c>
      <c r="DS240" s="14">
        <v>1.05</v>
      </c>
      <c r="DV240" s="183">
        <f t="shared" si="9"/>
        <v>0</v>
      </c>
      <c r="DW240" s="183">
        <f t="shared" si="10"/>
        <v>0</v>
      </c>
      <c r="DX240" s="12">
        <f t="shared" si="11"/>
        <v>0</v>
      </c>
      <c r="DY240" s="12">
        <v>0</v>
      </c>
    </row>
    <row r="241" spans="1:129" x14ac:dyDescent="0.25">
      <c r="A241" s="294">
        <v>4552</v>
      </c>
      <c r="B241" s="294">
        <v>675469</v>
      </c>
      <c r="C241" s="294">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560">
        <v>3.1578947368421102E-2</v>
      </c>
      <c r="BC241" s="560">
        <v>8.6956521739130405E-2</v>
      </c>
      <c r="BD241" s="560">
        <v>0</v>
      </c>
      <c r="BE241" s="560">
        <v>0.120879120879121</v>
      </c>
      <c r="BF241" s="13"/>
      <c r="BG241" s="13"/>
      <c r="BH241" s="13"/>
      <c r="BI241" s="13"/>
      <c r="BJ241" s="13"/>
      <c r="BK241" s="13"/>
      <c r="BL241" s="13"/>
      <c r="BM241" s="13"/>
      <c r="BN241" s="13">
        <v>3.1578947368421102E-2</v>
      </c>
      <c r="BO241" s="13">
        <v>8.6956521739130405E-2</v>
      </c>
      <c r="BP241" s="13">
        <v>0</v>
      </c>
      <c r="BQ241" s="13">
        <v>0.120879120879121</v>
      </c>
      <c r="BR241" s="704" t="s">
        <v>35</v>
      </c>
      <c r="BS241" s="704" t="s">
        <v>35</v>
      </c>
      <c r="BT241" s="704" t="s">
        <v>35</v>
      </c>
      <c r="BU241" s="704" t="s">
        <v>35</v>
      </c>
      <c r="BV241" s="704" t="s">
        <v>35</v>
      </c>
      <c r="BW241" s="704" t="s">
        <v>35</v>
      </c>
      <c r="BX241" s="704" t="s">
        <v>35</v>
      </c>
      <c r="BY241" s="704" t="s">
        <v>35</v>
      </c>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8.73</v>
      </c>
      <c r="CF241" s="14">
        <f>+INDEX('Monthy Targets'!AB:AB,MATCH(FY2018_ALL_Targets!$B241,'Monthy Targets'!$B:$B,0))</f>
        <v>8.76</v>
      </c>
      <c r="CG241" s="14">
        <f>+INDEX('Monthy Targets'!AC:AC,MATCH(FY2018_ALL_Targets!$B241,'Monthy Targets'!$B:$B,0))</f>
        <v>0</v>
      </c>
      <c r="CH241" s="14">
        <f>+INDEX('Monthy Targets'!AD:AD,MATCH(FY2018_ALL_Targets!$B241,'Monthy Targets'!$B:$B,0))</f>
        <v>0</v>
      </c>
      <c r="CI241" s="14">
        <f>+INDEX('Monthy Targets'!AE:AE,MATCH(FY2018_ALL_Targets!$B241,'Monthy Targets'!$B:$B,0))</f>
        <v>0</v>
      </c>
      <c r="CJ241" s="14">
        <f>+INDEX('Monthy Targets'!AF:AF,MATCH(FY2018_ALL_Targets!$B241,'Monthy Targets'!$B:$B,0))</f>
        <v>0</v>
      </c>
      <c r="CK241" s="14">
        <f>+INDEX('Monthy Targets'!AG:AG,MATCH(FY2018_ALL_Targets!$B241,'Monthy Targets'!$B:$B,0))</f>
        <v>0</v>
      </c>
      <c r="CL241" s="14">
        <v>0</v>
      </c>
      <c r="CM241" s="14">
        <v>0.57999999999999996</v>
      </c>
      <c r="CN241" s="14">
        <v>0.57999999999999996</v>
      </c>
      <c r="CO241" s="14">
        <v>0.57999999999999996</v>
      </c>
      <c r="CP241" s="14">
        <v>0.57999999999999996</v>
      </c>
      <c r="CQ241" s="14">
        <v>0.57999999999999996</v>
      </c>
      <c r="CR241" s="14">
        <v>0.57999999999999996</v>
      </c>
      <c r="CS241" s="14">
        <v>0.57999999999999996</v>
      </c>
      <c r="DB241" s="14">
        <v>0</v>
      </c>
      <c r="DC241" s="14">
        <v>1.08</v>
      </c>
      <c r="DD241" s="14">
        <v>1.08</v>
      </c>
      <c r="DE241" s="14">
        <v>1.08</v>
      </c>
      <c r="DF241" s="14">
        <v>1.08</v>
      </c>
      <c r="DG241" s="14">
        <v>1.08</v>
      </c>
      <c r="DH241" s="14">
        <v>1.08</v>
      </c>
      <c r="DI241" s="14">
        <v>1.08</v>
      </c>
      <c r="DR241" s="14">
        <v>1.46</v>
      </c>
      <c r="DS241" s="14">
        <v>1.68</v>
      </c>
      <c r="DV241" s="183">
        <f t="shared" si="9"/>
        <v>0</v>
      </c>
      <c r="DW241" s="183">
        <f t="shared" si="10"/>
        <v>0</v>
      </c>
      <c r="DX241" s="12">
        <f t="shared" si="11"/>
        <v>0</v>
      </c>
      <c r="DY241" s="12">
        <v>0</v>
      </c>
    </row>
    <row r="242" spans="1:129" x14ac:dyDescent="0.25">
      <c r="A242" s="294">
        <v>5043</v>
      </c>
      <c r="B242" s="294">
        <v>675471</v>
      </c>
      <c r="C242" s="294">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560">
        <v>5.5555555555555601E-2</v>
      </c>
      <c r="BC242" s="560" t="s">
        <v>3345</v>
      </c>
      <c r="BD242" s="560">
        <v>0</v>
      </c>
      <c r="BE242" s="560">
        <v>3.4482758620689703E-2</v>
      </c>
      <c r="BF242" s="13"/>
      <c r="BG242" s="13"/>
      <c r="BH242" s="13"/>
      <c r="BI242" s="13"/>
      <c r="BJ242" s="13"/>
      <c r="BK242" s="13"/>
      <c r="BL242" s="13"/>
      <c r="BM242" s="13"/>
      <c r="BN242" s="13">
        <v>5.5555555555555601E-2</v>
      </c>
      <c r="BO242" s="13" t="s">
        <v>3345</v>
      </c>
      <c r="BP242" s="13">
        <v>0</v>
      </c>
      <c r="BQ242" s="13">
        <v>3.4482758620689703E-2</v>
      </c>
      <c r="BR242" s="704" t="s">
        <v>36</v>
      </c>
      <c r="BS242" s="704" t="s">
        <v>36</v>
      </c>
      <c r="BT242" s="704" t="s">
        <v>35</v>
      </c>
      <c r="BU242" s="704" t="s">
        <v>35</v>
      </c>
      <c r="BV242" s="704" t="s">
        <v>36</v>
      </c>
      <c r="BW242" s="704" t="s">
        <v>36</v>
      </c>
      <c r="BX242" s="704" t="s">
        <v>35</v>
      </c>
      <c r="BY242" s="704" t="s">
        <v>35</v>
      </c>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CP242" s="14">
        <v>0</v>
      </c>
      <c r="CQ242" s="14">
        <v>0</v>
      </c>
      <c r="CR242" s="14">
        <v>0.24</v>
      </c>
      <c r="CS242" s="14">
        <v>0.24</v>
      </c>
      <c r="DB242" s="14">
        <v>0.45</v>
      </c>
      <c r="DC242" s="14">
        <v>0</v>
      </c>
      <c r="DD242" s="14">
        <v>0.45</v>
      </c>
      <c r="DE242" s="14">
        <v>0.45</v>
      </c>
      <c r="DF242" s="14">
        <v>0</v>
      </c>
      <c r="DG242" s="14">
        <v>0</v>
      </c>
      <c r="DH242" s="14">
        <v>0.45</v>
      </c>
      <c r="DI242" s="14">
        <v>0.45</v>
      </c>
      <c r="DR242" s="14">
        <v>0.25</v>
      </c>
      <c r="DS242" s="14">
        <v>0.15</v>
      </c>
      <c r="DV242" s="183">
        <f t="shared" si="9"/>
        <v>2</v>
      </c>
      <c r="DW242" s="183">
        <f t="shared" si="10"/>
        <v>2</v>
      </c>
      <c r="DX242" s="12">
        <f t="shared" si="11"/>
        <v>0</v>
      </c>
      <c r="DY242" s="12">
        <v>0</v>
      </c>
    </row>
    <row r="243" spans="1:129" x14ac:dyDescent="0.25">
      <c r="A243" s="294">
        <v>4277</v>
      </c>
      <c r="B243" s="294">
        <v>675477</v>
      </c>
      <c r="C243" s="294">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560">
        <v>0</v>
      </c>
      <c r="BC243" s="560" t="s">
        <v>3345</v>
      </c>
      <c r="BD243" s="560">
        <v>0</v>
      </c>
      <c r="BE243" s="560">
        <v>0.22727272727272699</v>
      </c>
      <c r="BF243" s="13"/>
      <c r="BG243" s="13"/>
      <c r="BH243" s="13"/>
      <c r="BI243" s="13"/>
      <c r="BJ243" s="13"/>
      <c r="BK243" s="13"/>
      <c r="BL243" s="13"/>
      <c r="BM243" s="13"/>
      <c r="BN243" s="13">
        <v>0</v>
      </c>
      <c r="BO243" s="13" t="s">
        <v>3345</v>
      </c>
      <c r="BP243" s="13">
        <v>0</v>
      </c>
      <c r="BQ243" s="13">
        <v>0.22727272727272699</v>
      </c>
      <c r="BR243" s="704" t="s">
        <v>35</v>
      </c>
      <c r="BS243" s="704" t="s">
        <v>36</v>
      </c>
      <c r="BT243" s="704" t="s">
        <v>35</v>
      </c>
      <c r="BU243" s="704" t="s">
        <v>36</v>
      </c>
      <c r="BV243" s="704" t="s">
        <v>35</v>
      </c>
      <c r="BW243" s="704" t="s">
        <v>36</v>
      </c>
      <c r="BX243" s="704" t="s">
        <v>35</v>
      </c>
      <c r="BY243" s="704" t="s">
        <v>36</v>
      </c>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4.2699999999999996</v>
      </c>
      <c r="CF243" s="14">
        <f>+INDEX('Monthy Targets'!AB:AB,MATCH(FY2018_ALL_Targets!$B243,'Monthy Targets'!$B:$B,0))</f>
        <v>4.29</v>
      </c>
      <c r="CG243" s="14">
        <f>+INDEX('Monthy Targets'!AC:AC,MATCH(FY2018_ALL_Targets!$B243,'Monthy Targets'!$B:$B,0))</f>
        <v>0</v>
      </c>
      <c r="CH243" s="14">
        <f>+INDEX('Monthy Targets'!AD:AD,MATCH(FY2018_ALL_Targets!$B243,'Monthy Targets'!$B:$B,0))</f>
        <v>0</v>
      </c>
      <c r="CI243" s="14">
        <f>+INDEX('Monthy Targets'!AE:AE,MATCH(FY2018_ALL_Targets!$B243,'Monthy Targets'!$B:$B,0))</f>
        <v>0</v>
      </c>
      <c r="CJ243" s="14">
        <f>+INDEX('Monthy Targets'!AF:AF,MATCH(FY2018_ALL_Targets!$B243,'Monthy Targets'!$B:$B,0))</f>
        <v>0</v>
      </c>
      <c r="CK243" s="14">
        <f>+INDEX('Monthy Targets'!AG:AG,MATCH(FY2018_ALL_Targets!$B243,'Monthy Targets'!$B:$B,0))</f>
        <v>0</v>
      </c>
      <c r="CL243" s="14">
        <v>0.28999999999999998</v>
      </c>
      <c r="CM243" s="14">
        <v>0</v>
      </c>
      <c r="CN243" s="14">
        <v>0.28999999999999998</v>
      </c>
      <c r="CO243" s="14">
        <v>0</v>
      </c>
      <c r="CP243" s="14">
        <v>0.28999999999999998</v>
      </c>
      <c r="CQ243" s="14">
        <v>0</v>
      </c>
      <c r="CR243" s="14">
        <v>0.28999999999999998</v>
      </c>
      <c r="CS243" s="14">
        <v>0</v>
      </c>
      <c r="DB243" s="14">
        <v>0.53</v>
      </c>
      <c r="DC243" s="14">
        <v>0</v>
      </c>
      <c r="DD243" s="14">
        <v>0.53</v>
      </c>
      <c r="DE243" s="14">
        <v>0</v>
      </c>
      <c r="DF243" s="14">
        <v>0.53</v>
      </c>
      <c r="DG243" s="14">
        <v>0</v>
      </c>
      <c r="DH243" s="14">
        <v>0.53</v>
      </c>
      <c r="DI243" s="14">
        <v>0</v>
      </c>
      <c r="DR243" s="14">
        <v>0.63</v>
      </c>
      <c r="DS243" s="14">
        <v>0.64</v>
      </c>
      <c r="DV243" s="183">
        <f t="shared" si="9"/>
        <v>2</v>
      </c>
      <c r="DW243" s="183">
        <f t="shared" si="10"/>
        <v>2</v>
      </c>
      <c r="DX243" s="12">
        <f t="shared" si="11"/>
        <v>0</v>
      </c>
      <c r="DY243" s="12">
        <v>0</v>
      </c>
    </row>
    <row r="244" spans="1:129" x14ac:dyDescent="0.25">
      <c r="A244" s="294">
        <v>5328</v>
      </c>
      <c r="B244" s="294">
        <v>675478</v>
      </c>
      <c r="C244" s="294">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560">
        <v>4.08163265306122E-2</v>
      </c>
      <c r="BC244" s="560">
        <v>3.4482758620689703E-2</v>
      </c>
      <c r="BD244" s="560">
        <v>0</v>
      </c>
      <c r="BE244" s="560">
        <v>0.15116279069767399</v>
      </c>
      <c r="BF244" s="13"/>
      <c r="BG244" s="13"/>
      <c r="BH244" s="13"/>
      <c r="BI244" s="13"/>
      <c r="BJ244" s="13"/>
      <c r="BK244" s="13"/>
      <c r="BL244" s="13"/>
      <c r="BM244" s="13"/>
      <c r="BN244" s="13">
        <v>4.08163265306122E-2</v>
      </c>
      <c r="BO244" s="13">
        <v>3.4482758620689703E-2</v>
      </c>
      <c r="BP244" s="13">
        <v>0</v>
      </c>
      <c r="BQ244" s="13">
        <v>0.15116279069767399</v>
      </c>
      <c r="BR244" s="704" t="s">
        <v>35</v>
      </c>
      <c r="BS244" s="704" t="s">
        <v>35</v>
      </c>
      <c r="BT244" s="704" t="s">
        <v>35</v>
      </c>
      <c r="BU244" s="704" t="s">
        <v>35</v>
      </c>
      <c r="BV244" s="704" t="s">
        <v>35</v>
      </c>
      <c r="BW244" s="704" t="s">
        <v>35</v>
      </c>
      <c r="BX244" s="704" t="s">
        <v>35</v>
      </c>
      <c r="BY244" s="704" t="s">
        <v>35</v>
      </c>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28.84</v>
      </c>
      <c r="CF244" s="14">
        <f>+INDEX('Monthy Targets'!AB:AB,MATCH(FY2018_ALL_Targets!$B244,'Monthy Targets'!$B:$B,0))</f>
        <v>28.97</v>
      </c>
      <c r="CG244" s="14">
        <f>+INDEX('Monthy Targets'!AC:AC,MATCH(FY2018_ALL_Targets!$B244,'Monthy Targets'!$B:$B,0))</f>
        <v>0</v>
      </c>
      <c r="CH244" s="14">
        <f>+INDEX('Monthy Targets'!AD:AD,MATCH(FY2018_ALL_Targets!$B244,'Monthy Targets'!$B:$B,0))</f>
        <v>0</v>
      </c>
      <c r="CI244" s="14">
        <f>+INDEX('Monthy Targets'!AE:AE,MATCH(FY2018_ALL_Targets!$B244,'Monthy Targets'!$B:$B,0))</f>
        <v>0</v>
      </c>
      <c r="CJ244" s="14">
        <f>+INDEX('Monthy Targets'!AF:AF,MATCH(FY2018_ALL_Targets!$B244,'Monthy Targets'!$B:$B,0))</f>
        <v>0</v>
      </c>
      <c r="CK244" s="14">
        <f>+INDEX('Monthy Targets'!AG:AG,MATCH(FY2018_ALL_Targets!$B244,'Monthy Targets'!$B:$B,0))</f>
        <v>0</v>
      </c>
      <c r="CL244" s="14">
        <v>1.92</v>
      </c>
      <c r="CM244" s="14">
        <v>1.92</v>
      </c>
      <c r="CN244" s="14">
        <v>1.92</v>
      </c>
      <c r="CO244" s="14">
        <v>1.92</v>
      </c>
      <c r="CP244" s="14">
        <v>1.92</v>
      </c>
      <c r="CQ244" s="14">
        <v>1.92</v>
      </c>
      <c r="CR244" s="14">
        <v>1.92</v>
      </c>
      <c r="CS244" s="14">
        <v>1.92</v>
      </c>
      <c r="DB244" s="14">
        <v>3.56</v>
      </c>
      <c r="DC244" s="14">
        <v>3.56</v>
      </c>
      <c r="DD244" s="14">
        <v>3.56</v>
      </c>
      <c r="DE244" s="14">
        <v>3.56</v>
      </c>
      <c r="DF244" s="14">
        <v>3.56</v>
      </c>
      <c r="DG244" s="14">
        <v>3.56</v>
      </c>
      <c r="DH244" s="14">
        <v>3.56</v>
      </c>
      <c r="DI244" s="14">
        <v>3.56</v>
      </c>
      <c r="DR244" s="14">
        <v>5.42</v>
      </c>
      <c r="DS244" s="14">
        <v>5.55</v>
      </c>
      <c r="DV244" s="183">
        <f t="shared" si="9"/>
        <v>0</v>
      </c>
      <c r="DW244" s="183">
        <f t="shared" si="10"/>
        <v>0</v>
      </c>
      <c r="DX244" s="12">
        <f t="shared" si="11"/>
        <v>0</v>
      </c>
      <c r="DY244" s="12">
        <v>0</v>
      </c>
    </row>
    <row r="245" spans="1:129" x14ac:dyDescent="0.25">
      <c r="A245" s="294">
        <v>4985</v>
      </c>
      <c r="B245" s="294">
        <v>675479</v>
      </c>
      <c r="C245" s="294">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560">
        <v>3.2608695652173898E-2</v>
      </c>
      <c r="BC245" s="560">
        <v>0</v>
      </c>
      <c r="BD245" s="560">
        <v>0</v>
      </c>
      <c r="BE245" s="560">
        <v>0.14772727272727301</v>
      </c>
      <c r="BF245" s="13"/>
      <c r="BG245" s="13"/>
      <c r="BH245" s="13"/>
      <c r="BI245" s="13"/>
      <c r="BJ245" s="13"/>
      <c r="BK245" s="13"/>
      <c r="BL245" s="13"/>
      <c r="BM245" s="13"/>
      <c r="BN245" s="13">
        <v>3.2608695652173898E-2</v>
      </c>
      <c r="BO245" s="13">
        <v>0</v>
      </c>
      <c r="BP245" s="13">
        <v>0</v>
      </c>
      <c r="BQ245" s="13">
        <v>0.14772727272727301</v>
      </c>
      <c r="BR245" s="704" t="s">
        <v>35</v>
      </c>
      <c r="BS245" s="704" t="s">
        <v>35</v>
      </c>
      <c r="BT245" s="704" t="s">
        <v>35</v>
      </c>
      <c r="BU245" s="704" t="s">
        <v>35</v>
      </c>
      <c r="BV245" s="704" t="s">
        <v>35</v>
      </c>
      <c r="BW245" s="704" t="s">
        <v>35</v>
      </c>
      <c r="BX245" s="704" t="s">
        <v>35</v>
      </c>
      <c r="BY245" s="704" t="s">
        <v>35</v>
      </c>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CP245" s="14">
        <v>4.92</v>
      </c>
      <c r="CQ245" s="14">
        <v>4.92</v>
      </c>
      <c r="CR245" s="14">
        <v>4.92</v>
      </c>
      <c r="CS245" s="14">
        <v>4.92</v>
      </c>
      <c r="DB245" s="14">
        <v>9.14</v>
      </c>
      <c r="DC245" s="14">
        <v>9.14</v>
      </c>
      <c r="DD245" s="14">
        <v>9.14</v>
      </c>
      <c r="DE245" s="14">
        <v>0</v>
      </c>
      <c r="DF245" s="14">
        <v>9.14</v>
      </c>
      <c r="DG245" s="14">
        <v>9.14</v>
      </c>
      <c r="DH245" s="14">
        <v>9.14</v>
      </c>
      <c r="DI245" s="14">
        <v>9.14</v>
      </c>
      <c r="DR245" s="14">
        <v>4.5</v>
      </c>
      <c r="DS245" s="14">
        <v>6.16</v>
      </c>
      <c r="DV245" s="183">
        <f t="shared" si="9"/>
        <v>0</v>
      </c>
      <c r="DW245" s="183">
        <f t="shared" si="10"/>
        <v>0</v>
      </c>
      <c r="DX245" s="12">
        <f t="shared" si="11"/>
        <v>0</v>
      </c>
      <c r="DY245" s="12">
        <v>0</v>
      </c>
    </row>
    <row r="246" spans="1:129" x14ac:dyDescent="0.25">
      <c r="A246" s="474">
        <v>5209</v>
      </c>
      <c r="B246" s="474">
        <v>675480</v>
      </c>
      <c r="C246" s="474">
        <v>1026136</v>
      </c>
      <c r="D246" s="475">
        <v>1285033670</v>
      </c>
      <c r="E246" s="475"/>
      <c r="F246" s="476" t="s">
        <v>1286</v>
      </c>
      <c r="G246" s="12" t="s">
        <v>1027</v>
      </c>
      <c r="H246" s="480" t="s">
        <v>1349</v>
      </c>
      <c r="I246" s="477" t="s">
        <v>1028</v>
      </c>
      <c r="J246" s="478">
        <v>4.6332046332046302E-2</v>
      </c>
      <c r="K246" s="478">
        <v>0.14772727272727301</v>
      </c>
      <c r="L246" s="478">
        <v>0</v>
      </c>
      <c r="M246" s="478">
        <v>0.205533596837945</v>
      </c>
      <c r="N246" s="478">
        <v>3.3538610000000003E-2</v>
      </c>
      <c r="O246" s="478">
        <v>5.6668459999999997E-2</v>
      </c>
      <c r="P246" s="478">
        <v>5.2596600000000002E-3</v>
      </c>
      <c r="Q246" s="478">
        <v>0.16064707</v>
      </c>
      <c r="R246" s="478">
        <v>4.5544401544401501E-2</v>
      </c>
      <c r="S246" s="478">
        <v>0.14521590909090901</v>
      </c>
      <c r="T246" s="478">
        <v>5.2596600000000002E-3</v>
      </c>
      <c r="U246" s="478">
        <v>0.2020395256917</v>
      </c>
      <c r="V246" s="478">
        <v>4.4015444015444001E-2</v>
      </c>
      <c r="W246" s="478">
        <v>0.14034090909090899</v>
      </c>
      <c r="X246" s="478">
        <v>5.2596600000000002E-3</v>
      </c>
      <c r="Y246" s="478">
        <v>0.195256916996047</v>
      </c>
      <c r="Z246" s="478">
        <v>4.4756756756756798E-2</v>
      </c>
      <c r="AA246" s="478">
        <v>0.142704545454545</v>
      </c>
      <c r="AB246" s="478">
        <v>5.2596600000000002E-3</v>
      </c>
      <c r="AC246" s="478">
        <v>0.198545454545455</v>
      </c>
      <c r="AD246" s="478">
        <v>4.16988416988417E-2</v>
      </c>
      <c r="AE246" s="478">
        <v>0.13295454545454499</v>
      </c>
      <c r="AF246" s="478">
        <v>5.2596600000000002E-3</v>
      </c>
      <c r="AG246" s="478">
        <v>0.18498023715414999</v>
      </c>
      <c r="AH246" s="478">
        <v>4.3969111969111997E-2</v>
      </c>
      <c r="AI246" s="478">
        <v>0.14019318181818199</v>
      </c>
      <c r="AJ246" s="478">
        <v>5.2596600000000002E-3</v>
      </c>
      <c r="AK246" s="478">
        <v>0.19505138339920899</v>
      </c>
      <c r="AL246" s="478">
        <v>3.9382239382239399E-2</v>
      </c>
      <c r="AM246" s="478">
        <v>0.125568181818182</v>
      </c>
      <c r="AN246" s="478">
        <v>5.2596600000000002E-3</v>
      </c>
      <c r="AO246" s="478">
        <v>0.17470355731225301</v>
      </c>
      <c r="AP246" s="478">
        <v>4.3088803088803099E-2</v>
      </c>
      <c r="AQ246" s="478">
        <v>0.137386363636364</v>
      </c>
      <c r="AR246" s="478">
        <v>5.2596600000000002E-3</v>
      </c>
      <c r="AS246" s="478">
        <v>0.19114624505928901</v>
      </c>
      <c r="AT246" s="478">
        <v>3.7065637065637098E-2</v>
      </c>
      <c r="AU246" s="478">
        <v>0.118181818181818</v>
      </c>
      <c r="AV246" s="478">
        <v>5.2596600000000002E-3</v>
      </c>
      <c r="AW246" s="478">
        <v>0.164426877470356</v>
      </c>
      <c r="AX246" s="478">
        <v>6.1224489795918401E-2</v>
      </c>
      <c r="AY246" s="478">
        <v>0.21875</v>
      </c>
      <c r="AZ246" s="478">
        <v>0</v>
      </c>
      <c r="BA246" s="478">
        <v>0.217391304347826</v>
      </c>
      <c r="BB246" s="560" t="s">
        <v>3435</v>
      </c>
      <c r="BC246" s="560" t="s">
        <v>3435</v>
      </c>
      <c r="BD246" s="560" t="s">
        <v>3435</v>
      </c>
      <c r="BE246" s="560" t="s">
        <v>3435</v>
      </c>
      <c r="BF246" s="478"/>
      <c r="BG246" s="478"/>
      <c r="BH246" s="478"/>
      <c r="BI246" s="478"/>
      <c r="BJ246" s="478"/>
      <c r="BK246" s="478"/>
      <c r="BL246" s="478"/>
      <c r="BM246" s="478"/>
      <c r="BN246" s="478" t="s">
        <v>3435</v>
      </c>
      <c r="BO246" s="478" t="s">
        <v>3435</v>
      </c>
      <c r="BP246" s="478" t="s">
        <v>3435</v>
      </c>
      <c r="BQ246" s="478" t="s">
        <v>3435</v>
      </c>
      <c r="BR246" s="704" t="s">
        <v>3435</v>
      </c>
      <c r="BS246" s="704" t="s">
        <v>3435</v>
      </c>
      <c r="BT246" s="704" t="s">
        <v>3435</v>
      </c>
      <c r="BU246" s="704" t="s">
        <v>3435</v>
      </c>
      <c r="BV246" s="704" t="s">
        <v>3435</v>
      </c>
      <c r="BW246" s="704" t="s">
        <v>3435</v>
      </c>
      <c r="BX246" s="704" t="s">
        <v>3435</v>
      </c>
      <c r="BY246" s="704" t="s">
        <v>3435</v>
      </c>
      <c r="BZ246" s="481">
        <f>+INDEX('Monthy Targets'!V:V,MATCH(FY2018_ALL_Targets!$B246,'Monthy Targets'!$B:$B,0))</f>
        <v>16.579999999999998</v>
      </c>
      <c r="CA246" s="481">
        <f>+INDEX('Monthy Targets'!W:W,MATCH(FY2018_ALL_Targets!$B246,'Monthy Targets'!$B:$B,0))</f>
        <v>16.579999999999998</v>
      </c>
      <c r="CB246" s="481">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CP246" s="14">
        <v>0</v>
      </c>
      <c r="CQ246" s="14">
        <v>0</v>
      </c>
      <c r="CR246" s="14">
        <v>0</v>
      </c>
      <c r="CS246" s="14">
        <v>0</v>
      </c>
      <c r="DB246" s="14">
        <v>0</v>
      </c>
      <c r="DC246" s="14">
        <v>0</v>
      </c>
      <c r="DD246" s="14">
        <v>2.0499999999999998</v>
      </c>
      <c r="DE246" s="14">
        <v>0</v>
      </c>
      <c r="DF246" s="14">
        <v>0</v>
      </c>
      <c r="DG246" s="14">
        <v>0</v>
      </c>
      <c r="DH246" s="14">
        <v>0</v>
      </c>
      <c r="DI246" s="14">
        <v>0</v>
      </c>
      <c r="DR246" s="14">
        <v>0.48</v>
      </c>
      <c r="DS246" s="14">
        <v>0</v>
      </c>
      <c r="DV246" s="183">
        <f t="shared" si="9"/>
        <v>4</v>
      </c>
      <c r="DW246" s="183">
        <f t="shared" si="10"/>
        <v>4</v>
      </c>
      <c r="DX246" s="12">
        <f t="shared" si="11"/>
        <v>4</v>
      </c>
      <c r="DY246" s="12">
        <v>3</v>
      </c>
    </row>
    <row r="247" spans="1:129" x14ac:dyDescent="0.25">
      <c r="A247" s="294">
        <v>4386</v>
      </c>
      <c r="B247" s="294">
        <v>675483</v>
      </c>
      <c r="C247" s="294">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560">
        <v>4.7619047619047603E-2</v>
      </c>
      <c r="BC247" s="560" t="s">
        <v>3345</v>
      </c>
      <c r="BD247" s="560">
        <v>0</v>
      </c>
      <c r="BE247" s="560">
        <v>0.238095238095238</v>
      </c>
      <c r="BF247" s="13"/>
      <c r="BG247" s="13"/>
      <c r="BH247" s="13"/>
      <c r="BI247" s="13"/>
      <c r="BJ247" s="13"/>
      <c r="BK247" s="13"/>
      <c r="BL247" s="13"/>
      <c r="BM247" s="13"/>
      <c r="BN247" s="13">
        <v>4.7619047619047603E-2</v>
      </c>
      <c r="BO247" s="13" t="s">
        <v>3345</v>
      </c>
      <c r="BP247" s="13">
        <v>0</v>
      </c>
      <c r="BQ247" s="13">
        <v>0.238095238095238</v>
      </c>
      <c r="BR247" s="704" t="s">
        <v>36</v>
      </c>
      <c r="BS247" s="704" t="s">
        <v>35</v>
      </c>
      <c r="BT247" s="704" t="s">
        <v>35</v>
      </c>
      <c r="BU247" s="704" t="s">
        <v>35</v>
      </c>
      <c r="BV247" s="704" t="s">
        <v>36</v>
      </c>
      <c r="BW247" s="704" t="s">
        <v>35</v>
      </c>
      <c r="BX247" s="704" t="s">
        <v>35</v>
      </c>
      <c r="BY247" s="704" t="s">
        <v>35</v>
      </c>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3.02</v>
      </c>
      <c r="CF247" s="14">
        <f>+INDEX('Monthy Targets'!AB:AB,MATCH(FY2018_ALL_Targets!$B247,'Monthy Targets'!$B:$B,0))</f>
        <v>3.03</v>
      </c>
      <c r="CG247" s="14">
        <f>+INDEX('Monthy Targets'!AC:AC,MATCH(FY2018_ALL_Targets!$B247,'Monthy Targets'!$B:$B,0))</f>
        <v>0</v>
      </c>
      <c r="CH247" s="14">
        <f>+INDEX('Monthy Targets'!AD:AD,MATCH(FY2018_ALL_Targets!$B247,'Monthy Targets'!$B:$B,0))</f>
        <v>0</v>
      </c>
      <c r="CI247" s="14">
        <f>+INDEX('Monthy Targets'!AE:AE,MATCH(FY2018_ALL_Targets!$B247,'Monthy Targets'!$B:$B,0))</f>
        <v>0</v>
      </c>
      <c r="CJ247" s="14">
        <f>+INDEX('Monthy Targets'!AF:AF,MATCH(FY2018_ALL_Targets!$B247,'Monthy Targets'!$B:$B,0))</f>
        <v>0</v>
      </c>
      <c r="CK247" s="14">
        <f>+INDEX('Monthy Targets'!AG:AG,MATCH(FY2018_ALL_Targets!$B247,'Monthy Targets'!$B:$B,0))</f>
        <v>0</v>
      </c>
      <c r="CL247" s="14">
        <v>0.2</v>
      </c>
      <c r="CM247" s="14">
        <v>0.2</v>
      </c>
      <c r="CN247" s="14">
        <v>0.2</v>
      </c>
      <c r="CO247" s="14">
        <v>0</v>
      </c>
      <c r="CP247" s="14">
        <v>0</v>
      </c>
      <c r="CQ247" s="14">
        <v>0.2</v>
      </c>
      <c r="CR247" s="14">
        <v>0.2</v>
      </c>
      <c r="CS247" s="14">
        <v>0.2</v>
      </c>
      <c r="DB247" s="14">
        <v>0.37</v>
      </c>
      <c r="DC247" s="14">
        <v>0.37</v>
      </c>
      <c r="DD247" s="14">
        <v>0.37</v>
      </c>
      <c r="DE247" s="14">
        <v>0</v>
      </c>
      <c r="DF247" s="14">
        <v>0</v>
      </c>
      <c r="DG247" s="14">
        <v>0.37</v>
      </c>
      <c r="DH247" s="14">
        <v>0.37</v>
      </c>
      <c r="DI247" s="14">
        <v>0.37</v>
      </c>
      <c r="DR247" s="14">
        <v>0.5</v>
      </c>
      <c r="DS247" s="14">
        <v>0.52</v>
      </c>
      <c r="DV247" s="183">
        <f t="shared" si="9"/>
        <v>1</v>
      </c>
      <c r="DW247" s="183">
        <f t="shared" si="10"/>
        <v>1</v>
      </c>
      <c r="DX247" s="12">
        <f t="shared" si="11"/>
        <v>0</v>
      </c>
      <c r="DY247" s="12">
        <v>0</v>
      </c>
    </row>
    <row r="248" spans="1:129" x14ac:dyDescent="0.25">
      <c r="A248" s="294">
        <v>4514</v>
      </c>
      <c r="B248" s="294">
        <v>675485</v>
      </c>
      <c r="C248" s="294">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560" t="s">
        <v>3345</v>
      </c>
      <c r="BC248" s="560" t="s">
        <v>3345</v>
      </c>
      <c r="BD248" s="560" t="s">
        <v>3345</v>
      </c>
      <c r="BE248" s="560" t="s">
        <v>3345</v>
      </c>
      <c r="BF248" s="13"/>
      <c r="BG248" s="13"/>
      <c r="BH248" s="13"/>
      <c r="BI248" s="13"/>
      <c r="BJ248" s="13"/>
      <c r="BK248" s="13"/>
      <c r="BL248" s="13"/>
      <c r="BM248" s="13"/>
      <c r="BN248" s="13" t="s">
        <v>3345</v>
      </c>
      <c r="BO248" s="13" t="s">
        <v>3345</v>
      </c>
      <c r="BP248" s="13" t="s">
        <v>3345</v>
      </c>
      <c r="BQ248" s="13" t="s">
        <v>3345</v>
      </c>
      <c r="BR248" s="704" t="s">
        <v>35</v>
      </c>
      <c r="BS248" s="704" t="s">
        <v>36</v>
      </c>
      <c r="BT248" s="704" t="s">
        <v>35</v>
      </c>
      <c r="BU248" s="704" t="s">
        <v>35</v>
      </c>
      <c r="BV248" s="704" t="s">
        <v>35</v>
      </c>
      <c r="BW248" s="704" t="s">
        <v>36</v>
      </c>
      <c r="BX248" s="704" t="s">
        <v>35</v>
      </c>
      <c r="BY248" s="704" t="s">
        <v>35</v>
      </c>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10.199999999999999</v>
      </c>
      <c r="CF248" s="14">
        <f>+INDEX('Monthy Targets'!AB:AB,MATCH(FY2018_ALL_Targets!$B248,'Monthy Targets'!$B:$B,0))</f>
        <v>10.24</v>
      </c>
      <c r="CG248" s="14">
        <f>+INDEX('Monthy Targets'!AC:AC,MATCH(FY2018_ALL_Targets!$B248,'Monthy Targets'!$B:$B,0))</f>
        <v>0</v>
      </c>
      <c r="CH248" s="14">
        <f>+INDEX('Monthy Targets'!AD:AD,MATCH(FY2018_ALL_Targets!$B248,'Monthy Targets'!$B:$B,0))</f>
        <v>0</v>
      </c>
      <c r="CI248" s="14">
        <f>+INDEX('Monthy Targets'!AE:AE,MATCH(FY2018_ALL_Targets!$B248,'Monthy Targets'!$B:$B,0))</f>
        <v>0</v>
      </c>
      <c r="CJ248" s="14">
        <f>+INDEX('Monthy Targets'!AF:AF,MATCH(FY2018_ALL_Targets!$B248,'Monthy Targets'!$B:$B,0))</f>
        <v>0</v>
      </c>
      <c r="CK248" s="14">
        <f>+INDEX('Monthy Targets'!AG:AG,MATCH(FY2018_ALL_Targets!$B248,'Monthy Targets'!$B:$B,0))</f>
        <v>0</v>
      </c>
      <c r="CL248" s="14">
        <v>0.68</v>
      </c>
      <c r="CM248" s="14">
        <v>0.68</v>
      </c>
      <c r="CN248" s="14">
        <v>0.68</v>
      </c>
      <c r="CO248" s="14">
        <v>0</v>
      </c>
      <c r="CP248" s="14">
        <v>0.68</v>
      </c>
      <c r="CQ248" s="14">
        <v>0</v>
      </c>
      <c r="CR248" s="14">
        <v>0.68</v>
      </c>
      <c r="CS248" s="14">
        <v>0.68</v>
      </c>
      <c r="DB248" s="14">
        <v>1.26</v>
      </c>
      <c r="DC248" s="14">
        <v>1.26</v>
      </c>
      <c r="DD248" s="14">
        <v>1.26</v>
      </c>
      <c r="DE248" s="14">
        <v>0</v>
      </c>
      <c r="DF248" s="14">
        <v>1.26</v>
      </c>
      <c r="DG248" s="14">
        <v>0</v>
      </c>
      <c r="DH248" s="14">
        <v>1.26</v>
      </c>
      <c r="DI248" s="14">
        <v>1.26</v>
      </c>
      <c r="DR248" s="14">
        <v>1.71</v>
      </c>
      <c r="DS248" s="14">
        <v>1.75</v>
      </c>
      <c r="DV248" s="183">
        <f t="shared" si="9"/>
        <v>1</v>
      </c>
      <c r="DW248" s="183">
        <f t="shared" si="10"/>
        <v>1</v>
      </c>
      <c r="DX248" s="12">
        <f t="shared" si="11"/>
        <v>0</v>
      </c>
      <c r="DY248" s="12">
        <v>0</v>
      </c>
    </row>
    <row r="249" spans="1:129" x14ac:dyDescent="0.25">
      <c r="A249" s="294">
        <v>4376</v>
      </c>
      <c r="B249" s="294">
        <v>675490</v>
      </c>
      <c r="C249" s="294">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560">
        <v>2.5974025974026E-2</v>
      </c>
      <c r="BC249" s="560">
        <v>3.9215686274509803E-2</v>
      </c>
      <c r="BD249" s="560">
        <v>0</v>
      </c>
      <c r="BE249" s="560">
        <v>9.3333333333333296E-2</v>
      </c>
      <c r="BF249" s="13"/>
      <c r="BG249" s="13"/>
      <c r="BH249" s="13"/>
      <c r="BI249" s="13"/>
      <c r="BJ249" s="13"/>
      <c r="BK249" s="13"/>
      <c r="BL249" s="13"/>
      <c r="BM249" s="13"/>
      <c r="BN249" s="13">
        <v>2.5974025974026E-2</v>
      </c>
      <c r="BO249" s="13">
        <v>3.9215686274509803E-2</v>
      </c>
      <c r="BP249" s="13">
        <v>0</v>
      </c>
      <c r="BQ249" s="13">
        <v>9.3333333333333296E-2</v>
      </c>
      <c r="BR249" s="704" t="s">
        <v>35</v>
      </c>
      <c r="BS249" s="704" t="s">
        <v>35</v>
      </c>
      <c r="BT249" s="704" t="s">
        <v>35</v>
      </c>
      <c r="BU249" s="704" t="s">
        <v>35</v>
      </c>
      <c r="BV249" s="704" t="s">
        <v>35</v>
      </c>
      <c r="BW249" s="704" t="s">
        <v>35</v>
      </c>
      <c r="BX249" s="704" t="s">
        <v>35</v>
      </c>
      <c r="BY249" s="704" t="s">
        <v>35</v>
      </c>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4.6500000000000004</v>
      </c>
      <c r="CF249" s="14">
        <f>+INDEX('Monthy Targets'!AB:AB,MATCH(FY2018_ALL_Targets!$B249,'Monthy Targets'!$B:$B,0))</f>
        <v>4.68</v>
      </c>
      <c r="CG249" s="14">
        <f>+INDEX('Monthy Targets'!AC:AC,MATCH(FY2018_ALL_Targets!$B249,'Monthy Targets'!$B:$B,0))</f>
        <v>0</v>
      </c>
      <c r="CH249" s="14">
        <f>+INDEX('Monthy Targets'!AD:AD,MATCH(FY2018_ALL_Targets!$B249,'Monthy Targets'!$B:$B,0))</f>
        <v>0</v>
      </c>
      <c r="CI249" s="14">
        <f>+INDEX('Monthy Targets'!AE:AE,MATCH(FY2018_ALL_Targets!$B249,'Monthy Targets'!$B:$B,0))</f>
        <v>0</v>
      </c>
      <c r="CJ249" s="14">
        <f>+INDEX('Monthy Targets'!AF:AF,MATCH(FY2018_ALL_Targets!$B249,'Monthy Targets'!$B:$B,0))</f>
        <v>0</v>
      </c>
      <c r="CK249" s="14">
        <f>+INDEX('Monthy Targets'!AG:AG,MATCH(FY2018_ALL_Targets!$B249,'Monthy Targets'!$B:$B,0))</f>
        <v>0</v>
      </c>
      <c r="CL249" s="14">
        <v>0.31</v>
      </c>
      <c r="CM249" s="14">
        <v>0</v>
      </c>
      <c r="CN249" s="14">
        <v>0.31</v>
      </c>
      <c r="CO249" s="14">
        <v>0.31</v>
      </c>
      <c r="CP249" s="14">
        <v>0.31</v>
      </c>
      <c r="CQ249" s="14">
        <v>0.31</v>
      </c>
      <c r="CR249" s="14">
        <v>0.31</v>
      </c>
      <c r="CS249" s="14">
        <v>0.31</v>
      </c>
      <c r="DB249" s="14">
        <v>0.57999999999999996</v>
      </c>
      <c r="DC249" s="14">
        <v>0</v>
      </c>
      <c r="DD249" s="14">
        <v>0.57999999999999996</v>
      </c>
      <c r="DE249" s="14">
        <v>0.57999999999999996</v>
      </c>
      <c r="DF249" s="14">
        <v>0.57999999999999996</v>
      </c>
      <c r="DG249" s="14">
        <v>0.57999999999999996</v>
      </c>
      <c r="DH249" s="14">
        <v>0.57999999999999996</v>
      </c>
      <c r="DI249" s="14">
        <v>0.57999999999999996</v>
      </c>
      <c r="DR249" s="14">
        <v>0.78</v>
      </c>
      <c r="DS249" s="14">
        <v>0.9</v>
      </c>
      <c r="DV249" s="183">
        <f t="shared" si="9"/>
        <v>0</v>
      </c>
      <c r="DW249" s="183">
        <f t="shared" si="10"/>
        <v>0</v>
      </c>
      <c r="DX249" s="12">
        <f t="shared" si="11"/>
        <v>0</v>
      </c>
      <c r="DY249" s="12">
        <v>0</v>
      </c>
    </row>
    <row r="250" spans="1:129" x14ac:dyDescent="0.25">
      <c r="A250" s="294">
        <v>4062</v>
      </c>
      <c r="B250" s="294">
        <v>675493</v>
      </c>
      <c r="C250" s="294">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560">
        <v>2.1739130434782601E-2</v>
      </c>
      <c r="BC250" s="560">
        <v>0</v>
      </c>
      <c r="BD250" s="560">
        <v>0</v>
      </c>
      <c r="BE250" s="560">
        <v>0.22500000000000001</v>
      </c>
      <c r="BF250" s="13"/>
      <c r="BG250" s="13"/>
      <c r="BH250" s="13"/>
      <c r="BI250" s="13"/>
      <c r="BJ250" s="13"/>
      <c r="BK250" s="13"/>
      <c r="BL250" s="13"/>
      <c r="BM250" s="13"/>
      <c r="BN250" s="13">
        <v>2.1739130434782601E-2</v>
      </c>
      <c r="BO250" s="13">
        <v>0</v>
      </c>
      <c r="BP250" s="13">
        <v>0</v>
      </c>
      <c r="BQ250" s="13">
        <v>0.22500000000000001</v>
      </c>
      <c r="BR250" s="704" t="s">
        <v>35</v>
      </c>
      <c r="BS250" s="704" t="s">
        <v>35</v>
      </c>
      <c r="BT250" s="704" t="s">
        <v>35</v>
      </c>
      <c r="BU250" s="704" t="s">
        <v>35</v>
      </c>
      <c r="BV250" s="704" t="s">
        <v>35</v>
      </c>
      <c r="BW250" s="704" t="s">
        <v>35</v>
      </c>
      <c r="BX250" s="704" t="s">
        <v>35</v>
      </c>
      <c r="BY250" s="704" t="s">
        <v>35</v>
      </c>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3.11</v>
      </c>
      <c r="CF250" s="14">
        <f>+INDEX('Monthy Targets'!AB:AB,MATCH(FY2018_ALL_Targets!$B250,'Monthy Targets'!$B:$B,0))</f>
        <v>3.1</v>
      </c>
      <c r="CG250" s="14">
        <f>+INDEX('Monthy Targets'!AC:AC,MATCH(FY2018_ALL_Targets!$B250,'Monthy Targets'!$B:$B,0))</f>
        <v>0</v>
      </c>
      <c r="CH250" s="14">
        <f>+INDEX('Monthy Targets'!AD:AD,MATCH(FY2018_ALL_Targets!$B250,'Monthy Targets'!$B:$B,0))</f>
        <v>0</v>
      </c>
      <c r="CI250" s="14">
        <f>+INDEX('Monthy Targets'!AE:AE,MATCH(FY2018_ALL_Targets!$B250,'Monthy Targets'!$B:$B,0))</f>
        <v>0</v>
      </c>
      <c r="CJ250" s="14">
        <f>+INDEX('Monthy Targets'!AF:AF,MATCH(FY2018_ALL_Targets!$B250,'Monthy Targets'!$B:$B,0))</f>
        <v>0</v>
      </c>
      <c r="CK250" s="14">
        <f>+INDEX('Monthy Targets'!AG:AG,MATCH(FY2018_ALL_Targets!$B250,'Monthy Targets'!$B:$B,0))</f>
        <v>0</v>
      </c>
      <c r="CL250" s="14">
        <v>0.21</v>
      </c>
      <c r="CM250" s="14">
        <v>0.21</v>
      </c>
      <c r="CN250" s="14">
        <v>0.21</v>
      </c>
      <c r="CO250" s="14">
        <v>0.21</v>
      </c>
      <c r="CP250" s="14">
        <v>0.21</v>
      </c>
      <c r="CQ250" s="14">
        <v>0.21</v>
      </c>
      <c r="CR250" s="14">
        <v>0.21</v>
      </c>
      <c r="CS250" s="14">
        <v>0.21</v>
      </c>
      <c r="DB250" s="14">
        <v>0.38</v>
      </c>
      <c r="DC250" s="14">
        <v>0.38</v>
      </c>
      <c r="DD250" s="14">
        <v>0.38</v>
      </c>
      <c r="DE250" s="14">
        <v>0.38</v>
      </c>
      <c r="DF250" s="14">
        <v>0.38</v>
      </c>
      <c r="DG250" s="14">
        <v>0.38</v>
      </c>
      <c r="DH250" s="14">
        <v>0.38</v>
      </c>
      <c r="DI250" s="14">
        <v>0.38</v>
      </c>
      <c r="DR250" s="14">
        <v>0.57999999999999996</v>
      </c>
      <c r="DS250" s="14">
        <v>0.6</v>
      </c>
      <c r="DV250" s="183">
        <f t="shared" si="9"/>
        <v>0</v>
      </c>
      <c r="DW250" s="183">
        <f t="shared" si="10"/>
        <v>0</v>
      </c>
      <c r="DX250" s="12">
        <f t="shared" si="11"/>
        <v>0</v>
      </c>
      <c r="DY250" s="12">
        <v>0</v>
      </c>
    </row>
    <row r="251" spans="1:129" x14ac:dyDescent="0.25">
      <c r="A251" s="294">
        <v>4705</v>
      </c>
      <c r="B251" s="294">
        <v>675495</v>
      </c>
      <c r="C251" s="294">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560">
        <v>5.1282051282051301E-2</v>
      </c>
      <c r="BC251" s="560">
        <v>0.13043478260869601</v>
      </c>
      <c r="BD251" s="560">
        <v>0</v>
      </c>
      <c r="BE251" s="560">
        <v>0.11688311688311701</v>
      </c>
      <c r="BF251" s="13"/>
      <c r="BG251" s="13"/>
      <c r="BH251" s="13"/>
      <c r="BI251" s="13"/>
      <c r="BJ251" s="13"/>
      <c r="BK251" s="13"/>
      <c r="BL251" s="13"/>
      <c r="BM251" s="13"/>
      <c r="BN251" s="13">
        <v>5.1282051282051301E-2</v>
      </c>
      <c r="BO251" s="13">
        <v>0.13043478260869601</v>
      </c>
      <c r="BP251" s="13">
        <v>0</v>
      </c>
      <c r="BQ251" s="13">
        <v>0.11688311688311701</v>
      </c>
      <c r="BR251" s="704" t="s">
        <v>36</v>
      </c>
      <c r="BS251" s="704" t="s">
        <v>36</v>
      </c>
      <c r="BT251" s="704" t="s">
        <v>35</v>
      </c>
      <c r="BU251" s="704" t="s">
        <v>35</v>
      </c>
      <c r="BV251" s="704" t="s">
        <v>36</v>
      </c>
      <c r="BW251" s="704" t="s">
        <v>36</v>
      </c>
      <c r="BX251" s="704" t="s">
        <v>35</v>
      </c>
      <c r="BY251" s="704" t="s">
        <v>35</v>
      </c>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6.16</v>
      </c>
      <c r="CF251" s="14">
        <f>+INDEX('Monthy Targets'!AB:AB,MATCH(FY2018_ALL_Targets!$B251,'Monthy Targets'!$B:$B,0))</f>
        <v>6.15</v>
      </c>
      <c r="CG251" s="14">
        <f>+INDEX('Monthy Targets'!AC:AC,MATCH(FY2018_ALL_Targets!$B251,'Monthy Targets'!$B:$B,0))</f>
        <v>0</v>
      </c>
      <c r="CH251" s="14">
        <f>+INDEX('Monthy Targets'!AD:AD,MATCH(FY2018_ALL_Targets!$B251,'Monthy Targets'!$B:$B,0))</f>
        <v>0</v>
      </c>
      <c r="CI251" s="14">
        <f>+INDEX('Monthy Targets'!AE:AE,MATCH(FY2018_ALL_Targets!$B251,'Monthy Targets'!$B:$B,0))</f>
        <v>0</v>
      </c>
      <c r="CJ251" s="14">
        <f>+INDEX('Monthy Targets'!AF:AF,MATCH(FY2018_ALL_Targets!$B251,'Monthy Targets'!$B:$B,0))</f>
        <v>0</v>
      </c>
      <c r="CK251" s="14">
        <f>+INDEX('Monthy Targets'!AG:AG,MATCH(FY2018_ALL_Targets!$B251,'Monthy Targets'!$B:$B,0))</f>
        <v>0</v>
      </c>
      <c r="CL251" s="14">
        <v>0</v>
      </c>
      <c r="CM251" s="14">
        <v>0</v>
      </c>
      <c r="CN251" s="14">
        <v>0.41</v>
      </c>
      <c r="CO251" s="14">
        <v>0.41</v>
      </c>
      <c r="CP251" s="14">
        <v>0</v>
      </c>
      <c r="CQ251" s="14">
        <v>0</v>
      </c>
      <c r="CR251" s="14">
        <v>0.41</v>
      </c>
      <c r="CS251" s="14">
        <v>0.41</v>
      </c>
      <c r="DB251" s="14">
        <v>0</v>
      </c>
      <c r="DC251" s="14">
        <v>0</v>
      </c>
      <c r="DD251" s="14">
        <v>0.76</v>
      </c>
      <c r="DE251" s="14">
        <v>0.76</v>
      </c>
      <c r="DF251" s="14">
        <v>0</v>
      </c>
      <c r="DG251" s="14">
        <v>0</v>
      </c>
      <c r="DH251" s="14">
        <v>0.76</v>
      </c>
      <c r="DI251" s="14">
        <v>0.76</v>
      </c>
      <c r="DR251" s="14">
        <v>0.91</v>
      </c>
      <c r="DS251" s="14">
        <v>0.93</v>
      </c>
      <c r="DV251" s="183">
        <f t="shared" si="9"/>
        <v>2</v>
      </c>
      <c r="DW251" s="183">
        <f t="shared" si="10"/>
        <v>2</v>
      </c>
      <c r="DX251" s="12">
        <f t="shared" si="11"/>
        <v>0</v>
      </c>
      <c r="DY251" s="12">
        <v>0</v>
      </c>
    </row>
    <row r="252" spans="1:129" x14ac:dyDescent="0.25">
      <c r="A252" s="294">
        <v>4200</v>
      </c>
      <c r="B252" s="294">
        <v>675497</v>
      </c>
      <c r="C252" s="294">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560">
        <v>0.02</v>
      </c>
      <c r="BC252" s="560" t="s">
        <v>3345</v>
      </c>
      <c r="BD252" s="560">
        <v>0</v>
      </c>
      <c r="BE252" s="560">
        <v>0.48571428571428599</v>
      </c>
      <c r="BF252" s="13"/>
      <c r="BG252" s="13"/>
      <c r="BH252" s="13"/>
      <c r="BI252" s="13"/>
      <c r="BJ252" s="13"/>
      <c r="BK252" s="13"/>
      <c r="BL252" s="13"/>
      <c r="BM252" s="13"/>
      <c r="BN252" s="13">
        <v>0.02</v>
      </c>
      <c r="BO252" s="13" t="s">
        <v>3345</v>
      </c>
      <c r="BP252" s="13">
        <v>0</v>
      </c>
      <c r="BQ252" s="13">
        <v>0.48571428571428599</v>
      </c>
      <c r="BR252" s="704" t="s">
        <v>35</v>
      </c>
      <c r="BS252" s="704" t="s">
        <v>35</v>
      </c>
      <c r="BT252" s="704" t="s">
        <v>35</v>
      </c>
      <c r="BU252" s="704" t="s">
        <v>35</v>
      </c>
      <c r="BV252" s="704" t="s">
        <v>35</v>
      </c>
      <c r="BW252" s="704" t="s">
        <v>35</v>
      </c>
      <c r="BX252" s="704" t="s">
        <v>35</v>
      </c>
      <c r="BY252" s="704" t="s">
        <v>35</v>
      </c>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CP252" s="14">
        <v>0.35</v>
      </c>
      <c r="CQ252" s="14">
        <v>0.35</v>
      </c>
      <c r="CR252" s="14">
        <v>0.35</v>
      </c>
      <c r="CS252" s="14">
        <v>0.35</v>
      </c>
      <c r="DB252" s="14">
        <v>0.64</v>
      </c>
      <c r="DC252" s="14">
        <v>0</v>
      </c>
      <c r="DD252" s="14">
        <v>0.64</v>
      </c>
      <c r="DE252" s="14">
        <v>0.64</v>
      </c>
      <c r="DF252" s="14">
        <v>0.64</v>
      </c>
      <c r="DG252" s="14">
        <v>0.64</v>
      </c>
      <c r="DH252" s="14">
        <v>0.64</v>
      </c>
      <c r="DI252" s="14">
        <v>0.64</v>
      </c>
      <c r="DR252" s="14">
        <v>0.32</v>
      </c>
      <c r="DS252" s="14">
        <v>0.43</v>
      </c>
      <c r="DV252" s="183">
        <f t="shared" si="9"/>
        <v>0</v>
      </c>
      <c r="DW252" s="183">
        <f t="shared" si="10"/>
        <v>0</v>
      </c>
      <c r="DX252" s="12">
        <f t="shared" si="11"/>
        <v>0</v>
      </c>
      <c r="DY252" s="12">
        <v>0</v>
      </c>
    </row>
    <row r="253" spans="1:129" x14ac:dyDescent="0.25">
      <c r="A253" s="294">
        <v>4383</v>
      </c>
      <c r="B253" s="294">
        <v>675498</v>
      </c>
      <c r="C253" s="294">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560">
        <v>5.0632911392405097E-2</v>
      </c>
      <c r="BC253" s="560">
        <v>6.3829787234042507E-2</v>
      </c>
      <c r="BD253" s="560">
        <v>0</v>
      </c>
      <c r="BE253" s="560">
        <v>0.11688311688311701</v>
      </c>
      <c r="BF253" s="13"/>
      <c r="BG253" s="13"/>
      <c r="BH253" s="13"/>
      <c r="BI253" s="13"/>
      <c r="BJ253" s="13"/>
      <c r="BK253" s="13"/>
      <c r="BL253" s="13"/>
      <c r="BM253" s="13"/>
      <c r="BN253" s="13">
        <v>5.0632911392405097E-2</v>
      </c>
      <c r="BO253" s="13">
        <v>6.3829787234042507E-2</v>
      </c>
      <c r="BP253" s="13">
        <v>0</v>
      </c>
      <c r="BQ253" s="13">
        <v>0.11688311688311701</v>
      </c>
      <c r="BR253" s="704" t="s">
        <v>36</v>
      </c>
      <c r="BS253" s="704" t="s">
        <v>36</v>
      </c>
      <c r="BT253" s="704" t="s">
        <v>35</v>
      </c>
      <c r="BU253" s="704" t="s">
        <v>35</v>
      </c>
      <c r="BV253" s="704" t="s">
        <v>36</v>
      </c>
      <c r="BW253" s="704" t="s">
        <v>36</v>
      </c>
      <c r="BX253" s="704" t="s">
        <v>35</v>
      </c>
      <c r="BY253" s="704" t="s">
        <v>35</v>
      </c>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20.420000000000002</v>
      </c>
      <c r="CF253" s="14">
        <f>+INDEX('Monthy Targets'!AB:AB,MATCH(FY2018_ALL_Targets!$B253,'Monthy Targets'!$B:$B,0))</f>
        <v>20.51</v>
      </c>
      <c r="CG253" s="14">
        <f>+INDEX('Monthy Targets'!AC:AC,MATCH(FY2018_ALL_Targets!$B253,'Monthy Targets'!$B:$B,0))</f>
        <v>0</v>
      </c>
      <c r="CH253" s="14">
        <f>+INDEX('Monthy Targets'!AD:AD,MATCH(FY2018_ALL_Targets!$B253,'Monthy Targets'!$B:$B,0))</f>
        <v>0</v>
      </c>
      <c r="CI253" s="14">
        <f>+INDEX('Monthy Targets'!AE:AE,MATCH(FY2018_ALL_Targets!$B253,'Monthy Targets'!$B:$B,0))</f>
        <v>0</v>
      </c>
      <c r="CJ253" s="14">
        <f>+INDEX('Monthy Targets'!AF:AF,MATCH(FY2018_ALL_Targets!$B253,'Monthy Targets'!$B:$B,0))</f>
        <v>0</v>
      </c>
      <c r="CK253" s="14">
        <f>+INDEX('Monthy Targets'!AG:AG,MATCH(FY2018_ALL_Targets!$B253,'Monthy Targets'!$B:$B,0))</f>
        <v>0</v>
      </c>
      <c r="CL253" s="14">
        <v>0</v>
      </c>
      <c r="CM253" s="14">
        <v>1.36</v>
      </c>
      <c r="CN253" s="14">
        <v>1.36</v>
      </c>
      <c r="CO253" s="14">
        <v>1.36</v>
      </c>
      <c r="CP253" s="14">
        <v>0</v>
      </c>
      <c r="CQ253" s="14">
        <v>0</v>
      </c>
      <c r="CR253" s="14">
        <v>1.36</v>
      </c>
      <c r="CS253" s="14">
        <v>1.36</v>
      </c>
      <c r="DB253" s="14">
        <v>0</v>
      </c>
      <c r="DC253" s="14">
        <v>2.52</v>
      </c>
      <c r="DD253" s="14">
        <v>2.52</v>
      </c>
      <c r="DE253" s="14">
        <v>2.52</v>
      </c>
      <c r="DF253" s="14">
        <v>0</v>
      </c>
      <c r="DG253" s="14">
        <v>0</v>
      </c>
      <c r="DH253" s="14">
        <v>2.52</v>
      </c>
      <c r="DI253" s="14">
        <v>2.52</v>
      </c>
      <c r="DR253" s="14">
        <v>3.42</v>
      </c>
      <c r="DS253" s="14">
        <v>3.08</v>
      </c>
      <c r="DV253" s="183">
        <f t="shared" si="9"/>
        <v>2</v>
      </c>
      <c r="DW253" s="183">
        <f t="shared" si="10"/>
        <v>2</v>
      </c>
      <c r="DX253" s="12">
        <f t="shared" si="11"/>
        <v>0</v>
      </c>
      <c r="DY253" s="12">
        <v>0</v>
      </c>
    </row>
    <row r="254" spans="1:129" x14ac:dyDescent="0.25">
      <c r="A254" s="294">
        <v>4502</v>
      </c>
      <c r="B254" s="294">
        <v>675502</v>
      </c>
      <c r="C254" s="294">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560">
        <v>2.7777777777777801E-2</v>
      </c>
      <c r="BC254" s="560">
        <v>3.5714285714285698E-2</v>
      </c>
      <c r="BD254" s="560">
        <v>0</v>
      </c>
      <c r="BE254" s="560">
        <v>0.214285714285714</v>
      </c>
      <c r="BF254" s="13"/>
      <c r="BG254" s="13"/>
      <c r="BH254" s="13"/>
      <c r="BI254" s="13"/>
      <c r="BJ254" s="13"/>
      <c r="BK254" s="13"/>
      <c r="BL254" s="13"/>
      <c r="BM254" s="13"/>
      <c r="BN254" s="13">
        <v>2.7777777777777801E-2</v>
      </c>
      <c r="BO254" s="13">
        <v>3.5714285714285698E-2</v>
      </c>
      <c r="BP254" s="13">
        <v>0</v>
      </c>
      <c r="BQ254" s="13">
        <v>0.214285714285714</v>
      </c>
      <c r="BR254" s="704" t="s">
        <v>35</v>
      </c>
      <c r="BS254" s="704" t="s">
        <v>35</v>
      </c>
      <c r="BT254" s="704" t="s">
        <v>35</v>
      </c>
      <c r="BU254" s="704" t="s">
        <v>35</v>
      </c>
      <c r="BV254" s="704" t="s">
        <v>35</v>
      </c>
      <c r="BW254" s="704" t="s">
        <v>35</v>
      </c>
      <c r="BX254" s="704" t="s">
        <v>35</v>
      </c>
      <c r="BY254" s="704" t="s">
        <v>35</v>
      </c>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5.03</v>
      </c>
      <c r="CF254" s="14">
        <f>+INDEX('Monthy Targets'!AB:AB,MATCH(FY2018_ALL_Targets!$B254,'Monthy Targets'!$B:$B,0))</f>
        <v>5.05</v>
      </c>
      <c r="CG254" s="14">
        <f>+INDEX('Monthy Targets'!AC:AC,MATCH(FY2018_ALL_Targets!$B254,'Monthy Targets'!$B:$B,0))</f>
        <v>0</v>
      </c>
      <c r="CH254" s="14">
        <f>+INDEX('Monthy Targets'!AD:AD,MATCH(FY2018_ALL_Targets!$B254,'Monthy Targets'!$B:$B,0))</f>
        <v>0</v>
      </c>
      <c r="CI254" s="14">
        <f>+INDEX('Monthy Targets'!AE:AE,MATCH(FY2018_ALL_Targets!$B254,'Monthy Targets'!$B:$B,0))</f>
        <v>0</v>
      </c>
      <c r="CJ254" s="14">
        <f>+INDEX('Monthy Targets'!AF:AF,MATCH(FY2018_ALL_Targets!$B254,'Monthy Targets'!$B:$B,0))</f>
        <v>0</v>
      </c>
      <c r="CK254" s="14">
        <f>+INDEX('Monthy Targets'!AG:AG,MATCH(FY2018_ALL_Targets!$B254,'Monthy Targets'!$B:$B,0))</f>
        <v>0</v>
      </c>
      <c r="CL254" s="14">
        <v>0.34</v>
      </c>
      <c r="CM254" s="14">
        <v>0.34</v>
      </c>
      <c r="CN254" s="14">
        <v>0.34</v>
      </c>
      <c r="CO254" s="14">
        <v>0</v>
      </c>
      <c r="CP254" s="14">
        <v>0.34</v>
      </c>
      <c r="CQ254" s="14">
        <v>0.34</v>
      </c>
      <c r="CR254" s="14">
        <v>0.34</v>
      </c>
      <c r="CS254" s="14">
        <v>0.34</v>
      </c>
      <c r="DB254" s="14">
        <v>0.62</v>
      </c>
      <c r="DC254" s="14">
        <v>0.62</v>
      </c>
      <c r="DD254" s="14">
        <v>0.62</v>
      </c>
      <c r="DE254" s="14">
        <v>0</v>
      </c>
      <c r="DF254" s="14">
        <v>0.62</v>
      </c>
      <c r="DG254" s="14">
        <v>0.62</v>
      </c>
      <c r="DH254" s="14">
        <v>0.62</v>
      </c>
      <c r="DI254" s="14">
        <v>0.62</v>
      </c>
      <c r="DR254" s="14">
        <v>0.84</v>
      </c>
      <c r="DS254" s="14">
        <v>0.97</v>
      </c>
      <c r="DV254" s="183">
        <f t="shared" si="9"/>
        <v>0</v>
      </c>
      <c r="DW254" s="183">
        <f t="shared" si="10"/>
        <v>0</v>
      </c>
      <c r="DX254" s="12">
        <f t="shared" si="11"/>
        <v>0</v>
      </c>
      <c r="DY254" s="12">
        <v>0</v>
      </c>
    </row>
    <row r="255" spans="1:129" x14ac:dyDescent="0.25">
      <c r="A255" s="294">
        <v>4344</v>
      </c>
      <c r="B255" s="294">
        <v>675503</v>
      </c>
      <c r="C255" s="294">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560">
        <v>6.4935064935064901E-2</v>
      </c>
      <c r="BC255" s="560">
        <v>3.7037037037037E-2</v>
      </c>
      <c r="BD255" s="560">
        <v>0</v>
      </c>
      <c r="BE255" s="560">
        <v>6.8493150684931503E-2</v>
      </c>
      <c r="BF255" s="13"/>
      <c r="BG255" s="13"/>
      <c r="BH255" s="13"/>
      <c r="BI255" s="13"/>
      <c r="BJ255" s="13"/>
      <c r="BK255" s="13"/>
      <c r="BL255" s="13"/>
      <c r="BM255" s="13"/>
      <c r="BN255" s="13">
        <v>6.4935064935064901E-2</v>
      </c>
      <c r="BO255" s="13">
        <v>3.7037037037037E-2</v>
      </c>
      <c r="BP255" s="13">
        <v>0</v>
      </c>
      <c r="BQ255" s="13">
        <v>6.8493150684931503E-2</v>
      </c>
      <c r="BR255" s="704" t="s">
        <v>36</v>
      </c>
      <c r="BS255" s="704" t="s">
        <v>35</v>
      </c>
      <c r="BT255" s="704" t="s">
        <v>35</v>
      </c>
      <c r="BU255" s="704" t="s">
        <v>35</v>
      </c>
      <c r="BV255" s="704" t="s">
        <v>36</v>
      </c>
      <c r="BW255" s="704" t="s">
        <v>35</v>
      </c>
      <c r="BX255" s="704" t="s">
        <v>35</v>
      </c>
      <c r="BY255" s="704" t="s">
        <v>35</v>
      </c>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6.22</v>
      </c>
      <c r="CF255" s="14">
        <f>+INDEX('Monthy Targets'!AB:AB,MATCH(FY2018_ALL_Targets!$B255,'Monthy Targets'!$B:$B,0))</f>
        <v>6.25</v>
      </c>
      <c r="CG255" s="14">
        <f>+INDEX('Monthy Targets'!AC:AC,MATCH(FY2018_ALL_Targets!$B255,'Monthy Targets'!$B:$B,0))</f>
        <v>0</v>
      </c>
      <c r="CH255" s="14">
        <f>+INDEX('Monthy Targets'!AD:AD,MATCH(FY2018_ALL_Targets!$B255,'Monthy Targets'!$B:$B,0))</f>
        <v>0</v>
      </c>
      <c r="CI255" s="14">
        <f>+INDEX('Monthy Targets'!AE:AE,MATCH(FY2018_ALL_Targets!$B255,'Monthy Targets'!$B:$B,0))</f>
        <v>0</v>
      </c>
      <c r="CJ255" s="14">
        <f>+INDEX('Monthy Targets'!AF:AF,MATCH(FY2018_ALL_Targets!$B255,'Monthy Targets'!$B:$B,0))</f>
        <v>0</v>
      </c>
      <c r="CK255" s="14">
        <f>+INDEX('Monthy Targets'!AG:AG,MATCH(FY2018_ALL_Targets!$B255,'Monthy Targets'!$B:$B,0))</f>
        <v>0</v>
      </c>
      <c r="CL255" s="14">
        <v>0</v>
      </c>
      <c r="CM255" s="14">
        <v>0.41</v>
      </c>
      <c r="CN255" s="14">
        <v>0.41</v>
      </c>
      <c r="CO255" s="14">
        <v>0.41</v>
      </c>
      <c r="CP255" s="14">
        <v>0</v>
      </c>
      <c r="CQ255" s="14">
        <v>0.41</v>
      </c>
      <c r="CR255" s="14">
        <v>0.41</v>
      </c>
      <c r="CS255" s="14">
        <v>0.41</v>
      </c>
      <c r="DB255" s="14">
        <v>0</v>
      </c>
      <c r="DC255" s="14">
        <v>0.77</v>
      </c>
      <c r="DD255" s="14">
        <v>0.77</v>
      </c>
      <c r="DE255" s="14">
        <v>0.77</v>
      </c>
      <c r="DF255" s="14">
        <v>0</v>
      </c>
      <c r="DG255" s="14">
        <v>0.77</v>
      </c>
      <c r="DH255" s="14">
        <v>0.77</v>
      </c>
      <c r="DI255" s="14">
        <v>0.77</v>
      </c>
      <c r="DR255" s="14">
        <v>1.04</v>
      </c>
      <c r="DS255" s="14">
        <v>1.07</v>
      </c>
      <c r="DV255" s="183">
        <f t="shared" si="9"/>
        <v>1</v>
      </c>
      <c r="DW255" s="183">
        <f t="shared" si="10"/>
        <v>1</v>
      </c>
      <c r="DX255" s="12">
        <f t="shared" si="11"/>
        <v>0</v>
      </c>
      <c r="DY255" s="12">
        <v>0</v>
      </c>
    </row>
    <row r="256" spans="1:129" x14ac:dyDescent="0.25">
      <c r="A256" s="294">
        <v>127</v>
      </c>
      <c r="B256" s="294">
        <v>675506</v>
      </c>
      <c r="C256" s="294">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560">
        <v>4.7619047619047603E-2</v>
      </c>
      <c r="BC256" s="560">
        <v>0</v>
      </c>
      <c r="BD256" s="560">
        <v>0</v>
      </c>
      <c r="BE256" s="560">
        <v>8.1081081081081099E-2</v>
      </c>
      <c r="BF256" s="13"/>
      <c r="BG256" s="13"/>
      <c r="BH256" s="13"/>
      <c r="BI256" s="13"/>
      <c r="BJ256" s="13"/>
      <c r="BK256" s="13"/>
      <c r="BL256" s="13"/>
      <c r="BM256" s="13"/>
      <c r="BN256" s="13">
        <v>4.7619047619047603E-2</v>
      </c>
      <c r="BO256" s="13">
        <v>0</v>
      </c>
      <c r="BP256" s="13">
        <v>0</v>
      </c>
      <c r="BQ256" s="13">
        <v>8.1081081081081099E-2</v>
      </c>
      <c r="BR256" s="704" t="s">
        <v>36</v>
      </c>
      <c r="BS256" s="704" t="s">
        <v>35</v>
      </c>
      <c r="BT256" s="704" t="s">
        <v>35</v>
      </c>
      <c r="BU256" s="704" t="s">
        <v>35</v>
      </c>
      <c r="BV256" s="704" t="s">
        <v>36</v>
      </c>
      <c r="BW256" s="704" t="s">
        <v>35</v>
      </c>
      <c r="BX256" s="704" t="s">
        <v>35</v>
      </c>
      <c r="BY256" s="704" t="s">
        <v>35</v>
      </c>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2.98</v>
      </c>
      <c r="CF256" s="14">
        <f>+INDEX('Monthy Targets'!AB:AB,MATCH(FY2018_ALL_Targets!$B256,'Monthy Targets'!$B:$B,0))</f>
        <v>3</v>
      </c>
      <c r="CG256" s="14">
        <f>+INDEX('Monthy Targets'!AC:AC,MATCH(FY2018_ALL_Targets!$B256,'Monthy Targets'!$B:$B,0))</f>
        <v>0</v>
      </c>
      <c r="CH256" s="14">
        <f>+INDEX('Monthy Targets'!AD:AD,MATCH(FY2018_ALL_Targets!$B256,'Monthy Targets'!$B:$B,0))</f>
        <v>0</v>
      </c>
      <c r="CI256" s="14">
        <f>+INDEX('Monthy Targets'!AE:AE,MATCH(FY2018_ALL_Targets!$B256,'Monthy Targets'!$B:$B,0))</f>
        <v>0</v>
      </c>
      <c r="CJ256" s="14">
        <f>+INDEX('Monthy Targets'!AF:AF,MATCH(FY2018_ALL_Targets!$B256,'Monthy Targets'!$B:$B,0))</f>
        <v>0</v>
      </c>
      <c r="CK256" s="14">
        <f>+INDEX('Monthy Targets'!AG:AG,MATCH(FY2018_ALL_Targets!$B256,'Monthy Targets'!$B:$B,0))</f>
        <v>0</v>
      </c>
      <c r="CL256" s="14">
        <v>0</v>
      </c>
      <c r="CM256" s="14">
        <v>0.2</v>
      </c>
      <c r="CN256" s="14">
        <v>0.2</v>
      </c>
      <c r="CO256" s="14">
        <v>0.2</v>
      </c>
      <c r="CP256" s="14">
        <v>0</v>
      </c>
      <c r="CQ256" s="14">
        <v>0.2</v>
      </c>
      <c r="CR256" s="14">
        <v>0.2</v>
      </c>
      <c r="CS256" s="14">
        <v>0.2</v>
      </c>
      <c r="DB256" s="14">
        <v>0</v>
      </c>
      <c r="DC256" s="14">
        <v>0.37</v>
      </c>
      <c r="DD256" s="14">
        <v>0.37</v>
      </c>
      <c r="DE256" s="14">
        <v>0.37</v>
      </c>
      <c r="DF256" s="14">
        <v>0</v>
      </c>
      <c r="DG256" s="14">
        <v>0.37</v>
      </c>
      <c r="DH256" s="14">
        <v>0.37</v>
      </c>
      <c r="DI256" s="14">
        <v>0.37</v>
      </c>
      <c r="DR256" s="14">
        <v>0.5</v>
      </c>
      <c r="DS256" s="14">
        <v>0.51</v>
      </c>
      <c r="DV256" s="183">
        <f t="shared" si="9"/>
        <v>1</v>
      </c>
      <c r="DW256" s="183">
        <f t="shared" si="10"/>
        <v>1</v>
      </c>
      <c r="DX256" s="12">
        <f t="shared" si="11"/>
        <v>0</v>
      </c>
      <c r="DY256" s="12">
        <v>0</v>
      </c>
    </row>
    <row r="257" spans="1:129" x14ac:dyDescent="0.25">
      <c r="A257" s="294">
        <v>4441</v>
      </c>
      <c r="B257" s="294">
        <v>675519</v>
      </c>
      <c r="C257" s="294">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560">
        <v>2.5000000000000001E-2</v>
      </c>
      <c r="BC257" s="560">
        <v>9.4339622641509399E-2</v>
      </c>
      <c r="BD257" s="560">
        <v>0</v>
      </c>
      <c r="BE257" s="560">
        <v>7.69230769230769E-2</v>
      </c>
      <c r="BF257" s="13"/>
      <c r="BG257" s="13"/>
      <c r="BH257" s="13"/>
      <c r="BI257" s="13"/>
      <c r="BJ257" s="13"/>
      <c r="BK257" s="13"/>
      <c r="BL257" s="13"/>
      <c r="BM257" s="13"/>
      <c r="BN257" s="13">
        <v>2.5000000000000001E-2</v>
      </c>
      <c r="BO257" s="13">
        <v>9.4339622641509399E-2</v>
      </c>
      <c r="BP257" s="13">
        <v>0</v>
      </c>
      <c r="BQ257" s="13">
        <v>7.69230769230769E-2</v>
      </c>
      <c r="BR257" s="704" t="s">
        <v>35</v>
      </c>
      <c r="BS257" s="704" t="s">
        <v>36</v>
      </c>
      <c r="BT257" s="704" t="s">
        <v>35</v>
      </c>
      <c r="BU257" s="704" t="s">
        <v>35</v>
      </c>
      <c r="BV257" s="704" t="s">
        <v>35</v>
      </c>
      <c r="BW257" s="704" t="s">
        <v>36</v>
      </c>
      <c r="BX257" s="704" t="s">
        <v>35</v>
      </c>
      <c r="BY257" s="704" t="s">
        <v>35</v>
      </c>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7.15</v>
      </c>
      <c r="CF257" s="14">
        <f>+INDEX('Monthy Targets'!AB:AB,MATCH(FY2018_ALL_Targets!$B257,'Monthy Targets'!$B:$B,0))</f>
        <v>7.18</v>
      </c>
      <c r="CG257" s="14">
        <f>+INDEX('Monthy Targets'!AC:AC,MATCH(FY2018_ALL_Targets!$B257,'Monthy Targets'!$B:$B,0))</f>
        <v>0</v>
      </c>
      <c r="CH257" s="14">
        <f>+INDEX('Monthy Targets'!AD:AD,MATCH(FY2018_ALL_Targets!$B257,'Monthy Targets'!$B:$B,0))</f>
        <v>0</v>
      </c>
      <c r="CI257" s="14">
        <f>+INDEX('Monthy Targets'!AE:AE,MATCH(FY2018_ALL_Targets!$B257,'Monthy Targets'!$B:$B,0))</f>
        <v>0</v>
      </c>
      <c r="CJ257" s="14">
        <f>+INDEX('Monthy Targets'!AF:AF,MATCH(FY2018_ALL_Targets!$B257,'Monthy Targets'!$B:$B,0))</f>
        <v>0</v>
      </c>
      <c r="CK257" s="14">
        <f>+INDEX('Monthy Targets'!AG:AG,MATCH(FY2018_ALL_Targets!$B257,'Monthy Targets'!$B:$B,0))</f>
        <v>0</v>
      </c>
      <c r="CL257" s="14">
        <v>0</v>
      </c>
      <c r="CM257" s="14">
        <v>0.48</v>
      </c>
      <c r="CN257" s="14">
        <v>0.48</v>
      </c>
      <c r="CO257" s="14">
        <v>0.48</v>
      </c>
      <c r="CP257" s="14">
        <v>0.48</v>
      </c>
      <c r="CQ257" s="14">
        <v>0</v>
      </c>
      <c r="CR257" s="14">
        <v>0.48</v>
      </c>
      <c r="CS257" s="14">
        <v>0.48</v>
      </c>
      <c r="DB257" s="14">
        <v>0</v>
      </c>
      <c r="DC257" s="14">
        <v>0.88</v>
      </c>
      <c r="DD257" s="14">
        <v>0.88</v>
      </c>
      <c r="DE257" s="14">
        <v>0.88</v>
      </c>
      <c r="DF257" s="14">
        <v>0.88</v>
      </c>
      <c r="DG257" s="14">
        <v>0</v>
      </c>
      <c r="DH257" s="14">
        <v>0.88</v>
      </c>
      <c r="DI257" s="14">
        <v>0.88</v>
      </c>
      <c r="DR257" s="14">
        <v>1.2</v>
      </c>
      <c r="DS257" s="14">
        <v>1.23</v>
      </c>
      <c r="DV257" s="183">
        <f t="shared" si="9"/>
        <v>1</v>
      </c>
      <c r="DW257" s="183">
        <f t="shared" si="10"/>
        <v>1</v>
      </c>
      <c r="DX257" s="12">
        <f t="shared" si="11"/>
        <v>0</v>
      </c>
      <c r="DY257" s="12">
        <v>0</v>
      </c>
    </row>
    <row r="258" spans="1:129" x14ac:dyDescent="0.25">
      <c r="A258" s="294">
        <v>5164</v>
      </c>
      <c r="B258" s="294">
        <v>675522</v>
      </c>
      <c r="C258" s="294">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560">
        <v>2.2222222222222199E-2</v>
      </c>
      <c r="BC258" s="560">
        <v>3.7037037037037E-2</v>
      </c>
      <c r="BD258" s="560">
        <v>0</v>
      </c>
      <c r="BE258" s="560">
        <v>0.119047619047619</v>
      </c>
      <c r="BF258" s="13"/>
      <c r="BG258" s="13"/>
      <c r="BH258" s="13"/>
      <c r="BI258" s="13"/>
      <c r="BJ258" s="13"/>
      <c r="BK258" s="13"/>
      <c r="BL258" s="13"/>
      <c r="BM258" s="13"/>
      <c r="BN258" s="13">
        <v>2.2222222222222199E-2</v>
      </c>
      <c r="BO258" s="13">
        <v>3.7037037037037E-2</v>
      </c>
      <c r="BP258" s="13">
        <v>0</v>
      </c>
      <c r="BQ258" s="13">
        <v>0.119047619047619</v>
      </c>
      <c r="BR258" s="704" t="s">
        <v>35</v>
      </c>
      <c r="BS258" s="704" t="s">
        <v>35</v>
      </c>
      <c r="BT258" s="704" t="s">
        <v>35</v>
      </c>
      <c r="BU258" s="704" t="s">
        <v>35</v>
      </c>
      <c r="BV258" s="704" t="s">
        <v>35</v>
      </c>
      <c r="BW258" s="704" t="s">
        <v>35</v>
      </c>
      <c r="BX258" s="704" t="s">
        <v>35</v>
      </c>
      <c r="BY258" s="704" t="s">
        <v>35</v>
      </c>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4.7699999999999996</v>
      </c>
      <c r="CF258" s="14">
        <f>+INDEX('Monthy Targets'!AB:AB,MATCH(FY2018_ALL_Targets!$B258,'Monthy Targets'!$B:$B,0))</f>
        <v>4.8</v>
      </c>
      <c r="CG258" s="14">
        <f>+INDEX('Monthy Targets'!AC:AC,MATCH(FY2018_ALL_Targets!$B258,'Monthy Targets'!$B:$B,0))</f>
        <v>0</v>
      </c>
      <c r="CH258" s="14">
        <f>+INDEX('Monthy Targets'!AD:AD,MATCH(FY2018_ALL_Targets!$B258,'Monthy Targets'!$B:$B,0))</f>
        <v>0</v>
      </c>
      <c r="CI258" s="14">
        <f>+INDEX('Monthy Targets'!AE:AE,MATCH(FY2018_ALL_Targets!$B258,'Monthy Targets'!$B:$B,0))</f>
        <v>0</v>
      </c>
      <c r="CJ258" s="14">
        <f>+INDEX('Monthy Targets'!AF:AF,MATCH(FY2018_ALL_Targets!$B258,'Monthy Targets'!$B:$B,0))</f>
        <v>0</v>
      </c>
      <c r="CK258" s="14">
        <f>+INDEX('Monthy Targets'!AG:AG,MATCH(FY2018_ALL_Targets!$B258,'Monthy Targets'!$B:$B,0))</f>
        <v>0</v>
      </c>
      <c r="CL258" s="14">
        <v>0.32</v>
      </c>
      <c r="CM258" s="14">
        <v>0.32</v>
      </c>
      <c r="CN258" s="14">
        <v>0.32</v>
      </c>
      <c r="CO258" s="14">
        <v>0.32</v>
      </c>
      <c r="CP258" s="14">
        <v>0.32</v>
      </c>
      <c r="CQ258" s="14">
        <v>0.32</v>
      </c>
      <c r="CR258" s="14">
        <v>0.32</v>
      </c>
      <c r="CS258" s="14">
        <v>0.32</v>
      </c>
      <c r="DB258" s="14">
        <v>0.59</v>
      </c>
      <c r="DC258" s="14">
        <v>0.59</v>
      </c>
      <c r="DD258" s="14">
        <v>0.59</v>
      </c>
      <c r="DE258" s="14">
        <v>0.59</v>
      </c>
      <c r="DF258" s="14">
        <v>0.59</v>
      </c>
      <c r="DG258" s="14">
        <v>0.59</v>
      </c>
      <c r="DH258" s="14">
        <v>0.59</v>
      </c>
      <c r="DI258" s="14">
        <v>0.59</v>
      </c>
      <c r="DR258" s="14">
        <v>0.9</v>
      </c>
      <c r="DS258" s="14">
        <v>0.92</v>
      </c>
      <c r="DV258" s="183">
        <f t="shared" si="9"/>
        <v>0</v>
      </c>
      <c r="DW258" s="183">
        <f t="shared" si="10"/>
        <v>0</v>
      </c>
      <c r="DX258" s="12">
        <f t="shared" si="11"/>
        <v>0</v>
      </c>
      <c r="DY258" s="12">
        <v>0</v>
      </c>
    </row>
    <row r="259" spans="1:129" x14ac:dyDescent="0.25">
      <c r="A259" s="294">
        <v>4881</v>
      </c>
      <c r="B259" s="294">
        <v>675537</v>
      </c>
      <c r="C259" s="294">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560">
        <v>5.7971014492753603E-2</v>
      </c>
      <c r="BC259" s="560">
        <v>6.8181818181818205E-2</v>
      </c>
      <c r="BD259" s="560">
        <v>0</v>
      </c>
      <c r="BE259" s="560">
        <v>9.2592592592592601E-2</v>
      </c>
      <c r="BF259" s="13"/>
      <c r="BG259" s="13"/>
      <c r="BH259" s="13"/>
      <c r="BI259" s="13"/>
      <c r="BJ259" s="13"/>
      <c r="BK259" s="13"/>
      <c r="BL259" s="13"/>
      <c r="BM259" s="13"/>
      <c r="BN259" s="13">
        <v>5.7971014492753603E-2</v>
      </c>
      <c r="BO259" s="13">
        <v>6.8181818181818205E-2</v>
      </c>
      <c r="BP259" s="13">
        <v>0</v>
      </c>
      <c r="BQ259" s="13">
        <v>9.2592592592592601E-2</v>
      </c>
      <c r="BR259" s="704" t="s">
        <v>36</v>
      </c>
      <c r="BS259" s="704" t="s">
        <v>35</v>
      </c>
      <c r="BT259" s="704" t="s">
        <v>35</v>
      </c>
      <c r="BU259" s="704" t="s">
        <v>35</v>
      </c>
      <c r="BV259" s="704" t="s">
        <v>36</v>
      </c>
      <c r="BW259" s="704" t="s">
        <v>35</v>
      </c>
      <c r="BX259" s="704" t="s">
        <v>35</v>
      </c>
      <c r="BY259" s="704" t="s">
        <v>35</v>
      </c>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CP259" s="14">
        <v>0</v>
      </c>
      <c r="CQ259" s="14">
        <v>0.51</v>
      </c>
      <c r="CR259" s="14">
        <v>0.51</v>
      </c>
      <c r="CS259" s="14">
        <v>0.51</v>
      </c>
      <c r="DB259" s="14">
        <v>0.94</v>
      </c>
      <c r="DC259" s="14">
        <v>0</v>
      </c>
      <c r="DD259" s="14">
        <v>0.94</v>
      </c>
      <c r="DE259" s="14">
        <v>0.94</v>
      </c>
      <c r="DF259" s="14">
        <v>0</v>
      </c>
      <c r="DG259" s="14">
        <v>0.94</v>
      </c>
      <c r="DH259" s="14">
        <v>0.94</v>
      </c>
      <c r="DI259" s="14">
        <v>0.94</v>
      </c>
      <c r="DR259" s="14">
        <v>0.46</v>
      </c>
      <c r="DS259" s="14">
        <v>0.47</v>
      </c>
      <c r="DV259" s="183">
        <f t="shared" ref="DV259:DV322" si="12">COUNTIF(BR259:BU259,"No")+COUNTIF(BR259:BU259,"MIN DATA")</f>
        <v>1</v>
      </c>
      <c r="DW259" s="183">
        <f t="shared" ref="DW259:DW322" si="13">COUNTIF(BV259:BY259,"No")+COUNTIF(BV259:BY259,"MIN DATA")</f>
        <v>1</v>
      </c>
      <c r="DX259" s="12">
        <f t="shared" ref="DX259:DX322" si="14">COUNTIF(BV259:BY259,"Min Data")</f>
        <v>0</v>
      </c>
      <c r="DY259" s="12">
        <v>0</v>
      </c>
    </row>
    <row r="260" spans="1:129" x14ac:dyDescent="0.25">
      <c r="A260" s="294">
        <v>4658</v>
      </c>
      <c r="B260" s="294">
        <v>675539</v>
      </c>
      <c r="C260" s="294">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560">
        <v>0.05</v>
      </c>
      <c r="BC260" s="560">
        <v>4.8780487804878099E-2</v>
      </c>
      <c r="BD260" s="560">
        <v>0</v>
      </c>
      <c r="BE260" s="560">
        <v>4.1666666666666699E-2</v>
      </c>
      <c r="BF260" s="13"/>
      <c r="BG260" s="13"/>
      <c r="BH260" s="13"/>
      <c r="BI260" s="13"/>
      <c r="BJ260" s="13"/>
      <c r="BK260" s="13"/>
      <c r="BL260" s="13"/>
      <c r="BM260" s="13"/>
      <c r="BN260" s="13">
        <v>0.05</v>
      </c>
      <c r="BO260" s="13">
        <v>4.8780487804878099E-2</v>
      </c>
      <c r="BP260" s="13">
        <v>0</v>
      </c>
      <c r="BQ260" s="13">
        <v>4.1666666666666699E-2</v>
      </c>
      <c r="BR260" s="704" t="s">
        <v>36</v>
      </c>
      <c r="BS260" s="704" t="s">
        <v>35</v>
      </c>
      <c r="BT260" s="704" t="s">
        <v>35</v>
      </c>
      <c r="BU260" s="704" t="s">
        <v>35</v>
      </c>
      <c r="BV260" s="704" t="s">
        <v>36</v>
      </c>
      <c r="BW260" s="704" t="s">
        <v>35</v>
      </c>
      <c r="BX260" s="704" t="s">
        <v>35</v>
      </c>
      <c r="BY260" s="704" t="s">
        <v>35</v>
      </c>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25.04</v>
      </c>
      <c r="CF260" s="14">
        <f>+INDEX('Monthy Targets'!AB:AB,MATCH(FY2018_ALL_Targets!$B260,'Monthy Targets'!$B:$B,0))</f>
        <v>25.16</v>
      </c>
      <c r="CG260" s="14">
        <f>+INDEX('Monthy Targets'!AC:AC,MATCH(FY2018_ALL_Targets!$B260,'Monthy Targets'!$B:$B,0))</f>
        <v>0</v>
      </c>
      <c r="CH260" s="14">
        <f>+INDEX('Monthy Targets'!AD:AD,MATCH(FY2018_ALL_Targets!$B260,'Monthy Targets'!$B:$B,0))</f>
        <v>0</v>
      </c>
      <c r="CI260" s="14">
        <f>+INDEX('Monthy Targets'!AE:AE,MATCH(FY2018_ALL_Targets!$B260,'Monthy Targets'!$B:$B,0))</f>
        <v>0</v>
      </c>
      <c r="CJ260" s="14">
        <f>+INDEX('Monthy Targets'!AF:AF,MATCH(FY2018_ALL_Targets!$B260,'Monthy Targets'!$B:$B,0))</f>
        <v>0</v>
      </c>
      <c r="CK260" s="14">
        <f>+INDEX('Monthy Targets'!AG:AG,MATCH(FY2018_ALL_Targets!$B260,'Monthy Targets'!$B:$B,0))</f>
        <v>0</v>
      </c>
      <c r="CL260" s="14">
        <v>0</v>
      </c>
      <c r="CM260" s="14">
        <v>1.66</v>
      </c>
      <c r="CN260" s="14">
        <v>1.66</v>
      </c>
      <c r="CO260" s="14">
        <v>1.66</v>
      </c>
      <c r="CP260" s="14">
        <v>0</v>
      </c>
      <c r="CQ260" s="14">
        <v>1.66</v>
      </c>
      <c r="CR260" s="14">
        <v>1.66</v>
      </c>
      <c r="CS260" s="14">
        <v>1.66</v>
      </c>
      <c r="DB260" s="14">
        <v>0</v>
      </c>
      <c r="DC260" s="14">
        <v>3.09</v>
      </c>
      <c r="DD260" s="14">
        <v>3.09</v>
      </c>
      <c r="DE260" s="14">
        <v>3.09</v>
      </c>
      <c r="DF260" s="14">
        <v>0</v>
      </c>
      <c r="DG260" s="14">
        <v>3.09</v>
      </c>
      <c r="DH260" s="14">
        <v>3.09</v>
      </c>
      <c r="DI260" s="14">
        <v>3.09</v>
      </c>
      <c r="DR260" s="14">
        <v>4.1900000000000004</v>
      </c>
      <c r="DS260" s="14">
        <v>4.3</v>
      </c>
      <c r="DV260" s="183">
        <f t="shared" si="12"/>
        <v>1</v>
      </c>
      <c r="DW260" s="183">
        <f t="shared" si="13"/>
        <v>1</v>
      </c>
      <c r="DX260" s="12">
        <f t="shared" si="14"/>
        <v>0</v>
      </c>
      <c r="DY260" s="12">
        <v>0</v>
      </c>
    </row>
    <row r="261" spans="1:129" x14ac:dyDescent="0.25">
      <c r="A261" s="294">
        <v>4630</v>
      </c>
      <c r="B261" s="294">
        <v>675541</v>
      </c>
      <c r="C261" s="294">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560">
        <v>2.7210884353741499E-2</v>
      </c>
      <c r="BC261" s="560">
        <v>9.0909090909090898E-2</v>
      </c>
      <c r="BD261" s="560">
        <v>0</v>
      </c>
      <c r="BE261" s="560">
        <v>0.16504854368932001</v>
      </c>
      <c r="BF261" s="13"/>
      <c r="BG261" s="13"/>
      <c r="BH261" s="13"/>
      <c r="BI261" s="13"/>
      <c r="BJ261" s="13"/>
      <c r="BK261" s="13"/>
      <c r="BL261" s="13"/>
      <c r="BM261" s="13"/>
      <c r="BN261" s="13">
        <v>2.7210884353741499E-2</v>
      </c>
      <c r="BO261" s="13">
        <v>9.0909090909090898E-2</v>
      </c>
      <c r="BP261" s="13">
        <v>0</v>
      </c>
      <c r="BQ261" s="13">
        <v>0.16504854368932001</v>
      </c>
      <c r="BR261" s="704" t="s">
        <v>35</v>
      </c>
      <c r="BS261" s="704" t="s">
        <v>35</v>
      </c>
      <c r="BT261" s="704" t="s">
        <v>35</v>
      </c>
      <c r="BU261" s="704" t="s">
        <v>35</v>
      </c>
      <c r="BV261" s="704" t="s">
        <v>35</v>
      </c>
      <c r="BW261" s="704" t="s">
        <v>35</v>
      </c>
      <c r="BX261" s="704" t="s">
        <v>35</v>
      </c>
      <c r="BY261" s="704" t="s">
        <v>35</v>
      </c>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26.91</v>
      </c>
      <c r="CF261" s="14">
        <f>+INDEX('Monthy Targets'!AB:AB,MATCH(FY2018_ALL_Targets!$B261,'Monthy Targets'!$B:$B,0))</f>
        <v>27.03</v>
      </c>
      <c r="CG261" s="14">
        <f>+INDEX('Monthy Targets'!AC:AC,MATCH(FY2018_ALL_Targets!$B261,'Monthy Targets'!$B:$B,0))</f>
        <v>0</v>
      </c>
      <c r="CH261" s="14">
        <f>+INDEX('Monthy Targets'!AD:AD,MATCH(FY2018_ALL_Targets!$B261,'Monthy Targets'!$B:$B,0))</f>
        <v>0</v>
      </c>
      <c r="CI261" s="14">
        <f>+INDEX('Monthy Targets'!AE:AE,MATCH(FY2018_ALL_Targets!$B261,'Monthy Targets'!$B:$B,0))</f>
        <v>0</v>
      </c>
      <c r="CJ261" s="14">
        <f>+INDEX('Monthy Targets'!AF:AF,MATCH(FY2018_ALL_Targets!$B261,'Monthy Targets'!$B:$B,0))</f>
        <v>0</v>
      </c>
      <c r="CK261" s="14">
        <f>+INDEX('Monthy Targets'!AG:AG,MATCH(FY2018_ALL_Targets!$B261,'Monthy Targets'!$B:$B,0))</f>
        <v>0</v>
      </c>
      <c r="CL261" s="14">
        <v>1.79</v>
      </c>
      <c r="CM261" s="14">
        <v>1.79</v>
      </c>
      <c r="CN261" s="14">
        <v>1.79</v>
      </c>
      <c r="CO261" s="14">
        <v>0</v>
      </c>
      <c r="CP261" s="14">
        <v>1.79</v>
      </c>
      <c r="CQ261" s="14">
        <v>1.79</v>
      </c>
      <c r="CR261" s="14">
        <v>1.79</v>
      </c>
      <c r="CS261" s="14">
        <v>1.79</v>
      </c>
      <c r="DB261" s="14">
        <v>3.32</v>
      </c>
      <c r="DC261" s="14">
        <v>3.32</v>
      </c>
      <c r="DD261" s="14">
        <v>3.32</v>
      </c>
      <c r="DE261" s="14">
        <v>0</v>
      </c>
      <c r="DF261" s="14">
        <v>3.32</v>
      </c>
      <c r="DG261" s="14">
        <v>3.32</v>
      </c>
      <c r="DH261" s="14">
        <v>3.32</v>
      </c>
      <c r="DI261" s="14">
        <v>3.32</v>
      </c>
      <c r="DR261" s="14">
        <v>4.51</v>
      </c>
      <c r="DS261" s="14">
        <v>5.18</v>
      </c>
      <c r="DV261" s="183">
        <f t="shared" si="12"/>
        <v>0</v>
      </c>
      <c r="DW261" s="183">
        <f t="shared" si="13"/>
        <v>0</v>
      </c>
      <c r="DX261" s="12">
        <f t="shared" si="14"/>
        <v>0</v>
      </c>
      <c r="DY261" s="12">
        <v>0</v>
      </c>
    </row>
    <row r="262" spans="1:129" x14ac:dyDescent="0.25">
      <c r="A262" s="294">
        <v>4817</v>
      </c>
      <c r="B262" s="294">
        <v>675554</v>
      </c>
      <c r="C262" s="294">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560">
        <v>4.4444444444444398E-2</v>
      </c>
      <c r="BC262" s="560">
        <v>0.125</v>
      </c>
      <c r="BD262" s="560">
        <v>0</v>
      </c>
      <c r="BE262" s="560">
        <v>0.1</v>
      </c>
      <c r="BF262" s="13"/>
      <c r="BG262" s="13"/>
      <c r="BH262" s="13"/>
      <c r="BI262" s="13"/>
      <c r="BJ262" s="13"/>
      <c r="BK262" s="13"/>
      <c r="BL262" s="13"/>
      <c r="BM262" s="13"/>
      <c r="BN262" s="13">
        <v>4.4444444444444398E-2</v>
      </c>
      <c r="BO262" s="13">
        <v>0.125</v>
      </c>
      <c r="BP262" s="13">
        <v>0</v>
      </c>
      <c r="BQ262" s="13">
        <v>0.1</v>
      </c>
      <c r="BR262" s="704" t="s">
        <v>36</v>
      </c>
      <c r="BS262" s="704" t="s">
        <v>36</v>
      </c>
      <c r="BT262" s="704" t="s">
        <v>35</v>
      </c>
      <c r="BU262" s="704" t="s">
        <v>35</v>
      </c>
      <c r="BV262" s="704" t="s">
        <v>36</v>
      </c>
      <c r="BW262" s="704" t="s">
        <v>36</v>
      </c>
      <c r="BX262" s="704" t="s">
        <v>35</v>
      </c>
      <c r="BY262" s="704" t="s">
        <v>35</v>
      </c>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2.86</v>
      </c>
      <c r="CF262" s="14">
        <f>+INDEX('Monthy Targets'!AB:AB,MATCH(FY2018_ALL_Targets!$B262,'Monthy Targets'!$B:$B,0))</f>
        <v>2.87</v>
      </c>
      <c r="CG262" s="14">
        <f>+INDEX('Monthy Targets'!AC:AC,MATCH(FY2018_ALL_Targets!$B262,'Monthy Targets'!$B:$B,0))</f>
        <v>0</v>
      </c>
      <c r="CH262" s="14">
        <f>+INDEX('Monthy Targets'!AD:AD,MATCH(FY2018_ALL_Targets!$B262,'Monthy Targets'!$B:$B,0))</f>
        <v>0</v>
      </c>
      <c r="CI262" s="14">
        <f>+INDEX('Monthy Targets'!AE:AE,MATCH(FY2018_ALL_Targets!$B262,'Monthy Targets'!$B:$B,0))</f>
        <v>0</v>
      </c>
      <c r="CJ262" s="14">
        <f>+INDEX('Monthy Targets'!AF:AF,MATCH(FY2018_ALL_Targets!$B262,'Monthy Targets'!$B:$B,0))</f>
        <v>0</v>
      </c>
      <c r="CK262" s="14">
        <f>+INDEX('Monthy Targets'!AG:AG,MATCH(FY2018_ALL_Targets!$B262,'Monthy Targets'!$B:$B,0))</f>
        <v>0</v>
      </c>
      <c r="CL262" s="14">
        <v>0.19</v>
      </c>
      <c r="CM262" s="14">
        <v>0.19</v>
      </c>
      <c r="CN262" s="14">
        <v>0.19</v>
      </c>
      <c r="CO262" s="14">
        <v>0.19</v>
      </c>
      <c r="CP262" s="14">
        <v>0</v>
      </c>
      <c r="CQ262" s="14">
        <v>0</v>
      </c>
      <c r="CR262" s="14">
        <v>0.19</v>
      </c>
      <c r="CS262" s="14">
        <v>0.19</v>
      </c>
      <c r="DB262" s="14">
        <v>0.35</v>
      </c>
      <c r="DC262" s="14">
        <v>0.35</v>
      </c>
      <c r="DD262" s="14">
        <v>0.35</v>
      </c>
      <c r="DE262" s="14">
        <v>0.35</v>
      </c>
      <c r="DF262" s="14">
        <v>0</v>
      </c>
      <c r="DG262" s="14">
        <v>0</v>
      </c>
      <c r="DH262" s="14">
        <v>0.35</v>
      </c>
      <c r="DI262" s="14">
        <v>0.35</v>
      </c>
      <c r="DR262" s="14">
        <v>0.54</v>
      </c>
      <c r="DS262" s="14">
        <v>0.43</v>
      </c>
      <c r="DV262" s="183">
        <f t="shared" si="12"/>
        <v>2</v>
      </c>
      <c r="DW262" s="183">
        <f t="shared" si="13"/>
        <v>2</v>
      </c>
      <c r="DX262" s="12">
        <f t="shared" si="14"/>
        <v>0</v>
      </c>
      <c r="DY262" s="12">
        <v>0</v>
      </c>
    </row>
    <row r="263" spans="1:129" x14ac:dyDescent="0.25">
      <c r="A263" s="294">
        <v>5103</v>
      </c>
      <c r="B263" s="294">
        <v>675560</v>
      </c>
      <c r="C263" s="294">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560">
        <v>0</v>
      </c>
      <c r="BC263" s="560">
        <v>3.5714285714285698E-2</v>
      </c>
      <c r="BD263" s="560">
        <v>0</v>
      </c>
      <c r="BE263" s="560">
        <v>3.5087719298245598E-2</v>
      </c>
      <c r="BF263" s="13"/>
      <c r="BG263" s="13"/>
      <c r="BH263" s="13"/>
      <c r="BI263" s="13"/>
      <c r="BJ263" s="13"/>
      <c r="BK263" s="13"/>
      <c r="BL263" s="13"/>
      <c r="BM263" s="13"/>
      <c r="BN263" s="13">
        <v>0</v>
      </c>
      <c r="BO263" s="13">
        <v>3.5714285714285698E-2</v>
      </c>
      <c r="BP263" s="13">
        <v>0</v>
      </c>
      <c r="BQ263" s="13">
        <v>3.5087719298245598E-2</v>
      </c>
      <c r="BR263" s="704" t="s">
        <v>35</v>
      </c>
      <c r="BS263" s="704" t="s">
        <v>35</v>
      </c>
      <c r="BT263" s="704" t="s">
        <v>35</v>
      </c>
      <c r="BU263" s="704" t="s">
        <v>35</v>
      </c>
      <c r="BV263" s="704" t="s">
        <v>35</v>
      </c>
      <c r="BW263" s="704" t="s">
        <v>35</v>
      </c>
      <c r="BX263" s="704" t="s">
        <v>35</v>
      </c>
      <c r="BY263" s="704" t="s">
        <v>35</v>
      </c>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5.39</v>
      </c>
      <c r="CF263" s="14">
        <f>+INDEX('Monthy Targets'!AB:AB,MATCH(FY2018_ALL_Targets!$B263,'Monthy Targets'!$B:$B,0))</f>
        <v>5.41</v>
      </c>
      <c r="CG263" s="14">
        <f>+INDEX('Monthy Targets'!AC:AC,MATCH(FY2018_ALL_Targets!$B263,'Monthy Targets'!$B:$B,0))</f>
        <v>0</v>
      </c>
      <c r="CH263" s="14">
        <f>+INDEX('Monthy Targets'!AD:AD,MATCH(FY2018_ALL_Targets!$B263,'Monthy Targets'!$B:$B,0))</f>
        <v>0</v>
      </c>
      <c r="CI263" s="14">
        <f>+INDEX('Monthy Targets'!AE:AE,MATCH(FY2018_ALL_Targets!$B263,'Monthy Targets'!$B:$B,0))</f>
        <v>0</v>
      </c>
      <c r="CJ263" s="14">
        <f>+INDEX('Monthy Targets'!AF:AF,MATCH(FY2018_ALL_Targets!$B263,'Monthy Targets'!$B:$B,0))</f>
        <v>0</v>
      </c>
      <c r="CK263" s="14">
        <f>+INDEX('Monthy Targets'!AG:AG,MATCH(FY2018_ALL_Targets!$B263,'Monthy Targets'!$B:$B,0))</f>
        <v>0</v>
      </c>
      <c r="CL263" s="14">
        <v>0.36</v>
      </c>
      <c r="CM263" s="14">
        <v>0.36</v>
      </c>
      <c r="CN263" s="14">
        <v>0.36</v>
      </c>
      <c r="CO263" s="14">
        <v>0.36</v>
      </c>
      <c r="CP263" s="14">
        <v>0.36</v>
      </c>
      <c r="CQ263" s="14">
        <v>0.36</v>
      </c>
      <c r="CR263" s="14">
        <v>0.36</v>
      </c>
      <c r="CS263" s="14">
        <v>0.36</v>
      </c>
      <c r="DB263" s="14">
        <v>0.67</v>
      </c>
      <c r="DC263" s="14">
        <v>0.67</v>
      </c>
      <c r="DD263" s="14">
        <v>0.67</v>
      </c>
      <c r="DE263" s="14">
        <v>0.67</v>
      </c>
      <c r="DF263" s="14">
        <v>0.67</v>
      </c>
      <c r="DG263" s="14">
        <v>0.67</v>
      </c>
      <c r="DH263" s="14">
        <v>0.67</v>
      </c>
      <c r="DI263" s="14">
        <v>0.67</v>
      </c>
      <c r="DR263" s="14">
        <v>1.01</v>
      </c>
      <c r="DS263" s="14">
        <v>1.04</v>
      </c>
      <c r="DV263" s="183">
        <f t="shared" si="12"/>
        <v>0</v>
      </c>
      <c r="DW263" s="183">
        <f t="shared" si="13"/>
        <v>0</v>
      </c>
      <c r="DX263" s="12">
        <f t="shared" si="14"/>
        <v>0</v>
      </c>
      <c r="DY263" s="12">
        <v>0</v>
      </c>
    </row>
    <row r="264" spans="1:129" x14ac:dyDescent="0.25">
      <c r="A264" s="294">
        <v>5345</v>
      </c>
      <c r="B264" s="294">
        <v>675561</v>
      </c>
      <c r="C264" s="294">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560">
        <v>3.2786885245901599E-2</v>
      </c>
      <c r="BC264" s="560">
        <v>6.25E-2</v>
      </c>
      <c r="BD264" s="560">
        <v>0</v>
      </c>
      <c r="BE264" s="560">
        <v>1.6949152542372899E-2</v>
      </c>
      <c r="BF264" s="13"/>
      <c r="BG264" s="13"/>
      <c r="BH264" s="13"/>
      <c r="BI264" s="13"/>
      <c r="BJ264" s="13"/>
      <c r="BK264" s="13"/>
      <c r="BL264" s="13"/>
      <c r="BM264" s="13"/>
      <c r="BN264" s="13">
        <v>3.2786885245901599E-2</v>
      </c>
      <c r="BO264" s="13">
        <v>6.25E-2</v>
      </c>
      <c r="BP264" s="13">
        <v>0</v>
      </c>
      <c r="BQ264" s="13">
        <v>1.6949152542372899E-2</v>
      </c>
      <c r="BR264" s="704" t="s">
        <v>35</v>
      </c>
      <c r="BS264" s="704" t="s">
        <v>36</v>
      </c>
      <c r="BT264" s="704" t="s">
        <v>35</v>
      </c>
      <c r="BU264" s="704" t="s">
        <v>35</v>
      </c>
      <c r="BV264" s="704" t="s">
        <v>35</v>
      </c>
      <c r="BW264" s="704" t="s">
        <v>36</v>
      </c>
      <c r="BX264" s="704" t="s">
        <v>35</v>
      </c>
      <c r="BY264" s="704" t="s">
        <v>35</v>
      </c>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6.5</v>
      </c>
      <c r="CF264" s="14">
        <f>+INDEX('Monthy Targets'!AB:AB,MATCH(FY2018_ALL_Targets!$B264,'Monthy Targets'!$B:$B,0))</f>
        <v>6.53</v>
      </c>
      <c r="CG264" s="14">
        <f>+INDEX('Monthy Targets'!AC:AC,MATCH(FY2018_ALL_Targets!$B264,'Monthy Targets'!$B:$B,0))</f>
        <v>0</v>
      </c>
      <c r="CH264" s="14">
        <f>+INDEX('Monthy Targets'!AD:AD,MATCH(FY2018_ALL_Targets!$B264,'Monthy Targets'!$B:$B,0))</f>
        <v>0</v>
      </c>
      <c r="CI264" s="14">
        <f>+INDEX('Monthy Targets'!AE:AE,MATCH(FY2018_ALL_Targets!$B264,'Monthy Targets'!$B:$B,0))</f>
        <v>0</v>
      </c>
      <c r="CJ264" s="14">
        <f>+INDEX('Monthy Targets'!AF:AF,MATCH(FY2018_ALL_Targets!$B264,'Monthy Targets'!$B:$B,0))</f>
        <v>0</v>
      </c>
      <c r="CK264" s="14">
        <f>+INDEX('Monthy Targets'!AG:AG,MATCH(FY2018_ALL_Targets!$B264,'Monthy Targets'!$B:$B,0))</f>
        <v>0</v>
      </c>
      <c r="CL264" s="14">
        <v>0.43</v>
      </c>
      <c r="CM264" s="14">
        <v>0.43</v>
      </c>
      <c r="CN264" s="14">
        <v>0.43</v>
      </c>
      <c r="CO264" s="14">
        <v>0.43</v>
      </c>
      <c r="CP264" s="14">
        <v>0.43</v>
      </c>
      <c r="CQ264" s="14">
        <v>0</v>
      </c>
      <c r="CR264" s="14">
        <v>0.43</v>
      </c>
      <c r="CS264" s="14">
        <v>0.43</v>
      </c>
      <c r="DB264" s="14">
        <v>0.8</v>
      </c>
      <c r="DC264" s="14">
        <v>0.8</v>
      </c>
      <c r="DD264" s="14">
        <v>0.8</v>
      </c>
      <c r="DE264" s="14">
        <v>0.8</v>
      </c>
      <c r="DF264" s="14">
        <v>0.8</v>
      </c>
      <c r="DG264" s="14">
        <v>0</v>
      </c>
      <c r="DH264" s="14">
        <v>0.8</v>
      </c>
      <c r="DI264" s="14">
        <v>0.8</v>
      </c>
      <c r="DR264" s="14">
        <v>1.22</v>
      </c>
      <c r="DS264" s="14">
        <v>1.1200000000000001</v>
      </c>
      <c r="DV264" s="183">
        <f t="shared" si="12"/>
        <v>1</v>
      </c>
      <c r="DW264" s="183">
        <f t="shared" si="13"/>
        <v>1</v>
      </c>
      <c r="DX264" s="12">
        <f t="shared" si="14"/>
        <v>0</v>
      </c>
      <c r="DY264" s="12">
        <v>0</v>
      </c>
    </row>
    <row r="265" spans="1:129" x14ac:dyDescent="0.25">
      <c r="A265" s="294">
        <v>5213</v>
      </c>
      <c r="B265" s="294">
        <v>675563</v>
      </c>
      <c r="C265" s="294">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560">
        <v>1.63934426229508E-2</v>
      </c>
      <c r="BC265" s="560">
        <v>8.3333333333333301E-2</v>
      </c>
      <c r="BD265" s="560">
        <v>0</v>
      </c>
      <c r="BE265" s="560">
        <v>0.18965517241379301</v>
      </c>
      <c r="BF265" s="13"/>
      <c r="BG265" s="13"/>
      <c r="BH265" s="13"/>
      <c r="BI265" s="13"/>
      <c r="BJ265" s="13"/>
      <c r="BK265" s="13"/>
      <c r="BL265" s="13"/>
      <c r="BM265" s="13"/>
      <c r="BN265" s="13">
        <v>1.63934426229508E-2</v>
      </c>
      <c r="BO265" s="13">
        <v>8.3333333333333301E-2</v>
      </c>
      <c r="BP265" s="13">
        <v>0</v>
      </c>
      <c r="BQ265" s="13">
        <v>0.18965517241379301</v>
      </c>
      <c r="BR265" s="704" t="s">
        <v>35</v>
      </c>
      <c r="BS265" s="704" t="s">
        <v>36</v>
      </c>
      <c r="BT265" s="704" t="s">
        <v>35</v>
      </c>
      <c r="BU265" s="704" t="s">
        <v>36</v>
      </c>
      <c r="BV265" s="704" t="s">
        <v>35</v>
      </c>
      <c r="BW265" s="704" t="s">
        <v>36</v>
      </c>
      <c r="BX265" s="704" t="s">
        <v>35</v>
      </c>
      <c r="BY265" s="704" t="s">
        <v>36</v>
      </c>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3.87</v>
      </c>
      <c r="CF265" s="14">
        <f>+INDEX('Monthy Targets'!AB:AB,MATCH(FY2018_ALL_Targets!$B265,'Monthy Targets'!$B:$B,0))</f>
        <v>3.89</v>
      </c>
      <c r="CG265" s="14">
        <f>+INDEX('Monthy Targets'!AC:AC,MATCH(FY2018_ALL_Targets!$B265,'Monthy Targets'!$B:$B,0))</f>
        <v>0</v>
      </c>
      <c r="CH265" s="14">
        <f>+INDEX('Monthy Targets'!AD:AD,MATCH(FY2018_ALL_Targets!$B265,'Monthy Targets'!$B:$B,0))</f>
        <v>0</v>
      </c>
      <c r="CI265" s="14">
        <f>+INDEX('Monthy Targets'!AE:AE,MATCH(FY2018_ALL_Targets!$B265,'Monthy Targets'!$B:$B,0))</f>
        <v>0</v>
      </c>
      <c r="CJ265" s="14">
        <f>+INDEX('Monthy Targets'!AF:AF,MATCH(FY2018_ALL_Targets!$B265,'Monthy Targets'!$B:$B,0))</f>
        <v>0</v>
      </c>
      <c r="CK265" s="14">
        <f>+INDEX('Monthy Targets'!AG:AG,MATCH(FY2018_ALL_Targets!$B265,'Monthy Targets'!$B:$B,0))</f>
        <v>0</v>
      </c>
      <c r="CL265" s="14">
        <v>0.26</v>
      </c>
      <c r="CM265" s="14">
        <v>0</v>
      </c>
      <c r="CN265" s="14">
        <v>0.26</v>
      </c>
      <c r="CO265" s="14">
        <v>0</v>
      </c>
      <c r="CP265" s="14">
        <v>0.26</v>
      </c>
      <c r="CQ265" s="14">
        <v>0</v>
      </c>
      <c r="CR265" s="14">
        <v>0.26</v>
      </c>
      <c r="CS265" s="14">
        <v>0</v>
      </c>
      <c r="DB265" s="14">
        <v>0.48</v>
      </c>
      <c r="DC265" s="14">
        <v>0</v>
      </c>
      <c r="DD265" s="14">
        <v>0.48</v>
      </c>
      <c r="DE265" s="14">
        <v>0</v>
      </c>
      <c r="DF265" s="14">
        <v>0.48</v>
      </c>
      <c r="DG265" s="14">
        <v>0</v>
      </c>
      <c r="DH265" s="14">
        <v>0.48</v>
      </c>
      <c r="DI265" s="14">
        <v>0</v>
      </c>
      <c r="DR265" s="14">
        <v>0.56999999999999995</v>
      </c>
      <c r="DS265" s="14">
        <v>0.57999999999999996</v>
      </c>
      <c r="DV265" s="183">
        <f t="shared" si="12"/>
        <v>2</v>
      </c>
      <c r="DW265" s="183">
        <f t="shared" si="13"/>
        <v>2</v>
      </c>
      <c r="DX265" s="12">
        <f t="shared" si="14"/>
        <v>0</v>
      </c>
      <c r="DY265" s="12">
        <v>0</v>
      </c>
    </row>
    <row r="266" spans="1:129" x14ac:dyDescent="0.25">
      <c r="A266" s="294">
        <v>4775</v>
      </c>
      <c r="B266" s="294">
        <v>675564</v>
      </c>
      <c r="C266" s="294">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560">
        <v>4.2553191489361701E-2</v>
      </c>
      <c r="BC266" s="560">
        <v>0</v>
      </c>
      <c r="BD266" s="560">
        <v>0</v>
      </c>
      <c r="BE266" s="560">
        <v>0.19512195121951201</v>
      </c>
      <c r="BF266" s="13"/>
      <c r="BG266" s="13"/>
      <c r="BH266" s="13"/>
      <c r="BI266" s="13"/>
      <c r="BJ266" s="13"/>
      <c r="BK266" s="13"/>
      <c r="BL266" s="13"/>
      <c r="BM266" s="13"/>
      <c r="BN266" s="13">
        <v>4.2553191489361701E-2</v>
      </c>
      <c r="BO266" s="13">
        <v>0</v>
      </c>
      <c r="BP266" s="13">
        <v>0</v>
      </c>
      <c r="BQ266" s="13">
        <v>0.19512195121951201</v>
      </c>
      <c r="BR266" s="704" t="s">
        <v>36</v>
      </c>
      <c r="BS266" s="704" t="s">
        <v>35</v>
      </c>
      <c r="BT266" s="704" t="s">
        <v>35</v>
      </c>
      <c r="BU266" s="704" t="s">
        <v>36</v>
      </c>
      <c r="BV266" s="704" t="s">
        <v>36</v>
      </c>
      <c r="BW266" s="704" t="s">
        <v>35</v>
      </c>
      <c r="BX266" s="704" t="s">
        <v>35</v>
      </c>
      <c r="BY266" s="704" t="s">
        <v>36</v>
      </c>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7.18</v>
      </c>
      <c r="CF266" s="14">
        <f>+INDEX('Monthy Targets'!AB:AB,MATCH(FY2018_ALL_Targets!$B266,'Monthy Targets'!$B:$B,0))</f>
        <v>7.21</v>
      </c>
      <c r="CG266" s="14">
        <f>+INDEX('Monthy Targets'!AC:AC,MATCH(FY2018_ALL_Targets!$B266,'Monthy Targets'!$B:$B,0))</f>
        <v>0</v>
      </c>
      <c r="CH266" s="14">
        <f>+INDEX('Monthy Targets'!AD:AD,MATCH(FY2018_ALL_Targets!$B266,'Monthy Targets'!$B:$B,0))</f>
        <v>0</v>
      </c>
      <c r="CI266" s="14">
        <f>+INDEX('Monthy Targets'!AE:AE,MATCH(FY2018_ALL_Targets!$B266,'Monthy Targets'!$B:$B,0))</f>
        <v>0</v>
      </c>
      <c r="CJ266" s="14">
        <f>+INDEX('Monthy Targets'!AF:AF,MATCH(FY2018_ALL_Targets!$B266,'Monthy Targets'!$B:$B,0))</f>
        <v>0</v>
      </c>
      <c r="CK266" s="14">
        <f>+INDEX('Monthy Targets'!AG:AG,MATCH(FY2018_ALL_Targets!$B266,'Monthy Targets'!$B:$B,0))</f>
        <v>0</v>
      </c>
      <c r="CL266" s="14">
        <v>0.48</v>
      </c>
      <c r="CM266" s="14">
        <v>0.48</v>
      </c>
      <c r="CN266" s="14">
        <v>0.48</v>
      </c>
      <c r="CO266" s="14">
        <v>0</v>
      </c>
      <c r="CP266" s="14">
        <v>0</v>
      </c>
      <c r="CQ266" s="14">
        <v>0.48</v>
      </c>
      <c r="CR266" s="14">
        <v>0.48</v>
      </c>
      <c r="CS266" s="14">
        <v>0</v>
      </c>
      <c r="DB266" s="14">
        <v>0.89</v>
      </c>
      <c r="DC266" s="14">
        <v>0.89</v>
      </c>
      <c r="DD266" s="14">
        <v>0.89</v>
      </c>
      <c r="DE266" s="14">
        <v>0</v>
      </c>
      <c r="DF266" s="14">
        <v>0</v>
      </c>
      <c r="DG266" s="14">
        <v>0.89</v>
      </c>
      <c r="DH266" s="14">
        <v>0.89</v>
      </c>
      <c r="DI266" s="14">
        <v>0</v>
      </c>
      <c r="DR266" s="14">
        <v>1.2</v>
      </c>
      <c r="DS266" s="14">
        <v>1.08</v>
      </c>
      <c r="DV266" s="183">
        <f t="shared" si="12"/>
        <v>2</v>
      </c>
      <c r="DW266" s="183">
        <f t="shared" si="13"/>
        <v>2</v>
      </c>
      <c r="DX266" s="12">
        <f t="shared" si="14"/>
        <v>0</v>
      </c>
      <c r="DY266" s="12">
        <v>0</v>
      </c>
    </row>
    <row r="267" spans="1:129" x14ac:dyDescent="0.25">
      <c r="A267" s="294">
        <v>4748</v>
      </c>
      <c r="B267" s="294">
        <v>675587</v>
      </c>
      <c r="C267" s="294">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560">
        <v>5.63380281690141E-2</v>
      </c>
      <c r="BC267" s="560">
        <v>0.13157894736842099</v>
      </c>
      <c r="BD267" s="560">
        <v>0</v>
      </c>
      <c r="BE267" s="560">
        <v>0.29824561403508798</v>
      </c>
      <c r="BF267" s="13"/>
      <c r="BG267" s="13"/>
      <c r="BH267" s="13"/>
      <c r="BI267" s="13"/>
      <c r="BJ267" s="13"/>
      <c r="BK267" s="13"/>
      <c r="BL267" s="13"/>
      <c r="BM267" s="13"/>
      <c r="BN267" s="13">
        <v>5.63380281690141E-2</v>
      </c>
      <c r="BO267" s="13">
        <v>0.13157894736842099</v>
      </c>
      <c r="BP267" s="13">
        <v>0</v>
      </c>
      <c r="BQ267" s="13">
        <v>0.29824561403508798</v>
      </c>
      <c r="BR267" s="704" t="s">
        <v>36</v>
      </c>
      <c r="BS267" s="704" t="s">
        <v>36</v>
      </c>
      <c r="BT267" s="704" t="s">
        <v>35</v>
      </c>
      <c r="BU267" s="704" t="s">
        <v>36</v>
      </c>
      <c r="BV267" s="704" t="s">
        <v>36</v>
      </c>
      <c r="BW267" s="704" t="s">
        <v>36</v>
      </c>
      <c r="BX267" s="704" t="s">
        <v>35</v>
      </c>
      <c r="BY267" s="704" t="s">
        <v>36</v>
      </c>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9.1199999999999992</v>
      </c>
      <c r="CF267" s="14">
        <f>+INDEX('Monthy Targets'!AB:AB,MATCH(FY2018_ALL_Targets!$B267,'Monthy Targets'!$B:$B,0))</f>
        <v>9.17</v>
      </c>
      <c r="CG267" s="14">
        <f>+INDEX('Monthy Targets'!AC:AC,MATCH(FY2018_ALL_Targets!$B267,'Monthy Targets'!$B:$B,0))</f>
        <v>0</v>
      </c>
      <c r="CH267" s="14">
        <f>+INDEX('Monthy Targets'!AD:AD,MATCH(FY2018_ALL_Targets!$B267,'Monthy Targets'!$B:$B,0))</f>
        <v>0</v>
      </c>
      <c r="CI267" s="14">
        <f>+INDEX('Monthy Targets'!AE:AE,MATCH(FY2018_ALL_Targets!$B267,'Monthy Targets'!$B:$B,0))</f>
        <v>0</v>
      </c>
      <c r="CJ267" s="14">
        <f>+INDEX('Monthy Targets'!AF:AF,MATCH(FY2018_ALL_Targets!$B267,'Monthy Targets'!$B:$B,0))</f>
        <v>0</v>
      </c>
      <c r="CK267" s="14">
        <f>+INDEX('Monthy Targets'!AG:AG,MATCH(FY2018_ALL_Targets!$B267,'Monthy Targets'!$B:$B,0))</f>
        <v>0</v>
      </c>
      <c r="CL267" s="14">
        <v>0.61</v>
      </c>
      <c r="CM267" s="14">
        <v>0</v>
      </c>
      <c r="CN267" s="14">
        <v>0.61</v>
      </c>
      <c r="CO267" s="14">
        <v>0.61</v>
      </c>
      <c r="CP267" s="14">
        <v>0</v>
      </c>
      <c r="CQ267" s="14">
        <v>0</v>
      </c>
      <c r="CR267" s="14">
        <v>0.61</v>
      </c>
      <c r="CS267" s="14">
        <v>0</v>
      </c>
      <c r="DB267" s="14">
        <v>1.1299999999999999</v>
      </c>
      <c r="DC267" s="14">
        <v>0</v>
      </c>
      <c r="DD267" s="14">
        <v>1.1299999999999999</v>
      </c>
      <c r="DE267" s="14">
        <v>1.1299999999999999</v>
      </c>
      <c r="DF267" s="14">
        <v>0</v>
      </c>
      <c r="DG267" s="14">
        <v>0</v>
      </c>
      <c r="DH267" s="14">
        <v>1.1299999999999999</v>
      </c>
      <c r="DI267" s="14">
        <v>0</v>
      </c>
      <c r="DR267" s="14">
        <v>1.53</v>
      </c>
      <c r="DS267" s="14">
        <v>1.18</v>
      </c>
      <c r="DV267" s="183">
        <f t="shared" si="12"/>
        <v>3</v>
      </c>
      <c r="DW267" s="183">
        <f t="shared" si="13"/>
        <v>3</v>
      </c>
      <c r="DX267" s="12">
        <f t="shared" si="14"/>
        <v>0</v>
      </c>
      <c r="DY267" s="12">
        <v>0</v>
      </c>
    </row>
    <row r="268" spans="1:129" x14ac:dyDescent="0.25">
      <c r="A268" s="294">
        <v>5167</v>
      </c>
      <c r="B268" s="294">
        <v>675593</v>
      </c>
      <c r="C268" s="294">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560">
        <v>6.5217391304347797E-2</v>
      </c>
      <c r="BC268" s="560">
        <v>8.1081081081081099E-2</v>
      </c>
      <c r="BD268" s="560">
        <v>0</v>
      </c>
      <c r="BE268" s="560">
        <v>4.3478260869565202E-2</v>
      </c>
      <c r="BF268" s="13"/>
      <c r="BG268" s="13"/>
      <c r="BH268" s="13"/>
      <c r="BI268" s="13"/>
      <c r="BJ268" s="13"/>
      <c r="BK268" s="13"/>
      <c r="BL268" s="13"/>
      <c r="BM268" s="13"/>
      <c r="BN268" s="13">
        <v>6.5217391304347797E-2</v>
      </c>
      <c r="BO268" s="13">
        <v>8.1081081081081099E-2</v>
      </c>
      <c r="BP268" s="13">
        <v>0</v>
      </c>
      <c r="BQ268" s="13">
        <v>4.3478260869565202E-2</v>
      </c>
      <c r="BR268" s="704" t="s">
        <v>36</v>
      </c>
      <c r="BS268" s="704" t="s">
        <v>36</v>
      </c>
      <c r="BT268" s="704" t="s">
        <v>35</v>
      </c>
      <c r="BU268" s="704" t="s">
        <v>35</v>
      </c>
      <c r="BV268" s="704" t="s">
        <v>36</v>
      </c>
      <c r="BW268" s="704" t="s">
        <v>36</v>
      </c>
      <c r="BX268" s="704" t="s">
        <v>35</v>
      </c>
      <c r="BY268" s="704" t="s">
        <v>35</v>
      </c>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2.92</v>
      </c>
      <c r="CF268" s="14">
        <f>+INDEX('Monthy Targets'!AB:AB,MATCH(FY2018_ALL_Targets!$B268,'Monthy Targets'!$B:$B,0))</f>
        <v>2.93</v>
      </c>
      <c r="CG268" s="14">
        <f>+INDEX('Monthy Targets'!AC:AC,MATCH(FY2018_ALL_Targets!$B268,'Monthy Targets'!$B:$B,0))</f>
        <v>0</v>
      </c>
      <c r="CH268" s="14">
        <f>+INDEX('Monthy Targets'!AD:AD,MATCH(FY2018_ALL_Targets!$B268,'Monthy Targets'!$B:$B,0))</f>
        <v>0</v>
      </c>
      <c r="CI268" s="14">
        <f>+INDEX('Monthy Targets'!AE:AE,MATCH(FY2018_ALL_Targets!$B268,'Monthy Targets'!$B:$B,0))</f>
        <v>0</v>
      </c>
      <c r="CJ268" s="14">
        <f>+INDEX('Monthy Targets'!AF:AF,MATCH(FY2018_ALL_Targets!$B268,'Monthy Targets'!$B:$B,0))</f>
        <v>0</v>
      </c>
      <c r="CK268" s="14">
        <f>+INDEX('Monthy Targets'!AG:AG,MATCH(FY2018_ALL_Targets!$B268,'Monthy Targets'!$B:$B,0))</f>
        <v>0</v>
      </c>
      <c r="CL268" s="14">
        <v>0</v>
      </c>
      <c r="CM268" s="14">
        <v>0.19</v>
      </c>
      <c r="CN268" s="14">
        <v>0.19</v>
      </c>
      <c r="CO268" s="14">
        <v>0.19</v>
      </c>
      <c r="CP268" s="14">
        <v>0</v>
      </c>
      <c r="CQ268" s="14">
        <v>0</v>
      </c>
      <c r="CR268" s="14">
        <v>0.19</v>
      </c>
      <c r="CS268" s="14">
        <v>0.19</v>
      </c>
      <c r="DB268" s="14">
        <v>0</v>
      </c>
      <c r="DC268" s="14">
        <v>0.36</v>
      </c>
      <c r="DD268" s="14">
        <v>0.36</v>
      </c>
      <c r="DE268" s="14">
        <v>0.36</v>
      </c>
      <c r="DF268" s="14">
        <v>0</v>
      </c>
      <c r="DG268" s="14">
        <v>0</v>
      </c>
      <c r="DH268" s="14">
        <v>0.36</v>
      </c>
      <c r="DI268" s="14">
        <v>0.36</v>
      </c>
      <c r="DR268" s="14">
        <v>0.49</v>
      </c>
      <c r="DS268" s="14">
        <v>0.44</v>
      </c>
      <c r="DV268" s="183">
        <f t="shared" si="12"/>
        <v>2</v>
      </c>
      <c r="DW268" s="183">
        <f t="shared" si="13"/>
        <v>2</v>
      </c>
      <c r="DX268" s="12">
        <f t="shared" si="14"/>
        <v>0</v>
      </c>
      <c r="DY268" s="12">
        <v>0</v>
      </c>
    </row>
    <row r="269" spans="1:129" x14ac:dyDescent="0.25">
      <c r="A269" s="294">
        <v>4472</v>
      </c>
      <c r="B269" s="294">
        <v>675595</v>
      </c>
      <c r="C269" s="294">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560">
        <v>9.3023255813953501E-2</v>
      </c>
      <c r="BC269" s="560" t="s">
        <v>3345</v>
      </c>
      <c r="BD269" s="560">
        <v>0</v>
      </c>
      <c r="BE269" s="560">
        <v>0.21212121212121199</v>
      </c>
      <c r="BF269" s="13"/>
      <c r="BG269" s="13"/>
      <c r="BH269" s="13"/>
      <c r="BI269" s="13"/>
      <c r="BJ269" s="13"/>
      <c r="BK269" s="13"/>
      <c r="BL269" s="13"/>
      <c r="BM269" s="13"/>
      <c r="BN269" s="13">
        <v>9.3023255813953501E-2</v>
      </c>
      <c r="BO269" s="13" t="s">
        <v>3345</v>
      </c>
      <c r="BP269" s="13">
        <v>0</v>
      </c>
      <c r="BQ269" s="13">
        <v>0.21212121212121199</v>
      </c>
      <c r="BR269" s="704" t="s">
        <v>36</v>
      </c>
      <c r="BS269" s="704" t="s">
        <v>36</v>
      </c>
      <c r="BT269" s="704" t="s">
        <v>35</v>
      </c>
      <c r="BU269" s="704" t="s">
        <v>36</v>
      </c>
      <c r="BV269" s="704" t="s">
        <v>36</v>
      </c>
      <c r="BW269" s="704" t="s">
        <v>36</v>
      </c>
      <c r="BX269" s="704" t="s">
        <v>35</v>
      </c>
      <c r="BY269" s="704" t="s">
        <v>36</v>
      </c>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CP269" s="14">
        <v>0</v>
      </c>
      <c r="CQ269" s="14">
        <v>0</v>
      </c>
      <c r="CR269" s="14">
        <v>0.76</v>
      </c>
      <c r="CS269" s="14">
        <v>0</v>
      </c>
      <c r="DB269" s="14">
        <v>0</v>
      </c>
      <c r="DC269" s="14">
        <v>1.42</v>
      </c>
      <c r="DD269" s="14">
        <v>1.42</v>
      </c>
      <c r="DE269" s="14">
        <v>1.42</v>
      </c>
      <c r="DF269" s="14">
        <v>0</v>
      </c>
      <c r="DG269" s="14">
        <v>0</v>
      </c>
      <c r="DH269" s="14">
        <v>1.42</v>
      </c>
      <c r="DI269" s="14">
        <v>0</v>
      </c>
      <c r="DR269" s="14">
        <v>0.7</v>
      </c>
      <c r="DS269" s="14">
        <v>0.24</v>
      </c>
      <c r="DV269" s="183">
        <f t="shared" si="12"/>
        <v>3</v>
      </c>
      <c r="DW269" s="183">
        <f t="shared" si="13"/>
        <v>3</v>
      </c>
      <c r="DX269" s="12">
        <f t="shared" si="14"/>
        <v>0</v>
      </c>
      <c r="DY269" s="12">
        <v>0</v>
      </c>
    </row>
    <row r="270" spans="1:129" x14ac:dyDescent="0.25">
      <c r="A270" s="294">
        <v>4095</v>
      </c>
      <c r="B270" s="294">
        <v>675599</v>
      </c>
      <c r="C270" s="294">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560">
        <v>9.6774193548387094E-2</v>
      </c>
      <c r="BC270" s="560">
        <v>0.10344827586206901</v>
      </c>
      <c r="BD270" s="560">
        <v>0</v>
      </c>
      <c r="BE270" s="560">
        <v>9.6774193548387094E-2</v>
      </c>
      <c r="BF270" s="13"/>
      <c r="BG270" s="13"/>
      <c r="BH270" s="13"/>
      <c r="BI270" s="13"/>
      <c r="BJ270" s="13"/>
      <c r="BK270" s="13"/>
      <c r="BL270" s="13"/>
      <c r="BM270" s="13"/>
      <c r="BN270" s="13">
        <v>9.6774193548387094E-2</v>
      </c>
      <c r="BO270" s="13">
        <v>0.10344827586206901</v>
      </c>
      <c r="BP270" s="13">
        <v>0</v>
      </c>
      <c r="BQ270" s="13">
        <v>9.6774193548387094E-2</v>
      </c>
      <c r="BR270" s="704" t="s">
        <v>36</v>
      </c>
      <c r="BS270" s="704" t="s">
        <v>36</v>
      </c>
      <c r="BT270" s="704" t="s">
        <v>35</v>
      </c>
      <c r="BU270" s="704" t="s">
        <v>35</v>
      </c>
      <c r="BV270" s="704" t="s">
        <v>36</v>
      </c>
      <c r="BW270" s="704" t="s">
        <v>36</v>
      </c>
      <c r="BX270" s="704" t="s">
        <v>35</v>
      </c>
      <c r="BY270" s="704" t="s">
        <v>35</v>
      </c>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1.82</v>
      </c>
      <c r="CG270" s="14">
        <f>+INDEX('Monthy Targets'!AC:AC,MATCH(FY2018_ALL_Targets!$B270,'Monthy Targets'!$B:$B,0))</f>
        <v>0</v>
      </c>
      <c r="CH270" s="14">
        <f>+INDEX('Monthy Targets'!AD:AD,MATCH(FY2018_ALL_Targets!$B270,'Monthy Targets'!$B:$B,0))</f>
        <v>0</v>
      </c>
      <c r="CI270" s="14">
        <f>+INDEX('Monthy Targets'!AE:AE,MATCH(FY2018_ALL_Targets!$B270,'Monthy Targets'!$B:$B,0))</f>
        <v>0</v>
      </c>
      <c r="CJ270" s="14">
        <f>+INDEX('Monthy Targets'!AF:AF,MATCH(FY2018_ALL_Targets!$B270,'Monthy Targets'!$B:$B,0))</f>
        <v>0</v>
      </c>
      <c r="CK270" s="14">
        <f>+INDEX('Monthy Targets'!AG:AG,MATCH(FY2018_ALL_Targets!$B270,'Monthy Targets'!$B:$B,0))</f>
        <v>0</v>
      </c>
      <c r="CL270" s="14">
        <v>0</v>
      </c>
      <c r="CM270" s="14">
        <v>0.12</v>
      </c>
      <c r="CN270" s="14">
        <v>0.12</v>
      </c>
      <c r="CO270" s="14">
        <v>0.12</v>
      </c>
      <c r="CP270" s="14">
        <v>0</v>
      </c>
      <c r="CQ270" s="14">
        <v>0</v>
      </c>
      <c r="CR270" s="14">
        <v>0.12</v>
      </c>
      <c r="CS270" s="14">
        <v>0.12</v>
      </c>
      <c r="DB270" s="14">
        <v>0</v>
      </c>
      <c r="DC270" s="14">
        <v>0.22</v>
      </c>
      <c r="DD270" s="14">
        <v>0.22</v>
      </c>
      <c r="DE270" s="14">
        <v>0.22</v>
      </c>
      <c r="DF270" s="14">
        <v>0</v>
      </c>
      <c r="DG270" s="14">
        <v>0</v>
      </c>
      <c r="DH270" s="14">
        <v>0.22</v>
      </c>
      <c r="DI270" s="14">
        <v>0.22</v>
      </c>
      <c r="DR270" s="14">
        <v>0.11</v>
      </c>
      <c r="DS270" s="14">
        <v>0.08</v>
      </c>
      <c r="DV270" s="183">
        <f t="shared" si="12"/>
        <v>2</v>
      </c>
      <c r="DW270" s="183">
        <f t="shared" si="13"/>
        <v>2</v>
      </c>
      <c r="DX270" s="12">
        <f t="shared" si="14"/>
        <v>0</v>
      </c>
      <c r="DY270" s="12">
        <v>0</v>
      </c>
    </row>
    <row r="271" spans="1:129" x14ac:dyDescent="0.25">
      <c r="A271" s="294">
        <v>4798</v>
      </c>
      <c r="B271" s="294">
        <v>675603</v>
      </c>
      <c r="C271" s="294">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560">
        <v>2.3809523809523801E-2</v>
      </c>
      <c r="BC271" s="560">
        <v>3.2258064516128997E-2</v>
      </c>
      <c r="BD271" s="560">
        <v>0</v>
      </c>
      <c r="BE271" s="560">
        <v>0.24324324324324301</v>
      </c>
      <c r="BF271" s="13"/>
      <c r="BG271" s="13"/>
      <c r="BH271" s="13"/>
      <c r="BI271" s="13"/>
      <c r="BJ271" s="13"/>
      <c r="BK271" s="13"/>
      <c r="BL271" s="13"/>
      <c r="BM271" s="13"/>
      <c r="BN271" s="13">
        <v>2.3809523809523801E-2</v>
      </c>
      <c r="BO271" s="13">
        <v>3.2258064516128997E-2</v>
      </c>
      <c r="BP271" s="13">
        <v>0</v>
      </c>
      <c r="BQ271" s="13">
        <v>0.24324324324324301</v>
      </c>
      <c r="BR271" s="704" t="s">
        <v>35</v>
      </c>
      <c r="BS271" s="704" t="s">
        <v>35</v>
      </c>
      <c r="BT271" s="704" t="s">
        <v>35</v>
      </c>
      <c r="BU271" s="704" t="s">
        <v>35</v>
      </c>
      <c r="BV271" s="704" t="s">
        <v>35</v>
      </c>
      <c r="BW271" s="704" t="s">
        <v>35</v>
      </c>
      <c r="BX271" s="704" t="s">
        <v>35</v>
      </c>
      <c r="BY271" s="704" t="s">
        <v>35</v>
      </c>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3.63</v>
      </c>
      <c r="CF271" s="14">
        <f>+INDEX('Monthy Targets'!AB:AB,MATCH(FY2018_ALL_Targets!$B271,'Monthy Targets'!$B:$B,0))</f>
        <v>3.65</v>
      </c>
      <c r="CG271" s="14">
        <f>+INDEX('Monthy Targets'!AC:AC,MATCH(FY2018_ALL_Targets!$B271,'Monthy Targets'!$B:$B,0))</f>
        <v>0</v>
      </c>
      <c r="CH271" s="14">
        <f>+INDEX('Monthy Targets'!AD:AD,MATCH(FY2018_ALL_Targets!$B271,'Monthy Targets'!$B:$B,0))</f>
        <v>0</v>
      </c>
      <c r="CI271" s="14">
        <f>+INDEX('Monthy Targets'!AE:AE,MATCH(FY2018_ALL_Targets!$B271,'Monthy Targets'!$B:$B,0))</f>
        <v>0</v>
      </c>
      <c r="CJ271" s="14">
        <f>+INDEX('Monthy Targets'!AF:AF,MATCH(FY2018_ALL_Targets!$B271,'Monthy Targets'!$B:$B,0))</f>
        <v>0</v>
      </c>
      <c r="CK271" s="14">
        <f>+INDEX('Monthy Targets'!AG:AG,MATCH(FY2018_ALL_Targets!$B271,'Monthy Targets'!$B:$B,0))</f>
        <v>0</v>
      </c>
      <c r="CL271" s="14">
        <v>0.24</v>
      </c>
      <c r="CM271" s="14">
        <v>0.24</v>
      </c>
      <c r="CN271" s="14">
        <v>0.24</v>
      </c>
      <c r="CO271" s="14">
        <v>0</v>
      </c>
      <c r="CP271" s="14">
        <v>0.24</v>
      </c>
      <c r="CQ271" s="14">
        <v>0.24</v>
      </c>
      <c r="CR271" s="14">
        <v>0.24</v>
      </c>
      <c r="CS271" s="14">
        <v>0.24</v>
      </c>
      <c r="DB271" s="14">
        <v>0.45</v>
      </c>
      <c r="DC271" s="14">
        <v>0.45</v>
      </c>
      <c r="DD271" s="14">
        <v>0.45</v>
      </c>
      <c r="DE271" s="14">
        <v>0</v>
      </c>
      <c r="DF271" s="14">
        <v>0.45</v>
      </c>
      <c r="DG271" s="14">
        <v>0.45</v>
      </c>
      <c r="DH271" s="14">
        <v>0.45</v>
      </c>
      <c r="DI271" s="14">
        <v>0.45</v>
      </c>
      <c r="DR271" s="14">
        <v>0.61</v>
      </c>
      <c r="DS271" s="14">
        <v>0.7</v>
      </c>
      <c r="DV271" s="183">
        <f t="shared" si="12"/>
        <v>0</v>
      </c>
      <c r="DW271" s="183">
        <f t="shared" si="13"/>
        <v>0</v>
      </c>
      <c r="DX271" s="12">
        <f t="shared" si="14"/>
        <v>0</v>
      </c>
      <c r="DY271" s="12">
        <v>0</v>
      </c>
    </row>
    <row r="272" spans="1:129" x14ac:dyDescent="0.25">
      <c r="A272" s="294">
        <v>5358</v>
      </c>
      <c r="B272" s="294">
        <v>675606</v>
      </c>
      <c r="C272" s="294">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560">
        <v>2.9126213592233E-2</v>
      </c>
      <c r="BC272" s="560">
        <v>4.8780487804878099E-2</v>
      </c>
      <c r="BD272" s="560">
        <v>0</v>
      </c>
      <c r="BE272" s="560">
        <v>0.229885057471264</v>
      </c>
      <c r="BF272" s="13"/>
      <c r="BG272" s="13"/>
      <c r="BH272" s="13"/>
      <c r="BI272" s="13"/>
      <c r="BJ272" s="13"/>
      <c r="BK272" s="13"/>
      <c r="BL272" s="13"/>
      <c r="BM272" s="13"/>
      <c r="BN272" s="13">
        <v>2.9126213592233E-2</v>
      </c>
      <c r="BO272" s="13">
        <v>4.8780487804878099E-2</v>
      </c>
      <c r="BP272" s="13">
        <v>0</v>
      </c>
      <c r="BQ272" s="13">
        <v>0.229885057471264</v>
      </c>
      <c r="BR272" s="704" t="s">
        <v>35</v>
      </c>
      <c r="BS272" s="704" t="s">
        <v>35</v>
      </c>
      <c r="BT272" s="704" t="s">
        <v>35</v>
      </c>
      <c r="BU272" s="704" t="s">
        <v>36</v>
      </c>
      <c r="BV272" s="704" t="s">
        <v>35</v>
      </c>
      <c r="BW272" s="704" t="s">
        <v>35</v>
      </c>
      <c r="BX272" s="704" t="s">
        <v>35</v>
      </c>
      <c r="BY272" s="704" t="s">
        <v>36</v>
      </c>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CP272" s="14">
        <v>1.53</v>
      </c>
      <c r="CQ272" s="14">
        <v>1.53</v>
      </c>
      <c r="CR272" s="14">
        <v>1.53</v>
      </c>
      <c r="CS272" s="14">
        <v>0</v>
      </c>
      <c r="DB272" s="14">
        <v>2.83</v>
      </c>
      <c r="DC272" s="14">
        <v>2.83</v>
      </c>
      <c r="DD272" s="14">
        <v>0</v>
      </c>
      <c r="DE272" s="14">
        <v>0</v>
      </c>
      <c r="DF272" s="14">
        <v>2.83</v>
      </c>
      <c r="DG272" s="14">
        <v>2.83</v>
      </c>
      <c r="DH272" s="14">
        <v>2.83</v>
      </c>
      <c r="DI272" s="14">
        <v>0</v>
      </c>
      <c r="DR272" s="14">
        <v>0.93</v>
      </c>
      <c r="DS272" s="14">
        <v>1.43</v>
      </c>
      <c r="DV272" s="183">
        <f t="shared" si="12"/>
        <v>1</v>
      </c>
      <c r="DW272" s="183">
        <f t="shared" si="13"/>
        <v>1</v>
      </c>
      <c r="DX272" s="12">
        <f t="shared" si="14"/>
        <v>0</v>
      </c>
      <c r="DY272" s="12">
        <v>0</v>
      </c>
    </row>
    <row r="273" spans="1:129" x14ac:dyDescent="0.25">
      <c r="A273" s="294">
        <v>5367</v>
      </c>
      <c r="B273" s="294">
        <v>675612</v>
      </c>
      <c r="C273" s="294">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560">
        <v>8.7719298245613996E-3</v>
      </c>
      <c r="BC273" s="560">
        <v>0.117117117117117</v>
      </c>
      <c r="BD273" s="560">
        <v>0</v>
      </c>
      <c r="BE273" s="560">
        <v>0.108695652173913</v>
      </c>
      <c r="BF273" s="13"/>
      <c r="BG273" s="13"/>
      <c r="BH273" s="13"/>
      <c r="BI273" s="13"/>
      <c r="BJ273" s="13"/>
      <c r="BK273" s="13"/>
      <c r="BL273" s="13"/>
      <c r="BM273" s="13"/>
      <c r="BN273" s="13">
        <v>8.7719298245613996E-3</v>
      </c>
      <c r="BO273" s="13">
        <v>0.117117117117117</v>
      </c>
      <c r="BP273" s="13">
        <v>0</v>
      </c>
      <c r="BQ273" s="13">
        <v>0.108695652173913</v>
      </c>
      <c r="BR273" s="704" t="s">
        <v>35</v>
      </c>
      <c r="BS273" s="704" t="s">
        <v>36</v>
      </c>
      <c r="BT273" s="704" t="s">
        <v>35</v>
      </c>
      <c r="BU273" s="704" t="s">
        <v>35</v>
      </c>
      <c r="BV273" s="704" t="s">
        <v>35</v>
      </c>
      <c r="BW273" s="704" t="s">
        <v>36</v>
      </c>
      <c r="BX273" s="704" t="s">
        <v>35</v>
      </c>
      <c r="BY273" s="704" t="s">
        <v>35</v>
      </c>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7.87</v>
      </c>
      <c r="CF273" s="14">
        <f>+INDEX('Monthy Targets'!AB:AB,MATCH(FY2018_ALL_Targets!$B273,'Monthy Targets'!$B:$B,0))</f>
        <v>7.87</v>
      </c>
      <c r="CG273" s="14">
        <f>+INDEX('Monthy Targets'!AC:AC,MATCH(FY2018_ALL_Targets!$B273,'Monthy Targets'!$B:$B,0))</f>
        <v>0</v>
      </c>
      <c r="CH273" s="14">
        <f>+INDEX('Monthy Targets'!AD:AD,MATCH(FY2018_ALL_Targets!$B273,'Monthy Targets'!$B:$B,0))</f>
        <v>0</v>
      </c>
      <c r="CI273" s="14">
        <f>+INDEX('Monthy Targets'!AE:AE,MATCH(FY2018_ALL_Targets!$B273,'Monthy Targets'!$B:$B,0))</f>
        <v>0</v>
      </c>
      <c r="CJ273" s="14">
        <f>+INDEX('Monthy Targets'!AF:AF,MATCH(FY2018_ALL_Targets!$B273,'Monthy Targets'!$B:$B,0))</f>
        <v>0</v>
      </c>
      <c r="CK273" s="14">
        <f>+INDEX('Monthy Targets'!AG:AG,MATCH(FY2018_ALL_Targets!$B273,'Monthy Targets'!$B:$B,0))</f>
        <v>0</v>
      </c>
      <c r="CL273" s="14">
        <v>0.52</v>
      </c>
      <c r="CM273" s="14">
        <v>0</v>
      </c>
      <c r="CN273" s="14">
        <v>0.52</v>
      </c>
      <c r="CO273" s="14">
        <v>0.52</v>
      </c>
      <c r="CP273" s="14">
        <v>0.52</v>
      </c>
      <c r="CQ273" s="14">
        <v>0</v>
      </c>
      <c r="CR273" s="14">
        <v>0.52</v>
      </c>
      <c r="CS273" s="14">
        <v>0.52</v>
      </c>
      <c r="DB273" s="14">
        <v>0.97</v>
      </c>
      <c r="DC273" s="14">
        <v>0</v>
      </c>
      <c r="DD273" s="14">
        <v>0.97</v>
      </c>
      <c r="DE273" s="14">
        <v>0.97</v>
      </c>
      <c r="DF273" s="14">
        <v>0.97</v>
      </c>
      <c r="DG273" s="14">
        <v>0</v>
      </c>
      <c r="DH273" s="14">
        <v>0.97</v>
      </c>
      <c r="DI273" s="14">
        <v>0.97</v>
      </c>
      <c r="DR273" s="14">
        <v>1.32</v>
      </c>
      <c r="DS273" s="14">
        <v>1.35</v>
      </c>
      <c r="DV273" s="183">
        <f t="shared" si="12"/>
        <v>1</v>
      </c>
      <c r="DW273" s="183">
        <f t="shared" si="13"/>
        <v>1</v>
      </c>
      <c r="DX273" s="12">
        <f t="shared" si="14"/>
        <v>0</v>
      </c>
      <c r="DY273" s="12">
        <v>0</v>
      </c>
    </row>
    <row r="274" spans="1:129" x14ac:dyDescent="0.25">
      <c r="A274" s="294">
        <v>5058</v>
      </c>
      <c r="B274" s="294">
        <v>675615</v>
      </c>
      <c r="C274" s="294">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560">
        <v>5.2631578947368397E-2</v>
      </c>
      <c r="BC274" s="560">
        <v>5.8823529411764698E-2</v>
      </c>
      <c r="BD274" s="560">
        <v>0</v>
      </c>
      <c r="BE274" s="560">
        <v>0.52941176470588203</v>
      </c>
      <c r="BF274" s="13"/>
      <c r="BG274" s="13"/>
      <c r="BH274" s="13"/>
      <c r="BI274" s="13"/>
      <c r="BJ274" s="13"/>
      <c r="BK274" s="13"/>
      <c r="BL274" s="13"/>
      <c r="BM274" s="13"/>
      <c r="BN274" s="13">
        <v>5.2631578947368397E-2</v>
      </c>
      <c r="BO274" s="13">
        <v>5.8823529411764698E-2</v>
      </c>
      <c r="BP274" s="13">
        <v>0</v>
      </c>
      <c r="BQ274" s="13">
        <v>0.52941176470588203</v>
      </c>
      <c r="BR274" s="704" t="s">
        <v>36</v>
      </c>
      <c r="BS274" s="704" t="s">
        <v>36</v>
      </c>
      <c r="BT274" s="704" t="s">
        <v>35</v>
      </c>
      <c r="BU274" s="704" t="s">
        <v>36</v>
      </c>
      <c r="BV274" s="704" t="s">
        <v>36</v>
      </c>
      <c r="BW274" s="704" t="s">
        <v>36</v>
      </c>
      <c r="BX274" s="704" t="s">
        <v>35</v>
      </c>
      <c r="BY274" s="704" t="s">
        <v>36</v>
      </c>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CP274" s="14">
        <v>0</v>
      </c>
      <c r="CQ274" s="14">
        <v>0</v>
      </c>
      <c r="CR274" s="14">
        <v>0.72</v>
      </c>
      <c r="CS274" s="14">
        <v>0</v>
      </c>
      <c r="DB274" s="14">
        <v>0</v>
      </c>
      <c r="DC274" s="14">
        <v>0</v>
      </c>
      <c r="DD274" s="14">
        <v>0</v>
      </c>
      <c r="DE274" s="14">
        <v>0</v>
      </c>
      <c r="DF274" s="14">
        <v>0</v>
      </c>
      <c r="DG274" s="14">
        <v>0</v>
      </c>
      <c r="DH274" s="14">
        <v>1.33</v>
      </c>
      <c r="DI274" s="14">
        <v>0</v>
      </c>
      <c r="DR274" s="14">
        <v>0</v>
      </c>
      <c r="DS274" s="14">
        <v>0.22</v>
      </c>
      <c r="DV274" s="183">
        <f t="shared" si="12"/>
        <v>3</v>
      </c>
      <c r="DW274" s="183">
        <f t="shared" si="13"/>
        <v>3</v>
      </c>
      <c r="DX274" s="12">
        <f t="shared" si="14"/>
        <v>0</v>
      </c>
      <c r="DY274" s="12">
        <v>0</v>
      </c>
    </row>
    <row r="275" spans="1:129" x14ac:dyDescent="0.25">
      <c r="A275" s="294">
        <v>4538</v>
      </c>
      <c r="B275" s="294">
        <v>675619</v>
      </c>
      <c r="C275" s="294">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560">
        <v>0</v>
      </c>
      <c r="BC275" s="560">
        <v>0</v>
      </c>
      <c r="BD275" s="560">
        <v>0</v>
      </c>
      <c r="BE275" s="560">
        <v>0.125</v>
      </c>
      <c r="BF275" s="13"/>
      <c r="BG275" s="13"/>
      <c r="BH275" s="13"/>
      <c r="BI275" s="13"/>
      <c r="BJ275" s="13"/>
      <c r="BK275" s="13"/>
      <c r="BL275" s="13"/>
      <c r="BM275" s="13"/>
      <c r="BN275" s="13">
        <v>0</v>
      </c>
      <c r="BO275" s="13">
        <v>0</v>
      </c>
      <c r="BP275" s="13">
        <v>0</v>
      </c>
      <c r="BQ275" s="13">
        <v>0.125</v>
      </c>
      <c r="BR275" s="704" t="s">
        <v>35</v>
      </c>
      <c r="BS275" s="704" t="s">
        <v>35</v>
      </c>
      <c r="BT275" s="704" t="s">
        <v>35</v>
      </c>
      <c r="BU275" s="704" t="s">
        <v>35</v>
      </c>
      <c r="BV275" s="704" t="s">
        <v>35</v>
      </c>
      <c r="BW275" s="704" t="s">
        <v>35</v>
      </c>
      <c r="BX275" s="704" t="s">
        <v>35</v>
      </c>
      <c r="BY275" s="704" t="s">
        <v>35</v>
      </c>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11.28</v>
      </c>
      <c r="CF275" s="14">
        <f>+INDEX('Monthy Targets'!AB:AB,MATCH(FY2018_ALL_Targets!$B275,'Monthy Targets'!$B:$B,0))</f>
        <v>11.34</v>
      </c>
      <c r="CG275" s="14">
        <f>+INDEX('Monthy Targets'!AC:AC,MATCH(FY2018_ALL_Targets!$B275,'Monthy Targets'!$B:$B,0))</f>
        <v>0</v>
      </c>
      <c r="CH275" s="14">
        <f>+INDEX('Monthy Targets'!AD:AD,MATCH(FY2018_ALL_Targets!$B275,'Monthy Targets'!$B:$B,0))</f>
        <v>0</v>
      </c>
      <c r="CI275" s="14">
        <f>+INDEX('Monthy Targets'!AE:AE,MATCH(FY2018_ALL_Targets!$B275,'Monthy Targets'!$B:$B,0))</f>
        <v>0</v>
      </c>
      <c r="CJ275" s="14">
        <f>+INDEX('Monthy Targets'!AF:AF,MATCH(FY2018_ALL_Targets!$B275,'Monthy Targets'!$B:$B,0))</f>
        <v>0</v>
      </c>
      <c r="CK275" s="14">
        <f>+INDEX('Monthy Targets'!AG:AG,MATCH(FY2018_ALL_Targets!$B275,'Monthy Targets'!$B:$B,0))</f>
        <v>0</v>
      </c>
      <c r="CL275" s="14">
        <v>0.75</v>
      </c>
      <c r="CM275" s="14">
        <v>0.75</v>
      </c>
      <c r="CN275" s="14">
        <v>0.75</v>
      </c>
      <c r="CO275" s="14">
        <v>0</v>
      </c>
      <c r="CP275" s="14">
        <v>0.75</v>
      </c>
      <c r="CQ275" s="14">
        <v>0.75</v>
      </c>
      <c r="CR275" s="14">
        <v>0.75</v>
      </c>
      <c r="CS275" s="14">
        <v>0.75</v>
      </c>
      <c r="DB275" s="14">
        <v>1.39</v>
      </c>
      <c r="DC275" s="14">
        <v>1.39</v>
      </c>
      <c r="DD275" s="14">
        <v>1.39</v>
      </c>
      <c r="DE275" s="14">
        <v>0</v>
      </c>
      <c r="DF275" s="14">
        <v>1.39</v>
      </c>
      <c r="DG275" s="14">
        <v>1.39</v>
      </c>
      <c r="DH275" s="14">
        <v>1.39</v>
      </c>
      <c r="DI275" s="14">
        <v>1.39</v>
      </c>
      <c r="DR275" s="14">
        <v>1.89</v>
      </c>
      <c r="DS275" s="14">
        <v>2.17</v>
      </c>
      <c r="DV275" s="183">
        <f t="shared" si="12"/>
        <v>0</v>
      </c>
      <c r="DW275" s="183">
        <f t="shared" si="13"/>
        <v>0</v>
      </c>
      <c r="DX275" s="12">
        <f t="shared" si="14"/>
        <v>0</v>
      </c>
      <c r="DY275" s="12">
        <v>0</v>
      </c>
    </row>
    <row r="276" spans="1:129" x14ac:dyDescent="0.25">
      <c r="A276" s="294">
        <v>274</v>
      </c>
      <c r="B276" s="294">
        <v>675622</v>
      </c>
      <c r="C276" s="294">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560">
        <v>3.3333333333333298E-2</v>
      </c>
      <c r="BC276" s="560">
        <v>7.0422535211267595E-2</v>
      </c>
      <c r="BD276" s="560">
        <v>0</v>
      </c>
      <c r="BE276" s="560">
        <v>0.113207547169811</v>
      </c>
      <c r="BF276" s="13"/>
      <c r="BG276" s="13"/>
      <c r="BH276" s="13"/>
      <c r="BI276" s="13"/>
      <c r="BJ276" s="13"/>
      <c r="BK276" s="13"/>
      <c r="BL276" s="13"/>
      <c r="BM276" s="13"/>
      <c r="BN276" s="13">
        <v>3.3333333333333298E-2</v>
      </c>
      <c r="BO276" s="13">
        <v>7.0422535211267595E-2</v>
      </c>
      <c r="BP276" s="13">
        <v>0</v>
      </c>
      <c r="BQ276" s="13">
        <v>0.113207547169811</v>
      </c>
      <c r="BR276" s="704" t="s">
        <v>35</v>
      </c>
      <c r="BS276" s="704" t="s">
        <v>35</v>
      </c>
      <c r="BT276" s="704" t="s">
        <v>35</v>
      </c>
      <c r="BU276" s="704" t="s">
        <v>35</v>
      </c>
      <c r="BV276" s="704" t="s">
        <v>35</v>
      </c>
      <c r="BW276" s="704" t="s">
        <v>35</v>
      </c>
      <c r="BX276" s="704" t="s">
        <v>35</v>
      </c>
      <c r="BY276" s="704" t="s">
        <v>35</v>
      </c>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11.44</v>
      </c>
      <c r="CF276" s="14">
        <f>+INDEX('Monthy Targets'!AB:AB,MATCH(FY2018_ALL_Targets!$B276,'Monthy Targets'!$B:$B,0))</f>
        <v>11.49</v>
      </c>
      <c r="CG276" s="14">
        <f>+INDEX('Monthy Targets'!AC:AC,MATCH(FY2018_ALL_Targets!$B276,'Monthy Targets'!$B:$B,0))</f>
        <v>0</v>
      </c>
      <c r="CH276" s="14">
        <f>+INDEX('Monthy Targets'!AD:AD,MATCH(FY2018_ALL_Targets!$B276,'Monthy Targets'!$B:$B,0))</f>
        <v>0</v>
      </c>
      <c r="CI276" s="14">
        <f>+INDEX('Monthy Targets'!AE:AE,MATCH(FY2018_ALL_Targets!$B276,'Monthy Targets'!$B:$B,0))</f>
        <v>0</v>
      </c>
      <c r="CJ276" s="14">
        <f>+INDEX('Monthy Targets'!AF:AF,MATCH(FY2018_ALL_Targets!$B276,'Monthy Targets'!$B:$B,0))</f>
        <v>0</v>
      </c>
      <c r="CK276" s="14">
        <f>+INDEX('Monthy Targets'!AG:AG,MATCH(FY2018_ALL_Targets!$B276,'Monthy Targets'!$B:$B,0))</f>
        <v>0</v>
      </c>
      <c r="CL276" s="14">
        <v>0.76</v>
      </c>
      <c r="CM276" s="14">
        <v>0.76</v>
      </c>
      <c r="CN276" s="14">
        <v>0.76</v>
      </c>
      <c r="CO276" s="14">
        <v>0.76</v>
      </c>
      <c r="CP276" s="14">
        <v>0.76</v>
      </c>
      <c r="CQ276" s="14">
        <v>0.76</v>
      </c>
      <c r="CR276" s="14">
        <v>0.76</v>
      </c>
      <c r="CS276" s="14">
        <v>0.76</v>
      </c>
      <c r="DB276" s="14">
        <v>1.41</v>
      </c>
      <c r="DC276" s="14">
        <v>1.41</v>
      </c>
      <c r="DD276" s="14">
        <v>1.41</v>
      </c>
      <c r="DE276" s="14">
        <v>1.41</v>
      </c>
      <c r="DF276" s="14">
        <v>1.41</v>
      </c>
      <c r="DG276" s="14">
        <v>1.41</v>
      </c>
      <c r="DH276" s="14">
        <v>1.41</v>
      </c>
      <c r="DI276" s="14">
        <v>1.41</v>
      </c>
      <c r="DR276" s="14">
        <v>2.15</v>
      </c>
      <c r="DS276" s="14">
        <v>2.2000000000000002</v>
      </c>
      <c r="DV276" s="183">
        <f t="shared" si="12"/>
        <v>0</v>
      </c>
      <c r="DW276" s="183">
        <f t="shared" si="13"/>
        <v>0</v>
      </c>
      <c r="DX276" s="12">
        <f t="shared" si="14"/>
        <v>0</v>
      </c>
      <c r="DY276" s="12">
        <v>0</v>
      </c>
    </row>
    <row r="277" spans="1:129" x14ac:dyDescent="0.25">
      <c r="A277" s="294">
        <v>4428</v>
      </c>
      <c r="B277" s="294">
        <v>675624</v>
      </c>
      <c r="C277" s="294">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560">
        <v>1.7857142857142901E-2</v>
      </c>
      <c r="BC277" s="560">
        <v>7.4074074074074098E-2</v>
      </c>
      <c r="BD277" s="560">
        <v>0</v>
      </c>
      <c r="BE277" s="560">
        <v>6.1224489795918401E-2</v>
      </c>
      <c r="BF277" s="13"/>
      <c r="BG277" s="13"/>
      <c r="BH277" s="13"/>
      <c r="BI277" s="13"/>
      <c r="BJ277" s="13"/>
      <c r="BK277" s="13"/>
      <c r="BL277" s="13"/>
      <c r="BM277" s="13"/>
      <c r="BN277" s="13">
        <v>1.7857142857142901E-2</v>
      </c>
      <c r="BO277" s="13">
        <v>7.4074074074074098E-2</v>
      </c>
      <c r="BP277" s="13">
        <v>0</v>
      </c>
      <c r="BQ277" s="13">
        <v>6.1224489795918401E-2</v>
      </c>
      <c r="BR277" s="704" t="s">
        <v>35</v>
      </c>
      <c r="BS277" s="704" t="s">
        <v>35</v>
      </c>
      <c r="BT277" s="704" t="s">
        <v>35</v>
      </c>
      <c r="BU277" s="704" t="s">
        <v>35</v>
      </c>
      <c r="BV277" s="704" t="s">
        <v>35</v>
      </c>
      <c r="BW277" s="704" t="s">
        <v>35</v>
      </c>
      <c r="BX277" s="704" t="s">
        <v>35</v>
      </c>
      <c r="BY277" s="704" t="s">
        <v>35</v>
      </c>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5.16</v>
      </c>
      <c r="CF277" s="14">
        <f>+INDEX('Monthy Targets'!AB:AB,MATCH(FY2018_ALL_Targets!$B277,'Monthy Targets'!$B:$B,0))</f>
        <v>5.19</v>
      </c>
      <c r="CG277" s="14">
        <f>+INDEX('Monthy Targets'!AC:AC,MATCH(FY2018_ALL_Targets!$B277,'Monthy Targets'!$B:$B,0))</f>
        <v>0</v>
      </c>
      <c r="CH277" s="14">
        <f>+INDEX('Monthy Targets'!AD:AD,MATCH(FY2018_ALL_Targets!$B277,'Monthy Targets'!$B:$B,0))</f>
        <v>0</v>
      </c>
      <c r="CI277" s="14">
        <f>+INDEX('Monthy Targets'!AE:AE,MATCH(FY2018_ALL_Targets!$B277,'Monthy Targets'!$B:$B,0))</f>
        <v>0</v>
      </c>
      <c r="CJ277" s="14">
        <f>+INDEX('Monthy Targets'!AF:AF,MATCH(FY2018_ALL_Targets!$B277,'Monthy Targets'!$B:$B,0))</f>
        <v>0</v>
      </c>
      <c r="CK277" s="14">
        <f>+INDEX('Monthy Targets'!AG:AG,MATCH(FY2018_ALL_Targets!$B277,'Monthy Targets'!$B:$B,0))</f>
        <v>0</v>
      </c>
      <c r="CL277" s="14">
        <v>0.34</v>
      </c>
      <c r="CM277" s="14">
        <v>0.34</v>
      </c>
      <c r="CN277" s="14">
        <v>0.34</v>
      </c>
      <c r="CO277" s="14">
        <v>0.34</v>
      </c>
      <c r="CP277" s="14">
        <v>0.34</v>
      </c>
      <c r="CQ277" s="14">
        <v>0.34</v>
      </c>
      <c r="CR277" s="14">
        <v>0.34</v>
      </c>
      <c r="CS277" s="14">
        <v>0.34</v>
      </c>
      <c r="DB277" s="14">
        <v>0.64</v>
      </c>
      <c r="DC277" s="14">
        <v>0.64</v>
      </c>
      <c r="DD277" s="14">
        <v>0.64</v>
      </c>
      <c r="DE277" s="14">
        <v>0.64</v>
      </c>
      <c r="DF277" s="14">
        <v>0.64</v>
      </c>
      <c r="DG277" s="14">
        <v>0.64</v>
      </c>
      <c r="DH277" s="14">
        <v>0.64</v>
      </c>
      <c r="DI277" s="14">
        <v>0.64</v>
      </c>
      <c r="DR277" s="14">
        <v>0.97</v>
      </c>
      <c r="DS277" s="14">
        <v>0.99</v>
      </c>
      <c r="DV277" s="183">
        <f t="shared" si="12"/>
        <v>0</v>
      </c>
      <c r="DW277" s="183">
        <f t="shared" si="13"/>
        <v>0</v>
      </c>
      <c r="DX277" s="12">
        <f t="shared" si="14"/>
        <v>0</v>
      </c>
      <c r="DY277" s="12">
        <v>0</v>
      </c>
    </row>
    <row r="278" spans="1:129" x14ac:dyDescent="0.25">
      <c r="A278" s="294">
        <v>5259</v>
      </c>
      <c r="B278" s="294">
        <v>675635</v>
      </c>
      <c r="C278" s="294">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560">
        <v>7.3684210526315796E-2</v>
      </c>
      <c r="BC278" s="560">
        <v>2.7027027027027001E-2</v>
      </c>
      <c r="BD278" s="560">
        <v>0</v>
      </c>
      <c r="BE278" s="560">
        <v>0.25</v>
      </c>
      <c r="BF278" s="13"/>
      <c r="BG278" s="13"/>
      <c r="BH278" s="13"/>
      <c r="BI278" s="13"/>
      <c r="BJ278" s="13"/>
      <c r="BK278" s="13"/>
      <c r="BL278" s="13"/>
      <c r="BM278" s="13"/>
      <c r="BN278" s="13">
        <v>7.3684210526315796E-2</v>
      </c>
      <c r="BO278" s="13">
        <v>2.7027027027027001E-2</v>
      </c>
      <c r="BP278" s="13">
        <v>0</v>
      </c>
      <c r="BQ278" s="13">
        <v>0.25</v>
      </c>
      <c r="BR278" s="704" t="s">
        <v>36</v>
      </c>
      <c r="BS278" s="704" t="s">
        <v>35</v>
      </c>
      <c r="BT278" s="704" t="s">
        <v>35</v>
      </c>
      <c r="BU278" s="704" t="s">
        <v>36</v>
      </c>
      <c r="BV278" s="704" t="s">
        <v>36</v>
      </c>
      <c r="BW278" s="704" t="s">
        <v>35</v>
      </c>
      <c r="BX278" s="704" t="s">
        <v>35</v>
      </c>
      <c r="BY278" s="704" t="s">
        <v>36</v>
      </c>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CP278" s="14">
        <v>0</v>
      </c>
      <c r="CQ278" s="14">
        <v>1.48</v>
      </c>
      <c r="CR278" s="14">
        <v>1.48</v>
      </c>
      <c r="CS278" s="14">
        <v>0</v>
      </c>
      <c r="DB278" s="14">
        <v>0</v>
      </c>
      <c r="DC278" s="14">
        <v>2.76</v>
      </c>
      <c r="DD278" s="14">
        <v>2.76</v>
      </c>
      <c r="DE278" s="14">
        <v>0</v>
      </c>
      <c r="DF278" s="14">
        <v>0</v>
      </c>
      <c r="DG278" s="14">
        <v>2.76</v>
      </c>
      <c r="DH278" s="14">
        <v>2.76</v>
      </c>
      <c r="DI278" s="14">
        <v>0</v>
      </c>
      <c r="DR278" s="14">
        <v>0.9</v>
      </c>
      <c r="DS278" s="14">
        <v>0.93</v>
      </c>
      <c r="DV278" s="183">
        <f t="shared" si="12"/>
        <v>2</v>
      </c>
      <c r="DW278" s="183">
        <f t="shared" si="13"/>
        <v>2</v>
      </c>
      <c r="DX278" s="12">
        <f t="shared" si="14"/>
        <v>0</v>
      </c>
      <c r="DY278" s="12">
        <v>0</v>
      </c>
    </row>
    <row r="279" spans="1:129" x14ac:dyDescent="0.25">
      <c r="A279" s="294">
        <v>4975</v>
      </c>
      <c r="B279" s="294">
        <v>675638</v>
      </c>
      <c r="C279" s="294">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560">
        <v>3.8216560509554097E-2</v>
      </c>
      <c r="BC279" s="560">
        <v>6.5420560747663503E-2</v>
      </c>
      <c r="BD279" s="560">
        <v>0</v>
      </c>
      <c r="BE279" s="560">
        <v>8.7837837837837801E-2</v>
      </c>
      <c r="BF279" s="13"/>
      <c r="BG279" s="13"/>
      <c r="BH279" s="13"/>
      <c r="BI279" s="13"/>
      <c r="BJ279" s="13"/>
      <c r="BK279" s="13"/>
      <c r="BL279" s="13"/>
      <c r="BM279" s="13"/>
      <c r="BN279" s="13">
        <v>3.8216560509554097E-2</v>
      </c>
      <c r="BO279" s="13">
        <v>6.5420560747663503E-2</v>
      </c>
      <c r="BP279" s="13">
        <v>0</v>
      </c>
      <c r="BQ279" s="13">
        <v>8.7837837837837801E-2</v>
      </c>
      <c r="BR279" s="704" t="s">
        <v>36</v>
      </c>
      <c r="BS279" s="704" t="s">
        <v>36</v>
      </c>
      <c r="BT279" s="704" t="s">
        <v>35</v>
      </c>
      <c r="BU279" s="704" t="s">
        <v>35</v>
      </c>
      <c r="BV279" s="704" t="s">
        <v>36</v>
      </c>
      <c r="BW279" s="704" t="s">
        <v>36</v>
      </c>
      <c r="BX279" s="704" t="s">
        <v>35</v>
      </c>
      <c r="BY279" s="704" t="s">
        <v>35</v>
      </c>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38.81</v>
      </c>
      <c r="CF279" s="14">
        <f>+INDEX('Monthy Targets'!AB:AB,MATCH(FY2018_ALL_Targets!$B279,'Monthy Targets'!$B:$B,0))</f>
        <v>39.01</v>
      </c>
      <c r="CG279" s="14">
        <f>+INDEX('Monthy Targets'!AC:AC,MATCH(FY2018_ALL_Targets!$B279,'Monthy Targets'!$B:$B,0))</f>
        <v>0</v>
      </c>
      <c r="CH279" s="14">
        <f>+INDEX('Monthy Targets'!AD:AD,MATCH(FY2018_ALL_Targets!$B279,'Monthy Targets'!$B:$B,0))</f>
        <v>0</v>
      </c>
      <c r="CI279" s="14">
        <f>+INDEX('Monthy Targets'!AE:AE,MATCH(FY2018_ALL_Targets!$B279,'Monthy Targets'!$B:$B,0))</f>
        <v>0</v>
      </c>
      <c r="CJ279" s="14">
        <f>+INDEX('Monthy Targets'!AF:AF,MATCH(FY2018_ALL_Targets!$B279,'Monthy Targets'!$B:$B,0))</f>
        <v>0</v>
      </c>
      <c r="CK279" s="14">
        <f>+INDEX('Monthy Targets'!AG:AG,MATCH(FY2018_ALL_Targets!$B279,'Monthy Targets'!$B:$B,0))</f>
        <v>0</v>
      </c>
      <c r="CL279" s="14">
        <v>2.58</v>
      </c>
      <c r="CM279" s="14">
        <v>2.58</v>
      </c>
      <c r="CN279" s="14">
        <v>2.58</v>
      </c>
      <c r="CO279" s="14">
        <v>2.58</v>
      </c>
      <c r="CP279" s="14">
        <v>0</v>
      </c>
      <c r="CQ279" s="14">
        <v>0</v>
      </c>
      <c r="CR279" s="14">
        <v>2.58</v>
      </c>
      <c r="CS279" s="14">
        <v>2.58</v>
      </c>
      <c r="DB279" s="14">
        <v>4.79</v>
      </c>
      <c r="DC279" s="14">
        <v>4.79</v>
      </c>
      <c r="DD279" s="14">
        <v>4.79</v>
      </c>
      <c r="DE279" s="14">
        <v>4.79</v>
      </c>
      <c r="DF279" s="14">
        <v>0</v>
      </c>
      <c r="DG279" s="14">
        <v>0</v>
      </c>
      <c r="DH279" s="14">
        <v>4.79</v>
      </c>
      <c r="DI279" s="14">
        <v>4.79</v>
      </c>
      <c r="DR279" s="14">
        <v>7.29</v>
      </c>
      <c r="DS279" s="14">
        <v>5.86</v>
      </c>
      <c r="DV279" s="183">
        <f t="shared" si="12"/>
        <v>2</v>
      </c>
      <c r="DW279" s="183">
        <f t="shared" si="13"/>
        <v>2</v>
      </c>
      <c r="DX279" s="12">
        <f t="shared" si="14"/>
        <v>0</v>
      </c>
      <c r="DY279" s="12">
        <v>0</v>
      </c>
    </row>
    <row r="280" spans="1:129" x14ac:dyDescent="0.25">
      <c r="A280" s="294">
        <v>4481</v>
      </c>
      <c r="B280" s="294">
        <v>675641</v>
      </c>
      <c r="C280" s="294">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560">
        <v>2.5641025641025599E-2</v>
      </c>
      <c r="BC280" s="560">
        <v>8.5106382978723402E-2</v>
      </c>
      <c r="BD280" s="560">
        <v>0</v>
      </c>
      <c r="BE280" s="560">
        <v>0.105263157894737</v>
      </c>
      <c r="BF280" s="13"/>
      <c r="BG280" s="13"/>
      <c r="BH280" s="13"/>
      <c r="BI280" s="13"/>
      <c r="BJ280" s="13"/>
      <c r="BK280" s="13"/>
      <c r="BL280" s="13"/>
      <c r="BM280" s="13"/>
      <c r="BN280" s="13">
        <v>2.5641025641025599E-2</v>
      </c>
      <c r="BO280" s="13">
        <v>8.5106382978723402E-2</v>
      </c>
      <c r="BP280" s="13">
        <v>0</v>
      </c>
      <c r="BQ280" s="13">
        <v>0.105263157894737</v>
      </c>
      <c r="BR280" s="704" t="s">
        <v>35</v>
      </c>
      <c r="BS280" s="704" t="s">
        <v>36</v>
      </c>
      <c r="BT280" s="704" t="s">
        <v>35</v>
      </c>
      <c r="BU280" s="704" t="s">
        <v>35</v>
      </c>
      <c r="BV280" s="704" t="s">
        <v>35</v>
      </c>
      <c r="BW280" s="704" t="s">
        <v>36</v>
      </c>
      <c r="BX280" s="704" t="s">
        <v>35</v>
      </c>
      <c r="BY280" s="704" t="s">
        <v>35</v>
      </c>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9.39</v>
      </c>
      <c r="CF280" s="14">
        <f>+INDEX('Monthy Targets'!AB:AB,MATCH(FY2018_ALL_Targets!$B280,'Monthy Targets'!$B:$B,0))</f>
        <v>9.43</v>
      </c>
      <c r="CG280" s="14">
        <f>+INDEX('Monthy Targets'!AC:AC,MATCH(FY2018_ALL_Targets!$B280,'Monthy Targets'!$B:$B,0))</f>
        <v>0</v>
      </c>
      <c r="CH280" s="14">
        <f>+INDEX('Monthy Targets'!AD:AD,MATCH(FY2018_ALL_Targets!$B280,'Monthy Targets'!$B:$B,0))</f>
        <v>0</v>
      </c>
      <c r="CI280" s="14">
        <f>+INDEX('Monthy Targets'!AE:AE,MATCH(FY2018_ALL_Targets!$B280,'Monthy Targets'!$B:$B,0))</f>
        <v>0</v>
      </c>
      <c r="CJ280" s="14">
        <f>+INDEX('Monthy Targets'!AF:AF,MATCH(FY2018_ALL_Targets!$B280,'Monthy Targets'!$B:$B,0))</f>
        <v>0</v>
      </c>
      <c r="CK280" s="14">
        <f>+INDEX('Monthy Targets'!AG:AG,MATCH(FY2018_ALL_Targets!$B280,'Monthy Targets'!$B:$B,0))</f>
        <v>0</v>
      </c>
      <c r="CL280" s="14">
        <v>0.62</v>
      </c>
      <c r="CM280" s="14">
        <v>0</v>
      </c>
      <c r="CN280" s="14">
        <v>0.62</v>
      </c>
      <c r="CO280" s="14">
        <v>0.62</v>
      </c>
      <c r="CP280" s="14">
        <v>0.62</v>
      </c>
      <c r="CQ280" s="14">
        <v>0</v>
      </c>
      <c r="CR280" s="14">
        <v>0.62</v>
      </c>
      <c r="CS280" s="14">
        <v>0.62</v>
      </c>
      <c r="DB280" s="14">
        <v>1.1599999999999999</v>
      </c>
      <c r="DC280" s="14">
        <v>0</v>
      </c>
      <c r="DD280" s="14">
        <v>1.1599999999999999</v>
      </c>
      <c r="DE280" s="14">
        <v>1.1599999999999999</v>
      </c>
      <c r="DF280" s="14">
        <v>1.1599999999999999</v>
      </c>
      <c r="DG280" s="14">
        <v>0</v>
      </c>
      <c r="DH280" s="14">
        <v>1.1599999999999999</v>
      </c>
      <c r="DI280" s="14">
        <v>1.1599999999999999</v>
      </c>
      <c r="DR280" s="14">
        <v>1.57</v>
      </c>
      <c r="DS280" s="14">
        <v>1.61</v>
      </c>
      <c r="DV280" s="183">
        <f t="shared" si="12"/>
        <v>1</v>
      </c>
      <c r="DW280" s="183">
        <f t="shared" si="13"/>
        <v>1</v>
      </c>
      <c r="DX280" s="12">
        <f t="shared" si="14"/>
        <v>0</v>
      </c>
      <c r="DY280" s="12">
        <v>0</v>
      </c>
    </row>
    <row r="281" spans="1:129" x14ac:dyDescent="0.25">
      <c r="A281" s="294">
        <v>5378</v>
      </c>
      <c r="B281" s="294">
        <v>675645</v>
      </c>
      <c r="C281" s="294">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560">
        <v>2.04081632653061E-2</v>
      </c>
      <c r="BC281" s="560">
        <v>6.0606060606060601E-2</v>
      </c>
      <c r="BD281" s="560">
        <v>0</v>
      </c>
      <c r="BE281" s="560">
        <v>8.3333333333333301E-2</v>
      </c>
      <c r="BF281" s="13"/>
      <c r="BG281" s="13"/>
      <c r="BH281" s="13"/>
      <c r="BI281" s="13"/>
      <c r="BJ281" s="13"/>
      <c r="BK281" s="13"/>
      <c r="BL281" s="13"/>
      <c r="BM281" s="13"/>
      <c r="BN281" s="13">
        <v>2.04081632653061E-2</v>
      </c>
      <c r="BO281" s="13">
        <v>6.0606060606060601E-2</v>
      </c>
      <c r="BP281" s="13">
        <v>0</v>
      </c>
      <c r="BQ281" s="13">
        <v>8.3333333333333301E-2</v>
      </c>
      <c r="BR281" s="704" t="s">
        <v>35</v>
      </c>
      <c r="BS281" s="704" t="s">
        <v>36</v>
      </c>
      <c r="BT281" s="704" t="s">
        <v>35</v>
      </c>
      <c r="BU281" s="704" t="s">
        <v>35</v>
      </c>
      <c r="BV281" s="704" t="s">
        <v>35</v>
      </c>
      <c r="BW281" s="704" t="s">
        <v>36</v>
      </c>
      <c r="BX281" s="704" t="s">
        <v>35</v>
      </c>
      <c r="BY281" s="704" t="s">
        <v>35</v>
      </c>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3.51</v>
      </c>
      <c r="CF281" s="14">
        <f>+INDEX('Monthy Targets'!AB:AB,MATCH(FY2018_ALL_Targets!$B281,'Monthy Targets'!$B:$B,0))</f>
        <v>3.53</v>
      </c>
      <c r="CG281" s="14">
        <f>+INDEX('Monthy Targets'!AC:AC,MATCH(FY2018_ALL_Targets!$B281,'Monthy Targets'!$B:$B,0))</f>
        <v>0</v>
      </c>
      <c r="CH281" s="14">
        <f>+INDEX('Monthy Targets'!AD:AD,MATCH(FY2018_ALL_Targets!$B281,'Monthy Targets'!$B:$B,0))</f>
        <v>0</v>
      </c>
      <c r="CI281" s="14">
        <f>+INDEX('Monthy Targets'!AE:AE,MATCH(FY2018_ALL_Targets!$B281,'Monthy Targets'!$B:$B,0))</f>
        <v>0</v>
      </c>
      <c r="CJ281" s="14">
        <f>+INDEX('Monthy Targets'!AF:AF,MATCH(FY2018_ALL_Targets!$B281,'Monthy Targets'!$B:$B,0))</f>
        <v>0</v>
      </c>
      <c r="CK281" s="14">
        <f>+INDEX('Monthy Targets'!AG:AG,MATCH(FY2018_ALL_Targets!$B281,'Monthy Targets'!$B:$B,0))</f>
        <v>0</v>
      </c>
      <c r="CL281" s="14">
        <v>0.23</v>
      </c>
      <c r="CM281" s="14">
        <v>0</v>
      </c>
      <c r="CN281" s="14">
        <v>0.23</v>
      </c>
      <c r="CO281" s="14">
        <v>0.23</v>
      </c>
      <c r="CP281" s="14">
        <v>0.23</v>
      </c>
      <c r="CQ281" s="14">
        <v>0</v>
      </c>
      <c r="CR281" s="14">
        <v>0.23</v>
      </c>
      <c r="CS281" s="14">
        <v>0.23</v>
      </c>
      <c r="DB281" s="14">
        <v>0.43</v>
      </c>
      <c r="DC281" s="14">
        <v>0</v>
      </c>
      <c r="DD281" s="14">
        <v>0.43</v>
      </c>
      <c r="DE281" s="14">
        <v>0.43</v>
      </c>
      <c r="DF281" s="14">
        <v>0.43</v>
      </c>
      <c r="DG281" s="14">
        <v>0</v>
      </c>
      <c r="DH281" s="14">
        <v>0.43</v>
      </c>
      <c r="DI281" s="14">
        <v>0.43</v>
      </c>
      <c r="DR281" s="14">
        <v>0.59</v>
      </c>
      <c r="DS281" s="14">
        <v>0.6</v>
      </c>
      <c r="DV281" s="183">
        <f t="shared" si="12"/>
        <v>1</v>
      </c>
      <c r="DW281" s="183">
        <f t="shared" si="13"/>
        <v>1</v>
      </c>
      <c r="DX281" s="12">
        <f t="shared" si="14"/>
        <v>0</v>
      </c>
      <c r="DY281" s="12">
        <v>0</v>
      </c>
    </row>
    <row r="282" spans="1:129" x14ac:dyDescent="0.25">
      <c r="A282" s="294">
        <v>5133</v>
      </c>
      <c r="B282" s="294">
        <v>675646</v>
      </c>
      <c r="C282" s="294">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560">
        <v>0</v>
      </c>
      <c r="BC282" s="560">
        <v>9.0909090909090898E-2</v>
      </c>
      <c r="BD282" s="560">
        <v>0</v>
      </c>
      <c r="BE282" s="560">
        <v>0.25423728813559299</v>
      </c>
      <c r="BF282" s="13"/>
      <c r="BG282" s="13"/>
      <c r="BH282" s="13"/>
      <c r="BI282" s="13"/>
      <c r="BJ282" s="13"/>
      <c r="BK282" s="13"/>
      <c r="BL282" s="13"/>
      <c r="BM282" s="13"/>
      <c r="BN282" s="13">
        <v>0</v>
      </c>
      <c r="BO282" s="13">
        <v>9.0909090909090898E-2</v>
      </c>
      <c r="BP282" s="13">
        <v>0</v>
      </c>
      <c r="BQ282" s="13">
        <v>0.25423728813559299</v>
      </c>
      <c r="BR282" s="704" t="s">
        <v>35</v>
      </c>
      <c r="BS282" s="704" t="s">
        <v>36</v>
      </c>
      <c r="BT282" s="704" t="s">
        <v>35</v>
      </c>
      <c r="BU282" s="704" t="s">
        <v>36</v>
      </c>
      <c r="BV282" s="704" t="s">
        <v>35</v>
      </c>
      <c r="BW282" s="704" t="s">
        <v>36</v>
      </c>
      <c r="BX282" s="704" t="s">
        <v>35</v>
      </c>
      <c r="BY282" s="704" t="s">
        <v>36</v>
      </c>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6.29</v>
      </c>
      <c r="CF282" s="14">
        <f>+INDEX('Monthy Targets'!AB:AB,MATCH(FY2018_ALL_Targets!$B282,'Monthy Targets'!$B:$B,0))</f>
        <v>6.33</v>
      </c>
      <c r="CG282" s="14">
        <f>+INDEX('Monthy Targets'!AC:AC,MATCH(FY2018_ALL_Targets!$B282,'Monthy Targets'!$B:$B,0))</f>
        <v>0</v>
      </c>
      <c r="CH282" s="14">
        <f>+INDEX('Monthy Targets'!AD:AD,MATCH(FY2018_ALL_Targets!$B282,'Monthy Targets'!$B:$B,0))</f>
        <v>0</v>
      </c>
      <c r="CI282" s="14">
        <f>+INDEX('Monthy Targets'!AE:AE,MATCH(FY2018_ALL_Targets!$B282,'Monthy Targets'!$B:$B,0))</f>
        <v>0</v>
      </c>
      <c r="CJ282" s="14">
        <f>+INDEX('Monthy Targets'!AF:AF,MATCH(FY2018_ALL_Targets!$B282,'Monthy Targets'!$B:$B,0))</f>
        <v>0</v>
      </c>
      <c r="CK282" s="14">
        <f>+INDEX('Monthy Targets'!AG:AG,MATCH(FY2018_ALL_Targets!$B282,'Monthy Targets'!$B:$B,0))</f>
        <v>0</v>
      </c>
      <c r="CL282" s="14">
        <v>0.42</v>
      </c>
      <c r="CM282" s="14">
        <v>0.42</v>
      </c>
      <c r="CN282" s="14">
        <v>0.42</v>
      </c>
      <c r="CO282" s="14">
        <v>0</v>
      </c>
      <c r="CP282" s="14">
        <v>0.42</v>
      </c>
      <c r="CQ282" s="14">
        <v>0</v>
      </c>
      <c r="CR282" s="14">
        <v>0.42</v>
      </c>
      <c r="CS282" s="14">
        <v>0</v>
      </c>
      <c r="DB282" s="14">
        <v>0.78</v>
      </c>
      <c r="DC282" s="14">
        <v>0.78</v>
      </c>
      <c r="DD282" s="14">
        <v>0.78</v>
      </c>
      <c r="DE282" s="14">
        <v>0</v>
      </c>
      <c r="DF282" s="14">
        <v>0.78</v>
      </c>
      <c r="DG282" s="14">
        <v>0</v>
      </c>
      <c r="DH282" s="14">
        <v>0.78</v>
      </c>
      <c r="DI282" s="14">
        <v>0</v>
      </c>
      <c r="DR282" s="14">
        <v>1.06</v>
      </c>
      <c r="DS282" s="14">
        <v>0.95</v>
      </c>
      <c r="DV282" s="183">
        <f t="shared" si="12"/>
        <v>2</v>
      </c>
      <c r="DW282" s="183">
        <f t="shared" si="13"/>
        <v>2</v>
      </c>
      <c r="DX282" s="12">
        <f t="shared" si="14"/>
        <v>0</v>
      </c>
      <c r="DY282" s="12">
        <v>0</v>
      </c>
    </row>
    <row r="283" spans="1:129" x14ac:dyDescent="0.25">
      <c r="A283" s="294">
        <v>4914</v>
      </c>
      <c r="B283" s="294">
        <v>675651</v>
      </c>
      <c r="C283" s="294">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560">
        <v>0</v>
      </c>
      <c r="BC283" s="560">
        <v>4.3478260869565202E-2</v>
      </c>
      <c r="BD283" s="560">
        <v>0</v>
      </c>
      <c r="BE283" s="560">
        <v>9.0909090909090898E-2</v>
      </c>
      <c r="BF283" s="13"/>
      <c r="BG283" s="13"/>
      <c r="BH283" s="13"/>
      <c r="BI283" s="13"/>
      <c r="BJ283" s="13"/>
      <c r="BK283" s="13"/>
      <c r="BL283" s="13"/>
      <c r="BM283" s="13"/>
      <c r="BN283" s="13">
        <v>0</v>
      </c>
      <c r="BO283" s="13">
        <v>4.3478260869565202E-2</v>
      </c>
      <c r="BP283" s="13">
        <v>0</v>
      </c>
      <c r="BQ283" s="13">
        <v>9.0909090909090898E-2</v>
      </c>
      <c r="BR283" s="704" t="s">
        <v>35</v>
      </c>
      <c r="BS283" s="704" t="s">
        <v>35</v>
      </c>
      <c r="BT283" s="704" t="s">
        <v>35</v>
      </c>
      <c r="BU283" s="704" t="s">
        <v>35</v>
      </c>
      <c r="BV283" s="704" t="s">
        <v>35</v>
      </c>
      <c r="BW283" s="704" t="s">
        <v>35</v>
      </c>
      <c r="BX283" s="704" t="s">
        <v>35</v>
      </c>
      <c r="BY283" s="704" t="s">
        <v>35</v>
      </c>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10.85</v>
      </c>
      <c r="CF283" s="14">
        <f>+INDEX('Monthy Targets'!AB:AB,MATCH(FY2018_ALL_Targets!$B283,'Monthy Targets'!$B:$B,0))</f>
        <v>10.91</v>
      </c>
      <c r="CG283" s="14">
        <f>+INDEX('Monthy Targets'!AC:AC,MATCH(FY2018_ALL_Targets!$B283,'Monthy Targets'!$B:$B,0))</f>
        <v>0</v>
      </c>
      <c r="CH283" s="14">
        <f>+INDEX('Monthy Targets'!AD:AD,MATCH(FY2018_ALL_Targets!$B283,'Monthy Targets'!$B:$B,0))</f>
        <v>0</v>
      </c>
      <c r="CI283" s="14">
        <f>+INDEX('Monthy Targets'!AE:AE,MATCH(FY2018_ALL_Targets!$B283,'Monthy Targets'!$B:$B,0))</f>
        <v>0</v>
      </c>
      <c r="CJ283" s="14">
        <f>+INDEX('Monthy Targets'!AF:AF,MATCH(FY2018_ALL_Targets!$B283,'Monthy Targets'!$B:$B,0))</f>
        <v>0</v>
      </c>
      <c r="CK283" s="14">
        <f>+INDEX('Monthy Targets'!AG:AG,MATCH(FY2018_ALL_Targets!$B283,'Monthy Targets'!$B:$B,0))</f>
        <v>0</v>
      </c>
      <c r="CL283" s="14">
        <v>0.72</v>
      </c>
      <c r="CM283" s="14">
        <v>0</v>
      </c>
      <c r="CN283" s="14">
        <v>0.72</v>
      </c>
      <c r="CO283" s="14">
        <v>0</v>
      </c>
      <c r="CP283" s="14">
        <v>0.72</v>
      </c>
      <c r="CQ283" s="14">
        <v>0.72</v>
      </c>
      <c r="CR283" s="14">
        <v>0.72</v>
      </c>
      <c r="CS283" s="14">
        <v>0.72</v>
      </c>
      <c r="DB283" s="14">
        <v>1.34</v>
      </c>
      <c r="DC283" s="14">
        <v>0</v>
      </c>
      <c r="DD283" s="14">
        <v>1.34</v>
      </c>
      <c r="DE283" s="14">
        <v>0</v>
      </c>
      <c r="DF283" s="14">
        <v>1.34</v>
      </c>
      <c r="DG283" s="14">
        <v>1.34</v>
      </c>
      <c r="DH283" s="14">
        <v>1.34</v>
      </c>
      <c r="DI283" s="14">
        <v>1.34</v>
      </c>
      <c r="DR283" s="14">
        <v>1.6</v>
      </c>
      <c r="DS283" s="14">
        <v>2.09</v>
      </c>
      <c r="DV283" s="183">
        <f t="shared" si="12"/>
        <v>0</v>
      </c>
      <c r="DW283" s="183">
        <f t="shared" si="13"/>
        <v>0</v>
      </c>
      <c r="DX283" s="12">
        <f t="shared" si="14"/>
        <v>0</v>
      </c>
      <c r="DY283" s="12">
        <v>0</v>
      </c>
    </row>
    <row r="284" spans="1:129" x14ac:dyDescent="0.25">
      <c r="A284" s="294">
        <v>4628</v>
      </c>
      <c r="B284" s="294">
        <v>675663</v>
      </c>
      <c r="C284" s="294">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560">
        <v>4.3478260869565202E-2</v>
      </c>
      <c r="BC284" s="560">
        <v>0</v>
      </c>
      <c r="BD284" s="560">
        <v>0</v>
      </c>
      <c r="BE284" s="560">
        <v>7.4999999999999997E-2</v>
      </c>
      <c r="BF284" s="13"/>
      <c r="BG284" s="13"/>
      <c r="BH284" s="13"/>
      <c r="BI284" s="13"/>
      <c r="BJ284" s="13"/>
      <c r="BK284" s="13"/>
      <c r="BL284" s="13"/>
      <c r="BM284" s="13"/>
      <c r="BN284" s="13">
        <v>4.3478260869565202E-2</v>
      </c>
      <c r="BO284" s="13">
        <v>0</v>
      </c>
      <c r="BP284" s="13">
        <v>0</v>
      </c>
      <c r="BQ284" s="13">
        <v>7.4999999999999997E-2</v>
      </c>
      <c r="BR284" s="704" t="s">
        <v>36</v>
      </c>
      <c r="BS284" s="704" t="s">
        <v>35</v>
      </c>
      <c r="BT284" s="704" t="s">
        <v>35</v>
      </c>
      <c r="BU284" s="704" t="s">
        <v>35</v>
      </c>
      <c r="BV284" s="704" t="s">
        <v>36</v>
      </c>
      <c r="BW284" s="704" t="s">
        <v>35</v>
      </c>
      <c r="BX284" s="704" t="s">
        <v>35</v>
      </c>
      <c r="BY284" s="704" t="s">
        <v>35</v>
      </c>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2.74</v>
      </c>
      <c r="CF284" s="14">
        <f>+INDEX('Monthy Targets'!AB:AB,MATCH(FY2018_ALL_Targets!$B284,'Monthy Targets'!$B:$B,0))</f>
        <v>2.73</v>
      </c>
      <c r="CG284" s="14">
        <f>+INDEX('Monthy Targets'!AC:AC,MATCH(FY2018_ALL_Targets!$B284,'Monthy Targets'!$B:$B,0))</f>
        <v>0</v>
      </c>
      <c r="CH284" s="14">
        <f>+INDEX('Monthy Targets'!AD:AD,MATCH(FY2018_ALL_Targets!$B284,'Monthy Targets'!$B:$B,0))</f>
        <v>0</v>
      </c>
      <c r="CI284" s="14">
        <f>+INDEX('Monthy Targets'!AE:AE,MATCH(FY2018_ALL_Targets!$B284,'Monthy Targets'!$B:$B,0))</f>
        <v>0</v>
      </c>
      <c r="CJ284" s="14">
        <f>+INDEX('Monthy Targets'!AF:AF,MATCH(FY2018_ALL_Targets!$B284,'Monthy Targets'!$B:$B,0))</f>
        <v>0</v>
      </c>
      <c r="CK284" s="14">
        <f>+INDEX('Monthy Targets'!AG:AG,MATCH(FY2018_ALL_Targets!$B284,'Monthy Targets'!$B:$B,0))</f>
        <v>0</v>
      </c>
      <c r="CL284" s="14">
        <v>0</v>
      </c>
      <c r="CM284" s="14">
        <v>0.18</v>
      </c>
      <c r="CN284" s="14">
        <v>0.18</v>
      </c>
      <c r="CO284" s="14">
        <v>0.18</v>
      </c>
      <c r="CP284" s="14">
        <v>0</v>
      </c>
      <c r="CQ284" s="14">
        <v>0.18</v>
      </c>
      <c r="CR284" s="14">
        <v>0.18</v>
      </c>
      <c r="CS284" s="14">
        <v>0.18</v>
      </c>
      <c r="DB284" s="14">
        <v>0</v>
      </c>
      <c r="DC284" s="14">
        <v>0.34</v>
      </c>
      <c r="DD284" s="14">
        <v>0.34</v>
      </c>
      <c r="DE284" s="14">
        <v>0.34</v>
      </c>
      <c r="DF284" s="14">
        <v>0</v>
      </c>
      <c r="DG284" s="14">
        <v>0.34</v>
      </c>
      <c r="DH284" s="14">
        <v>0.34</v>
      </c>
      <c r="DI284" s="14">
        <v>0.34</v>
      </c>
      <c r="DR284" s="14">
        <v>0.46</v>
      </c>
      <c r="DS284" s="14">
        <v>0.47</v>
      </c>
      <c r="DV284" s="183">
        <f t="shared" si="12"/>
        <v>1</v>
      </c>
      <c r="DW284" s="183">
        <f t="shared" si="13"/>
        <v>1</v>
      </c>
      <c r="DX284" s="12">
        <f t="shared" si="14"/>
        <v>0</v>
      </c>
      <c r="DY284" s="12">
        <v>0</v>
      </c>
    </row>
    <row r="285" spans="1:129" x14ac:dyDescent="0.25">
      <c r="A285" s="294">
        <v>5060</v>
      </c>
      <c r="B285" s="294">
        <v>675664</v>
      </c>
      <c r="C285" s="294">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560">
        <v>7.0175438596491196E-2</v>
      </c>
      <c r="BC285" s="560">
        <v>2.7777777777777801E-2</v>
      </c>
      <c r="BD285" s="560">
        <v>0</v>
      </c>
      <c r="BE285" s="560">
        <v>0.12727272727272701</v>
      </c>
      <c r="BF285" s="13"/>
      <c r="BG285" s="13"/>
      <c r="BH285" s="13"/>
      <c r="BI285" s="13"/>
      <c r="BJ285" s="13"/>
      <c r="BK285" s="13"/>
      <c r="BL285" s="13"/>
      <c r="BM285" s="13"/>
      <c r="BN285" s="13">
        <v>7.0175438596491196E-2</v>
      </c>
      <c r="BO285" s="13">
        <v>2.7777777777777801E-2</v>
      </c>
      <c r="BP285" s="13">
        <v>0</v>
      </c>
      <c r="BQ285" s="13">
        <v>0.12727272727272701</v>
      </c>
      <c r="BR285" s="704" t="s">
        <v>36</v>
      </c>
      <c r="BS285" s="704" t="s">
        <v>35</v>
      </c>
      <c r="BT285" s="704" t="s">
        <v>35</v>
      </c>
      <c r="BU285" s="704" t="s">
        <v>35</v>
      </c>
      <c r="BV285" s="704" t="s">
        <v>36</v>
      </c>
      <c r="BW285" s="704" t="s">
        <v>35</v>
      </c>
      <c r="BX285" s="704" t="s">
        <v>35</v>
      </c>
      <c r="BY285" s="704" t="s">
        <v>35</v>
      </c>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4.03</v>
      </c>
      <c r="CF285" s="14">
        <f>+INDEX('Monthy Targets'!AB:AB,MATCH(FY2018_ALL_Targets!$B285,'Monthy Targets'!$B:$B,0))</f>
        <v>4.05</v>
      </c>
      <c r="CG285" s="14">
        <f>+INDEX('Monthy Targets'!AC:AC,MATCH(FY2018_ALL_Targets!$B285,'Monthy Targets'!$B:$B,0))</f>
        <v>0</v>
      </c>
      <c r="CH285" s="14">
        <f>+INDEX('Monthy Targets'!AD:AD,MATCH(FY2018_ALL_Targets!$B285,'Monthy Targets'!$B:$B,0))</f>
        <v>0</v>
      </c>
      <c r="CI285" s="14">
        <f>+INDEX('Monthy Targets'!AE:AE,MATCH(FY2018_ALL_Targets!$B285,'Monthy Targets'!$B:$B,0))</f>
        <v>0</v>
      </c>
      <c r="CJ285" s="14">
        <f>+INDEX('Monthy Targets'!AF:AF,MATCH(FY2018_ALL_Targets!$B285,'Monthy Targets'!$B:$B,0))</f>
        <v>0</v>
      </c>
      <c r="CK285" s="14">
        <f>+INDEX('Monthy Targets'!AG:AG,MATCH(FY2018_ALL_Targets!$B285,'Monthy Targets'!$B:$B,0))</f>
        <v>0</v>
      </c>
      <c r="CL285" s="14">
        <v>0.27</v>
      </c>
      <c r="CM285" s="14">
        <v>0.27</v>
      </c>
      <c r="CN285" s="14">
        <v>0.27</v>
      </c>
      <c r="CO285" s="14">
        <v>0.27</v>
      </c>
      <c r="CP285" s="14">
        <v>0</v>
      </c>
      <c r="CQ285" s="14">
        <v>0.27</v>
      </c>
      <c r="CR285" s="14">
        <v>0.27</v>
      </c>
      <c r="CS285" s="14">
        <v>0.27</v>
      </c>
      <c r="DB285" s="14">
        <v>0.5</v>
      </c>
      <c r="DC285" s="14">
        <v>0.5</v>
      </c>
      <c r="DD285" s="14">
        <v>0.5</v>
      </c>
      <c r="DE285" s="14">
        <v>0.5</v>
      </c>
      <c r="DF285" s="14">
        <v>0</v>
      </c>
      <c r="DG285" s="14">
        <v>0.5</v>
      </c>
      <c r="DH285" s="14">
        <v>0.5</v>
      </c>
      <c r="DI285" s="14">
        <v>0.5</v>
      </c>
      <c r="DR285" s="14">
        <v>0.76</v>
      </c>
      <c r="DS285" s="14">
        <v>0.69</v>
      </c>
      <c r="DV285" s="183">
        <f t="shared" si="12"/>
        <v>1</v>
      </c>
      <c r="DW285" s="183">
        <f t="shared" si="13"/>
        <v>1</v>
      </c>
      <c r="DX285" s="12">
        <f t="shared" si="14"/>
        <v>0</v>
      </c>
      <c r="DY285" s="12">
        <v>0</v>
      </c>
    </row>
    <row r="286" spans="1:129" x14ac:dyDescent="0.25">
      <c r="A286" s="294">
        <v>4743</v>
      </c>
      <c r="B286" s="294">
        <v>675677</v>
      </c>
      <c r="C286" s="294">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560">
        <v>0</v>
      </c>
      <c r="BC286" s="560">
        <v>0.16129032258064499</v>
      </c>
      <c r="BD286" s="560">
        <v>0</v>
      </c>
      <c r="BE286" s="560">
        <v>0.10344827586206901</v>
      </c>
      <c r="BF286" s="13"/>
      <c r="BG286" s="13"/>
      <c r="BH286" s="13"/>
      <c r="BI286" s="13"/>
      <c r="BJ286" s="13"/>
      <c r="BK286" s="13"/>
      <c r="BL286" s="13"/>
      <c r="BM286" s="13"/>
      <c r="BN286" s="13">
        <v>0</v>
      </c>
      <c r="BO286" s="13">
        <v>0.16129032258064499</v>
      </c>
      <c r="BP286" s="13">
        <v>0</v>
      </c>
      <c r="BQ286" s="13">
        <v>0.10344827586206901</v>
      </c>
      <c r="BR286" s="704" t="s">
        <v>35</v>
      </c>
      <c r="BS286" s="704" t="s">
        <v>36</v>
      </c>
      <c r="BT286" s="704" t="s">
        <v>35</v>
      </c>
      <c r="BU286" s="704" t="s">
        <v>35</v>
      </c>
      <c r="BV286" s="704" t="s">
        <v>35</v>
      </c>
      <c r="BW286" s="704" t="s">
        <v>36</v>
      </c>
      <c r="BX286" s="704" t="s">
        <v>35</v>
      </c>
      <c r="BY286" s="704" t="s">
        <v>35</v>
      </c>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4.67</v>
      </c>
      <c r="CF286" s="14">
        <f>+INDEX('Monthy Targets'!AB:AB,MATCH(FY2018_ALL_Targets!$B286,'Monthy Targets'!$B:$B,0))</f>
        <v>4.7</v>
      </c>
      <c r="CG286" s="14">
        <f>+INDEX('Monthy Targets'!AC:AC,MATCH(FY2018_ALL_Targets!$B286,'Monthy Targets'!$B:$B,0))</f>
        <v>0</v>
      </c>
      <c r="CH286" s="14">
        <f>+INDEX('Monthy Targets'!AD:AD,MATCH(FY2018_ALL_Targets!$B286,'Monthy Targets'!$B:$B,0))</f>
        <v>0</v>
      </c>
      <c r="CI286" s="14">
        <f>+INDEX('Monthy Targets'!AE:AE,MATCH(FY2018_ALL_Targets!$B286,'Monthy Targets'!$B:$B,0))</f>
        <v>0</v>
      </c>
      <c r="CJ286" s="14">
        <f>+INDEX('Monthy Targets'!AF:AF,MATCH(FY2018_ALL_Targets!$B286,'Monthy Targets'!$B:$B,0))</f>
        <v>0</v>
      </c>
      <c r="CK286" s="14">
        <f>+INDEX('Monthy Targets'!AG:AG,MATCH(FY2018_ALL_Targets!$B286,'Monthy Targets'!$B:$B,0))</f>
        <v>0</v>
      </c>
      <c r="CL286" s="14">
        <v>0.31</v>
      </c>
      <c r="CM286" s="14">
        <v>0</v>
      </c>
      <c r="CN286" s="14">
        <v>0.31</v>
      </c>
      <c r="CO286" s="14">
        <v>0.31</v>
      </c>
      <c r="CP286" s="14">
        <v>0.31</v>
      </c>
      <c r="CQ286" s="14">
        <v>0</v>
      </c>
      <c r="CR286" s="14">
        <v>0.31</v>
      </c>
      <c r="CS286" s="14">
        <v>0.31</v>
      </c>
      <c r="DB286" s="14">
        <v>0.57999999999999996</v>
      </c>
      <c r="DC286" s="14">
        <v>0</v>
      </c>
      <c r="DD286" s="14">
        <v>0.57999999999999996</v>
      </c>
      <c r="DE286" s="14">
        <v>0.57999999999999996</v>
      </c>
      <c r="DF286" s="14">
        <v>0.57999999999999996</v>
      </c>
      <c r="DG286" s="14">
        <v>0</v>
      </c>
      <c r="DH286" s="14">
        <v>0.57999999999999996</v>
      </c>
      <c r="DI286" s="14">
        <v>0.57999999999999996</v>
      </c>
      <c r="DR286" s="14">
        <v>0.78</v>
      </c>
      <c r="DS286" s="14">
        <v>0.8</v>
      </c>
      <c r="DV286" s="183">
        <f t="shared" si="12"/>
        <v>1</v>
      </c>
      <c r="DW286" s="183">
        <f t="shared" si="13"/>
        <v>1</v>
      </c>
      <c r="DX286" s="12">
        <f t="shared" si="14"/>
        <v>0</v>
      </c>
      <c r="DY286" s="12">
        <v>0</v>
      </c>
    </row>
    <row r="287" spans="1:129" x14ac:dyDescent="0.25">
      <c r="A287" s="294">
        <v>4008</v>
      </c>
      <c r="B287" s="294">
        <v>675678</v>
      </c>
      <c r="C287" s="294">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560">
        <v>3.77358490566038E-2</v>
      </c>
      <c r="BC287" s="560">
        <v>2.7777777777777801E-2</v>
      </c>
      <c r="BD287" s="560">
        <v>0</v>
      </c>
      <c r="BE287" s="560">
        <v>0.134615384615385</v>
      </c>
      <c r="BF287" s="13"/>
      <c r="BG287" s="13"/>
      <c r="BH287" s="13"/>
      <c r="BI287" s="13"/>
      <c r="BJ287" s="13"/>
      <c r="BK287" s="13"/>
      <c r="BL287" s="13"/>
      <c r="BM287" s="13"/>
      <c r="BN287" s="13">
        <v>3.77358490566038E-2</v>
      </c>
      <c r="BO287" s="13">
        <v>2.7777777777777801E-2</v>
      </c>
      <c r="BP287" s="13">
        <v>0</v>
      </c>
      <c r="BQ287" s="13">
        <v>0.134615384615385</v>
      </c>
      <c r="BR287" s="704" t="s">
        <v>36</v>
      </c>
      <c r="BS287" s="704" t="s">
        <v>35</v>
      </c>
      <c r="BT287" s="704" t="s">
        <v>35</v>
      </c>
      <c r="BU287" s="704" t="s">
        <v>35</v>
      </c>
      <c r="BV287" s="704" t="s">
        <v>36</v>
      </c>
      <c r="BW287" s="704" t="s">
        <v>35</v>
      </c>
      <c r="BX287" s="704" t="s">
        <v>35</v>
      </c>
      <c r="BY287" s="704" t="s">
        <v>35</v>
      </c>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3.98</v>
      </c>
      <c r="CF287" s="14">
        <f>+INDEX('Monthy Targets'!AB:AB,MATCH(FY2018_ALL_Targets!$B287,'Monthy Targets'!$B:$B,0))</f>
        <v>4</v>
      </c>
      <c r="CG287" s="14">
        <f>+INDEX('Monthy Targets'!AC:AC,MATCH(FY2018_ALL_Targets!$B287,'Monthy Targets'!$B:$B,0))</f>
        <v>0</v>
      </c>
      <c r="CH287" s="14">
        <f>+INDEX('Monthy Targets'!AD:AD,MATCH(FY2018_ALL_Targets!$B287,'Monthy Targets'!$B:$B,0))</f>
        <v>0</v>
      </c>
      <c r="CI287" s="14">
        <f>+INDEX('Monthy Targets'!AE:AE,MATCH(FY2018_ALL_Targets!$B287,'Monthy Targets'!$B:$B,0))</f>
        <v>0</v>
      </c>
      <c r="CJ287" s="14">
        <f>+INDEX('Monthy Targets'!AF:AF,MATCH(FY2018_ALL_Targets!$B287,'Monthy Targets'!$B:$B,0))</f>
        <v>0</v>
      </c>
      <c r="CK287" s="14">
        <f>+INDEX('Monthy Targets'!AG:AG,MATCH(FY2018_ALL_Targets!$B287,'Monthy Targets'!$B:$B,0))</f>
        <v>0</v>
      </c>
      <c r="CL287" s="14">
        <v>0</v>
      </c>
      <c r="CM287" s="14">
        <v>0.27</v>
      </c>
      <c r="CN287" s="14">
        <v>0.27</v>
      </c>
      <c r="CO287" s="14">
        <v>0.27</v>
      </c>
      <c r="CP287" s="14">
        <v>0</v>
      </c>
      <c r="CQ287" s="14">
        <v>0.27</v>
      </c>
      <c r="CR287" s="14">
        <v>0.27</v>
      </c>
      <c r="CS287" s="14">
        <v>0.27</v>
      </c>
      <c r="DB287" s="14">
        <v>0</v>
      </c>
      <c r="DC287" s="14">
        <v>0.49</v>
      </c>
      <c r="DD287" s="14">
        <v>0.49</v>
      </c>
      <c r="DE287" s="14">
        <v>0.49</v>
      </c>
      <c r="DF287" s="14">
        <v>0</v>
      </c>
      <c r="DG287" s="14">
        <v>0.49</v>
      </c>
      <c r="DH287" s="14">
        <v>0.49</v>
      </c>
      <c r="DI287" s="14">
        <v>0.49</v>
      </c>
      <c r="DR287" s="14">
        <v>0.67</v>
      </c>
      <c r="DS287" s="14">
        <v>0.68</v>
      </c>
      <c r="DV287" s="183">
        <f t="shared" si="12"/>
        <v>1</v>
      </c>
      <c r="DW287" s="183">
        <f t="shared" si="13"/>
        <v>1</v>
      </c>
      <c r="DX287" s="12">
        <f t="shared" si="14"/>
        <v>0</v>
      </c>
      <c r="DY287" s="12">
        <v>0</v>
      </c>
    </row>
    <row r="288" spans="1:129" x14ac:dyDescent="0.25">
      <c r="A288" s="294">
        <v>5126</v>
      </c>
      <c r="B288" s="294">
        <v>675680</v>
      </c>
      <c r="C288" s="294">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560">
        <v>1.2987012987013E-2</v>
      </c>
      <c r="BC288" s="560">
        <v>4.1666666666666699E-2</v>
      </c>
      <c r="BD288" s="560">
        <v>0</v>
      </c>
      <c r="BE288" s="560">
        <v>0.35714285714285698</v>
      </c>
      <c r="BF288" s="13"/>
      <c r="BG288" s="13"/>
      <c r="BH288" s="13"/>
      <c r="BI288" s="13"/>
      <c r="BJ288" s="13"/>
      <c r="BK288" s="13"/>
      <c r="BL288" s="13"/>
      <c r="BM288" s="13"/>
      <c r="BN288" s="13">
        <v>1.2987012987013E-2</v>
      </c>
      <c r="BO288" s="13">
        <v>4.1666666666666699E-2</v>
      </c>
      <c r="BP288" s="13">
        <v>0</v>
      </c>
      <c r="BQ288" s="13">
        <v>0.35714285714285698</v>
      </c>
      <c r="BR288" s="704" t="s">
        <v>35</v>
      </c>
      <c r="BS288" s="704" t="s">
        <v>35</v>
      </c>
      <c r="BT288" s="704" t="s">
        <v>35</v>
      </c>
      <c r="BU288" s="704" t="s">
        <v>35</v>
      </c>
      <c r="BV288" s="704" t="s">
        <v>35</v>
      </c>
      <c r="BW288" s="704" t="s">
        <v>35</v>
      </c>
      <c r="BX288" s="704" t="s">
        <v>35</v>
      </c>
      <c r="BY288" s="704" t="s">
        <v>35</v>
      </c>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9.57</v>
      </c>
      <c r="CF288" s="14">
        <f>+INDEX('Monthy Targets'!AB:AB,MATCH(FY2018_ALL_Targets!$B288,'Monthy Targets'!$B:$B,0))</f>
        <v>9.61</v>
      </c>
      <c r="CG288" s="14">
        <f>+INDEX('Monthy Targets'!AC:AC,MATCH(FY2018_ALL_Targets!$B288,'Monthy Targets'!$B:$B,0))</f>
        <v>0</v>
      </c>
      <c r="CH288" s="14">
        <f>+INDEX('Monthy Targets'!AD:AD,MATCH(FY2018_ALL_Targets!$B288,'Monthy Targets'!$B:$B,0))</f>
        <v>0</v>
      </c>
      <c r="CI288" s="14">
        <f>+INDEX('Monthy Targets'!AE:AE,MATCH(FY2018_ALL_Targets!$B288,'Monthy Targets'!$B:$B,0))</f>
        <v>0</v>
      </c>
      <c r="CJ288" s="14">
        <f>+INDEX('Monthy Targets'!AF:AF,MATCH(FY2018_ALL_Targets!$B288,'Monthy Targets'!$B:$B,0))</f>
        <v>0</v>
      </c>
      <c r="CK288" s="14">
        <f>+INDEX('Monthy Targets'!AG:AG,MATCH(FY2018_ALL_Targets!$B288,'Monthy Targets'!$B:$B,0))</f>
        <v>0</v>
      </c>
      <c r="CL288" s="14">
        <v>0.64</v>
      </c>
      <c r="CM288" s="14">
        <v>0.64</v>
      </c>
      <c r="CN288" s="14">
        <v>0.64</v>
      </c>
      <c r="CO288" s="14">
        <v>0.64</v>
      </c>
      <c r="CP288" s="14">
        <v>0.64</v>
      </c>
      <c r="CQ288" s="14">
        <v>0.64</v>
      </c>
      <c r="CR288" s="14">
        <v>0.64</v>
      </c>
      <c r="CS288" s="14">
        <v>0.64</v>
      </c>
      <c r="DB288" s="14">
        <v>1.18</v>
      </c>
      <c r="DC288" s="14">
        <v>1.18</v>
      </c>
      <c r="DD288" s="14">
        <v>1.18</v>
      </c>
      <c r="DE288" s="14">
        <v>1.18</v>
      </c>
      <c r="DF288" s="14">
        <v>1.18</v>
      </c>
      <c r="DG288" s="14">
        <v>1.18</v>
      </c>
      <c r="DH288" s="14">
        <v>1.18</v>
      </c>
      <c r="DI288" s="14">
        <v>1.18</v>
      </c>
      <c r="DR288" s="14">
        <v>1.8</v>
      </c>
      <c r="DS288" s="14">
        <v>1.84</v>
      </c>
      <c r="DV288" s="183">
        <f t="shared" si="12"/>
        <v>0</v>
      </c>
      <c r="DW288" s="183">
        <f t="shared" si="13"/>
        <v>0</v>
      </c>
      <c r="DX288" s="12">
        <f t="shared" si="14"/>
        <v>0</v>
      </c>
      <c r="DY288" s="12">
        <v>0</v>
      </c>
    </row>
    <row r="289" spans="1:129" x14ac:dyDescent="0.25">
      <c r="A289" s="294">
        <v>4900</v>
      </c>
      <c r="B289" s="294">
        <v>675681</v>
      </c>
      <c r="C289" s="294">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560">
        <v>2.9411764705882401E-2</v>
      </c>
      <c r="BC289" s="560" t="s">
        <v>3345</v>
      </c>
      <c r="BD289" s="560">
        <v>0</v>
      </c>
      <c r="BE289" s="560">
        <v>0.28125</v>
      </c>
      <c r="BF289" s="13"/>
      <c r="BG289" s="13"/>
      <c r="BH289" s="13"/>
      <c r="BI289" s="13"/>
      <c r="BJ289" s="13"/>
      <c r="BK289" s="13"/>
      <c r="BL289" s="13"/>
      <c r="BM289" s="13"/>
      <c r="BN289" s="13">
        <v>2.9411764705882401E-2</v>
      </c>
      <c r="BO289" s="13" t="s">
        <v>3345</v>
      </c>
      <c r="BP289" s="13">
        <v>0</v>
      </c>
      <c r="BQ289" s="13">
        <v>0.28125</v>
      </c>
      <c r="BR289" s="704" t="s">
        <v>35</v>
      </c>
      <c r="BS289" s="704" t="s">
        <v>35</v>
      </c>
      <c r="BT289" s="704" t="s">
        <v>35</v>
      </c>
      <c r="BU289" s="704" t="s">
        <v>36</v>
      </c>
      <c r="BV289" s="704" t="s">
        <v>35</v>
      </c>
      <c r="BW289" s="704" t="s">
        <v>35</v>
      </c>
      <c r="BX289" s="704" t="s">
        <v>35</v>
      </c>
      <c r="BY289" s="704" t="s">
        <v>36</v>
      </c>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2.13</v>
      </c>
      <c r="CF289" s="14">
        <f>+INDEX('Monthy Targets'!AB:AB,MATCH(FY2018_ALL_Targets!$B289,'Monthy Targets'!$B:$B,0))</f>
        <v>2.15</v>
      </c>
      <c r="CG289" s="14">
        <f>+INDEX('Monthy Targets'!AC:AC,MATCH(FY2018_ALL_Targets!$B289,'Monthy Targets'!$B:$B,0))</f>
        <v>0</v>
      </c>
      <c r="CH289" s="14">
        <f>+INDEX('Monthy Targets'!AD:AD,MATCH(FY2018_ALL_Targets!$B289,'Monthy Targets'!$B:$B,0))</f>
        <v>0</v>
      </c>
      <c r="CI289" s="14">
        <f>+INDEX('Monthy Targets'!AE:AE,MATCH(FY2018_ALL_Targets!$B289,'Monthy Targets'!$B:$B,0))</f>
        <v>0</v>
      </c>
      <c r="CJ289" s="14">
        <f>+INDEX('Monthy Targets'!AF:AF,MATCH(FY2018_ALL_Targets!$B289,'Monthy Targets'!$B:$B,0))</f>
        <v>0</v>
      </c>
      <c r="CK289" s="14">
        <f>+INDEX('Monthy Targets'!AG:AG,MATCH(FY2018_ALL_Targets!$B289,'Monthy Targets'!$B:$B,0))</f>
        <v>0</v>
      </c>
      <c r="CL289" s="14">
        <v>0.14000000000000001</v>
      </c>
      <c r="CM289" s="14">
        <v>0.14000000000000001</v>
      </c>
      <c r="CN289" s="14">
        <v>0.14000000000000001</v>
      </c>
      <c r="CO289" s="14">
        <v>0</v>
      </c>
      <c r="CP289" s="14">
        <v>0.14000000000000001</v>
      </c>
      <c r="CQ289" s="14">
        <v>0.14000000000000001</v>
      </c>
      <c r="CR289" s="14">
        <v>0.14000000000000001</v>
      </c>
      <c r="CS289" s="14">
        <v>0</v>
      </c>
      <c r="DB289" s="14">
        <v>0.26</v>
      </c>
      <c r="DC289" s="14">
        <v>0.26</v>
      </c>
      <c r="DD289" s="14">
        <v>0.26</v>
      </c>
      <c r="DE289" s="14">
        <v>0</v>
      </c>
      <c r="DF289" s="14">
        <v>0.26</v>
      </c>
      <c r="DG289" s="14">
        <v>0.26</v>
      </c>
      <c r="DH289" s="14">
        <v>0.26</v>
      </c>
      <c r="DI289" s="14">
        <v>0</v>
      </c>
      <c r="DR289" s="14">
        <v>0.36</v>
      </c>
      <c r="DS289" s="14">
        <v>0.37</v>
      </c>
      <c r="DV289" s="183">
        <f t="shared" si="12"/>
        <v>1</v>
      </c>
      <c r="DW289" s="183">
        <f t="shared" si="13"/>
        <v>1</v>
      </c>
      <c r="DX289" s="12">
        <f t="shared" si="14"/>
        <v>0</v>
      </c>
      <c r="DY289" s="12">
        <v>0</v>
      </c>
    </row>
    <row r="290" spans="1:129" x14ac:dyDescent="0.25">
      <c r="A290" s="294">
        <v>4593</v>
      </c>
      <c r="B290" s="294">
        <v>675695</v>
      </c>
      <c r="C290" s="294">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560">
        <v>2.8571428571428598E-2</v>
      </c>
      <c r="BC290" s="560">
        <v>0.04</v>
      </c>
      <c r="BD290" s="560">
        <v>0</v>
      </c>
      <c r="BE290" s="560">
        <v>3.5714285714285698E-2</v>
      </c>
      <c r="BF290" s="13"/>
      <c r="BG290" s="13"/>
      <c r="BH290" s="13"/>
      <c r="BI290" s="13"/>
      <c r="BJ290" s="13"/>
      <c r="BK290" s="13"/>
      <c r="BL290" s="13"/>
      <c r="BM290" s="13"/>
      <c r="BN290" s="13">
        <v>2.8571428571428598E-2</v>
      </c>
      <c r="BO290" s="13">
        <v>0.04</v>
      </c>
      <c r="BP290" s="13">
        <v>0</v>
      </c>
      <c r="BQ290" s="13">
        <v>3.5714285714285698E-2</v>
      </c>
      <c r="BR290" s="704" t="s">
        <v>35</v>
      </c>
      <c r="BS290" s="704" t="s">
        <v>35</v>
      </c>
      <c r="BT290" s="704" t="s">
        <v>35</v>
      </c>
      <c r="BU290" s="704" t="s">
        <v>35</v>
      </c>
      <c r="BV290" s="704" t="s">
        <v>35</v>
      </c>
      <c r="BW290" s="704" t="s">
        <v>35</v>
      </c>
      <c r="BX290" s="704" t="s">
        <v>35</v>
      </c>
      <c r="BY290" s="704" t="s">
        <v>35</v>
      </c>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9</v>
      </c>
      <c r="CF290" s="14">
        <f>+INDEX('Monthy Targets'!AB:AB,MATCH(FY2018_ALL_Targets!$B290,'Monthy Targets'!$B:$B,0))</f>
        <v>9.0399999999999991</v>
      </c>
      <c r="CG290" s="14">
        <f>+INDEX('Monthy Targets'!AC:AC,MATCH(FY2018_ALL_Targets!$B290,'Monthy Targets'!$B:$B,0))</f>
        <v>0</v>
      </c>
      <c r="CH290" s="14">
        <f>+INDEX('Monthy Targets'!AD:AD,MATCH(FY2018_ALL_Targets!$B290,'Monthy Targets'!$B:$B,0))</f>
        <v>0</v>
      </c>
      <c r="CI290" s="14">
        <f>+INDEX('Monthy Targets'!AE:AE,MATCH(FY2018_ALL_Targets!$B290,'Monthy Targets'!$B:$B,0))</f>
        <v>0</v>
      </c>
      <c r="CJ290" s="14">
        <f>+INDEX('Monthy Targets'!AF:AF,MATCH(FY2018_ALL_Targets!$B290,'Monthy Targets'!$B:$B,0))</f>
        <v>0</v>
      </c>
      <c r="CK290" s="14">
        <f>+INDEX('Monthy Targets'!AG:AG,MATCH(FY2018_ALL_Targets!$B290,'Monthy Targets'!$B:$B,0))</f>
        <v>0</v>
      </c>
      <c r="CL290" s="14">
        <v>0.6</v>
      </c>
      <c r="CM290" s="14">
        <v>0.6</v>
      </c>
      <c r="CN290" s="14">
        <v>0.6</v>
      </c>
      <c r="CO290" s="14">
        <v>0.6</v>
      </c>
      <c r="CP290" s="14">
        <v>0.6</v>
      </c>
      <c r="CQ290" s="14">
        <v>0.6</v>
      </c>
      <c r="CR290" s="14">
        <v>0.6</v>
      </c>
      <c r="CS290" s="14">
        <v>0.6</v>
      </c>
      <c r="DB290" s="14">
        <v>1.1100000000000001</v>
      </c>
      <c r="DC290" s="14">
        <v>1.1100000000000001</v>
      </c>
      <c r="DD290" s="14">
        <v>1.1100000000000001</v>
      </c>
      <c r="DE290" s="14">
        <v>1.1100000000000001</v>
      </c>
      <c r="DF290" s="14">
        <v>1.1100000000000001</v>
      </c>
      <c r="DG290" s="14">
        <v>1.1100000000000001</v>
      </c>
      <c r="DH290" s="14">
        <v>1.1100000000000001</v>
      </c>
      <c r="DI290" s="14">
        <v>1.1100000000000001</v>
      </c>
      <c r="DR290" s="14">
        <v>1.69</v>
      </c>
      <c r="DS290" s="14">
        <v>1.73</v>
      </c>
      <c r="DV290" s="183">
        <f t="shared" si="12"/>
        <v>0</v>
      </c>
      <c r="DW290" s="183">
        <f t="shared" si="13"/>
        <v>0</v>
      </c>
      <c r="DX290" s="12">
        <f t="shared" si="14"/>
        <v>0</v>
      </c>
      <c r="DY290" s="12">
        <v>0</v>
      </c>
    </row>
    <row r="291" spans="1:129" x14ac:dyDescent="0.25">
      <c r="A291" s="294">
        <v>4501</v>
      </c>
      <c r="B291" s="294">
        <v>675700</v>
      </c>
      <c r="C291" s="294">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560">
        <v>0.04</v>
      </c>
      <c r="BC291" s="560">
        <v>0.16666666666666699</v>
      </c>
      <c r="BD291" s="560">
        <v>0</v>
      </c>
      <c r="BE291" s="560">
        <v>8.9552238805970102E-2</v>
      </c>
      <c r="BF291" s="13"/>
      <c r="BG291" s="13"/>
      <c r="BH291" s="13"/>
      <c r="BI291" s="13"/>
      <c r="BJ291" s="13"/>
      <c r="BK291" s="13"/>
      <c r="BL291" s="13"/>
      <c r="BM291" s="13"/>
      <c r="BN291" s="13">
        <v>0.04</v>
      </c>
      <c r="BO291" s="13">
        <v>0.16666666666666699</v>
      </c>
      <c r="BP291" s="13">
        <v>0</v>
      </c>
      <c r="BQ291" s="13">
        <v>8.9552238805970102E-2</v>
      </c>
      <c r="BR291" s="704" t="s">
        <v>36</v>
      </c>
      <c r="BS291" s="704" t="s">
        <v>36</v>
      </c>
      <c r="BT291" s="704" t="s">
        <v>35</v>
      </c>
      <c r="BU291" s="704" t="s">
        <v>35</v>
      </c>
      <c r="BV291" s="704" t="s">
        <v>36</v>
      </c>
      <c r="BW291" s="704" t="s">
        <v>36</v>
      </c>
      <c r="BX291" s="704" t="s">
        <v>35</v>
      </c>
      <c r="BY291" s="704" t="s">
        <v>35</v>
      </c>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5.74</v>
      </c>
      <c r="CF291" s="14">
        <f>+INDEX('Monthy Targets'!AB:AB,MATCH(FY2018_ALL_Targets!$B291,'Monthy Targets'!$B:$B,0))</f>
        <v>5.74</v>
      </c>
      <c r="CG291" s="14">
        <f>+INDEX('Monthy Targets'!AC:AC,MATCH(FY2018_ALL_Targets!$B291,'Monthy Targets'!$B:$B,0))</f>
        <v>0</v>
      </c>
      <c r="CH291" s="14">
        <f>+INDEX('Monthy Targets'!AD:AD,MATCH(FY2018_ALL_Targets!$B291,'Monthy Targets'!$B:$B,0))</f>
        <v>0</v>
      </c>
      <c r="CI291" s="14">
        <f>+INDEX('Monthy Targets'!AE:AE,MATCH(FY2018_ALL_Targets!$B291,'Monthy Targets'!$B:$B,0))</f>
        <v>0</v>
      </c>
      <c r="CJ291" s="14">
        <f>+INDEX('Monthy Targets'!AF:AF,MATCH(FY2018_ALL_Targets!$B291,'Monthy Targets'!$B:$B,0))</f>
        <v>0</v>
      </c>
      <c r="CK291" s="14">
        <f>+INDEX('Monthy Targets'!AG:AG,MATCH(FY2018_ALL_Targets!$B291,'Monthy Targets'!$B:$B,0))</f>
        <v>0</v>
      </c>
      <c r="CL291" s="14">
        <v>0</v>
      </c>
      <c r="CM291" s="14">
        <v>0</v>
      </c>
      <c r="CN291" s="14">
        <v>0.38</v>
      </c>
      <c r="CO291" s="14">
        <v>0.38</v>
      </c>
      <c r="CP291" s="14">
        <v>0</v>
      </c>
      <c r="CQ291" s="14">
        <v>0</v>
      </c>
      <c r="CR291" s="14">
        <v>0.38</v>
      </c>
      <c r="CS291" s="14">
        <v>0.38</v>
      </c>
      <c r="DB291" s="14">
        <v>0</v>
      </c>
      <c r="DC291" s="14">
        <v>0</v>
      </c>
      <c r="DD291" s="14">
        <v>0.71</v>
      </c>
      <c r="DE291" s="14">
        <v>0.71</v>
      </c>
      <c r="DF291" s="14">
        <v>0</v>
      </c>
      <c r="DG291" s="14">
        <v>0</v>
      </c>
      <c r="DH291" s="14">
        <v>0.71</v>
      </c>
      <c r="DI291" s="14">
        <v>0.71</v>
      </c>
      <c r="DR291" s="14">
        <v>0.85</v>
      </c>
      <c r="DS291" s="14">
        <v>0.87</v>
      </c>
      <c r="DV291" s="183">
        <f t="shared" si="12"/>
        <v>2</v>
      </c>
      <c r="DW291" s="183">
        <f t="shared" si="13"/>
        <v>2</v>
      </c>
      <c r="DX291" s="12">
        <f t="shared" si="14"/>
        <v>0</v>
      </c>
      <c r="DY291" s="12">
        <v>0</v>
      </c>
    </row>
    <row r="292" spans="1:129" x14ac:dyDescent="0.25">
      <c r="A292" s="294">
        <v>5148</v>
      </c>
      <c r="B292" s="294">
        <v>675702</v>
      </c>
      <c r="C292" s="294">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560">
        <v>1.5151515151515201E-2</v>
      </c>
      <c r="BC292" s="560">
        <v>8.5714285714285701E-2</v>
      </c>
      <c r="BD292" s="560">
        <v>0</v>
      </c>
      <c r="BE292" s="560">
        <v>0.20754716981132099</v>
      </c>
      <c r="BF292" s="13"/>
      <c r="BG292" s="13"/>
      <c r="BH292" s="13"/>
      <c r="BI292" s="13"/>
      <c r="BJ292" s="13"/>
      <c r="BK292" s="13"/>
      <c r="BL292" s="13"/>
      <c r="BM292" s="13"/>
      <c r="BN292" s="13">
        <v>1.5151515151515201E-2</v>
      </c>
      <c r="BO292" s="13">
        <v>8.5714285714285701E-2</v>
      </c>
      <c r="BP292" s="13">
        <v>0</v>
      </c>
      <c r="BQ292" s="13">
        <v>0.20754716981132099</v>
      </c>
      <c r="BR292" s="704" t="s">
        <v>35</v>
      </c>
      <c r="BS292" s="704" t="s">
        <v>36</v>
      </c>
      <c r="BT292" s="704" t="s">
        <v>35</v>
      </c>
      <c r="BU292" s="704" t="s">
        <v>36</v>
      </c>
      <c r="BV292" s="704" t="s">
        <v>35</v>
      </c>
      <c r="BW292" s="704" t="s">
        <v>36</v>
      </c>
      <c r="BX292" s="704" t="s">
        <v>35</v>
      </c>
      <c r="BY292" s="704" t="s">
        <v>36</v>
      </c>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9.69</v>
      </c>
      <c r="CF292" s="14">
        <f>+INDEX('Monthy Targets'!AB:AB,MATCH(FY2018_ALL_Targets!$B292,'Monthy Targets'!$B:$B,0))</f>
        <v>9.73</v>
      </c>
      <c r="CG292" s="14">
        <f>+INDEX('Monthy Targets'!AC:AC,MATCH(FY2018_ALL_Targets!$B292,'Monthy Targets'!$B:$B,0))</f>
        <v>0</v>
      </c>
      <c r="CH292" s="14">
        <f>+INDEX('Monthy Targets'!AD:AD,MATCH(FY2018_ALL_Targets!$B292,'Monthy Targets'!$B:$B,0))</f>
        <v>0</v>
      </c>
      <c r="CI292" s="14">
        <f>+INDEX('Monthy Targets'!AE:AE,MATCH(FY2018_ALL_Targets!$B292,'Monthy Targets'!$B:$B,0))</f>
        <v>0</v>
      </c>
      <c r="CJ292" s="14">
        <f>+INDEX('Monthy Targets'!AF:AF,MATCH(FY2018_ALL_Targets!$B292,'Monthy Targets'!$B:$B,0))</f>
        <v>0</v>
      </c>
      <c r="CK292" s="14">
        <f>+INDEX('Monthy Targets'!AG:AG,MATCH(FY2018_ALL_Targets!$B292,'Monthy Targets'!$B:$B,0))</f>
        <v>0</v>
      </c>
      <c r="CL292" s="14">
        <v>0.64</v>
      </c>
      <c r="CM292" s="14">
        <v>0.64</v>
      </c>
      <c r="CN292" s="14">
        <v>0.64</v>
      </c>
      <c r="CO292" s="14">
        <v>0.64</v>
      </c>
      <c r="CP292" s="14">
        <v>0.64</v>
      </c>
      <c r="CQ292" s="14">
        <v>0</v>
      </c>
      <c r="CR292" s="14">
        <v>0.64</v>
      </c>
      <c r="CS292" s="14">
        <v>0</v>
      </c>
      <c r="DB292" s="14">
        <v>1.2</v>
      </c>
      <c r="DC292" s="14">
        <v>1.2</v>
      </c>
      <c r="DD292" s="14">
        <v>1.2</v>
      </c>
      <c r="DE292" s="14">
        <v>1.2</v>
      </c>
      <c r="DF292" s="14">
        <v>1.2</v>
      </c>
      <c r="DG292" s="14">
        <v>0</v>
      </c>
      <c r="DH292" s="14">
        <v>1.2</v>
      </c>
      <c r="DI292" s="14">
        <v>0</v>
      </c>
      <c r="DR292" s="14">
        <v>1.82</v>
      </c>
      <c r="DS292" s="14">
        <v>1.46</v>
      </c>
      <c r="DV292" s="183">
        <f t="shared" si="12"/>
        <v>2</v>
      </c>
      <c r="DW292" s="183">
        <f t="shared" si="13"/>
        <v>2</v>
      </c>
      <c r="DX292" s="12">
        <f t="shared" si="14"/>
        <v>0</v>
      </c>
      <c r="DY292" s="12">
        <v>0</v>
      </c>
    </row>
    <row r="293" spans="1:129" x14ac:dyDescent="0.25">
      <c r="A293" s="294">
        <v>5349</v>
      </c>
      <c r="B293" s="294">
        <v>675703</v>
      </c>
      <c r="C293" s="294">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560">
        <v>7.1428571428571397E-2</v>
      </c>
      <c r="BC293" s="560">
        <v>1.2345679012345699E-2</v>
      </c>
      <c r="BD293" s="560">
        <v>0</v>
      </c>
      <c r="BE293" s="560">
        <v>0.125</v>
      </c>
      <c r="BF293" s="13"/>
      <c r="BG293" s="13"/>
      <c r="BH293" s="13"/>
      <c r="BI293" s="13"/>
      <c r="BJ293" s="13"/>
      <c r="BK293" s="13"/>
      <c r="BL293" s="13"/>
      <c r="BM293" s="13"/>
      <c r="BN293" s="13">
        <v>7.1428571428571397E-2</v>
      </c>
      <c r="BO293" s="13">
        <v>1.2345679012345699E-2</v>
      </c>
      <c r="BP293" s="13">
        <v>0</v>
      </c>
      <c r="BQ293" s="13">
        <v>0.125</v>
      </c>
      <c r="BR293" s="704" t="s">
        <v>36</v>
      </c>
      <c r="BS293" s="704" t="s">
        <v>35</v>
      </c>
      <c r="BT293" s="704" t="s">
        <v>35</v>
      </c>
      <c r="BU293" s="704" t="s">
        <v>35</v>
      </c>
      <c r="BV293" s="704" t="s">
        <v>36</v>
      </c>
      <c r="BW293" s="704" t="s">
        <v>35</v>
      </c>
      <c r="BX293" s="704" t="s">
        <v>35</v>
      </c>
      <c r="BY293" s="704" t="s">
        <v>35</v>
      </c>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6.92</v>
      </c>
      <c r="CF293" s="14">
        <f>+INDEX('Monthy Targets'!AB:AB,MATCH(FY2018_ALL_Targets!$B293,'Monthy Targets'!$B:$B,0))</f>
        <v>6.95</v>
      </c>
      <c r="CG293" s="14">
        <f>+INDEX('Monthy Targets'!AC:AC,MATCH(FY2018_ALL_Targets!$B293,'Monthy Targets'!$B:$B,0))</f>
        <v>0</v>
      </c>
      <c r="CH293" s="14">
        <f>+INDEX('Monthy Targets'!AD:AD,MATCH(FY2018_ALL_Targets!$B293,'Monthy Targets'!$B:$B,0))</f>
        <v>0</v>
      </c>
      <c r="CI293" s="14">
        <f>+INDEX('Monthy Targets'!AE:AE,MATCH(FY2018_ALL_Targets!$B293,'Monthy Targets'!$B:$B,0))</f>
        <v>0</v>
      </c>
      <c r="CJ293" s="14">
        <f>+INDEX('Monthy Targets'!AF:AF,MATCH(FY2018_ALL_Targets!$B293,'Monthy Targets'!$B:$B,0))</f>
        <v>0</v>
      </c>
      <c r="CK293" s="14">
        <f>+INDEX('Monthy Targets'!AG:AG,MATCH(FY2018_ALL_Targets!$B293,'Monthy Targets'!$B:$B,0))</f>
        <v>0</v>
      </c>
      <c r="CL293" s="14">
        <v>0</v>
      </c>
      <c r="CM293" s="14">
        <v>0.46</v>
      </c>
      <c r="CN293" s="14">
        <v>0.46</v>
      </c>
      <c r="CO293" s="14">
        <v>0.46</v>
      </c>
      <c r="CP293" s="14">
        <v>0</v>
      </c>
      <c r="CQ293" s="14">
        <v>0.46</v>
      </c>
      <c r="CR293" s="14">
        <v>0.46</v>
      </c>
      <c r="CS293" s="14">
        <v>0.46</v>
      </c>
      <c r="DB293" s="14">
        <v>0</v>
      </c>
      <c r="DC293" s="14">
        <v>0.85</v>
      </c>
      <c r="DD293" s="14">
        <v>0.85</v>
      </c>
      <c r="DE293" s="14">
        <v>0.85</v>
      </c>
      <c r="DF293" s="14">
        <v>0</v>
      </c>
      <c r="DG293" s="14">
        <v>0.85</v>
      </c>
      <c r="DH293" s="14">
        <v>0.85</v>
      </c>
      <c r="DI293" s="14">
        <v>0.85</v>
      </c>
      <c r="DR293" s="14">
        <v>1.1599999999999999</v>
      </c>
      <c r="DS293" s="14">
        <v>1.19</v>
      </c>
      <c r="DV293" s="183">
        <f t="shared" si="12"/>
        <v>1</v>
      </c>
      <c r="DW293" s="183">
        <f t="shared" si="13"/>
        <v>1</v>
      </c>
      <c r="DX293" s="12">
        <f t="shared" si="14"/>
        <v>0</v>
      </c>
      <c r="DY293" s="12">
        <v>0</v>
      </c>
    </row>
    <row r="294" spans="1:129" x14ac:dyDescent="0.25">
      <c r="A294" s="294">
        <v>4294</v>
      </c>
      <c r="B294" s="294">
        <v>675712</v>
      </c>
      <c r="C294" s="294">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560">
        <v>3.9215686274509803E-2</v>
      </c>
      <c r="BC294" s="560">
        <v>0</v>
      </c>
      <c r="BD294" s="560">
        <v>0</v>
      </c>
      <c r="BE294" s="560">
        <v>0.372093023255814</v>
      </c>
      <c r="BF294" s="13"/>
      <c r="BG294" s="13"/>
      <c r="BH294" s="13"/>
      <c r="BI294" s="13"/>
      <c r="BJ294" s="13"/>
      <c r="BK294" s="13"/>
      <c r="BL294" s="13"/>
      <c r="BM294" s="13"/>
      <c r="BN294" s="13">
        <v>3.9215686274509803E-2</v>
      </c>
      <c r="BO294" s="13">
        <v>0</v>
      </c>
      <c r="BP294" s="13">
        <v>0</v>
      </c>
      <c r="BQ294" s="13">
        <v>0.372093023255814</v>
      </c>
      <c r="BR294" s="704" t="s">
        <v>35</v>
      </c>
      <c r="BS294" s="704" t="s">
        <v>35</v>
      </c>
      <c r="BT294" s="704" t="s">
        <v>35</v>
      </c>
      <c r="BU294" s="704" t="s">
        <v>36</v>
      </c>
      <c r="BV294" s="704" t="s">
        <v>35</v>
      </c>
      <c r="BW294" s="704" t="s">
        <v>35</v>
      </c>
      <c r="BX294" s="704" t="s">
        <v>35</v>
      </c>
      <c r="BY294" s="704" t="s">
        <v>36</v>
      </c>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2.79</v>
      </c>
      <c r="CF294" s="14">
        <f>+INDEX('Monthy Targets'!AB:AB,MATCH(FY2018_ALL_Targets!$B294,'Monthy Targets'!$B:$B,0))</f>
        <v>2.8</v>
      </c>
      <c r="CG294" s="14">
        <f>+INDEX('Monthy Targets'!AC:AC,MATCH(FY2018_ALL_Targets!$B294,'Monthy Targets'!$B:$B,0))</f>
        <v>0</v>
      </c>
      <c r="CH294" s="14">
        <f>+INDEX('Monthy Targets'!AD:AD,MATCH(FY2018_ALL_Targets!$B294,'Monthy Targets'!$B:$B,0))</f>
        <v>0</v>
      </c>
      <c r="CI294" s="14">
        <f>+INDEX('Monthy Targets'!AE:AE,MATCH(FY2018_ALL_Targets!$B294,'Monthy Targets'!$B:$B,0))</f>
        <v>0</v>
      </c>
      <c r="CJ294" s="14">
        <f>+INDEX('Monthy Targets'!AF:AF,MATCH(FY2018_ALL_Targets!$B294,'Monthy Targets'!$B:$B,0))</f>
        <v>0</v>
      </c>
      <c r="CK294" s="14">
        <f>+INDEX('Monthy Targets'!AG:AG,MATCH(FY2018_ALL_Targets!$B294,'Monthy Targets'!$B:$B,0))</f>
        <v>0</v>
      </c>
      <c r="CL294" s="14">
        <v>0.19</v>
      </c>
      <c r="CM294" s="14">
        <v>0.19</v>
      </c>
      <c r="CN294" s="14">
        <v>0.19</v>
      </c>
      <c r="CO294" s="14">
        <v>0</v>
      </c>
      <c r="CP294" s="14">
        <v>0.19</v>
      </c>
      <c r="CQ294" s="14">
        <v>0.19</v>
      </c>
      <c r="CR294" s="14">
        <v>0.19</v>
      </c>
      <c r="CS294" s="14">
        <v>0</v>
      </c>
      <c r="DB294" s="14">
        <v>0.35</v>
      </c>
      <c r="DC294" s="14">
        <v>0.35</v>
      </c>
      <c r="DD294" s="14">
        <v>0.35</v>
      </c>
      <c r="DE294" s="14">
        <v>0</v>
      </c>
      <c r="DF294" s="14">
        <v>0.35</v>
      </c>
      <c r="DG294" s="14">
        <v>0.35</v>
      </c>
      <c r="DH294" s="14">
        <v>0.35</v>
      </c>
      <c r="DI294" s="14">
        <v>0</v>
      </c>
      <c r="DR294" s="14">
        <v>0.47</v>
      </c>
      <c r="DS294" s="14">
        <v>0.48</v>
      </c>
      <c r="DV294" s="183">
        <f t="shared" si="12"/>
        <v>1</v>
      </c>
      <c r="DW294" s="183">
        <f t="shared" si="13"/>
        <v>1</v>
      </c>
      <c r="DX294" s="12">
        <f t="shared" si="14"/>
        <v>0</v>
      </c>
      <c r="DY294" s="12">
        <v>0</v>
      </c>
    </row>
    <row r="295" spans="1:129" x14ac:dyDescent="0.25">
      <c r="A295" s="294">
        <v>4476</v>
      </c>
      <c r="B295" s="294">
        <v>675715</v>
      </c>
      <c r="C295" s="294">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560" t="s">
        <v>3345</v>
      </c>
      <c r="BC295" s="560" t="s">
        <v>3345</v>
      </c>
      <c r="BD295" s="560" t="s">
        <v>3345</v>
      </c>
      <c r="BE295" s="560" t="s">
        <v>3345</v>
      </c>
      <c r="BF295" s="13"/>
      <c r="BG295" s="13"/>
      <c r="BH295" s="13"/>
      <c r="BI295" s="13"/>
      <c r="BJ295" s="13"/>
      <c r="BK295" s="13"/>
      <c r="BL295" s="13"/>
      <c r="BM295" s="13"/>
      <c r="BN295" s="13" t="s">
        <v>3345</v>
      </c>
      <c r="BO295" s="13" t="s">
        <v>3345</v>
      </c>
      <c r="BP295" s="13" t="s">
        <v>3345</v>
      </c>
      <c r="BQ295" s="13" t="s">
        <v>3345</v>
      </c>
      <c r="BR295" s="704" t="s">
        <v>35</v>
      </c>
      <c r="BS295" s="704" t="s">
        <v>35</v>
      </c>
      <c r="BT295" s="704" t="s">
        <v>35</v>
      </c>
      <c r="BU295" s="704" t="s">
        <v>35</v>
      </c>
      <c r="BV295" s="704" t="s">
        <v>35</v>
      </c>
      <c r="BW295" s="704" t="s">
        <v>35</v>
      </c>
      <c r="BX295" s="704" t="s">
        <v>35</v>
      </c>
      <c r="BY295" s="704" t="s">
        <v>36</v>
      </c>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3.44</v>
      </c>
      <c r="CF295" s="14">
        <f>+INDEX('Monthy Targets'!AB:AB,MATCH(FY2018_ALL_Targets!$B295,'Monthy Targets'!$B:$B,0))</f>
        <v>3.46</v>
      </c>
      <c r="CG295" s="14">
        <f>+INDEX('Monthy Targets'!AC:AC,MATCH(FY2018_ALL_Targets!$B295,'Monthy Targets'!$B:$B,0))</f>
        <v>0</v>
      </c>
      <c r="CH295" s="14">
        <f>+INDEX('Monthy Targets'!AD:AD,MATCH(FY2018_ALL_Targets!$B295,'Monthy Targets'!$B:$B,0))</f>
        <v>0</v>
      </c>
      <c r="CI295" s="14">
        <f>+INDEX('Monthy Targets'!AE:AE,MATCH(FY2018_ALL_Targets!$B295,'Monthy Targets'!$B:$B,0))</f>
        <v>0</v>
      </c>
      <c r="CJ295" s="14">
        <f>+INDEX('Monthy Targets'!AF:AF,MATCH(FY2018_ALL_Targets!$B295,'Monthy Targets'!$B:$B,0))</f>
        <v>0</v>
      </c>
      <c r="CK295" s="14">
        <f>+INDEX('Monthy Targets'!AG:AG,MATCH(FY2018_ALL_Targets!$B295,'Monthy Targets'!$B:$B,0))</f>
        <v>0</v>
      </c>
      <c r="CL295" s="14">
        <v>0.23</v>
      </c>
      <c r="CM295" s="14">
        <v>0.23</v>
      </c>
      <c r="CN295" s="14">
        <v>0.23</v>
      </c>
      <c r="CO295" s="14">
        <v>0</v>
      </c>
      <c r="CP295" s="14">
        <v>0.23</v>
      </c>
      <c r="CQ295" s="14">
        <v>0.23</v>
      </c>
      <c r="CR295" s="14">
        <v>0.23</v>
      </c>
      <c r="CS295" s="14">
        <v>0.23</v>
      </c>
      <c r="DB295" s="14">
        <v>0.43</v>
      </c>
      <c r="DC295" s="14">
        <v>0.43</v>
      </c>
      <c r="DD295" s="14">
        <v>0.43</v>
      </c>
      <c r="DE295" s="14">
        <v>0</v>
      </c>
      <c r="DF295" s="14">
        <v>0.43</v>
      </c>
      <c r="DG295" s="14">
        <v>0.43</v>
      </c>
      <c r="DH295" s="14">
        <v>0.43</v>
      </c>
      <c r="DI295" s="14">
        <v>0</v>
      </c>
      <c r="DR295" s="14">
        <v>0.57999999999999996</v>
      </c>
      <c r="DS295" s="14">
        <v>0.61</v>
      </c>
      <c r="DV295" s="183">
        <f t="shared" si="12"/>
        <v>0</v>
      </c>
      <c r="DW295" s="183">
        <f t="shared" si="13"/>
        <v>1</v>
      </c>
      <c r="DX295" s="12">
        <f t="shared" si="14"/>
        <v>0</v>
      </c>
      <c r="DY295" s="12">
        <v>0</v>
      </c>
    </row>
    <row r="296" spans="1:129" x14ac:dyDescent="0.25">
      <c r="A296" s="294">
        <v>5165</v>
      </c>
      <c r="B296" s="294">
        <v>675716</v>
      </c>
      <c r="C296" s="294">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560">
        <v>8.8235294117647106E-2</v>
      </c>
      <c r="BC296" s="560" t="s">
        <v>3345</v>
      </c>
      <c r="BD296" s="560">
        <v>0</v>
      </c>
      <c r="BE296" s="560">
        <v>0.16129032258064499</v>
      </c>
      <c r="BF296" s="13"/>
      <c r="BG296" s="13"/>
      <c r="BH296" s="13"/>
      <c r="BI296" s="13"/>
      <c r="BJ296" s="13"/>
      <c r="BK296" s="13"/>
      <c r="BL296" s="13"/>
      <c r="BM296" s="13"/>
      <c r="BN296" s="13">
        <v>8.8235294117647106E-2</v>
      </c>
      <c r="BO296" s="13" t="s">
        <v>3345</v>
      </c>
      <c r="BP296" s="13">
        <v>0</v>
      </c>
      <c r="BQ296" s="13">
        <v>0.16129032258064499</v>
      </c>
      <c r="BR296" s="704" t="s">
        <v>36</v>
      </c>
      <c r="BS296" s="704" t="s">
        <v>36</v>
      </c>
      <c r="BT296" s="704" t="s">
        <v>35</v>
      </c>
      <c r="BU296" s="704" t="s">
        <v>35</v>
      </c>
      <c r="BV296" s="704" t="s">
        <v>36</v>
      </c>
      <c r="BW296" s="704" t="s">
        <v>36</v>
      </c>
      <c r="BX296" s="704" t="s">
        <v>35</v>
      </c>
      <c r="BY296" s="704" t="s">
        <v>36</v>
      </c>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7.99</v>
      </c>
      <c r="CF296" s="14">
        <f>+INDEX('Monthy Targets'!AB:AB,MATCH(FY2018_ALL_Targets!$B296,'Monthy Targets'!$B:$B,0))</f>
        <v>8.02</v>
      </c>
      <c r="CG296" s="14">
        <f>+INDEX('Monthy Targets'!AC:AC,MATCH(FY2018_ALL_Targets!$B296,'Monthy Targets'!$B:$B,0))</f>
        <v>0</v>
      </c>
      <c r="CH296" s="14">
        <f>+INDEX('Monthy Targets'!AD:AD,MATCH(FY2018_ALL_Targets!$B296,'Monthy Targets'!$B:$B,0))</f>
        <v>0</v>
      </c>
      <c r="CI296" s="14">
        <f>+INDEX('Monthy Targets'!AE:AE,MATCH(FY2018_ALL_Targets!$B296,'Monthy Targets'!$B:$B,0))</f>
        <v>0</v>
      </c>
      <c r="CJ296" s="14">
        <f>+INDEX('Monthy Targets'!AF:AF,MATCH(FY2018_ALL_Targets!$B296,'Monthy Targets'!$B:$B,0))</f>
        <v>0</v>
      </c>
      <c r="CK296" s="14">
        <f>+INDEX('Monthy Targets'!AG:AG,MATCH(FY2018_ALL_Targets!$B296,'Monthy Targets'!$B:$B,0))</f>
        <v>0</v>
      </c>
      <c r="CL296" s="14">
        <v>0.53</v>
      </c>
      <c r="CM296" s="14">
        <v>0</v>
      </c>
      <c r="CN296" s="14">
        <v>0.53</v>
      </c>
      <c r="CO296" s="14">
        <v>0.53</v>
      </c>
      <c r="CP296" s="14">
        <v>0</v>
      </c>
      <c r="CQ296" s="14">
        <v>0</v>
      </c>
      <c r="CR296" s="14">
        <v>0.53</v>
      </c>
      <c r="CS296" s="14">
        <v>0.53</v>
      </c>
      <c r="DB296" s="14">
        <v>0.99</v>
      </c>
      <c r="DC296" s="14">
        <v>0</v>
      </c>
      <c r="DD296" s="14">
        <v>0.99</v>
      </c>
      <c r="DE296" s="14">
        <v>0.99</v>
      </c>
      <c r="DF296" s="14">
        <v>0</v>
      </c>
      <c r="DG296" s="14">
        <v>0</v>
      </c>
      <c r="DH296" s="14">
        <v>0.99</v>
      </c>
      <c r="DI296" s="14">
        <v>0</v>
      </c>
      <c r="DR296" s="14">
        <v>1.34</v>
      </c>
      <c r="DS296" s="14">
        <v>1.1000000000000001</v>
      </c>
      <c r="DV296" s="183">
        <f t="shared" si="12"/>
        <v>2</v>
      </c>
      <c r="DW296" s="183">
        <f t="shared" si="13"/>
        <v>3</v>
      </c>
      <c r="DX296" s="12">
        <f t="shared" si="14"/>
        <v>0</v>
      </c>
      <c r="DY296" s="12">
        <v>0</v>
      </c>
    </row>
    <row r="297" spans="1:129" x14ac:dyDescent="0.25">
      <c r="A297" s="294">
        <v>4245</v>
      </c>
      <c r="B297" s="294">
        <v>675717</v>
      </c>
      <c r="C297" s="294">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560">
        <v>5.3846153846153801E-2</v>
      </c>
      <c r="BC297" s="560">
        <v>0.122448979591837</v>
      </c>
      <c r="BD297" s="560">
        <v>0</v>
      </c>
      <c r="BE297" s="560">
        <v>8.9285714285714302E-2</v>
      </c>
      <c r="BF297" s="13"/>
      <c r="BG297" s="13"/>
      <c r="BH297" s="13"/>
      <c r="BI297" s="13"/>
      <c r="BJ297" s="13"/>
      <c r="BK297" s="13"/>
      <c r="BL297" s="13"/>
      <c r="BM297" s="13"/>
      <c r="BN297" s="13">
        <v>5.3846153846153801E-2</v>
      </c>
      <c r="BO297" s="13">
        <v>0.122448979591837</v>
      </c>
      <c r="BP297" s="13">
        <v>0</v>
      </c>
      <c r="BQ297" s="13">
        <v>8.9285714285714302E-2</v>
      </c>
      <c r="BR297" s="704" t="s">
        <v>36</v>
      </c>
      <c r="BS297" s="704" t="s">
        <v>36</v>
      </c>
      <c r="BT297" s="704" t="s">
        <v>35</v>
      </c>
      <c r="BU297" s="704" t="s">
        <v>35</v>
      </c>
      <c r="BV297" s="704" t="s">
        <v>36</v>
      </c>
      <c r="BW297" s="704" t="s">
        <v>36</v>
      </c>
      <c r="BX297" s="704" t="s">
        <v>35</v>
      </c>
      <c r="BY297" s="704" t="s">
        <v>35</v>
      </c>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CP297" s="14">
        <v>0</v>
      </c>
      <c r="CQ297" s="14">
        <v>0</v>
      </c>
      <c r="CR297" s="14">
        <v>2.11</v>
      </c>
      <c r="CS297" s="14">
        <v>2.11</v>
      </c>
      <c r="DB297" s="14">
        <v>0</v>
      </c>
      <c r="DC297" s="14">
        <v>0</v>
      </c>
      <c r="DD297" s="14">
        <v>3.92</v>
      </c>
      <c r="DE297" s="14">
        <v>3.92</v>
      </c>
      <c r="DF297" s="14">
        <v>0</v>
      </c>
      <c r="DG297" s="14">
        <v>0</v>
      </c>
      <c r="DH297" s="14">
        <v>3.92</v>
      </c>
      <c r="DI297" s="14">
        <v>3.92</v>
      </c>
      <c r="DR297" s="14">
        <v>1.29</v>
      </c>
      <c r="DS297" s="14">
        <v>1.32</v>
      </c>
      <c r="DV297" s="183">
        <f t="shared" si="12"/>
        <v>2</v>
      </c>
      <c r="DW297" s="183">
        <f t="shared" si="13"/>
        <v>2</v>
      </c>
      <c r="DX297" s="12">
        <f t="shared" si="14"/>
        <v>0</v>
      </c>
      <c r="DY297" s="12">
        <v>0</v>
      </c>
    </row>
    <row r="298" spans="1:129" x14ac:dyDescent="0.25">
      <c r="A298" s="294">
        <v>5310</v>
      </c>
      <c r="B298" s="294">
        <v>675722</v>
      </c>
      <c r="C298" s="294">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560">
        <v>1.5384615384615399E-2</v>
      </c>
      <c r="BC298" s="560">
        <v>0.14285714285714299</v>
      </c>
      <c r="BD298" s="560">
        <v>0</v>
      </c>
      <c r="BE298" s="560">
        <v>0.31666666666666698</v>
      </c>
      <c r="BF298" s="13"/>
      <c r="BG298" s="13"/>
      <c r="BH298" s="13"/>
      <c r="BI298" s="13"/>
      <c r="BJ298" s="13"/>
      <c r="BK298" s="13"/>
      <c r="BL298" s="13"/>
      <c r="BM298" s="13"/>
      <c r="BN298" s="13">
        <v>1.5384615384615399E-2</v>
      </c>
      <c r="BO298" s="13">
        <v>0.14285714285714299</v>
      </c>
      <c r="BP298" s="13">
        <v>0</v>
      </c>
      <c r="BQ298" s="13">
        <v>0.31666666666666698</v>
      </c>
      <c r="BR298" s="704" t="s">
        <v>35</v>
      </c>
      <c r="BS298" s="704" t="s">
        <v>36</v>
      </c>
      <c r="BT298" s="704" t="s">
        <v>35</v>
      </c>
      <c r="BU298" s="704" t="s">
        <v>36</v>
      </c>
      <c r="BV298" s="704" t="s">
        <v>35</v>
      </c>
      <c r="BW298" s="704" t="s">
        <v>36</v>
      </c>
      <c r="BX298" s="704" t="s">
        <v>35</v>
      </c>
      <c r="BY298" s="704" t="s">
        <v>36</v>
      </c>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7.45</v>
      </c>
      <c r="CF298" s="14">
        <f>+INDEX('Monthy Targets'!AB:AB,MATCH(FY2018_ALL_Targets!$B298,'Monthy Targets'!$B:$B,0))</f>
        <v>7.49</v>
      </c>
      <c r="CG298" s="14">
        <f>+INDEX('Monthy Targets'!AC:AC,MATCH(FY2018_ALL_Targets!$B298,'Monthy Targets'!$B:$B,0))</f>
        <v>0</v>
      </c>
      <c r="CH298" s="14">
        <f>+INDEX('Monthy Targets'!AD:AD,MATCH(FY2018_ALL_Targets!$B298,'Monthy Targets'!$B:$B,0))</f>
        <v>0</v>
      </c>
      <c r="CI298" s="14">
        <f>+INDEX('Monthy Targets'!AE:AE,MATCH(FY2018_ALL_Targets!$B298,'Monthy Targets'!$B:$B,0))</f>
        <v>0</v>
      </c>
      <c r="CJ298" s="14">
        <f>+INDEX('Monthy Targets'!AF:AF,MATCH(FY2018_ALL_Targets!$B298,'Monthy Targets'!$B:$B,0))</f>
        <v>0</v>
      </c>
      <c r="CK298" s="14">
        <f>+INDEX('Monthy Targets'!AG:AG,MATCH(FY2018_ALL_Targets!$B298,'Monthy Targets'!$B:$B,0))</f>
        <v>0</v>
      </c>
      <c r="CL298" s="14">
        <v>0.5</v>
      </c>
      <c r="CM298" s="14">
        <v>0</v>
      </c>
      <c r="CN298" s="14">
        <v>0.5</v>
      </c>
      <c r="CO298" s="14">
        <v>0</v>
      </c>
      <c r="CP298" s="14">
        <v>0.5</v>
      </c>
      <c r="CQ298" s="14">
        <v>0</v>
      </c>
      <c r="CR298" s="14">
        <v>0.5</v>
      </c>
      <c r="CS298" s="14">
        <v>0</v>
      </c>
      <c r="DB298" s="14">
        <v>0.92</v>
      </c>
      <c r="DC298" s="14">
        <v>0</v>
      </c>
      <c r="DD298" s="14">
        <v>0.92</v>
      </c>
      <c r="DE298" s="14">
        <v>0</v>
      </c>
      <c r="DF298" s="14">
        <v>0.92</v>
      </c>
      <c r="DG298" s="14">
        <v>0</v>
      </c>
      <c r="DH298" s="14">
        <v>0.92</v>
      </c>
      <c r="DI298" s="14">
        <v>0</v>
      </c>
      <c r="DR298" s="14">
        <v>1.1000000000000001</v>
      </c>
      <c r="DS298" s="14">
        <v>1.1200000000000001</v>
      </c>
      <c r="DV298" s="183">
        <f t="shared" si="12"/>
        <v>2</v>
      </c>
      <c r="DW298" s="183">
        <f t="shared" si="13"/>
        <v>2</v>
      </c>
      <c r="DX298" s="12">
        <f t="shared" si="14"/>
        <v>0</v>
      </c>
      <c r="DY298" s="12">
        <v>0</v>
      </c>
    </row>
    <row r="299" spans="1:129" x14ac:dyDescent="0.25">
      <c r="A299" s="294">
        <v>4236</v>
      </c>
      <c r="B299" s="294">
        <v>675727</v>
      </c>
      <c r="C299" s="294">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560">
        <v>3.4722222222222203E-2</v>
      </c>
      <c r="BC299" s="560">
        <v>4.67289719626168E-2</v>
      </c>
      <c r="BD299" s="560">
        <v>0</v>
      </c>
      <c r="BE299" s="560">
        <v>0.12949640287769801</v>
      </c>
      <c r="BF299" s="13"/>
      <c r="BG299" s="13"/>
      <c r="BH299" s="13"/>
      <c r="BI299" s="13"/>
      <c r="BJ299" s="13"/>
      <c r="BK299" s="13"/>
      <c r="BL299" s="13"/>
      <c r="BM299" s="13"/>
      <c r="BN299" s="13">
        <v>3.4722222222222203E-2</v>
      </c>
      <c r="BO299" s="13">
        <v>4.67289719626168E-2</v>
      </c>
      <c r="BP299" s="13">
        <v>0</v>
      </c>
      <c r="BQ299" s="13">
        <v>0.12949640287769801</v>
      </c>
      <c r="BR299" s="704" t="s">
        <v>35</v>
      </c>
      <c r="BS299" s="704" t="s">
        <v>35</v>
      </c>
      <c r="BT299" s="704" t="s">
        <v>35</v>
      </c>
      <c r="BU299" s="704" t="s">
        <v>35</v>
      </c>
      <c r="BV299" s="704" t="s">
        <v>35</v>
      </c>
      <c r="BW299" s="704" t="s">
        <v>35</v>
      </c>
      <c r="BX299" s="704" t="s">
        <v>35</v>
      </c>
      <c r="BY299" s="704" t="s">
        <v>35</v>
      </c>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19.329999999999998</v>
      </c>
      <c r="CF299" s="14">
        <f>+INDEX('Monthy Targets'!AB:AB,MATCH(FY2018_ALL_Targets!$B299,'Monthy Targets'!$B:$B,0))</f>
        <v>19.420000000000002</v>
      </c>
      <c r="CG299" s="14">
        <f>+INDEX('Monthy Targets'!AC:AC,MATCH(FY2018_ALL_Targets!$B299,'Monthy Targets'!$B:$B,0))</f>
        <v>0</v>
      </c>
      <c r="CH299" s="14">
        <f>+INDEX('Monthy Targets'!AD:AD,MATCH(FY2018_ALL_Targets!$B299,'Monthy Targets'!$B:$B,0))</f>
        <v>0</v>
      </c>
      <c r="CI299" s="14">
        <f>+INDEX('Monthy Targets'!AE:AE,MATCH(FY2018_ALL_Targets!$B299,'Monthy Targets'!$B:$B,0))</f>
        <v>0</v>
      </c>
      <c r="CJ299" s="14">
        <f>+INDEX('Monthy Targets'!AF:AF,MATCH(FY2018_ALL_Targets!$B299,'Monthy Targets'!$B:$B,0))</f>
        <v>0</v>
      </c>
      <c r="CK299" s="14">
        <f>+INDEX('Monthy Targets'!AG:AG,MATCH(FY2018_ALL_Targets!$B299,'Monthy Targets'!$B:$B,0))</f>
        <v>0</v>
      </c>
      <c r="CL299" s="14">
        <v>0</v>
      </c>
      <c r="CM299" s="14">
        <v>1.28</v>
      </c>
      <c r="CN299" s="14">
        <v>1.28</v>
      </c>
      <c r="CO299" s="14">
        <v>1.28</v>
      </c>
      <c r="CP299" s="14">
        <v>1.28</v>
      </c>
      <c r="CQ299" s="14">
        <v>1.28</v>
      </c>
      <c r="CR299" s="14">
        <v>1.28</v>
      </c>
      <c r="CS299" s="14">
        <v>1.28</v>
      </c>
      <c r="DB299" s="14">
        <v>0</v>
      </c>
      <c r="DC299" s="14">
        <v>2.38</v>
      </c>
      <c r="DD299" s="14">
        <v>2.38</v>
      </c>
      <c r="DE299" s="14">
        <v>2.38</v>
      </c>
      <c r="DF299" s="14">
        <v>2.38</v>
      </c>
      <c r="DG299" s="14">
        <v>2.38</v>
      </c>
      <c r="DH299" s="14">
        <v>2.38</v>
      </c>
      <c r="DI299" s="14">
        <v>2.38</v>
      </c>
      <c r="DR299" s="14">
        <v>3.23</v>
      </c>
      <c r="DS299" s="14">
        <v>3.72</v>
      </c>
      <c r="DV299" s="183">
        <f t="shared" si="12"/>
        <v>0</v>
      </c>
      <c r="DW299" s="183">
        <f t="shared" si="13"/>
        <v>0</v>
      </c>
      <c r="DX299" s="12">
        <f t="shared" si="14"/>
        <v>0</v>
      </c>
      <c r="DY299" s="12">
        <v>0</v>
      </c>
    </row>
    <row r="300" spans="1:129" x14ac:dyDescent="0.25">
      <c r="A300" s="294">
        <v>5195</v>
      </c>
      <c r="B300" s="294">
        <v>675729</v>
      </c>
      <c r="C300" s="294">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560">
        <v>0</v>
      </c>
      <c r="BC300" s="560">
        <v>2.27272727272727E-2</v>
      </c>
      <c r="BD300" s="560">
        <v>0</v>
      </c>
      <c r="BE300" s="560">
        <v>0.13114754098360701</v>
      </c>
      <c r="BF300" s="13"/>
      <c r="BG300" s="13"/>
      <c r="BH300" s="13"/>
      <c r="BI300" s="13"/>
      <c r="BJ300" s="13"/>
      <c r="BK300" s="13"/>
      <c r="BL300" s="13"/>
      <c r="BM300" s="13"/>
      <c r="BN300" s="13">
        <v>0</v>
      </c>
      <c r="BO300" s="13">
        <v>2.27272727272727E-2</v>
      </c>
      <c r="BP300" s="13">
        <v>0</v>
      </c>
      <c r="BQ300" s="13">
        <v>0.13114754098360701</v>
      </c>
      <c r="BR300" s="704" t="s">
        <v>35</v>
      </c>
      <c r="BS300" s="704" t="s">
        <v>35</v>
      </c>
      <c r="BT300" s="704" t="s">
        <v>35</v>
      </c>
      <c r="BU300" s="704" t="s">
        <v>35</v>
      </c>
      <c r="BV300" s="704" t="s">
        <v>35</v>
      </c>
      <c r="BW300" s="704" t="s">
        <v>35</v>
      </c>
      <c r="BX300" s="704" t="s">
        <v>35</v>
      </c>
      <c r="BY300" s="704" t="s">
        <v>35</v>
      </c>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4.6399999999999997</v>
      </c>
      <c r="CF300" s="14">
        <f>+INDEX('Monthy Targets'!AB:AB,MATCH(FY2018_ALL_Targets!$B300,'Monthy Targets'!$B:$B,0))</f>
        <v>4.66</v>
      </c>
      <c r="CG300" s="14">
        <f>+INDEX('Monthy Targets'!AC:AC,MATCH(FY2018_ALL_Targets!$B300,'Monthy Targets'!$B:$B,0))</f>
        <v>0</v>
      </c>
      <c r="CH300" s="14">
        <f>+INDEX('Monthy Targets'!AD:AD,MATCH(FY2018_ALL_Targets!$B300,'Monthy Targets'!$B:$B,0))</f>
        <v>0</v>
      </c>
      <c r="CI300" s="14">
        <f>+INDEX('Monthy Targets'!AE:AE,MATCH(FY2018_ALL_Targets!$B300,'Monthy Targets'!$B:$B,0))</f>
        <v>0</v>
      </c>
      <c r="CJ300" s="14">
        <f>+INDEX('Monthy Targets'!AF:AF,MATCH(FY2018_ALL_Targets!$B300,'Monthy Targets'!$B:$B,0))</f>
        <v>0</v>
      </c>
      <c r="CK300" s="14">
        <f>+INDEX('Monthy Targets'!AG:AG,MATCH(FY2018_ALL_Targets!$B300,'Monthy Targets'!$B:$B,0))</f>
        <v>0</v>
      </c>
      <c r="CL300" s="14">
        <v>0.31</v>
      </c>
      <c r="CM300" s="14">
        <v>0.31</v>
      </c>
      <c r="CN300" s="14">
        <v>0.31</v>
      </c>
      <c r="CO300" s="14">
        <v>0.31</v>
      </c>
      <c r="CP300" s="14">
        <v>0.31</v>
      </c>
      <c r="CQ300" s="14">
        <v>0.31</v>
      </c>
      <c r="CR300" s="14">
        <v>0.31</v>
      </c>
      <c r="CS300" s="14">
        <v>0.31</v>
      </c>
      <c r="DB300" s="14">
        <v>0.56999999999999995</v>
      </c>
      <c r="DC300" s="14">
        <v>0.56999999999999995</v>
      </c>
      <c r="DD300" s="14">
        <v>0.56999999999999995</v>
      </c>
      <c r="DE300" s="14">
        <v>0.56999999999999995</v>
      </c>
      <c r="DF300" s="14">
        <v>0.56999999999999995</v>
      </c>
      <c r="DG300" s="14">
        <v>0.56999999999999995</v>
      </c>
      <c r="DH300" s="14">
        <v>0.56999999999999995</v>
      </c>
      <c r="DI300" s="14">
        <v>0.56999999999999995</v>
      </c>
      <c r="DR300" s="14">
        <v>0.87</v>
      </c>
      <c r="DS300" s="14">
        <v>0.89</v>
      </c>
      <c r="DV300" s="183">
        <f t="shared" si="12"/>
        <v>0</v>
      </c>
      <c r="DW300" s="183">
        <f t="shared" si="13"/>
        <v>0</v>
      </c>
      <c r="DX300" s="12">
        <f t="shared" si="14"/>
        <v>0</v>
      </c>
      <c r="DY300" s="12">
        <v>0</v>
      </c>
    </row>
    <row r="301" spans="1:129" x14ac:dyDescent="0.25">
      <c r="A301" s="294">
        <v>5365</v>
      </c>
      <c r="B301" s="294">
        <v>675736</v>
      </c>
      <c r="C301" s="294">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560">
        <v>3.9603960396039598E-2</v>
      </c>
      <c r="BC301" s="560">
        <v>0.104166666666667</v>
      </c>
      <c r="BD301" s="560">
        <v>0</v>
      </c>
      <c r="BE301" s="560">
        <v>0.41666666666666702</v>
      </c>
      <c r="BF301" s="13"/>
      <c r="BG301" s="13"/>
      <c r="BH301" s="13"/>
      <c r="BI301" s="13"/>
      <c r="BJ301" s="13"/>
      <c r="BK301" s="13"/>
      <c r="BL301" s="13"/>
      <c r="BM301" s="13"/>
      <c r="BN301" s="13">
        <v>3.9603960396039598E-2</v>
      </c>
      <c r="BO301" s="13">
        <v>0.104166666666667</v>
      </c>
      <c r="BP301" s="13">
        <v>0</v>
      </c>
      <c r="BQ301" s="13">
        <v>0.41666666666666702</v>
      </c>
      <c r="BR301" s="704" t="s">
        <v>35</v>
      </c>
      <c r="BS301" s="704" t="s">
        <v>36</v>
      </c>
      <c r="BT301" s="704" t="s">
        <v>35</v>
      </c>
      <c r="BU301" s="704" t="s">
        <v>36</v>
      </c>
      <c r="BV301" s="704" t="s">
        <v>35</v>
      </c>
      <c r="BW301" s="704" t="s">
        <v>36</v>
      </c>
      <c r="BX301" s="704" t="s">
        <v>35</v>
      </c>
      <c r="BY301" s="704" t="s">
        <v>36</v>
      </c>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10.5</v>
      </c>
      <c r="CF301" s="14">
        <f>+INDEX('Monthy Targets'!AB:AB,MATCH(FY2018_ALL_Targets!$B301,'Monthy Targets'!$B:$B,0))</f>
        <v>10.55</v>
      </c>
      <c r="CG301" s="14">
        <f>+INDEX('Monthy Targets'!AC:AC,MATCH(FY2018_ALL_Targets!$B301,'Monthy Targets'!$B:$B,0))</f>
        <v>0</v>
      </c>
      <c r="CH301" s="14">
        <f>+INDEX('Monthy Targets'!AD:AD,MATCH(FY2018_ALL_Targets!$B301,'Monthy Targets'!$B:$B,0))</f>
        <v>0</v>
      </c>
      <c r="CI301" s="14">
        <f>+INDEX('Monthy Targets'!AE:AE,MATCH(FY2018_ALL_Targets!$B301,'Monthy Targets'!$B:$B,0))</f>
        <v>0</v>
      </c>
      <c r="CJ301" s="14">
        <f>+INDEX('Monthy Targets'!AF:AF,MATCH(FY2018_ALL_Targets!$B301,'Monthy Targets'!$B:$B,0))</f>
        <v>0</v>
      </c>
      <c r="CK301" s="14">
        <f>+INDEX('Monthy Targets'!AG:AG,MATCH(FY2018_ALL_Targets!$B301,'Monthy Targets'!$B:$B,0))</f>
        <v>0</v>
      </c>
      <c r="CL301" s="14">
        <v>0</v>
      </c>
      <c r="CM301" s="14">
        <v>0.7</v>
      </c>
      <c r="CN301" s="14">
        <v>0.7</v>
      </c>
      <c r="CO301" s="14">
        <v>0.7</v>
      </c>
      <c r="CP301" s="14">
        <v>0.7</v>
      </c>
      <c r="CQ301" s="14">
        <v>0</v>
      </c>
      <c r="CR301" s="14">
        <v>0.7</v>
      </c>
      <c r="CS301" s="14">
        <v>0</v>
      </c>
      <c r="DB301" s="14">
        <v>0</v>
      </c>
      <c r="DC301" s="14">
        <v>1.3</v>
      </c>
      <c r="DD301" s="14">
        <v>1.3</v>
      </c>
      <c r="DE301" s="14">
        <v>1.3</v>
      </c>
      <c r="DF301" s="14">
        <v>1.3</v>
      </c>
      <c r="DG301" s="14">
        <v>0</v>
      </c>
      <c r="DH301" s="14">
        <v>1.3</v>
      </c>
      <c r="DI301" s="14">
        <v>0</v>
      </c>
      <c r="DR301" s="14">
        <v>1.76</v>
      </c>
      <c r="DS301" s="14">
        <v>1.58</v>
      </c>
      <c r="DV301" s="183">
        <f t="shared" si="12"/>
        <v>2</v>
      </c>
      <c r="DW301" s="183">
        <f t="shared" si="13"/>
        <v>2</v>
      </c>
      <c r="DX301" s="12">
        <f t="shared" si="14"/>
        <v>0</v>
      </c>
      <c r="DY301" s="12">
        <v>0</v>
      </c>
    </row>
    <row r="302" spans="1:129" x14ac:dyDescent="0.25">
      <c r="A302" s="294">
        <v>5368</v>
      </c>
      <c r="B302" s="294">
        <v>675743</v>
      </c>
      <c r="C302" s="294">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560">
        <v>4.81927710843374E-2</v>
      </c>
      <c r="BC302" s="560">
        <v>0.08</v>
      </c>
      <c r="BD302" s="560">
        <v>1.20481927710843E-2</v>
      </c>
      <c r="BE302" s="560">
        <v>0.27536231884057999</v>
      </c>
      <c r="BF302" s="13"/>
      <c r="BG302" s="13"/>
      <c r="BH302" s="13"/>
      <c r="BI302" s="13"/>
      <c r="BJ302" s="13"/>
      <c r="BK302" s="13"/>
      <c r="BL302" s="13"/>
      <c r="BM302" s="13"/>
      <c r="BN302" s="13">
        <v>4.81927710843374E-2</v>
      </c>
      <c r="BO302" s="13">
        <v>0.08</v>
      </c>
      <c r="BP302" s="13">
        <v>1.20481927710843E-2</v>
      </c>
      <c r="BQ302" s="13">
        <v>0.27536231884057999</v>
      </c>
      <c r="BR302" s="704" t="s">
        <v>36</v>
      </c>
      <c r="BS302" s="704" t="s">
        <v>35</v>
      </c>
      <c r="BT302" s="704" t="s">
        <v>36</v>
      </c>
      <c r="BU302" s="704" t="s">
        <v>35</v>
      </c>
      <c r="BV302" s="704" t="s">
        <v>36</v>
      </c>
      <c r="BW302" s="704" t="s">
        <v>35</v>
      </c>
      <c r="BX302" s="704" t="s">
        <v>36</v>
      </c>
      <c r="BY302" s="704" t="s">
        <v>36</v>
      </c>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6.61</v>
      </c>
      <c r="CF302" s="14">
        <f>+INDEX('Monthy Targets'!AB:AB,MATCH(FY2018_ALL_Targets!$B302,'Monthy Targets'!$B:$B,0))</f>
        <v>6.61</v>
      </c>
      <c r="CG302" s="14">
        <f>+INDEX('Monthy Targets'!AC:AC,MATCH(FY2018_ALL_Targets!$B302,'Monthy Targets'!$B:$B,0))</f>
        <v>0</v>
      </c>
      <c r="CH302" s="14">
        <f>+INDEX('Monthy Targets'!AD:AD,MATCH(FY2018_ALL_Targets!$B302,'Monthy Targets'!$B:$B,0))</f>
        <v>0</v>
      </c>
      <c r="CI302" s="14">
        <f>+INDEX('Monthy Targets'!AE:AE,MATCH(FY2018_ALL_Targets!$B302,'Monthy Targets'!$B:$B,0))</f>
        <v>0</v>
      </c>
      <c r="CJ302" s="14">
        <f>+INDEX('Monthy Targets'!AF:AF,MATCH(FY2018_ALL_Targets!$B302,'Monthy Targets'!$B:$B,0))</f>
        <v>0</v>
      </c>
      <c r="CK302" s="14">
        <f>+INDEX('Monthy Targets'!AG:AG,MATCH(FY2018_ALL_Targets!$B302,'Monthy Targets'!$B:$B,0))</f>
        <v>0</v>
      </c>
      <c r="CL302" s="14">
        <v>0.44</v>
      </c>
      <c r="CM302" s="14">
        <v>0.44</v>
      </c>
      <c r="CN302" s="14">
        <v>0.44</v>
      </c>
      <c r="CO302" s="14">
        <v>0.44</v>
      </c>
      <c r="CP302" s="14">
        <v>0</v>
      </c>
      <c r="CQ302" s="14">
        <v>0.44</v>
      </c>
      <c r="CR302" s="14">
        <v>0</v>
      </c>
      <c r="CS302" s="14">
        <v>0.44</v>
      </c>
      <c r="DB302" s="14">
        <v>0.82</v>
      </c>
      <c r="DC302" s="14">
        <v>0.82</v>
      </c>
      <c r="DD302" s="14">
        <v>0.82</v>
      </c>
      <c r="DE302" s="14">
        <v>0.82</v>
      </c>
      <c r="DF302" s="14">
        <v>0</v>
      </c>
      <c r="DG302" s="14">
        <v>0.82</v>
      </c>
      <c r="DH302" s="14">
        <v>0</v>
      </c>
      <c r="DI302" s="14">
        <v>0</v>
      </c>
      <c r="DR302" s="14">
        <v>1.24</v>
      </c>
      <c r="DS302" s="14">
        <v>0.91</v>
      </c>
      <c r="DV302" s="183">
        <f t="shared" si="12"/>
        <v>2</v>
      </c>
      <c r="DW302" s="183">
        <f t="shared" si="13"/>
        <v>3</v>
      </c>
      <c r="DX302" s="12">
        <f t="shared" si="14"/>
        <v>0</v>
      </c>
      <c r="DY302" s="12">
        <v>0</v>
      </c>
    </row>
    <row r="303" spans="1:129" x14ac:dyDescent="0.25">
      <c r="A303" s="294">
        <v>4028</v>
      </c>
      <c r="B303" s="294">
        <v>675746</v>
      </c>
      <c r="C303" s="294">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560">
        <v>1.2500000000000001E-2</v>
      </c>
      <c r="BC303" s="560">
        <v>5.7692307692307702E-2</v>
      </c>
      <c r="BD303" s="560">
        <v>0</v>
      </c>
      <c r="BE303" s="560">
        <v>7.2463768115942004E-2</v>
      </c>
      <c r="BF303" s="13"/>
      <c r="BG303" s="13"/>
      <c r="BH303" s="13"/>
      <c r="BI303" s="13"/>
      <c r="BJ303" s="13"/>
      <c r="BK303" s="13"/>
      <c r="BL303" s="13"/>
      <c r="BM303" s="13"/>
      <c r="BN303" s="13">
        <v>1.2500000000000001E-2</v>
      </c>
      <c r="BO303" s="13">
        <v>5.7692307692307702E-2</v>
      </c>
      <c r="BP303" s="13">
        <v>0</v>
      </c>
      <c r="BQ303" s="13">
        <v>7.2463768115942004E-2</v>
      </c>
      <c r="BR303" s="704" t="s">
        <v>35</v>
      </c>
      <c r="BS303" s="704" t="s">
        <v>36</v>
      </c>
      <c r="BT303" s="704" t="s">
        <v>35</v>
      </c>
      <c r="BU303" s="704" t="s">
        <v>35</v>
      </c>
      <c r="BV303" s="704" t="s">
        <v>35</v>
      </c>
      <c r="BW303" s="704" t="s">
        <v>36</v>
      </c>
      <c r="BX303" s="704" t="s">
        <v>35</v>
      </c>
      <c r="BY303" s="704" t="s">
        <v>35</v>
      </c>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14.56</v>
      </c>
      <c r="CF303" s="14">
        <f>+INDEX('Monthy Targets'!AB:AB,MATCH(FY2018_ALL_Targets!$B303,'Monthy Targets'!$B:$B,0))</f>
        <v>14.64</v>
      </c>
      <c r="CG303" s="14">
        <f>+INDEX('Monthy Targets'!AC:AC,MATCH(FY2018_ALL_Targets!$B303,'Monthy Targets'!$B:$B,0))</f>
        <v>0</v>
      </c>
      <c r="CH303" s="14">
        <f>+INDEX('Monthy Targets'!AD:AD,MATCH(FY2018_ALL_Targets!$B303,'Monthy Targets'!$B:$B,0))</f>
        <v>0</v>
      </c>
      <c r="CI303" s="14">
        <f>+INDEX('Monthy Targets'!AE:AE,MATCH(FY2018_ALL_Targets!$B303,'Monthy Targets'!$B:$B,0))</f>
        <v>0</v>
      </c>
      <c r="CJ303" s="14">
        <f>+INDEX('Monthy Targets'!AF:AF,MATCH(FY2018_ALL_Targets!$B303,'Monthy Targets'!$B:$B,0))</f>
        <v>0</v>
      </c>
      <c r="CK303" s="14">
        <f>+INDEX('Monthy Targets'!AG:AG,MATCH(FY2018_ALL_Targets!$B303,'Monthy Targets'!$B:$B,0))</f>
        <v>0</v>
      </c>
      <c r="CL303" s="14">
        <v>0</v>
      </c>
      <c r="CM303" s="14">
        <v>0</v>
      </c>
      <c r="CN303" s="14">
        <v>0.97</v>
      </c>
      <c r="CO303" s="14">
        <v>0.97</v>
      </c>
      <c r="CP303" s="14">
        <v>0.97</v>
      </c>
      <c r="CQ303" s="14">
        <v>0</v>
      </c>
      <c r="CR303" s="14">
        <v>0.97</v>
      </c>
      <c r="CS303" s="14">
        <v>0.97</v>
      </c>
      <c r="DB303" s="14">
        <v>0</v>
      </c>
      <c r="DC303" s="14">
        <v>0</v>
      </c>
      <c r="DD303" s="14">
        <v>1.8</v>
      </c>
      <c r="DE303" s="14">
        <v>1.8</v>
      </c>
      <c r="DF303" s="14">
        <v>1.8</v>
      </c>
      <c r="DG303" s="14">
        <v>0</v>
      </c>
      <c r="DH303" s="14">
        <v>1.8</v>
      </c>
      <c r="DI303" s="14">
        <v>1.8</v>
      </c>
      <c r="DR303" s="14">
        <v>2.14</v>
      </c>
      <c r="DS303" s="14">
        <v>2.5</v>
      </c>
      <c r="DV303" s="183">
        <f t="shared" si="12"/>
        <v>1</v>
      </c>
      <c r="DW303" s="183">
        <f t="shared" si="13"/>
        <v>1</v>
      </c>
      <c r="DX303" s="12">
        <f t="shared" si="14"/>
        <v>0</v>
      </c>
      <c r="DY303" s="12">
        <v>0</v>
      </c>
    </row>
    <row r="304" spans="1:129" x14ac:dyDescent="0.25">
      <c r="A304" s="294">
        <v>5012</v>
      </c>
      <c r="B304" s="294">
        <v>675751</v>
      </c>
      <c r="C304" s="294">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560">
        <v>2.27272727272727E-2</v>
      </c>
      <c r="BC304" s="560">
        <v>3.5714285714285698E-2</v>
      </c>
      <c r="BD304" s="560">
        <v>0</v>
      </c>
      <c r="BE304" s="560">
        <v>6.8181818181818205E-2</v>
      </c>
      <c r="BF304" s="13"/>
      <c r="BG304" s="13"/>
      <c r="BH304" s="13"/>
      <c r="BI304" s="13"/>
      <c r="BJ304" s="13"/>
      <c r="BK304" s="13"/>
      <c r="BL304" s="13"/>
      <c r="BM304" s="13"/>
      <c r="BN304" s="13">
        <v>2.27272727272727E-2</v>
      </c>
      <c r="BO304" s="13">
        <v>3.5714285714285698E-2</v>
      </c>
      <c r="BP304" s="13">
        <v>0</v>
      </c>
      <c r="BQ304" s="13">
        <v>6.8181818181818205E-2</v>
      </c>
      <c r="BR304" s="704" t="s">
        <v>35</v>
      </c>
      <c r="BS304" s="704" t="s">
        <v>35</v>
      </c>
      <c r="BT304" s="704" t="s">
        <v>35</v>
      </c>
      <c r="BU304" s="704" t="s">
        <v>35</v>
      </c>
      <c r="BV304" s="704" t="s">
        <v>35</v>
      </c>
      <c r="BW304" s="704" t="s">
        <v>35</v>
      </c>
      <c r="BX304" s="704" t="s">
        <v>35</v>
      </c>
      <c r="BY304" s="704" t="s">
        <v>35</v>
      </c>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3.24</v>
      </c>
      <c r="CF304" s="14">
        <f>+INDEX('Monthy Targets'!AB:AB,MATCH(FY2018_ALL_Targets!$B304,'Monthy Targets'!$B:$B,0))</f>
        <v>3.26</v>
      </c>
      <c r="CG304" s="14">
        <f>+INDEX('Monthy Targets'!AC:AC,MATCH(FY2018_ALL_Targets!$B304,'Monthy Targets'!$B:$B,0))</f>
        <v>0</v>
      </c>
      <c r="CH304" s="14">
        <f>+INDEX('Monthy Targets'!AD:AD,MATCH(FY2018_ALL_Targets!$B304,'Monthy Targets'!$B:$B,0))</f>
        <v>0</v>
      </c>
      <c r="CI304" s="14">
        <f>+INDEX('Monthy Targets'!AE:AE,MATCH(FY2018_ALL_Targets!$B304,'Monthy Targets'!$B:$B,0))</f>
        <v>0</v>
      </c>
      <c r="CJ304" s="14">
        <f>+INDEX('Monthy Targets'!AF:AF,MATCH(FY2018_ALL_Targets!$B304,'Monthy Targets'!$B:$B,0))</f>
        <v>0</v>
      </c>
      <c r="CK304" s="14">
        <f>+INDEX('Monthy Targets'!AG:AG,MATCH(FY2018_ALL_Targets!$B304,'Monthy Targets'!$B:$B,0))</f>
        <v>0</v>
      </c>
      <c r="CL304" s="14">
        <v>0.22</v>
      </c>
      <c r="CM304" s="14">
        <v>0.22</v>
      </c>
      <c r="CN304" s="14">
        <v>0.22</v>
      </c>
      <c r="CO304" s="14">
        <v>0.22</v>
      </c>
      <c r="CP304" s="14">
        <v>0.22</v>
      </c>
      <c r="CQ304" s="14">
        <v>0.22</v>
      </c>
      <c r="CR304" s="14">
        <v>0.22</v>
      </c>
      <c r="CS304" s="14">
        <v>0.22</v>
      </c>
      <c r="DB304" s="14">
        <v>0.4</v>
      </c>
      <c r="DC304" s="14">
        <v>0.4</v>
      </c>
      <c r="DD304" s="14">
        <v>0.4</v>
      </c>
      <c r="DE304" s="14">
        <v>0.4</v>
      </c>
      <c r="DF304" s="14">
        <v>0.4</v>
      </c>
      <c r="DG304" s="14">
        <v>0.4</v>
      </c>
      <c r="DH304" s="14">
        <v>0.4</v>
      </c>
      <c r="DI304" s="14">
        <v>0.4</v>
      </c>
      <c r="DR304" s="14">
        <v>0.61</v>
      </c>
      <c r="DS304" s="14">
        <v>0.62</v>
      </c>
      <c r="DV304" s="183">
        <f t="shared" si="12"/>
        <v>0</v>
      </c>
      <c r="DW304" s="183">
        <f t="shared" si="13"/>
        <v>0</v>
      </c>
      <c r="DX304" s="12">
        <f t="shared" si="14"/>
        <v>0</v>
      </c>
      <c r="DY304" s="12">
        <v>0</v>
      </c>
    </row>
    <row r="305" spans="1:129" x14ac:dyDescent="0.25">
      <c r="A305" s="294">
        <v>113</v>
      </c>
      <c r="B305" s="294">
        <v>675754</v>
      </c>
      <c r="C305" s="294">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560">
        <v>4.7619047619047603E-2</v>
      </c>
      <c r="BC305" s="560">
        <v>0</v>
      </c>
      <c r="BD305" s="560">
        <v>0</v>
      </c>
      <c r="BE305" s="560">
        <v>3.8461538461538498E-2</v>
      </c>
      <c r="BF305" s="13"/>
      <c r="BG305" s="13"/>
      <c r="BH305" s="13"/>
      <c r="BI305" s="13"/>
      <c r="BJ305" s="13"/>
      <c r="BK305" s="13"/>
      <c r="BL305" s="13"/>
      <c r="BM305" s="13"/>
      <c r="BN305" s="13">
        <v>4.7619047619047603E-2</v>
      </c>
      <c r="BO305" s="13">
        <v>0</v>
      </c>
      <c r="BP305" s="13">
        <v>0</v>
      </c>
      <c r="BQ305" s="13">
        <v>3.8461538461538498E-2</v>
      </c>
      <c r="BR305" s="704" t="s">
        <v>36</v>
      </c>
      <c r="BS305" s="704" t="s">
        <v>35</v>
      </c>
      <c r="BT305" s="704" t="s">
        <v>35</v>
      </c>
      <c r="BU305" s="704" t="s">
        <v>35</v>
      </c>
      <c r="BV305" s="704" t="s">
        <v>36</v>
      </c>
      <c r="BW305" s="704" t="s">
        <v>35</v>
      </c>
      <c r="BX305" s="704" t="s">
        <v>35</v>
      </c>
      <c r="BY305" s="704" t="s">
        <v>35</v>
      </c>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1.32</v>
      </c>
      <c r="CF305" s="14">
        <f>+INDEX('Monthy Targets'!AB:AB,MATCH(FY2018_ALL_Targets!$B305,'Monthy Targets'!$B:$B,0))</f>
        <v>1.33</v>
      </c>
      <c r="CG305" s="14">
        <f>+INDEX('Monthy Targets'!AC:AC,MATCH(FY2018_ALL_Targets!$B305,'Monthy Targets'!$B:$B,0))</f>
        <v>0</v>
      </c>
      <c r="CH305" s="14">
        <f>+INDEX('Monthy Targets'!AD:AD,MATCH(FY2018_ALL_Targets!$B305,'Monthy Targets'!$B:$B,0))</f>
        <v>0</v>
      </c>
      <c r="CI305" s="14">
        <f>+INDEX('Monthy Targets'!AE:AE,MATCH(FY2018_ALL_Targets!$B305,'Monthy Targets'!$B:$B,0))</f>
        <v>0</v>
      </c>
      <c r="CJ305" s="14">
        <f>+INDEX('Monthy Targets'!AF:AF,MATCH(FY2018_ALL_Targets!$B305,'Monthy Targets'!$B:$B,0))</f>
        <v>0</v>
      </c>
      <c r="CK305" s="14">
        <f>+INDEX('Monthy Targets'!AG:AG,MATCH(FY2018_ALL_Targets!$B305,'Monthy Targets'!$B:$B,0))</f>
        <v>0</v>
      </c>
      <c r="CL305" s="14">
        <v>0</v>
      </c>
      <c r="CM305" s="14">
        <v>0.09</v>
      </c>
      <c r="CN305" s="14">
        <v>0.09</v>
      </c>
      <c r="CO305" s="14">
        <v>0.09</v>
      </c>
      <c r="CP305" s="14">
        <v>0</v>
      </c>
      <c r="CQ305" s="14">
        <v>0.09</v>
      </c>
      <c r="CR305" s="14">
        <v>0.09</v>
      </c>
      <c r="CS305" s="14">
        <v>0.09</v>
      </c>
      <c r="DB305" s="14">
        <v>0</v>
      </c>
      <c r="DC305" s="14">
        <v>0.16</v>
      </c>
      <c r="DD305" s="14">
        <v>0.16</v>
      </c>
      <c r="DE305" s="14">
        <v>0.16</v>
      </c>
      <c r="DF305" s="14">
        <v>0</v>
      </c>
      <c r="DG305" s="14">
        <v>0.16</v>
      </c>
      <c r="DH305" s="14">
        <v>0.16</v>
      </c>
      <c r="DI305" s="14">
        <v>0.16</v>
      </c>
      <c r="DR305" s="14">
        <v>0.22</v>
      </c>
      <c r="DS305" s="14">
        <v>0.23</v>
      </c>
      <c r="DV305" s="183">
        <f t="shared" si="12"/>
        <v>1</v>
      </c>
      <c r="DW305" s="183">
        <f t="shared" si="13"/>
        <v>1</v>
      </c>
      <c r="DX305" s="12">
        <f t="shared" si="14"/>
        <v>0</v>
      </c>
      <c r="DY305" s="12">
        <v>0</v>
      </c>
    </row>
    <row r="306" spans="1:129" x14ac:dyDescent="0.25">
      <c r="A306" s="294">
        <v>5373</v>
      </c>
      <c r="B306" s="294">
        <v>675756</v>
      </c>
      <c r="C306" s="294">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560">
        <v>1.85185185185185E-2</v>
      </c>
      <c r="BC306" s="560">
        <v>2.4793388429752101E-2</v>
      </c>
      <c r="BD306" s="560">
        <v>0</v>
      </c>
      <c r="BE306" s="560">
        <v>9.9290780141844004E-2</v>
      </c>
      <c r="BF306" s="13"/>
      <c r="BG306" s="13"/>
      <c r="BH306" s="13"/>
      <c r="BI306" s="13"/>
      <c r="BJ306" s="13"/>
      <c r="BK306" s="13"/>
      <c r="BL306" s="13"/>
      <c r="BM306" s="13"/>
      <c r="BN306" s="13">
        <v>1.85185185185185E-2</v>
      </c>
      <c r="BO306" s="13">
        <v>2.4793388429752101E-2</v>
      </c>
      <c r="BP306" s="13">
        <v>0</v>
      </c>
      <c r="BQ306" s="13">
        <v>9.9290780141844004E-2</v>
      </c>
      <c r="BR306" s="704" t="s">
        <v>35</v>
      </c>
      <c r="BS306" s="704" t="s">
        <v>35</v>
      </c>
      <c r="BT306" s="704" t="s">
        <v>35</v>
      </c>
      <c r="BU306" s="704" t="s">
        <v>35</v>
      </c>
      <c r="BV306" s="704" t="s">
        <v>35</v>
      </c>
      <c r="BW306" s="704" t="s">
        <v>35</v>
      </c>
      <c r="BX306" s="704" t="s">
        <v>35</v>
      </c>
      <c r="BY306" s="704" t="s">
        <v>35</v>
      </c>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16.43</v>
      </c>
      <c r="CF306" s="14">
        <f>+INDEX('Monthy Targets'!AB:AB,MATCH(FY2018_ALL_Targets!$B306,'Monthy Targets'!$B:$B,0))</f>
        <v>16.5</v>
      </c>
      <c r="CG306" s="14">
        <f>+INDEX('Monthy Targets'!AC:AC,MATCH(FY2018_ALL_Targets!$B306,'Monthy Targets'!$B:$B,0))</f>
        <v>0</v>
      </c>
      <c r="CH306" s="14">
        <f>+INDEX('Monthy Targets'!AD:AD,MATCH(FY2018_ALL_Targets!$B306,'Monthy Targets'!$B:$B,0))</f>
        <v>0</v>
      </c>
      <c r="CI306" s="14">
        <f>+INDEX('Monthy Targets'!AE:AE,MATCH(FY2018_ALL_Targets!$B306,'Monthy Targets'!$B:$B,0))</f>
        <v>0</v>
      </c>
      <c r="CJ306" s="14">
        <f>+INDEX('Monthy Targets'!AF:AF,MATCH(FY2018_ALL_Targets!$B306,'Monthy Targets'!$B:$B,0))</f>
        <v>0</v>
      </c>
      <c r="CK306" s="14">
        <f>+INDEX('Monthy Targets'!AG:AG,MATCH(FY2018_ALL_Targets!$B306,'Monthy Targets'!$B:$B,0))</f>
        <v>0</v>
      </c>
      <c r="CL306" s="14">
        <v>1.0900000000000001</v>
      </c>
      <c r="CM306" s="14">
        <v>1.0900000000000001</v>
      </c>
      <c r="CN306" s="14">
        <v>1.0900000000000001</v>
      </c>
      <c r="CO306" s="14">
        <v>1.0900000000000001</v>
      </c>
      <c r="CP306" s="14">
        <v>1.0900000000000001</v>
      </c>
      <c r="CQ306" s="14">
        <v>1.0900000000000001</v>
      </c>
      <c r="CR306" s="14">
        <v>1.0900000000000001</v>
      </c>
      <c r="CS306" s="14">
        <v>1.0900000000000001</v>
      </c>
      <c r="DB306" s="14">
        <v>2.0299999999999998</v>
      </c>
      <c r="DC306" s="14">
        <v>2.0299999999999998</v>
      </c>
      <c r="DD306" s="14">
        <v>2.0299999999999998</v>
      </c>
      <c r="DE306" s="14">
        <v>2.0299999999999998</v>
      </c>
      <c r="DF306" s="14">
        <v>2.0299999999999998</v>
      </c>
      <c r="DG306" s="14">
        <v>2.0299999999999998</v>
      </c>
      <c r="DH306" s="14">
        <v>2.0299999999999998</v>
      </c>
      <c r="DI306" s="14">
        <v>2.0299999999999998</v>
      </c>
      <c r="DR306" s="14">
        <v>3.09</v>
      </c>
      <c r="DS306" s="14">
        <v>3.16</v>
      </c>
      <c r="DV306" s="183">
        <f t="shared" si="12"/>
        <v>0</v>
      </c>
      <c r="DW306" s="183">
        <f t="shared" si="13"/>
        <v>0</v>
      </c>
      <c r="DX306" s="12">
        <f t="shared" si="14"/>
        <v>0</v>
      </c>
      <c r="DY306" s="12">
        <v>0</v>
      </c>
    </row>
    <row r="307" spans="1:129" x14ac:dyDescent="0.25">
      <c r="A307" s="294">
        <v>5383</v>
      </c>
      <c r="B307" s="294">
        <v>675764</v>
      </c>
      <c r="C307" s="294">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560">
        <v>1.0810810810810799E-2</v>
      </c>
      <c r="BC307" s="560">
        <v>3.4482758620689703E-2</v>
      </c>
      <c r="BD307" s="560">
        <v>0</v>
      </c>
      <c r="BE307" s="560">
        <v>0.4</v>
      </c>
      <c r="BF307" s="13"/>
      <c r="BG307" s="13"/>
      <c r="BH307" s="13"/>
      <c r="BI307" s="13"/>
      <c r="BJ307" s="13"/>
      <c r="BK307" s="13"/>
      <c r="BL307" s="13"/>
      <c r="BM307" s="13"/>
      <c r="BN307" s="13">
        <v>1.0810810810810799E-2</v>
      </c>
      <c r="BO307" s="13">
        <v>3.4482758620689703E-2</v>
      </c>
      <c r="BP307" s="13">
        <v>0</v>
      </c>
      <c r="BQ307" s="13">
        <v>0.4</v>
      </c>
      <c r="BR307" s="704" t="s">
        <v>35</v>
      </c>
      <c r="BS307" s="704" t="s">
        <v>35</v>
      </c>
      <c r="BT307" s="704" t="s">
        <v>35</v>
      </c>
      <c r="BU307" s="704" t="s">
        <v>35</v>
      </c>
      <c r="BV307" s="704" t="s">
        <v>35</v>
      </c>
      <c r="BW307" s="704" t="s">
        <v>35</v>
      </c>
      <c r="BX307" s="704" t="s">
        <v>35</v>
      </c>
      <c r="BY307" s="704" t="s">
        <v>35</v>
      </c>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14.13</v>
      </c>
      <c r="CF307" s="14">
        <f>+INDEX('Monthy Targets'!AB:AB,MATCH(FY2018_ALL_Targets!$B307,'Monthy Targets'!$B:$B,0))</f>
        <v>14.12</v>
      </c>
      <c r="CG307" s="14">
        <f>+INDEX('Monthy Targets'!AC:AC,MATCH(FY2018_ALL_Targets!$B307,'Monthy Targets'!$B:$B,0))</f>
        <v>0</v>
      </c>
      <c r="CH307" s="14">
        <f>+INDEX('Monthy Targets'!AD:AD,MATCH(FY2018_ALL_Targets!$B307,'Monthy Targets'!$B:$B,0))</f>
        <v>0</v>
      </c>
      <c r="CI307" s="14">
        <f>+INDEX('Monthy Targets'!AE:AE,MATCH(FY2018_ALL_Targets!$B307,'Monthy Targets'!$B:$B,0))</f>
        <v>0</v>
      </c>
      <c r="CJ307" s="14">
        <f>+INDEX('Monthy Targets'!AF:AF,MATCH(FY2018_ALL_Targets!$B307,'Monthy Targets'!$B:$B,0))</f>
        <v>0</v>
      </c>
      <c r="CK307" s="14">
        <f>+INDEX('Monthy Targets'!AG:AG,MATCH(FY2018_ALL_Targets!$B307,'Monthy Targets'!$B:$B,0))</f>
        <v>0</v>
      </c>
      <c r="CL307" s="14">
        <v>0.94</v>
      </c>
      <c r="CM307" s="14">
        <v>0.94</v>
      </c>
      <c r="CN307" s="14">
        <v>0.94</v>
      </c>
      <c r="CO307" s="14">
        <v>0.94</v>
      </c>
      <c r="CP307" s="14">
        <v>0.94</v>
      </c>
      <c r="CQ307" s="14">
        <v>0.94</v>
      </c>
      <c r="CR307" s="14">
        <v>0.94</v>
      </c>
      <c r="CS307" s="14">
        <v>0.94</v>
      </c>
      <c r="DB307" s="14">
        <v>1.74</v>
      </c>
      <c r="DC307" s="14">
        <v>1.74</v>
      </c>
      <c r="DD307" s="14">
        <v>1.74</v>
      </c>
      <c r="DE307" s="14">
        <v>1.74</v>
      </c>
      <c r="DF307" s="14">
        <v>1.74</v>
      </c>
      <c r="DG307" s="14">
        <v>1.74</v>
      </c>
      <c r="DH307" s="14">
        <v>1.74</v>
      </c>
      <c r="DI307" s="14">
        <v>1.74</v>
      </c>
      <c r="DR307" s="14">
        <v>2.65</v>
      </c>
      <c r="DS307" s="14">
        <v>2.72</v>
      </c>
      <c r="DV307" s="183">
        <f t="shared" si="12"/>
        <v>0</v>
      </c>
      <c r="DW307" s="183">
        <f t="shared" si="13"/>
        <v>0</v>
      </c>
      <c r="DX307" s="12">
        <f t="shared" si="14"/>
        <v>0</v>
      </c>
      <c r="DY307" s="12">
        <v>0</v>
      </c>
    </row>
    <row r="308" spans="1:129" x14ac:dyDescent="0.25">
      <c r="A308" s="294">
        <v>4733</v>
      </c>
      <c r="B308" s="294">
        <v>675766</v>
      </c>
      <c r="C308" s="294">
        <v>1021109</v>
      </c>
      <c r="D308" s="14">
        <v>1639419781</v>
      </c>
      <c r="F308" s="27" t="s">
        <v>1286</v>
      </c>
      <c r="G308" s="12" t="s">
        <v>794</v>
      </c>
      <c r="H308" s="479"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560">
        <v>0</v>
      </c>
      <c r="BC308" s="560">
        <v>0.04</v>
      </c>
      <c r="BD308" s="560">
        <v>0</v>
      </c>
      <c r="BE308" s="560">
        <v>9.0909090909090898E-2</v>
      </c>
      <c r="BF308" s="13"/>
      <c r="BG308" s="13"/>
      <c r="BH308" s="13"/>
      <c r="BI308" s="13"/>
      <c r="BJ308" s="13"/>
      <c r="BK308" s="13"/>
      <c r="BL308" s="13"/>
      <c r="BM308" s="13"/>
      <c r="BN308" s="13">
        <v>0</v>
      </c>
      <c r="BO308" s="13">
        <v>0.04</v>
      </c>
      <c r="BP308" s="13">
        <v>0</v>
      </c>
      <c r="BQ308" s="13">
        <v>9.0909090909090898E-2</v>
      </c>
      <c r="BR308" s="704" t="s">
        <v>35</v>
      </c>
      <c r="BS308" s="704" t="s">
        <v>35</v>
      </c>
      <c r="BT308" s="704" t="s">
        <v>35</v>
      </c>
      <c r="BU308" s="704" t="s">
        <v>35</v>
      </c>
      <c r="BV308" s="704" t="s">
        <v>35</v>
      </c>
      <c r="BW308" s="704" t="s">
        <v>35</v>
      </c>
      <c r="BX308" s="704" t="s">
        <v>35</v>
      </c>
      <c r="BY308" s="704" t="s">
        <v>35</v>
      </c>
      <c r="BZ308" s="481">
        <f>+INDEX('Monthy Targets'!V:V,MATCH(FY2018_ALL_Targets!$B308,'Monthy Targets'!$B:$B,0))</f>
        <v>10.4</v>
      </c>
      <c r="CA308" s="481">
        <f>+INDEX('Monthy Targets'!W:W,MATCH(FY2018_ALL_Targets!$B308,'Monthy Targets'!$B:$B,0))</f>
        <v>10.4</v>
      </c>
      <c r="CB308" s="481">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10.4</v>
      </c>
      <c r="CF308" s="14">
        <f>+INDEX('Monthy Targets'!AB:AB,MATCH(FY2018_ALL_Targets!$B308,'Monthy Targets'!$B:$B,0))</f>
        <v>10.45</v>
      </c>
      <c r="CG308" s="14">
        <f>+INDEX('Monthy Targets'!AC:AC,MATCH(FY2018_ALL_Targets!$B308,'Monthy Targets'!$B:$B,0))</f>
        <v>0</v>
      </c>
      <c r="CH308" s="14">
        <f>+INDEX('Monthy Targets'!AD:AD,MATCH(FY2018_ALL_Targets!$B308,'Monthy Targets'!$B:$B,0))</f>
        <v>0</v>
      </c>
      <c r="CI308" s="14">
        <f>+INDEX('Monthy Targets'!AE:AE,MATCH(FY2018_ALL_Targets!$B308,'Monthy Targets'!$B:$B,0))</f>
        <v>0</v>
      </c>
      <c r="CJ308" s="14">
        <f>+INDEX('Monthy Targets'!AF:AF,MATCH(FY2018_ALL_Targets!$B308,'Monthy Targets'!$B:$B,0))</f>
        <v>0</v>
      </c>
      <c r="CK308" s="14">
        <f>+INDEX('Monthy Targets'!AG:AG,MATCH(FY2018_ALL_Targets!$B308,'Monthy Targets'!$B:$B,0))</f>
        <v>0</v>
      </c>
      <c r="CL308" s="14">
        <v>0</v>
      </c>
      <c r="CM308" s="14">
        <v>0</v>
      </c>
      <c r="CN308" s="14">
        <v>0</v>
      </c>
      <c r="CO308" s="14">
        <v>0</v>
      </c>
      <c r="CP308" s="14">
        <v>0.69</v>
      </c>
      <c r="CQ308" s="14">
        <v>0.69</v>
      </c>
      <c r="CR308" s="14">
        <v>0.69</v>
      </c>
      <c r="CS308" s="14">
        <v>0.69</v>
      </c>
      <c r="DB308" s="14">
        <v>0</v>
      </c>
      <c r="DC308" s="14">
        <v>0</v>
      </c>
      <c r="DD308" s="14">
        <v>0</v>
      </c>
      <c r="DE308" s="14">
        <v>0</v>
      </c>
      <c r="DF308" s="14">
        <v>1.28</v>
      </c>
      <c r="DG308" s="14">
        <v>1.28</v>
      </c>
      <c r="DH308" s="14">
        <v>1.28</v>
      </c>
      <c r="DI308" s="14">
        <v>1.28</v>
      </c>
      <c r="DR308" s="14">
        <v>1.1100000000000001</v>
      </c>
      <c r="DS308" s="14">
        <v>2</v>
      </c>
      <c r="DV308" s="183">
        <f t="shared" si="12"/>
        <v>0</v>
      </c>
      <c r="DW308" s="183">
        <f t="shared" si="13"/>
        <v>0</v>
      </c>
      <c r="DX308" s="12">
        <f t="shared" si="14"/>
        <v>0</v>
      </c>
      <c r="DY308" s="12">
        <v>0</v>
      </c>
    </row>
    <row r="309" spans="1:129" x14ac:dyDescent="0.25">
      <c r="A309" s="294">
        <v>4887</v>
      </c>
      <c r="B309" s="294">
        <v>675774</v>
      </c>
      <c r="C309" s="294">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560">
        <v>5.0632911392405097E-2</v>
      </c>
      <c r="BC309" s="560">
        <v>0.14000000000000001</v>
      </c>
      <c r="BD309" s="560">
        <v>0</v>
      </c>
      <c r="BE309" s="560">
        <v>0.146666666666667</v>
      </c>
      <c r="BF309" s="13"/>
      <c r="BG309" s="13"/>
      <c r="BH309" s="13"/>
      <c r="BI309" s="13"/>
      <c r="BJ309" s="13"/>
      <c r="BK309" s="13"/>
      <c r="BL309" s="13"/>
      <c r="BM309" s="13"/>
      <c r="BN309" s="13">
        <v>5.0632911392405097E-2</v>
      </c>
      <c r="BO309" s="13">
        <v>0.14000000000000001</v>
      </c>
      <c r="BP309" s="13">
        <v>0</v>
      </c>
      <c r="BQ309" s="13">
        <v>0.146666666666667</v>
      </c>
      <c r="BR309" s="704" t="s">
        <v>36</v>
      </c>
      <c r="BS309" s="704" t="s">
        <v>36</v>
      </c>
      <c r="BT309" s="704" t="s">
        <v>35</v>
      </c>
      <c r="BU309" s="704" t="s">
        <v>35</v>
      </c>
      <c r="BV309" s="704" t="s">
        <v>36</v>
      </c>
      <c r="BW309" s="704" t="s">
        <v>36</v>
      </c>
      <c r="BX309" s="704" t="s">
        <v>35</v>
      </c>
      <c r="BY309" s="704" t="s">
        <v>35</v>
      </c>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6.19</v>
      </c>
      <c r="CF309" s="14">
        <f>+INDEX('Monthy Targets'!AB:AB,MATCH(FY2018_ALL_Targets!$B309,'Monthy Targets'!$B:$B,0))</f>
        <v>6.22</v>
      </c>
      <c r="CG309" s="14">
        <f>+INDEX('Monthy Targets'!AC:AC,MATCH(FY2018_ALL_Targets!$B309,'Monthy Targets'!$B:$B,0))</f>
        <v>0</v>
      </c>
      <c r="CH309" s="14">
        <f>+INDEX('Monthy Targets'!AD:AD,MATCH(FY2018_ALL_Targets!$B309,'Monthy Targets'!$B:$B,0))</f>
        <v>0</v>
      </c>
      <c r="CI309" s="14">
        <f>+INDEX('Monthy Targets'!AE:AE,MATCH(FY2018_ALL_Targets!$B309,'Monthy Targets'!$B:$B,0))</f>
        <v>0</v>
      </c>
      <c r="CJ309" s="14">
        <f>+INDEX('Monthy Targets'!AF:AF,MATCH(FY2018_ALL_Targets!$B309,'Monthy Targets'!$B:$B,0))</f>
        <v>0</v>
      </c>
      <c r="CK309" s="14">
        <f>+INDEX('Monthy Targets'!AG:AG,MATCH(FY2018_ALL_Targets!$B309,'Monthy Targets'!$B:$B,0))</f>
        <v>0</v>
      </c>
      <c r="CL309" s="14">
        <v>0.41</v>
      </c>
      <c r="CM309" s="14">
        <v>0.41</v>
      </c>
      <c r="CN309" s="14">
        <v>0.41</v>
      </c>
      <c r="CO309" s="14">
        <v>0.41</v>
      </c>
      <c r="CP309" s="14">
        <v>0</v>
      </c>
      <c r="CQ309" s="14">
        <v>0</v>
      </c>
      <c r="CR309" s="14">
        <v>0.41</v>
      </c>
      <c r="CS309" s="14">
        <v>0.41</v>
      </c>
      <c r="DB309" s="14">
        <v>0.76</v>
      </c>
      <c r="DC309" s="14">
        <v>0.76</v>
      </c>
      <c r="DD309" s="14">
        <v>0.76</v>
      </c>
      <c r="DE309" s="14">
        <v>0</v>
      </c>
      <c r="DF309" s="14">
        <v>0</v>
      </c>
      <c r="DG309" s="14">
        <v>0</v>
      </c>
      <c r="DH309" s="14">
        <v>0.76</v>
      </c>
      <c r="DI309" s="14">
        <v>0.76</v>
      </c>
      <c r="DR309" s="14">
        <v>1.08</v>
      </c>
      <c r="DS309" s="14">
        <v>0.93</v>
      </c>
      <c r="DV309" s="183">
        <f t="shared" si="12"/>
        <v>2</v>
      </c>
      <c r="DW309" s="183">
        <f t="shared" si="13"/>
        <v>2</v>
      </c>
      <c r="DX309" s="12">
        <f t="shared" si="14"/>
        <v>0</v>
      </c>
      <c r="DY309" s="12">
        <v>0</v>
      </c>
    </row>
    <row r="310" spans="1:129" x14ac:dyDescent="0.25">
      <c r="A310" s="294">
        <v>5388</v>
      </c>
      <c r="B310" s="294">
        <v>675779</v>
      </c>
      <c r="C310" s="294">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560">
        <v>3.2258064516128997E-2</v>
      </c>
      <c r="BC310" s="560">
        <v>9.375E-2</v>
      </c>
      <c r="BD310" s="560">
        <v>0</v>
      </c>
      <c r="BE310" s="560">
        <v>0.112359550561798</v>
      </c>
      <c r="BF310" s="13"/>
      <c r="BG310" s="13"/>
      <c r="BH310" s="13"/>
      <c r="BI310" s="13"/>
      <c r="BJ310" s="13"/>
      <c r="BK310" s="13"/>
      <c r="BL310" s="13"/>
      <c r="BM310" s="13"/>
      <c r="BN310" s="13">
        <v>3.2258064516128997E-2</v>
      </c>
      <c r="BO310" s="13">
        <v>9.375E-2</v>
      </c>
      <c r="BP310" s="13">
        <v>0</v>
      </c>
      <c r="BQ310" s="13">
        <v>0.112359550561798</v>
      </c>
      <c r="BR310" s="704" t="s">
        <v>35</v>
      </c>
      <c r="BS310" s="704" t="s">
        <v>36</v>
      </c>
      <c r="BT310" s="704" t="s">
        <v>35</v>
      </c>
      <c r="BU310" s="704" t="s">
        <v>35</v>
      </c>
      <c r="BV310" s="704" t="s">
        <v>35</v>
      </c>
      <c r="BW310" s="704" t="s">
        <v>36</v>
      </c>
      <c r="BX310" s="704" t="s">
        <v>35</v>
      </c>
      <c r="BY310" s="704" t="s">
        <v>35</v>
      </c>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CP310" s="14">
        <v>0.81</v>
      </c>
      <c r="CQ310" s="14">
        <v>0</v>
      </c>
      <c r="CR310" s="14">
        <v>0.81</v>
      </c>
      <c r="CS310" s="14">
        <v>0.81</v>
      </c>
      <c r="DB310" s="14">
        <v>1.51</v>
      </c>
      <c r="DC310" s="14">
        <v>0</v>
      </c>
      <c r="DD310" s="14">
        <v>1.51</v>
      </c>
      <c r="DE310" s="14">
        <v>1.51</v>
      </c>
      <c r="DF310" s="14">
        <v>1.51</v>
      </c>
      <c r="DG310" s="14">
        <v>0</v>
      </c>
      <c r="DH310" s="14">
        <v>1.51</v>
      </c>
      <c r="DI310" s="14">
        <v>1.51</v>
      </c>
      <c r="DR310" s="14">
        <v>0.74</v>
      </c>
      <c r="DS310" s="14">
        <v>0.76</v>
      </c>
      <c r="DV310" s="183">
        <f t="shared" si="12"/>
        <v>1</v>
      </c>
      <c r="DW310" s="183">
        <f t="shared" si="13"/>
        <v>1</v>
      </c>
      <c r="DX310" s="12">
        <f t="shared" si="14"/>
        <v>0</v>
      </c>
      <c r="DY310" s="12">
        <v>0</v>
      </c>
    </row>
    <row r="311" spans="1:129" x14ac:dyDescent="0.25">
      <c r="A311" s="294">
        <v>4035</v>
      </c>
      <c r="B311" s="294">
        <v>675783</v>
      </c>
      <c r="C311" s="294">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560">
        <v>1.2820512820512799E-2</v>
      </c>
      <c r="BC311" s="560">
        <v>4.5454545454545497E-2</v>
      </c>
      <c r="BD311" s="560">
        <v>0</v>
      </c>
      <c r="BE311" s="560">
        <v>6.8493150684931503E-2</v>
      </c>
      <c r="BF311" s="13"/>
      <c r="BG311" s="13"/>
      <c r="BH311" s="13"/>
      <c r="BI311" s="13"/>
      <c r="BJ311" s="13"/>
      <c r="BK311" s="13"/>
      <c r="BL311" s="13"/>
      <c r="BM311" s="13"/>
      <c r="BN311" s="13">
        <v>1.2820512820512799E-2</v>
      </c>
      <c r="BO311" s="13">
        <v>4.5454545454545497E-2</v>
      </c>
      <c r="BP311" s="13">
        <v>0</v>
      </c>
      <c r="BQ311" s="13">
        <v>6.8493150684931503E-2</v>
      </c>
      <c r="BR311" s="704" t="s">
        <v>35</v>
      </c>
      <c r="BS311" s="704" t="s">
        <v>35</v>
      </c>
      <c r="BT311" s="704" t="s">
        <v>35</v>
      </c>
      <c r="BU311" s="704" t="s">
        <v>35</v>
      </c>
      <c r="BV311" s="704" t="s">
        <v>35</v>
      </c>
      <c r="BW311" s="704" t="s">
        <v>35</v>
      </c>
      <c r="BX311" s="704" t="s">
        <v>35</v>
      </c>
      <c r="BY311" s="704" t="s">
        <v>35</v>
      </c>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6.64</v>
      </c>
      <c r="CF311" s="14">
        <f>+INDEX('Monthy Targets'!AB:AB,MATCH(FY2018_ALL_Targets!$B311,'Monthy Targets'!$B:$B,0))</f>
        <v>6.67</v>
      </c>
      <c r="CG311" s="14">
        <f>+INDEX('Monthy Targets'!AC:AC,MATCH(FY2018_ALL_Targets!$B311,'Monthy Targets'!$B:$B,0))</f>
        <v>0</v>
      </c>
      <c r="CH311" s="14">
        <f>+INDEX('Monthy Targets'!AD:AD,MATCH(FY2018_ALL_Targets!$B311,'Monthy Targets'!$B:$B,0))</f>
        <v>0</v>
      </c>
      <c r="CI311" s="14">
        <f>+INDEX('Monthy Targets'!AE:AE,MATCH(FY2018_ALL_Targets!$B311,'Monthy Targets'!$B:$B,0))</f>
        <v>0</v>
      </c>
      <c r="CJ311" s="14">
        <f>+INDEX('Monthy Targets'!AF:AF,MATCH(FY2018_ALL_Targets!$B311,'Monthy Targets'!$B:$B,0))</f>
        <v>0</v>
      </c>
      <c r="CK311" s="14">
        <f>+INDEX('Monthy Targets'!AG:AG,MATCH(FY2018_ALL_Targets!$B311,'Monthy Targets'!$B:$B,0))</f>
        <v>0</v>
      </c>
      <c r="CL311" s="14">
        <v>0.44</v>
      </c>
      <c r="CM311" s="14">
        <v>0.44</v>
      </c>
      <c r="CN311" s="14">
        <v>0.44</v>
      </c>
      <c r="CO311" s="14">
        <v>0.44</v>
      </c>
      <c r="CP311" s="14">
        <v>0.44</v>
      </c>
      <c r="CQ311" s="14">
        <v>0.44</v>
      </c>
      <c r="CR311" s="14">
        <v>0.44</v>
      </c>
      <c r="CS311" s="14">
        <v>0.44</v>
      </c>
      <c r="DB311" s="14">
        <v>0.82</v>
      </c>
      <c r="DC311" s="14">
        <v>0.82</v>
      </c>
      <c r="DD311" s="14">
        <v>0.82</v>
      </c>
      <c r="DE311" s="14">
        <v>0.82</v>
      </c>
      <c r="DF311" s="14">
        <v>0.82</v>
      </c>
      <c r="DG311" s="14">
        <v>0.82</v>
      </c>
      <c r="DH311" s="14">
        <v>0.82</v>
      </c>
      <c r="DI311" s="14">
        <v>0.82</v>
      </c>
      <c r="DR311" s="14">
        <v>1.25</v>
      </c>
      <c r="DS311" s="14">
        <v>1.28</v>
      </c>
      <c r="DV311" s="183">
        <f t="shared" si="12"/>
        <v>0</v>
      </c>
      <c r="DW311" s="183">
        <f t="shared" si="13"/>
        <v>0</v>
      </c>
      <c r="DX311" s="12">
        <f t="shared" si="14"/>
        <v>0</v>
      </c>
      <c r="DY311" s="12">
        <v>0</v>
      </c>
    </row>
    <row r="312" spans="1:129" x14ac:dyDescent="0.25">
      <c r="A312" s="294">
        <v>5392</v>
      </c>
      <c r="B312" s="294">
        <v>675785</v>
      </c>
      <c r="C312" s="294">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560">
        <v>9.6153846153846194E-3</v>
      </c>
      <c r="BC312" s="560">
        <v>1.1764705882352899E-2</v>
      </c>
      <c r="BD312" s="560">
        <v>0</v>
      </c>
      <c r="BE312" s="560">
        <v>0.11111111111111099</v>
      </c>
      <c r="BF312" s="13"/>
      <c r="BG312" s="13"/>
      <c r="BH312" s="13"/>
      <c r="BI312" s="13"/>
      <c r="BJ312" s="13"/>
      <c r="BK312" s="13"/>
      <c r="BL312" s="13"/>
      <c r="BM312" s="13"/>
      <c r="BN312" s="13">
        <v>9.6153846153846194E-3</v>
      </c>
      <c r="BO312" s="13">
        <v>1.1764705882352899E-2</v>
      </c>
      <c r="BP312" s="13">
        <v>0</v>
      </c>
      <c r="BQ312" s="13">
        <v>0.11111111111111099</v>
      </c>
      <c r="BR312" s="704" t="s">
        <v>35</v>
      </c>
      <c r="BS312" s="704" t="s">
        <v>35</v>
      </c>
      <c r="BT312" s="704" t="s">
        <v>35</v>
      </c>
      <c r="BU312" s="704" t="s">
        <v>35</v>
      </c>
      <c r="BV312" s="704" t="s">
        <v>35</v>
      </c>
      <c r="BW312" s="704" t="s">
        <v>35</v>
      </c>
      <c r="BX312" s="704" t="s">
        <v>35</v>
      </c>
      <c r="BY312" s="704" t="s">
        <v>35</v>
      </c>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CP312" s="14">
        <v>1.38</v>
      </c>
      <c r="CQ312" s="14">
        <v>1.38</v>
      </c>
      <c r="CR312" s="14">
        <v>1.38</v>
      </c>
      <c r="CS312" s="14">
        <v>1.38</v>
      </c>
      <c r="DB312" s="14">
        <v>2.57</v>
      </c>
      <c r="DC312" s="14">
        <v>2.57</v>
      </c>
      <c r="DD312" s="14">
        <v>2.57</v>
      </c>
      <c r="DE312" s="14">
        <v>2.57</v>
      </c>
      <c r="DF312" s="14">
        <v>2.57</v>
      </c>
      <c r="DG312" s="14">
        <v>2.57</v>
      </c>
      <c r="DH312" s="14">
        <v>2.57</v>
      </c>
      <c r="DI312" s="14">
        <v>2.57</v>
      </c>
      <c r="DR312" s="14">
        <v>1.69</v>
      </c>
      <c r="DS312" s="14">
        <v>1.73</v>
      </c>
      <c r="DV312" s="183">
        <f t="shared" si="12"/>
        <v>0</v>
      </c>
      <c r="DW312" s="183">
        <f t="shared" si="13"/>
        <v>0</v>
      </c>
      <c r="DX312" s="12">
        <f t="shared" si="14"/>
        <v>0</v>
      </c>
      <c r="DY312" s="12">
        <v>0</v>
      </c>
    </row>
    <row r="313" spans="1:129" x14ac:dyDescent="0.25">
      <c r="A313" s="294">
        <v>4371</v>
      </c>
      <c r="B313" s="294">
        <v>675789</v>
      </c>
      <c r="C313" s="294">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560">
        <v>2.80373831775701E-2</v>
      </c>
      <c r="BC313" s="560">
        <v>0.13114754098360701</v>
      </c>
      <c r="BD313" s="560">
        <v>9.3457943925233603E-3</v>
      </c>
      <c r="BE313" s="560">
        <v>0.15</v>
      </c>
      <c r="BF313" s="13"/>
      <c r="BG313" s="13"/>
      <c r="BH313" s="13"/>
      <c r="BI313" s="13"/>
      <c r="BJ313" s="13"/>
      <c r="BK313" s="13"/>
      <c r="BL313" s="13"/>
      <c r="BM313" s="13"/>
      <c r="BN313" s="13">
        <v>2.80373831775701E-2</v>
      </c>
      <c r="BO313" s="13">
        <v>0.13114754098360701</v>
      </c>
      <c r="BP313" s="13">
        <v>9.3457943925233603E-3</v>
      </c>
      <c r="BQ313" s="13">
        <v>0.15</v>
      </c>
      <c r="BR313" s="704" t="s">
        <v>35</v>
      </c>
      <c r="BS313" s="704" t="s">
        <v>36</v>
      </c>
      <c r="BT313" s="704" t="s">
        <v>36</v>
      </c>
      <c r="BU313" s="704" t="s">
        <v>35</v>
      </c>
      <c r="BV313" s="704" t="s">
        <v>35</v>
      </c>
      <c r="BW313" s="704" t="s">
        <v>36</v>
      </c>
      <c r="BX313" s="704" t="s">
        <v>36</v>
      </c>
      <c r="BY313" s="704" t="s">
        <v>35</v>
      </c>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CP313" s="14">
        <v>0.54</v>
      </c>
      <c r="CQ313" s="14">
        <v>0</v>
      </c>
      <c r="CR313" s="14">
        <v>0</v>
      </c>
      <c r="CS313" s="14">
        <v>0.54</v>
      </c>
      <c r="DB313" s="14">
        <v>1</v>
      </c>
      <c r="DC313" s="14">
        <v>0</v>
      </c>
      <c r="DD313" s="14">
        <v>1</v>
      </c>
      <c r="DE313" s="14">
        <v>1</v>
      </c>
      <c r="DF313" s="14">
        <v>1</v>
      </c>
      <c r="DG313" s="14">
        <v>0</v>
      </c>
      <c r="DH313" s="14">
        <v>0</v>
      </c>
      <c r="DI313" s="14">
        <v>1</v>
      </c>
      <c r="DR313" s="14">
        <v>0.49</v>
      </c>
      <c r="DS313" s="14">
        <v>0.34</v>
      </c>
      <c r="DV313" s="183">
        <f t="shared" si="12"/>
        <v>2</v>
      </c>
      <c r="DW313" s="183">
        <f t="shared" si="13"/>
        <v>2</v>
      </c>
      <c r="DX313" s="12">
        <f t="shared" si="14"/>
        <v>0</v>
      </c>
      <c r="DY313" s="12">
        <v>0</v>
      </c>
    </row>
    <row r="314" spans="1:129" x14ac:dyDescent="0.25">
      <c r="A314" s="294">
        <v>4611</v>
      </c>
      <c r="B314" s="294">
        <v>675791</v>
      </c>
      <c r="C314" s="294">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560">
        <v>0.02</v>
      </c>
      <c r="BC314" s="560">
        <v>5.1282051282051301E-2</v>
      </c>
      <c r="BD314" s="560">
        <v>0</v>
      </c>
      <c r="BE314" s="560">
        <v>0.10309278350515499</v>
      </c>
      <c r="BF314" s="13"/>
      <c r="BG314" s="13"/>
      <c r="BH314" s="13"/>
      <c r="BI314" s="13"/>
      <c r="BJ314" s="13"/>
      <c r="BK314" s="13"/>
      <c r="BL314" s="13"/>
      <c r="BM314" s="13"/>
      <c r="BN314" s="13">
        <v>0.02</v>
      </c>
      <c r="BO314" s="13">
        <v>5.1282051282051301E-2</v>
      </c>
      <c r="BP314" s="13">
        <v>0</v>
      </c>
      <c r="BQ314" s="13">
        <v>0.10309278350515499</v>
      </c>
      <c r="BR314" s="704" t="s">
        <v>35</v>
      </c>
      <c r="BS314" s="704" t="s">
        <v>35</v>
      </c>
      <c r="BT314" s="704" t="s">
        <v>35</v>
      </c>
      <c r="BU314" s="704" t="s">
        <v>35</v>
      </c>
      <c r="BV314" s="704" t="s">
        <v>35</v>
      </c>
      <c r="BW314" s="704" t="s">
        <v>35</v>
      </c>
      <c r="BX314" s="704" t="s">
        <v>35</v>
      </c>
      <c r="BY314" s="704" t="s">
        <v>35</v>
      </c>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CP314" s="14">
        <v>0.84</v>
      </c>
      <c r="CQ314" s="14">
        <v>0.84</v>
      </c>
      <c r="CR314" s="14">
        <v>0.84</v>
      </c>
      <c r="CS314" s="14">
        <v>0.84</v>
      </c>
      <c r="DB314" s="14">
        <v>1.56</v>
      </c>
      <c r="DC314" s="14">
        <v>0</v>
      </c>
      <c r="DD314" s="14">
        <v>1.56</v>
      </c>
      <c r="DE314" s="14">
        <v>1.56</v>
      </c>
      <c r="DF314" s="14">
        <v>1.56</v>
      </c>
      <c r="DG314" s="14">
        <v>1.56</v>
      </c>
      <c r="DH314" s="14">
        <v>1.56</v>
      </c>
      <c r="DI314" s="14">
        <v>1.56</v>
      </c>
      <c r="DR314" s="14">
        <v>0.77</v>
      </c>
      <c r="DS314" s="14">
        <v>1.05</v>
      </c>
      <c r="DV314" s="183">
        <f t="shared" si="12"/>
        <v>0</v>
      </c>
      <c r="DW314" s="183">
        <f t="shared" si="13"/>
        <v>0</v>
      </c>
      <c r="DX314" s="12">
        <f t="shared" si="14"/>
        <v>0</v>
      </c>
      <c r="DY314" s="12">
        <v>0</v>
      </c>
    </row>
    <row r="315" spans="1:129" x14ac:dyDescent="0.25">
      <c r="A315" s="294">
        <v>5124</v>
      </c>
      <c r="B315" s="294">
        <v>675795</v>
      </c>
      <c r="C315" s="294">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560">
        <v>3.9215686274509803E-2</v>
      </c>
      <c r="BC315" s="560">
        <v>7.3170731707317097E-2</v>
      </c>
      <c r="BD315" s="560">
        <v>0</v>
      </c>
      <c r="BE315" s="560">
        <v>0.17647058823529399</v>
      </c>
      <c r="BF315" s="13"/>
      <c r="BG315" s="13"/>
      <c r="BH315" s="13"/>
      <c r="BI315" s="13"/>
      <c r="BJ315" s="13"/>
      <c r="BK315" s="13"/>
      <c r="BL315" s="13"/>
      <c r="BM315" s="13"/>
      <c r="BN315" s="13">
        <v>3.9215686274509803E-2</v>
      </c>
      <c r="BO315" s="13">
        <v>7.3170731707317097E-2</v>
      </c>
      <c r="BP315" s="13">
        <v>0</v>
      </c>
      <c r="BQ315" s="13">
        <v>0.17647058823529399</v>
      </c>
      <c r="BR315" s="704" t="s">
        <v>36</v>
      </c>
      <c r="BS315" s="704" t="s">
        <v>36</v>
      </c>
      <c r="BT315" s="704" t="s">
        <v>35</v>
      </c>
      <c r="BU315" s="704" t="s">
        <v>35</v>
      </c>
      <c r="BV315" s="704" t="s">
        <v>36</v>
      </c>
      <c r="BW315" s="704" t="s">
        <v>36</v>
      </c>
      <c r="BX315" s="704" t="s">
        <v>35</v>
      </c>
      <c r="BY315" s="704" t="s">
        <v>35</v>
      </c>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8.41</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CP315" s="14">
        <v>0</v>
      </c>
      <c r="CQ315" s="14">
        <v>0</v>
      </c>
      <c r="CR315" s="14">
        <v>0.56000000000000005</v>
      </c>
      <c r="CS315" s="14">
        <v>0.56000000000000005</v>
      </c>
      <c r="DB315" s="14">
        <v>0</v>
      </c>
      <c r="DC315" s="14">
        <v>1.04</v>
      </c>
      <c r="DD315" s="14">
        <v>1.04</v>
      </c>
      <c r="DE315" s="14">
        <v>1.04</v>
      </c>
      <c r="DF315" s="14">
        <v>0</v>
      </c>
      <c r="DG315" s="14">
        <v>0</v>
      </c>
      <c r="DH315" s="14">
        <v>1.04</v>
      </c>
      <c r="DI315" s="14">
        <v>1.04</v>
      </c>
      <c r="DR315" s="14">
        <v>1.41</v>
      </c>
      <c r="DS315" s="14">
        <v>1.27</v>
      </c>
      <c r="DV315" s="183">
        <f t="shared" si="12"/>
        <v>2</v>
      </c>
      <c r="DW315" s="183">
        <f t="shared" si="13"/>
        <v>2</v>
      </c>
      <c r="DX315" s="12">
        <f t="shared" si="14"/>
        <v>0</v>
      </c>
      <c r="DY315" s="12">
        <v>0</v>
      </c>
    </row>
    <row r="316" spans="1:129" x14ac:dyDescent="0.25">
      <c r="A316" s="294">
        <v>5389</v>
      </c>
      <c r="B316" s="294">
        <v>675796</v>
      </c>
      <c r="C316" s="294">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560">
        <v>6.6666666666666693E-2</v>
      </c>
      <c r="BC316" s="560">
        <v>6.25E-2</v>
      </c>
      <c r="BD316" s="560">
        <v>2.2222222222222199E-2</v>
      </c>
      <c r="BE316" s="560">
        <v>0.22857142857142901</v>
      </c>
      <c r="BF316" s="13"/>
      <c r="BG316" s="13"/>
      <c r="BH316" s="13"/>
      <c r="BI316" s="13"/>
      <c r="BJ316" s="13"/>
      <c r="BK316" s="13"/>
      <c r="BL316" s="13"/>
      <c r="BM316" s="13"/>
      <c r="BN316" s="13">
        <v>6.6666666666666693E-2</v>
      </c>
      <c r="BO316" s="13">
        <v>6.25E-2</v>
      </c>
      <c r="BP316" s="13">
        <v>2.2222222222222199E-2</v>
      </c>
      <c r="BQ316" s="13">
        <v>0.22857142857142901</v>
      </c>
      <c r="BR316" s="704" t="s">
        <v>36</v>
      </c>
      <c r="BS316" s="704" t="s">
        <v>35</v>
      </c>
      <c r="BT316" s="704" t="s">
        <v>35</v>
      </c>
      <c r="BU316" s="704" t="s">
        <v>36</v>
      </c>
      <c r="BV316" s="704" t="s">
        <v>36</v>
      </c>
      <c r="BW316" s="704" t="s">
        <v>35</v>
      </c>
      <c r="BX316" s="704" t="s">
        <v>35</v>
      </c>
      <c r="BY316" s="704" t="s">
        <v>36</v>
      </c>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CP316" s="14">
        <v>0</v>
      </c>
      <c r="CQ316" s="14">
        <v>0.67</v>
      </c>
      <c r="CR316" s="14">
        <v>0.67</v>
      </c>
      <c r="CS316" s="14">
        <v>0</v>
      </c>
      <c r="DB316" s="14">
        <v>1.25</v>
      </c>
      <c r="DC316" s="14">
        <v>1.25</v>
      </c>
      <c r="DD316" s="14">
        <v>1.25</v>
      </c>
      <c r="DE316" s="14">
        <v>0</v>
      </c>
      <c r="DF316" s="14">
        <v>0</v>
      </c>
      <c r="DG316" s="14">
        <v>1.25</v>
      </c>
      <c r="DH316" s="14">
        <v>1.25</v>
      </c>
      <c r="DI316" s="14">
        <v>0</v>
      </c>
      <c r="DR316" s="14">
        <v>0.61</v>
      </c>
      <c r="DS316" s="14">
        <v>0.42</v>
      </c>
      <c r="DV316" s="183">
        <f t="shared" si="12"/>
        <v>2</v>
      </c>
      <c r="DW316" s="183">
        <f t="shared" si="13"/>
        <v>2</v>
      </c>
      <c r="DX316" s="12">
        <f t="shared" si="14"/>
        <v>0</v>
      </c>
      <c r="DY316" s="12">
        <v>0</v>
      </c>
    </row>
    <row r="317" spans="1:129" x14ac:dyDescent="0.25">
      <c r="A317" s="294">
        <v>5394</v>
      </c>
      <c r="B317" s="294">
        <v>675798</v>
      </c>
      <c r="C317" s="294">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560">
        <v>0</v>
      </c>
      <c r="BC317" s="560">
        <v>1.7543859649122799E-2</v>
      </c>
      <c r="BD317" s="560">
        <v>0</v>
      </c>
      <c r="BE317" s="560">
        <v>0.129411764705882</v>
      </c>
      <c r="BF317" s="13"/>
      <c r="BG317" s="13"/>
      <c r="BH317" s="13"/>
      <c r="BI317" s="13"/>
      <c r="BJ317" s="13"/>
      <c r="BK317" s="13"/>
      <c r="BL317" s="13"/>
      <c r="BM317" s="13"/>
      <c r="BN317" s="13">
        <v>0</v>
      </c>
      <c r="BO317" s="13">
        <v>1.7543859649122799E-2</v>
      </c>
      <c r="BP317" s="13">
        <v>0</v>
      </c>
      <c r="BQ317" s="13">
        <v>0.129411764705882</v>
      </c>
      <c r="BR317" s="704" t="s">
        <v>35</v>
      </c>
      <c r="BS317" s="704" t="s">
        <v>35</v>
      </c>
      <c r="BT317" s="704" t="s">
        <v>35</v>
      </c>
      <c r="BU317" s="704" t="s">
        <v>35</v>
      </c>
      <c r="BV317" s="704" t="s">
        <v>35</v>
      </c>
      <c r="BW317" s="704" t="s">
        <v>35</v>
      </c>
      <c r="BX317" s="704" t="s">
        <v>35</v>
      </c>
      <c r="BY317" s="704" t="s">
        <v>35</v>
      </c>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19.82</v>
      </c>
      <c r="CF317" s="14">
        <f>+INDEX('Monthy Targets'!AB:AB,MATCH(FY2018_ALL_Targets!$B317,'Monthy Targets'!$B:$B,0))</f>
        <v>19.91</v>
      </c>
      <c r="CG317" s="14">
        <f>+INDEX('Monthy Targets'!AC:AC,MATCH(FY2018_ALL_Targets!$B317,'Monthy Targets'!$B:$B,0))</f>
        <v>0</v>
      </c>
      <c r="CH317" s="14">
        <f>+INDEX('Monthy Targets'!AD:AD,MATCH(FY2018_ALL_Targets!$B317,'Monthy Targets'!$B:$B,0))</f>
        <v>0</v>
      </c>
      <c r="CI317" s="14">
        <f>+INDEX('Monthy Targets'!AE:AE,MATCH(FY2018_ALL_Targets!$B317,'Monthy Targets'!$B:$B,0))</f>
        <v>0</v>
      </c>
      <c r="CJ317" s="14">
        <f>+INDEX('Monthy Targets'!AF:AF,MATCH(FY2018_ALL_Targets!$B317,'Monthy Targets'!$B:$B,0))</f>
        <v>0</v>
      </c>
      <c r="CK317" s="14">
        <f>+INDEX('Monthy Targets'!AG:AG,MATCH(FY2018_ALL_Targets!$B317,'Monthy Targets'!$B:$B,0))</f>
        <v>0</v>
      </c>
      <c r="CL317" s="14">
        <v>1.32</v>
      </c>
      <c r="CM317" s="14">
        <v>1.32</v>
      </c>
      <c r="CN317" s="14">
        <v>1.32</v>
      </c>
      <c r="CO317" s="14">
        <v>1.32</v>
      </c>
      <c r="CP317" s="14">
        <v>1.32</v>
      </c>
      <c r="CQ317" s="14">
        <v>1.32</v>
      </c>
      <c r="CR317" s="14">
        <v>1.32</v>
      </c>
      <c r="CS317" s="14">
        <v>1.32</v>
      </c>
      <c r="DB317" s="14">
        <v>2.4500000000000002</v>
      </c>
      <c r="DC317" s="14">
        <v>2.4500000000000002</v>
      </c>
      <c r="DD317" s="14">
        <v>2.4500000000000002</v>
      </c>
      <c r="DE317" s="14">
        <v>2.4500000000000002</v>
      </c>
      <c r="DF317" s="14">
        <v>2.4500000000000002</v>
      </c>
      <c r="DG317" s="14">
        <v>2.4500000000000002</v>
      </c>
      <c r="DH317" s="14">
        <v>2.4500000000000002</v>
      </c>
      <c r="DI317" s="14">
        <v>2.4500000000000002</v>
      </c>
      <c r="DR317" s="14">
        <v>3.72</v>
      </c>
      <c r="DS317" s="14">
        <v>3.81</v>
      </c>
      <c r="DV317" s="183">
        <f t="shared" si="12"/>
        <v>0</v>
      </c>
      <c r="DW317" s="183">
        <f t="shared" si="13"/>
        <v>0</v>
      </c>
      <c r="DX317" s="12">
        <f t="shared" si="14"/>
        <v>0</v>
      </c>
      <c r="DY317" s="12">
        <v>0</v>
      </c>
    </row>
    <row r="318" spans="1:129" x14ac:dyDescent="0.25">
      <c r="A318" s="294">
        <v>5397</v>
      </c>
      <c r="B318" s="294">
        <v>675799</v>
      </c>
      <c r="C318" s="294">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560">
        <v>6.08695652173913E-2</v>
      </c>
      <c r="BC318" s="560">
        <v>6.7415730337078705E-2</v>
      </c>
      <c r="BD318" s="560">
        <v>0</v>
      </c>
      <c r="BE318" s="560">
        <v>8.8495575221238895E-2</v>
      </c>
      <c r="BF318" s="13"/>
      <c r="BG318" s="13"/>
      <c r="BH318" s="13"/>
      <c r="BI318" s="13"/>
      <c r="BJ318" s="13"/>
      <c r="BK318" s="13"/>
      <c r="BL318" s="13"/>
      <c r="BM318" s="13"/>
      <c r="BN318" s="13">
        <v>6.08695652173913E-2</v>
      </c>
      <c r="BO318" s="13">
        <v>6.7415730337078705E-2</v>
      </c>
      <c r="BP318" s="13">
        <v>0</v>
      </c>
      <c r="BQ318" s="13">
        <v>8.8495575221238895E-2</v>
      </c>
      <c r="BR318" s="704" t="s">
        <v>36</v>
      </c>
      <c r="BS318" s="704" t="s">
        <v>35</v>
      </c>
      <c r="BT318" s="704" t="s">
        <v>35</v>
      </c>
      <c r="BU318" s="704" t="s">
        <v>35</v>
      </c>
      <c r="BV318" s="704" t="s">
        <v>36</v>
      </c>
      <c r="BW318" s="704" t="s">
        <v>35</v>
      </c>
      <c r="BX318" s="704" t="s">
        <v>35</v>
      </c>
      <c r="BY318" s="704" t="s">
        <v>35</v>
      </c>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8.67</v>
      </c>
      <c r="CF318" s="14">
        <f>+INDEX('Monthy Targets'!AB:AB,MATCH(FY2018_ALL_Targets!$B318,'Monthy Targets'!$B:$B,0))</f>
        <v>8.7100000000000009</v>
      </c>
      <c r="CG318" s="14">
        <f>+INDEX('Monthy Targets'!AC:AC,MATCH(FY2018_ALL_Targets!$B318,'Monthy Targets'!$B:$B,0))</f>
        <v>0</v>
      </c>
      <c r="CH318" s="14">
        <f>+INDEX('Monthy Targets'!AD:AD,MATCH(FY2018_ALL_Targets!$B318,'Monthy Targets'!$B:$B,0))</f>
        <v>0</v>
      </c>
      <c r="CI318" s="14">
        <f>+INDEX('Monthy Targets'!AE:AE,MATCH(FY2018_ALL_Targets!$B318,'Monthy Targets'!$B:$B,0))</f>
        <v>0</v>
      </c>
      <c r="CJ318" s="14">
        <f>+INDEX('Monthy Targets'!AF:AF,MATCH(FY2018_ALL_Targets!$B318,'Monthy Targets'!$B:$B,0))</f>
        <v>0</v>
      </c>
      <c r="CK318" s="14">
        <f>+INDEX('Monthy Targets'!AG:AG,MATCH(FY2018_ALL_Targets!$B318,'Monthy Targets'!$B:$B,0))</f>
        <v>0</v>
      </c>
      <c r="CL318" s="14">
        <v>0</v>
      </c>
      <c r="CM318" s="14">
        <v>0.57999999999999996</v>
      </c>
      <c r="CN318" s="14">
        <v>0.57999999999999996</v>
      </c>
      <c r="CO318" s="14">
        <v>0.57999999999999996</v>
      </c>
      <c r="CP318" s="14">
        <v>0</v>
      </c>
      <c r="CQ318" s="14">
        <v>0.57999999999999996</v>
      </c>
      <c r="CR318" s="14">
        <v>0.57999999999999996</v>
      </c>
      <c r="CS318" s="14">
        <v>0.57999999999999996</v>
      </c>
      <c r="DB318" s="14">
        <v>0</v>
      </c>
      <c r="DC318" s="14">
        <v>1.07</v>
      </c>
      <c r="DD318" s="14">
        <v>1.07</v>
      </c>
      <c r="DE318" s="14">
        <v>1.07</v>
      </c>
      <c r="DF318" s="14">
        <v>0</v>
      </c>
      <c r="DG318" s="14">
        <v>1.07</v>
      </c>
      <c r="DH318" s="14">
        <v>1.07</v>
      </c>
      <c r="DI318" s="14">
        <v>1.07</v>
      </c>
      <c r="DR318" s="14">
        <v>1.45</v>
      </c>
      <c r="DS318" s="14">
        <v>1.49</v>
      </c>
      <c r="DV318" s="183">
        <f t="shared" si="12"/>
        <v>1</v>
      </c>
      <c r="DW318" s="183">
        <f t="shared" si="13"/>
        <v>1</v>
      </c>
      <c r="DX318" s="12">
        <f t="shared" si="14"/>
        <v>0</v>
      </c>
      <c r="DY318" s="12">
        <v>0</v>
      </c>
    </row>
    <row r="319" spans="1:129" x14ac:dyDescent="0.25">
      <c r="A319" s="294">
        <v>4470</v>
      </c>
      <c r="B319" s="294">
        <v>675801</v>
      </c>
      <c r="C319" s="294">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560">
        <v>1.9607843137254902E-2</v>
      </c>
      <c r="BC319" s="560">
        <v>3.8461538461538498E-2</v>
      </c>
      <c r="BD319" s="560">
        <v>0</v>
      </c>
      <c r="BE319" s="560">
        <v>7.4999999999999997E-2</v>
      </c>
      <c r="BF319" s="13"/>
      <c r="BG319" s="13"/>
      <c r="BH319" s="13"/>
      <c r="BI319" s="13"/>
      <c r="BJ319" s="13"/>
      <c r="BK319" s="13"/>
      <c r="BL319" s="13"/>
      <c r="BM319" s="13"/>
      <c r="BN319" s="13">
        <v>1.9607843137254902E-2</v>
      </c>
      <c r="BO319" s="13">
        <v>3.8461538461538498E-2</v>
      </c>
      <c r="BP319" s="13">
        <v>0</v>
      </c>
      <c r="BQ319" s="13">
        <v>7.4999999999999997E-2</v>
      </c>
      <c r="BR319" s="704" t="s">
        <v>35</v>
      </c>
      <c r="BS319" s="704" t="s">
        <v>35</v>
      </c>
      <c r="BT319" s="704" t="s">
        <v>35</v>
      </c>
      <c r="BU319" s="704" t="s">
        <v>35</v>
      </c>
      <c r="BV319" s="704" t="s">
        <v>35</v>
      </c>
      <c r="BW319" s="704" t="s">
        <v>35</v>
      </c>
      <c r="BX319" s="704" t="s">
        <v>35</v>
      </c>
      <c r="BY319" s="704" t="s">
        <v>35</v>
      </c>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CP319" s="14">
        <v>0.3</v>
      </c>
      <c r="CQ319" s="14">
        <v>0.3</v>
      </c>
      <c r="CR319" s="14">
        <v>0.3</v>
      </c>
      <c r="CS319" s="14">
        <v>0.3</v>
      </c>
      <c r="DB319" s="14">
        <v>0.56000000000000005</v>
      </c>
      <c r="DC319" s="14">
        <v>0.56000000000000005</v>
      </c>
      <c r="DD319" s="14">
        <v>0.56000000000000005</v>
      </c>
      <c r="DE319" s="14">
        <v>0.56000000000000005</v>
      </c>
      <c r="DF319" s="14">
        <v>0.56000000000000005</v>
      </c>
      <c r="DG319" s="14">
        <v>0.56000000000000005</v>
      </c>
      <c r="DH319" s="14">
        <v>0.56000000000000005</v>
      </c>
      <c r="DI319" s="14">
        <v>0.56000000000000005</v>
      </c>
      <c r="DR319" s="14">
        <v>0.37</v>
      </c>
      <c r="DS319" s="14">
        <v>0.38</v>
      </c>
      <c r="DV319" s="183">
        <f t="shared" si="12"/>
        <v>0</v>
      </c>
      <c r="DW319" s="183">
        <f t="shared" si="13"/>
        <v>0</v>
      </c>
      <c r="DX319" s="12">
        <f t="shared" si="14"/>
        <v>0</v>
      </c>
      <c r="DY319" s="12">
        <v>0</v>
      </c>
    </row>
    <row r="320" spans="1:129" x14ac:dyDescent="0.25">
      <c r="A320" s="294">
        <v>4998</v>
      </c>
      <c r="B320" s="294">
        <v>675809</v>
      </c>
      <c r="C320" s="294">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560">
        <v>0</v>
      </c>
      <c r="BC320" s="560">
        <v>0.04</v>
      </c>
      <c r="BD320" s="560">
        <v>0</v>
      </c>
      <c r="BE320" s="560">
        <v>0.115384615384615</v>
      </c>
      <c r="BF320" s="13"/>
      <c r="BG320" s="13"/>
      <c r="BH320" s="13"/>
      <c r="BI320" s="13"/>
      <c r="BJ320" s="13"/>
      <c r="BK320" s="13"/>
      <c r="BL320" s="13"/>
      <c r="BM320" s="13"/>
      <c r="BN320" s="13">
        <v>0</v>
      </c>
      <c r="BO320" s="13">
        <v>0.04</v>
      </c>
      <c r="BP320" s="13">
        <v>0</v>
      </c>
      <c r="BQ320" s="13">
        <v>0.115384615384615</v>
      </c>
      <c r="BR320" s="704" t="s">
        <v>35</v>
      </c>
      <c r="BS320" s="704" t="s">
        <v>35</v>
      </c>
      <c r="BT320" s="704" t="s">
        <v>35</v>
      </c>
      <c r="BU320" s="704" t="s">
        <v>35</v>
      </c>
      <c r="BV320" s="704" t="s">
        <v>35</v>
      </c>
      <c r="BW320" s="704" t="s">
        <v>35</v>
      </c>
      <c r="BX320" s="704" t="s">
        <v>35</v>
      </c>
      <c r="BY320" s="704" t="s">
        <v>35</v>
      </c>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CP320" s="14">
        <v>0.51</v>
      </c>
      <c r="CQ320" s="14">
        <v>0.51</v>
      </c>
      <c r="CR320" s="14">
        <v>0.51</v>
      </c>
      <c r="CS320" s="14">
        <v>0.51</v>
      </c>
      <c r="DB320" s="14">
        <v>0.94</v>
      </c>
      <c r="DC320" s="14">
        <v>0</v>
      </c>
      <c r="DD320" s="14">
        <v>0.94</v>
      </c>
      <c r="DE320" s="14">
        <v>0.94</v>
      </c>
      <c r="DF320" s="14">
        <v>0.94</v>
      </c>
      <c r="DG320" s="14">
        <v>0.94</v>
      </c>
      <c r="DH320" s="14">
        <v>0.94</v>
      </c>
      <c r="DI320" s="14">
        <v>0.94</v>
      </c>
      <c r="DR320" s="14">
        <v>0.46</v>
      </c>
      <c r="DS320" s="14">
        <v>0.63</v>
      </c>
      <c r="DV320" s="183">
        <f t="shared" si="12"/>
        <v>0</v>
      </c>
      <c r="DW320" s="183">
        <f t="shared" si="13"/>
        <v>0</v>
      </c>
      <c r="DX320" s="12">
        <f t="shared" si="14"/>
        <v>0</v>
      </c>
      <c r="DY320" s="12">
        <v>0</v>
      </c>
    </row>
    <row r="321" spans="1:129" x14ac:dyDescent="0.25">
      <c r="A321" s="294">
        <v>5398</v>
      </c>
      <c r="B321" s="294">
        <v>675815</v>
      </c>
      <c r="C321" s="294">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560">
        <v>3.3333333333333298E-2</v>
      </c>
      <c r="BC321" s="560">
        <v>3.03030303030303E-2</v>
      </c>
      <c r="BD321" s="560">
        <v>0</v>
      </c>
      <c r="BE321" s="560">
        <v>7.0588235294117604E-2</v>
      </c>
      <c r="BF321" s="13"/>
      <c r="BG321" s="13"/>
      <c r="BH321" s="13"/>
      <c r="BI321" s="13"/>
      <c r="BJ321" s="13"/>
      <c r="BK321" s="13"/>
      <c r="BL321" s="13"/>
      <c r="BM321" s="13"/>
      <c r="BN321" s="13">
        <v>3.3333333333333298E-2</v>
      </c>
      <c r="BO321" s="13">
        <v>3.03030303030303E-2</v>
      </c>
      <c r="BP321" s="13">
        <v>0</v>
      </c>
      <c r="BQ321" s="13">
        <v>7.0588235294117604E-2</v>
      </c>
      <c r="BR321" s="704" t="s">
        <v>35</v>
      </c>
      <c r="BS321" s="704" t="s">
        <v>35</v>
      </c>
      <c r="BT321" s="704" t="s">
        <v>35</v>
      </c>
      <c r="BU321" s="704" t="s">
        <v>35</v>
      </c>
      <c r="BV321" s="704" t="s">
        <v>35</v>
      </c>
      <c r="BW321" s="704" t="s">
        <v>35</v>
      </c>
      <c r="BX321" s="704" t="s">
        <v>35</v>
      </c>
      <c r="BY321" s="704" t="s">
        <v>35</v>
      </c>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28</v>
      </c>
      <c r="CF321" s="14">
        <f>+INDEX('Monthy Targets'!AB:AB,MATCH(FY2018_ALL_Targets!$B321,'Monthy Targets'!$B:$B,0))</f>
        <v>28.15</v>
      </c>
      <c r="CG321" s="14">
        <f>+INDEX('Monthy Targets'!AC:AC,MATCH(FY2018_ALL_Targets!$B321,'Monthy Targets'!$B:$B,0))</f>
        <v>0</v>
      </c>
      <c r="CH321" s="14">
        <f>+INDEX('Monthy Targets'!AD:AD,MATCH(FY2018_ALL_Targets!$B321,'Monthy Targets'!$B:$B,0))</f>
        <v>0</v>
      </c>
      <c r="CI321" s="14">
        <f>+INDEX('Monthy Targets'!AE:AE,MATCH(FY2018_ALL_Targets!$B321,'Monthy Targets'!$B:$B,0))</f>
        <v>0</v>
      </c>
      <c r="CJ321" s="14">
        <f>+INDEX('Monthy Targets'!AF:AF,MATCH(FY2018_ALL_Targets!$B321,'Monthy Targets'!$B:$B,0))</f>
        <v>0</v>
      </c>
      <c r="CK321" s="14">
        <f>+INDEX('Monthy Targets'!AG:AG,MATCH(FY2018_ALL_Targets!$B321,'Monthy Targets'!$B:$B,0))</f>
        <v>0</v>
      </c>
      <c r="CL321" s="14">
        <v>0</v>
      </c>
      <c r="CM321" s="14">
        <v>1.86</v>
      </c>
      <c r="CN321" s="14">
        <v>1.86</v>
      </c>
      <c r="CO321" s="14">
        <v>1.86</v>
      </c>
      <c r="CP321" s="14">
        <v>1.86</v>
      </c>
      <c r="CQ321" s="14">
        <v>1.86</v>
      </c>
      <c r="CR321" s="14">
        <v>1.86</v>
      </c>
      <c r="CS321" s="14">
        <v>1.86</v>
      </c>
      <c r="DB321" s="14">
        <v>0</v>
      </c>
      <c r="DC321" s="14">
        <v>3.45</v>
      </c>
      <c r="DD321" s="14">
        <v>3.45</v>
      </c>
      <c r="DE321" s="14">
        <v>3.45</v>
      </c>
      <c r="DF321" s="14">
        <v>3.45</v>
      </c>
      <c r="DG321" s="14">
        <v>3.45</v>
      </c>
      <c r="DH321" s="14">
        <v>3.45</v>
      </c>
      <c r="DI321" s="14">
        <v>3.45</v>
      </c>
      <c r="DR321" s="14">
        <v>4.6900000000000004</v>
      </c>
      <c r="DS321" s="14">
        <v>5.39</v>
      </c>
      <c r="DV321" s="183">
        <f t="shared" si="12"/>
        <v>0</v>
      </c>
      <c r="DW321" s="183">
        <f t="shared" si="13"/>
        <v>0</v>
      </c>
      <c r="DX321" s="12">
        <f t="shared" si="14"/>
        <v>0</v>
      </c>
      <c r="DY321" s="12">
        <v>0</v>
      </c>
    </row>
    <row r="322" spans="1:129" x14ac:dyDescent="0.25">
      <c r="A322" s="294">
        <v>5197</v>
      </c>
      <c r="B322" s="294">
        <v>675817</v>
      </c>
      <c r="C322" s="294">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560">
        <v>4.5112781954887202E-2</v>
      </c>
      <c r="BC322" s="560">
        <v>0.1</v>
      </c>
      <c r="BD322" s="560">
        <v>0</v>
      </c>
      <c r="BE322" s="560">
        <v>0.18548387096774199</v>
      </c>
      <c r="BF322" s="13"/>
      <c r="BG322" s="13"/>
      <c r="BH322" s="13"/>
      <c r="BI322" s="13"/>
      <c r="BJ322" s="13"/>
      <c r="BK322" s="13"/>
      <c r="BL322" s="13"/>
      <c r="BM322" s="13"/>
      <c r="BN322" s="13">
        <v>4.5112781954887202E-2</v>
      </c>
      <c r="BO322" s="13">
        <v>0.1</v>
      </c>
      <c r="BP322" s="13">
        <v>0</v>
      </c>
      <c r="BQ322" s="13">
        <v>0.18548387096774199</v>
      </c>
      <c r="BR322" s="704" t="s">
        <v>36</v>
      </c>
      <c r="BS322" s="704" t="s">
        <v>36</v>
      </c>
      <c r="BT322" s="704" t="s">
        <v>35</v>
      </c>
      <c r="BU322" s="704" t="s">
        <v>36</v>
      </c>
      <c r="BV322" s="704" t="s">
        <v>36</v>
      </c>
      <c r="BW322" s="704" t="s">
        <v>36</v>
      </c>
      <c r="BX322" s="704" t="s">
        <v>35</v>
      </c>
      <c r="BY322" s="704" t="s">
        <v>36</v>
      </c>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13.57</v>
      </c>
      <c r="CF322" s="14">
        <f>+INDEX('Monthy Targets'!AB:AB,MATCH(FY2018_ALL_Targets!$B322,'Monthy Targets'!$B:$B,0))</f>
        <v>13.62</v>
      </c>
      <c r="CG322" s="14">
        <f>+INDEX('Monthy Targets'!AC:AC,MATCH(FY2018_ALL_Targets!$B322,'Monthy Targets'!$B:$B,0))</f>
        <v>0</v>
      </c>
      <c r="CH322" s="14">
        <f>+INDEX('Monthy Targets'!AD:AD,MATCH(FY2018_ALL_Targets!$B322,'Monthy Targets'!$B:$B,0))</f>
        <v>0</v>
      </c>
      <c r="CI322" s="14">
        <f>+INDEX('Monthy Targets'!AE:AE,MATCH(FY2018_ALL_Targets!$B322,'Monthy Targets'!$B:$B,0))</f>
        <v>0</v>
      </c>
      <c r="CJ322" s="14">
        <f>+INDEX('Monthy Targets'!AF:AF,MATCH(FY2018_ALL_Targets!$B322,'Monthy Targets'!$B:$B,0))</f>
        <v>0</v>
      </c>
      <c r="CK322" s="14">
        <f>+INDEX('Monthy Targets'!AG:AG,MATCH(FY2018_ALL_Targets!$B322,'Monthy Targets'!$B:$B,0))</f>
        <v>0</v>
      </c>
      <c r="CL322" s="14">
        <v>0</v>
      </c>
      <c r="CM322" s="14">
        <v>0</v>
      </c>
      <c r="CN322" s="14">
        <v>0.9</v>
      </c>
      <c r="CO322" s="14">
        <v>0</v>
      </c>
      <c r="CP322" s="14">
        <v>0</v>
      </c>
      <c r="CQ322" s="14">
        <v>0</v>
      </c>
      <c r="CR322" s="14">
        <v>0.9</v>
      </c>
      <c r="CS322" s="14">
        <v>0</v>
      </c>
      <c r="DB322" s="14">
        <v>0</v>
      </c>
      <c r="DC322" s="14">
        <v>0</v>
      </c>
      <c r="DD322" s="14">
        <v>1.67</v>
      </c>
      <c r="DE322" s="14">
        <v>0</v>
      </c>
      <c r="DF322" s="14">
        <v>0</v>
      </c>
      <c r="DG322" s="14">
        <v>0</v>
      </c>
      <c r="DH322" s="14">
        <v>1.67</v>
      </c>
      <c r="DI322" s="14">
        <v>0</v>
      </c>
      <c r="DR322" s="14">
        <v>1.72</v>
      </c>
      <c r="DS322" s="14">
        <v>1.77</v>
      </c>
      <c r="DV322" s="183">
        <f t="shared" si="12"/>
        <v>3</v>
      </c>
      <c r="DW322" s="183">
        <f t="shared" si="13"/>
        <v>3</v>
      </c>
      <c r="DX322" s="12">
        <f t="shared" si="14"/>
        <v>0</v>
      </c>
      <c r="DY322" s="12">
        <v>0</v>
      </c>
    </row>
    <row r="323" spans="1:129" x14ac:dyDescent="0.25">
      <c r="A323" s="294">
        <v>4456</v>
      </c>
      <c r="B323" s="294">
        <v>675818</v>
      </c>
      <c r="C323" s="294">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560">
        <v>1.1111111111111099E-2</v>
      </c>
      <c r="BC323" s="560">
        <v>5.4054054054054099E-2</v>
      </c>
      <c r="BD323" s="560">
        <v>0</v>
      </c>
      <c r="BE323" s="560">
        <v>9.5238095238095205E-2</v>
      </c>
      <c r="BF323" s="13"/>
      <c r="BG323" s="13"/>
      <c r="BH323" s="13"/>
      <c r="BI323" s="13"/>
      <c r="BJ323" s="13"/>
      <c r="BK323" s="13"/>
      <c r="BL323" s="13"/>
      <c r="BM323" s="13"/>
      <c r="BN323" s="13">
        <v>1.1111111111111099E-2</v>
      </c>
      <c r="BO323" s="13">
        <v>5.4054054054054099E-2</v>
      </c>
      <c r="BP323" s="13">
        <v>0</v>
      </c>
      <c r="BQ323" s="13">
        <v>9.5238095238095205E-2</v>
      </c>
      <c r="BR323" s="704" t="s">
        <v>35</v>
      </c>
      <c r="BS323" s="704" t="s">
        <v>35</v>
      </c>
      <c r="BT323" s="704" t="s">
        <v>35</v>
      </c>
      <c r="BU323" s="704" t="s">
        <v>35</v>
      </c>
      <c r="BV323" s="704" t="s">
        <v>35</v>
      </c>
      <c r="BW323" s="704" t="s">
        <v>35</v>
      </c>
      <c r="BX323" s="704" t="s">
        <v>35</v>
      </c>
      <c r="BY323" s="704" t="s">
        <v>35</v>
      </c>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6.04</v>
      </c>
      <c r="CF323" s="14">
        <f>+INDEX('Monthy Targets'!AB:AB,MATCH(FY2018_ALL_Targets!$B323,'Monthy Targets'!$B:$B,0))</f>
        <v>6.04</v>
      </c>
      <c r="CG323" s="14">
        <f>+INDEX('Monthy Targets'!AC:AC,MATCH(FY2018_ALL_Targets!$B323,'Monthy Targets'!$B:$B,0))</f>
        <v>0</v>
      </c>
      <c r="CH323" s="14">
        <f>+INDEX('Monthy Targets'!AD:AD,MATCH(FY2018_ALL_Targets!$B323,'Monthy Targets'!$B:$B,0))</f>
        <v>0</v>
      </c>
      <c r="CI323" s="14">
        <f>+INDEX('Monthy Targets'!AE:AE,MATCH(FY2018_ALL_Targets!$B323,'Monthy Targets'!$B:$B,0))</f>
        <v>0</v>
      </c>
      <c r="CJ323" s="14">
        <f>+INDEX('Monthy Targets'!AF:AF,MATCH(FY2018_ALL_Targets!$B323,'Monthy Targets'!$B:$B,0))</f>
        <v>0</v>
      </c>
      <c r="CK323" s="14">
        <f>+INDEX('Monthy Targets'!AG:AG,MATCH(FY2018_ALL_Targets!$B323,'Monthy Targets'!$B:$B,0))</f>
        <v>0</v>
      </c>
      <c r="CL323" s="14">
        <v>0.4</v>
      </c>
      <c r="CM323" s="14">
        <v>0.4</v>
      </c>
      <c r="CN323" s="14">
        <v>0.4</v>
      </c>
      <c r="CO323" s="14">
        <v>0.4</v>
      </c>
      <c r="CP323" s="14">
        <v>0.4</v>
      </c>
      <c r="CQ323" s="14">
        <v>0.4</v>
      </c>
      <c r="CR323" s="14">
        <v>0.4</v>
      </c>
      <c r="CS323" s="14">
        <v>0.4</v>
      </c>
      <c r="DB323" s="14">
        <v>0.75</v>
      </c>
      <c r="DC323" s="14">
        <v>0.75</v>
      </c>
      <c r="DD323" s="14">
        <v>0.75</v>
      </c>
      <c r="DE323" s="14">
        <v>0.75</v>
      </c>
      <c r="DF323" s="14">
        <v>0.75</v>
      </c>
      <c r="DG323" s="14">
        <v>0.75</v>
      </c>
      <c r="DH323" s="14">
        <v>0.75</v>
      </c>
      <c r="DI323" s="14">
        <v>0.75</v>
      </c>
      <c r="DR323" s="14">
        <v>1.1399999999999999</v>
      </c>
      <c r="DS323" s="14">
        <v>1.1599999999999999</v>
      </c>
      <c r="DV323" s="183">
        <f t="shared" ref="DV323:DV386" si="15">COUNTIF(BR323:BU323,"No")+COUNTIF(BR323:BU323,"MIN DATA")</f>
        <v>0</v>
      </c>
      <c r="DW323" s="183">
        <f t="shared" ref="DW323:DW386" si="16">COUNTIF(BV323:BY323,"No")+COUNTIF(BV323:BY323,"MIN DATA")</f>
        <v>0</v>
      </c>
      <c r="DX323" s="12">
        <f t="shared" ref="DX323:DX386" si="17">COUNTIF(BV323:BY323,"Min Data")</f>
        <v>0</v>
      </c>
      <c r="DY323" s="12">
        <v>0</v>
      </c>
    </row>
    <row r="324" spans="1:129" x14ac:dyDescent="0.25">
      <c r="A324" s="294">
        <v>5113</v>
      </c>
      <c r="B324" s="294">
        <v>675822</v>
      </c>
      <c r="C324" s="294">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560">
        <v>2.1505376344085999E-2</v>
      </c>
      <c r="BC324" s="560">
        <v>4.6153846153846198E-2</v>
      </c>
      <c r="BD324" s="560">
        <v>0</v>
      </c>
      <c r="BE324" s="560">
        <v>0.115384615384615</v>
      </c>
      <c r="BF324" s="13"/>
      <c r="BG324" s="13"/>
      <c r="BH324" s="13"/>
      <c r="BI324" s="13"/>
      <c r="BJ324" s="13"/>
      <c r="BK324" s="13"/>
      <c r="BL324" s="13"/>
      <c r="BM324" s="13"/>
      <c r="BN324" s="13">
        <v>2.1505376344085999E-2</v>
      </c>
      <c r="BO324" s="13">
        <v>4.6153846153846198E-2</v>
      </c>
      <c r="BP324" s="13">
        <v>0</v>
      </c>
      <c r="BQ324" s="13">
        <v>0.115384615384615</v>
      </c>
      <c r="BR324" s="704" t="s">
        <v>35</v>
      </c>
      <c r="BS324" s="704" t="s">
        <v>35</v>
      </c>
      <c r="BT324" s="704" t="s">
        <v>35</v>
      </c>
      <c r="BU324" s="704" t="s">
        <v>35</v>
      </c>
      <c r="BV324" s="704" t="s">
        <v>35</v>
      </c>
      <c r="BW324" s="704" t="s">
        <v>35</v>
      </c>
      <c r="BX324" s="704" t="s">
        <v>35</v>
      </c>
      <c r="BY324" s="704" t="s">
        <v>35</v>
      </c>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CP324" s="14">
        <v>0.64</v>
      </c>
      <c r="CQ324" s="14">
        <v>0.64</v>
      </c>
      <c r="CR324" s="14">
        <v>0.64</v>
      </c>
      <c r="CS324" s="14">
        <v>0.64</v>
      </c>
      <c r="DB324" s="14">
        <v>1.18</v>
      </c>
      <c r="DC324" s="14">
        <v>1.18</v>
      </c>
      <c r="DD324" s="14">
        <v>1.18</v>
      </c>
      <c r="DE324" s="14">
        <v>1.18</v>
      </c>
      <c r="DF324" s="14">
        <v>1.18</v>
      </c>
      <c r="DG324" s="14">
        <v>1.18</v>
      </c>
      <c r="DH324" s="14">
        <v>1.18</v>
      </c>
      <c r="DI324" s="14">
        <v>1.18</v>
      </c>
      <c r="DR324" s="14">
        <v>0.78</v>
      </c>
      <c r="DS324" s="14">
        <v>0.79</v>
      </c>
      <c r="DV324" s="183">
        <f t="shared" si="15"/>
        <v>0</v>
      </c>
      <c r="DW324" s="183">
        <f t="shared" si="16"/>
        <v>0</v>
      </c>
      <c r="DX324" s="12">
        <f t="shared" si="17"/>
        <v>0</v>
      </c>
      <c r="DY324" s="12">
        <v>0</v>
      </c>
    </row>
    <row r="325" spans="1:129" x14ac:dyDescent="0.25">
      <c r="A325" s="294">
        <v>4059</v>
      </c>
      <c r="B325" s="294">
        <v>675826</v>
      </c>
      <c r="C325" s="294">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560">
        <v>2.9702970297029702E-2</v>
      </c>
      <c r="BC325" s="560">
        <v>1.5625E-2</v>
      </c>
      <c r="BD325" s="560">
        <v>0</v>
      </c>
      <c r="BE325" s="560">
        <v>0.16161616161616199</v>
      </c>
      <c r="BF325" s="13"/>
      <c r="BG325" s="13"/>
      <c r="BH325" s="13"/>
      <c r="BI325" s="13"/>
      <c r="BJ325" s="13"/>
      <c r="BK325" s="13"/>
      <c r="BL325" s="13"/>
      <c r="BM325" s="13"/>
      <c r="BN325" s="13">
        <v>2.9702970297029702E-2</v>
      </c>
      <c r="BO325" s="13">
        <v>1.5625E-2</v>
      </c>
      <c r="BP325" s="13">
        <v>0</v>
      </c>
      <c r="BQ325" s="13">
        <v>0.16161616161616199</v>
      </c>
      <c r="BR325" s="704" t="s">
        <v>35</v>
      </c>
      <c r="BS325" s="704" t="s">
        <v>35</v>
      </c>
      <c r="BT325" s="704" t="s">
        <v>35</v>
      </c>
      <c r="BU325" s="704" t="s">
        <v>35</v>
      </c>
      <c r="BV325" s="704" t="s">
        <v>35</v>
      </c>
      <c r="BW325" s="704" t="s">
        <v>35</v>
      </c>
      <c r="BX325" s="704" t="s">
        <v>35</v>
      </c>
      <c r="BY325" s="704" t="s">
        <v>35</v>
      </c>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8.09</v>
      </c>
      <c r="CF325" s="14">
        <f>+INDEX('Monthy Targets'!AB:AB,MATCH(FY2018_ALL_Targets!$B325,'Monthy Targets'!$B:$B,0))</f>
        <v>8.1300000000000008</v>
      </c>
      <c r="CG325" s="14">
        <f>+INDEX('Monthy Targets'!AC:AC,MATCH(FY2018_ALL_Targets!$B325,'Monthy Targets'!$B:$B,0))</f>
        <v>0</v>
      </c>
      <c r="CH325" s="14">
        <f>+INDEX('Monthy Targets'!AD:AD,MATCH(FY2018_ALL_Targets!$B325,'Monthy Targets'!$B:$B,0))</f>
        <v>0</v>
      </c>
      <c r="CI325" s="14">
        <f>+INDEX('Monthy Targets'!AE:AE,MATCH(FY2018_ALL_Targets!$B325,'Monthy Targets'!$B:$B,0))</f>
        <v>0</v>
      </c>
      <c r="CJ325" s="14">
        <f>+INDEX('Monthy Targets'!AF:AF,MATCH(FY2018_ALL_Targets!$B325,'Monthy Targets'!$B:$B,0))</f>
        <v>0</v>
      </c>
      <c r="CK325" s="14">
        <f>+INDEX('Monthy Targets'!AG:AG,MATCH(FY2018_ALL_Targets!$B325,'Monthy Targets'!$B:$B,0))</f>
        <v>0</v>
      </c>
      <c r="CL325" s="14">
        <v>0.54</v>
      </c>
      <c r="CM325" s="14">
        <v>0.54</v>
      </c>
      <c r="CN325" s="14">
        <v>0.54</v>
      </c>
      <c r="CO325" s="14">
        <v>0.54</v>
      </c>
      <c r="CP325" s="14">
        <v>0.54</v>
      </c>
      <c r="CQ325" s="14">
        <v>0.54</v>
      </c>
      <c r="CR325" s="14">
        <v>0.54</v>
      </c>
      <c r="CS325" s="14">
        <v>0.54</v>
      </c>
      <c r="DB325" s="14">
        <v>1</v>
      </c>
      <c r="DC325" s="14">
        <v>1</v>
      </c>
      <c r="DD325" s="14">
        <v>1</v>
      </c>
      <c r="DE325" s="14">
        <v>1</v>
      </c>
      <c r="DF325" s="14">
        <v>1</v>
      </c>
      <c r="DG325" s="14">
        <v>1</v>
      </c>
      <c r="DH325" s="14">
        <v>1</v>
      </c>
      <c r="DI325" s="14">
        <v>1</v>
      </c>
      <c r="DR325" s="14">
        <v>1.52</v>
      </c>
      <c r="DS325" s="14">
        <v>1.56</v>
      </c>
      <c r="DV325" s="183">
        <f t="shared" si="15"/>
        <v>0</v>
      </c>
      <c r="DW325" s="183">
        <f t="shared" si="16"/>
        <v>0</v>
      </c>
      <c r="DX325" s="12">
        <f t="shared" si="17"/>
        <v>0</v>
      </c>
      <c r="DY325" s="12">
        <v>0</v>
      </c>
    </row>
    <row r="326" spans="1:129" x14ac:dyDescent="0.25">
      <c r="A326" s="294">
        <v>4327</v>
      </c>
      <c r="B326" s="294">
        <v>675832</v>
      </c>
      <c r="C326" s="294">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560">
        <v>7.4074074074074098E-2</v>
      </c>
      <c r="BC326" s="560">
        <v>3.8461538461538498E-2</v>
      </c>
      <c r="BD326" s="560">
        <v>0</v>
      </c>
      <c r="BE326" s="560">
        <v>4.1666666666666699E-2</v>
      </c>
      <c r="BF326" s="13"/>
      <c r="BG326" s="13"/>
      <c r="BH326" s="13"/>
      <c r="BI326" s="13"/>
      <c r="BJ326" s="13"/>
      <c r="BK326" s="13"/>
      <c r="BL326" s="13"/>
      <c r="BM326" s="13"/>
      <c r="BN326" s="13">
        <v>7.4074074074074098E-2</v>
      </c>
      <c r="BO326" s="13">
        <v>3.8461538461538498E-2</v>
      </c>
      <c r="BP326" s="13">
        <v>0</v>
      </c>
      <c r="BQ326" s="13">
        <v>4.1666666666666699E-2</v>
      </c>
      <c r="BR326" s="704" t="s">
        <v>36</v>
      </c>
      <c r="BS326" s="704" t="s">
        <v>35</v>
      </c>
      <c r="BT326" s="704" t="s">
        <v>35</v>
      </c>
      <c r="BU326" s="704" t="s">
        <v>35</v>
      </c>
      <c r="BV326" s="704" t="s">
        <v>36</v>
      </c>
      <c r="BW326" s="704" t="s">
        <v>35</v>
      </c>
      <c r="BX326" s="704" t="s">
        <v>35</v>
      </c>
      <c r="BY326" s="704" t="s">
        <v>35</v>
      </c>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3.95</v>
      </c>
      <c r="CF326" s="14">
        <f>+INDEX('Monthy Targets'!AB:AB,MATCH(FY2018_ALL_Targets!$B326,'Monthy Targets'!$B:$B,0))</f>
        <v>3.98</v>
      </c>
      <c r="CG326" s="14">
        <f>+INDEX('Monthy Targets'!AC:AC,MATCH(FY2018_ALL_Targets!$B326,'Monthy Targets'!$B:$B,0))</f>
        <v>0</v>
      </c>
      <c r="CH326" s="14">
        <f>+INDEX('Monthy Targets'!AD:AD,MATCH(FY2018_ALL_Targets!$B326,'Monthy Targets'!$B:$B,0))</f>
        <v>0</v>
      </c>
      <c r="CI326" s="14">
        <f>+INDEX('Monthy Targets'!AE:AE,MATCH(FY2018_ALL_Targets!$B326,'Monthy Targets'!$B:$B,0))</f>
        <v>0</v>
      </c>
      <c r="CJ326" s="14">
        <f>+INDEX('Monthy Targets'!AF:AF,MATCH(FY2018_ALL_Targets!$B326,'Monthy Targets'!$B:$B,0))</f>
        <v>0</v>
      </c>
      <c r="CK326" s="14">
        <f>+INDEX('Monthy Targets'!AG:AG,MATCH(FY2018_ALL_Targets!$B326,'Monthy Targets'!$B:$B,0))</f>
        <v>0</v>
      </c>
      <c r="CL326" s="14">
        <v>0.26</v>
      </c>
      <c r="CM326" s="14">
        <v>0.26</v>
      </c>
      <c r="CN326" s="14">
        <v>0.26</v>
      </c>
      <c r="CO326" s="14">
        <v>0.26</v>
      </c>
      <c r="CP326" s="14">
        <v>0</v>
      </c>
      <c r="CQ326" s="14">
        <v>0.26</v>
      </c>
      <c r="CR326" s="14">
        <v>0.26</v>
      </c>
      <c r="CS326" s="14">
        <v>0.26</v>
      </c>
      <c r="DB326" s="14">
        <v>0.49</v>
      </c>
      <c r="DC326" s="14">
        <v>0.49</v>
      </c>
      <c r="DD326" s="14">
        <v>0.49</v>
      </c>
      <c r="DE326" s="14">
        <v>0.49</v>
      </c>
      <c r="DF326" s="14">
        <v>0</v>
      </c>
      <c r="DG326" s="14">
        <v>0.49</v>
      </c>
      <c r="DH326" s="14">
        <v>0.49</v>
      </c>
      <c r="DI326" s="14">
        <v>0.49</v>
      </c>
      <c r="DR326" s="14">
        <v>0.74</v>
      </c>
      <c r="DS326" s="14">
        <v>0.68</v>
      </c>
      <c r="DV326" s="183">
        <f t="shared" si="15"/>
        <v>1</v>
      </c>
      <c r="DW326" s="183">
        <f t="shared" si="16"/>
        <v>1</v>
      </c>
      <c r="DX326" s="12">
        <f t="shared" si="17"/>
        <v>0</v>
      </c>
      <c r="DY326" s="12">
        <v>0</v>
      </c>
    </row>
    <row r="327" spans="1:129" x14ac:dyDescent="0.25">
      <c r="A327" s="294">
        <v>4873</v>
      </c>
      <c r="B327" s="294">
        <v>675838</v>
      </c>
      <c r="C327" s="294">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560">
        <v>2.3809523809523801E-2</v>
      </c>
      <c r="BC327" s="560">
        <v>0.08</v>
      </c>
      <c r="BD327" s="560">
        <v>0</v>
      </c>
      <c r="BE327" s="560" t="s">
        <v>3345</v>
      </c>
      <c r="BF327" s="13"/>
      <c r="BG327" s="13"/>
      <c r="BH327" s="13"/>
      <c r="BI327" s="13"/>
      <c r="BJ327" s="13"/>
      <c r="BK327" s="13"/>
      <c r="BL327" s="13"/>
      <c r="BM327" s="13"/>
      <c r="BN327" s="13">
        <v>2.3809523809523801E-2</v>
      </c>
      <c r="BO327" s="13">
        <v>0.08</v>
      </c>
      <c r="BP327" s="13">
        <v>0</v>
      </c>
      <c r="BQ327" s="13" t="s">
        <v>3345</v>
      </c>
      <c r="BR327" s="704" t="s">
        <v>35</v>
      </c>
      <c r="BS327" s="704" t="s">
        <v>36</v>
      </c>
      <c r="BT327" s="704" t="s">
        <v>35</v>
      </c>
      <c r="BU327" s="704" t="s">
        <v>35</v>
      </c>
      <c r="BV327" s="704" t="s">
        <v>35</v>
      </c>
      <c r="BW327" s="704" t="s">
        <v>36</v>
      </c>
      <c r="BX327" s="704" t="s">
        <v>35</v>
      </c>
      <c r="BY327" s="704" t="s">
        <v>35</v>
      </c>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CP327" s="14">
        <v>0.37</v>
      </c>
      <c r="CQ327" s="14">
        <v>0</v>
      </c>
      <c r="CR327" s="14">
        <v>0.37</v>
      </c>
      <c r="CS327" s="14">
        <v>0.37</v>
      </c>
      <c r="DB327" s="14">
        <v>0.68</v>
      </c>
      <c r="DC327" s="14">
        <v>0</v>
      </c>
      <c r="DD327" s="14">
        <v>0.68</v>
      </c>
      <c r="DE327" s="14">
        <v>0.68</v>
      </c>
      <c r="DF327" s="14">
        <v>0.68</v>
      </c>
      <c r="DG327" s="14">
        <v>0</v>
      </c>
      <c r="DH327" s="14">
        <v>0.68</v>
      </c>
      <c r="DI327" s="14">
        <v>0.68</v>
      </c>
      <c r="DR327" s="14">
        <v>0.34</v>
      </c>
      <c r="DS327" s="14">
        <v>0.34</v>
      </c>
      <c r="DV327" s="183">
        <f t="shared" si="15"/>
        <v>1</v>
      </c>
      <c r="DW327" s="183">
        <f t="shared" si="16"/>
        <v>1</v>
      </c>
      <c r="DX327" s="12">
        <f t="shared" si="17"/>
        <v>0</v>
      </c>
      <c r="DY327" s="12">
        <v>0</v>
      </c>
    </row>
    <row r="328" spans="1:129" x14ac:dyDescent="0.25">
      <c r="A328" s="294">
        <v>100023</v>
      </c>
      <c r="B328" s="294">
        <v>675846</v>
      </c>
      <c r="C328" s="294">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560">
        <v>4.5454545454545497E-2</v>
      </c>
      <c r="BC328" s="560">
        <v>0.19230769230769201</v>
      </c>
      <c r="BD328" s="560">
        <v>0</v>
      </c>
      <c r="BE328" s="560">
        <v>0.14705882352941199</v>
      </c>
      <c r="BF328" s="13"/>
      <c r="BG328" s="13"/>
      <c r="BH328" s="13"/>
      <c r="BI328" s="13"/>
      <c r="BJ328" s="13"/>
      <c r="BK328" s="13"/>
      <c r="BL328" s="13"/>
      <c r="BM328" s="13"/>
      <c r="BN328" s="13">
        <v>4.5454545454545497E-2</v>
      </c>
      <c r="BO328" s="13">
        <v>0.19230769230769201</v>
      </c>
      <c r="BP328" s="13">
        <v>0</v>
      </c>
      <c r="BQ328" s="13">
        <v>0.14705882352941199</v>
      </c>
      <c r="BR328" s="704" t="s">
        <v>36</v>
      </c>
      <c r="BS328" s="704" t="s">
        <v>35</v>
      </c>
      <c r="BT328" s="704" t="s">
        <v>35</v>
      </c>
      <c r="BU328" s="704" t="s">
        <v>35</v>
      </c>
      <c r="BV328" s="704" t="s">
        <v>36</v>
      </c>
      <c r="BW328" s="704" t="s">
        <v>35</v>
      </c>
      <c r="BX328" s="704" t="s">
        <v>35</v>
      </c>
      <c r="BY328" s="704" t="s">
        <v>35</v>
      </c>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CP328" s="14">
        <v>0</v>
      </c>
      <c r="CQ328" s="14">
        <v>0.28999999999999998</v>
      </c>
      <c r="CR328" s="14">
        <v>0.28999999999999998</v>
      </c>
      <c r="CS328" s="14">
        <v>0.28999999999999998</v>
      </c>
      <c r="DB328" s="14">
        <v>0.54</v>
      </c>
      <c r="DC328" s="14">
        <v>0.54</v>
      </c>
      <c r="DD328" s="14">
        <v>0.54</v>
      </c>
      <c r="DE328" s="14">
        <v>0.54</v>
      </c>
      <c r="DF328" s="14">
        <v>0</v>
      </c>
      <c r="DG328" s="14">
        <v>0.54</v>
      </c>
      <c r="DH328" s="14">
        <v>0.54</v>
      </c>
      <c r="DI328" s="14">
        <v>0.54</v>
      </c>
      <c r="DR328" s="14">
        <v>0.35</v>
      </c>
      <c r="DS328" s="14">
        <v>0.27</v>
      </c>
      <c r="DV328" s="183">
        <f t="shared" si="15"/>
        <v>1</v>
      </c>
      <c r="DW328" s="183">
        <f t="shared" si="16"/>
        <v>1</v>
      </c>
      <c r="DX328" s="12">
        <f t="shared" si="17"/>
        <v>0</v>
      </c>
      <c r="DY328" s="12">
        <v>0</v>
      </c>
    </row>
    <row r="329" spans="1:129" x14ac:dyDescent="0.25">
      <c r="A329" s="294">
        <v>4742</v>
      </c>
      <c r="B329" s="294">
        <v>675852</v>
      </c>
      <c r="C329" s="294">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560">
        <v>8.1632653061224497E-2</v>
      </c>
      <c r="BC329" s="560">
        <v>3.4482758620689703E-2</v>
      </c>
      <c r="BD329" s="560">
        <v>0</v>
      </c>
      <c r="BE329" s="560">
        <v>0.11607142857142901</v>
      </c>
      <c r="BF329" s="13"/>
      <c r="BG329" s="13"/>
      <c r="BH329" s="13"/>
      <c r="BI329" s="13"/>
      <c r="BJ329" s="13"/>
      <c r="BK329" s="13"/>
      <c r="BL329" s="13"/>
      <c r="BM329" s="13"/>
      <c r="BN329" s="13">
        <v>8.1632653061224497E-2</v>
      </c>
      <c r="BO329" s="13">
        <v>3.4482758620689703E-2</v>
      </c>
      <c r="BP329" s="13">
        <v>0</v>
      </c>
      <c r="BQ329" s="13">
        <v>0.11607142857142901</v>
      </c>
      <c r="BR329" s="704" t="s">
        <v>36</v>
      </c>
      <c r="BS329" s="704" t="s">
        <v>35</v>
      </c>
      <c r="BT329" s="704" t="s">
        <v>35</v>
      </c>
      <c r="BU329" s="704" t="s">
        <v>35</v>
      </c>
      <c r="BV329" s="704" t="s">
        <v>36</v>
      </c>
      <c r="BW329" s="704" t="s">
        <v>35</v>
      </c>
      <c r="BX329" s="704" t="s">
        <v>35</v>
      </c>
      <c r="BY329" s="704" t="s">
        <v>35</v>
      </c>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9.85</v>
      </c>
      <c r="CF329" s="14">
        <f>+INDEX('Monthy Targets'!AB:AB,MATCH(FY2018_ALL_Targets!$B329,'Monthy Targets'!$B:$B,0))</f>
        <v>9.9</v>
      </c>
      <c r="CG329" s="14">
        <f>+INDEX('Monthy Targets'!AC:AC,MATCH(FY2018_ALL_Targets!$B329,'Monthy Targets'!$B:$B,0))</f>
        <v>0</v>
      </c>
      <c r="CH329" s="14">
        <f>+INDEX('Monthy Targets'!AD:AD,MATCH(FY2018_ALL_Targets!$B329,'Monthy Targets'!$B:$B,0))</f>
        <v>0</v>
      </c>
      <c r="CI329" s="14">
        <f>+INDEX('Monthy Targets'!AE:AE,MATCH(FY2018_ALL_Targets!$B329,'Monthy Targets'!$B:$B,0))</f>
        <v>0</v>
      </c>
      <c r="CJ329" s="14">
        <f>+INDEX('Monthy Targets'!AF:AF,MATCH(FY2018_ALL_Targets!$B329,'Monthy Targets'!$B:$B,0))</f>
        <v>0</v>
      </c>
      <c r="CK329" s="14">
        <f>+INDEX('Monthy Targets'!AG:AG,MATCH(FY2018_ALL_Targets!$B329,'Monthy Targets'!$B:$B,0))</f>
        <v>0</v>
      </c>
      <c r="CL329" s="14">
        <v>0</v>
      </c>
      <c r="CM329" s="14">
        <v>0.66</v>
      </c>
      <c r="CN329" s="14">
        <v>0.66</v>
      </c>
      <c r="CO329" s="14">
        <v>0</v>
      </c>
      <c r="CP329" s="14">
        <v>0</v>
      </c>
      <c r="CQ329" s="14">
        <v>0.66</v>
      </c>
      <c r="CR329" s="14">
        <v>0.66</v>
      </c>
      <c r="CS329" s="14">
        <v>0.66</v>
      </c>
      <c r="DB329" s="14">
        <v>0</v>
      </c>
      <c r="DC329" s="14">
        <v>1.22</v>
      </c>
      <c r="DD329" s="14">
        <v>1.22</v>
      </c>
      <c r="DE329" s="14">
        <v>0</v>
      </c>
      <c r="DF329" s="14">
        <v>0</v>
      </c>
      <c r="DG329" s="14">
        <v>1.22</v>
      </c>
      <c r="DH329" s="14">
        <v>1.22</v>
      </c>
      <c r="DI329" s="14">
        <v>1.22</v>
      </c>
      <c r="DR329" s="14">
        <v>1.45</v>
      </c>
      <c r="DS329" s="14">
        <v>1.69</v>
      </c>
      <c r="DV329" s="183">
        <f t="shared" si="15"/>
        <v>1</v>
      </c>
      <c r="DW329" s="183">
        <f t="shared" si="16"/>
        <v>1</v>
      </c>
      <c r="DX329" s="12">
        <f t="shared" si="17"/>
        <v>0</v>
      </c>
      <c r="DY329" s="12">
        <v>0</v>
      </c>
    </row>
    <row r="330" spans="1:129" x14ac:dyDescent="0.25">
      <c r="A330" s="294">
        <v>4621</v>
      </c>
      <c r="B330" s="294">
        <v>675867</v>
      </c>
      <c r="C330" s="294">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560">
        <v>1.9607843137254902E-2</v>
      </c>
      <c r="BC330" s="560" t="s">
        <v>3345</v>
      </c>
      <c r="BD330" s="560">
        <v>0</v>
      </c>
      <c r="BE330" s="560">
        <v>0.21212121212121199</v>
      </c>
      <c r="BF330" s="13"/>
      <c r="BG330" s="13"/>
      <c r="BH330" s="13"/>
      <c r="BI330" s="13"/>
      <c r="BJ330" s="13"/>
      <c r="BK330" s="13"/>
      <c r="BL330" s="13"/>
      <c r="BM330" s="13"/>
      <c r="BN330" s="13">
        <v>1.9607843137254902E-2</v>
      </c>
      <c r="BO330" s="13" t="s">
        <v>3345</v>
      </c>
      <c r="BP330" s="13">
        <v>0</v>
      </c>
      <c r="BQ330" s="13">
        <v>0.21212121212121199</v>
      </c>
      <c r="BR330" s="704" t="s">
        <v>35</v>
      </c>
      <c r="BS330" s="704" t="s">
        <v>35</v>
      </c>
      <c r="BT330" s="704" t="s">
        <v>35</v>
      </c>
      <c r="BU330" s="704" t="s">
        <v>35</v>
      </c>
      <c r="BV330" s="704" t="s">
        <v>35</v>
      </c>
      <c r="BW330" s="704" t="s">
        <v>35</v>
      </c>
      <c r="BX330" s="704" t="s">
        <v>35</v>
      </c>
      <c r="BY330" s="704" t="s">
        <v>35</v>
      </c>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CP330" s="14">
        <v>0.35</v>
      </c>
      <c r="CQ330" s="14">
        <v>0.35</v>
      </c>
      <c r="CR330" s="14">
        <v>0.35</v>
      </c>
      <c r="CS330" s="14">
        <v>0.35</v>
      </c>
      <c r="DB330" s="14">
        <v>0.65</v>
      </c>
      <c r="DC330" s="14">
        <v>0.65</v>
      </c>
      <c r="DD330" s="14">
        <v>0.65</v>
      </c>
      <c r="DE330" s="14">
        <v>0.65</v>
      </c>
      <c r="DF330" s="14">
        <v>0.65</v>
      </c>
      <c r="DG330" s="14">
        <v>0.65</v>
      </c>
      <c r="DH330" s="14">
        <v>0.65</v>
      </c>
      <c r="DI330" s="14">
        <v>0.65</v>
      </c>
      <c r="DR330" s="14">
        <v>0.43</v>
      </c>
      <c r="DS330" s="14">
        <v>0.43</v>
      </c>
      <c r="DV330" s="183">
        <f t="shared" si="15"/>
        <v>0</v>
      </c>
      <c r="DW330" s="183">
        <f t="shared" si="16"/>
        <v>0</v>
      </c>
      <c r="DX330" s="12">
        <f t="shared" si="17"/>
        <v>0</v>
      </c>
      <c r="DY330" s="12">
        <v>0</v>
      </c>
    </row>
    <row r="331" spans="1:129" x14ac:dyDescent="0.25">
      <c r="A331" s="294">
        <v>4276</v>
      </c>
      <c r="B331" s="294">
        <v>675877</v>
      </c>
      <c r="C331" s="294">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560">
        <v>2.1276595744680899E-2</v>
      </c>
      <c r="BC331" s="560">
        <v>6.25E-2</v>
      </c>
      <c r="BD331" s="560">
        <v>0</v>
      </c>
      <c r="BE331" s="560">
        <v>5.7142857142857099E-2</v>
      </c>
      <c r="BF331" s="13"/>
      <c r="BG331" s="13"/>
      <c r="BH331" s="13"/>
      <c r="BI331" s="13"/>
      <c r="BJ331" s="13"/>
      <c r="BK331" s="13"/>
      <c r="BL331" s="13"/>
      <c r="BM331" s="13"/>
      <c r="BN331" s="13">
        <v>2.1276595744680899E-2</v>
      </c>
      <c r="BO331" s="13">
        <v>6.25E-2</v>
      </c>
      <c r="BP331" s="13">
        <v>0</v>
      </c>
      <c r="BQ331" s="13">
        <v>5.7142857142857099E-2</v>
      </c>
      <c r="BR331" s="704" t="s">
        <v>35</v>
      </c>
      <c r="BS331" s="704" t="s">
        <v>35</v>
      </c>
      <c r="BT331" s="704" t="s">
        <v>35</v>
      </c>
      <c r="BU331" s="704" t="s">
        <v>35</v>
      </c>
      <c r="BV331" s="704" t="s">
        <v>35</v>
      </c>
      <c r="BW331" s="704" t="s">
        <v>35</v>
      </c>
      <c r="BX331" s="704" t="s">
        <v>35</v>
      </c>
      <c r="BY331" s="704" t="s">
        <v>35</v>
      </c>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CP331" s="14">
        <v>0.5</v>
      </c>
      <c r="CQ331" s="14">
        <v>0.5</v>
      </c>
      <c r="CR331" s="14">
        <v>0.5</v>
      </c>
      <c r="CS331" s="14">
        <v>0.5</v>
      </c>
      <c r="DB331" s="14">
        <v>0.93</v>
      </c>
      <c r="DC331" s="14">
        <v>0.93</v>
      </c>
      <c r="DD331" s="14">
        <v>0.93</v>
      </c>
      <c r="DE331" s="14">
        <v>0.93</v>
      </c>
      <c r="DF331" s="14">
        <v>0.93</v>
      </c>
      <c r="DG331" s="14">
        <v>0.93</v>
      </c>
      <c r="DH331" s="14">
        <v>0.93</v>
      </c>
      <c r="DI331" s="14">
        <v>0.93</v>
      </c>
      <c r="DR331" s="14">
        <v>0.61</v>
      </c>
      <c r="DS331" s="14">
        <v>0.62</v>
      </c>
      <c r="DV331" s="183">
        <f t="shared" si="15"/>
        <v>0</v>
      </c>
      <c r="DW331" s="183">
        <f t="shared" si="16"/>
        <v>0</v>
      </c>
      <c r="DX331" s="12">
        <f t="shared" si="17"/>
        <v>0</v>
      </c>
      <c r="DY331" s="12">
        <v>0</v>
      </c>
    </row>
    <row r="332" spans="1:129" x14ac:dyDescent="0.25">
      <c r="A332" s="294">
        <v>5158</v>
      </c>
      <c r="B332" s="294">
        <v>675879</v>
      </c>
      <c r="C332" s="294">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560">
        <v>0</v>
      </c>
      <c r="BC332" s="560">
        <v>3.2258064516128997E-2</v>
      </c>
      <c r="BD332" s="560">
        <v>0</v>
      </c>
      <c r="BE332" s="560">
        <v>0.10344827586206901</v>
      </c>
      <c r="BF332" s="13"/>
      <c r="BG332" s="13"/>
      <c r="BH332" s="13"/>
      <c r="BI332" s="13"/>
      <c r="BJ332" s="13"/>
      <c r="BK332" s="13"/>
      <c r="BL332" s="13"/>
      <c r="BM332" s="13"/>
      <c r="BN332" s="13">
        <v>0</v>
      </c>
      <c r="BO332" s="13">
        <v>3.2258064516128997E-2</v>
      </c>
      <c r="BP332" s="13">
        <v>0</v>
      </c>
      <c r="BQ332" s="13">
        <v>0.10344827586206901</v>
      </c>
      <c r="BR332" s="704" t="s">
        <v>35</v>
      </c>
      <c r="BS332" s="704" t="s">
        <v>35</v>
      </c>
      <c r="BT332" s="704" t="s">
        <v>35</v>
      </c>
      <c r="BU332" s="704" t="s">
        <v>35</v>
      </c>
      <c r="BV332" s="704" t="s">
        <v>35</v>
      </c>
      <c r="BW332" s="704" t="s">
        <v>35</v>
      </c>
      <c r="BX332" s="704" t="s">
        <v>35</v>
      </c>
      <c r="BY332" s="704" t="s">
        <v>35</v>
      </c>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CP332" s="14">
        <v>0.39</v>
      </c>
      <c r="CQ332" s="14">
        <v>0.39</v>
      </c>
      <c r="CR332" s="14">
        <v>0.39</v>
      </c>
      <c r="CS332" s="14">
        <v>0.39</v>
      </c>
      <c r="DB332" s="14">
        <v>0.72</v>
      </c>
      <c r="DC332" s="14">
        <v>0.72</v>
      </c>
      <c r="DD332" s="14">
        <v>0.72</v>
      </c>
      <c r="DE332" s="14">
        <v>0.72</v>
      </c>
      <c r="DF332" s="14">
        <v>0.72</v>
      </c>
      <c r="DG332" s="14">
        <v>0.72</v>
      </c>
      <c r="DH332" s="14">
        <v>0.72</v>
      </c>
      <c r="DI332" s="14">
        <v>0.72</v>
      </c>
      <c r="DR332" s="14">
        <v>0.47</v>
      </c>
      <c r="DS332" s="14">
        <v>0.48</v>
      </c>
      <c r="DV332" s="183">
        <f t="shared" si="15"/>
        <v>0</v>
      </c>
      <c r="DW332" s="183">
        <f t="shared" si="16"/>
        <v>0</v>
      </c>
      <c r="DX332" s="12">
        <f t="shared" si="17"/>
        <v>0</v>
      </c>
      <c r="DY332" s="12">
        <v>0</v>
      </c>
    </row>
    <row r="333" spans="1:129" x14ac:dyDescent="0.25">
      <c r="A333" s="294">
        <v>4889</v>
      </c>
      <c r="B333" s="294">
        <v>675880</v>
      </c>
      <c r="C333" s="294">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560">
        <v>0</v>
      </c>
      <c r="BC333" s="560" t="s">
        <v>3345</v>
      </c>
      <c r="BD333" s="560">
        <v>0</v>
      </c>
      <c r="BE333" s="560" t="s">
        <v>3345</v>
      </c>
      <c r="BF333" s="13"/>
      <c r="BG333" s="13"/>
      <c r="BH333" s="13"/>
      <c r="BI333" s="13"/>
      <c r="BJ333" s="13"/>
      <c r="BK333" s="13"/>
      <c r="BL333" s="13"/>
      <c r="BM333" s="13"/>
      <c r="BN333" s="13">
        <v>0</v>
      </c>
      <c r="BO333" s="13" t="s">
        <v>3345</v>
      </c>
      <c r="BP333" s="13">
        <v>0</v>
      </c>
      <c r="BQ333" s="13" t="s">
        <v>3345</v>
      </c>
      <c r="BR333" s="704" t="s">
        <v>35</v>
      </c>
      <c r="BS333" s="704" t="s">
        <v>36</v>
      </c>
      <c r="BT333" s="704" t="s">
        <v>35</v>
      </c>
      <c r="BU333" s="704" t="s">
        <v>35</v>
      </c>
      <c r="BV333" s="704" t="s">
        <v>35</v>
      </c>
      <c r="BW333" s="704" t="s">
        <v>36</v>
      </c>
      <c r="BX333" s="704" t="s">
        <v>35</v>
      </c>
      <c r="BY333" s="704" t="s">
        <v>35</v>
      </c>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CP333" s="14">
        <v>0.22</v>
      </c>
      <c r="CQ333" s="14">
        <v>0</v>
      </c>
      <c r="CR333" s="14">
        <v>0.22</v>
      </c>
      <c r="CS333" s="14">
        <v>0.22</v>
      </c>
      <c r="DB333" s="14">
        <v>0.42</v>
      </c>
      <c r="DC333" s="14">
        <v>0</v>
      </c>
      <c r="DD333" s="14">
        <v>0.42</v>
      </c>
      <c r="DE333" s="14">
        <v>0.42</v>
      </c>
      <c r="DF333" s="14">
        <v>0.42</v>
      </c>
      <c r="DG333" s="14">
        <v>0</v>
      </c>
      <c r="DH333" s="14">
        <v>0.42</v>
      </c>
      <c r="DI333" s="14">
        <v>0.42</v>
      </c>
      <c r="DR333" s="14">
        <v>0.2</v>
      </c>
      <c r="DS333" s="14">
        <v>0.21</v>
      </c>
      <c r="DV333" s="183">
        <f t="shared" si="15"/>
        <v>1</v>
      </c>
      <c r="DW333" s="183">
        <f t="shared" si="16"/>
        <v>1</v>
      </c>
      <c r="DX333" s="12">
        <f t="shared" si="17"/>
        <v>0</v>
      </c>
      <c r="DY333" s="12">
        <v>0</v>
      </c>
    </row>
    <row r="334" spans="1:129" x14ac:dyDescent="0.25">
      <c r="A334" s="294">
        <v>5076</v>
      </c>
      <c r="B334" s="294">
        <v>675883</v>
      </c>
      <c r="C334" s="294">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560">
        <v>0.05</v>
      </c>
      <c r="BC334" s="560">
        <v>2.2222222222222199E-2</v>
      </c>
      <c r="BD334" s="560">
        <v>0</v>
      </c>
      <c r="BE334" s="560">
        <v>9.8360655737704902E-2</v>
      </c>
      <c r="BF334" s="13"/>
      <c r="BG334" s="13"/>
      <c r="BH334" s="13"/>
      <c r="BI334" s="13"/>
      <c r="BJ334" s="13"/>
      <c r="BK334" s="13"/>
      <c r="BL334" s="13"/>
      <c r="BM334" s="13"/>
      <c r="BN334" s="13">
        <v>0.05</v>
      </c>
      <c r="BO334" s="13">
        <v>2.2222222222222199E-2</v>
      </c>
      <c r="BP334" s="13">
        <v>0</v>
      </c>
      <c r="BQ334" s="13">
        <v>9.8360655737704902E-2</v>
      </c>
      <c r="BR334" s="704" t="s">
        <v>36</v>
      </c>
      <c r="BS334" s="704" t="s">
        <v>35</v>
      </c>
      <c r="BT334" s="704" t="s">
        <v>35</v>
      </c>
      <c r="BU334" s="704" t="s">
        <v>35</v>
      </c>
      <c r="BV334" s="704" t="s">
        <v>36</v>
      </c>
      <c r="BW334" s="704" t="s">
        <v>35</v>
      </c>
      <c r="BX334" s="704" t="s">
        <v>35</v>
      </c>
      <c r="BY334" s="704" t="s">
        <v>35</v>
      </c>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CP334" s="14">
        <v>0</v>
      </c>
      <c r="CQ334" s="14">
        <v>0.9</v>
      </c>
      <c r="CR334" s="14">
        <v>0.9</v>
      </c>
      <c r="CS334" s="14">
        <v>0.9</v>
      </c>
      <c r="DB334" s="14">
        <v>0</v>
      </c>
      <c r="DC334" s="14">
        <v>1.68</v>
      </c>
      <c r="DD334" s="14">
        <v>1.68</v>
      </c>
      <c r="DE334" s="14">
        <v>1.68</v>
      </c>
      <c r="DF334" s="14">
        <v>0</v>
      </c>
      <c r="DG334" s="14">
        <v>1.68</v>
      </c>
      <c r="DH334" s="14">
        <v>1.68</v>
      </c>
      <c r="DI334" s="14">
        <v>1.68</v>
      </c>
      <c r="DR334" s="14">
        <v>0.83</v>
      </c>
      <c r="DS334" s="14">
        <v>0.85</v>
      </c>
      <c r="DV334" s="183">
        <f t="shared" si="15"/>
        <v>1</v>
      </c>
      <c r="DW334" s="183">
        <f t="shared" si="16"/>
        <v>1</v>
      </c>
      <c r="DX334" s="12">
        <f t="shared" si="17"/>
        <v>0</v>
      </c>
      <c r="DY334" s="12">
        <v>0</v>
      </c>
    </row>
    <row r="335" spans="1:129" x14ac:dyDescent="0.25">
      <c r="A335" s="294">
        <v>5396</v>
      </c>
      <c r="B335" s="294">
        <v>675885</v>
      </c>
      <c r="C335" s="294">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560">
        <v>0.04</v>
      </c>
      <c r="BC335" s="560">
        <v>0</v>
      </c>
      <c r="BD335" s="560">
        <v>0</v>
      </c>
      <c r="BE335" s="560">
        <v>0.135135135135135</v>
      </c>
      <c r="BF335" s="13"/>
      <c r="BG335" s="13"/>
      <c r="BH335" s="13"/>
      <c r="BI335" s="13"/>
      <c r="BJ335" s="13"/>
      <c r="BK335" s="13"/>
      <c r="BL335" s="13"/>
      <c r="BM335" s="13"/>
      <c r="BN335" s="13">
        <v>0.04</v>
      </c>
      <c r="BO335" s="13">
        <v>0</v>
      </c>
      <c r="BP335" s="13">
        <v>0</v>
      </c>
      <c r="BQ335" s="13">
        <v>0.135135135135135</v>
      </c>
      <c r="BR335" s="704" t="s">
        <v>36</v>
      </c>
      <c r="BS335" s="704" t="s">
        <v>35</v>
      </c>
      <c r="BT335" s="704" t="s">
        <v>35</v>
      </c>
      <c r="BU335" s="704" t="s">
        <v>35</v>
      </c>
      <c r="BV335" s="704" t="s">
        <v>36</v>
      </c>
      <c r="BW335" s="704" t="s">
        <v>35</v>
      </c>
      <c r="BX335" s="704" t="s">
        <v>35</v>
      </c>
      <c r="BY335" s="704" t="s">
        <v>35</v>
      </c>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7.38</v>
      </c>
      <c r="CF335" s="14">
        <f>+INDEX('Monthy Targets'!AB:AB,MATCH(FY2018_ALL_Targets!$B335,'Monthy Targets'!$B:$B,0))</f>
        <v>7.42</v>
      </c>
      <c r="CG335" s="14">
        <f>+INDEX('Monthy Targets'!AC:AC,MATCH(FY2018_ALL_Targets!$B335,'Monthy Targets'!$B:$B,0))</f>
        <v>0</v>
      </c>
      <c r="CH335" s="14">
        <f>+INDEX('Monthy Targets'!AD:AD,MATCH(FY2018_ALL_Targets!$B335,'Monthy Targets'!$B:$B,0))</f>
        <v>0</v>
      </c>
      <c r="CI335" s="14">
        <f>+INDEX('Monthy Targets'!AE:AE,MATCH(FY2018_ALL_Targets!$B335,'Monthy Targets'!$B:$B,0))</f>
        <v>0</v>
      </c>
      <c r="CJ335" s="14">
        <f>+INDEX('Monthy Targets'!AF:AF,MATCH(FY2018_ALL_Targets!$B335,'Monthy Targets'!$B:$B,0))</f>
        <v>0</v>
      </c>
      <c r="CK335" s="14">
        <f>+INDEX('Monthy Targets'!AG:AG,MATCH(FY2018_ALL_Targets!$B335,'Monthy Targets'!$B:$B,0))</f>
        <v>0</v>
      </c>
      <c r="CL335" s="14">
        <v>0</v>
      </c>
      <c r="CM335" s="14">
        <v>0.49</v>
      </c>
      <c r="CN335" s="14">
        <v>0.49</v>
      </c>
      <c r="CO335" s="14">
        <v>0.49</v>
      </c>
      <c r="CP335" s="14">
        <v>0</v>
      </c>
      <c r="CQ335" s="14">
        <v>0.49</v>
      </c>
      <c r="CR335" s="14">
        <v>0.49</v>
      </c>
      <c r="CS335" s="14">
        <v>0.49</v>
      </c>
      <c r="DB335" s="14">
        <v>0</v>
      </c>
      <c r="DC335" s="14">
        <v>0.91</v>
      </c>
      <c r="DD335" s="14">
        <v>0.91</v>
      </c>
      <c r="DE335" s="14">
        <v>0.91</v>
      </c>
      <c r="DF335" s="14">
        <v>0</v>
      </c>
      <c r="DG335" s="14">
        <v>0.91</v>
      </c>
      <c r="DH335" s="14">
        <v>0.91</v>
      </c>
      <c r="DI335" s="14">
        <v>0.91</v>
      </c>
      <c r="DR335" s="14">
        <v>1.24</v>
      </c>
      <c r="DS335" s="14">
        <v>1.27</v>
      </c>
      <c r="DV335" s="183">
        <f t="shared" si="15"/>
        <v>1</v>
      </c>
      <c r="DW335" s="183">
        <f t="shared" si="16"/>
        <v>1</v>
      </c>
      <c r="DX335" s="12">
        <f t="shared" si="17"/>
        <v>0</v>
      </c>
      <c r="DY335" s="12">
        <v>0</v>
      </c>
    </row>
    <row r="336" spans="1:129" x14ac:dyDescent="0.25">
      <c r="A336" s="294">
        <v>100657</v>
      </c>
      <c r="B336" s="294">
        <v>675886</v>
      </c>
      <c r="C336" s="294">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560">
        <v>0.103896103896104</v>
      </c>
      <c r="BC336" s="560">
        <v>4.7619047619047603E-2</v>
      </c>
      <c r="BD336" s="560">
        <v>0</v>
      </c>
      <c r="BE336" s="560">
        <v>0.15584415584415601</v>
      </c>
      <c r="BF336" s="13"/>
      <c r="BG336" s="13"/>
      <c r="BH336" s="13"/>
      <c r="BI336" s="13"/>
      <c r="BJ336" s="13"/>
      <c r="BK336" s="13"/>
      <c r="BL336" s="13"/>
      <c r="BM336" s="13"/>
      <c r="BN336" s="13">
        <v>0.103896103896104</v>
      </c>
      <c r="BO336" s="13">
        <v>4.7619047619047603E-2</v>
      </c>
      <c r="BP336" s="13">
        <v>0</v>
      </c>
      <c r="BQ336" s="13">
        <v>0.15584415584415601</v>
      </c>
      <c r="BR336" s="704" t="s">
        <v>36</v>
      </c>
      <c r="BS336" s="704" t="s">
        <v>35</v>
      </c>
      <c r="BT336" s="704" t="s">
        <v>35</v>
      </c>
      <c r="BU336" s="704" t="s">
        <v>35</v>
      </c>
      <c r="BV336" s="704" t="s">
        <v>36</v>
      </c>
      <c r="BW336" s="704" t="s">
        <v>35</v>
      </c>
      <c r="BX336" s="704" t="s">
        <v>35</v>
      </c>
      <c r="BY336" s="704" t="s">
        <v>35</v>
      </c>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4.93</v>
      </c>
      <c r="CF336" s="14">
        <f>+INDEX('Monthy Targets'!AB:AB,MATCH(FY2018_ALL_Targets!$B336,'Monthy Targets'!$B:$B,0))</f>
        <v>4.95</v>
      </c>
      <c r="CG336" s="14">
        <f>+INDEX('Monthy Targets'!AC:AC,MATCH(FY2018_ALL_Targets!$B336,'Monthy Targets'!$B:$B,0))</f>
        <v>0</v>
      </c>
      <c r="CH336" s="14">
        <f>+INDEX('Monthy Targets'!AD:AD,MATCH(FY2018_ALL_Targets!$B336,'Monthy Targets'!$B:$B,0))</f>
        <v>0</v>
      </c>
      <c r="CI336" s="14">
        <f>+INDEX('Monthy Targets'!AE:AE,MATCH(FY2018_ALL_Targets!$B336,'Monthy Targets'!$B:$B,0))</f>
        <v>0</v>
      </c>
      <c r="CJ336" s="14">
        <f>+INDEX('Monthy Targets'!AF:AF,MATCH(FY2018_ALL_Targets!$B336,'Monthy Targets'!$B:$B,0))</f>
        <v>0</v>
      </c>
      <c r="CK336" s="14">
        <f>+INDEX('Monthy Targets'!AG:AG,MATCH(FY2018_ALL_Targets!$B336,'Monthy Targets'!$B:$B,0))</f>
        <v>0</v>
      </c>
      <c r="CL336" s="14">
        <v>0.33</v>
      </c>
      <c r="CM336" s="14">
        <v>0.33</v>
      </c>
      <c r="CN336" s="14">
        <v>0</v>
      </c>
      <c r="CO336" s="14">
        <v>0.33</v>
      </c>
      <c r="CP336" s="14">
        <v>0</v>
      </c>
      <c r="CQ336" s="14">
        <v>0.33</v>
      </c>
      <c r="CR336" s="14">
        <v>0.33</v>
      </c>
      <c r="CS336" s="14">
        <v>0.33</v>
      </c>
      <c r="DB336" s="14">
        <v>0.61</v>
      </c>
      <c r="DC336" s="14">
        <v>0.61</v>
      </c>
      <c r="DD336" s="14">
        <v>0</v>
      </c>
      <c r="DE336" s="14">
        <v>0.61</v>
      </c>
      <c r="DF336" s="14">
        <v>0</v>
      </c>
      <c r="DG336" s="14">
        <v>0.61</v>
      </c>
      <c r="DH336" s="14">
        <v>0.61</v>
      </c>
      <c r="DI336" s="14">
        <v>0.61</v>
      </c>
      <c r="DR336" s="14">
        <v>0.83</v>
      </c>
      <c r="DS336" s="14">
        <v>0.85</v>
      </c>
      <c r="DV336" s="183">
        <f t="shared" si="15"/>
        <v>1</v>
      </c>
      <c r="DW336" s="183">
        <f t="shared" si="16"/>
        <v>1</v>
      </c>
      <c r="DX336" s="12">
        <f t="shared" si="17"/>
        <v>0</v>
      </c>
      <c r="DY336" s="12">
        <v>0</v>
      </c>
    </row>
    <row r="337" spans="1:129" x14ac:dyDescent="0.25">
      <c r="A337" s="294">
        <v>5393</v>
      </c>
      <c r="B337" s="294">
        <v>675887</v>
      </c>
      <c r="C337" s="294">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560">
        <v>5.1724137931034503E-2</v>
      </c>
      <c r="BC337" s="560">
        <v>8.6956521739130405E-2</v>
      </c>
      <c r="BD337" s="560">
        <v>0</v>
      </c>
      <c r="BE337" s="560">
        <v>3.4482758620689703E-2</v>
      </c>
      <c r="BF337" s="13"/>
      <c r="BG337" s="13"/>
      <c r="BH337" s="13"/>
      <c r="BI337" s="13"/>
      <c r="BJ337" s="13"/>
      <c r="BK337" s="13"/>
      <c r="BL337" s="13"/>
      <c r="BM337" s="13"/>
      <c r="BN337" s="13">
        <v>5.1724137931034503E-2</v>
      </c>
      <c r="BO337" s="13">
        <v>8.6956521739130405E-2</v>
      </c>
      <c r="BP337" s="13">
        <v>0</v>
      </c>
      <c r="BQ337" s="13">
        <v>3.4482758620689703E-2</v>
      </c>
      <c r="BR337" s="704" t="s">
        <v>36</v>
      </c>
      <c r="BS337" s="704" t="s">
        <v>36</v>
      </c>
      <c r="BT337" s="704" t="s">
        <v>35</v>
      </c>
      <c r="BU337" s="704" t="s">
        <v>35</v>
      </c>
      <c r="BV337" s="704" t="s">
        <v>36</v>
      </c>
      <c r="BW337" s="704" t="s">
        <v>36</v>
      </c>
      <c r="BX337" s="704" t="s">
        <v>35</v>
      </c>
      <c r="BY337" s="704" t="s">
        <v>35</v>
      </c>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2.08</v>
      </c>
      <c r="CF337" s="14">
        <f>+INDEX('Monthy Targets'!AB:AB,MATCH(FY2018_ALL_Targets!$B337,'Monthy Targets'!$B:$B,0))</f>
        <v>2.09</v>
      </c>
      <c r="CG337" s="14">
        <f>+INDEX('Monthy Targets'!AC:AC,MATCH(FY2018_ALL_Targets!$B337,'Monthy Targets'!$B:$B,0))</f>
        <v>0</v>
      </c>
      <c r="CH337" s="14">
        <f>+INDEX('Monthy Targets'!AD:AD,MATCH(FY2018_ALL_Targets!$B337,'Monthy Targets'!$B:$B,0))</f>
        <v>0</v>
      </c>
      <c r="CI337" s="14">
        <f>+INDEX('Monthy Targets'!AE:AE,MATCH(FY2018_ALL_Targets!$B337,'Monthy Targets'!$B:$B,0))</f>
        <v>0</v>
      </c>
      <c r="CJ337" s="14">
        <f>+INDEX('Monthy Targets'!AF:AF,MATCH(FY2018_ALL_Targets!$B337,'Monthy Targets'!$B:$B,0))</f>
        <v>0</v>
      </c>
      <c r="CK337" s="14">
        <f>+INDEX('Monthy Targets'!AG:AG,MATCH(FY2018_ALL_Targets!$B337,'Monthy Targets'!$B:$B,0))</f>
        <v>0</v>
      </c>
      <c r="CL337" s="14">
        <v>0.14000000000000001</v>
      </c>
      <c r="CM337" s="14">
        <v>0.14000000000000001</v>
      </c>
      <c r="CN337" s="14">
        <v>0.14000000000000001</v>
      </c>
      <c r="CO337" s="14">
        <v>0.14000000000000001</v>
      </c>
      <c r="CP337" s="14">
        <v>0</v>
      </c>
      <c r="CQ337" s="14">
        <v>0</v>
      </c>
      <c r="CR337" s="14">
        <v>0.14000000000000001</v>
      </c>
      <c r="CS337" s="14">
        <v>0.14000000000000001</v>
      </c>
      <c r="DB337" s="14">
        <v>0.26</v>
      </c>
      <c r="DC337" s="14">
        <v>0.26</v>
      </c>
      <c r="DD337" s="14">
        <v>0.26</v>
      </c>
      <c r="DE337" s="14">
        <v>0.26</v>
      </c>
      <c r="DF337" s="14">
        <v>0</v>
      </c>
      <c r="DG337" s="14">
        <v>0</v>
      </c>
      <c r="DH337" s="14">
        <v>0.26</v>
      </c>
      <c r="DI337" s="14">
        <v>0.26</v>
      </c>
      <c r="DR337" s="14">
        <v>0.39</v>
      </c>
      <c r="DS337" s="14">
        <v>0.31</v>
      </c>
      <c r="DV337" s="183">
        <f t="shared" si="15"/>
        <v>2</v>
      </c>
      <c r="DW337" s="183">
        <f t="shared" si="16"/>
        <v>2</v>
      </c>
      <c r="DX337" s="12">
        <f t="shared" si="17"/>
        <v>0</v>
      </c>
      <c r="DY337" s="12">
        <v>0</v>
      </c>
    </row>
    <row r="338" spans="1:129" x14ac:dyDescent="0.25">
      <c r="A338" s="294">
        <v>100790</v>
      </c>
      <c r="B338" s="294">
        <v>675894</v>
      </c>
      <c r="C338" s="294">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560">
        <v>0</v>
      </c>
      <c r="BC338" s="560">
        <v>1.8181818181818198E-2</v>
      </c>
      <c r="BD338" s="560">
        <v>0</v>
      </c>
      <c r="BE338" s="560">
        <v>0.121621621621622</v>
      </c>
      <c r="BF338" s="13"/>
      <c r="BG338" s="13"/>
      <c r="BH338" s="13"/>
      <c r="BI338" s="13"/>
      <c r="BJ338" s="13"/>
      <c r="BK338" s="13"/>
      <c r="BL338" s="13"/>
      <c r="BM338" s="13"/>
      <c r="BN338" s="13">
        <v>0</v>
      </c>
      <c r="BO338" s="13">
        <v>1.8181818181818198E-2</v>
      </c>
      <c r="BP338" s="13">
        <v>0</v>
      </c>
      <c r="BQ338" s="13">
        <v>0.121621621621622</v>
      </c>
      <c r="BR338" s="704" t="s">
        <v>35</v>
      </c>
      <c r="BS338" s="704" t="s">
        <v>35</v>
      </c>
      <c r="BT338" s="704" t="s">
        <v>35</v>
      </c>
      <c r="BU338" s="704" t="s">
        <v>35</v>
      </c>
      <c r="BV338" s="704" t="s">
        <v>35</v>
      </c>
      <c r="BW338" s="704" t="s">
        <v>35</v>
      </c>
      <c r="BX338" s="704" t="s">
        <v>35</v>
      </c>
      <c r="BY338" s="704" t="s">
        <v>35</v>
      </c>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4.7699999999999996</v>
      </c>
      <c r="CF338" s="14">
        <f>+INDEX('Monthy Targets'!AB:AB,MATCH(FY2018_ALL_Targets!$B338,'Monthy Targets'!$B:$B,0))</f>
        <v>4.7699999999999996</v>
      </c>
      <c r="CG338" s="14">
        <f>+INDEX('Monthy Targets'!AC:AC,MATCH(FY2018_ALL_Targets!$B338,'Monthy Targets'!$B:$B,0))</f>
        <v>0</v>
      </c>
      <c r="CH338" s="14">
        <f>+INDEX('Monthy Targets'!AD:AD,MATCH(FY2018_ALL_Targets!$B338,'Monthy Targets'!$B:$B,0))</f>
        <v>0</v>
      </c>
      <c r="CI338" s="14">
        <f>+INDEX('Monthy Targets'!AE:AE,MATCH(FY2018_ALL_Targets!$B338,'Monthy Targets'!$B:$B,0))</f>
        <v>0</v>
      </c>
      <c r="CJ338" s="14">
        <f>+INDEX('Monthy Targets'!AF:AF,MATCH(FY2018_ALL_Targets!$B338,'Monthy Targets'!$B:$B,0))</f>
        <v>0</v>
      </c>
      <c r="CK338" s="14">
        <f>+INDEX('Monthy Targets'!AG:AG,MATCH(FY2018_ALL_Targets!$B338,'Monthy Targets'!$B:$B,0))</f>
        <v>0</v>
      </c>
      <c r="CL338" s="14">
        <v>0.32</v>
      </c>
      <c r="CM338" s="14">
        <v>0.32</v>
      </c>
      <c r="CN338" s="14">
        <v>0.32</v>
      </c>
      <c r="CO338" s="14">
        <v>0.32</v>
      </c>
      <c r="CP338" s="14">
        <v>0.32</v>
      </c>
      <c r="CQ338" s="14">
        <v>0.32</v>
      </c>
      <c r="CR338" s="14">
        <v>0.32</v>
      </c>
      <c r="CS338" s="14">
        <v>0.32</v>
      </c>
      <c r="DB338" s="14">
        <v>0.59</v>
      </c>
      <c r="DC338" s="14">
        <v>0.59</v>
      </c>
      <c r="DD338" s="14">
        <v>0.59</v>
      </c>
      <c r="DE338" s="14">
        <v>0.59</v>
      </c>
      <c r="DF338" s="14">
        <v>0.59</v>
      </c>
      <c r="DG338" s="14">
        <v>0.59</v>
      </c>
      <c r="DH338" s="14">
        <v>0.59</v>
      </c>
      <c r="DI338" s="14">
        <v>0.59</v>
      </c>
      <c r="DR338" s="14">
        <v>0.9</v>
      </c>
      <c r="DS338" s="14">
        <v>0.92</v>
      </c>
      <c r="DV338" s="183">
        <f t="shared" si="15"/>
        <v>0</v>
      </c>
      <c r="DW338" s="183">
        <f t="shared" si="16"/>
        <v>0</v>
      </c>
      <c r="DX338" s="12">
        <f t="shared" si="17"/>
        <v>0</v>
      </c>
      <c r="DY338" s="12">
        <v>0</v>
      </c>
    </row>
    <row r="339" spans="1:129" x14ac:dyDescent="0.25">
      <c r="A339" s="294">
        <v>4417</v>
      </c>
      <c r="B339" s="294">
        <v>675896</v>
      </c>
      <c r="C339" s="294">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560">
        <v>4.5977011494252901E-2</v>
      </c>
      <c r="BC339" s="560">
        <v>8.8888888888888906E-2</v>
      </c>
      <c r="BD339" s="560">
        <v>0</v>
      </c>
      <c r="BE339" s="560">
        <v>0.46428571428571402</v>
      </c>
      <c r="BF339" s="13"/>
      <c r="BG339" s="13"/>
      <c r="BH339" s="13"/>
      <c r="BI339" s="13"/>
      <c r="BJ339" s="13"/>
      <c r="BK339" s="13"/>
      <c r="BL339" s="13"/>
      <c r="BM339" s="13"/>
      <c r="BN339" s="13">
        <v>4.5977011494252901E-2</v>
      </c>
      <c r="BO339" s="13">
        <v>8.8888888888888906E-2</v>
      </c>
      <c r="BP339" s="13">
        <v>0</v>
      </c>
      <c r="BQ339" s="13">
        <v>0.46428571428571402</v>
      </c>
      <c r="BR339" s="704" t="s">
        <v>35</v>
      </c>
      <c r="BS339" s="704" t="s">
        <v>36</v>
      </c>
      <c r="BT339" s="704" t="s">
        <v>35</v>
      </c>
      <c r="BU339" s="704" t="s">
        <v>35</v>
      </c>
      <c r="BV339" s="704" t="s">
        <v>35</v>
      </c>
      <c r="BW339" s="704" t="s">
        <v>36</v>
      </c>
      <c r="BX339" s="704" t="s">
        <v>35</v>
      </c>
      <c r="BY339" s="704" t="s">
        <v>35</v>
      </c>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CP339" s="14">
        <v>0.8</v>
      </c>
      <c r="CQ339" s="14">
        <v>0</v>
      </c>
      <c r="CR339" s="14">
        <v>0.8</v>
      </c>
      <c r="CS339" s="14">
        <v>0.8</v>
      </c>
      <c r="DB339" s="14">
        <v>0</v>
      </c>
      <c r="DC339" s="14">
        <v>1.49</v>
      </c>
      <c r="DD339" s="14">
        <v>1.49</v>
      </c>
      <c r="DE339" s="14">
        <v>1.49</v>
      </c>
      <c r="DF339" s="14">
        <v>1.49</v>
      </c>
      <c r="DG339" s="14">
        <v>0</v>
      </c>
      <c r="DH339" s="14">
        <v>1.49</v>
      </c>
      <c r="DI339" s="14">
        <v>1.49</v>
      </c>
      <c r="DR339" s="14">
        <v>0.73</v>
      </c>
      <c r="DS339" s="14">
        <v>0.75</v>
      </c>
      <c r="DV339" s="183">
        <f t="shared" si="15"/>
        <v>1</v>
      </c>
      <c r="DW339" s="183">
        <f t="shared" si="16"/>
        <v>1</v>
      </c>
      <c r="DX339" s="12">
        <f t="shared" si="17"/>
        <v>0</v>
      </c>
      <c r="DY339" s="12">
        <v>0</v>
      </c>
    </row>
    <row r="340" spans="1:129" x14ac:dyDescent="0.25">
      <c r="A340" s="294">
        <v>5336</v>
      </c>
      <c r="B340" s="294">
        <v>675899</v>
      </c>
      <c r="C340" s="294">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560">
        <v>2.8571428571428598E-2</v>
      </c>
      <c r="BC340" s="560">
        <v>7.8431372549019607E-2</v>
      </c>
      <c r="BD340" s="560">
        <v>0</v>
      </c>
      <c r="BE340" s="560">
        <v>0.12121212121212099</v>
      </c>
      <c r="BF340" s="13"/>
      <c r="BG340" s="13"/>
      <c r="BH340" s="13"/>
      <c r="BI340" s="13"/>
      <c r="BJ340" s="13"/>
      <c r="BK340" s="13"/>
      <c r="BL340" s="13"/>
      <c r="BM340" s="13"/>
      <c r="BN340" s="13">
        <v>2.8571428571428598E-2</v>
      </c>
      <c r="BO340" s="13">
        <v>7.8431372549019607E-2</v>
      </c>
      <c r="BP340" s="13">
        <v>0</v>
      </c>
      <c r="BQ340" s="13">
        <v>0.12121212121212099</v>
      </c>
      <c r="BR340" s="704" t="s">
        <v>35</v>
      </c>
      <c r="BS340" s="704" t="s">
        <v>35</v>
      </c>
      <c r="BT340" s="704" t="s">
        <v>35</v>
      </c>
      <c r="BU340" s="704" t="s">
        <v>35</v>
      </c>
      <c r="BV340" s="704" t="s">
        <v>35</v>
      </c>
      <c r="BW340" s="704" t="s">
        <v>35</v>
      </c>
      <c r="BX340" s="704" t="s">
        <v>35</v>
      </c>
      <c r="BY340" s="704" t="s">
        <v>35</v>
      </c>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4.01</v>
      </c>
      <c r="CF340" s="14">
        <f>+INDEX('Monthy Targets'!AB:AB,MATCH(FY2018_ALL_Targets!$B340,'Monthy Targets'!$B:$B,0))</f>
        <v>4.01</v>
      </c>
      <c r="CG340" s="14">
        <f>+INDEX('Monthy Targets'!AC:AC,MATCH(FY2018_ALL_Targets!$B340,'Monthy Targets'!$B:$B,0))</f>
        <v>0</v>
      </c>
      <c r="CH340" s="14">
        <f>+INDEX('Monthy Targets'!AD:AD,MATCH(FY2018_ALL_Targets!$B340,'Monthy Targets'!$B:$B,0))</f>
        <v>0</v>
      </c>
      <c r="CI340" s="14">
        <f>+INDEX('Monthy Targets'!AE:AE,MATCH(FY2018_ALL_Targets!$B340,'Monthy Targets'!$B:$B,0))</f>
        <v>0</v>
      </c>
      <c r="CJ340" s="14">
        <f>+INDEX('Monthy Targets'!AF:AF,MATCH(FY2018_ALL_Targets!$B340,'Monthy Targets'!$B:$B,0))</f>
        <v>0</v>
      </c>
      <c r="CK340" s="14">
        <f>+INDEX('Monthy Targets'!AG:AG,MATCH(FY2018_ALL_Targets!$B340,'Monthy Targets'!$B:$B,0))</f>
        <v>0</v>
      </c>
      <c r="CL340" s="14">
        <v>0.27</v>
      </c>
      <c r="CM340" s="14">
        <v>0.27</v>
      </c>
      <c r="CN340" s="14">
        <v>0.27</v>
      </c>
      <c r="CO340" s="14">
        <v>0.27</v>
      </c>
      <c r="CP340" s="14">
        <v>0.27</v>
      </c>
      <c r="CQ340" s="14">
        <v>0.27</v>
      </c>
      <c r="CR340" s="14">
        <v>0.27</v>
      </c>
      <c r="CS340" s="14">
        <v>0.27</v>
      </c>
      <c r="DB340" s="14">
        <v>0.5</v>
      </c>
      <c r="DC340" s="14">
        <v>0.5</v>
      </c>
      <c r="DD340" s="14">
        <v>0.5</v>
      </c>
      <c r="DE340" s="14">
        <v>0.5</v>
      </c>
      <c r="DF340" s="14">
        <v>0.5</v>
      </c>
      <c r="DG340" s="14">
        <v>0.5</v>
      </c>
      <c r="DH340" s="14">
        <v>0.5</v>
      </c>
      <c r="DI340" s="14">
        <v>0.5</v>
      </c>
      <c r="DR340" s="14">
        <v>0.76</v>
      </c>
      <c r="DS340" s="14">
        <v>0.77</v>
      </c>
      <c r="DV340" s="183">
        <f t="shared" si="15"/>
        <v>0</v>
      </c>
      <c r="DW340" s="183">
        <f t="shared" si="16"/>
        <v>0</v>
      </c>
      <c r="DX340" s="12">
        <f t="shared" si="17"/>
        <v>0</v>
      </c>
      <c r="DY340" s="12">
        <v>0</v>
      </c>
    </row>
    <row r="341" spans="1:129" x14ac:dyDescent="0.25">
      <c r="A341" s="294">
        <v>5199</v>
      </c>
      <c r="B341" s="294">
        <v>675900</v>
      </c>
      <c r="C341" s="294">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560">
        <v>7.2463768115942004E-2</v>
      </c>
      <c r="BC341" s="560">
        <v>0</v>
      </c>
      <c r="BD341" s="560">
        <v>0</v>
      </c>
      <c r="BE341" s="560">
        <v>0.14925373134328401</v>
      </c>
      <c r="BF341" s="13"/>
      <c r="BG341" s="13"/>
      <c r="BH341" s="13"/>
      <c r="BI341" s="13"/>
      <c r="BJ341" s="13"/>
      <c r="BK341" s="13"/>
      <c r="BL341" s="13"/>
      <c r="BM341" s="13"/>
      <c r="BN341" s="13">
        <v>7.2463768115942004E-2</v>
      </c>
      <c r="BO341" s="13">
        <v>0</v>
      </c>
      <c r="BP341" s="13">
        <v>0</v>
      </c>
      <c r="BQ341" s="13">
        <v>0.14925373134328401</v>
      </c>
      <c r="BR341" s="704" t="s">
        <v>36</v>
      </c>
      <c r="BS341" s="704" t="s">
        <v>35</v>
      </c>
      <c r="BT341" s="704" t="s">
        <v>35</v>
      </c>
      <c r="BU341" s="704" t="s">
        <v>35</v>
      </c>
      <c r="BV341" s="704" t="s">
        <v>36</v>
      </c>
      <c r="BW341" s="704" t="s">
        <v>35</v>
      </c>
      <c r="BX341" s="704" t="s">
        <v>35</v>
      </c>
      <c r="BY341" s="704" t="s">
        <v>35</v>
      </c>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5.68</v>
      </c>
      <c r="CF341" s="14">
        <f>+INDEX('Monthy Targets'!AB:AB,MATCH(FY2018_ALL_Targets!$B341,'Monthy Targets'!$B:$B,0))</f>
        <v>5.71</v>
      </c>
      <c r="CG341" s="14">
        <f>+INDEX('Monthy Targets'!AC:AC,MATCH(FY2018_ALL_Targets!$B341,'Monthy Targets'!$B:$B,0))</f>
        <v>0</v>
      </c>
      <c r="CH341" s="14">
        <f>+INDEX('Monthy Targets'!AD:AD,MATCH(FY2018_ALL_Targets!$B341,'Monthy Targets'!$B:$B,0))</f>
        <v>0</v>
      </c>
      <c r="CI341" s="14">
        <f>+INDEX('Monthy Targets'!AE:AE,MATCH(FY2018_ALL_Targets!$B341,'Monthy Targets'!$B:$B,0))</f>
        <v>0</v>
      </c>
      <c r="CJ341" s="14">
        <f>+INDEX('Monthy Targets'!AF:AF,MATCH(FY2018_ALL_Targets!$B341,'Monthy Targets'!$B:$B,0))</f>
        <v>0</v>
      </c>
      <c r="CK341" s="14">
        <f>+INDEX('Monthy Targets'!AG:AG,MATCH(FY2018_ALL_Targets!$B341,'Monthy Targets'!$B:$B,0))</f>
        <v>0</v>
      </c>
      <c r="CL341" s="14">
        <v>0.38</v>
      </c>
      <c r="CM341" s="14">
        <v>0.38</v>
      </c>
      <c r="CN341" s="14">
        <v>0.38</v>
      </c>
      <c r="CO341" s="14">
        <v>0.38</v>
      </c>
      <c r="CP341" s="14">
        <v>0</v>
      </c>
      <c r="CQ341" s="14">
        <v>0.38</v>
      </c>
      <c r="CR341" s="14">
        <v>0.38</v>
      </c>
      <c r="CS341" s="14">
        <v>0.38</v>
      </c>
      <c r="DB341" s="14">
        <v>0.7</v>
      </c>
      <c r="DC341" s="14">
        <v>0.7</v>
      </c>
      <c r="DD341" s="14">
        <v>0.7</v>
      </c>
      <c r="DE341" s="14">
        <v>0.7</v>
      </c>
      <c r="DF341" s="14">
        <v>0</v>
      </c>
      <c r="DG341" s="14">
        <v>0.7</v>
      </c>
      <c r="DH341" s="14">
        <v>0.7</v>
      </c>
      <c r="DI341" s="14">
        <v>0.7</v>
      </c>
      <c r="DR341" s="14">
        <v>1.07</v>
      </c>
      <c r="DS341" s="14">
        <v>0.97</v>
      </c>
      <c r="DV341" s="183">
        <f t="shared" si="15"/>
        <v>1</v>
      </c>
      <c r="DW341" s="183">
        <f t="shared" si="16"/>
        <v>1</v>
      </c>
      <c r="DX341" s="12">
        <f t="shared" si="17"/>
        <v>0</v>
      </c>
      <c r="DY341" s="12">
        <v>0</v>
      </c>
    </row>
    <row r="342" spans="1:129" x14ac:dyDescent="0.25">
      <c r="A342" s="294">
        <v>5333</v>
      </c>
      <c r="B342" s="294">
        <v>675901</v>
      </c>
      <c r="C342" s="294">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560">
        <v>0</v>
      </c>
      <c r="BC342" s="560">
        <v>0.05</v>
      </c>
      <c r="BD342" s="560">
        <v>0</v>
      </c>
      <c r="BE342" s="560">
        <v>7.4626865671641798E-2</v>
      </c>
      <c r="BF342" s="13"/>
      <c r="BG342" s="13"/>
      <c r="BH342" s="13"/>
      <c r="BI342" s="13"/>
      <c r="BJ342" s="13"/>
      <c r="BK342" s="13"/>
      <c r="BL342" s="13"/>
      <c r="BM342" s="13"/>
      <c r="BN342" s="13">
        <v>0</v>
      </c>
      <c r="BO342" s="13">
        <v>0.05</v>
      </c>
      <c r="BP342" s="13">
        <v>0</v>
      </c>
      <c r="BQ342" s="13">
        <v>7.4626865671641798E-2</v>
      </c>
      <c r="BR342" s="704" t="s">
        <v>35</v>
      </c>
      <c r="BS342" s="704" t="s">
        <v>35</v>
      </c>
      <c r="BT342" s="704" t="s">
        <v>35</v>
      </c>
      <c r="BU342" s="704" t="s">
        <v>35</v>
      </c>
      <c r="BV342" s="704" t="s">
        <v>35</v>
      </c>
      <c r="BW342" s="704" t="s">
        <v>35</v>
      </c>
      <c r="BX342" s="704" t="s">
        <v>35</v>
      </c>
      <c r="BY342" s="704" t="s">
        <v>35</v>
      </c>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5.34</v>
      </c>
      <c r="CF342" s="14">
        <f>+INDEX('Monthy Targets'!AB:AB,MATCH(FY2018_ALL_Targets!$B342,'Monthy Targets'!$B:$B,0))</f>
        <v>5.34</v>
      </c>
      <c r="CG342" s="14">
        <f>+INDEX('Monthy Targets'!AC:AC,MATCH(FY2018_ALL_Targets!$B342,'Monthy Targets'!$B:$B,0))</f>
        <v>0</v>
      </c>
      <c r="CH342" s="14">
        <f>+INDEX('Monthy Targets'!AD:AD,MATCH(FY2018_ALL_Targets!$B342,'Monthy Targets'!$B:$B,0))</f>
        <v>0</v>
      </c>
      <c r="CI342" s="14">
        <f>+INDEX('Monthy Targets'!AE:AE,MATCH(FY2018_ALL_Targets!$B342,'Monthy Targets'!$B:$B,0))</f>
        <v>0</v>
      </c>
      <c r="CJ342" s="14">
        <f>+INDEX('Monthy Targets'!AF:AF,MATCH(FY2018_ALL_Targets!$B342,'Monthy Targets'!$B:$B,0))</f>
        <v>0</v>
      </c>
      <c r="CK342" s="14">
        <f>+INDEX('Monthy Targets'!AG:AG,MATCH(FY2018_ALL_Targets!$B342,'Monthy Targets'!$B:$B,0))</f>
        <v>0</v>
      </c>
      <c r="CL342" s="14">
        <v>0.36</v>
      </c>
      <c r="CM342" s="14">
        <v>0.36</v>
      </c>
      <c r="CN342" s="14">
        <v>0.36</v>
      </c>
      <c r="CO342" s="14">
        <v>0.36</v>
      </c>
      <c r="CP342" s="14">
        <v>0.36</v>
      </c>
      <c r="CQ342" s="14">
        <v>0.36</v>
      </c>
      <c r="CR342" s="14">
        <v>0.36</v>
      </c>
      <c r="CS342" s="14">
        <v>0.36</v>
      </c>
      <c r="DB342" s="14">
        <v>0.66</v>
      </c>
      <c r="DC342" s="14">
        <v>0.66</v>
      </c>
      <c r="DD342" s="14">
        <v>0.66</v>
      </c>
      <c r="DE342" s="14">
        <v>0.66</v>
      </c>
      <c r="DF342" s="14">
        <v>0.66</v>
      </c>
      <c r="DG342" s="14">
        <v>0.66</v>
      </c>
      <c r="DH342" s="14">
        <v>0.66</v>
      </c>
      <c r="DI342" s="14">
        <v>0.66</v>
      </c>
      <c r="DR342" s="14">
        <v>1.01</v>
      </c>
      <c r="DS342" s="14">
        <v>1.03</v>
      </c>
      <c r="DV342" s="183">
        <f t="shared" si="15"/>
        <v>0</v>
      </c>
      <c r="DW342" s="183">
        <f t="shared" si="16"/>
        <v>0</v>
      </c>
      <c r="DX342" s="12">
        <f t="shared" si="17"/>
        <v>0</v>
      </c>
      <c r="DY342" s="12">
        <v>0</v>
      </c>
    </row>
    <row r="343" spans="1:129" x14ac:dyDescent="0.25">
      <c r="A343" s="294">
        <v>5183</v>
      </c>
      <c r="B343" s="294">
        <v>675904</v>
      </c>
      <c r="C343" s="294">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560">
        <v>1.9230769230769201E-2</v>
      </c>
      <c r="BC343" s="560">
        <v>5.5555555555555601E-2</v>
      </c>
      <c r="BD343" s="560">
        <v>0</v>
      </c>
      <c r="BE343" s="560">
        <v>0.269230769230769</v>
      </c>
      <c r="BF343" s="13"/>
      <c r="BG343" s="13"/>
      <c r="BH343" s="13"/>
      <c r="BI343" s="13"/>
      <c r="BJ343" s="13"/>
      <c r="BK343" s="13"/>
      <c r="BL343" s="13"/>
      <c r="BM343" s="13"/>
      <c r="BN343" s="13">
        <v>1.9230769230769201E-2</v>
      </c>
      <c r="BO343" s="13">
        <v>5.5555555555555601E-2</v>
      </c>
      <c r="BP343" s="13">
        <v>0</v>
      </c>
      <c r="BQ343" s="13">
        <v>0.269230769230769</v>
      </c>
      <c r="BR343" s="704" t="s">
        <v>35</v>
      </c>
      <c r="BS343" s="704" t="s">
        <v>35</v>
      </c>
      <c r="BT343" s="704" t="s">
        <v>35</v>
      </c>
      <c r="BU343" s="704" t="s">
        <v>35</v>
      </c>
      <c r="BV343" s="704" t="s">
        <v>35</v>
      </c>
      <c r="BW343" s="704" t="s">
        <v>35</v>
      </c>
      <c r="BX343" s="704" t="s">
        <v>35</v>
      </c>
      <c r="BY343" s="704" t="s">
        <v>35</v>
      </c>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14.13</v>
      </c>
      <c r="CF343" s="14">
        <f>+INDEX('Monthy Targets'!AB:AB,MATCH(FY2018_ALL_Targets!$B343,'Monthy Targets'!$B:$B,0))</f>
        <v>14.2</v>
      </c>
      <c r="CG343" s="14">
        <f>+INDEX('Monthy Targets'!AC:AC,MATCH(FY2018_ALL_Targets!$B343,'Monthy Targets'!$B:$B,0))</f>
        <v>0</v>
      </c>
      <c r="CH343" s="14">
        <f>+INDEX('Monthy Targets'!AD:AD,MATCH(FY2018_ALL_Targets!$B343,'Monthy Targets'!$B:$B,0))</f>
        <v>0</v>
      </c>
      <c r="CI343" s="14">
        <f>+INDEX('Monthy Targets'!AE:AE,MATCH(FY2018_ALL_Targets!$B343,'Monthy Targets'!$B:$B,0))</f>
        <v>0</v>
      </c>
      <c r="CJ343" s="14">
        <f>+INDEX('Monthy Targets'!AF:AF,MATCH(FY2018_ALL_Targets!$B343,'Monthy Targets'!$B:$B,0))</f>
        <v>0</v>
      </c>
      <c r="CK343" s="14">
        <f>+INDEX('Monthy Targets'!AG:AG,MATCH(FY2018_ALL_Targets!$B343,'Monthy Targets'!$B:$B,0))</f>
        <v>0</v>
      </c>
      <c r="CL343" s="14">
        <v>0.94</v>
      </c>
      <c r="CM343" s="14">
        <v>0.94</v>
      </c>
      <c r="CN343" s="14">
        <v>0.94</v>
      </c>
      <c r="CO343" s="14">
        <v>0.94</v>
      </c>
      <c r="CP343" s="14">
        <v>0.94</v>
      </c>
      <c r="CQ343" s="14">
        <v>0.94</v>
      </c>
      <c r="CR343" s="14">
        <v>0.94</v>
      </c>
      <c r="CS343" s="14">
        <v>0.94</v>
      </c>
      <c r="DB343" s="14">
        <v>1.74</v>
      </c>
      <c r="DC343" s="14">
        <v>1.74</v>
      </c>
      <c r="DD343" s="14">
        <v>1.74</v>
      </c>
      <c r="DE343" s="14">
        <v>1.74</v>
      </c>
      <c r="DF343" s="14">
        <v>1.74</v>
      </c>
      <c r="DG343" s="14">
        <v>1.74</v>
      </c>
      <c r="DH343" s="14">
        <v>1.74</v>
      </c>
      <c r="DI343" s="14">
        <v>1.74</v>
      </c>
      <c r="DR343" s="14">
        <v>2.65</v>
      </c>
      <c r="DS343" s="14">
        <v>2.72</v>
      </c>
      <c r="DV343" s="183">
        <f t="shared" si="15"/>
        <v>0</v>
      </c>
      <c r="DW343" s="183">
        <f t="shared" si="16"/>
        <v>0</v>
      </c>
      <c r="DX343" s="12">
        <f t="shared" si="17"/>
        <v>0</v>
      </c>
      <c r="DY343" s="12">
        <v>0</v>
      </c>
    </row>
    <row r="344" spans="1:129" x14ac:dyDescent="0.25">
      <c r="A344" s="294">
        <v>4606</v>
      </c>
      <c r="B344" s="294">
        <v>675906</v>
      </c>
      <c r="C344" s="294">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560">
        <v>3.1746031746031703E-2</v>
      </c>
      <c r="BC344" s="560">
        <v>7.4074074074074098E-2</v>
      </c>
      <c r="BD344" s="560">
        <v>0</v>
      </c>
      <c r="BE344" s="560">
        <v>6.6666666666666693E-2</v>
      </c>
      <c r="BF344" s="13"/>
      <c r="BG344" s="13"/>
      <c r="BH344" s="13"/>
      <c r="BI344" s="13"/>
      <c r="BJ344" s="13"/>
      <c r="BK344" s="13"/>
      <c r="BL344" s="13"/>
      <c r="BM344" s="13"/>
      <c r="BN344" s="13">
        <v>3.1746031746031703E-2</v>
      </c>
      <c r="BO344" s="13">
        <v>7.4074074074074098E-2</v>
      </c>
      <c r="BP344" s="13">
        <v>0</v>
      </c>
      <c r="BQ344" s="13">
        <v>6.6666666666666693E-2</v>
      </c>
      <c r="BR344" s="704" t="s">
        <v>35</v>
      </c>
      <c r="BS344" s="704" t="s">
        <v>35</v>
      </c>
      <c r="BT344" s="704" t="s">
        <v>35</v>
      </c>
      <c r="BU344" s="704" t="s">
        <v>35</v>
      </c>
      <c r="BV344" s="704" t="s">
        <v>35</v>
      </c>
      <c r="BW344" s="704" t="s">
        <v>35</v>
      </c>
      <c r="BX344" s="704" t="s">
        <v>35</v>
      </c>
      <c r="BY344" s="704" t="s">
        <v>35</v>
      </c>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8.25</v>
      </c>
      <c r="CF344" s="14">
        <f>+INDEX('Monthy Targets'!AB:AB,MATCH(FY2018_ALL_Targets!$B344,'Monthy Targets'!$B:$B,0))</f>
        <v>8.2799999999999994</v>
      </c>
      <c r="CG344" s="14">
        <f>+INDEX('Monthy Targets'!AC:AC,MATCH(FY2018_ALL_Targets!$B344,'Monthy Targets'!$B:$B,0))</f>
        <v>0</v>
      </c>
      <c r="CH344" s="14">
        <f>+INDEX('Monthy Targets'!AD:AD,MATCH(FY2018_ALL_Targets!$B344,'Monthy Targets'!$B:$B,0))</f>
        <v>0</v>
      </c>
      <c r="CI344" s="14">
        <f>+INDEX('Monthy Targets'!AE:AE,MATCH(FY2018_ALL_Targets!$B344,'Monthy Targets'!$B:$B,0))</f>
        <v>0</v>
      </c>
      <c r="CJ344" s="14">
        <f>+INDEX('Monthy Targets'!AF:AF,MATCH(FY2018_ALL_Targets!$B344,'Monthy Targets'!$B:$B,0))</f>
        <v>0</v>
      </c>
      <c r="CK344" s="14">
        <f>+INDEX('Monthy Targets'!AG:AG,MATCH(FY2018_ALL_Targets!$B344,'Monthy Targets'!$B:$B,0))</f>
        <v>0</v>
      </c>
      <c r="CL344" s="14">
        <v>0</v>
      </c>
      <c r="CM344" s="14">
        <v>0</v>
      </c>
      <c r="CN344" s="14">
        <v>0.55000000000000004</v>
      </c>
      <c r="CO344" s="14">
        <v>0.55000000000000004</v>
      </c>
      <c r="CP344" s="14">
        <v>0.55000000000000004</v>
      </c>
      <c r="CQ344" s="14">
        <v>0.55000000000000004</v>
      </c>
      <c r="CR344" s="14">
        <v>0.55000000000000004</v>
      </c>
      <c r="CS344" s="14">
        <v>0.55000000000000004</v>
      </c>
      <c r="DB344" s="14">
        <v>0</v>
      </c>
      <c r="DC344" s="14">
        <v>0</v>
      </c>
      <c r="DD344" s="14">
        <v>1.02</v>
      </c>
      <c r="DE344" s="14">
        <v>1.02</v>
      </c>
      <c r="DF344" s="14">
        <v>1.02</v>
      </c>
      <c r="DG344" s="14">
        <v>1.02</v>
      </c>
      <c r="DH344" s="14">
        <v>1.02</v>
      </c>
      <c r="DI344" s="14">
        <v>1.02</v>
      </c>
      <c r="DR344" s="14">
        <v>1.22</v>
      </c>
      <c r="DS344" s="14">
        <v>1.59</v>
      </c>
      <c r="DV344" s="183">
        <f t="shared" si="15"/>
        <v>0</v>
      </c>
      <c r="DW344" s="183">
        <f t="shared" si="16"/>
        <v>0</v>
      </c>
      <c r="DX344" s="12">
        <f t="shared" si="17"/>
        <v>0</v>
      </c>
      <c r="DY344" s="12">
        <v>0</v>
      </c>
    </row>
    <row r="345" spans="1:129" x14ac:dyDescent="0.25">
      <c r="A345" s="294">
        <v>4614</v>
      </c>
      <c r="B345" s="294">
        <v>675907</v>
      </c>
      <c r="C345" s="294">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560">
        <v>7.4999999999999997E-2</v>
      </c>
      <c r="BC345" s="560">
        <v>4.1666666666666699E-2</v>
      </c>
      <c r="BD345" s="560">
        <v>0</v>
      </c>
      <c r="BE345" s="560">
        <v>0.13157894736842099</v>
      </c>
      <c r="BF345" s="13"/>
      <c r="BG345" s="13"/>
      <c r="BH345" s="13"/>
      <c r="BI345" s="13"/>
      <c r="BJ345" s="13"/>
      <c r="BK345" s="13"/>
      <c r="BL345" s="13"/>
      <c r="BM345" s="13"/>
      <c r="BN345" s="13">
        <v>7.4999999999999997E-2</v>
      </c>
      <c r="BO345" s="13">
        <v>4.1666666666666699E-2</v>
      </c>
      <c r="BP345" s="13">
        <v>0</v>
      </c>
      <c r="BQ345" s="13">
        <v>0.13157894736842099</v>
      </c>
      <c r="BR345" s="704" t="s">
        <v>36</v>
      </c>
      <c r="BS345" s="704" t="s">
        <v>35</v>
      </c>
      <c r="BT345" s="704" t="s">
        <v>35</v>
      </c>
      <c r="BU345" s="704" t="s">
        <v>35</v>
      </c>
      <c r="BV345" s="704" t="s">
        <v>36</v>
      </c>
      <c r="BW345" s="704" t="s">
        <v>35</v>
      </c>
      <c r="BX345" s="704" t="s">
        <v>35</v>
      </c>
      <c r="BY345" s="704" t="s">
        <v>35</v>
      </c>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CP345" s="14">
        <v>0</v>
      </c>
      <c r="CQ345" s="14">
        <v>0.35</v>
      </c>
      <c r="CR345" s="14">
        <v>0.35</v>
      </c>
      <c r="CS345" s="14">
        <v>0.35</v>
      </c>
      <c r="DB345" s="14">
        <v>0</v>
      </c>
      <c r="DC345" s="14">
        <v>0.65</v>
      </c>
      <c r="DD345" s="14">
        <v>0.65</v>
      </c>
      <c r="DE345" s="14">
        <v>0.65</v>
      </c>
      <c r="DF345" s="14">
        <v>0</v>
      </c>
      <c r="DG345" s="14">
        <v>0.65</v>
      </c>
      <c r="DH345" s="14">
        <v>0.65</v>
      </c>
      <c r="DI345" s="14">
        <v>0.65</v>
      </c>
      <c r="DR345" s="14">
        <v>0.32</v>
      </c>
      <c r="DS345" s="14">
        <v>0.33</v>
      </c>
      <c r="DV345" s="183">
        <f t="shared" si="15"/>
        <v>1</v>
      </c>
      <c r="DW345" s="183">
        <f t="shared" si="16"/>
        <v>1</v>
      </c>
      <c r="DX345" s="12">
        <f t="shared" si="17"/>
        <v>0</v>
      </c>
      <c r="DY345" s="12">
        <v>0</v>
      </c>
    </row>
    <row r="346" spans="1:129" x14ac:dyDescent="0.25">
      <c r="A346" s="294">
        <v>4280</v>
      </c>
      <c r="B346" s="294">
        <v>675910</v>
      </c>
      <c r="C346" s="294">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560">
        <v>3.03030303030303E-2</v>
      </c>
      <c r="BC346" s="560">
        <v>0.20408163265306101</v>
      </c>
      <c r="BD346" s="560">
        <v>0</v>
      </c>
      <c r="BE346" s="560">
        <v>0.152542372881356</v>
      </c>
      <c r="BF346" s="13"/>
      <c r="BG346" s="13"/>
      <c r="BH346" s="13"/>
      <c r="BI346" s="13"/>
      <c r="BJ346" s="13"/>
      <c r="BK346" s="13"/>
      <c r="BL346" s="13"/>
      <c r="BM346" s="13"/>
      <c r="BN346" s="13">
        <v>3.03030303030303E-2</v>
      </c>
      <c r="BO346" s="13">
        <v>0.20408163265306101</v>
      </c>
      <c r="BP346" s="13">
        <v>0</v>
      </c>
      <c r="BQ346" s="13">
        <v>0.152542372881356</v>
      </c>
      <c r="BR346" s="704" t="s">
        <v>35</v>
      </c>
      <c r="BS346" s="704" t="s">
        <v>36</v>
      </c>
      <c r="BT346" s="704" t="s">
        <v>35</v>
      </c>
      <c r="BU346" s="704" t="s">
        <v>35</v>
      </c>
      <c r="BV346" s="704" t="s">
        <v>35</v>
      </c>
      <c r="BW346" s="704" t="s">
        <v>36</v>
      </c>
      <c r="BX346" s="704" t="s">
        <v>35</v>
      </c>
      <c r="BY346" s="704" t="s">
        <v>35</v>
      </c>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8.4</v>
      </c>
      <c r="CF346" s="14">
        <f>+INDEX('Monthy Targets'!AB:AB,MATCH(FY2018_ALL_Targets!$B346,'Monthy Targets'!$B:$B,0))</f>
        <v>8.4499999999999993</v>
      </c>
      <c r="CG346" s="14">
        <f>+INDEX('Monthy Targets'!AC:AC,MATCH(FY2018_ALL_Targets!$B346,'Monthy Targets'!$B:$B,0))</f>
        <v>0</v>
      </c>
      <c r="CH346" s="14">
        <f>+INDEX('Monthy Targets'!AD:AD,MATCH(FY2018_ALL_Targets!$B346,'Monthy Targets'!$B:$B,0))</f>
        <v>0</v>
      </c>
      <c r="CI346" s="14">
        <f>+INDEX('Monthy Targets'!AE:AE,MATCH(FY2018_ALL_Targets!$B346,'Monthy Targets'!$B:$B,0))</f>
        <v>0</v>
      </c>
      <c r="CJ346" s="14">
        <f>+INDEX('Monthy Targets'!AF:AF,MATCH(FY2018_ALL_Targets!$B346,'Monthy Targets'!$B:$B,0))</f>
        <v>0</v>
      </c>
      <c r="CK346" s="14">
        <f>+INDEX('Monthy Targets'!AG:AG,MATCH(FY2018_ALL_Targets!$B346,'Monthy Targets'!$B:$B,0))</f>
        <v>0</v>
      </c>
      <c r="CL346" s="14">
        <v>0.56000000000000005</v>
      </c>
      <c r="CM346" s="14">
        <v>0</v>
      </c>
      <c r="CN346" s="14">
        <v>0.56000000000000005</v>
      </c>
      <c r="CO346" s="14">
        <v>0.56000000000000005</v>
      </c>
      <c r="CP346" s="14">
        <v>0.56000000000000005</v>
      </c>
      <c r="CQ346" s="14">
        <v>0</v>
      </c>
      <c r="CR346" s="14">
        <v>0.56000000000000005</v>
      </c>
      <c r="CS346" s="14">
        <v>0.56000000000000005</v>
      </c>
      <c r="DB346" s="14">
        <v>1.04</v>
      </c>
      <c r="DC346" s="14">
        <v>0</v>
      </c>
      <c r="DD346" s="14">
        <v>1.04</v>
      </c>
      <c r="DE346" s="14">
        <v>1.04</v>
      </c>
      <c r="DF346" s="14">
        <v>1.04</v>
      </c>
      <c r="DG346" s="14">
        <v>0</v>
      </c>
      <c r="DH346" s="14">
        <v>1.04</v>
      </c>
      <c r="DI346" s="14">
        <v>1.04</v>
      </c>
      <c r="DR346" s="14">
        <v>1.41</v>
      </c>
      <c r="DS346" s="14">
        <v>1.44</v>
      </c>
      <c r="DV346" s="183">
        <f t="shared" si="15"/>
        <v>1</v>
      </c>
      <c r="DW346" s="183">
        <f t="shared" si="16"/>
        <v>1</v>
      </c>
      <c r="DX346" s="12">
        <f t="shared" si="17"/>
        <v>0</v>
      </c>
      <c r="DY346" s="12">
        <v>0</v>
      </c>
    </row>
    <row r="347" spans="1:129" x14ac:dyDescent="0.25">
      <c r="A347" s="294">
        <v>5300</v>
      </c>
      <c r="B347" s="294">
        <v>675913</v>
      </c>
      <c r="C347" s="294">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560">
        <v>1.49253731343284E-2</v>
      </c>
      <c r="BC347" s="560">
        <v>2.32558139534884E-2</v>
      </c>
      <c r="BD347" s="560">
        <v>0</v>
      </c>
      <c r="BE347" s="560">
        <v>9.5238095238095205E-2</v>
      </c>
      <c r="BF347" s="13"/>
      <c r="BG347" s="13"/>
      <c r="BH347" s="13"/>
      <c r="BI347" s="13"/>
      <c r="BJ347" s="13"/>
      <c r="BK347" s="13"/>
      <c r="BL347" s="13"/>
      <c r="BM347" s="13"/>
      <c r="BN347" s="13">
        <v>1.49253731343284E-2</v>
      </c>
      <c r="BO347" s="13">
        <v>2.32558139534884E-2</v>
      </c>
      <c r="BP347" s="13">
        <v>0</v>
      </c>
      <c r="BQ347" s="13">
        <v>9.5238095238095205E-2</v>
      </c>
      <c r="BR347" s="704" t="s">
        <v>35</v>
      </c>
      <c r="BS347" s="704" t="s">
        <v>35</v>
      </c>
      <c r="BT347" s="704" t="s">
        <v>35</v>
      </c>
      <c r="BU347" s="704" t="s">
        <v>35</v>
      </c>
      <c r="BV347" s="704" t="s">
        <v>35</v>
      </c>
      <c r="BW347" s="704" t="s">
        <v>35</v>
      </c>
      <c r="BX347" s="704" t="s">
        <v>35</v>
      </c>
      <c r="BY347" s="704" t="s">
        <v>35</v>
      </c>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14.14</v>
      </c>
      <c r="CF347" s="14">
        <f>+INDEX('Monthy Targets'!AB:AB,MATCH(FY2018_ALL_Targets!$B347,'Monthy Targets'!$B:$B,0))</f>
        <v>14.21</v>
      </c>
      <c r="CG347" s="14">
        <f>+INDEX('Monthy Targets'!AC:AC,MATCH(FY2018_ALL_Targets!$B347,'Monthy Targets'!$B:$B,0))</f>
        <v>0</v>
      </c>
      <c r="CH347" s="14">
        <f>+INDEX('Monthy Targets'!AD:AD,MATCH(FY2018_ALL_Targets!$B347,'Monthy Targets'!$B:$B,0))</f>
        <v>0</v>
      </c>
      <c r="CI347" s="14">
        <f>+INDEX('Monthy Targets'!AE:AE,MATCH(FY2018_ALL_Targets!$B347,'Monthy Targets'!$B:$B,0))</f>
        <v>0</v>
      </c>
      <c r="CJ347" s="14">
        <f>+INDEX('Monthy Targets'!AF:AF,MATCH(FY2018_ALL_Targets!$B347,'Monthy Targets'!$B:$B,0))</f>
        <v>0</v>
      </c>
      <c r="CK347" s="14">
        <f>+INDEX('Monthy Targets'!AG:AG,MATCH(FY2018_ALL_Targets!$B347,'Monthy Targets'!$B:$B,0))</f>
        <v>0</v>
      </c>
      <c r="CL347" s="14">
        <v>0.94</v>
      </c>
      <c r="CM347" s="14">
        <v>0.94</v>
      </c>
      <c r="CN347" s="14">
        <v>0.94</v>
      </c>
      <c r="CO347" s="14">
        <v>0.94</v>
      </c>
      <c r="CP347" s="14">
        <v>0.94</v>
      </c>
      <c r="CQ347" s="14">
        <v>0.94</v>
      </c>
      <c r="CR347" s="14">
        <v>0.94</v>
      </c>
      <c r="CS347" s="14">
        <v>0.94</v>
      </c>
      <c r="DB347" s="14">
        <v>1.75</v>
      </c>
      <c r="DC347" s="14">
        <v>1.75</v>
      </c>
      <c r="DD347" s="14">
        <v>1.75</v>
      </c>
      <c r="DE347" s="14">
        <v>1.75</v>
      </c>
      <c r="DF347" s="14">
        <v>1.75</v>
      </c>
      <c r="DG347" s="14">
        <v>1.75</v>
      </c>
      <c r="DH347" s="14">
        <v>1.75</v>
      </c>
      <c r="DI347" s="14">
        <v>1.75</v>
      </c>
      <c r="DR347" s="14">
        <v>2.66</v>
      </c>
      <c r="DS347" s="14">
        <v>2.72</v>
      </c>
      <c r="DV347" s="183">
        <f t="shared" si="15"/>
        <v>0</v>
      </c>
      <c r="DW347" s="183">
        <f t="shared" si="16"/>
        <v>0</v>
      </c>
      <c r="DX347" s="12">
        <f t="shared" si="17"/>
        <v>0</v>
      </c>
      <c r="DY347" s="12">
        <v>0</v>
      </c>
    </row>
    <row r="348" spans="1:129" x14ac:dyDescent="0.25">
      <c r="A348" s="294">
        <v>5356</v>
      </c>
      <c r="B348" s="294">
        <v>675914</v>
      </c>
      <c r="C348" s="294">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560">
        <v>1.0752688172042999E-2</v>
      </c>
      <c r="BC348" s="560">
        <v>3.0769230769230799E-2</v>
      </c>
      <c r="BD348" s="560">
        <v>0</v>
      </c>
      <c r="BE348" s="560">
        <v>0.202380952380952</v>
      </c>
      <c r="BF348" s="13"/>
      <c r="BG348" s="13"/>
      <c r="BH348" s="13"/>
      <c r="BI348" s="13"/>
      <c r="BJ348" s="13"/>
      <c r="BK348" s="13"/>
      <c r="BL348" s="13"/>
      <c r="BM348" s="13"/>
      <c r="BN348" s="13">
        <v>1.0752688172042999E-2</v>
      </c>
      <c r="BO348" s="13">
        <v>3.0769230769230799E-2</v>
      </c>
      <c r="BP348" s="13">
        <v>0</v>
      </c>
      <c r="BQ348" s="13">
        <v>0.202380952380952</v>
      </c>
      <c r="BR348" s="704" t="s">
        <v>35</v>
      </c>
      <c r="BS348" s="704" t="s">
        <v>35</v>
      </c>
      <c r="BT348" s="704" t="s">
        <v>35</v>
      </c>
      <c r="BU348" s="704" t="s">
        <v>35</v>
      </c>
      <c r="BV348" s="704" t="s">
        <v>35</v>
      </c>
      <c r="BW348" s="704" t="s">
        <v>35</v>
      </c>
      <c r="BX348" s="704" t="s">
        <v>35</v>
      </c>
      <c r="BY348" s="704" t="s">
        <v>35</v>
      </c>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10.119999999999999</v>
      </c>
      <c r="CF348" s="14">
        <f>+INDEX('Monthy Targets'!AB:AB,MATCH(FY2018_ALL_Targets!$B348,'Monthy Targets'!$B:$B,0))</f>
        <v>10.17</v>
      </c>
      <c r="CG348" s="14">
        <f>+INDEX('Monthy Targets'!AC:AC,MATCH(FY2018_ALL_Targets!$B348,'Monthy Targets'!$B:$B,0))</f>
        <v>0</v>
      </c>
      <c r="CH348" s="14">
        <f>+INDEX('Monthy Targets'!AD:AD,MATCH(FY2018_ALL_Targets!$B348,'Monthy Targets'!$B:$B,0))</f>
        <v>0</v>
      </c>
      <c r="CI348" s="14">
        <f>+INDEX('Monthy Targets'!AE:AE,MATCH(FY2018_ALL_Targets!$B348,'Monthy Targets'!$B:$B,0))</f>
        <v>0</v>
      </c>
      <c r="CJ348" s="14">
        <f>+INDEX('Monthy Targets'!AF:AF,MATCH(FY2018_ALL_Targets!$B348,'Monthy Targets'!$B:$B,0))</f>
        <v>0</v>
      </c>
      <c r="CK348" s="14">
        <f>+INDEX('Monthy Targets'!AG:AG,MATCH(FY2018_ALL_Targets!$B348,'Monthy Targets'!$B:$B,0))</f>
        <v>0</v>
      </c>
      <c r="CL348" s="14">
        <v>0.67</v>
      </c>
      <c r="CM348" s="14">
        <v>0.67</v>
      </c>
      <c r="CN348" s="14">
        <v>0.67</v>
      </c>
      <c r="CO348" s="14">
        <v>0.67</v>
      </c>
      <c r="CP348" s="14">
        <v>0.67</v>
      </c>
      <c r="CQ348" s="14">
        <v>0.67</v>
      </c>
      <c r="CR348" s="14">
        <v>0.67</v>
      </c>
      <c r="CS348" s="14">
        <v>0.67</v>
      </c>
      <c r="DB348" s="14">
        <v>1.25</v>
      </c>
      <c r="DC348" s="14">
        <v>1.25</v>
      </c>
      <c r="DD348" s="14">
        <v>1.25</v>
      </c>
      <c r="DE348" s="14">
        <v>1.25</v>
      </c>
      <c r="DF348" s="14">
        <v>1.25</v>
      </c>
      <c r="DG348" s="14">
        <v>1.25</v>
      </c>
      <c r="DH348" s="14">
        <v>1.25</v>
      </c>
      <c r="DI348" s="14">
        <v>1.25</v>
      </c>
      <c r="DR348" s="14">
        <v>1.9</v>
      </c>
      <c r="DS348" s="14">
        <v>1.95</v>
      </c>
      <c r="DV348" s="183">
        <f t="shared" si="15"/>
        <v>0</v>
      </c>
      <c r="DW348" s="183">
        <f t="shared" si="16"/>
        <v>0</v>
      </c>
      <c r="DX348" s="12">
        <f t="shared" si="17"/>
        <v>0</v>
      </c>
      <c r="DY348" s="12">
        <v>0</v>
      </c>
    </row>
    <row r="349" spans="1:129" x14ac:dyDescent="0.25">
      <c r="A349" s="294">
        <v>5364</v>
      </c>
      <c r="B349" s="294">
        <v>675915</v>
      </c>
      <c r="C349" s="294">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560">
        <v>2.6315789473684199E-2</v>
      </c>
      <c r="BC349" s="560">
        <v>1.85185185185185E-2</v>
      </c>
      <c r="BD349" s="560">
        <v>0</v>
      </c>
      <c r="BE349" s="560">
        <v>0.14925373134328401</v>
      </c>
      <c r="BF349" s="13"/>
      <c r="BG349" s="13"/>
      <c r="BH349" s="13"/>
      <c r="BI349" s="13"/>
      <c r="BJ349" s="13"/>
      <c r="BK349" s="13"/>
      <c r="BL349" s="13"/>
      <c r="BM349" s="13"/>
      <c r="BN349" s="13">
        <v>2.6315789473684199E-2</v>
      </c>
      <c r="BO349" s="13">
        <v>1.85185185185185E-2</v>
      </c>
      <c r="BP349" s="13">
        <v>0</v>
      </c>
      <c r="BQ349" s="13">
        <v>0.14925373134328401</v>
      </c>
      <c r="BR349" s="704" t="s">
        <v>35</v>
      </c>
      <c r="BS349" s="704" t="s">
        <v>35</v>
      </c>
      <c r="BT349" s="704" t="s">
        <v>35</v>
      </c>
      <c r="BU349" s="704" t="s">
        <v>35</v>
      </c>
      <c r="BV349" s="704" t="s">
        <v>35</v>
      </c>
      <c r="BW349" s="704" t="s">
        <v>35</v>
      </c>
      <c r="BX349" s="704" t="s">
        <v>35</v>
      </c>
      <c r="BY349" s="704" t="s">
        <v>35</v>
      </c>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12.19</v>
      </c>
      <c r="CF349" s="14">
        <f>+INDEX('Monthy Targets'!AB:AB,MATCH(FY2018_ALL_Targets!$B349,'Monthy Targets'!$B:$B,0))</f>
        <v>12.25</v>
      </c>
      <c r="CG349" s="14">
        <f>+INDEX('Monthy Targets'!AC:AC,MATCH(FY2018_ALL_Targets!$B349,'Monthy Targets'!$B:$B,0))</f>
        <v>0</v>
      </c>
      <c r="CH349" s="14">
        <f>+INDEX('Monthy Targets'!AD:AD,MATCH(FY2018_ALL_Targets!$B349,'Monthy Targets'!$B:$B,0))</f>
        <v>0</v>
      </c>
      <c r="CI349" s="14">
        <f>+INDEX('Monthy Targets'!AE:AE,MATCH(FY2018_ALL_Targets!$B349,'Monthy Targets'!$B:$B,0))</f>
        <v>0</v>
      </c>
      <c r="CJ349" s="14">
        <f>+INDEX('Monthy Targets'!AF:AF,MATCH(FY2018_ALL_Targets!$B349,'Monthy Targets'!$B:$B,0))</f>
        <v>0</v>
      </c>
      <c r="CK349" s="14">
        <f>+INDEX('Monthy Targets'!AG:AG,MATCH(FY2018_ALL_Targets!$B349,'Monthy Targets'!$B:$B,0))</f>
        <v>0</v>
      </c>
      <c r="CL349" s="14">
        <v>0.81</v>
      </c>
      <c r="CM349" s="14">
        <v>0.81</v>
      </c>
      <c r="CN349" s="14">
        <v>0.81</v>
      </c>
      <c r="CO349" s="14">
        <v>0.81</v>
      </c>
      <c r="CP349" s="14">
        <v>0.81</v>
      </c>
      <c r="CQ349" s="14">
        <v>0.81</v>
      </c>
      <c r="CR349" s="14">
        <v>0.81</v>
      </c>
      <c r="CS349" s="14">
        <v>0.81</v>
      </c>
      <c r="DB349" s="14">
        <v>1.5</v>
      </c>
      <c r="DC349" s="14">
        <v>1.5</v>
      </c>
      <c r="DD349" s="14">
        <v>1.5</v>
      </c>
      <c r="DE349" s="14">
        <v>1.5</v>
      </c>
      <c r="DF349" s="14">
        <v>1.5</v>
      </c>
      <c r="DG349" s="14">
        <v>1.5</v>
      </c>
      <c r="DH349" s="14">
        <v>1.5</v>
      </c>
      <c r="DI349" s="14">
        <v>1.5</v>
      </c>
      <c r="DR349" s="14">
        <v>2.29</v>
      </c>
      <c r="DS349" s="14">
        <v>2.35</v>
      </c>
      <c r="DV349" s="183">
        <f t="shared" si="15"/>
        <v>0</v>
      </c>
      <c r="DW349" s="183">
        <f t="shared" si="16"/>
        <v>0</v>
      </c>
      <c r="DX349" s="12">
        <f t="shared" si="17"/>
        <v>0</v>
      </c>
      <c r="DY349" s="12">
        <v>0</v>
      </c>
    </row>
    <row r="350" spans="1:129" x14ac:dyDescent="0.25">
      <c r="A350" s="294">
        <v>4598</v>
      </c>
      <c r="B350" s="294">
        <v>675920</v>
      </c>
      <c r="C350" s="294">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560">
        <v>2.3809523809523801E-2</v>
      </c>
      <c r="BC350" s="560">
        <v>4.1666666666666699E-2</v>
      </c>
      <c r="BD350" s="560">
        <v>0</v>
      </c>
      <c r="BE350" s="560">
        <v>2.7027027027027001E-2</v>
      </c>
      <c r="BF350" s="13"/>
      <c r="BG350" s="13"/>
      <c r="BH350" s="13"/>
      <c r="BI350" s="13"/>
      <c r="BJ350" s="13"/>
      <c r="BK350" s="13"/>
      <c r="BL350" s="13"/>
      <c r="BM350" s="13"/>
      <c r="BN350" s="13">
        <v>2.3809523809523801E-2</v>
      </c>
      <c r="BO350" s="13">
        <v>4.1666666666666699E-2</v>
      </c>
      <c r="BP350" s="13">
        <v>0</v>
      </c>
      <c r="BQ350" s="13">
        <v>2.7027027027027001E-2</v>
      </c>
      <c r="BR350" s="704" t="s">
        <v>35</v>
      </c>
      <c r="BS350" s="704" t="s">
        <v>35</v>
      </c>
      <c r="BT350" s="704" t="s">
        <v>35</v>
      </c>
      <c r="BU350" s="704" t="s">
        <v>35</v>
      </c>
      <c r="BV350" s="704" t="s">
        <v>35</v>
      </c>
      <c r="BW350" s="704" t="s">
        <v>35</v>
      </c>
      <c r="BX350" s="704" t="s">
        <v>35</v>
      </c>
      <c r="BY350" s="704" t="s">
        <v>35</v>
      </c>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3.74</v>
      </c>
      <c r="CF350" s="14">
        <f>+INDEX('Monthy Targets'!AB:AB,MATCH(FY2018_ALL_Targets!$B350,'Monthy Targets'!$B:$B,0))</f>
        <v>3.76</v>
      </c>
      <c r="CG350" s="14">
        <f>+INDEX('Monthy Targets'!AC:AC,MATCH(FY2018_ALL_Targets!$B350,'Monthy Targets'!$B:$B,0))</f>
        <v>0</v>
      </c>
      <c r="CH350" s="14">
        <f>+INDEX('Monthy Targets'!AD:AD,MATCH(FY2018_ALL_Targets!$B350,'Monthy Targets'!$B:$B,0))</f>
        <v>0</v>
      </c>
      <c r="CI350" s="14">
        <f>+INDEX('Monthy Targets'!AE:AE,MATCH(FY2018_ALL_Targets!$B350,'Monthy Targets'!$B:$B,0))</f>
        <v>0</v>
      </c>
      <c r="CJ350" s="14">
        <f>+INDEX('Monthy Targets'!AF:AF,MATCH(FY2018_ALL_Targets!$B350,'Monthy Targets'!$B:$B,0))</f>
        <v>0</v>
      </c>
      <c r="CK350" s="14">
        <f>+INDEX('Monthy Targets'!AG:AG,MATCH(FY2018_ALL_Targets!$B350,'Monthy Targets'!$B:$B,0))</f>
        <v>0</v>
      </c>
      <c r="CL350" s="14">
        <v>0.25</v>
      </c>
      <c r="CM350" s="14">
        <v>0.25</v>
      </c>
      <c r="CN350" s="14">
        <v>0.25</v>
      </c>
      <c r="CO350" s="14">
        <v>0.25</v>
      </c>
      <c r="CP350" s="14">
        <v>0.25</v>
      </c>
      <c r="CQ350" s="14">
        <v>0.25</v>
      </c>
      <c r="CR350" s="14">
        <v>0.25</v>
      </c>
      <c r="CS350" s="14">
        <v>0.25</v>
      </c>
      <c r="DB350" s="14">
        <v>0.46</v>
      </c>
      <c r="DC350" s="14">
        <v>0.46</v>
      </c>
      <c r="DD350" s="14">
        <v>0.46</v>
      </c>
      <c r="DE350" s="14">
        <v>0.46</v>
      </c>
      <c r="DF350" s="14">
        <v>0.46</v>
      </c>
      <c r="DG350" s="14">
        <v>0.46</v>
      </c>
      <c r="DH350" s="14">
        <v>0.46</v>
      </c>
      <c r="DI350" s="14">
        <v>0.46</v>
      </c>
      <c r="DR350" s="14">
        <v>0.7</v>
      </c>
      <c r="DS350" s="14">
        <v>0.72</v>
      </c>
      <c r="DV350" s="183">
        <f t="shared" si="15"/>
        <v>0</v>
      </c>
      <c r="DW350" s="183">
        <f t="shared" si="16"/>
        <v>0</v>
      </c>
      <c r="DX350" s="12">
        <f t="shared" si="17"/>
        <v>0</v>
      </c>
      <c r="DY350" s="12">
        <v>0</v>
      </c>
    </row>
    <row r="351" spans="1:129" x14ac:dyDescent="0.25">
      <c r="A351" s="294">
        <v>100947</v>
      </c>
      <c r="B351" s="294">
        <v>675925</v>
      </c>
      <c r="C351" s="294">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560">
        <v>2.66666666666667E-2</v>
      </c>
      <c r="BC351" s="560">
        <v>3.3333333333333298E-2</v>
      </c>
      <c r="BD351" s="560">
        <v>0</v>
      </c>
      <c r="BE351" s="560">
        <v>6.4516129032258104E-2</v>
      </c>
      <c r="BF351" s="13"/>
      <c r="BG351" s="13"/>
      <c r="BH351" s="13"/>
      <c r="BI351" s="13"/>
      <c r="BJ351" s="13"/>
      <c r="BK351" s="13"/>
      <c r="BL351" s="13"/>
      <c r="BM351" s="13"/>
      <c r="BN351" s="13">
        <v>2.66666666666667E-2</v>
      </c>
      <c r="BO351" s="13">
        <v>3.3333333333333298E-2</v>
      </c>
      <c r="BP351" s="13">
        <v>0</v>
      </c>
      <c r="BQ351" s="13">
        <v>6.4516129032258104E-2</v>
      </c>
      <c r="BR351" s="704" t="s">
        <v>35</v>
      </c>
      <c r="BS351" s="704" t="s">
        <v>35</v>
      </c>
      <c r="BT351" s="704" t="s">
        <v>35</v>
      </c>
      <c r="BU351" s="704" t="s">
        <v>35</v>
      </c>
      <c r="BV351" s="704" t="s">
        <v>35</v>
      </c>
      <c r="BW351" s="704" t="s">
        <v>35</v>
      </c>
      <c r="BX351" s="704" t="s">
        <v>35</v>
      </c>
      <c r="BY351" s="704" t="s">
        <v>35</v>
      </c>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15.43</v>
      </c>
      <c r="CF351" s="14">
        <f>+INDEX('Monthy Targets'!AB:AB,MATCH(FY2018_ALL_Targets!$B351,'Monthy Targets'!$B:$B,0))</f>
        <v>15.5</v>
      </c>
      <c r="CG351" s="14">
        <f>+INDEX('Monthy Targets'!AC:AC,MATCH(FY2018_ALL_Targets!$B351,'Monthy Targets'!$B:$B,0))</f>
        <v>0</v>
      </c>
      <c r="CH351" s="14">
        <f>+INDEX('Monthy Targets'!AD:AD,MATCH(FY2018_ALL_Targets!$B351,'Monthy Targets'!$B:$B,0))</f>
        <v>0</v>
      </c>
      <c r="CI351" s="14">
        <f>+INDEX('Monthy Targets'!AE:AE,MATCH(FY2018_ALL_Targets!$B351,'Monthy Targets'!$B:$B,0))</f>
        <v>0</v>
      </c>
      <c r="CJ351" s="14">
        <f>+INDEX('Monthy Targets'!AF:AF,MATCH(FY2018_ALL_Targets!$B351,'Monthy Targets'!$B:$B,0))</f>
        <v>0</v>
      </c>
      <c r="CK351" s="14">
        <f>+INDEX('Monthy Targets'!AG:AG,MATCH(FY2018_ALL_Targets!$B351,'Monthy Targets'!$B:$B,0))</f>
        <v>0</v>
      </c>
      <c r="CL351" s="14">
        <v>1.03</v>
      </c>
      <c r="CM351" s="14">
        <v>1.03</v>
      </c>
      <c r="CN351" s="14">
        <v>1.03</v>
      </c>
      <c r="CO351" s="14">
        <v>1.03</v>
      </c>
      <c r="CP351" s="14">
        <v>1.03</v>
      </c>
      <c r="CQ351" s="14">
        <v>1.03</v>
      </c>
      <c r="CR351" s="14">
        <v>1.03</v>
      </c>
      <c r="CS351" s="14">
        <v>1.03</v>
      </c>
      <c r="DB351" s="14">
        <v>1.9</v>
      </c>
      <c r="DC351" s="14">
        <v>1.9</v>
      </c>
      <c r="DD351" s="14">
        <v>1.9</v>
      </c>
      <c r="DE351" s="14">
        <v>1.9</v>
      </c>
      <c r="DF351" s="14">
        <v>1.9</v>
      </c>
      <c r="DG351" s="14">
        <v>1.9</v>
      </c>
      <c r="DH351" s="14">
        <v>1.9</v>
      </c>
      <c r="DI351" s="14">
        <v>1.9</v>
      </c>
      <c r="DR351" s="14">
        <v>2.9</v>
      </c>
      <c r="DS351" s="14">
        <v>2.97</v>
      </c>
      <c r="DV351" s="183">
        <f t="shared" si="15"/>
        <v>0</v>
      </c>
      <c r="DW351" s="183">
        <f t="shared" si="16"/>
        <v>0</v>
      </c>
      <c r="DX351" s="12">
        <f t="shared" si="17"/>
        <v>0</v>
      </c>
      <c r="DY351" s="12">
        <v>0</v>
      </c>
    </row>
    <row r="352" spans="1:129" x14ac:dyDescent="0.25">
      <c r="A352" s="294">
        <v>4272</v>
      </c>
      <c r="B352" s="294">
        <v>675927</v>
      </c>
      <c r="C352" s="294">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560">
        <v>1.4285714285714299E-2</v>
      </c>
      <c r="BC352" s="560">
        <v>0.125</v>
      </c>
      <c r="BD352" s="560">
        <v>0</v>
      </c>
      <c r="BE352" s="560">
        <v>0.29032258064516098</v>
      </c>
      <c r="BF352" s="13"/>
      <c r="BG352" s="13"/>
      <c r="BH352" s="13"/>
      <c r="BI352" s="13"/>
      <c r="BJ352" s="13"/>
      <c r="BK352" s="13"/>
      <c r="BL352" s="13"/>
      <c r="BM352" s="13"/>
      <c r="BN352" s="13">
        <v>1.4285714285714299E-2</v>
      </c>
      <c r="BO352" s="13">
        <v>0.125</v>
      </c>
      <c r="BP352" s="13">
        <v>0</v>
      </c>
      <c r="BQ352" s="13">
        <v>0.29032258064516098</v>
      </c>
      <c r="BR352" s="704" t="s">
        <v>35</v>
      </c>
      <c r="BS352" s="704" t="s">
        <v>36</v>
      </c>
      <c r="BT352" s="704" t="s">
        <v>35</v>
      </c>
      <c r="BU352" s="704" t="s">
        <v>36</v>
      </c>
      <c r="BV352" s="704" t="s">
        <v>35</v>
      </c>
      <c r="BW352" s="704" t="s">
        <v>36</v>
      </c>
      <c r="BX352" s="704" t="s">
        <v>35</v>
      </c>
      <c r="BY352" s="704" t="s">
        <v>36</v>
      </c>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6.92</v>
      </c>
      <c r="CF352" s="14">
        <f>+INDEX('Monthy Targets'!AB:AB,MATCH(FY2018_ALL_Targets!$B352,'Monthy Targets'!$B:$B,0))</f>
        <v>6.96</v>
      </c>
      <c r="CG352" s="14">
        <f>+INDEX('Monthy Targets'!AC:AC,MATCH(FY2018_ALL_Targets!$B352,'Monthy Targets'!$B:$B,0))</f>
        <v>0</v>
      </c>
      <c r="CH352" s="14">
        <f>+INDEX('Monthy Targets'!AD:AD,MATCH(FY2018_ALL_Targets!$B352,'Monthy Targets'!$B:$B,0))</f>
        <v>0</v>
      </c>
      <c r="CI352" s="14">
        <f>+INDEX('Monthy Targets'!AE:AE,MATCH(FY2018_ALL_Targets!$B352,'Monthy Targets'!$B:$B,0))</f>
        <v>0</v>
      </c>
      <c r="CJ352" s="14">
        <f>+INDEX('Monthy Targets'!AF:AF,MATCH(FY2018_ALL_Targets!$B352,'Monthy Targets'!$B:$B,0))</f>
        <v>0</v>
      </c>
      <c r="CK352" s="14">
        <f>+INDEX('Monthy Targets'!AG:AG,MATCH(FY2018_ALL_Targets!$B352,'Monthy Targets'!$B:$B,0))</f>
        <v>0</v>
      </c>
      <c r="CL352" s="14">
        <v>0.46</v>
      </c>
      <c r="CM352" s="14">
        <v>0.46</v>
      </c>
      <c r="CN352" s="14">
        <v>0.46</v>
      </c>
      <c r="CO352" s="14">
        <v>0</v>
      </c>
      <c r="CP352" s="14">
        <v>0.46</v>
      </c>
      <c r="CQ352" s="14">
        <v>0</v>
      </c>
      <c r="CR352" s="14">
        <v>0.46</v>
      </c>
      <c r="CS352" s="14">
        <v>0</v>
      </c>
      <c r="DB352" s="14">
        <v>0.86</v>
      </c>
      <c r="DC352" s="14">
        <v>0.86</v>
      </c>
      <c r="DD352" s="14">
        <v>0.86</v>
      </c>
      <c r="DE352" s="14">
        <v>0</v>
      </c>
      <c r="DF352" s="14">
        <v>0.86</v>
      </c>
      <c r="DG352" s="14">
        <v>0</v>
      </c>
      <c r="DH352" s="14">
        <v>0.86</v>
      </c>
      <c r="DI352" s="14">
        <v>0</v>
      </c>
      <c r="DR352" s="14">
        <v>1.1599999999999999</v>
      </c>
      <c r="DS352" s="14">
        <v>1.04</v>
      </c>
      <c r="DV352" s="183">
        <f t="shared" si="15"/>
        <v>2</v>
      </c>
      <c r="DW352" s="183">
        <f t="shared" si="16"/>
        <v>2</v>
      </c>
      <c r="DX352" s="12">
        <f t="shared" si="17"/>
        <v>0</v>
      </c>
      <c r="DY352" s="12">
        <v>0</v>
      </c>
    </row>
    <row r="353" spans="1:129" x14ac:dyDescent="0.25">
      <c r="A353" s="21">
        <v>5123</v>
      </c>
      <c r="B353" s="410">
        <v>675928</v>
      </c>
      <c r="C353" s="294">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560">
        <v>6.1728395061728399E-2</v>
      </c>
      <c r="BC353" s="560">
        <v>9.6153846153846201E-2</v>
      </c>
      <c r="BD353" s="560">
        <v>0</v>
      </c>
      <c r="BE353" s="560">
        <v>8.7499999999999994E-2</v>
      </c>
      <c r="BF353" s="13"/>
      <c r="BG353" s="13"/>
      <c r="BH353" s="13"/>
      <c r="BN353" s="13">
        <v>6.1728395061728399E-2</v>
      </c>
      <c r="BO353" s="13">
        <v>9.6153846153846201E-2</v>
      </c>
      <c r="BP353" s="13">
        <v>0</v>
      </c>
      <c r="BQ353" s="13">
        <v>8.7499999999999994E-2</v>
      </c>
      <c r="BR353" s="704" t="s">
        <v>36</v>
      </c>
      <c r="BS353" s="704" t="s">
        <v>36</v>
      </c>
      <c r="BT353" s="704" t="s">
        <v>35</v>
      </c>
      <c r="BU353" s="704" t="s">
        <v>35</v>
      </c>
      <c r="BV353" s="704" t="s">
        <v>36</v>
      </c>
      <c r="BW353" s="704" t="s">
        <v>36</v>
      </c>
      <c r="BX353" s="704" t="s">
        <v>35</v>
      </c>
      <c r="BY353" s="704" t="s">
        <v>35</v>
      </c>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CP353" s="14">
        <v>0</v>
      </c>
      <c r="CQ353" s="14">
        <v>0</v>
      </c>
      <c r="CR353" s="14">
        <v>0.66</v>
      </c>
      <c r="CS353" s="14">
        <v>0.66</v>
      </c>
      <c r="DB353" s="14">
        <v>1.23</v>
      </c>
      <c r="DC353" s="14">
        <v>1.23</v>
      </c>
      <c r="DD353" s="14">
        <v>1.23</v>
      </c>
      <c r="DE353" s="14">
        <v>1.23</v>
      </c>
      <c r="DF353" s="14">
        <v>0</v>
      </c>
      <c r="DG353" s="14">
        <v>0</v>
      </c>
      <c r="DH353" s="14">
        <v>1.23</v>
      </c>
      <c r="DI353" s="14">
        <v>1.23</v>
      </c>
      <c r="DR353" s="14">
        <v>0.81</v>
      </c>
      <c r="DS353" s="14">
        <v>0.41</v>
      </c>
      <c r="DV353" s="183">
        <f t="shared" si="15"/>
        <v>2</v>
      </c>
      <c r="DW353" s="183">
        <f t="shared" si="16"/>
        <v>2</v>
      </c>
      <c r="DX353" s="12">
        <f t="shared" si="17"/>
        <v>0</v>
      </c>
      <c r="DY353" s="12">
        <v>0</v>
      </c>
    </row>
    <row r="354" spans="1:129" x14ac:dyDescent="0.25">
      <c r="A354" s="294">
        <v>5273</v>
      </c>
      <c r="B354" s="294">
        <v>675931</v>
      </c>
      <c r="C354" s="294">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560">
        <v>0</v>
      </c>
      <c r="BC354" s="560">
        <v>0</v>
      </c>
      <c r="BD354" s="560">
        <v>0</v>
      </c>
      <c r="BE354" s="560">
        <v>0.17857142857142899</v>
      </c>
      <c r="BF354" s="13"/>
      <c r="BG354" s="13"/>
      <c r="BH354" s="13"/>
      <c r="BI354" s="13"/>
      <c r="BJ354" s="13"/>
      <c r="BK354" s="13"/>
      <c r="BL354" s="13"/>
      <c r="BM354" s="13"/>
      <c r="BN354" s="13">
        <v>0</v>
      </c>
      <c r="BO354" s="13">
        <v>0</v>
      </c>
      <c r="BP354" s="13">
        <v>0</v>
      </c>
      <c r="BQ354" s="13">
        <v>0.17857142857142899</v>
      </c>
      <c r="BR354" s="704" t="s">
        <v>35</v>
      </c>
      <c r="BS354" s="704" t="s">
        <v>35</v>
      </c>
      <c r="BT354" s="704" t="s">
        <v>35</v>
      </c>
      <c r="BU354" s="704" t="s">
        <v>35</v>
      </c>
      <c r="BV354" s="704" t="s">
        <v>35</v>
      </c>
      <c r="BW354" s="704" t="s">
        <v>35</v>
      </c>
      <c r="BX354" s="704" t="s">
        <v>35</v>
      </c>
      <c r="BY354" s="704" t="s">
        <v>35</v>
      </c>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10.25</v>
      </c>
      <c r="CF354" s="14">
        <f>+INDEX('Monthy Targets'!AB:AB,MATCH(FY2018_ALL_Targets!$B354,'Monthy Targets'!$B:$B,0))</f>
        <v>10.3</v>
      </c>
      <c r="CG354" s="14">
        <f>+INDEX('Monthy Targets'!AC:AC,MATCH(FY2018_ALL_Targets!$B354,'Monthy Targets'!$B:$B,0))</f>
        <v>0</v>
      </c>
      <c r="CH354" s="14">
        <f>+INDEX('Monthy Targets'!AD:AD,MATCH(FY2018_ALL_Targets!$B354,'Monthy Targets'!$B:$B,0))</f>
        <v>0</v>
      </c>
      <c r="CI354" s="14">
        <f>+INDEX('Monthy Targets'!AE:AE,MATCH(FY2018_ALL_Targets!$B354,'Monthy Targets'!$B:$B,0))</f>
        <v>0</v>
      </c>
      <c r="CJ354" s="14">
        <f>+INDEX('Monthy Targets'!AF:AF,MATCH(FY2018_ALL_Targets!$B354,'Monthy Targets'!$B:$B,0))</f>
        <v>0</v>
      </c>
      <c r="CK354" s="14">
        <f>+INDEX('Monthy Targets'!AG:AG,MATCH(FY2018_ALL_Targets!$B354,'Monthy Targets'!$B:$B,0))</f>
        <v>0</v>
      </c>
      <c r="CL354" s="14">
        <v>0.68</v>
      </c>
      <c r="CM354" s="14">
        <v>0.68</v>
      </c>
      <c r="CN354" s="14">
        <v>0.68</v>
      </c>
      <c r="CO354" s="14">
        <v>0.68</v>
      </c>
      <c r="CP354" s="14">
        <v>0.68</v>
      </c>
      <c r="CQ354" s="14">
        <v>0.68</v>
      </c>
      <c r="CR354" s="14">
        <v>0.68</v>
      </c>
      <c r="CS354" s="14">
        <v>0.68</v>
      </c>
      <c r="DB354" s="14">
        <v>1.27</v>
      </c>
      <c r="DC354" s="14">
        <v>1.27</v>
      </c>
      <c r="DD354" s="14">
        <v>1.27</v>
      </c>
      <c r="DE354" s="14">
        <v>1.27</v>
      </c>
      <c r="DF354" s="14">
        <v>1.27</v>
      </c>
      <c r="DG354" s="14">
        <v>1.27</v>
      </c>
      <c r="DH354" s="14">
        <v>1.27</v>
      </c>
      <c r="DI354" s="14">
        <v>1.27</v>
      </c>
      <c r="DR354" s="14">
        <v>1.93</v>
      </c>
      <c r="DS354" s="14">
        <v>1.97</v>
      </c>
      <c r="DV354" s="183">
        <f t="shared" si="15"/>
        <v>0</v>
      </c>
      <c r="DW354" s="183">
        <f t="shared" si="16"/>
        <v>0</v>
      </c>
      <c r="DX354" s="12">
        <f t="shared" si="17"/>
        <v>0</v>
      </c>
      <c r="DY354" s="12">
        <v>0</v>
      </c>
    </row>
    <row r="355" spans="1:129" x14ac:dyDescent="0.25">
      <c r="A355" s="294">
        <v>4815</v>
      </c>
      <c r="B355" s="294">
        <v>675932</v>
      </c>
      <c r="C355" s="294">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560">
        <v>4.7619047619047603E-2</v>
      </c>
      <c r="BC355" s="560">
        <v>5.8823529411764698E-2</v>
      </c>
      <c r="BD355" s="560">
        <v>0</v>
      </c>
      <c r="BE355" s="560">
        <v>0.204545454545455</v>
      </c>
      <c r="BF355" s="13"/>
      <c r="BG355" s="13"/>
      <c r="BH355" s="13"/>
      <c r="BI355" s="13"/>
      <c r="BJ355" s="13"/>
      <c r="BK355" s="13"/>
      <c r="BL355" s="13"/>
      <c r="BM355" s="13"/>
      <c r="BN355" s="13">
        <v>4.7619047619047603E-2</v>
      </c>
      <c r="BO355" s="13">
        <v>5.8823529411764698E-2</v>
      </c>
      <c r="BP355" s="13">
        <v>0</v>
      </c>
      <c r="BQ355" s="13">
        <v>0.204545454545455</v>
      </c>
      <c r="BR355" s="704" t="s">
        <v>36</v>
      </c>
      <c r="BS355" s="704" t="s">
        <v>35</v>
      </c>
      <c r="BT355" s="704" t="s">
        <v>35</v>
      </c>
      <c r="BU355" s="704" t="s">
        <v>35</v>
      </c>
      <c r="BV355" s="704" t="s">
        <v>36</v>
      </c>
      <c r="BW355" s="704" t="s">
        <v>35</v>
      </c>
      <c r="BX355" s="704" t="s">
        <v>35</v>
      </c>
      <c r="BY355" s="704" t="s">
        <v>35</v>
      </c>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7.96</v>
      </c>
      <c r="CF355" s="14">
        <f>+INDEX('Monthy Targets'!AB:AB,MATCH(FY2018_ALL_Targets!$B355,'Monthy Targets'!$B:$B,0))</f>
        <v>8</v>
      </c>
      <c r="CG355" s="14">
        <f>+INDEX('Monthy Targets'!AC:AC,MATCH(FY2018_ALL_Targets!$B355,'Monthy Targets'!$B:$B,0))</f>
        <v>0</v>
      </c>
      <c r="CH355" s="14">
        <f>+INDEX('Monthy Targets'!AD:AD,MATCH(FY2018_ALL_Targets!$B355,'Monthy Targets'!$B:$B,0))</f>
        <v>0</v>
      </c>
      <c r="CI355" s="14">
        <f>+INDEX('Monthy Targets'!AE:AE,MATCH(FY2018_ALL_Targets!$B355,'Monthy Targets'!$B:$B,0))</f>
        <v>0</v>
      </c>
      <c r="CJ355" s="14">
        <f>+INDEX('Monthy Targets'!AF:AF,MATCH(FY2018_ALL_Targets!$B355,'Monthy Targets'!$B:$B,0))</f>
        <v>0</v>
      </c>
      <c r="CK355" s="14">
        <f>+INDEX('Monthy Targets'!AG:AG,MATCH(FY2018_ALL_Targets!$B355,'Monthy Targets'!$B:$B,0))</f>
        <v>0</v>
      </c>
      <c r="CL355" s="14">
        <v>0.53</v>
      </c>
      <c r="CM355" s="14">
        <v>0</v>
      </c>
      <c r="CN355" s="14">
        <v>0.53</v>
      </c>
      <c r="CO355" s="14">
        <v>0</v>
      </c>
      <c r="CP355" s="14">
        <v>0</v>
      </c>
      <c r="CQ355" s="14">
        <v>0.53</v>
      </c>
      <c r="CR355" s="14">
        <v>0.53</v>
      </c>
      <c r="CS355" s="14">
        <v>0.53</v>
      </c>
      <c r="DB355" s="14">
        <v>0.98</v>
      </c>
      <c r="DC355" s="14">
        <v>0</v>
      </c>
      <c r="DD355" s="14">
        <v>0.98</v>
      </c>
      <c r="DE355" s="14">
        <v>0</v>
      </c>
      <c r="DF355" s="14">
        <v>0</v>
      </c>
      <c r="DG355" s="14">
        <v>0.98</v>
      </c>
      <c r="DH355" s="14">
        <v>0.98</v>
      </c>
      <c r="DI355" s="14">
        <v>0.98</v>
      </c>
      <c r="DR355" s="14">
        <v>1.17</v>
      </c>
      <c r="DS355" s="14">
        <v>1.37</v>
      </c>
      <c r="DV355" s="183">
        <f t="shared" si="15"/>
        <v>1</v>
      </c>
      <c r="DW355" s="183">
        <f t="shared" si="16"/>
        <v>1</v>
      </c>
      <c r="DX355" s="12">
        <f t="shared" si="17"/>
        <v>0</v>
      </c>
      <c r="DY355" s="12">
        <v>0</v>
      </c>
    </row>
    <row r="356" spans="1:129" x14ac:dyDescent="0.25">
      <c r="A356" s="294">
        <v>4341</v>
      </c>
      <c r="B356" s="294">
        <v>675934</v>
      </c>
      <c r="C356" s="294">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560">
        <v>5.2631578947368397E-2</v>
      </c>
      <c r="BC356" s="560">
        <v>2.3809523809523801E-2</v>
      </c>
      <c r="BD356" s="560">
        <v>0</v>
      </c>
      <c r="BE356" s="560">
        <v>8.1632653061224497E-2</v>
      </c>
      <c r="BF356" s="13"/>
      <c r="BG356" s="13"/>
      <c r="BH356" s="13"/>
      <c r="BI356" s="13"/>
      <c r="BJ356" s="13"/>
      <c r="BK356" s="13"/>
      <c r="BL356" s="13"/>
      <c r="BM356" s="13"/>
      <c r="BN356" s="13">
        <v>5.2631578947368397E-2</v>
      </c>
      <c r="BO356" s="13">
        <v>2.3809523809523801E-2</v>
      </c>
      <c r="BP356" s="13">
        <v>0</v>
      </c>
      <c r="BQ356" s="13">
        <v>8.1632653061224497E-2</v>
      </c>
      <c r="BR356" s="704" t="s">
        <v>36</v>
      </c>
      <c r="BS356" s="704" t="s">
        <v>35</v>
      </c>
      <c r="BT356" s="704" t="s">
        <v>35</v>
      </c>
      <c r="BU356" s="704" t="s">
        <v>35</v>
      </c>
      <c r="BV356" s="704" t="s">
        <v>36</v>
      </c>
      <c r="BW356" s="704" t="s">
        <v>35</v>
      </c>
      <c r="BX356" s="704" t="s">
        <v>35</v>
      </c>
      <c r="BY356" s="704" t="s">
        <v>35</v>
      </c>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4.47</v>
      </c>
      <c r="CF356" s="14">
        <f>+INDEX('Monthy Targets'!AB:AB,MATCH(FY2018_ALL_Targets!$B356,'Monthy Targets'!$B:$B,0))</f>
        <v>4.49</v>
      </c>
      <c r="CG356" s="14">
        <f>+INDEX('Monthy Targets'!AC:AC,MATCH(FY2018_ALL_Targets!$B356,'Monthy Targets'!$B:$B,0))</f>
        <v>0</v>
      </c>
      <c r="CH356" s="14">
        <f>+INDEX('Monthy Targets'!AD:AD,MATCH(FY2018_ALL_Targets!$B356,'Monthy Targets'!$B:$B,0))</f>
        <v>0</v>
      </c>
      <c r="CI356" s="14">
        <f>+INDEX('Monthy Targets'!AE:AE,MATCH(FY2018_ALL_Targets!$B356,'Monthy Targets'!$B:$B,0))</f>
        <v>0</v>
      </c>
      <c r="CJ356" s="14">
        <f>+INDEX('Monthy Targets'!AF:AF,MATCH(FY2018_ALL_Targets!$B356,'Monthy Targets'!$B:$B,0))</f>
        <v>0</v>
      </c>
      <c r="CK356" s="14">
        <f>+INDEX('Monthy Targets'!AG:AG,MATCH(FY2018_ALL_Targets!$B356,'Monthy Targets'!$B:$B,0))</f>
        <v>0</v>
      </c>
      <c r="CL356" s="14">
        <v>0</v>
      </c>
      <c r="CM356" s="14">
        <v>0.3</v>
      </c>
      <c r="CN356" s="14">
        <v>0.3</v>
      </c>
      <c r="CO356" s="14">
        <v>0.3</v>
      </c>
      <c r="CP356" s="14">
        <v>0</v>
      </c>
      <c r="CQ356" s="14">
        <v>0.3</v>
      </c>
      <c r="CR356" s="14">
        <v>0.3</v>
      </c>
      <c r="CS356" s="14">
        <v>0.3</v>
      </c>
      <c r="DB356" s="14">
        <v>0</v>
      </c>
      <c r="DC356" s="14">
        <v>0.55000000000000004</v>
      </c>
      <c r="DD356" s="14">
        <v>0.55000000000000004</v>
      </c>
      <c r="DE356" s="14">
        <v>0.55000000000000004</v>
      </c>
      <c r="DF356" s="14">
        <v>0</v>
      </c>
      <c r="DG356" s="14">
        <v>0.55000000000000004</v>
      </c>
      <c r="DH356" s="14">
        <v>0.55000000000000004</v>
      </c>
      <c r="DI356" s="14">
        <v>0.55000000000000004</v>
      </c>
      <c r="DR356" s="14">
        <v>0.75</v>
      </c>
      <c r="DS356" s="14">
        <v>0.77</v>
      </c>
      <c r="DV356" s="183">
        <f t="shared" si="15"/>
        <v>1</v>
      </c>
      <c r="DW356" s="183">
        <f t="shared" si="16"/>
        <v>1</v>
      </c>
      <c r="DX356" s="12">
        <f t="shared" si="17"/>
        <v>0</v>
      </c>
      <c r="DY356" s="12">
        <v>0</v>
      </c>
    </row>
    <row r="357" spans="1:129" x14ac:dyDescent="0.25">
      <c r="A357" s="294">
        <v>4553</v>
      </c>
      <c r="B357" s="294">
        <v>675936</v>
      </c>
      <c r="C357" s="294">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560">
        <v>0.08</v>
      </c>
      <c r="BC357" s="560">
        <v>0</v>
      </c>
      <c r="BD357" s="560">
        <v>0</v>
      </c>
      <c r="BE357" s="560">
        <v>0.11111111111111099</v>
      </c>
      <c r="BF357" s="13"/>
      <c r="BG357" s="13"/>
      <c r="BH357" s="13"/>
      <c r="BI357" s="13"/>
      <c r="BJ357" s="13"/>
      <c r="BK357" s="13"/>
      <c r="BL357" s="13"/>
      <c r="BM357" s="13"/>
      <c r="BN357" s="13">
        <v>0.08</v>
      </c>
      <c r="BO357" s="13">
        <v>0</v>
      </c>
      <c r="BP357" s="13">
        <v>0</v>
      </c>
      <c r="BQ357" s="13">
        <v>0.11111111111111099</v>
      </c>
      <c r="BR357" s="704" t="s">
        <v>36</v>
      </c>
      <c r="BS357" s="704" t="s">
        <v>35</v>
      </c>
      <c r="BT357" s="704" t="s">
        <v>35</v>
      </c>
      <c r="BU357" s="704" t="s">
        <v>35</v>
      </c>
      <c r="BV357" s="704" t="s">
        <v>36</v>
      </c>
      <c r="BW357" s="704" t="s">
        <v>35</v>
      </c>
      <c r="BX357" s="704" t="s">
        <v>35</v>
      </c>
      <c r="BY357" s="704" t="s">
        <v>35</v>
      </c>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4.7699999999999996</v>
      </c>
      <c r="CF357" s="14">
        <f>+INDEX('Monthy Targets'!AB:AB,MATCH(FY2018_ALL_Targets!$B357,'Monthy Targets'!$B:$B,0))</f>
        <v>4.8</v>
      </c>
      <c r="CG357" s="14">
        <f>+INDEX('Monthy Targets'!AC:AC,MATCH(FY2018_ALL_Targets!$B357,'Monthy Targets'!$B:$B,0))</f>
        <v>0</v>
      </c>
      <c r="CH357" s="14">
        <f>+INDEX('Monthy Targets'!AD:AD,MATCH(FY2018_ALL_Targets!$B357,'Monthy Targets'!$B:$B,0))</f>
        <v>0</v>
      </c>
      <c r="CI357" s="14">
        <f>+INDEX('Monthy Targets'!AE:AE,MATCH(FY2018_ALL_Targets!$B357,'Monthy Targets'!$B:$B,0))</f>
        <v>0</v>
      </c>
      <c r="CJ357" s="14">
        <f>+INDEX('Monthy Targets'!AF:AF,MATCH(FY2018_ALL_Targets!$B357,'Monthy Targets'!$B:$B,0))</f>
        <v>0</v>
      </c>
      <c r="CK357" s="14">
        <f>+INDEX('Monthy Targets'!AG:AG,MATCH(FY2018_ALL_Targets!$B357,'Monthy Targets'!$B:$B,0))</f>
        <v>0</v>
      </c>
      <c r="CL357" s="14">
        <v>0</v>
      </c>
      <c r="CM357" s="14">
        <v>0.32</v>
      </c>
      <c r="CN357" s="14">
        <v>0.32</v>
      </c>
      <c r="CO357" s="14">
        <v>0.32</v>
      </c>
      <c r="CP357" s="14">
        <v>0</v>
      </c>
      <c r="CQ357" s="14">
        <v>0.32</v>
      </c>
      <c r="CR357" s="14">
        <v>0.32</v>
      </c>
      <c r="CS357" s="14">
        <v>0.32</v>
      </c>
      <c r="DB357" s="14">
        <v>0</v>
      </c>
      <c r="DC357" s="14">
        <v>0.59</v>
      </c>
      <c r="DD357" s="14">
        <v>0.59</v>
      </c>
      <c r="DE357" s="14">
        <v>0.59</v>
      </c>
      <c r="DF357" s="14">
        <v>0</v>
      </c>
      <c r="DG357" s="14">
        <v>0.59</v>
      </c>
      <c r="DH357" s="14">
        <v>0.59</v>
      </c>
      <c r="DI357" s="14">
        <v>0.59</v>
      </c>
      <c r="DR357" s="14">
        <v>0.8</v>
      </c>
      <c r="DS357" s="14">
        <v>0.82</v>
      </c>
      <c r="DV357" s="183">
        <f t="shared" si="15"/>
        <v>1</v>
      </c>
      <c r="DW357" s="183">
        <f t="shared" si="16"/>
        <v>1</v>
      </c>
      <c r="DX357" s="12">
        <f t="shared" si="17"/>
        <v>0</v>
      </c>
      <c r="DY357" s="12">
        <v>0</v>
      </c>
    </row>
    <row r="358" spans="1:129" x14ac:dyDescent="0.25">
      <c r="A358" s="294">
        <v>4468</v>
      </c>
      <c r="B358" s="294">
        <v>675942</v>
      </c>
      <c r="C358" s="294">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560">
        <v>4.7058823529411799E-2</v>
      </c>
      <c r="BC358" s="560">
        <v>2.27272727272727E-2</v>
      </c>
      <c r="BD358" s="560">
        <v>0</v>
      </c>
      <c r="BE358" s="560">
        <v>0.207317073170732</v>
      </c>
      <c r="BF358" s="13"/>
      <c r="BG358" s="13"/>
      <c r="BH358" s="13"/>
      <c r="BI358" s="13"/>
      <c r="BJ358" s="13"/>
      <c r="BK358" s="13"/>
      <c r="BL358" s="13"/>
      <c r="BM358" s="13"/>
      <c r="BN358" s="13">
        <v>4.7058823529411799E-2</v>
      </c>
      <c r="BO358" s="13">
        <v>2.27272727272727E-2</v>
      </c>
      <c r="BP358" s="13">
        <v>0</v>
      </c>
      <c r="BQ358" s="13">
        <v>0.207317073170732</v>
      </c>
      <c r="BR358" s="704" t="s">
        <v>36</v>
      </c>
      <c r="BS358" s="704" t="s">
        <v>35</v>
      </c>
      <c r="BT358" s="704" t="s">
        <v>35</v>
      </c>
      <c r="BU358" s="704" t="s">
        <v>35</v>
      </c>
      <c r="BV358" s="704" t="s">
        <v>36</v>
      </c>
      <c r="BW358" s="704" t="s">
        <v>35</v>
      </c>
      <c r="BX358" s="704" t="s">
        <v>35</v>
      </c>
      <c r="BY358" s="704" t="s">
        <v>35</v>
      </c>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10.53</v>
      </c>
      <c r="CF358" s="14">
        <f>+INDEX('Monthy Targets'!AB:AB,MATCH(FY2018_ALL_Targets!$B358,'Monthy Targets'!$B:$B,0))</f>
        <v>10.59</v>
      </c>
      <c r="CG358" s="14">
        <f>+INDEX('Monthy Targets'!AC:AC,MATCH(FY2018_ALL_Targets!$B358,'Monthy Targets'!$B:$B,0))</f>
        <v>0</v>
      </c>
      <c r="CH358" s="14">
        <f>+INDEX('Monthy Targets'!AD:AD,MATCH(FY2018_ALL_Targets!$B358,'Monthy Targets'!$B:$B,0))</f>
        <v>0</v>
      </c>
      <c r="CI358" s="14">
        <f>+INDEX('Monthy Targets'!AE:AE,MATCH(FY2018_ALL_Targets!$B358,'Monthy Targets'!$B:$B,0))</f>
        <v>0</v>
      </c>
      <c r="CJ358" s="14">
        <f>+INDEX('Monthy Targets'!AF:AF,MATCH(FY2018_ALL_Targets!$B358,'Monthy Targets'!$B:$B,0))</f>
        <v>0</v>
      </c>
      <c r="CK358" s="14">
        <f>+INDEX('Monthy Targets'!AG:AG,MATCH(FY2018_ALL_Targets!$B358,'Monthy Targets'!$B:$B,0))</f>
        <v>0</v>
      </c>
      <c r="CL358" s="14">
        <v>0</v>
      </c>
      <c r="CM358" s="14">
        <v>0.7</v>
      </c>
      <c r="CN358" s="14">
        <v>0.7</v>
      </c>
      <c r="CO358" s="14">
        <v>0.7</v>
      </c>
      <c r="CP358" s="14">
        <v>0</v>
      </c>
      <c r="CQ358" s="14">
        <v>0.7</v>
      </c>
      <c r="CR358" s="14">
        <v>0.7</v>
      </c>
      <c r="CS358" s="14">
        <v>0.7</v>
      </c>
      <c r="DB358" s="14">
        <v>0</v>
      </c>
      <c r="DC358" s="14">
        <v>1.3</v>
      </c>
      <c r="DD358" s="14">
        <v>1.3</v>
      </c>
      <c r="DE358" s="14">
        <v>1.3</v>
      </c>
      <c r="DF358" s="14">
        <v>0</v>
      </c>
      <c r="DG358" s="14">
        <v>1.3</v>
      </c>
      <c r="DH358" s="14">
        <v>1.3</v>
      </c>
      <c r="DI358" s="14">
        <v>1.3</v>
      </c>
      <c r="DR358" s="14">
        <v>1.76</v>
      </c>
      <c r="DS358" s="14">
        <v>1.81</v>
      </c>
      <c r="DV358" s="183">
        <f t="shared" si="15"/>
        <v>1</v>
      </c>
      <c r="DW358" s="183">
        <f t="shared" si="16"/>
        <v>1</v>
      </c>
      <c r="DX358" s="12">
        <f t="shared" si="17"/>
        <v>0</v>
      </c>
      <c r="DY358" s="12">
        <v>0</v>
      </c>
    </row>
    <row r="359" spans="1:129" x14ac:dyDescent="0.25">
      <c r="A359" s="294">
        <v>5242</v>
      </c>
      <c r="B359" s="294">
        <v>675943</v>
      </c>
      <c r="C359" s="294">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560">
        <v>1.1904761904761901E-2</v>
      </c>
      <c r="BC359" s="560">
        <v>0</v>
      </c>
      <c r="BD359" s="560">
        <v>0</v>
      </c>
      <c r="BE359" s="560">
        <v>0.05</v>
      </c>
      <c r="BF359" s="13"/>
      <c r="BG359" s="13"/>
      <c r="BH359" s="13"/>
      <c r="BI359" s="13"/>
      <c r="BJ359" s="13"/>
      <c r="BK359" s="13"/>
      <c r="BL359" s="13"/>
      <c r="BM359" s="13"/>
      <c r="BN359" s="13">
        <v>1.1904761904761901E-2</v>
      </c>
      <c r="BO359" s="13">
        <v>0</v>
      </c>
      <c r="BP359" s="13">
        <v>0</v>
      </c>
      <c r="BQ359" s="13">
        <v>0.05</v>
      </c>
      <c r="BR359" s="704" t="s">
        <v>35</v>
      </c>
      <c r="BS359" s="704" t="s">
        <v>35</v>
      </c>
      <c r="BT359" s="704" t="s">
        <v>35</v>
      </c>
      <c r="BU359" s="704" t="s">
        <v>35</v>
      </c>
      <c r="BV359" s="704" t="s">
        <v>35</v>
      </c>
      <c r="BW359" s="704" t="s">
        <v>35</v>
      </c>
      <c r="BX359" s="704" t="s">
        <v>35</v>
      </c>
      <c r="BY359" s="704" t="s">
        <v>35</v>
      </c>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14.37</v>
      </c>
      <c r="CF359" s="14">
        <f>+INDEX('Monthy Targets'!AB:AB,MATCH(FY2018_ALL_Targets!$B359,'Monthy Targets'!$B:$B,0))</f>
        <v>14.45</v>
      </c>
      <c r="CG359" s="14">
        <f>+INDEX('Monthy Targets'!AC:AC,MATCH(FY2018_ALL_Targets!$B359,'Monthy Targets'!$B:$B,0))</f>
        <v>0</v>
      </c>
      <c r="CH359" s="14">
        <f>+INDEX('Monthy Targets'!AD:AD,MATCH(FY2018_ALL_Targets!$B359,'Monthy Targets'!$B:$B,0))</f>
        <v>0</v>
      </c>
      <c r="CI359" s="14">
        <f>+INDEX('Monthy Targets'!AE:AE,MATCH(FY2018_ALL_Targets!$B359,'Monthy Targets'!$B:$B,0))</f>
        <v>0</v>
      </c>
      <c r="CJ359" s="14">
        <f>+INDEX('Monthy Targets'!AF:AF,MATCH(FY2018_ALL_Targets!$B359,'Monthy Targets'!$B:$B,0))</f>
        <v>0</v>
      </c>
      <c r="CK359" s="14">
        <f>+INDEX('Monthy Targets'!AG:AG,MATCH(FY2018_ALL_Targets!$B359,'Monthy Targets'!$B:$B,0))</f>
        <v>0</v>
      </c>
      <c r="CL359" s="14">
        <v>0.96</v>
      </c>
      <c r="CM359" s="14">
        <v>0.96</v>
      </c>
      <c r="CN359" s="14">
        <v>0.96</v>
      </c>
      <c r="CO359" s="14">
        <v>0.96</v>
      </c>
      <c r="CP359" s="14">
        <v>0.96</v>
      </c>
      <c r="CQ359" s="14">
        <v>0.96</v>
      </c>
      <c r="CR359" s="14">
        <v>0.96</v>
      </c>
      <c r="CS359" s="14">
        <v>0.96</v>
      </c>
      <c r="DB359" s="14">
        <v>1.77</v>
      </c>
      <c r="DC359" s="14">
        <v>1.77</v>
      </c>
      <c r="DD359" s="14">
        <v>1.77</v>
      </c>
      <c r="DE359" s="14">
        <v>1.77</v>
      </c>
      <c r="DF359" s="14">
        <v>1.77</v>
      </c>
      <c r="DG359" s="14">
        <v>1.77</v>
      </c>
      <c r="DH359" s="14">
        <v>1.77</v>
      </c>
      <c r="DI359" s="14">
        <v>1.77</v>
      </c>
      <c r="DR359" s="14">
        <v>2.7</v>
      </c>
      <c r="DS359" s="14">
        <v>2.77</v>
      </c>
      <c r="DV359" s="183">
        <f t="shared" si="15"/>
        <v>0</v>
      </c>
      <c r="DW359" s="183">
        <f t="shared" si="16"/>
        <v>0</v>
      </c>
      <c r="DX359" s="12">
        <f t="shared" si="17"/>
        <v>0</v>
      </c>
      <c r="DY359" s="12">
        <v>0</v>
      </c>
    </row>
    <row r="360" spans="1:129" x14ac:dyDescent="0.25">
      <c r="A360" s="294">
        <v>5299</v>
      </c>
      <c r="B360" s="294">
        <v>675947</v>
      </c>
      <c r="C360" s="294">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560">
        <v>1.58730158730159E-2</v>
      </c>
      <c r="BC360" s="560">
        <v>4.5454545454545497E-2</v>
      </c>
      <c r="BD360" s="560">
        <v>0</v>
      </c>
      <c r="BE360" s="560">
        <v>8.3333333333333301E-2</v>
      </c>
      <c r="BF360" s="13"/>
      <c r="BG360" s="13"/>
      <c r="BH360" s="13"/>
      <c r="BI360" s="13"/>
      <c r="BJ360" s="13"/>
      <c r="BK360" s="13"/>
      <c r="BL360" s="13"/>
      <c r="BM360" s="13"/>
      <c r="BN360" s="13">
        <v>1.58730158730159E-2</v>
      </c>
      <c r="BO360" s="13">
        <v>4.5454545454545497E-2</v>
      </c>
      <c r="BP360" s="13">
        <v>0</v>
      </c>
      <c r="BQ360" s="13">
        <v>8.3333333333333301E-2</v>
      </c>
      <c r="BR360" s="704" t="s">
        <v>35</v>
      </c>
      <c r="BS360" s="704" t="s">
        <v>35</v>
      </c>
      <c r="BT360" s="704" t="s">
        <v>35</v>
      </c>
      <c r="BU360" s="704" t="s">
        <v>35</v>
      </c>
      <c r="BV360" s="704" t="s">
        <v>35</v>
      </c>
      <c r="BW360" s="704" t="s">
        <v>35</v>
      </c>
      <c r="BX360" s="704" t="s">
        <v>35</v>
      </c>
      <c r="BY360" s="704" t="s">
        <v>35</v>
      </c>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8.52</v>
      </c>
      <c r="CF360" s="14">
        <f>+INDEX('Monthy Targets'!AB:AB,MATCH(FY2018_ALL_Targets!$B360,'Monthy Targets'!$B:$B,0))</f>
        <v>8.56</v>
      </c>
      <c r="CG360" s="14">
        <f>+INDEX('Monthy Targets'!AC:AC,MATCH(FY2018_ALL_Targets!$B360,'Monthy Targets'!$B:$B,0))</f>
        <v>0</v>
      </c>
      <c r="CH360" s="14">
        <f>+INDEX('Monthy Targets'!AD:AD,MATCH(FY2018_ALL_Targets!$B360,'Monthy Targets'!$B:$B,0))</f>
        <v>0</v>
      </c>
      <c r="CI360" s="14">
        <f>+INDEX('Monthy Targets'!AE:AE,MATCH(FY2018_ALL_Targets!$B360,'Monthy Targets'!$B:$B,0))</f>
        <v>0</v>
      </c>
      <c r="CJ360" s="14">
        <f>+INDEX('Monthy Targets'!AF:AF,MATCH(FY2018_ALL_Targets!$B360,'Monthy Targets'!$B:$B,0))</f>
        <v>0</v>
      </c>
      <c r="CK360" s="14">
        <f>+INDEX('Monthy Targets'!AG:AG,MATCH(FY2018_ALL_Targets!$B360,'Monthy Targets'!$B:$B,0))</f>
        <v>0</v>
      </c>
      <c r="CL360" s="14">
        <v>0.56999999999999995</v>
      </c>
      <c r="CM360" s="14">
        <v>0</v>
      </c>
      <c r="CN360" s="14">
        <v>0.56999999999999995</v>
      </c>
      <c r="CO360" s="14">
        <v>0.56999999999999995</v>
      </c>
      <c r="CP360" s="14">
        <v>0.56999999999999995</v>
      </c>
      <c r="CQ360" s="14">
        <v>0.56999999999999995</v>
      </c>
      <c r="CR360" s="14">
        <v>0.56999999999999995</v>
      </c>
      <c r="CS360" s="14">
        <v>0.56999999999999995</v>
      </c>
      <c r="DB360" s="14">
        <v>1.05</v>
      </c>
      <c r="DC360" s="14">
        <v>0</v>
      </c>
      <c r="DD360" s="14">
        <v>1.05</v>
      </c>
      <c r="DE360" s="14">
        <v>1.05</v>
      </c>
      <c r="DF360" s="14">
        <v>1.05</v>
      </c>
      <c r="DG360" s="14">
        <v>1.05</v>
      </c>
      <c r="DH360" s="14">
        <v>1.05</v>
      </c>
      <c r="DI360" s="14">
        <v>1.05</v>
      </c>
      <c r="DR360" s="14">
        <v>1.43</v>
      </c>
      <c r="DS360" s="14">
        <v>1.64</v>
      </c>
      <c r="DV360" s="183">
        <f t="shared" si="15"/>
        <v>0</v>
      </c>
      <c r="DW360" s="183">
        <f t="shared" si="16"/>
        <v>0</v>
      </c>
      <c r="DX360" s="12">
        <f t="shared" si="17"/>
        <v>0</v>
      </c>
      <c r="DY360" s="12">
        <v>0</v>
      </c>
    </row>
    <row r="361" spans="1:129" x14ac:dyDescent="0.25">
      <c r="A361" s="294">
        <v>4970</v>
      </c>
      <c r="B361" s="294">
        <v>675956</v>
      </c>
      <c r="C361" s="294">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560">
        <v>4.49438202247191E-2</v>
      </c>
      <c r="BC361" s="560">
        <v>4.5045045045045001E-2</v>
      </c>
      <c r="BD361" s="560">
        <v>0</v>
      </c>
      <c r="BE361" s="560">
        <v>0.16129032258064499</v>
      </c>
      <c r="BF361" s="13"/>
      <c r="BG361" s="13"/>
      <c r="BH361" s="13"/>
      <c r="BI361" s="13"/>
      <c r="BJ361" s="13"/>
      <c r="BK361" s="13"/>
      <c r="BL361" s="13"/>
      <c r="BM361" s="13"/>
      <c r="BN361" s="13">
        <v>4.49438202247191E-2</v>
      </c>
      <c r="BO361" s="13">
        <v>4.5045045045045001E-2</v>
      </c>
      <c r="BP361" s="13">
        <v>0</v>
      </c>
      <c r="BQ361" s="13">
        <v>0.16129032258064499</v>
      </c>
      <c r="BR361" s="704" t="s">
        <v>35</v>
      </c>
      <c r="BS361" s="704" t="s">
        <v>35</v>
      </c>
      <c r="BT361" s="704" t="s">
        <v>35</v>
      </c>
      <c r="BU361" s="704" t="s">
        <v>35</v>
      </c>
      <c r="BV361" s="704" t="s">
        <v>35</v>
      </c>
      <c r="BW361" s="704" t="s">
        <v>35</v>
      </c>
      <c r="BX361" s="704" t="s">
        <v>35</v>
      </c>
      <c r="BY361" s="704" t="s">
        <v>35</v>
      </c>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24.37</v>
      </c>
      <c r="CF361" s="14">
        <f>+INDEX('Monthy Targets'!AB:AB,MATCH(FY2018_ALL_Targets!$B361,'Monthy Targets'!$B:$B,0))</f>
        <v>24.49</v>
      </c>
      <c r="CG361" s="14">
        <f>+INDEX('Monthy Targets'!AC:AC,MATCH(FY2018_ALL_Targets!$B361,'Monthy Targets'!$B:$B,0))</f>
        <v>0</v>
      </c>
      <c r="CH361" s="14">
        <f>+INDEX('Monthy Targets'!AD:AD,MATCH(FY2018_ALL_Targets!$B361,'Monthy Targets'!$B:$B,0))</f>
        <v>0</v>
      </c>
      <c r="CI361" s="14">
        <f>+INDEX('Monthy Targets'!AE:AE,MATCH(FY2018_ALL_Targets!$B361,'Monthy Targets'!$B:$B,0))</f>
        <v>0</v>
      </c>
      <c r="CJ361" s="14">
        <f>+INDEX('Monthy Targets'!AF:AF,MATCH(FY2018_ALL_Targets!$B361,'Monthy Targets'!$B:$B,0))</f>
        <v>0</v>
      </c>
      <c r="CK361" s="14">
        <f>+INDEX('Monthy Targets'!AG:AG,MATCH(FY2018_ALL_Targets!$B361,'Monthy Targets'!$B:$B,0))</f>
        <v>0</v>
      </c>
      <c r="CL361" s="14">
        <v>1.62</v>
      </c>
      <c r="CM361" s="14">
        <v>1.62</v>
      </c>
      <c r="CN361" s="14">
        <v>1.62</v>
      </c>
      <c r="CO361" s="14">
        <v>1.62</v>
      </c>
      <c r="CP361" s="14">
        <v>1.62</v>
      </c>
      <c r="CQ361" s="14">
        <v>1.62</v>
      </c>
      <c r="CR361" s="14">
        <v>1.62</v>
      </c>
      <c r="CS361" s="14">
        <v>1.62</v>
      </c>
      <c r="DB361" s="14">
        <v>3.01</v>
      </c>
      <c r="DC361" s="14">
        <v>3.01</v>
      </c>
      <c r="DD361" s="14">
        <v>3.01</v>
      </c>
      <c r="DE361" s="14">
        <v>3.01</v>
      </c>
      <c r="DF361" s="14">
        <v>3.01</v>
      </c>
      <c r="DG361" s="14">
        <v>3.01</v>
      </c>
      <c r="DH361" s="14">
        <v>3.01</v>
      </c>
      <c r="DI361" s="14">
        <v>3.01</v>
      </c>
      <c r="DR361" s="14">
        <v>4.58</v>
      </c>
      <c r="DS361" s="14">
        <v>4.6900000000000004</v>
      </c>
      <c r="DV361" s="183">
        <f t="shared" si="15"/>
        <v>0</v>
      </c>
      <c r="DW361" s="183">
        <f t="shared" si="16"/>
        <v>0</v>
      </c>
      <c r="DX361" s="12">
        <f t="shared" si="17"/>
        <v>0</v>
      </c>
      <c r="DY361" s="12">
        <v>0</v>
      </c>
    </row>
    <row r="362" spans="1:129" x14ac:dyDescent="0.25">
      <c r="A362" s="294">
        <v>5253</v>
      </c>
      <c r="B362" s="294">
        <v>675962</v>
      </c>
      <c r="C362" s="294">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560">
        <v>2.27272727272727E-2</v>
      </c>
      <c r="BC362" s="560">
        <v>0.109375</v>
      </c>
      <c r="BD362" s="560">
        <v>0</v>
      </c>
      <c r="BE362" s="560">
        <v>0.119047619047619</v>
      </c>
      <c r="BF362" s="13"/>
      <c r="BG362" s="13"/>
      <c r="BH362" s="13"/>
      <c r="BI362" s="13"/>
      <c r="BJ362" s="13"/>
      <c r="BK362" s="13"/>
      <c r="BL362" s="13"/>
      <c r="BM362" s="13"/>
      <c r="BN362" s="13">
        <v>2.27272727272727E-2</v>
      </c>
      <c r="BO362" s="13">
        <v>0.109375</v>
      </c>
      <c r="BP362" s="13">
        <v>0</v>
      </c>
      <c r="BQ362" s="13">
        <v>0.119047619047619</v>
      </c>
      <c r="BR362" s="704" t="s">
        <v>35</v>
      </c>
      <c r="BS362" s="704" t="s">
        <v>36</v>
      </c>
      <c r="BT362" s="704" t="s">
        <v>35</v>
      </c>
      <c r="BU362" s="704" t="s">
        <v>35</v>
      </c>
      <c r="BV362" s="704" t="s">
        <v>35</v>
      </c>
      <c r="BW362" s="704" t="s">
        <v>36</v>
      </c>
      <c r="BX362" s="704" t="s">
        <v>35</v>
      </c>
      <c r="BY362" s="704" t="s">
        <v>35</v>
      </c>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8.6199999999999992</v>
      </c>
      <c r="CF362" s="14">
        <f>+INDEX('Monthy Targets'!AB:AB,MATCH(FY2018_ALL_Targets!$B362,'Monthy Targets'!$B:$B,0))</f>
        <v>8.66</v>
      </c>
      <c r="CG362" s="14">
        <f>+INDEX('Monthy Targets'!AC:AC,MATCH(FY2018_ALL_Targets!$B362,'Monthy Targets'!$B:$B,0))</f>
        <v>0</v>
      </c>
      <c r="CH362" s="14">
        <f>+INDEX('Monthy Targets'!AD:AD,MATCH(FY2018_ALL_Targets!$B362,'Monthy Targets'!$B:$B,0))</f>
        <v>0</v>
      </c>
      <c r="CI362" s="14">
        <f>+INDEX('Monthy Targets'!AE:AE,MATCH(FY2018_ALL_Targets!$B362,'Monthy Targets'!$B:$B,0))</f>
        <v>0</v>
      </c>
      <c r="CJ362" s="14">
        <f>+INDEX('Monthy Targets'!AF:AF,MATCH(FY2018_ALL_Targets!$B362,'Monthy Targets'!$B:$B,0))</f>
        <v>0</v>
      </c>
      <c r="CK362" s="14">
        <f>+INDEX('Monthy Targets'!AG:AG,MATCH(FY2018_ALL_Targets!$B362,'Monthy Targets'!$B:$B,0))</f>
        <v>0</v>
      </c>
      <c r="CL362" s="14">
        <v>0</v>
      </c>
      <c r="CM362" s="14">
        <v>0</v>
      </c>
      <c r="CN362" s="14">
        <v>0.56999999999999995</v>
      </c>
      <c r="CO362" s="14">
        <v>0.56999999999999995</v>
      </c>
      <c r="CP362" s="14">
        <v>0.56999999999999995</v>
      </c>
      <c r="CQ362" s="14">
        <v>0</v>
      </c>
      <c r="CR362" s="14">
        <v>0.56999999999999995</v>
      </c>
      <c r="CS362" s="14">
        <v>0.56999999999999995</v>
      </c>
      <c r="DB362" s="14">
        <v>0</v>
      </c>
      <c r="DC362" s="14">
        <v>0</v>
      </c>
      <c r="DD362" s="14">
        <v>1.06</v>
      </c>
      <c r="DE362" s="14">
        <v>1.06</v>
      </c>
      <c r="DF362" s="14">
        <v>1.06</v>
      </c>
      <c r="DG362" s="14">
        <v>0</v>
      </c>
      <c r="DH362" s="14">
        <v>1.06</v>
      </c>
      <c r="DI362" s="14">
        <v>1.06</v>
      </c>
      <c r="DR362" s="14">
        <v>1.27</v>
      </c>
      <c r="DS362" s="14">
        <v>1.48</v>
      </c>
      <c r="DV362" s="183">
        <f t="shared" si="15"/>
        <v>1</v>
      </c>
      <c r="DW362" s="183">
        <f t="shared" si="16"/>
        <v>1</v>
      </c>
      <c r="DX362" s="12">
        <f t="shared" si="17"/>
        <v>0</v>
      </c>
      <c r="DY362" s="12">
        <v>0</v>
      </c>
    </row>
    <row r="363" spans="1:129" x14ac:dyDescent="0.25">
      <c r="A363" s="294">
        <v>5182</v>
      </c>
      <c r="B363" s="294">
        <v>675966</v>
      </c>
      <c r="C363" s="294">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560">
        <v>1.1904761904761901E-2</v>
      </c>
      <c r="BC363" s="560">
        <v>0.133333333333333</v>
      </c>
      <c r="BD363" s="560">
        <v>0</v>
      </c>
      <c r="BE363" s="560">
        <v>0.169014084507042</v>
      </c>
      <c r="BF363" s="13"/>
      <c r="BG363" s="13"/>
      <c r="BH363" s="13"/>
      <c r="BI363" s="13"/>
      <c r="BJ363" s="13"/>
      <c r="BK363" s="13"/>
      <c r="BL363" s="13"/>
      <c r="BM363" s="13"/>
      <c r="BN363" s="13">
        <v>1.1904761904761901E-2</v>
      </c>
      <c r="BO363" s="13">
        <v>0.133333333333333</v>
      </c>
      <c r="BP363" s="13">
        <v>0</v>
      </c>
      <c r="BQ363" s="13">
        <v>0.169014084507042</v>
      </c>
      <c r="BR363" s="704" t="s">
        <v>35</v>
      </c>
      <c r="BS363" s="704" t="s">
        <v>35</v>
      </c>
      <c r="BT363" s="704" t="s">
        <v>35</v>
      </c>
      <c r="BU363" s="704" t="s">
        <v>35</v>
      </c>
      <c r="BV363" s="704" t="s">
        <v>35</v>
      </c>
      <c r="BW363" s="704" t="s">
        <v>35</v>
      </c>
      <c r="BX363" s="704" t="s">
        <v>35</v>
      </c>
      <c r="BY363" s="704" t="s">
        <v>35</v>
      </c>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CP363" s="14">
        <v>0.59</v>
      </c>
      <c r="CQ363" s="14">
        <v>0.59</v>
      </c>
      <c r="CR363" s="14">
        <v>0.59</v>
      </c>
      <c r="CS363" s="14">
        <v>0.59</v>
      </c>
      <c r="DB363" s="14">
        <v>1.0900000000000001</v>
      </c>
      <c r="DC363" s="14">
        <v>1.0900000000000001</v>
      </c>
      <c r="DD363" s="14">
        <v>1.0900000000000001</v>
      </c>
      <c r="DE363" s="14">
        <v>1.0900000000000001</v>
      </c>
      <c r="DF363" s="14">
        <v>1.0900000000000001</v>
      </c>
      <c r="DG363" s="14">
        <v>1.0900000000000001</v>
      </c>
      <c r="DH363" s="14">
        <v>1.0900000000000001</v>
      </c>
      <c r="DI363" s="14">
        <v>1.0900000000000001</v>
      </c>
      <c r="DR363" s="14">
        <v>0.72</v>
      </c>
      <c r="DS363" s="14">
        <v>0.73</v>
      </c>
      <c r="DV363" s="183">
        <f t="shared" si="15"/>
        <v>0</v>
      </c>
      <c r="DW363" s="183">
        <f t="shared" si="16"/>
        <v>0</v>
      </c>
      <c r="DX363" s="12">
        <f t="shared" si="17"/>
        <v>0</v>
      </c>
      <c r="DY363" s="12">
        <v>0</v>
      </c>
    </row>
    <row r="364" spans="1:129" x14ac:dyDescent="0.25">
      <c r="A364" s="294">
        <v>101364</v>
      </c>
      <c r="B364" s="294">
        <v>675968</v>
      </c>
      <c r="C364" s="294">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560">
        <v>2.40963855421687E-2</v>
      </c>
      <c r="BC364" s="560">
        <v>4.1095890410958902E-2</v>
      </c>
      <c r="BD364" s="560">
        <v>0</v>
      </c>
      <c r="BE364" s="560">
        <v>0.25</v>
      </c>
      <c r="BF364" s="13"/>
      <c r="BG364" s="13"/>
      <c r="BH364" s="13"/>
      <c r="BI364" s="13"/>
      <c r="BJ364" s="13"/>
      <c r="BK364" s="13"/>
      <c r="BL364" s="13"/>
      <c r="BM364" s="13"/>
      <c r="BN364" s="13">
        <v>2.40963855421687E-2</v>
      </c>
      <c r="BO364" s="13">
        <v>4.1095890410958902E-2</v>
      </c>
      <c r="BP364" s="13">
        <v>0</v>
      </c>
      <c r="BQ364" s="13">
        <v>0.25</v>
      </c>
      <c r="BR364" s="704" t="s">
        <v>35</v>
      </c>
      <c r="BS364" s="704" t="s">
        <v>35</v>
      </c>
      <c r="BT364" s="704" t="s">
        <v>35</v>
      </c>
      <c r="BU364" s="704" t="s">
        <v>36</v>
      </c>
      <c r="BV364" s="704" t="s">
        <v>35</v>
      </c>
      <c r="BW364" s="704" t="s">
        <v>35</v>
      </c>
      <c r="BX364" s="704" t="s">
        <v>35</v>
      </c>
      <c r="BY364" s="704" t="s">
        <v>36</v>
      </c>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11.48</v>
      </c>
      <c r="CF364" s="14">
        <f>+INDEX('Monthy Targets'!AB:AB,MATCH(FY2018_ALL_Targets!$B364,'Monthy Targets'!$B:$B,0))</f>
        <v>11.53</v>
      </c>
      <c r="CG364" s="14">
        <f>+INDEX('Monthy Targets'!AC:AC,MATCH(FY2018_ALL_Targets!$B364,'Monthy Targets'!$B:$B,0))</f>
        <v>0</v>
      </c>
      <c r="CH364" s="14">
        <f>+INDEX('Monthy Targets'!AD:AD,MATCH(FY2018_ALL_Targets!$B364,'Monthy Targets'!$B:$B,0))</f>
        <v>0</v>
      </c>
      <c r="CI364" s="14">
        <f>+INDEX('Monthy Targets'!AE:AE,MATCH(FY2018_ALL_Targets!$B364,'Monthy Targets'!$B:$B,0))</f>
        <v>0</v>
      </c>
      <c r="CJ364" s="14">
        <f>+INDEX('Monthy Targets'!AF:AF,MATCH(FY2018_ALL_Targets!$B364,'Monthy Targets'!$B:$B,0))</f>
        <v>0</v>
      </c>
      <c r="CK364" s="14">
        <f>+INDEX('Monthy Targets'!AG:AG,MATCH(FY2018_ALL_Targets!$B364,'Monthy Targets'!$B:$B,0))</f>
        <v>0</v>
      </c>
      <c r="CL364" s="14">
        <v>0</v>
      </c>
      <c r="CM364" s="14">
        <v>0.76</v>
      </c>
      <c r="CN364" s="14">
        <v>0.76</v>
      </c>
      <c r="CO364" s="14">
        <v>0</v>
      </c>
      <c r="CP364" s="14">
        <v>0.76</v>
      </c>
      <c r="CQ364" s="14">
        <v>0.76</v>
      </c>
      <c r="CR364" s="14">
        <v>0.76</v>
      </c>
      <c r="CS364" s="14">
        <v>0</v>
      </c>
      <c r="DB364" s="14">
        <v>0</v>
      </c>
      <c r="DC364" s="14">
        <v>1.42</v>
      </c>
      <c r="DD364" s="14">
        <v>1.42</v>
      </c>
      <c r="DE364" s="14">
        <v>0</v>
      </c>
      <c r="DF364" s="14">
        <v>1.42</v>
      </c>
      <c r="DG364" s="14">
        <v>1.42</v>
      </c>
      <c r="DH364" s="14">
        <v>1.42</v>
      </c>
      <c r="DI364" s="14">
        <v>0</v>
      </c>
      <c r="DR364" s="14">
        <v>1.69</v>
      </c>
      <c r="DS364" s="14">
        <v>1.97</v>
      </c>
      <c r="DV364" s="183">
        <f t="shared" si="15"/>
        <v>1</v>
      </c>
      <c r="DW364" s="183">
        <f t="shared" si="16"/>
        <v>1</v>
      </c>
      <c r="DX364" s="12">
        <f t="shared" si="17"/>
        <v>0</v>
      </c>
      <c r="DY364" s="12">
        <v>0</v>
      </c>
    </row>
    <row r="365" spans="1:129" x14ac:dyDescent="0.25">
      <c r="A365" s="294">
        <v>101456</v>
      </c>
      <c r="B365" s="294">
        <v>675969</v>
      </c>
      <c r="C365" s="294">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560">
        <v>3.9215686274509803E-2</v>
      </c>
      <c r="BC365" s="560">
        <v>3.125E-2</v>
      </c>
      <c r="BD365" s="560">
        <v>0</v>
      </c>
      <c r="BE365" s="560">
        <v>0.225806451612903</v>
      </c>
      <c r="BF365" s="13"/>
      <c r="BG365" s="13"/>
      <c r="BH365" s="13"/>
      <c r="BI365" s="13"/>
      <c r="BJ365" s="13"/>
      <c r="BK365" s="13"/>
      <c r="BL365" s="13"/>
      <c r="BM365" s="13"/>
      <c r="BN365" s="13">
        <v>3.9215686274509803E-2</v>
      </c>
      <c r="BO365" s="13">
        <v>3.125E-2</v>
      </c>
      <c r="BP365" s="13">
        <v>0</v>
      </c>
      <c r="BQ365" s="13">
        <v>0.225806451612903</v>
      </c>
      <c r="BR365" s="704" t="s">
        <v>36</v>
      </c>
      <c r="BS365" s="704" t="s">
        <v>35</v>
      </c>
      <c r="BT365" s="704" t="s">
        <v>35</v>
      </c>
      <c r="BU365" s="704" t="s">
        <v>35</v>
      </c>
      <c r="BV365" s="704" t="s">
        <v>36</v>
      </c>
      <c r="BW365" s="704" t="s">
        <v>35</v>
      </c>
      <c r="BX365" s="704" t="s">
        <v>35</v>
      </c>
      <c r="BY365" s="704" t="s">
        <v>36</v>
      </c>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6.68</v>
      </c>
      <c r="CF365" s="14">
        <f>+INDEX('Monthy Targets'!AB:AB,MATCH(FY2018_ALL_Targets!$B365,'Monthy Targets'!$B:$B,0))</f>
        <v>6.71</v>
      </c>
      <c r="CG365" s="14">
        <f>+INDEX('Monthy Targets'!AC:AC,MATCH(FY2018_ALL_Targets!$B365,'Monthy Targets'!$B:$B,0))</f>
        <v>0</v>
      </c>
      <c r="CH365" s="14">
        <f>+INDEX('Monthy Targets'!AD:AD,MATCH(FY2018_ALL_Targets!$B365,'Monthy Targets'!$B:$B,0))</f>
        <v>0</v>
      </c>
      <c r="CI365" s="14">
        <f>+INDEX('Monthy Targets'!AE:AE,MATCH(FY2018_ALL_Targets!$B365,'Monthy Targets'!$B:$B,0))</f>
        <v>0</v>
      </c>
      <c r="CJ365" s="14">
        <f>+INDEX('Monthy Targets'!AF:AF,MATCH(FY2018_ALL_Targets!$B365,'Monthy Targets'!$B:$B,0))</f>
        <v>0</v>
      </c>
      <c r="CK365" s="14">
        <f>+INDEX('Monthy Targets'!AG:AG,MATCH(FY2018_ALL_Targets!$B365,'Monthy Targets'!$B:$B,0))</f>
        <v>0</v>
      </c>
      <c r="CL365" s="14">
        <v>0</v>
      </c>
      <c r="CM365" s="14">
        <v>0.44</v>
      </c>
      <c r="CN365" s="14">
        <v>0.44</v>
      </c>
      <c r="CO365" s="14">
        <v>0.44</v>
      </c>
      <c r="CP365" s="14">
        <v>0</v>
      </c>
      <c r="CQ365" s="14">
        <v>0.44</v>
      </c>
      <c r="CR365" s="14">
        <v>0.44</v>
      </c>
      <c r="CS365" s="14">
        <v>0.44</v>
      </c>
      <c r="DB365" s="14">
        <v>0</v>
      </c>
      <c r="DC365" s="14">
        <v>0.83</v>
      </c>
      <c r="DD365" s="14">
        <v>0.83</v>
      </c>
      <c r="DE365" s="14">
        <v>0.83</v>
      </c>
      <c r="DF365" s="14">
        <v>0</v>
      </c>
      <c r="DG365" s="14">
        <v>0.83</v>
      </c>
      <c r="DH365" s="14">
        <v>0.83</v>
      </c>
      <c r="DI365" s="14">
        <v>0</v>
      </c>
      <c r="DR365" s="14">
        <v>1.1200000000000001</v>
      </c>
      <c r="DS365" s="14">
        <v>1.06</v>
      </c>
      <c r="DV365" s="183">
        <f t="shared" si="15"/>
        <v>1</v>
      </c>
      <c r="DW365" s="183">
        <f t="shared" si="16"/>
        <v>2</v>
      </c>
      <c r="DX365" s="12">
        <f t="shared" si="17"/>
        <v>0</v>
      </c>
      <c r="DY365" s="12">
        <v>0</v>
      </c>
    </row>
    <row r="366" spans="1:129" x14ac:dyDescent="0.25">
      <c r="A366" s="294">
        <v>4070</v>
      </c>
      <c r="B366" s="294">
        <v>675971</v>
      </c>
      <c r="C366" s="294">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560">
        <v>0.05</v>
      </c>
      <c r="BC366" s="560">
        <v>0</v>
      </c>
      <c r="BD366" s="560">
        <v>0</v>
      </c>
      <c r="BE366" s="560">
        <v>0.5</v>
      </c>
      <c r="BF366" s="13"/>
      <c r="BG366" s="13"/>
      <c r="BH366" s="13"/>
      <c r="BI366" s="13"/>
      <c r="BJ366" s="13"/>
      <c r="BK366" s="13"/>
      <c r="BL366" s="13"/>
      <c r="BM366" s="13"/>
      <c r="BN366" s="13">
        <v>0.05</v>
      </c>
      <c r="BO366" s="13">
        <v>0</v>
      </c>
      <c r="BP366" s="13">
        <v>0</v>
      </c>
      <c r="BQ366" s="13">
        <v>0.5</v>
      </c>
      <c r="BR366" s="704" t="s">
        <v>36</v>
      </c>
      <c r="BS366" s="704" t="s">
        <v>35</v>
      </c>
      <c r="BT366" s="704" t="s">
        <v>35</v>
      </c>
      <c r="BU366" s="704" t="s">
        <v>35</v>
      </c>
      <c r="BV366" s="704" t="s">
        <v>36</v>
      </c>
      <c r="BW366" s="704" t="s">
        <v>35</v>
      </c>
      <c r="BX366" s="704" t="s">
        <v>35</v>
      </c>
      <c r="BY366" s="704" t="s">
        <v>35</v>
      </c>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CP366" s="14">
        <v>0</v>
      </c>
      <c r="CQ366" s="14">
        <v>0.85</v>
      </c>
      <c r="CR366" s="14">
        <v>0.85</v>
      </c>
      <c r="CS366" s="14">
        <v>0.85</v>
      </c>
      <c r="DB366" s="14">
        <v>1.59</v>
      </c>
      <c r="DC366" s="14">
        <v>1.59</v>
      </c>
      <c r="DD366" s="14">
        <v>1.59</v>
      </c>
      <c r="DE366" s="14">
        <v>0</v>
      </c>
      <c r="DF366" s="14">
        <v>0</v>
      </c>
      <c r="DG366" s="14">
        <v>1.59</v>
      </c>
      <c r="DH366" s="14">
        <v>1.59</v>
      </c>
      <c r="DI366" s="14">
        <v>1.59</v>
      </c>
      <c r="DR366" s="14">
        <v>0.78</v>
      </c>
      <c r="DS366" s="14">
        <v>0.8</v>
      </c>
      <c r="DV366" s="183">
        <f t="shared" si="15"/>
        <v>1</v>
      </c>
      <c r="DW366" s="183">
        <f t="shared" si="16"/>
        <v>1</v>
      </c>
      <c r="DX366" s="12">
        <f t="shared" si="17"/>
        <v>0</v>
      </c>
      <c r="DY366" s="12">
        <v>0</v>
      </c>
    </row>
    <row r="367" spans="1:129" x14ac:dyDescent="0.25">
      <c r="A367" s="294">
        <v>5062</v>
      </c>
      <c r="B367" s="294">
        <v>675972</v>
      </c>
      <c r="C367" s="294">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560">
        <v>0</v>
      </c>
      <c r="BC367" s="560">
        <v>2.3809523809523801E-2</v>
      </c>
      <c r="BD367" s="560">
        <v>0</v>
      </c>
      <c r="BE367" s="560">
        <v>0</v>
      </c>
      <c r="BF367" s="13"/>
      <c r="BG367" s="13"/>
      <c r="BH367" s="13"/>
      <c r="BI367" s="13"/>
      <c r="BJ367" s="13"/>
      <c r="BK367" s="13"/>
      <c r="BL367" s="13"/>
      <c r="BM367" s="13"/>
      <c r="BN367" s="13">
        <v>0</v>
      </c>
      <c r="BO367" s="13">
        <v>2.3809523809523801E-2</v>
      </c>
      <c r="BP367" s="13">
        <v>0</v>
      </c>
      <c r="BQ367" s="13">
        <v>0</v>
      </c>
      <c r="BR367" s="704" t="s">
        <v>35</v>
      </c>
      <c r="BS367" s="704" t="s">
        <v>35</v>
      </c>
      <c r="BT367" s="704" t="s">
        <v>35</v>
      </c>
      <c r="BU367" s="704" t="s">
        <v>35</v>
      </c>
      <c r="BV367" s="704" t="s">
        <v>35</v>
      </c>
      <c r="BW367" s="704" t="s">
        <v>35</v>
      </c>
      <c r="BX367" s="704" t="s">
        <v>35</v>
      </c>
      <c r="BY367" s="704" t="s">
        <v>35</v>
      </c>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6.29</v>
      </c>
      <c r="CF367" s="14">
        <f>+INDEX('Monthy Targets'!AB:AB,MATCH(FY2018_ALL_Targets!$B367,'Monthy Targets'!$B:$B,0))</f>
        <v>6.31</v>
      </c>
      <c r="CG367" s="14">
        <f>+INDEX('Monthy Targets'!AC:AC,MATCH(FY2018_ALL_Targets!$B367,'Monthy Targets'!$B:$B,0))</f>
        <v>0</v>
      </c>
      <c r="CH367" s="14">
        <f>+INDEX('Monthy Targets'!AD:AD,MATCH(FY2018_ALL_Targets!$B367,'Monthy Targets'!$B:$B,0))</f>
        <v>0</v>
      </c>
      <c r="CI367" s="14">
        <f>+INDEX('Monthy Targets'!AE:AE,MATCH(FY2018_ALL_Targets!$B367,'Monthy Targets'!$B:$B,0))</f>
        <v>0</v>
      </c>
      <c r="CJ367" s="14">
        <f>+INDEX('Monthy Targets'!AF:AF,MATCH(FY2018_ALL_Targets!$B367,'Monthy Targets'!$B:$B,0))</f>
        <v>0</v>
      </c>
      <c r="CK367" s="14">
        <f>+INDEX('Monthy Targets'!AG:AG,MATCH(FY2018_ALL_Targets!$B367,'Monthy Targets'!$B:$B,0))</f>
        <v>0</v>
      </c>
      <c r="CL367" s="14">
        <v>0.42</v>
      </c>
      <c r="CM367" s="14">
        <v>0.42</v>
      </c>
      <c r="CN367" s="14">
        <v>0.42</v>
      </c>
      <c r="CO367" s="14">
        <v>0.42</v>
      </c>
      <c r="CP367" s="14">
        <v>0.42</v>
      </c>
      <c r="CQ367" s="14">
        <v>0.42</v>
      </c>
      <c r="CR367" s="14">
        <v>0.42</v>
      </c>
      <c r="CS367" s="14">
        <v>0.42</v>
      </c>
      <c r="DB367" s="14">
        <v>0.78</v>
      </c>
      <c r="DC367" s="14">
        <v>0.78</v>
      </c>
      <c r="DD367" s="14">
        <v>0.78</v>
      </c>
      <c r="DE367" s="14">
        <v>0.78</v>
      </c>
      <c r="DF367" s="14">
        <v>0.78</v>
      </c>
      <c r="DG367" s="14">
        <v>0.78</v>
      </c>
      <c r="DH367" s="14">
        <v>0.78</v>
      </c>
      <c r="DI367" s="14">
        <v>0.78</v>
      </c>
      <c r="DR367" s="14">
        <v>1.18</v>
      </c>
      <c r="DS367" s="14">
        <v>1.21</v>
      </c>
      <c r="DV367" s="183">
        <f t="shared" si="15"/>
        <v>0</v>
      </c>
      <c r="DW367" s="183">
        <f t="shared" si="16"/>
        <v>0</v>
      </c>
      <c r="DX367" s="12">
        <f t="shared" si="17"/>
        <v>0</v>
      </c>
      <c r="DY367" s="12">
        <v>0</v>
      </c>
    </row>
    <row r="368" spans="1:129" x14ac:dyDescent="0.25">
      <c r="A368" s="294">
        <v>5311</v>
      </c>
      <c r="B368" s="294">
        <v>675974</v>
      </c>
      <c r="C368" s="294">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560">
        <v>5.8823529411764698E-2</v>
      </c>
      <c r="BC368" s="560">
        <v>1.88679245283019E-2</v>
      </c>
      <c r="BD368" s="560">
        <v>0</v>
      </c>
      <c r="BE368" s="560">
        <v>0.13636363636363599</v>
      </c>
      <c r="BF368" s="13"/>
      <c r="BG368" s="13"/>
      <c r="BH368" s="13"/>
      <c r="BI368" s="13"/>
      <c r="BJ368" s="13"/>
      <c r="BK368" s="13"/>
      <c r="BL368" s="13"/>
      <c r="BM368" s="13"/>
      <c r="BN368" s="13">
        <v>5.8823529411764698E-2</v>
      </c>
      <c r="BO368" s="13">
        <v>1.88679245283019E-2</v>
      </c>
      <c r="BP368" s="13">
        <v>0</v>
      </c>
      <c r="BQ368" s="13">
        <v>0.13636363636363599</v>
      </c>
      <c r="BR368" s="704" t="s">
        <v>36</v>
      </c>
      <c r="BS368" s="704" t="s">
        <v>35</v>
      </c>
      <c r="BT368" s="704" t="s">
        <v>35</v>
      </c>
      <c r="BU368" s="704" t="s">
        <v>35</v>
      </c>
      <c r="BV368" s="704" t="s">
        <v>36</v>
      </c>
      <c r="BW368" s="704" t="s">
        <v>35</v>
      </c>
      <c r="BX368" s="704" t="s">
        <v>35</v>
      </c>
      <c r="BY368" s="704" t="s">
        <v>35</v>
      </c>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7.43</v>
      </c>
      <c r="CF368" s="14">
        <f>+INDEX('Monthy Targets'!AB:AB,MATCH(FY2018_ALL_Targets!$B368,'Monthy Targets'!$B:$B,0))</f>
        <v>7.46</v>
      </c>
      <c r="CG368" s="14">
        <f>+INDEX('Monthy Targets'!AC:AC,MATCH(FY2018_ALL_Targets!$B368,'Monthy Targets'!$B:$B,0))</f>
        <v>0</v>
      </c>
      <c r="CH368" s="14">
        <f>+INDEX('Monthy Targets'!AD:AD,MATCH(FY2018_ALL_Targets!$B368,'Monthy Targets'!$B:$B,0))</f>
        <v>0</v>
      </c>
      <c r="CI368" s="14">
        <f>+INDEX('Monthy Targets'!AE:AE,MATCH(FY2018_ALL_Targets!$B368,'Monthy Targets'!$B:$B,0))</f>
        <v>0</v>
      </c>
      <c r="CJ368" s="14">
        <f>+INDEX('Monthy Targets'!AF:AF,MATCH(FY2018_ALL_Targets!$B368,'Monthy Targets'!$B:$B,0))</f>
        <v>0</v>
      </c>
      <c r="CK368" s="14">
        <f>+INDEX('Monthy Targets'!AG:AG,MATCH(FY2018_ALL_Targets!$B368,'Monthy Targets'!$B:$B,0))</f>
        <v>0</v>
      </c>
      <c r="CL368" s="14">
        <v>0.49</v>
      </c>
      <c r="CM368" s="14">
        <v>0.49</v>
      </c>
      <c r="CN368" s="14">
        <v>0.49</v>
      </c>
      <c r="CO368" s="14">
        <v>0.49</v>
      </c>
      <c r="CP368" s="14">
        <v>0</v>
      </c>
      <c r="CQ368" s="14">
        <v>0.49</v>
      </c>
      <c r="CR368" s="14">
        <v>0.49</v>
      </c>
      <c r="CS368" s="14">
        <v>0.49</v>
      </c>
      <c r="DB368" s="14">
        <v>0.92</v>
      </c>
      <c r="DC368" s="14">
        <v>0.92</v>
      </c>
      <c r="DD368" s="14">
        <v>0.92</v>
      </c>
      <c r="DE368" s="14">
        <v>0.92</v>
      </c>
      <c r="DF368" s="14">
        <v>0</v>
      </c>
      <c r="DG368" s="14">
        <v>0.92</v>
      </c>
      <c r="DH368" s="14">
        <v>0.92</v>
      </c>
      <c r="DI368" s="14">
        <v>0.92</v>
      </c>
      <c r="DR368" s="14">
        <v>1.39</v>
      </c>
      <c r="DS368" s="14">
        <v>1.27</v>
      </c>
      <c r="DV368" s="183">
        <f t="shared" si="15"/>
        <v>1</v>
      </c>
      <c r="DW368" s="183">
        <f t="shared" si="16"/>
        <v>1</v>
      </c>
      <c r="DX368" s="12">
        <f t="shared" si="17"/>
        <v>0</v>
      </c>
      <c r="DY368" s="12">
        <v>0</v>
      </c>
    </row>
    <row r="369" spans="1:129" x14ac:dyDescent="0.25">
      <c r="A369" s="294">
        <v>5291</v>
      </c>
      <c r="B369" s="294">
        <v>675975</v>
      </c>
      <c r="C369" s="294">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560">
        <v>1.4084507042253501E-2</v>
      </c>
      <c r="BC369" s="560">
        <v>4.4117647058823498E-2</v>
      </c>
      <c r="BD369" s="560">
        <v>0</v>
      </c>
      <c r="BE369" s="560">
        <v>9.6774193548387094E-2</v>
      </c>
      <c r="BF369" s="13"/>
      <c r="BG369" s="13"/>
      <c r="BH369" s="13"/>
      <c r="BI369" s="13"/>
      <c r="BJ369" s="13"/>
      <c r="BK369" s="13"/>
      <c r="BL369" s="13"/>
      <c r="BM369" s="13"/>
      <c r="BN369" s="13">
        <v>1.4084507042253501E-2</v>
      </c>
      <c r="BO369" s="13">
        <v>4.4117647058823498E-2</v>
      </c>
      <c r="BP369" s="13">
        <v>0</v>
      </c>
      <c r="BQ369" s="13">
        <v>9.6774193548387094E-2</v>
      </c>
      <c r="BR369" s="704" t="s">
        <v>35</v>
      </c>
      <c r="BS369" s="704" t="s">
        <v>35</v>
      </c>
      <c r="BT369" s="704" t="s">
        <v>35</v>
      </c>
      <c r="BU369" s="704" t="s">
        <v>35</v>
      </c>
      <c r="BV369" s="704" t="s">
        <v>35</v>
      </c>
      <c r="BW369" s="704" t="s">
        <v>35</v>
      </c>
      <c r="BX369" s="704" t="s">
        <v>35</v>
      </c>
      <c r="BY369" s="704" t="s">
        <v>35</v>
      </c>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13.84</v>
      </c>
      <c r="CF369" s="14">
        <f>+INDEX('Monthy Targets'!AB:AB,MATCH(FY2018_ALL_Targets!$B369,'Monthy Targets'!$B:$B,0))</f>
        <v>13.91</v>
      </c>
      <c r="CG369" s="14">
        <f>+INDEX('Monthy Targets'!AC:AC,MATCH(FY2018_ALL_Targets!$B369,'Monthy Targets'!$B:$B,0))</f>
        <v>0</v>
      </c>
      <c r="CH369" s="14">
        <f>+INDEX('Monthy Targets'!AD:AD,MATCH(FY2018_ALL_Targets!$B369,'Monthy Targets'!$B:$B,0))</f>
        <v>0</v>
      </c>
      <c r="CI369" s="14">
        <f>+INDEX('Monthy Targets'!AE:AE,MATCH(FY2018_ALL_Targets!$B369,'Monthy Targets'!$B:$B,0))</f>
        <v>0</v>
      </c>
      <c r="CJ369" s="14">
        <f>+INDEX('Monthy Targets'!AF:AF,MATCH(FY2018_ALL_Targets!$B369,'Monthy Targets'!$B:$B,0))</f>
        <v>0</v>
      </c>
      <c r="CK369" s="14">
        <f>+INDEX('Monthy Targets'!AG:AG,MATCH(FY2018_ALL_Targets!$B369,'Monthy Targets'!$B:$B,0))</f>
        <v>0</v>
      </c>
      <c r="CL369" s="14">
        <v>0.92</v>
      </c>
      <c r="CM369" s="14">
        <v>0.92</v>
      </c>
      <c r="CN369" s="14">
        <v>0.92</v>
      </c>
      <c r="CO369" s="14">
        <v>0.92</v>
      </c>
      <c r="CP369" s="14">
        <v>0.92</v>
      </c>
      <c r="CQ369" s="14">
        <v>0.92</v>
      </c>
      <c r="CR369" s="14">
        <v>0.92</v>
      </c>
      <c r="CS369" s="14">
        <v>0.92</v>
      </c>
      <c r="DB369" s="14">
        <v>1.71</v>
      </c>
      <c r="DC369" s="14">
        <v>1.71</v>
      </c>
      <c r="DD369" s="14">
        <v>1.71</v>
      </c>
      <c r="DE369" s="14">
        <v>1.71</v>
      </c>
      <c r="DF369" s="14">
        <v>1.71</v>
      </c>
      <c r="DG369" s="14">
        <v>1.71</v>
      </c>
      <c r="DH369" s="14">
        <v>1.71</v>
      </c>
      <c r="DI369" s="14">
        <v>1.71</v>
      </c>
      <c r="DR369" s="14">
        <v>2.6</v>
      </c>
      <c r="DS369" s="14">
        <v>2.66</v>
      </c>
      <c r="DV369" s="183">
        <f t="shared" si="15"/>
        <v>0</v>
      </c>
      <c r="DW369" s="183">
        <f t="shared" si="16"/>
        <v>0</v>
      </c>
      <c r="DX369" s="12">
        <f t="shared" si="17"/>
        <v>0</v>
      </c>
      <c r="DY369" s="12">
        <v>0</v>
      </c>
    </row>
    <row r="370" spans="1:129" x14ac:dyDescent="0.25">
      <c r="A370" s="294">
        <v>5125</v>
      </c>
      <c r="B370" s="294">
        <v>675976</v>
      </c>
      <c r="C370" s="294">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560">
        <v>0</v>
      </c>
      <c r="BC370" s="560">
        <v>0.11111111111111099</v>
      </c>
      <c r="BD370" s="560">
        <v>0</v>
      </c>
      <c r="BE370" s="560">
        <v>3.9215686274509803E-2</v>
      </c>
      <c r="BF370" s="13"/>
      <c r="BG370" s="13"/>
      <c r="BH370" s="13"/>
      <c r="BI370" s="13"/>
      <c r="BJ370" s="13"/>
      <c r="BK370" s="13"/>
      <c r="BL370" s="13"/>
      <c r="BM370" s="13"/>
      <c r="BN370" s="13">
        <v>0</v>
      </c>
      <c r="BO370" s="13">
        <v>0.11111111111111099</v>
      </c>
      <c r="BP370" s="13">
        <v>0</v>
      </c>
      <c r="BQ370" s="13">
        <v>3.9215686274509803E-2</v>
      </c>
      <c r="BR370" s="704" t="s">
        <v>35</v>
      </c>
      <c r="BS370" s="704" t="s">
        <v>36</v>
      </c>
      <c r="BT370" s="704" t="s">
        <v>35</v>
      </c>
      <c r="BU370" s="704" t="s">
        <v>35</v>
      </c>
      <c r="BV370" s="704" t="s">
        <v>35</v>
      </c>
      <c r="BW370" s="704" t="s">
        <v>36</v>
      </c>
      <c r="BX370" s="704" t="s">
        <v>35</v>
      </c>
      <c r="BY370" s="704" t="s">
        <v>35</v>
      </c>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4.28</v>
      </c>
      <c r="CF370" s="14">
        <f>+INDEX('Monthy Targets'!AB:AB,MATCH(FY2018_ALL_Targets!$B370,'Monthy Targets'!$B:$B,0))</f>
        <v>4.3</v>
      </c>
      <c r="CG370" s="14">
        <f>+INDEX('Monthy Targets'!AC:AC,MATCH(FY2018_ALL_Targets!$B370,'Monthy Targets'!$B:$B,0))</f>
        <v>0</v>
      </c>
      <c r="CH370" s="14">
        <f>+INDEX('Monthy Targets'!AD:AD,MATCH(FY2018_ALL_Targets!$B370,'Monthy Targets'!$B:$B,0))</f>
        <v>0</v>
      </c>
      <c r="CI370" s="14">
        <f>+INDEX('Monthy Targets'!AE:AE,MATCH(FY2018_ALL_Targets!$B370,'Monthy Targets'!$B:$B,0))</f>
        <v>0</v>
      </c>
      <c r="CJ370" s="14">
        <f>+INDEX('Monthy Targets'!AF:AF,MATCH(FY2018_ALL_Targets!$B370,'Monthy Targets'!$B:$B,0))</f>
        <v>0</v>
      </c>
      <c r="CK370" s="14">
        <f>+INDEX('Monthy Targets'!AG:AG,MATCH(FY2018_ALL_Targets!$B370,'Monthy Targets'!$B:$B,0))</f>
        <v>0</v>
      </c>
      <c r="CL370" s="14">
        <v>0</v>
      </c>
      <c r="CM370" s="14">
        <v>0</v>
      </c>
      <c r="CN370" s="14">
        <v>0.28999999999999998</v>
      </c>
      <c r="CO370" s="14">
        <v>0.28999999999999998</v>
      </c>
      <c r="CP370" s="14">
        <v>0.28999999999999998</v>
      </c>
      <c r="CQ370" s="14">
        <v>0</v>
      </c>
      <c r="CR370" s="14">
        <v>0.28999999999999998</v>
      </c>
      <c r="CS370" s="14">
        <v>0.28999999999999998</v>
      </c>
      <c r="DB370" s="14">
        <v>0</v>
      </c>
      <c r="DC370" s="14">
        <v>0</v>
      </c>
      <c r="DD370" s="14">
        <v>0.53</v>
      </c>
      <c r="DE370" s="14">
        <v>0.53</v>
      </c>
      <c r="DF370" s="14">
        <v>0.53</v>
      </c>
      <c r="DG370" s="14">
        <v>0</v>
      </c>
      <c r="DH370" s="14">
        <v>0.53</v>
      </c>
      <c r="DI370" s="14">
        <v>0.53</v>
      </c>
      <c r="DR370" s="14">
        <v>0.63</v>
      </c>
      <c r="DS370" s="14">
        <v>0.73</v>
      </c>
      <c r="DV370" s="183">
        <f t="shared" si="15"/>
        <v>1</v>
      </c>
      <c r="DW370" s="183">
        <f t="shared" si="16"/>
        <v>1</v>
      </c>
      <c r="DX370" s="12">
        <f t="shared" si="17"/>
        <v>0</v>
      </c>
      <c r="DY370" s="12">
        <v>0</v>
      </c>
    </row>
    <row r="371" spans="1:129" x14ac:dyDescent="0.25">
      <c r="A371" s="294">
        <v>4982</v>
      </c>
      <c r="B371" s="294">
        <v>675985</v>
      </c>
      <c r="C371" s="294">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560">
        <v>3.7499999999999999E-2</v>
      </c>
      <c r="BC371" s="560">
        <v>2.7777777777777801E-2</v>
      </c>
      <c r="BD371" s="560">
        <v>0</v>
      </c>
      <c r="BE371" s="560">
        <v>0.186440677966102</v>
      </c>
      <c r="BF371" s="13"/>
      <c r="BG371" s="13"/>
      <c r="BH371" s="13"/>
      <c r="BI371" s="13"/>
      <c r="BJ371" s="13"/>
      <c r="BK371" s="13"/>
      <c r="BL371" s="13"/>
      <c r="BM371" s="13"/>
      <c r="BN371" s="13">
        <v>3.7499999999999999E-2</v>
      </c>
      <c r="BO371" s="13">
        <v>2.7777777777777801E-2</v>
      </c>
      <c r="BP371" s="13">
        <v>0</v>
      </c>
      <c r="BQ371" s="13">
        <v>0.186440677966102</v>
      </c>
      <c r="BR371" s="704" t="s">
        <v>35</v>
      </c>
      <c r="BS371" s="704" t="s">
        <v>35</v>
      </c>
      <c r="BT371" s="704" t="s">
        <v>35</v>
      </c>
      <c r="BU371" s="704" t="s">
        <v>35</v>
      </c>
      <c r="BV371" s="704" t="s">
        <v>35</v>
      </c>
      <c r="BW371" s="704" t="s">
        <v>35</v>
      </c>
      <c r="BX371" s="704" t="s">
        <v>35</v>
      </c>
      <c r="BY371" s="704" t="s">
        <v>35</v>
      </c>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12.6</v>
      </c>
      <c r="CF371" s="14">
        <f>+INDEX('Monthy Targets'!AB:AB,MATCH(FY2018_ALL_Targets!$B371,'Monthy Targets'!$B:$B,0))</f>
        <v>12.67</v>
      </c>
      <c r="CG371" s="14">
        <f>+INDEX('Monthy Targets'!AC:AC,MATCH(FY2018_ALL_Targets!$B371,'Monthy Targets'!$B:$B,0))</f>
        <v>0</v>
      </c>
      <c r="CH371" s="14">
        <f>+INDEX('Monthy Targets'!AD:AD,MATCH(FY2018_ALL_Targets!$B371,'Monthy Targets'!$B:$B,0))</f>
        <v>0</v>
      </c>
      <c r="CI371" s="14">
        <f>+INDEX('Monthy Targets'!AE:AE,MATCH(FY2018_ALL_Targets!$B371,'Monthy Targets'!$B:$B,0))</f>
        <v>0</v>
      </c>
      <c r="CJ371" s="14">
        <f>+INDEX('Monthy Targets'!AF:AF,MATCH(FY2018_ALL_Targets!$B371,'Monthy Targets'!$B:$B,0))</f>
        <v>0</v>
      </c>
      <c r="CK371" s="14">
        <f>+INDEX('Monthy Targets'!AG:AG,MATCH(FY2018_ALL_Targets!$B371,'Monthy Targets'!$B:$B,0))</f>
        <v>0</v>
      </c>
      <c r="CL371" s="14">
        <v>0.84</v>
      </c>
      <c r="CM371" s="14">
        <v>0.84</v>
      </c>
      <c r="CN371" s="14">
        <v>0.84</v>
      </c>
      <c r="CO371" s="14">
        <v>0.84</v>
      </c>
      <c r="CP371" s="14">
        <v>0.84</v>
      </c>
      <c r="CQ371" s="14">
        <v>0.84</v>
      </c>
      <c r="CR371" s="14">
        <v>0.84</v>
      </c>
      <c r="CS371" s="14">
        <v>0.84</v>
      </c>
      <c r="DB371" s="14">
        <v>1.56</v>
      </c>
      <c r="DC371" s="14">
        <v>1.56</v>
      </c>
      <c r="DD371" s="14">
        <v>1.56</v>
      </c>
      <c r="DE371" s="14">
        <v>1.56</v>
      </c>
      <c r="DF371" s="14">
        <v>1.56</v>
      </c>
      <c r="DG371" s="14">
        <v>1.56</v>
      </c>
      <c r="DH371" s="14">
        <v>1.56</v>
      </c>
      <c r="DI371" s="14">
        <v>1.56</v>
      </c>
      <c r="DR371" s="14">
        <v>2.37</v>
      </c>
      <c r="DS371" s="14">
        <v>2.4300000000000002</v>
      </c>
      <c r="DV371" s="183">
        <f t="shared" si="15"/>
        <v>0</v>
      </c>
      <c r="DW371" s="183">
        <f t="shared" si="16"/>
        <v>0</v>
      </c>
      <c r="DX371" s="12">
        <f t="shared" si="17"/>
        <v>0</v>
      </c>
      <c r="DY371" s="12">
        <v>0</v>
      </c>
    </row>
    <row r="372" spans="1:129" x14ac:dyDescent="0.25">
      <c r="A372" s="294">
        <v>101489</v>
      </c>
      <c r="B372" s="294">
        <v>675986</v>
      </c>
      <c r="C372" s="294">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560">
        <v>1.4492753623188401E-2</v>
      </c>
      <c r="BC372" s="560">
        <v>4.6511627906976702E-2</v>
      </c>
      <c r="BD372" s="560">
        <v>0</v>
      </c>
      <c r="BE372" s="560">
        <v>0.12280701754386</v>
      </c>
      <c r="BF372" s="13"/>
      <c r="BG372" s="13"/>
      <c r="BH372" s="13"/>
      <c r="BI372" s="13"/>
      <c r="BJ372" s="13"/>
      <c r="BK372" s="13"/>
      <c r="BL372" s="13"/>
      <c r="BM372" s="13"/>
      <c r="BN372" s="13">
        <v>1.4492753623188401E-2</v>
      </c>
      <c r="BO372" s="13">
        <v>4.6511627906976702E-2</v>
      </c>
      <c r="BP372" s="13">
        <v>0</v>
      </c>
      <c r="BQ372" s="13">
        <v>0.12280701754386</v>
      </c>
      <c r="BR372" s="704" t="s">
        <v>35</v>
      </c>
      <c r="BS372" s="704" t="s">
        <v>35</v>
      </c>
      <c r="BT372" s="704" t="s">
        <v>35</v>
      </c>
      <c r="BU372" s="704" t="s">
        <v>35</v>
      </c>
      <c r="BV372" s="704" t="s">
        <v>35</v>
      </c>
      <c r="BW372" s="704" t="s">
        <v>35</v>
      </c>
      <c r="BX372" s="704" t="s">
        <v>35</v>
      </c>
      <c r="BY372" s="704" t="s">
        <v>35</v>
      </c>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5</v>
      </c>
      <c r="CF372" s="14">
        <f>+INDEX('Monthy Targets'!AB:AB,MATCH(FY2018_ALL_Targets!$B372,'Monthy Targets'!$B:$B,0))</f>
        <v>5</v>
      </c>
      <c r="CG372" s="14">
        <f>+INDEX('Monthy Targets'!AC:AC,MATCH(FY2018_ALL_Targets!$B372,'Monthy Targets'!$B:$B,0))</f>
        <v>0</v>
      </c>
      <c r="CH372" s="14">
        <f>+INDEX('Monthy Targets'!AD:AD,MATCH(FY2018_ALL_Targets!$B372,'Monthy Targets'!$B:$B,0))</f>
        <v>0</v>
      </c>
      <c r="CI372" s="14">
        <f>+INDEX('Monthy Targets'!AE:AE,MATCH(FY2018_ALL_Targets!$B372,'Monthy Targets'!$B:$B,0))</f>
        <v>0</v>
      </c>
      <c r="CJ372" s="14">
        <f>+INDEX('Monthy Targets'!AF:AF,MATCH(FY2018_ALL_Targets!$B372,'Monthy Targets'!$B:$B,0))</f>
        <v>0</v>
      </c>
      <c r="CK372" s="14">
        <f>+INDEX('Monthy Targets'!AG:AG,MATCH(FY2018_ALL_Targets!$B372,'Monthy Targets'!$B:$B,0))</f>
        <v>0</v>
      </c>
      <c r="CL372" s="14">
        <v>0.33</v>
      </c>
      <c r="CM372" s="14">
        <v>0.33</v>
      </c>
      <c r="CN372" s="14">
        <v>0.33</v>
      </c>
      <c r="CO372" s="14">
        <v>0.33</v>
      </c>
      <c r="CP372" s="14">
        <v>0.33</v>
      </c>
      <c r="CQ372" s="14">
        <v>0.33</v>
      </c>
      <c r="CR372" s="14">
        <v>0.33</v>
      </c>
      <c r="CS372" s="14">
        <v>0.33</v>
      </c>
      <c r="DB372" s="14">
        <v>0.62</v>
      </c>
      <c r="DC372" s="14">
        <v>0.62</v>
      </c>
      <c r="DD372" s="14">
        <v>0.62</v>
      </c>
      <c r="DE372" s="14">
        <v>0.62</v>
      </c>
      <c r="DF372" s="14">
        <v>0.62</v>
      </c>
      <c r="DG372" s="14">
        <v>0.62</v>
      </c>
      <c r="DH372" s="14">
        <v>0.62</v>
      </c>
      <c r="DI372" s="14">
        <v>0.62</v>
      </c>
      <c r="DR372" s="14">
        <v>0.94</v>
      </c>
      <c r="DS372" s="14">
        <v>0.96</v>
      </c>
      <c r="DV372" s="183">
        <f t="shared" si="15"/>
        <v>0</v>
      </c>
      <c r="DW372" s="183">
        <f t="shared" si="16"/>
        <v>0</v>
      </c>
      <c r="DX372" s="12">
        <f t="shared" si="17"/>
        <v>0</v>
      </c>
      <c r="DY372" s="12">
        <v>0</v>
      </c>
    </row>
    <row r="373" spans="1:129" x14ac:dyDescent="0.25">
      <c r="A373" s="295">
        <v>100950</v>
      </c>
      <c r="B373" s="295">
        <v>675988</v>
      </c>
      <c r="C373" s="294">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560">
        <v>8.8888888888888906E-2</v>
      </c>
      <c r="BC373" s="560">
        <v>9.2592592592592601E-2</v>
      </c>
      <c r="BD373" s="560">
        <v>0</v>
      </c>
      <c r="BE373" s="560">
        <v>0.24691358024691401</v>
      </c>
      <c r="BF373" s="13"/>
      <c r="BG373" s="13"/>
      <c r="BH373" s="13"/>
      <c r="BI373" s="13"/>
      <c r="BJ373" s="13"/>
      <c r="BK373" s="13"/>
      <c r="BL373" s="13"/>
      <c r="BM373" s="13"/>
      <c r="BN373" s="13">
        <v>8.8888888888888906E-2</v>
      </c>
      <c r="BO373" s="13">
        <v>9.2592592592592601E-2</v>
      </c>
      <c r="BP373" s="13">
        <v>0</v>
      </c>
      <c r="BQ373" s="13">
        <v>0.24691358024691401</v>
      </c>
      <c r="BR373" s="704" t="s">
        <v>35</v>
      </c>
      <c r="BS373" s="704" t="s">
        <v>35</v>
      </c>
      <c r="BT373" s="704" t="s">
        <v>35</v>
      </c>
      <c r="BU373" s="704" t="s">
        <v>35</v>
      </c>
      <c r="BV373" s="704" t="s">
        <v>36</v>
      </c>
      <c r="BW373" s="704" t="s">
        <v>35</v>
      </c>
      <c r="BX373" s="704" t="s">
        <v>35</v>
      </c>
      <c r="BY373" s="704" t="s">
        <v>35</v>
      </c>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6.14</v>
      </c>
      <c r="CF373" s="14">
        <f>+INDEX('Monthy Targets'!AB:AB,MATCH(FY2018_ALL_Targets!$B373,'Monthy Targets'!$B:$B,0))</f>
        <v>6.16</v>
      </c>
      <c r="CG373" s="14">
        <f>+INDEX('Monthy Targets'!AC:AC,MATCH(FY2018_ALL_Targets!$B373,'Monthy Targets'!$B:$B,0))</f>
        <v>0</v>
      </c>
      <c r="CH373" s="14">
        <f>+INDEX('Monthy Targets'!AD:AD,MATCH(FY2018_ALL_Targets!$B373,'Monthy Targets'!$B:$B,0))</f>
        <v>0</v>
      </c>
      <c r="CI373" s="14">
        <f>+INDEX('Monthy Targets'!AE:AE,MATCH(FY2018_ALL_Targets!$B373,'Monthy Targets'!$B:$B,0))</f>
        <v>0</v>
      </c>
      <c r="CJ373" s="14">
        <f>+INDEX('Monthy Targets'!AF:AF,MATCH(FY2018_ALL_Targets!$B373,'Monthy Targets'!$B:$B,0))</f>
        <v>0</v>
      </c>
      <c r="CK373" s="14">
        <f>+INDEX('Monthy Targets'!AG:AG,MATCH(FY2018_ALL_Targets!$B373,'Monthy Targets'!$B:$B,0))</f>
        <v>0</v>
      </c>
      <c r="CL373" s="14">
        <v>0</v>
      </c>
      <c r="CM373" s="14">
        <v>0</v>
      </c>
      <c r="CN373" s="14">
        <v>0.41</v>
      </c>
      <c r="CO373" s="14">
        <v>0.41</v>
      </c>
      <c r="CP373" s="14">
        <v>0.41</v>
      </c>
      <c r="CQ373" s="14">
        <v>0.41</v>
      </c>
      <c r="CR373" s="14">
        <v>0.41</v>
      </c>
      <c r="CS373" s="14">
        <v>0.41</v>
      </c>
      <c r="DB373" s="14">
        <v>0</v>
      </c>
      <c r="DC373" s="14">
        <v>0</v>
      </c>
      <c r="DD373" s="14">
        <v>0.76</v>
      </c>
      <c r="DE373" s="14">
        <v>0.76</v>
      </c>
      <c r="DF373" s="14">
        <v>0</v>
      </c>
      <c r="DG373" s="14">
        <v>0.76</v>
      </c>
      <c r="DH373" s="14">
        <v>0.76</v>
      </c>
      <c r="DI373" s="14">
        <v>0.76</v>
      </c>
      <c r="DR373" s="14">
        <v>0.9</v>
      </c>
      <c r="DS373" s="14">
        <v>1.1000000000000001</v>
      </c>
      <c r="DV373" s="183">
        <f t="shared" si="15"/>
        <v>0</v>
      </c>
      <c r="DW373" s="183">
        <f t="shared" si="16"/>
        <v>1</v>
      </c>
      <c r="DX373" s="12">
        <f t="shared" si="17"/>
        <v>0</v>
      </c>
      <c r="DY373" s="12">
        <v>0</v>
      </c>
    </row>
    <row r="374" spans="1:129" x14ac:dyDescent="0.25">
      <c r="A374" s="294">
        <v>4248</v>
      </c>
      <c r="B374" s="294">
        <v>675989</v>
      </c>
      <c r="C374" s="294">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560">
        <v>2.3809523809523801E-2</v>
      </c>
      <c r="BC374" s="560" t="s">
        <v>3345</v>
      </c>
      <c r="BD374" s="560">
        <v>0</v>
      </c>
      <c r="BE374" s="560">
        <v>0.296296296296296</v>
      </c>
      <c r="BF374" s="13"/>
      <c r="BG374" s="13"/>
      <c r="BH374" s="13"/>
      <c r="BI374" s="13"/>
      <c r="BJ374" s="13"/>
      <c r="BK374" s="13"/>
      <c r="BL374" s="13"/>
      <c r="BM374" s="13"/>
      <c r="BN374" s="13">
        <v>2.3809523809523801E-2</v>
      </c>
      <c r="BO374" s="13" t="s">
        <v>3345</v>
      </c>
      <c r="BP374" s="13">
        <v>0</v>
      </c>
      <c r="BQ374" s="13">
        <v>0.296296296296296</v>
      </c>
      <c r="BR374" s="704" t="s">
        <v>35</v>
      </c>
      <c r="BS374" s="704" t="s">
        <v>35</v>
      </c>
      <c r="BT374" s="704" t="s">
        <v>35</v>
      </c>
      <c r="BU374" s="704" t="s">
        <v>35</v>
      </c>
      <c r="BV374" s="704" t="s">
        <v>35</v>
      </c>
      <c r="BW374" s="704" t="s">
        <v>35</v>
      </c>
      <c r="BX374" s="704" t="s">
        <v>35</v>
      </c>
      <c r="BY374" s="704" t="s">
        <v>35</v>
      </c>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CP374" s="14">
        <v>0.49</v>
      </c>
      <c r="CQ374" s="14">
        <v>0.49</v>
      </c>
      <c r="CR374" s="14">
        <v>0.49</v>
      </c>
      <c r="CS374" s="14">
        <v>0.49</v>
      </c>
      <c r="DB374" s="14">
        <v>0.91</v>
      </c>
      <c r="DC374" s="14">
        <v>0.91</v>
      </c>
      <c r="DD374" s="14">
        <v>0.91</v>
      </c>
      <c r="DE374" s="14">
        <v>0</v>
      </c>
      <c r="DF374" s="14">
        <v>0.91</v>
      </c>
      <c r="DG374" s="14">
        <v>0.91</v>
      </c>
      <c r="DH374" s="14">
        <v>0.91</v>
      </c>
      <c r="DI374" s="14">
        <v>0.91</v>
      </c>
      <c r="DR374" s="14">
        <v>0.45</v>
      </c>
      <c r="DS374" s="14">
        <v>0.61</v>
      </c>
      <c r="DV374" s="183">
        <f t="shared" si="15"/>
        <v>0</v>
      </c>
      <c r="DW374" s="183">
        <f t="shared" si="16"/>
        <v>0</v>
      </c>
      <c r="DX374" s="12">
        <f t="shared" si="17"/>
        <v>0</v>
      </c>
      <c r="DY374" s="12">
        <v>0</v>
      </c>
    </row>
    <row r="375" spans="1:129" x14ac:dyDescent="0.25">
      <c r="A375" s="294">
        <v>101633</v>
      </c>
      <c r="B375" s="294">
        <v>675991</v>
      </c>
      <c r="C375" s="294">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560">
        <v>0</v>
      </c>
      <c r="BC375" s="560">
        <v>8.3333333333333301E-2</v>
      </c>
      <c r="BD375" s="560">
        <v>0</v>
      </c>
      <c r="BE375" s="560">
        <v>6.25E-2</v>
      </c>
      <c r="BF375" s="13"/>
      <c r="BG375" s="13"/>
      <c r="BH375" s="13"/>
      <c r="BI375" s="13"/>
      <c r="BJ375" s="13"/>
      <c r="BK375" s="13"/>
      <c r="BL375" s="13"/>
      <c r="BM375" s="13"/>
      <c r="BN375" s="13">
        <v>0</v>
      </c>
      <c r="BO375" s="13">
        <v>8.3333333333333301E-2</v>
      </c>
      <c r="BP375" s="13">
        <v>0</v>
      </c>
      <c r="BQ375" s="13">
        <v>6.25E-2</v>
      </c>
      <c r="BR375" s="704" t="s">
        <v>35</v>
      </c>
      <c r="BS375" s="704" t="s">
        <v>35</v>
      </c>
      <c r="BT375" s="704" t="s">
        <v>35</v>
      </c>
      <c r="BU375" s="704" t="s">
        <v>35</v>
      </c>
      <c r="BV375" s="704" t="s">
        <v>35</v>
      </c>
      <c r="BW375" s="704" t="s">
        <v>35</v>
      </c>
      <c r="BX375" s="704" t="s">
        <v>35</v>
      </c>
      <c r="BY375" s="704" t="s">
        <v>35</v>
      </c>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5.9</v>
      </c>
      <c r="CF375" s="14">
        <f>+INDEX('Monthy Targets'!AB:AB,MATCH(FY2018_ALL_Targets!$B375,'Monthy Targets'!$B:$B,0))</f>
        <v>5.9</v>
      </c>
      <c r="CG375" s="14">
        <f>+INDEX('Monthy Targets'!AC:AC,MATCH(FY2018_ALL_Targets!$B375,'Monthy Targets'!$B:$B,0))</f>
        <v>0</v>
      </c>
      <c r="CH375" s="14">
        <f>+INDEX('Monthy Targets'!AD:AD,MATCH(FY2018_ALL_Targets!$B375,'Monthy Targets'!$B:$B,0))</f>
        <v>0</v>
      </c>
      <c r="CI375" s="14">
        <f>+INDEX('Monthy Targets'!AE:AE,MATCH(FY2018_ALL_Targets!$B375,'Monthy Targets'!$B:$B,0))</f>
        <v>0</v>
      </c>
      <c r="CJ375" s="14">
        <f>+INDEX('Monthy Targets'!AF:AF,MATCH(FY2018_ALL_Targets!$B375,'Monthy Targets'!$B:$B,0))</f>
        <v>0</v>
      </c>
      <c r="CK375" s="14">
        <f>+INDEX('Monthy Targets'!AG:AG,MATCH(FY2018_ALL_Targets!$B375,'Monthy Targets'!$B:$B,0))</f>
        <v>0</v>
      </c>
      <c r="CL375" s="14">
        <v>0.39</v>
      </c>
      <c r="CM375" s="14">
        <v>0.39</v>
      </c>
      <c r="CN375" s="14">
        <v>0.39</v>
      </c>
      <c r="CO375" s="14">
        <v>0.39</v>
      </c>
      <c r="CP375" s="14">
        <v>0.39</v>
      </c>
      <c r="CQ375" s="14">
        <v>0.39</v>
      </c>
      <c r="CR375" s="14">
        <v>0.39</v>
      </c>
      <c r="CS375" s="14">
        <v>0.39</v>
      </c>
      <c r="DB375" s="14">
        <v>0.73</v>
      </c>
      <c r="DC375" s="14">
        <v>0.73</v>
      </c>
      <c r="DD375" s="14">
        <v>0.73</v>
      </c>
      <c r="DE375" s="14">
        <v>0.73</v>
      </c>
      <c r="DF375" s="14">
        <v>0.73</v>
      </c>
      <c r="DG375" s="14">
        <v>0.73</v>
      </c>
      <c r="DH375" s="14">
        <v>0.73</v>
      </c>
      <c r="DI375" s="14">
        <v>0.73</v>
      </c>
      <c r="DR375" s="14">
        <v>1.1100000000000001</v>
      </c>
      <c r="DS375" s="14">
        <v>1.1399999999999999</v>
      </c>
      <c r="DV375" s="183">
        <f t="shared" si="15"/>
        <v>0</v>
      </c>
      <c r="DW375" s="183">
        <f t="shared" si="16"/>
        <v>0</v>
      </c>
      <c r="DX375" s="12">
        <f t="shared" si="17"/>
        <v>0</v>
      </c>
      <c r="DY375" s="12">
        <v>0</v>
      </c>
    </row>
    <row r="376" spans="1:129" x14ac:dyDescent="0.25">
      <c r="A376" s="294">
        <v>5390</v>
      </c>
      <c r="B376" s="294">
        <v>676005</v>
      </c>
      <c r="C376" s="294">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560">
        <v>0</v>
      </c>
      <c r="BC376" s="560">
        <v>4.47761194029851E-2</v>
      </c>
      <c r="BD376" s="560">
        <v>0</v>
      </c>
      <c r="BE376" s="560">
        <v>0.169014084507042</v>
      </c>
      <c r="BF376" s="13"/>
      <c r="BG376" s="13"/>
      <c r="BH376" s="13"/>
      <c r="BI376" s="13"/>
      <c r="BJ376" s="13"/>
      <c r="BK376" s="13"/>
      <c r="BL376" s="13"/>
      <c r="BM376" s="13"/>
      <c r="BN376" s="13">
        <v>0</v>
      </c>
      <c r="BO376" s="13">
        <v>4.47761194029851E-2</v>
      </c>
      <c r="BP376" s="13">
        <v>0</v>
      </c>
      <c r="BQ376" s="13">
        <v>0.169014084507042</v>
      </c>
      <c r="BR376" s="704" t="s">
        <v>35</v>
      </c>
      <c r="BS376" s="704" t="s">
        <v>35</v>
      </c>
      <c r="BT376" s="704" t="s">
        <v>35</v>
      </c>
      <c r="BU376" s="704" t="s">
        <v>36</v>
      </c>
      <c r="BV376" s="704" t="s">
        <v>35</v>
      </c>
      <c r="BW376" s="704" t="s">
        <v>35</v>
      </c>
      <c r="BX376" s="704" t="s">
        <v>35</v>
      </c>
      <c r="BY376" s="704" t="s">
        <v>36</v>
      </c>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3.59</v>
      </c>
      <c r="CF376" s="14">
        <f>+INDEX('Monthy Targets'!AB:AB,MATCH(FY2018_ALL_Targets!$B376,'Monthy Targets'!$B:$B,0))</f>
        <v>3.6</v>
      </c>
      <c r="CG376" s="14">
        <f>+INDEX('Monthy Targets'!AC:AC,MATCH(FY2018_ALL_Targets!$B376,'Monthy Targets'!$B:$B,0))</f>
        <v>0</v>
      </c>
      <c r="CH376" s="14">
        <f>+INDEX('Monthy Targets'!AD:AD,MATCH(FY2018_ALL_Targets!$B376,'Monthy Targets'!$B:$B,0))</f>
        <v>0</v>
      </c>
      <c r="CI376" s="14">
        <f>+INDEX('Monthy Targets'!AE:AE,MATCH(FY2018_ALL_Targets!$B376,'Monthy Targets'!$B:$B,0))</f>
        <v>0</v>
      </c>
      <c r="CJ376" s="14">
        <f>+INDEX('Monthy Targets'!AF:AF,MATCH(FY2018_ALL_Targets!$B376,'Monthy Targets'!$B:$B,0))</f>
        <v>0</v>
      </c>
      <c r="CK376" s="14">
        <f>+INDEX('Monthy Targets'!AG:AG,MATCH(FY2018_ALL_Targets!$B376,'Monthy Targets'!$B:$B,0))</f>
        <v>0</v>
      </c>
      <c r="CL376" s="14">
        <v>0.24</v>
      </c>
      <c r="CM376" s="14">
        <v>0.24</v>
      </c>
      <c r="CN376" s="14">
        <v>0.24</v>
      </c>
      <c r="CO376" s="14">
        <v>0</v>
      </c>
      <c r="CP376" s="14">
        <v>0.24</v>
      </c>
      <c r="CQ376" s="14">
        <v>0.24</v>
      </c>
      <c r="CR376" s="14">
        <v>0.24</v>
      </c>
      <c r="CS376" s="14">
        <v>0</v>
      </c>
      <c r="DB376" s="14">
        <v>0.44</v>
      </c>
      <c r="DC376" s="14">
        <v>0.44</v>
      </c>
      <c r="DD376" s="14">
        <v>0.44</v>
      </c>
      <c r="DE376" s="14">
        <v>0</v>
      </c>
      <c r="DF376" s="14">
        <v>0.44</v>
      </c>
      <c r="DG376" s="14">
        <v>0.44</v>
      </c>
      <c r="DH376" s="14">
        <v>0.44</v>
      </c>
      <c r="DI376" s="14">
        <v>0</v>
      </c>
      <c r="DR376" s="14">
        <v>0.6</v>
      </c>
      <c r="DS376" s="14">
        <v>0.62</v>
      </c>
      <c r="DV376" s="183">
        <f t="shared" si="15"/>
        <v>1</v>
      </c>
      <c r="DW376" s="183">
        <f t="shared" si="16"/>
        <v>1</v>
      </c>
      <c r="DX376" s="12">
        <f t="shared" si="17"/>
        <v>0</v>
      </c>
      <c r="DY376" s="12">
        <v>0</v>
      </c>
    </row>
    <row r="377" spans="1:129" x14ac:dyDescent="0.25">
      <c r="A377" s="294">
        <v>4348</v>
      </c>
      <c r="B377" s="294">
        <v>676010</v>
      </c>
      <c r="C377" s="294">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560">
        <v>9.7087378640776708E-3</v>
      </c>
      <c r="BC377" s="560">
        <v>7.9365079365079402E-2</v>
      </c>
      <c r="BD377" s="560">
        <v>0</v>
      </c>
      <c r="BE377" s="560">
        <v>3.6144578313252997E-2</v>
      </c>
      <c r="BF377" s="13"/>
      <c r="BG377" s="13"/>
      <c r="BH377" s="13"/>
      <c r="BI377" s="13"/>
      <c r="BJ377" s="13"/>
      <c r="BK377" s="13"/>
      <c r="BL377" s="13"/>
      <c r="BM377" s="13"/>
      <c r="BN377" s="13">
        <v>9.7087378640776708E-3</v>
      </c>
      <c r="BO377" s="13">
        <v>7.9365079365079402E-2</v>
      </c>
      <c r="BP377" s="13">
        <v>0</v>
      </c>
      <c r="BQ377" s="13">
        <v>3.6144578313252997E-2</v>
      </c>
      <c r="BR377" s="704" t="s">
        <v>35</v>
      </c>
      <c r="BS377" s="704" t="s">
        <v>35</v>
      </c>
      <c r="BT377" s="704" t="s">
        <v>35</v>
      </c>
      <c r="BU377" s="704" t="s">
        <v>35</v>
      </c>
      <c r="BV377" s="704" t="s">
        <v>35</v>
      </c>
      <c r="BW377" s="704" t="s">
        <v>35</v>
      </c>
      <c r="BX377" s="704" t="s">
        <v>35</v>
      </c>
      <c r="BY377" s="704" t="s">
        <v>35</v>
      </c>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23.39</v>
      </c>
      <c r="CF377" s="14">
        <f>+INDEX('Monthy Targets'!AB:AB,MATCH(FY2018_ALL_Targets!$B377,'Monthy Targets'!$B:$B,0))</f>
        <v>23.49</v>
      </c>
      <c r="CG377" s="14">
        <f>+INDEX('Monthy Targets'!AC:AC,MATCH(FY2018_ALL_Targets!$B377,'Monthy Targets'!$B:$B,0))</f>
        <v>0</v>
      </c>
      <c r="CH377" s="14">
        <f>+INDEX('Monthy Targets'!AD:AD,MATCH(FY2018_ALL_Targets!$B377,'Monthy Targets'!$B:$B,0))</f>
        <v>0</v>
      </c>
      <c r="CI377" s="14">
        <f>+INDEX('Monthy Targets'!AE:AE,MATCH(FY2018_ALL_Targets!$B377,'Monthy Targets'!$B:$B,0))</f>
        <v>0</v>
      </c>
      <c r="CJ377" s="14">
        <f>+INDEX('Monthy Targets'!AF:AF,MATCH(FY2018_ALL_Targets!$B377,'Monthy Targets'!$B:$B,0))</f>
        <v>0</v>
      </c>
      <c r="CK377" s="14">
        <f>+INDEX('Monthy Targets'!AG:AG,MATCH(FY2018_ALL_Targets!$B377,'Monthy Targets'!$B:$B,0))</f>
        <v>0</v>
      </c>
      <c r="CL377" s="14">
        <v>1.55</v>
      </c>
      <c r="CM377" s="14">
        <v>1.55</v>
      </c>
      <c r="CN377" s="14">
        <v>1.55</v>
      </c>
      <c r="CO377" s="14">
        <v>1.55</v>
      </c>
      <c r="CP377" s="14">
        <v>1.55</v>
      </c>
      <c r="CQ377" s="14">
        <v>1.55</v>
      </c>
      <c r="CR377" s="14">
        <v>1.55</v>
      </c>
      <c r="CS377" s="14">
        <v>1.55</v>
      </c>
      <c r="DB377" s="14">
        <v>2.89</v>
      </c>
      <c r="DC377" s="14">
        <v>2.89</v>
      </c>
      <c r="DD377" s="14">
        <v>2.89</v>
      </c>
      <c r="DE377" s="14">
        <v>2.89</v>
      </c>
      <c r="DF377" s="14">
        <v>2.89</v>
      </c>
      <c r="DG377" s="14">
        <v>2.89</v>
      </c>
      <c r="DH377" s="14">
        <v>2.89</v>
      </c>
      <c r="DI377" s="14">
        <v>2.89</v>
      </c>
      <c r="DR377" s="14">
        <v>4.3899999999999997</v>
      </c>
      <c r="DS377" s="14">
        <v>4.5</v>
      </c>
      <c r="DV377" s="183">
        <f t="shared" si="15"/>
        <v>0</v>
      </c>
      <c r="DW377" s="183">
        <f t="shared" si="16"/>
        <v>0</v>
      </c>
      <c r="DX377" s="12">
        <f t="shared" si="17"/>
        <v>0</v>
      </c>
      <c r="DY377" s="12">
        <v>0</v>
      </c>
    </row>
    <row r="378" spans="1:129" x14ac:dyDescent="0.25">
      <c r="A378" s="294">
        <v>4882</v>
      </c>
      <c r="B378" s="294">
        <v>676024</v>
      </c>
      <c r="C378" s="294">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560">
        <v>0</v>
      </c>
      <c r="BC378" s="560" t="s">
        <v>3345</v>
      </c>
      <c r="BD378" s="560">
        <v>0</v>
      </c>
      <c r="BE378" s="560" t="s">
        <v>3345</v>
      </c>
      <c r="BF378" s="13"/>
      <c r="BG378" s="13"/>
      <c r="BH378" s="13"/>
      <c r="BI378" s="13"/>
      <c r="BJ378" s="13"/>
      <c r="BK378" s="13"/>
      <c r="BL378" s="13"/>
      <c r="BM378" s="13"/>
      <c r="BN378" s="13">
        <v>0</v>
      </c>
      <c r="BO378" s="13" t="s">
        <v>3345</v>
      </c>
      <c r="BP378" s="13">
        <v>0</v>
      </c>
      <c r="BQ378" s="13" t="s">
        <v>3345</v>
      </c>
      <c r="BR378" s="704" t="s">
        <v>35</v>
      </c>
      <c r="BS378" s="704" t="s">
        <v>35</v>
      </c>
      <c r="BT378" s="704" t="s">
        <v>35</v>
      </c>
      <c r="BU378" s="704" t="s">
        <v>36</v>
      </c>
      <c r="BV378" s="704" t="s">
        <v>35</v>
      </c>
      <c r="BW378" s="704" t="s">
        <v>35</v>
      </c>
      <c r="BX378" s="704" t="s">
        <v>35</v>
      </c>
      <c r="BY378" s="704" t="s">
        <v>36</v>
      </c>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3.7</v>
      </c>
      <c r="CF378" s="14">
        <f>+INDEX('Monthy Targets'!AB:AB,MATCH(FY2018_ALL_Targets!$B378,'Monthy Targets'!$B:$B,0))</f>
        <v>3.72</v>
      </c>
      <c r="CG378" s="14">
        <f>+INDEX('Monthy Targets'!AC:AC,MATCH(FY2018_ALL_Targets!$B378,'Monthy Targets'!$B:$B,0))</f>
        <v>0</v>
      </c>
      <c r="CH378" s="14">
        <f>+INDEX('Monthy Targets'!AD:AD,MATCH(FY2018_ALL_Targets!$B378,'Monthy Targets'!$B:$B,0))</f>
        <v>0</v>
      </c>
      <c r="CI378" s="14">
        <f>+INDEX('Monthy Targets'!AE:AE,MATCH(FY2018_ALL_Targets!$B378,'Monthy Targets'!$B:$B,0))</f>
        <v>0</v>
      </c>
      <c r="CJ378" s="14">
        <f>+INDEX('Monthy Targets'!AF:AF,MATCH(FY2018_ALL_Targets!$B378,'Monthy Targets'!$B:$B,0))</f>
        <v>0</v>
      </c>
      <c r="CK378" s="14">
        <f>+INDEX('Monthy Targets'!AG:AG,MATCH(FY2018_ALL_Targets!$B378,'Monthy Targets'!$B:$B,0))</f>
        <v>0</v>
      </c>
      <c r="CL378" s="14">
        <v>0.25</v>
      </c>
      <c r="CM378" s="14">
        <v>0</v>
      </c>
      <c r="CN378" s="14">
        <v>0.25</v>
      </c>
      <c r="CO378" s="14">
        <v>0.25</v>
      </c>
      <c r="CP378" s="14">
        <v>0.25</v>
      </c>
      <c r="CQ378" s="14">
        <v>0.25</v>
      </c>
      <c r="CR378" s="14">
        <v>0.25</v>
      </c>
      <c r="CS378" s="14">
        <v>0</v>
      </c>
      <c r="DB378" s="14">
        <v>0.46</v>
      </c>
      <c r="DC378" s="14">
        <v>0</v>
      </c>
      <c r="DD378" s="14">
        <v>0.46</v>
      </c>
      <c r="DE378" s="14">
        <v>0</v>
      </c>
      <c r="DF378" s="14">
        <v>0.46</v>
      </c>
      <c r="DG378" s="14">
        <v>0.46</v>
      </c>
      <c r="DH378" s="14">
        <v>0.46</v>
      </c>
      <c r="DI378" s="14">
        <v>0</v>
      </c>
      <c r="DR378" s="14">
        <v>0.56999999999999995</v>
      </c>
      <c r="DS378" s="14">
        <v>0.63</v>
      </c>
      <c r="DV378" s="183">
        <f t="shared" si="15"/>
        <v>1</v>
      </c>
      <c r="DW378" s="183">
        <f t="shared" si="16"/>
        <v>1</v>
      </c>
      <c r="DX378" s="12">
        <f t="shared" si="17"/>
        <v>0</v>
      </c>
      <c r="DY378" s="12">
        <v>0</v>
      </c>
    </row>
    <row r="379" spans="1:129" x14ac:dyDescent="0.25">
      <c r="A379" s="294">
        <v>4235</v>
      </c>
      <c r="B379" s="294">
        <v>676028</v>
      </c>
      <c r="C379" s="294">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560">
        <v>2.6315789473684199E-2</v>
      </c>
      <c r="BC379" s="560">
        <v>0.161764705882353</v>
      </c>
      <c r="BD379" s="560">
        <v>0</v>
      </c>
      <c r="BE379" s="560">
        <v>0.21052631578947401</v>
      </c>
      <c r="BF379" s="13"/>
      <c r="BG379" s="13"/>
      <c r="BH379" s="13"/>
      <c r="BI379" s="13"/>
      <c r="BJ379" s="13"/>
      <c r="BK379" s="13"/>
      <c r="BL379" s="13"/>
      <c r="BM379" s="13"/>
      <c r="BN379" s="13">
        <v>2.6315789473684199E-2</v>
      </c>
      <c r="BO379" s="13">
        <v>0.161764705882353</v>
      </c>
      <c r="BP379" s="13">
        <v>0</v>
      </c>
      <c r="BQ379" s="13">
        <v>0.21052631578947401</v>
      </c>
      <c r="BR379" s="704" t="s">
        <v>35</v>
      </c>
      <c r="BS379" s="704" t="s">
        <v>36</v>
      </c>
      <c r="BT379" s="704" t="s">
        <v>35</v>
      </c>
      <c r="BU379" s="704" t="s">
        <v>36</v>
      </c>
      <c r="BV379" s="704" t="s">
        <v>35</v>
      </c>
      <c r="BW379" s="704" t="s">
        <v>36</v>
      </c>
      <c r="BX379" s="704" t="s">
        <v>35</v>
      </c>
      <c r="BY379" s="704" t="s">
        <v>36</v>
      </c>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CP379" s="14">
        <v>2.46</v>
      </c>
      <c r="CQ379" s="14">
        <v>0</v>
      </c>
      <c r="CR379" s="14">
        <v>2.46</v>
      </c>
      <c r="CS379" s="14">
        <v>0</v>
      </c>
      <c r="DB379" s="14">
        <v>4.5599999999999996</v>
      </c>
      <c r="DC379" s="14">
        <v>4.5599999999999996</v>
      </c>
      <c r="DD379" s="14">
        <v>0</v>
      </c>
      <c r="DE379" s="14">
        <v>0</v>
      </c>
      <c r="DF379" s="14">
        <v>4.5599999999999996</v>
      </c>
      <c r="DG379" s="14">
        <v>0</v>
      </c>
      <c r="DH379" s="14">
        <v>4.5599999999999996</v>
      </c>
      <c r="DI379" s="14">
        <v>0</v>
      </c>
      <c r="DR379" s="14">
        <v>1.5</v>
      </c>
      <c r="DS379" s="14">
        <v>1.53</v>
      </c>
      <c r="DV379" s="183">
        <f t="shared" si="15"/>
        <v>2</v>
      </c>
      <c r="DW379" s="183">
        <f t="shared" si="16"/>
        <v>2</v>
      </c>
      <c r="DX379" s="12">
        <f t="shared" si="17"/>
        <v>0</v>
      </c>
      <c r="DY379" s="12">
        <v>0</v>
      </c>
    </row>
    <row r="380" spans="1:129" x14ac:dyDescent="0.25">
      <c r="A380" s="294">
        <v>5041</v>
      </c>
      <c r="B380" s="294">
        <v>676029</v>
      </c>
      <c r="C380" s="294">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560">
        <v>2.8169014084507001E-2</v>
      </c>
      <c r="BC380" s="560">
        <v>1.6949152542372899E-2</v>
      </c>
      <c r="BD380" s="560">
        <v>0</v>
      </c>
      <c r="BE380" s="560">
        <v>0.17142857142857101</v>
      </c>
      <c r="BF380" s="13"/>
      <c r="BG380" s="13"/>
      <c r="BH380" s="13"/>
      <c r="BI380" s="13"/>
      <c r="BJ380" s="13"/>
      <c r="BK380" s="13"/>
      <c r="BL380" s="13"/>
      <c r="BM380" s="13"/>
      <c r="BN380" s="13">
        <v>2.8169014084507001E-2</v>
      </c>
      <c r="BO380" s="13">
        <v>1.6949152542372899E-2</v>
      </c>
      <c r="BP380" s="13">
        <v>0</v>
      </c>
      <c r="BQ380" s="13">
        <v>0.17142857142857101</v>
      </c>
      <c r="BR380" s="704" t="s">
        <v>35</v>
      </c>
      <c r="BS380" s="704" t="s">
        <v>35</v>
      </c>
      <c r="BT380" s="704" t="s">
        <v>35</v>
      </c>
      <c r="BU380" s="704" t="s">
        <v>36</v>
      </c>
      <c r="BV380" s="704" t="s">
        <v>35</v>
      </c>
      <c r="BW380" s="704" t="s">
        <v>35</v>
      </c>
      <c r="BX380" s="704" t="s">
        <v>35</v>
      </c>
      <c r="BY380" s="704" t="s">
        <v>36</v>
      </c>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9.74</v>
      </c>
      <c r="CF380" s="14">
        <f>+INDEX('Monthy Targets'!AB:AB,MATCH(FY2018_ALL_Targets!$B380,'Monthy Targets'!$B:$B,0))</f>
        <v>9.7799999999999994</v>
      </c>
      <c r="CG380" s="14">
        <f>+INDEX('Monthy Targets'!AC:AC,MATCH(FY2018_ALL_Targets!$B380,'Monthy Targets'!$B:$B,0))</f>
        <v>0</v>
      </c>
      <c r="CH380" s="14">
        <f>+INDEX('Monthy Targets'!AD:AD,MATCH(FY2018_ALL_Targets!$B380,'Monthy Targets'!$B:$B,0))</f>
        <v>0</v>
      </c>
      <c r="CI380" s="14">
        <f>+INDEX('Monthy Targets'!AE:AE,MATCH(FY2018_ALL_Targets!$B380,'Monthy Targets'!$B:$B,0))</f>
        <v>0</v>
      </c>
      <c r="CJ380" s="14">
        <f>+INDEX('Monthy Targets'!AF:AF,MATCH(FY2018_ALL_Targets!$B380,'Monthy Targets'!$B:$B,0))</f>
        <v>0</v>
      </c>
      <c r="CK380" s="14">
        <f>+INDEX('Monthy Targets'!AG:AG,MATCH(FY2018_ALL_Targets!$B380,'Monthy Targets'!$B:$B,0))</f>
        <v>0</v>
      </c>
      <c r="CL380" s="14">
        <v>0.65</v>
      </c>
      <c r="CM380" s="14">
        <v>0.65</v>
      </c>
      <c r="CN380" s="14">
        <v>0.65</v>
      </c>
      <c r="CO380" s="14">
        <v>0.65</v>
      </c>
      <c r="CP380" s="14">
        <v>0.65</v>
      </c>
      <c r="CQ380" s="14">
        <v>0.65</v>
      </c>
      <c r="CR380" s="14">
        <v>0.65</v>
      </c>
      <c r="CS380" s="14">
        <v>0</v>
      </c>
      <c r="DB380" s="14">
        <v>1.2</v>
      </c>
      <c r="DC380" s="14">
        <v>1.2</v>
      </c>
      <c r="DD380" s="14">
        <v>1.2</v>
      </c>
      <c r="DE380" s="14">
        <v>1.2</v>
      </c>
      <c r="DF380" s="14">
        <v>1.2</v>
      </c>
      <c r="DG380" s="14">
        <v>1.2</v>
      </c>
      <c r="DH380" s="14">
        <v>1.2</v>
      </c>
      <c r="DI380" s="14">
        <v>0</v>
      </c>
      <c r="DR380" s="14">
        <v>1.83</v>
      </c>
      <c r="DS380" s="14">
        <v>1.67</v>
      </c>
      <c r="DV380" s="183">
        <f t="shared" si="15"/>
        <v>1</v>
      </c>
      <c r="DW380" s="183">
        <f t="shared" si="16"/>
        <v>1</v>
      </c>
      <c r="DX380" s="12">
        <f t="shared" si="17"/>
        <v>0</v>
      </c>
      <c r="DY380" s="12">
        <v>0</v>
      </c>
    </row>
    <row r="381" spans="1:129" x14ac:dyDescent="0.25">
      <c r="A381" s="294">
        <v>4627</v>
      </c>
      <c r="B381" s="294">
        <v>676030</v>
      </c>
      <c r="C381" s="294">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560">
        <v>5.7142857142857099E-2</v>
      </c>
      <c r="BC381" s="560">
        <v>0</v>
      </c>
      <c r="BD381" s="560">
        <v>0</v>
      </c>
      <c r="BE381" s="560">
        <v>2.9411764705882401E-2</v>
      </c>
      <c r="BF381" s="13"/>
      <c r="BG381" s="13"/>
      <c r="BH381" s="13"/>
      <c r="BI381" s="13"/>
      <c r="BJ381" s="13"/>
      <c r="BK381" s="13"/>
      <c r="BL381" s="13"/>
      <c r="BM381" s="13"/>
      <c r="BN381" s="13">
        <v>5.7142857142857099E-2</v>
      </c>
      <c r="BO381" s="13">
        <v>0</v>
      </c>
      <c r="BP381" s="13">
        <v>0</v>
      </c>
      <c r="BQ381" s="13">
        <v>2.9411764705882401E-2</v>
      </c>
      <c r="BR381" s="704" t="s">
        <v>36</v>
      </c>
      <c r="BS381" s="704" t="s">
        <v>35</v>
      </c>
      <c r="BT381" s="704" t="s">
        <v>35</v>
      </c>
      <c r="BU381" s="704" t="s">
        <v>35</v>
      </c>
      <c r="BV381" s="704" t="s">
        <v>36</v>
      </c>
      <c r="BW381" s="704" t="s">
        <v>35</v>
      </c>
      <c r="BX381" s="704" t="s">
        <v>35</v>
      </c>
      <c r="BY381" s="704" t="s">
        <v>35</v>
      </c>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4.3899999999999997</v>
      </c>
      <c r="CF381" s="14">
        <f>+INDEX('Monthy Targets'!AB:AB,MATCH(FY2018_ALL_Targets!$B381,'Monthy Targets'!$B:$B,0))</f>
        <v>4.42</v>
      </c>
      <c r="CG381" s="14">
        <f>+INDEX('Monthy Targets'!AC:AC,MATCH(FY2018_ALL_Targets!$B381,'Monthy Targets'!$B:$B,0))</f>
        <v>0</v>
      </c>
      <c r="CH381" s="14">
        <f>+INDEX('Monthy Targets'!AD:AD,MATCH(FY2018_ALL_Targets!$B381,'Monthy Targets'!$B:$B,0))</f>
        <v>0</v>
      </c>
      <c r="CI381" s="14">
        <f>+INDEX('Monthy Targets'!AE:AE,MATCH(FY2018_ALL_Targets!$B381,'Monthy Targets'!$B:$B,0))</f>
        <v>0</v>
      </c>
      <c r="CJ381" s="14">
        <f>+INDEX('Monthy Targets'!AF:AF,MATCH(FY2018_ALL_Targets!$B381,'Monthy Targets'!$B:$B,0))</f>
        <v>0</v>
      </c>
      <c r="CK381" s="14">
        <f>+INDEX('Monthy Targets'!AG:AG,MATCH(FY2018_ALL_Targets!$B381,'Monthy Targets'!$B:$B,0))</f>
        <v>0</v>
      </c>
      <c r="CL381" s="14">
        <v>0</v>
      </c>
      <c r="CM381" s="14">
        <v>0.28999999999999998</v>
      </c>
      <c r="CN381" s="14">
        <v>0.28999999999999998</v>
      </c>
      <c r="CO381" s="14">
        <v>0.28999999999999998</v>
      </c>
      <c r="CP381" s="14">
        <v>0</v>
      </c>
      <c r="CQ381" s="14">
        <v>0.28999999999999998</v>
      </c>
      <c r="CR381" s="14">
        <v>0.28999999999999998</v>
      </c>
      <c r="CS381" s="14">
        <v>0.28999999999999998</v>
      </c>
      <c r="DB381" s="14">
        <v>0</v>
      </c>
      <c r="DC381" s="14">
        <v>0.54</v>
      </c>
      <c r="DD381" s="14">
        <v>0.54</v>
      </c>
      <c r="DE381" s="14">
        <v>0.54</v>
      </c>
      <c r="DF381" s="14">
        <v>0</v>
      </c>
      <c r="DG381" s="14">
        <v>0.54</v>
      </c>
      <c r="DH381" s="14">
        <v>0.54</v>
      </c>
      <c r="DI381" s="14">
        <v>0.54</v>
      </c>
      <c r="DR381" s="14">
        <v>0.73</v>
      </c>
      <c r="DS381" s="14">
        <v>0.75</v>
      </c>
      <c r="DV381" s="183">
        <f t="shared" si="15"/>
        <v>1</v>
      </c>
      <c r="DW381" s="183">
        <f t="shared" si="16"/>
        <v>1</v>
      </c>
      <c r="DX381" s="12">
        <f t="shared" si="17"/>
        <v>0</v>
      </c>
      <c r="DY381" s="12">
        <v>0</v>
      </c>
    </row>
    <row r="382" spans="1:129" x14ac:dyDescent="0.25">
      <c r="A382" s="294">
        <v>4744</v>
      </c>
      <c r="B382" s="294">
        <v>676034</v>
      </c>
      <c r="C382" s="294">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560">
        <v>7.8947368421052599E-2</v>
      </c>
      <c r="BC382" s="560">
        <v>4.1666666666666699E-2</v>
      </c>
      <c r="BD382" s="560">
        <v>0</v>
      </c>
      <c r="BE382" s="560">
        <v>8.3333333333333301E-2</v>
      </c>
      <c r="BF382" s="13"/>
      <c r="BG382" s="13"/>
      <c r="BH382" s="13"/>
      <c r="BI382" s="13"/>
      <c r="BJ382" s="13"/>
      <c r="BK382" s="13"/>
      <c r="BL382" s="13"/>
      <c r="BM382" s="13"/>
      <c r="BN382" s="13">
        <v>7.8947368421052599E-2</v>
      </c>
      <c r="BO382" s="13">
        <v>4.1666666666666699E-2</v>
      </c>
      <c r="BP382" s="13">
        <v>0</v>
      </c>
      <c r="BQ382" s="13">
        <v>8.3333333333333301E-2</v>
      </c>
      <c r="BR382" s="704" t="s">
        <v>36</v>
      </c>
      <c r="BS382" s="704" t="s">
        <v>35</v>
      </c>
      <c r="BT382" s="704" t="s">
        <v>35</v>
      </c>
      <c r="BU382" s="704" t="s">
        <v>35</v>
      </c>
      <c r="BV382" s="704" t="s">
        <v>36</v>
      </c>
      <c r="BW382" s="704" t="s">
        <v>35</v>
      </c>
      <c r="BX382" s="704" t="s">
        <v>35</v>
      </c>
      <c r="BY382" s="704" t="s">
        <v>35</v>
      </c>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5.21</v>
      </c>
      <c r="CF382" s="14">
        <f>+INDEX('Monthy Targets'!AB:AB,MATCH(FY2018_ALL_Targets!$B382,'Monthy Targets'!$B:$B,0))</f>
        <v>5.24</v>
      </c>
      <c r="CG382" s="14">
        <f>+INDEX('Monthy Targets'!AC:AC,MATCH(FY2018_ALL_Targets!$B382,'Monthy Targets'!$B:$B,0))</f>
        <v>0</v>
      </c>
      <c r="CH382" s="14">
        <f>+INDEX('Monthy Targets'!AD:AD,MATCH(FY2018_ALL_Targets!$B382,'Monthy Targets'!$B:$B,0))</f>
        <v>0</v>
      </c>
      <c r="CI382" s="14">
        <f>+INDEX('Monthy Targets'!AE:AE,MATCH(FY2018_ALL_Targets!$B382,'Monthy Targets'!$B:$B,0))</f>
        <v>0</v>
      </c>
      <c r="CJ382" s="14">
        <f>+INDEX('Monthy Targets'!AF:AF,MATCH(FY2018_ALL_Targets!$B382,'Monthy Targets'!$B:$B,0))</f>
        <v>0</v>
      </c>
      <c r="CK382" s="14">
        <f>+INDEX('Monthy Targets'!AG:AG,MATCH(FY2018_ALL_Targets!$B382,'Monthy Targets'!$B:$B,0))</f>
        <v>0</v>
      </c>
      <c r="CL382" s="14">
        <v>0</v>
      </c>
      <c r="CM382" s="14">
        <v>0.35</v>
      </c>
      <c r="CN382" s="14">
        <v>0.35</v>
      </c>
      <c r="CO382" s="14">
        <v>0.35</v>
      </c>
      <c r="CP382" s="14">
        <v>0</v>
      </c>
      <c r="CQ382" s="14">
        <v>0.35</v>
      </c>
      <c r="CR382" s="14">
        <v>0.35</v>
      </c>
      <c r="CS382" s="14">
        <v>0.35</v>
      </c>
      <c r="DB382" s="14">
        <v>0</v>
      </c>
      <c r="DC382" s="14">
        <v>0.64</v>
      </c>
      <c r="DD382" s="14">
        <v>0.64</v>
      </c>
      <c r="DE382" s="14">
        <v>0.64</v>
      </c>
      <c r="DF382" s="14">
        <v>0</v>
      </c>
      <c r="DG382" s="14">
        <v>0.64</v>
      </c>
      <c r="DH382" s="14">
        <v>0.64</v>
      </c>
      <c r="DI382" s="14">
        <v>0.64</v>
      </c>
      <c r="DR382" s="14">
        <v>0.87</v>
      </c>
      <c r="DS382" s="14">
        <v>0.89</v>
      </c>
      <c r="DV382" s="183">
        <f t="shared" si="15"/>
        <v>1</v>
      </c>
      <c r="DW382" s="183">
        <f t="shared" si="16"/>
        <v>1</v>
      </c>
      <c r="DX382" s="12">
        <f t="shared" si="17"/>
        <v>0</v>
      </c>
      <c r="DY382" s="12">
        <v>0</v>
      </c>
    </row>
    <row r="383" spans="1:129" x14ac:dyDescent="0.25">
      <c r="A383" s="294">
        <v>102010</v>
      </c>
      <c r="B383" s="294">
        <v>676037</v>
      </c>
      <c r="C383" s="294">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560">
        <v>1.13636363636364E-2</v>
      </c>
      <c r="BC383" s="560">
        <v>6.1728395061728399E-2</v>
      </c>
      <c r="BD383" s="560">
        <v>0</v>
      </c>
      <c r="BE383" s="560">
        <v>0.126436781609195</v>
      </c>
      <c r="BF383" s="13"/>
      <c r="BG383" s="13"/>
      <c r="BH383" s="13"/>
      <c r="BI383" s="13"/>
      <c r="BJ383" s="13"/>
      <c r="BK383" s="13"/>
      <c r="BL383" s="13"/>
      <c r="BM383" s="13"/>
      <c r="BN383" s="13">
        <v>1.13636363636364E-2</v>
      </c>
      <c r="BO383" s="13">
        <v>6.1728395061728399E-2</v>
      </c>
      <c r="BP383" s="13">
        <v>0</v>
      </c>
      <c r="BQ383" s="13">
        <v>0.126436781609195</v>
      </c>
      <c r="BR383" s="704" t="s">
        <v>35</v>
      </c>
      <c r="BS383" s="704" t="s">
        <v>35</v>
      </c>
      <c r="BT383" s="704" t="s">
        <v>35</v>
      </c>
      <c r="BU383" s="704" t="s">
        <v>35</v>
      </c>
      <c r="BV383" s="704" t="s">
        <v>35</v>
      </c>
      <c r="BW383" s="704" t="s">
        <v>35</v>
      </c>
      <c r="BX383" s="704" t="s">
        <v>35</v>
      </c>
      <c r="BY383" s="704" t="s">
        <v>35</v>
      </c>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22.36</v>
      </c>
      <c r="CF383" s="14">
        <f>+INDEX('Monthy Targets'!AB:AB,MATCH(FY2018_ALL_Targets!$B383,'Monthy Targets'!$B:$B,0))</f>
        <v>22.5</v>
      </c>
      <c r="CG383" s="14">
        <f>+INDEX('Monthy Targets'!AC:AC,MATCH(FY2018_ALL_Targets!$B383,'Monthy Targets'!$B:$B,0))</f>
        <v>0</v>
      </c>
      <c r="CH383" s="14">
        <f>+INDEX('Monthy Targets'!AD:AD,MATCH(FY2018_ALL_Targets!$B383,'Monthy Targets'!$B:$B,0))</f>
        <v>0</v>
      </c>
      <c r="CI383" s="14">
        <f>+INDEX('Monthy Targets'!AE:AE,MATCH(FY2018_ALL_Targets!$B383,'Monthy Targets'!$B:$B,0))</f>
        <v>0</v>
      </c>
      <c r="CJ383" s="14">
        <f>+INDEX('Monthy Targets'!AF:AF,MATCH(FY2018_ALL_Targets!$B383,'Monthy Targets'!$B:$B,0))</f>
        <v>0</v>
      </c>
      <c r="CK383" s="14">
        <f>+INDEX('Monthy Targets'!AG:AG,MATCH(FY2018_ALL_Targets!$B383,'Monthy Targets'!$B:$B,0))</f>
        <v>0</v>
      </c>
      <c r="CL383" s="14">
        <v>1.49</v>
      </c>
      <c r="CM383" s="14">
        <v>1.49</v>
      </c>
      <c r="CN383" s="14">
        <v>0</v>
      </c>
      <c r="CO383" s="14">
        <v>1.49</v>
      </c>
      <c r="CP383" s="14">
        <v>1.49</v>
      </c>
      <c r="CQ383" s="14">
        <v>1.49</v>
      </c>
      <c r="CR383" s="14">
        <v>1.49</v>
      </c>
      <c r="CS383" s="14">
        <v>1.49</v>
      </c>
      <c r="DB383" s="14">
        <v>2.76</v>
      </c>
      <c r="DC383" s="14">
        <v>2.76</v>
      </c>
      <c r="DD383" s="14">
        <v>0</v>
      </c>
      <c r="DE383" s="14">
        <v>2.76</v>
      </c>
      <c r="DF383" s="14">
        <v>2.76</v>
      </c>
      <c r="DG383" s="14">
        <v>2.76</v>
      </c>
      <c r="DH383" s="14">
        <v>2.76</v>
      </c>
      <c r="DI383" s="14">
        <v>2.76</v>
      </c>
      <c r="DR383" s="14">
        <v>3.75</v>
      </c>
      <c r="DS383" s="14">
        <v>4.3</v>
      </c>
      <c r="DV383" s="183">
        <f t="shared" si="15"/>
        <v>0</v>
      </c>
      <c r="DW383" s="183">
        <f t="shared" si="16"/>
        <v>0</v>
      </c>
      <c r="DX383" s="12">
        <f t="shared" si="17"/>
        <v>0</v>
      </c>
      <c r="DY383" s="12">
        <v>0</v>
      </c>
    </row>
    <row r="384" spans="1:129" x14ac:dyDescent="0.25">
      <c r="A384" s="294">
        <v>5045</v>
      </c>
      <c r="B384" s="294">
        <v>676044</v>
      </c>
      <c r="C384" s="294">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560">
        <v>3.0769230769230799E-2</v>
      </c>
      <c r="BC384" s="560">
        <v>5.7142857142857099E-2</v>
      </c>
      <c r="BD384" s="560">
        <v>0</v>
      </c>
      <c r="BE384" s="560">
        <v>0.13725490196078399</v>
      </c>
      <c r="BF384" s="13"/>
      <c r="BG384" s="13"/>
      <c r="BH384" s="13"/>
      <c r="BI384" s="13"/>
      <c r="BJ384" s="13"/>
      <c r="BK384" s="13"/>
      <c r="BL384" s="13"/>
      <c r="BM384" s="13"/>
      <c r="BN384" s="13">
        <v>3.0769230769230799E-2</v>
      </c>
      <c r="BO384" s="13">
        <v>5.7142857142857099E-2</v>
      </c>
      <c r="BP384" s="13">
        <v>0</v>
      </c>
      <c r="BQ384" s="13">
        <v>0.13725490196078399</v>
      </c>
      <c r="BR384" s="704" t="s">
        <v>35</v>
      </c>
      <c r="BS384" s="704" t="s">
        <v>35</v>
      </c>
      <c r="BT384" s="704" t="s">
        <v>35</v>
      </c>
      <c r="BU384" s="704" t="s">
        <v>35</v>
      </c>
      <c r="BV384" s="704" t="s">
        <v>35</v>
      </c>
      <c r="BW384" s="704" t="s">
        <v>35</v>
      </c>
      <c r="BX384" s="704" t="s">
        <v>35</v>
      </c>
      <c r="BY384" s="704" t="s">
        <v>35</v>
      </c>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10.43</v>
      </c>
      <c r="CF384" s="14">
        <f>+INDEX('Monthy Targets'!AB:AB,MATCH(FY2018_ALL_Targets!$B384,'Monthy Targets'!$B:$B,0))</f>
        <v>10.48</v>
      </c>
      <c r="CG384" s="14">
        <f>+INDEX('Monthy Targets'!AC:AC,MATCH(FY2018_ALL_Targets!$B384,'Monthy Targets'!$B:$B,0))</f>
        <v>0</v>
      </c>
      <c r="CH384" s="14">
        <f>+INDEX('Monthy Targets'!AD:AD,MATCH(FY2018_ALL_Targets!$B384,'Monthy Targets'!$B:$B,0))</f>
        <v>0</v>
      </c>
      <c r="CI384" s="14">
        <f>+INDEX('Monthy Targets'!AE:AE,MATCH(FY2018_ALL_Targets!$B384,'Monthy Targets'!$B:$B,0))</f>
        <v>0</v>
      </c>
      <c r="CJ384" s="14">
        <f>+INDEX('Monthy Targets'!AF:AF,MATCH(FY2018_ALL_Targets!$B384,'Monthy Targets'!$B:$B,0))</f>
        <v>0</v>
      </c>
      <c r="CK384" s="14">
        <f>+INDEX('Monthy Targets'!AG:AG,MATCH(FY2018_ALL_Targets!$B384,'Monthy Targets'!$B:$B,0))</f>
        <v>0</v>
      </c>
      <c r="CL384" s="14">
        <v>0.69</v>
      </c>
      <c r="CM384" s="14">
        <v>0.69</v>
      </c>
      <c r="CN384" s="14">
        <v>0.69</v>
      </c>
      <c r="CO384" s="14">
        <v>0.69</v>
      </c>
      <c r="CP384" s="14">
        <v>0.69</v>
      </c>
      <c r="CQ384" s="14">
        <v>0.69</v>
      </c>
      <c r="CR384" s="14">
        <v>0.69</v>
      </c>
      <c r="CS384" s="14">
        <v>0.69</v>
      </c>
      <c r="DB384" s="14">
        <v>1.29</v>
      </c>
      <c r="DC384" s="14">
        <v>1.29</v>
      </c>
      <c r="DD384" s="14">
        <v>1.29</v>
      </c>
      <c r="DE384" s="14">
        <v>1.29</v>
      </c>
      <c r="DF384" s="14">
        <v>1.29</v>
      </c>
      <c r="DG384" s="14">
        <v>1.29</v>
      </c>
      <c r="DH384" s="14">
        <v>1.29</v>
      </c>
      <c r="DI384" s="14">
        <v>1.29</v>
      </c>
      <c r="DR384" s="14">
        <v>1.96</v>
      </c>
      <c r="DS384" s="14">
        <v>2.0099999999999998</v>
      </c>
      <c r="DV384" s="183">
        <f t="shared" si="15"/>
        <v>0</v>
      </c>
      <c r="DW384" s="183">
        <f t="shared" si="16"/>
        <v>0</v>
      </c>
      <c r="DX384" s="12">
        <f t="shared" si="17"/>
        <v>0</v>
      </c>
      <c r="DY384" s="12">
        <v>0</v>
      </c>
    </row>
    <row r="385" spans="1:129" x14ac:dyDescent="0.25">
      <c r="A385" s="294">
        <v>5326</v>
      </c>
      <c r="B385" s="294">
        <v>676048</v>
      </c>
      <c r="C385" s="294">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560">
        <v>3.03030303030303E-2</v>
      </c>
      <c r="BC385" s="560">
        <v>0</v>
      </c>
      <c r="BD385" s="560">
        <v>0</v>
      </c>
      <c r="BE385" s="560">
        <v>8.1967213114754106E-2</v>
      </c>
      <c r="BF385" s="13"/>
      <c r="BG385" s="13"/>
      <c r="BH385" s="13"/>
      <c r="BI385" s="13"/>
      <c r="BJ385" s="13"/>
      <c r="BK385" s="13"/>
      <c r="BL385" s="13"/>
      <c r="BM385" s="13"/>
      <c r="BN385" s="13">
        <v>3.03030303030303E-2</v>
      </c>
      <c r="BO385" s="13">
        <v>0</v>
      </c>
      <c r="BP385" s="13">
        <v>0</v>
      </c>
      <c r="BQ385" s="13">
        <v>8.1967213114754106E-2</v>
      </c>
      <c r="BR385" s="704" t="s">
        <v>35</v>
      </c>
      <c r="BS385" s="704" t="s">
        <v>35</v>
      </c>
      <c r="BT385" s="704" t="s">
        <v>35</v>
      </c>
      <c r="BU385" s="704" t="s">
        <v>35</v>
      </c>
      <c r="BV385" s="704" t="s">
        <v>35</v>
      </c>
      <c r="BW385" s="704" t="s">
        <v>35</v>
      </c>
      <c r="BX385" s="704" t="s">
        <v>35</v>
      </c>
      <c r="BY385" s="704" t="s">
        <v>35</v>
      </c>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5.69</v>
      </c>
      <c r="CF385" s="14">
        <f>+INDEX('Monthy Targets'!AB:AB,MATCH(FY2018_ALL_Targets!$B385,'Monthy Targets'!$B:$B,0))</f>
        <v>5.72</v>
      </c>
      <c r="CG385" s="14">
        <f>+INDEX('Monthy Targets'!AC:AC,MATCH(FY2018_ALL_Targets!$B385,'Monthy Targets'!$B:$B,0))</f>
        <v>0</v>
      </c>
      <c r="CH385" s="14">
        <f>+INDEX('Monthy Targets'!AD:AD,MATCH(FY2018_ALL_Targets!$B385,'Monthy Targets'!$B:$B,0))</f>
        <v>0</v>
      </c>
      <c r="CI385" s="14">
        <f>+INDEX('Monthy Targets'!AE:AE,MATCH(FY2018_ALL_Targets!$B385,'Monthy Targets'!$B:$B,0))</f>
        <v>0</v>
      </c>
      <c r="CJ385" s="14">
        <f>+INDEX('Monthy Targets'!AF:AF,MATCH(FY2018_ALL_Targets!$B385,'Monthy Targets'!$B:$B,0))</f>
        <v>0</v>
      </c>
      <c r="CK385" s="14">
        <f>+INDEX('Monthy Targets'!AG:AG,MATCH(FY2018_ALL_Targets!$B385,'Monthy Targets'!$B:$B,0))</f>
        <v>0</v>
      </c>
      <c r="CL385" s="14">
        <v>0.38</v>
      </c>
      <c r="CM385" s="14">
        <v>0.38</v>
      </c>
      <c r="CN385" s="14">
        <v>0.38</v>
      </c>
      <c r="CO385" s="14">
        <v>0.38</v>
      </c>
      <c r="CP385" s="14">
        <v>0.38</v>
      </c>
      <c r="CQ385" s="14">
        <v>0.38</v>
      </c>
      <c r="CR385" s="14">
        <v>0.38</v>
      </c>
      <c r="CS385" s="14">
        <v>0.38</v>
      </c>
      <c r="DB385" s="14">
        <v>0.7</v>
      </c>
      <c r="DC385" s="14">
        <v>0.7</v>
      </c>
      <c r="DD385" s="14">
        <v>0.7</v>
      </c>
      <c r="DE385" s="14">
        <v>0.7</v>
      </c>
      <c r="DF385" s="14">
        <v>0.7</v>
      </c>
      <c r="DG385" s="14">
        <v>0.7</v>
      </c>
      <c r="DH385" s="14">
        <v>0.7</v>
      </c>
      <c r="DI385" s="14">
        <v>0.7</v>
      </c>
      <c r="DR385" s="14">
        <v>1.07</v>
      </c>
      <c r="DS385" s="14">
        <v>1.1000000000000001</v>
      </c>
      <c r="DV385" s="183">
        <f t="shared" si="15"/>
        <v>0</v>
      </c>
      <c r="DW385" s="183">
        <f t="shared" si="16"/>
        <v>0</v>
      </c>
      <c r="DX385" s="12">
        <f t="shared" si="17"/>
        <v>0</v>
      </c>
      <c r="DY385" s="12">
        <v>0</v>
      </c>
    </row>
    <row r="386" spans="1:129" x14ac:dyDescent="0.25">
      <c r="A386" s="294">
        <v>5386</v>
      </c>
      <c r="B386" s="294">
        <v>676049</v>
      </c>
      <c r="C386" s="294">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560">
        <v>0</v>
      </c>
      <c r="BC386" s="560">
        <v>6.8181818181818205E-2</v>
      </c>
      <c r="BD386" s="560">
        <v>0</v>
      </c>
      <c r="BE386" s="560">
        <v>3.2258064516128997E-2</v>
      </c>
      <c r="BF386" s="13"/>
      <c r="BG386" s="13"/>
      <c r="BH386" s="13"/>
      <c r="BI386" s="13"/>
      <c r="BJ386" s="13"/>
      <c r="BK386" s="13"/>
      <c r="BL386" s="13"/>
      <c r="BM386" s="13"/>
      <c r="BN386" s="13">
        <v>0</v>
      </c>
      <c r="BO386" s="13">
        <v>6.8181818181818205E-2</v>
      </c>
      <c r="BP386" s="13">
        <v>0</v>
      </c>
      <c r="BQ386" s="13">
        <v>3.2258064516128997E-2</v>
      </c>
      <c r="BR386" s="704" t="s">
        <v>35</v>
      </c>
      <c r="BS386" s="704" t="s">
        <v>36</v>
      </c>
      <c r="BT386" s="704" t="s">
        <v>35</v>
      </c>
      <c r="BU386" s="704" t="s">
        <v>35</v>
      </c>
      <c r="BV386" s="704" t="s">
        <v>35</v>
      </c>
      <c r="BW386" s="704" t="s">
        <v>36</v>
      </c>
      <c r="BX386" s="704" t="s">
        <v>35</v>
      </c>
      <c r="BY386" s="704" t="s">
        <v>35</v>
      </c>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6.33</v>
      </c>
      <c r="CF386" s="14">
        <f>+INDEX('Monthy Targets'!AB:AB,MATCH(FY2018_ALL_Targets!$B386,'Monthy Targets'!$B:$B,0))</f>
        <v>6.36</v>
      </c>
      <c r="CG386" s="14">
        <f>+INDEX('Monthy Targets'!AC:AC,MATCH(FY2018_ALL_Targets!$B386,'Monthy Targets'!$B:$B,0))</f>
        <v>0</v>
      </c>
      <c r="CH386" s="14">
        <f>+INDEX('Monthy Targets'!AD:AD,MATCH(FY2018_ALL_Targets!$B386,'Monthy Targets'!$B:$B,0))</f>
        <v>0</v>
      </c>
      <c r="CI386" s="14">
        <f>+INDEX('Monthy Targets'!AE:AE,MATCH(FY2018_ALL_Targets!$B386,'Monthy Targets'!$B:$B,0))</f>
        <v>0</v>
      </c>
      <c r="CJ386" s="14">
        <f>+INDEX('Monthy Targets'!AF:AF,MATCH(FY2018_ALL_Targets!$B386,'Monthy Targets'!$B:$B,0))</f>
        <v>0</v>
      </c>
      <c r="CK386" s="14">
        <f>+INDEX('Monthy Targets'!AG:AG,MATCH(FY2018_ALL_Targets!$B386,'Monthy Targets'!$B:$B,0))</f>
        <v>0</v>
      </c>
      <c r="CL386" s="14">
        <v>0.42</v>
      </c>
      <c r="CM386" s="14">
        <v>0.42</v>
      </c>
      <c r="CN386" s="14">
        <v>0.42</v>
      </c>
      <c r="CO386" s="14">
        <v>0.42</v>
      </c>
      <c r="CP386" s="14">
        <v>0.42</v>
      </c>
      <c r="CQ386" s="14">
        <v>0</v>
      </c>
      <c r="CR386" s="14">
        <v>0.42</v>
      </c>
      <c r="CS386" s="14">
        <v>0.42</v>
      </c>
      <c r="DB386" s="14">
        <v>0.78</v>
      </c>
      <c r="DC386" s="14">
        <v>0</v>
      </c>
      <c r="DD386" s="14">
        <v>0.78</v>
      </c>
      <c r="DE386" s="14">
        <v>0.78</v>
      </c>
      <c r="DF386" s="14">
        <v>0.78</v>
      </c>
      <c r="DG386" s="14">
        <v>0</v>
      </c>
      <c r="DH386" s="14">
        <v>0.78</v>
      </c>
      <c r="DI386" s="14">
        <v>0.78</v>
      </c>
      <c r="DR386" s="14">
        <v>1.1000000000000001</v>
      </c>
      <c r="DS386" s="14">
        <v>1.0900000000000001</v>
      </c>
      <c r="DV386" s="183">
        <f t="shared" si="15"/>
        <v>1</v>
      </c>
      <c r="DW386" s="183">
        <f t="shared" si="16"/>
        <v>1</v>
      </c>
      <c r="DX386" s="12">
        <f t="shared" si="17"/>
        <v>0</v>
      </c>
      <c r="DY386" s="12">
        <v>0</v>
      </c>
    </row>
    <row r="387" spans="1:129" x14ac:dyDescent="0.25">
      <c r="A387" s="294">
        <v>5329</v>
      </c>
      <c r="B387" s="294">
        <v>676051</v>
      </c>
      <c r="C387" s="294">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560">
        <v>7.0422535211267595E-2</v>
      </c>
      <c r="BC387" s="560">
        <v>8.9285714285714302E-2</v>
      </c>
      <c r="BD387" s="560">
        <v>0</v>
      </c>
      <c r="BE387" s="560">
        <v>4.3478260869565202E-2</v>
      </c>
      <c r="BF387" s="13"/>
      <c r="BG387" s="13"/>
      <c r="BH387" s="13"/>
      <c r="BI387" s="13"/>
      <c r="BJ387" s="13"/>
      <c r="BK387" s="13"/>
      <c r="BL387" s="13"/>
      <c r="BM387" s="13"/>
      <c r="BN387" s="13">
        <v>7.0422535211267595E-2</v>
      </c>
      <c r="BO387" s="13">
        <v>8.9285714285714302E-2</v>
      </c>
      <c r="BP387" s="13">
        <v>0</v>
      </c>
      <c r="BQ387" s="13">
        <v>4.3478260869565202E-2</v>
      </c>
      <c r="BR387" s="704" t="s">
        <v>36</v>
      </c>
      <c r="BS387" s="704" t="s">
        <v>36</v>
      </c>
      <c r="BT387" s="704" t="s">
        <v>35</v>
      </c>
      <c r="BU387" s="704" t="s">
        <v>35</v>
      </c>
      <c r="BV387" s="704" t="s">
        <v>36</v>
      </c>
      <c r="BW387" s="704" t="s">
        <v>36</v>
      </c>
      <c r="BX387" s="704" t="s">
        <v>35</v>
      </c>
      <c r="BY387" s="704" t="s">
        <v>35</v>
      </c>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3.94</v>
      </c>
      <c r="CF387" s="14">
        <f>+INDEX('Monthy Targets'!AB:AB,MATCH(FY2018_ALL_Targets!$B387,'Monthy Targets'!$B:$B,0))</f>
        <v>3.96</v>
      </c>
      <c r="CG387" s="14">
        <f>+INDEX('Monthy Targets'!AC:AC,MATCH(FY2018_ALL_Targets!$B387,'Monthy Targets'!$B:$B,0))</f>
        <v>0</v>
      </c>
      <c r="CH387" s="14">
        <f>+INDEX('Monthy Targets'!AD:AD,MATCH(FY2018_ALL_Targets!$B387,'Monthy Targets'!$B:$B,0))</f>
        <v>0</v>
      </c>
      <c r="CI387" s="14">
        <f>+INDEX('Monthy Targets'!AE:AE,MATCH(FY2018_ALL_Targets!$B387,'Monthy Targets'!$B:$B,0))</f>
        <v>0</v>
      </c>
      <c r="CJ387" s="14">
        <f>+INDEX('Monthy Targets'!AF:AF,MATCH(FY2018_ALL_Targets!$B387,'Monthy Targets'!$B:$B,0))</f>
        <v>0</v>
      </c>
      <c r="CK387" s="14">
        <f>+INDEX('Monthy Targets'!AG:AG,MATCH(FY2018_ALL_Targets!$B387,'Monthy Targets'!$B:$B,0))</f>
        <v>0</v>
      </c>
      <c r="CL387" s="14">
        <v>0</v>
      </c>
      <c r="CM387" s="14">
        <v>0.26</v>
      </c>
      <c r="CN387" s="14">
        <v>0.26</v>
      </c>
      <c r="CO387" s="14">
        <v>0.26</v>
      </c>
      <c r="CP387" s="14">
        <v>0</v>
      </c>
      <c r="CQ387" s="14">
        <v>0</v>
      </c>
      <c r="CR387" s="14">
        <v>0.26</v>
      </c>
      <c r="CS387" s="14">
        <v>0.26</v>
      </c>
      <c r="DB387" s="14">
        <v>0</v>
      </c>
      <c r="DC387" s="14">
        <v>0.49</v>
      </c>
      <c r="DD387" s="14">
        <v>0.49</v>
      </c>
      <c r="DE387" s="14">
        <v>0.49</v>
      </c>
      <c r="DF387" s="14">
        <v>0</v>
      </c>
      <c r="DG387" s="14">
        <v>0</v>
      </c>
      <c r="DH387" s="14">
        <v>0.49</v>
      </c>
      <c r="DI387" s="14">
        <v>0.49</v>
      </c>
      <c r="DR387" s="14">
        <v>0.66</v>
      </c>
      <c r="DS387" s="14">
        <v>0.59</v>
      </c>
      <c r="DV387" s="183">
        <f t="shared" ref="DV387:DV450" si="18">COUNTIF(BR387:BU387,"No")+COUNTIF(BR387:BU387,"MIN DATA")</f>
        <v>2</v>
      </c>
      <c r="DW387" s="183">
        <f t="shared" ref="DW387:DW450" si="19">COUNTIF(BV387:BY387,"No")+COUNTIF(BV387:BY387,"MIN DATA")</f>
        <v>2</v>
      </c>
      <c r="DX387" s="12">
        <f t="shared" ref="DX387:DX450" si="20">COUNTIF(BV387:BY387,"Min Data")</f>
        <v>0</v>
      </c>
      <c r="DY387" s="12">
        <v>0</v>
      </c>
    </row>
    <row r="388" spans="1:129" x14ac:dyDescent="0.25">
      <c r="A388" s="294">
        <v>102294</v>
      </c>
      <c r="B388" s="294">
        <v>676059</v>
      </c>
      <c r="C388" s="294">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560">
        <v>1.2500000000000001E-2</v>
      </c>
      <c r="BC388" s="560">
        <v>4.7619047619047603E-2</v>
      </c>
      <c r="BD388" s="560">
        <v>0</v>
      </c>
      <c r="BE388" s="560">
        <v>0.121621621621622</v>
      </c>
      <c r="BF388" s="13"/>
      <c r="BG388" s="13"/>
      <c r="BH388" s="13"/>
      <c r="BI388" s="13"/>
      <c r="BJ388" s="13"/>
      <c r="BK388" s="13"/>
      <c r="BL388" s="13"/>
      <c r="BM388" s="13"/>
      <c r="BN388" s="13">
        <v>1.2500000000000001E-2</v>
      </c>
      <c r="BO388" s="13">
        <v>4.7619047619047603E-2</v>
      </c>
      <c r="BP388" s="13">
        <v>0</v>
      </c>
      <c r="BQ388" s="13">
        <v>0.121621621621622</v>
      </c>
      <c r="BR388" s="704" t="s">
        <v>35</v>
      </c>
      <c r="BS388" s="704" t="s">
        <v>35</v>
      </c>
      <c r="BT388" s="704" t="s">
        <v>35</v>
      </c>
      <c r="BU388" s="704" t="s">
        <v>35</v>
      </c>
      <c r="BV388" s="704" t="s">
        <v>35</v>
      </c>
      <c r="BW388" s="704" t="s">
        <v>35</v>
      </c>
      <c r="BX388" s="704" t="s">
        <v>35</v>
      </c>
      <c r="BY388" s="704" t="s">
        <v>35</v>
      </c>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5.26</v>
      </c>
      <c r="CF388" s="14">
        <f>+INDEX('Monthy Targets'!AB:AB,MATCH(FY2018_ALL_Targets!$B388,'Monthy Targets'!$B:$B,0))</f>
        <v>5.26</v>
      </c>
      <c r="CG388" s="14">
        <f>+INDEX('Monthy Targets'!AC:AC,MATCH(FY2018_ALL_Targets!$B388,'Monthy Targets'!$B:$B,0))</f>
        <v>0</v>
      </c>
      <c r="CH388" s="14">
        <f>+INDEX('Monthy Targets'!AD:AD,MATCH(FY2018_ALL_Targets!$B388,'Monthy Targets'!$B:$B,0))</f>
        <v>0</v>
      </c>
      <c r="CI388" s="14">
        <f>+INDEX('Monthy Targets'!AE:AE,MATCH(FY2018_ALL_Targets!$B388,'Monthy Targets'!$B:$B,0))</f>
        <v>0</v>
      </c>
      <c r="CJ388" s="14">
        <f>+INDEX('Monthy Targets'!AF:AF,MATCH(FY2018_ALL_Targets!$B388,'Monthy Targets'!$B:$B,0))</f>
        <v>0</v>
      </c>
      <c r="CK388" s="14">
        <f>+INDEX('Monthy Targets'!AG:AG,MATCH(FY2018_ALL_Targets!$B388,'Monthy Targets'!$B:$B,0))</f>
        <v>0</v>
      </c>
      <c r="CL388" s="14">
        <v>0.35</v>
      </c>
      <c r="CM388" s="14">
        <v>0.35</v>
      </c>
      <c r="CN388" s="14">
        <v>0.35</v>
      </c>
      <c r="CO388" s="14">
        <v>0.35</v>
      </c>
      <c r="CP388" s="14">
        <v>0.35</v>
      </c>
      <c r="CQ388" s="14">
        <v>0.35</v>
      </c>
      <c r="CR388" s="14">
        <v>0.35</v>
      </c>
      <c r="CS388" s="14">
        <v>0.35</v>
      </c>
      <c r="DB388" s="14">
        <v>0.65</v>
      </c>
      <c r="DC388" s="14">
        <v>0.65</v>
      </c>
      <c r="DD388" s="14">
        <v>0.65</v>
      </c>
      <c r="DE388" s="14">
        <v>0.65</v>
      </c>
      <c r="DF388" s="14">
        <v>0.65</v>
      </c>
      <c r="DG388" s="14">
        <v>0.65</v>
      </c>
      <c r="DH388" s="14">
        <v>0.65</v>
      </c>
      <c r="DI388" s="14">
        <v>0.65</v>
      </c>
      <c r="DR388" s="14">
        <v>0.99</v>
      </c>
      <c r="DS388" s="14">
        <v>1.01</v>
      </c>
      <c r="DV388" s="183">
        <f t="shared" si="18"/>
        <v>0</v>
      </c>
      <c r="DW388" s="183">
        <f t="shared" si="19"/>
        <v>0</v>
      </c>
      <c r="DX388" s="12">
        <f t="shared" si="20"/>
        <v>0</v>
      </c>
      <c r="DY388" s="12">
        <v>0</v>
      </c>
    </row>
    <row r="389" spans="1:129" x14ac:dyDescent="0.25">
      <c r="A389" s="294">
        <v>4069</v>
      </c>
      <c r="B389" s="294">
        <v>676067</v>
      </c>
      <c r="C389" s="294">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560">
        <v>2.7027027027027001E-2</v>
      </c>
      <c r="BC389" s="560">
        <v>7.5757575757575801E-2</v>
      </c>
      <c r="BD389" s="560">
        <v>0</v>
      </c>
      <c r="BE389" s="560">
        <v>8.9552238805970102E-2</v>
      </c>
      <c r="BF389" s="13"/>
      <c r="BG389" s="13"/>
      <c r="BH389" s="13"/>
      <c r="BI389" s="13"/>
      <c r="BJ389" s="13"/>
      <c r="BK389" s="13"/>
      <c r="BL389" s="13"/>
      <c r="BM389" s="13"/>
      <c r="BN389" s="13">
        <v>2.7027027027027001E-2</v>
      </c>
      <c r="BO389" s="13">
        <v>7.5757575757575801E-2</v>
      </c>
      <c r="BP389" s="13">
        <v>0</v>
      </c>
      <c r="BQ389" s="13">
        <v>8.9552238805970102E-2</v>
      </c>
      <c r="BR389" s="704" t="s">
        <v>35</v>
      </c>
      <c r="BS389" s="704" t="s">
        <v>36</v>
      </c>
      <c r="BT389" s="704" t="s">
        <v>35</v>
      </c>
      <c r="BU389" s="704" t="s">
        <v>35</v>
      </c>
      <c r="BV389" s="704" t="s">
        <v>35</v>
      </c>
      <c r="BW389" s="704" t="s">
        <v>36</v>
      </c>
      <c r="BX389" s="704" t="s">
        <v>35</v>
      </c>
      <c r="BY389" s="704" t="s">
        <v>35</v>
      </c>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4.42</v>
      </c>
      <c r="CF389" s="14">
        <f>+INDEX('Monthy Targets'!AB:AB,MATCH(FY2018_ALL_Targets!$B389,'Monthy Targets'!$B:$B,0))</f>
        <v>4.4400000000000004</v>
      </c>
      <c r="CG389" s="14">
        <f>+INDEX('Monthy Targets'!AC:AC,MATCH(FY2018_ALL_Targets!$B389,'Monthy Targets'!$B:$B,0))</f>
        <v>0</v>
      </c>
      <c r="CH389" s="14">
        <f>+INDEX('Monthy Targets'!AD:AD,MATCH(FY2018_ALL_Targets!$B389,'Monthy Targets'!$B:$B,0))</f>
        <v>0</v>
      </c>
      <c r="CI389" s="14">
        <f>+INDEX('Monthy Targets'!AE:AE,MATCH(FY2018_ALL_Targets!$B389,'Monthy Targets'!$B:$B,0))</f>
        <v>0</v>
      </c>
      <c r="CJ389" s="14">
        <f>+INDEX('Monthy Targets'!AF:AF,MATCH(FY2018_ALL_Targets!$B389,'Monthy Targets'!$B:$B,0))</f>
        <v>0</v>
      </c>
      <c r="CK389" s="14">
        <f>+INDEX('Monthy Targets'!AG:AG,MATCH(FY2018_ALL_Targets!$B389,'Monthy Targets'!$B:$B,0))</f>
        <v>0</v>
      </c>
      <c r="CL389" s="14">
        <v>0.28999999999999998</v>
      </c>
      <c r="CM389" s="14">
        <v>0.28999999999999998</v>
      </c>
      <c r="CN389" s="14">
        <v>0.28999999999999998</v>
      </c>
      <c r="CO389" s="14">
        <v>0.28999999999999998</v>
      </c>
      <c r="CP389" s="14">
        <v>0.28999999999999998</v>
      </c>
      <c r="CQ389" s="14">
        <v>0</v>
      </c>
      <c r="CR389" s="14">
        <v>0.28999999999999998</v>
      </c>
      <c r="CS389" s="14">
        <v>0.28999999999999998</v>
      </c>
      <c r="DB389" s="14">
        <v>0.55000000000000004</v>
      </c>
      <c r="DC389" s="14">
        <v>0.55000000000000004</v>
      </c>
      <c r="DD389" s="14">
        <v>0.55000000000000004</v>
      </c>
      <c r="DE389" s="14">
        <v>0.55000000000000004</v>
      </c>
      <c r="DF389" s="14">
        <v>0.55000000000000004</v>
      </c>
      <c r="DG389" s="14">
        <v>0</v>
      </c>
      <c r="DH389" s="14">
        <v>0.55000000000000004</v>
      </c>
      <c r="DI389" s="14">
        <v>0.55000000000000004</v>
      </c>
      <c r="DR389" s="14">
        <v>0.83</v>
      </c>
      <c r="DS389" s="14">
        <v>0.76</v>
      </c>
      <c r="DV389" s="183">
        <f t="shared" si="18"/>
        <v>1</v>
      </c>
      <c r="DW389" s="183">
        <f t="shared" si="19"/>
        <v>1</v>
      </c>
      <c r="DX389" s="12">
        <f t="shared" si="20"/>
        <v>0</v>
      </c>
      <c r="DY389" s="12">
        <v>0</v>
      </c>
    </row>
    <row r="390" spans="1:129" x14ac:dyDescent="0.25">
      <c r="A390" s="294">
        <v>102417</v>
      </c>
      <c r="B390" s="294">
        <v>676073</v>
      </c>
      <c r="C390" s="294">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560">
        <v>2.32558139534884E-2</v>
      </c>
      <c r="BC390" s="560">
        <v>8.3333333333333301E-2</v>
      </c>
      <c r="BD390" s="560">
        <v>0</v>
      </c>
      <c r="BE390" s="560">
        <v>7.5949367088607597E-2</v>
      </c>
      <c r="BF390" s="13"/>
      <c r="BG390" s="13"/>
      <c r="BH390" s="13"/>
      <c r="BI390" s="13"/>
      <c r="BJ390" s="13"/>
      <c r="BK390" s="13"/>
      <c r="BL390" s="13"/>
      <c r="BM390" s="13"/>
      <c r="BN390" s="13">
        <v>2.32558139534884E-2</v>
      </c>
      <c r="BO390" s="13">
        <v>8.3333333333333301E-2</v>
      </c>
      <c r="BP390" s="13">
        <v>0</v>
      </c>
      <c r="BQ390" s="13">
        <v>7.5949367088607597E-2</v>
      </c>
      <c r="BR390" s="704" t="s">
        <v>35</v>
      </c>
      <c r="BS390" s="704" t="s">
        <v>35</v>
      </c>
      <c r="BT390" s="704" t="s">
        <v>35</v>
      </c>
      <c r="BU390" s="704" t="s">
        <v>35</v>
      </c>
      <c r="BV390" s="704" t="s">
        <v>35</v>
      </c>
      <c r="BW390" s="704" t="s">
        <v>35</v>
      </c>
      <c r="BX390" s="704" t="s">
        <v>35</v>
      </c>
      <c r="BY390" s="704" t="s">
        <v>35</v>
      </c>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5.99</v>
      </c>
      <c r="CF390" s="14">
        <f>+INDEX('Monthy Targets'!AB:AB,MATCH(FY2018_ALL_Targets!$B390,'Monthy Targets'!$B:$B,0))</f>
        <v>5.99</v>
      </c>
      <c r="CG390" s="14">
        <f>+INDEX('Monthy Targets'!AC:AC,MATCH(FY2018_ALL_Targets!$B390,'Monthy Targets'!$B:$B,0))</f>
        <v>0</v>
      </c>
      <c r="CH390" s="14">
        <f>+INDEX('Monthy Targets'!AD:AD,MATCH(FY2018_ALL_Targets!$B390,'Monthy Targets'!$B:$B,0))</f>
        <v>0</v>
      </c>
      <c r="CI390" s="14">
        <f>+INDEX('Monthy Targets'!AE:AE,MATCH(FY2018_ALL_Targets!$B390,'Monthy Targets'!$B:$B,0))</f>
        <v>0</v>
      </c>
      <c r="CJ390" s="14">
        <f>+INDEX('Monthy Targets'!AF:AF,MATCH(FY2018_ALL_Targets!$B390,'Monthy Targets'!$B:$B,0))</f>
        <v>0</v>
      </c>
      <c r="CK390" s="14">
        <f>+INDEX('Monthy Targets'!AG:AG,MATCH(FY2018_ALL_Targets!$B390,'Monthy Targets'!$B:$B,0))</f>
        <v>0</v>
      </c>
      <c r="CL390" s="14">
        <v>0.4</v>
      </c>
      <c r="CM390" s="14">
        <v>0.4</v>
      </c>
      <c r="CN390" s="14">
        <v>0.4</v>
      </c>
      <c r="CO390" s="14">
        <v>0.4</v>
      </c>
      <c r="CP390" s="14">
        <v>0.4</v>
      </c>
      <c r="CQ390" s="14">
        <v>0.4</v>
      </c>
      <c r="CR390" s="14">
        <v>0.4</v>
      </c>
      <c r="CS390" s="14">
        <v>0.4</v>
      </c>
      <c r="DB390" s="14">
        <v>0.74</v>
      </c>
      <c r="DC390" s="14">
        <v>0.74</v>
      </c>
      <c r="DD390" s="14">
        <v>0.74</v>
      </c>
      <c r="DE390" s="14">
        <v>0.74</v>
      </c>
      <c r="DF390" s="14">
        <v>0.74</v>
      </c>
      <c r="DG390" s="14">
        <v>0.74</v>
      </c>
      <c r="DH390" s="14">
        <v>0.74</v>
      </c>
      <c r="DI390" s="14">
        <v>0.74</v>
      </c>
      <c r="DR390" s="14">
        <v>1.1299999999999999</v>
      </c>
      <c r="DS390" s="14">
        <v>1.1499999999999999</v>
      </c>
      <c r="DV390" s="183">
        <f t="shared" si="18"/>
        <v>0</v>
      </c>
      <c r="DW390" s="183">
        <f t="shared" si="19"/>
        <v>0</v>
      </c>
      <c r="DX390" s="12">
        <f t="shared" si="20"/>
        <v>0</v>
      </c>
      <c r="DY390" s="12">
        <v>0</v>
      </c>
    </row>
    <row r="391" spans="1:129" x14ac:dyDescent="0.25">
      <c r="A391" s="294">
        <v>5066</v>
      </c>
      <c r="B391" s="294">
        <v>676077</v>
      </c>
      <c r="C391" s="294">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560">
        <v>9.0909090909090898E-2</v>
      </c>
      <c r="BC391" s="560" t="s">
        <v>3345</v>
      </c>
      <c r="BD391" s="560">
        <v>0</v>
      </c>
      <c r="BE391" s="560">
        <v>9.0909090909090898E-2</v>
      </c>
      <c r="BF391" s="13"/>
      <c r="BG391" s="13"/>
      <c r="BH391" s="13"/>
      <c r="BI391" s="13"/>
      <c r="BJ391" s="13"/>
      <c r="BK391" s="13"/>
      <c r="BL391" s="13"/>
      <c r="BM391" s="13"/>
      <c r="BN391" s="13">
        <v>9.0909090909090898E-2</v>
      </c>
      <c r="BO391" s="13" t="s">
        <v>3345</v>
      </c>
      <c r="BP391" s="13">
        <v>0</v>
      </c>
      <c r="BQ391" s="13">
        <v>9.0909090909090898E-2</v>
      </c>
      <c r="BR391" s="704" t="s">
        <v>36</v>
      </c>
      <c r="BS391" s="704" t="s">
        <v>35</v>
      </c>
      <c r="BT391" s="704" t="s">
        <v>35</v>
      </c>
      <c r="BU391" s="704" t="s">
        <v>35</v>
      </c>
      <c r="BV391" s="704" t="s">
        <v>36</v>
      </c>
      <c r="BW391" s="704" t="s">
        <v>35</v>
      </c>
      <c r="BX391" s="704" t="s">
        <v>35</v>
      </c>
      <c r="BY391" s="704" t="s">
        <v>35</v>
      </c>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2.75</v>
      </c>
      <c r="CF391" s="14">
        <f>+INDEX('Monthy Targets'!AB:AB,MATCH(FY2018_ALL_Targets!$B391,'Monthy Targets'!$B:$B,0))</f>
        <v>2.76</v>
      </c>
      <c r="CG391" s="14">
        <f>+INDEX('Monthy Targets'!AC:AC,MATCH(FY2018_ALL_Targets!$B391,'Monthy Targets'!$B:$B,0))</f>
        <v>0</v>
      </c>
      <c r="CH391" s="14">
        <f>+INDEX('Monthy Targets'!AD:AD,MATCH(FY2018_ALL_Targets!$B391,'Monthy Targets'!$B:$B,0))</f>
        <v>0</v>
      </c>
      <c r="CI391" s="14">
        <f>+INDEX('Monthy Targets'!AE:AE,MATCH(FY2018_ALL_Targets!$B391,'Monthy Targets'!$B:$B,0))</f>
        <v>0</v>
      </c>
      <c r="CJ391" s="14">
        <f>+INDEX('Monthy Targets'!AF:AF,MATCH(FY2018_ALL_Targets!$B391,'Monthy Targets'!$B:$B,0))</f>
        <v>0</v>
      </c>
      <c r="CK391" s="14">
        <f>+INDEX('Monthy Targets'!AG:AG,MATCH(FY2018_ALL_Targets!$B391,'Monthy Targets'!$B:$B,0))</f>
        <v>0</v>
      </c>
      <c r="CL391" s="14">
        <v>0</v>
      </c>
      <c r="CM391" s="14">
        <v>0.18</v>
      </c>
      <c r="CN391" s="14">
        <v>0.18</v>
      </c>
      <c r="CO391" s="14">
        <v>0.18</v>
      </c>
      <c r="CP391" s="14">
        <v>0</v>
      </c>
      <c r="CQ391" s="14">
        <v>0.18</v>
      </c>
      <c r="CR391" s="14">
        <v>0.18</v>
      </c>
      <c r="CS391" s="14">
        <v>0.18</v>
      </c>
      <c r="DB391" s="14">
        <v>0</v>
      </c>
      <c r="DC391" s="14">
        <v>0.34</v>
      </c>
      <c r="DD391" s="14">
        <v>0.34</v>
      </c>
      <c r="DE391" s="14">
        <v>0.34</v>
      </c>
      <c r="DF391" s="14">
        <v>0</v>
      </c>
      <c r="DG391" s="14">
        <v>0.34</v>
      </c>
      <c r="DH391" s="14">
        <v>0.34</v>
      </c>
      <c r="DI391" s="14">
        <v>0.34</v>
      </c>
      <c r="DR391" s="14">
        <v>0.46</v>
      </c>
      <c r="DS391" s="14">
        <v>0.47</v>
      </c>
      <c r="DV391" s="183">
        <f t="shared" si="18"/>
        <v>1</v>
      </c>
      <c r="DW391" s="183">
        <f t="shared" si="19"/>
        <v>1</v>
      </c>
      <c r="DX391" s="12">
        <f t="shared" si="20"/>
        <v>0</v>
      </c>
      <c r="DY391" s="12">
        <v>0</v>
      </c>
    </row>
    <row r="392" spans="1:129" x14ac:dyDescent="0.25">
      <c r="A392" s="294">
        <v>4210</v>
      </c>
      <c r="B392" s="294">
        <v>676079</v>
      </c>
      <c r="C392" s="294">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560">
        <v>2.5000000000000001E-2</v>
      </c>
      <c r="BC392" s="560">
        <v>9.5238095238095205E-2</v>
      </c>
      <c r="BD392" s="560">
        <v>0</v>
      </c>
      <c r="BE392" s="560">
        <v>0.17948717948717899</v>
      </c>
      <c r="BF392" s="13"/>
      <c r="BG392" s="13"/>
      <c r="BH392" s="13"/>
      <c r="BI392" s="13"/>
      <c r="BJ392" s="13"/>
      <c r="BK392" s="13"/>
      <c r="BL392" s="13"/>
      <c r="BM392" s="13"/>
      <c r="BN392" s="13">
        <v>2.5000000000000001E-2</v>
      </c>
      <c r="BO392" s="13">
        <v>9.5238095238095205E-2</v>
      </c>
      <c r="BP392" s="13">
        <v>0</v>
      </c>
      <c r="BQ392" s="13">
        <v>0.17948717948717899</v>
      </c>
      <c r="BR392" s="704" t="s">
        <v>35</v>
      </c>
      <c r="BS392" s="704" t="s">
        <v>36</v>
      </c>
      <c r="BT392" s="704" t="s">
        <v>35</v>
      </c>
      <c r="BU392" s="704" t="s">
        <v>36</v>
      </c>
      <c r="BV392" s="704" t="s">
        <v>35</v>
      </c>
      <c r="BW392" s="704" t="s">
        <v>36</v>
      </c>
      <c r="BX392" s="704" t="s">
        <v>35</v>
      </c>
      <c r="BY392" s="704" t="s">
        <v>36</v>
      </c>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3.87</v>
      </c>
      <c r="CF392" s="14">
        <f>+INDEX('Monthy Targets'!AB:AB,MATCH(FY2018_ALL_Targets!$B392,'Monthy Targets'!$B:$B,0))</f>
        <v>3.89</v>
      </c>
      <c r="CG392" s="14">
        <f>+INDEX('Monthy Targets'!AC:AC,MATCH(FY2018_ALL_Targets!$B392,'Monthy Targets'!$B:$B,0))</f>
        <v>0</v>
      </c>
      <c r="CH392" s="14">
        <f>+INDEX('Monthy Targets'!AD:AD,MATCH(FY2018_ALL_Targets!$B392,'Monthy Targets'!$B:$B,0))</f>
        <v>0</v>
      </c>
      <c r="CI392" s="14">
        <f>+INDEX('Monthy Targets'!AE:AE,MATCH(FY2018_ALL_Targets!$B392,'Monthy Targets'!$B:$B,0))</f>
        <v>0</v>
      </c>
      <c r="CJ392" s="14">
        <f>+INDEX('Monthy Targets'!AF:AF,MATCH(FY2018_ALL_Targets!$B392,'Monthy Targets'!$B:$B,0))</f>
        <v>0</v>
      </c>
      <c r="CK392" s="14">
        <f>+INDEX('Monthy Targets'!AG:AG,MATCH(FY2018_ALL_Targets!$B392,'Monthy Targets'!$B:$B,0))</f>
        <v>0</v>
      </c>
      <c r="CL392" s="14">
        <v>0</v>
      </c>
      <c r="CM392" s="14">
        <v>0.26</v>
      </c>
      <c r="CN392" s="14">
        <v>0.26</v>
      </c>
      <c r="CO392" s="14">
        <v>0</v>
      </c>
      <c r="CP392" s="14">
        <v>0.26</v>
      </c>
      <c r="CQ392" s="14">
        <v>0</v>
      </c>
      <c r="CR392" s="14">
        <v>0.26</v>
      </c>
      <c r="CS392" s="14">
        <v>0</v>
      </c>
      <c r="DB392" s="14">
        <v>0</v>
      </c>
      <c r="DC392" s="14">
        <v>0.48</v>
      </c>
      <c r="DD392" s="14">
        <v>0.48</v>
      </c>
      <c r="DE392" s="14">
        <v>0</v>
      </c>
      <c r="DF392" s="14">
        <v>0.48</v>
      </c>
      <c r="DG392" s="14">
        <v>0</v>
      </c>
      <c r="DH392" s="14">
        <v>0.48</v>
      </c>
      <c r="DI392" s="14">
        <v>0</v>
      </c>
      <c r="DR392" s="14">
        <v>0.56999999999999995</v>
      </c>
      <c r="DS392" s="14">
        <v>0.57999999999999996</v>
      </c>
      <c r="DV392" s="183">
        <f t="shared" si="18"/>
        <v>2</v>
      </c>
      <c r="DW392" s="183">
        <f t="shared" si="19"/>
        <v>2</v>
      </c>
      <c r="DX392" s="12">
        <f t="shared" si="20"/>
        <v>0</v>
      </c>
      <c r="DY392" s="12">
        <v>0</v>
      </c>
    </row>
    <row r="393" spans="1:129" x14ac:dyDescent="0.25">
      <c r="A393" s="294">
        <v>102369</v>
      </c>
      <c r="B393" s="294">
        <v>676081</v>
      </c>
      <c r="C393" s="294">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560">
        <v>2.7027027027027001E-2</v>
      </c>
      <c r="BC393" s="560">
        <v>6.15384615384615E-2</v>
      </c>
      <c r="BD393" s="560">
        <v>0</v>
      </c>
      <c r="BE393" s="560">
        <v>7.0422535211267595E-2</v>
      </c>
      <c r="BF393" s="13"/>
      <c r="BG393" s="13"/>
      <c r="BH393" s="13"/>
      <c r="BI393" s="13"/>
      <c r="BJ393" s="13"/>
      <c r="BK393" s="13"/>
      <c r="BL393" s="13"/>
      <c r="BM393" s="13"/>
      <c r="BN393" s="13">
        <v>2.7027027027027001E-2</v>
      </c>
      <c r="BO393" s="13">
        <v>6.15384615384615E-2</v>
      </c>
      <c r="BP393" s="13">
        <v>0</v>
      </c>
      <c r="BQ393" s="13">
        <v>7.0422535211267595E-2</v>
      </c>
      <c r="BR393" s="704" t="s">
        <v>35</v>
      </c>
      <c r="BS393" s="704" t="s">
        <v>36</v>
      </c>
      <c r="BT393" s="704" t="s">
        <v>35</v>
      </c>
      <c r="BU393" s="704" t="s">
        <v>35</v>
      </c>
      <c r="BV393" s="704" t="s">
        <v>35</v>
      </c>
      <c r="BW393" s="704" t="s">
        <v>36</v>
      </c>
      <c r="BX393" s="704" t="s">
        <v>35</v>
      </c>
      <c r="BY393" s="704" t="s">
        <v>35</v>
      </c>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4.74</v>
      </c>
      <c r="CF393" s="14">
        <f>+INDEX('Monthy Targets'!AB:AB,MATCH(FY2018_ALL_Targets!$B393,'Monthy Targets'!$B:$B,0))</f>
        <v>4.74</v>
      </c>
      <c r="CG393" s="14">
        <f>+INDEX('Monthy Targets'!AC:AC,MATCH(FY2018_ALL_Targets!$B393,'Monthy Targets'!$B:$B,0))</f>
        <v>0</v>
      </c>
      <c r="CH393" s="14">
        <f>+INDEX('Monthy Targets'!AD:AD,MATCH(FY2018_ALL_Targets!$B393,'Monthy Targets'!$B:$B,0))</f>
        <v>0</v>
      </c>
      <c r="CI393" s="14">
        <f>+INDEX('Monthy Targets'!AE:AE,MATCH(FY2018_ALL_Targets!$B393,'Monthy Targets'!$B:$B,0))</f>
        <v>0</v>
      </c>
      <c r="CJ393" s="14">
        <f>+INDEX('Monthy Targets'!AF:AF,MATCH(FY2018_ALL_Targets!$B393,'Monthy Targets'!$B:$B,0))</f>
        <v>0</v>
      </c>
      <c r="CK393" s="14">
        <f>+INDEX('Monthy Targets'!AG:AG,MATCH(FY2018_ALL_Targets!$B393,'Monthy Targets'!$B:$B,0))</f>
        <v>0</v>
      </c>
      <c r="CL393" s="14">
        <v>0.32</v>
      </c>
      <c r="CM393" s="14">
        <v>0</v>
      </c>
      <c r="CN393" s="14">
        <v>0.32</v>
      </c>
      <c r="CO393" s="14">
        <v>0.32</v>
      </c>
      <c r="CP393" s="14">
        <v>0.32</v>
      </c>
      <c r="CQ393" s="14">
        <v>0</v>
      </c>
      <c r="CR393" s="14">
        <v>0.32</v>
      </c>
      <c r="CS393" s="14">
        <v>0.32</v>
      </c>
      <c r="DB393" s="14">
        <v>0.59</v>
      </c>
      <c r="DC393" s="14">
        <v>0</v>
      </c>
      <c r="DD393" s="14">
        <v>0.59</v>
      </c>
      <c r="DE393" s="14">
        <v>0.59</v>
      </c>
      <c r="DF393" s="14">
        <v>0.59</v>
      </c>
      <c r="DG393" s="14">
        <v>0</v>
      </c>
      <c r="DH393" s="14">
        <v>0.59</v>
      </c>
      <c r="DI393" s="14">
        <v>0.59</v>
      </c>
      <c r="DR393" s="14">
        <v>0.8</v>
      </c>
      <c r="DS393" s="14">
        <v>0.81</v>
      </c>
      <c r="DV393" s="183">
        <f t="shared" si="18"/>
        <v>1</v>
      </c>
      <c r="DW393" s="183">
        <f t="shared" si="19"/>
        <v>1</v>
      </c>
      <c r="DX393" s="12">
        <f t="shared" si="20"/>
        <v>0</v>
      </c>
      <c r="DY393" s="12">
        <v>0</v>
      </c>
    </row>
    <row r="394" spans="1:129" x14ac:dyDescent="0.25">
      <c r="A394" s="294">
        <v>102455</v>
      </c>
      <c r="B394" s="294">
        <v>676083</v>
      </c>
      <c r="C394" s="294">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560">
        <v>0</v>
      </c>
      <c r="BC394" s="560">
        <v>7.8947368421052599E-2</v>
      </c>
      <c r="BD394" s="560">
        <v>0</v>
      </c>
      <c r="BE394" s="560">
        <v>0.104651162790698</v>
      </c>
      <c r="BF394" s="13"/>
      <c r="BG394" s="13"/>
      <c r="BH394" s="13"/>
      <c r="BI394" s="13"/>
      <c r="BJ394" s="13"/>
      <c r="BK394" s="13"/>
      <c r="BL394" s="13"/>
      <c r="BM394" s="13"/>
      <c r="BN394" s="13">
        <v>0</v>
      </c>
      <c r="BO394" s="13">
        <v>7.8947368421052599E-2</v>
      </c>
      <c r="BP394" s="13">
        <v>0</v>
      </c>
      <c r="BQ394" s="13">
        <v>0.104651162790698</v>
      </c>
      <c r="BR394" s="704" t="s">
        <v>35</v>
      </c>
      <c r="BS394" s="704" t="s">
        <v>36</v>
      </c>
      <c r="BT394" s="704" t="s">
        <v>35</v>
      </c>
      <c r="BU394" s="704" t="s">
        <v>35</v>
      </c>
      <c r="BV394" s="704" t="s">
        <v>35</v>
      </c>
      <c r="BW394" s="704" t="s">
        <v>36</v>
      </c>
      <c r="BX394" s="704" t="s">
        <v>35</v>
      </c>
      <c r="BY394" s="704" t="s">
        <v>35</v>
      </c>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CP394" s="14">
        <v>1.57</v>
      </c>
      <c r="CQ394" s="14">
        <v>0</v>
      </c>
      <c r="CR394" s="14">
        <v>1.57</v>
      </c>
      <c r="CS394" s="14">
        <v>1.57</v>
      </c>
      <c r="DB394" s="14">
        <v>2.91</v>
      </c>
      <c r="DC394" s="14">
        <v>2.91</v>
      </c>
      <c r="DD394" s="14">
        <v>2.91</v>
      </c>
      <c r="DE394" s="14">
        <v>2.91</v>
      </c>
      <c r="DF394" s="14">
        <v>2.91</v>
      </c>
      <c r="DG394" s="14">
        <v>0</v>
      </c>
      <c r="DH394" s="14">
        <v>2.91</v>
      </c>
      <c r="DI394" s="14">
        <v>2.91</v>
      </c>
      <c r="DR394" s="14">
        <v>1.91</v>
      </c>
      <c r="DS394" s="14">
        <v>1.47</v>
      </c>
      <c r="DV394" s="183">
        <f t="shared" si="18"/>
        <v>1</v>
      </c>
      <c r="DW394" s="183">
        <f t="shared" si="19"/>
        <v>1</v>
      </c>
      <c r="DX394" s="12">
        <f t="shared" si="20"/>
        <v>0</v>
      </c>
      <c r="DY394" s="12">
        <v>0</v>
      </c>
    </row>
    <row r="395" spans="1:129" x14ac:dyDescent="0.25">
      <c r="A395" s="294">
        <v>100313</v>
      </c>
      <c r="B395" s="294">
        <v>676091</v>
      </c>
      <c r="C395" s="294">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560">
        <v>7.8125E-2</v>
      </c>
      <c r="BC395" s="560">
        <v>0.102564102564103</v>
      </c>
      <c r="BD395" s="560">
        <v>0</v>
      </c>
      <c r="BE395" s="560">
        <v>0.125</v>
      </c>
      <c r="BF395" s="13"/>
      <c r="BG395" s="13"/>
      <c r="BH395" s="13"/>
      <c r="BI395" s="13"/>
      <c r="BJ395" s="13"/>
      <c r="BK395" s="13"/>
      <c r="BL395" s="13"/>
      <c r="BM395" s="13"/>
      <c r="BN395" s="13">
        <v>7.8125E-2</v>
      </c>
      <c r="BO395" s="13">
        <v>0.102564102564103</v>
      </c>
      <c r="BP395" s="13">
        <v>0</v>
      </c>
      <c r="BQ395" s="13">
        <v>0.125</v>
      </c>
      <c r="BR395" s="704" t="s">
        <v>36</v>
      </c>
      <c r="BS395" s="704" t="s">
        <v>36</v>
      </c>
      <c r="BT395" s="704" t="s">
        <v>35</v>
      </c>
      <c r="BU395" s="704" t="s">
        <v>35</v>
      </c>
      <c r="BV395" s="704" t="s">
        <v>36</v>
      </c>
      <c r="BW395" s="704" t="s">
        <v>36</v>
      </c>
      <c r="BX395" s="704" t="s">
        <v>35</v>
      </c>
      <c r="BY395" s="704" t="s">
        <v>35</v>
      </c>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3.01</v>
      </c>
      <c r="CF395" s="14">
        <f>+INDEX('Monthy Targets'!AB:AB,MATCH(FY2018_ALL_Targets!$B395,'Monthy Targets'!$B:$B,0))</f>
        <v>3.03</v>
      </c>
      <c r="CG395" s="14">
        <f>+INDEX('Monthy Targets'!AC:AC,MATCH(FY2018_ALL_Targets!$B395,'Monthy Targets'!$B:$B,0))</f>
        <v>0</v>
      </c>
      <c r="CH395" s="14">
        <f>+INDEX('Monthy Targets'!AD:AD,MATCH(FY2018_ALL_Targets!$B395,'Monthy Targets'!$B:$B,0))</f>
        <v>0</v>
      </c>
      <c r="CI395" s="14">
        <f>+INDEX('Monthy Targets'!AE:AE,MATCH(FY2018_ALL_Targets!$B395,'Monthy Targets'!$B:$B,0))</f>
        <v>0</v>
      </c>
      <c r="CJ395" s="14">
        <f>+INDEX('Monthy Targets'!AF:AF,MATCH(FY2018_ALL_Targets!$B395,'Monthy Targets'!$B:$B,0))</f>
        <v>0</v>
      </c>
      <c r="CK395" s="14">
        <f>+INDEX('Monthy Targets'!AG:AG,MATCH(FY2018_ALL_Targets!$B395,'Monthy Targets'!$B:$B,0))</f>
        <v>0</v>
      </c>
      <c r="CL395" s="14">
        <v>0</v>
      </c>
      <c r="CM395" s="14">
        <v>0</v>
      </c>
      <c r="CN395" s="14">
        <v>0.2</v>
      </c>
      <c r="CO395" s="14">
        <v>0.2</v>
      </c>
      <c r="CP395" s="14">
        <v>0</v>
      </c>
      <c r="CQ395" s="14">
        <v>0</v>
      </c>
      <c r="CR395" s="14">
        <v>0.2</v>
      </c>
      <c r="CS395" s="14">
        <v>0.2</v>
      </c>
      <c r="DB395" s="14">
        <v>0</v>
      </c>
      <c r="DC395" s="14">
        <v>0</v>
      </c>
      <c r="DD395" s="14">
        <v>0.37</v>
      </c>
      <c r="DE395" s="14">
        <v>0.37</v>
      </c>
      <c r="DF395" s="14">
        <v>0</v>
      </c>
      <c r="DG395" s="14">
        <v>0</v>
      </c>
      <c r="DH395" s="14">
        <v>0.37</v>
      </c>
      <c r="DI395" s="14">
        <v>0.37</v>
      </c>
      <c r="DR395" s="14">
        <v>0.44</v>
      </c>
      <c r="DS395" s="14">
        <v>0.46</v>
      </c>
      <c r="DV395" s="183">
        <f t="shared" si="18"/>
        <v>2</v>
      </c>
      <c r="DW395" s="183">
        <f t="shared" si="19"/>
        <v>2</v>
      </c>
      <c r="DX395" s="12">
        <f t="shared" si="20"/>
        <v>0</v>
      </c>
      <c r="DY395" s="12">
        <v>0</v>
      </c>
    </row>
    <row r="396" spans="1:129" x14ac:dyDescent="0.25">
      <c r="A396" s="294">
        <v>5275</v>
      </c>
      <c r="B396" s="294">
        <v>676092</v>
      </c>
      <c r="C396" s="294">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560">
        <v>0</v>
      </c>
      <c r="BC396" s="560">
        <v>0.14285714285714299</v>
      </c>
      <c r="BD396" s="560">
        <v>0</v>
      </c>
      <c r="BE396" s="560">
        <v>2.8571428571428598E-2</v>
      </c>
      <c r="BF396" s="13"/>
      <c r="BG396" s="13"/>
      <c r="BH396" s="13"/>
      <c r="BI396" s="13"/>
      <c r="BJ396" s="13"/>
      <c r="BK396" s="13"/>
      <c r="BL396" s="13"/>
      <c r="BM396" s="13"/>
      <c r="BN396" s="13">
        <v>0</v>
      </c>
      <c r="BO396" s="13">
        <v>0.14285714285714299</v>
      </c>
      <c r="BP396" s="13">
        <v>0</v>
      </c>
      <c r="BQ396" s="13">
        <v>2.8571428571428598E-2</v>
      </c>
      <c r="BR396" s="704" t="s">
        <v>35</v>
      </c>
      <c r="BS396" s="704" t="s">
        <v>36</v>
      </c>
      <c r="BT396" s="704" t="s">
        <v>35</v>
      </c>
      <c r="BU396" s="704" t="s">
        <v>35</v>
      </c>
      <c r="BV396" s="704" t="s">
        <v>35</v>
      </c>
      <c r="BW396" s="704" t="s">
        <v>36</v>
      </c>
      <c r="BX396" s="704" t="s">
        <v>35</v>
      </c>
      <c r="BY396" s="704" t="s">
        <v>35</v>
      </c>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3.34</v>
      </c>
      <c r="CF396" s="14">
        <f>+INDEX('Monthy Targets'!AB:AB,MATCH(FY2018_ALL_Targets!$B396,'Monthy Targets'!$B:$B,0))</f>
        <v>3.36</v>
      </c>
      <c r="CG396" s="14">
        <f>+INDEX('Monthy Targets'!AC:AC,MATCH(FY2018_ALL_Targets!$B396,'Monthy Targets'!$B:$B,0))</f>
        <v>0</v>
      </c>
      <c r="CH396" s="14">
        <f>+INDEX('Monthy Targets'!AD:AD,MATCH(FY2018_ALL_Targets!$B396,'Monthy Targets'!$B:$B,0))</f>
        <v>0</v>
      </c>
      <c r="CI396" s="14">
        <f>+INDEX('Monthy Targets'!AE:AE,MATCH(FY2018_ALL_Targets!$B396,'Monthy Targets'!$B:$B,0))</f>
        <v>0</v>
      </c>
      <c r="CJ396" s="14">
        <f>+INDEX('Monthy Targets'!AF:AF,MATCH(FY2018_ALL_Targets!$B396,'Monthy Targets'!$B:$B,0))</f>
        <v>0</v>
      </c>
      <c r="CK396" s="14">
        <f>+INDEX('Monthy Targets'!AG:AG,MATCH(FY2018_ALL_Targets!$B396,'Monthy Targets'!$B:$B,0))</f>
        <v>0</v>
      </c>
      <c r="CL396" s="14">
        <v>0.22</v>
      </c>
      <c r="CM396" s="14">
        <v>0.22</v>
      </c>
      <c r="CN396" s="14">
        <v>0.22</v>
      </c>
      <c r="CO396" s="14">
        <v>0.22</v>
      </c>
      <c r="CP396" s="14">
        <v>0.22</v>
      </c>
      <c r="CQ396" s="14">
        <v>0</v>
      </c>
      <c r="CR396" s="14">
        <v>0.22</v>
      </c>
      <c r="CS396" s="14">
        <v>0.22</v>
      </c>
      <c r="DB396" s="14">
        <v>0.41</v>
      </c>
      <c r="DC396" s="14">
        <v>0.41</v>
      </c>
      <c r="DD396" s="14">
        <v>0.41</v>
      </c>
      <c r="DE396" s="14">
        <v>0.41</v>
      </c>
      <c r="DF396" s="14">
        <v>0.41</v>
      </c>
      <c r="DG396" s="14">
        <v>0</v>
      </c>
      <c r="DH396" s="14">
        <v>0.41</v>
      </c>
      <c r="DI396" s="14">
        <v>0.41</v>
      </c>
      <c r="DR396" s="14">
        <v>0.63</v>
      </c>
      <c r="DS396" s="14">
        <v>0.56999999999999995</v>
      </c>
      <c r="DV396" s="183">
        <f t="shared" si="18"/>
        <v>1</v>
      </c>
      <c r="DW396" s="183">
        <f t="shared" si="19"/>
        <v>1</v>
      </c>
      <c r="DX396" s="12">
        <f t="shared" si="20"/>
        <v>0</v>
      </c>
      <c r="DY396" s="12">
        <v>0</v>
      </c>
    </row>
    <row r="397" spans="1:129" x14ac:dyDescent="0.25">
      <c r="A397" s="294">
        <v>4184</v>
      </c>
      <c r="B397" s="294">
        <v>676093</v>
      </c>
      <c r="C397" s="294">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560">
        <v>2.5641025641025599E-2</v>
      </c>
      <c r="BC397" s="560">
        <v>0.04</v>
      </c>
      <c r="BD397" s="560">
        <v>0</v>
      </c>
      <c r="BE397" s="560">
        <v>5.7142857142857099E-2</v>
      </c>
      <c r="BF397" s="13"/>
      <c r="BG397" s="13"/>
      <c r="BH397" s="13"/>
      <c r="BI397" s="13"/>
      <c r="BJ397" s="13"/>
      <c r="BK397" s="13"/>
      <c r="BL397" s="13"/>
      <c r="BM397" s="13"/>
      <c r="BN397" s="13">
        <v>2.5641025641025599E-2</v>
      </c>
      <c r="BO397" s="13">
        <v>0.04</v>
      </c>
      <c r="BP397" s="13">
        <v>0</v>
      </c>
      <c r="BQ397" s="13">
        <v>5.7142857142857099E-2</v>
      </c>
      <c r="BR397" s="704" t="s">
        <v>35</v>
      </c>
      <c r="BS397" s="704" t="s">
        <v>35</v>
      </c>
      <c r="BT397" s="704" t="s">
        <v>35</v>
      </c>
      <c r="BU397" s="704" t="s">
        <v>35</v>
      </c>
      <c r="BV397" s="704" t="s">
        <v>35</v>
      </c>
      <c r="BW397" s="704" t="s">
        <v>35</v>
      </c>
      <c r="BX397" s="704" t="s">
        <v>35</v>
      </c>
      <c r="BY397" s="704" t="s">
        <v>35</v>
      </c>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CP397" s="14">
        <v>0.34</v>
      </c>
      <c r="CQ397" s="14">
        <v>0.34</v>
      </c>
      <c r="CR397" s="14">
        <v>0.34</v>
      </c>
      <c r="CS397" s="14">
        <v>0.34</v>
      </c>
      <c r="DB397" s="14">
        <v>0.63</v>
      </c>
      <c r="DC397" s="14">
        <v>0</v>
      </c>
      <c r="DD397" s="14">
        <v>0.63</v>
      </c>
      <c r="DE397" s="14">
        <v>0.63</v>
      </c>
      <c r="DF397" s="14">
        <v>0.63</v>
      </c>
      <c r="DG397" s="14">
        <v>0.63</v>
      </c>
      <c r="DH397" s="14">
        <v>0.63</v>
      </c>
      <c r="DI397" s="14">
        <v>0.63</v>
      </c>
      <c r="DR397" s="14">
        <v>0.31</v>
      </c>
      <c r="DS397" s="14">
        <v>0.42</v>
      </c>
      <c r="DV397" s="183">
        <f t="shared" si="18"/>
        <v>0</v>
      </c>
      <c r="DW397" s="183">
        <f t="shared" si="19"/>
        <v>0</v>
      </c>
      <c r="DX397" s="12">
        <f t="shared" si="20"/>
        <v>0</v>
      </c>
      <c r="DY397" s="12">
        <v>0</v>
      </c>
    </row>
    <row r="398" spans="1:129" x14ac:dyDescent="0.25">
      <c r="A398" s="294">
        <v>102533</v>
      </c>
      <c r="B398" s="294">
        <v>676096</v>
      </c>
      <c r="C398" s="294">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560">
        <v>2.7397260273972601E-2</v>
      </c>
      <c r="BC398" s="560">
        <v>7.8125E-2</v>
      </c>
      <c r="BD398" s="560">
        <v>0</v>
      </c>
      <c r="BE398" s="560">
        <v>0.14492753623188401</v>
      </c>
      <c r="BF398" s="13"/>
      <c r="BG398" s="13"/>
      <c r="BH398" s="13"/>
      <c r="BI398" s="13"/>
      <c r="BJ398" s="13"/>
      <c r="BK398" s="13"/>
      <c r="BL398" s="13"/>
      <c r="BM398" s="13"/>
      <c r="BN398" s="13">
        <v>2.7397260273972601E-2</v>
      </c>
      <c r="BO398" s="13">
        <v>7.8125E-2</v>
      </c>
      <c r="BP398" s="13">
        <v>0</v>
      </c>
      <c r="BQ398" s="13">
        <v>0.14492753623188401</v>
      </c>
      <c r="BR398" s="704" t="s">
        <v>35</v>
      </c>
      <c r="BS398" s="704" t="s">
        <v>36</v>
      </c>
      <c r="BT398" s="704" t="s">
        <v>35</v>
      </c>
      <c r="BU398" s="704" t="s">
        <v>35</v>
      </c>
      <c r="BV398" s="704" t="s">
        <v>35</v>
      </c>
      <c r="BW398" s="704" t="s">
        <v>36</v>
      </c>
      <c r="BX398" s="704" t="s">
        <v>35</v>
      </c>
      <c r="BY398" s="704" t="s">
        <v>35</v>
      </c>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3.08</v>
      </c>
      <c r="CF398" s="14">
        <f>+INDEX('Monthy Targets'!AB:AB,MATCH(FY2018_ALL_Targets!$B398,'Monthy Targets'!$B:$B,0))</f>
        <v>3.09</v>
      </c>
      <c r="CG398" s="14">
        <f>+INDEX('Monthy Targets'!AC:AC,MATCH(FY2018_ALL_Targets!$B398,'Monthy Targets'!$B:$B,0))</f>
        <v>0</v>
      </c>
      <c r="CH398" s="14">
        <f>+INDEX('Monthy Targets'!AD:AD,MATCH(FY2018_ALL_Targets!$B398,'Monthy Targets'!$B:$B,0))</f>
        <v>0</v>
      </c>
      <c r="CI398" s="14">
        <f>+INDEX('Monthy Targets'!AE:AE,MATCH(FY2018_ALL_Targets!$B398,'Monthy Targets'!$B:$B,0))</f>
        <v>0</v>
      </c>
      <c r="CJ398" s="14">
        <f>+INDEX('Monthy Targets'!AF:AF,MATCH(FY2018_ALL_Targets!$B398,'Monthy Targets'!$B:$B,0))</f>
        <v>0</v>
      </c>
      <c r="CK398" s="14">
        <f>+INDEX('Monthy Targets'!AG:AG,MATCH(FY2018_ALL_Targets!$B398,'Monthy Targets'!$B:$B,0))</f>
        <v>0</v>
      </c>
      <c r="CL398" s="14">
        <v>0.21</v>
      </c>
      <c r="CM398" s="14">
        <v>0.21</v>
      </c>
      <c r="CN398" s="14">
        <v>0.21</v>
      </c>
      <c r="CO398" s="14">
        <v>0.21</v>
      </c>
      <c r="CP398" s="14">
        <v>0.21</v>
      </c>
      <c r="CQ398" s="14">
        <v>0</v>
      </c>
      <c r="CR398" s="14">
        <v>0.21</v>
      </c>
      <c r="CS398" s="14">
        <v>0.21</v>
      </c>
      <c r="DB398" s="14">
        <v>0.38</v>
      </c>
      <c r="DC398" s="14">
        <v>0.38</v>
      </c>
      <c r="DD398" s="14">
        <v>0.38</v>
      </c>
      <c r="DE398" s="14">
        <v>0.38</v>
      </c>
      <c r="DF398" s="14">
        <v>0.38</v>
      </c>
      <c r="DG398" s="14">
        <v>0</v>
      </c>
      <c r="DH398" s="14">
        <v>0.38</v>
      </c>
      <c r="DI398" s="14">
        <v>0.38</v>
      </c>
      <c r="DR398" s="14">
        <v>0.57999999999999996</v>
      </c>
      <c r="DS398" s="14">
        <v>0.53</v>
      </c>
      <c r="DV398" s="183">
        <f t="shared" si="18"/>
        <v>1</v>
      </c>
      <c r="DW398" s="183">
        <f t="shared" si="19"/>
        <v>1</v>
      </c>
      <c r="DX398" s="12">
        <f t="shared" si="20"/>
        <v>0</v>
      </c>
      <c r="DY398" s="12">
        <v>0</v>
      </c>
    </row>
    <row r="399" spans="1:129" x14ac:dyDescent="0.25">
      <c r="A399" s="294">
        <v>102540</v>
      </c>
      <c r="B399" s="294">
        <v>676097</v>
      </c>
      <c r="C399" s="294">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560">
        <v>0</v>
      </c>
      <c r="BC399" s="560">
        <v>2.8169014084507001E-2</v>
      </c>
      <c r="BD399" s="560">
        <v>0</v>
      </c>
      <c r="BE399" s="560">
        <v>8.8235294117647106E-2</v>
      </c>
      <c r="BF399" s="13"/>
      <c r="BG399" s="13"/>
      <c r="BH399" s="13"/>
      <c r="BI399" s="13"/>
      <c r="BJ399" s="13"/>
      <c r="BK399" s="13"/>
      <c r="BL399" s="13"/>
      <c r="BM399" s="13"/>
      <c r="BN399" s="13">
        <v>0</v>
      </c>
      <c r="BO399" s="13">
        <v>2.8169014084507001E-2</v>
      </c>
      <c r="BP399" s="13">
        <v>0</v>
      </c>
      <c r="BQ399" s="13">
        <v>8.8235294117647106E-2</v>
      </c>
      <c r="BR399" s="704" t="s">
        <v>35</v>
      </c>
      <c r="BS399" s="704" t="s">
        <v>35</v>
      </c>
      <c r="BT399" s="704" t="s">
        <v>35</v>
      </c>
      <c r="BU399" s="704" t="s">
        <v>35</v>
      </c>
      <c r="BV399" s="704" t="s">
        <v>35</v>
      </c>
      <c r="BW399" s="704" t="s">
        <v>35</v>
      </c>
      <c r="BX399" s="704" t="s">
        <v>35</v>
      </c>
      <c r="BY399" s="704" t="s">
        <v>35</v>
      </c>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9.5299999999999994</v>
      </c>
      <c r="CF399" s="14">
        <f>+INDEX('Monthy Targets'!AB:AB,MATCH(FY2018_ALL_Targets!$B399,'Monthy Targets'!$B:$B,0))</f>
        <v>9.58</v>
      </c>
      <c r="CG399" s="14">
        <f>+INDEX('Monthy Targets'!AC:AC,MATCH(FY2018_ALL_Targets!$B399,'Monthy Targets'!$B:$B,0))</f>
        <v>0</v>
      </c>
      <c r="CH399" s="14">
        <f>+INDEX('Monthy Targets'!AD:AD,MATCH(FY2018_ALL_Targets!$B399,'Monthy Targets'!$B:$B,0))</f>
        <v>0</v>
      </c>
      <c r="CI399" s="14">
        <f>+INDEX('Monthy Targets'!AE:AE,MATCH(FY2018_ALL_Targets!$B399,'Monthy Targets'!$B:$B,0))</f>
        <v>0</v>
      </c>
      <c r="CJ399" s="14">
        <f>+INDEX('Monthy Targets'!AF:AF,MATCH(FY2018_ALL_Targets!$B399,'Monthy Targets'!$B:$B,0))</f>
        <v>0</v>
      </c>
      <c r="CK399" s="14">
        <f>+INDEX('Monthy Targets'!AG:AG,MATCH(FY2018_ALL_Targets!$B399,'Monthy Targets'!$B:$B,0))</f>
        <v>0</v>
      </c>
      <c r="CL399" s="14">
        <v>0.63</v>
      </c>
      <c r="CM399" s="14">
        <v>0.63</v>
      </c>
      <c r="CN399" s="14">
        <v>0.63</v>
      </c>
      <c r="CO399" s="14">
        <v>0.63</v>
      </c>
      <c r="CP399" s="14">
        <v>0.63</v>
      </c>
      <c r="CQ399" s="14">
        <v>0.63</v>
      </c>
      <c r="CR399" s="14">
        <v>0.63</v>
      </c>
      <c r="CS399" s="14">
        <v>0.63</v>
      </c>
      <c r="DB399" s="14">
        <v>1.18</v>
      </c>
      <c r="DC399" s="14">
        <v>1.18</v>
      </c>
      <c r="DD399" s="14">
        <v>1.18</v>
      </c>
      <c r="DE399" s="14">
        <v>1.18</v>
      </c>
      <c r="DF399" s="14">
        <v>1.18</v>
      </c>
      <c r="DG399" s="14">
        <v>1.18</v>
      </c>
      <c r="DH399" s="14">
        <v>1.18</v>
      </c>
      <c r="DI399" s="14">
        <v>1.18</v>
      </c>
      <c r="DR399" s="14">
        <v>1.79</v>
      </c>
      <c r="DS399" s="14">
        <v>1.83</v>
      </c>
      <c r="DV399" s="183">
        <f t="shared" si="18"/>
        <v>0</v>
      </c>
      <c r="DW399" s="183">
        <f t="shared" si="19"/>
        <v>0</v>
      </c>
      <c r="DX399" s="12">
        <f t="shared" si="20"/>
        <v>0</v>
      </c>
      <c r="DY399" s="12">
        <v>0</v>
      </c>
    </row>
    <row r="400" spans="1:129" x14ac:dyDescent="0.25">
      <c r="A400" s="294">
        <v>102493</v>
      </c>
      <c r="B400" s="294">
        <v>676098</v>
      </c>
      <c r="C400" s="294">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560">
        <v>9.2105263157894704E-2</v>
      </c>
      <c r="BC400" s="560">
        <v>2.9850746268656699E-2</v>
      </c>
      <c r="BD400" s="560">
        <v>0</v>
      </c>
      <c r="BE400" s="560">
        <v>4.47761194029851E-2</v>
      </c>
      <c r="BF400" s="13"/>
      <c r="BG400" s="13"/>
      <c r="BH400" s="13"/>
      <c r="BI400" s="13"/>
      <c r="BJ400" s="13"/>
      <c r="BK400" s="13"/>
      <c r="BL400" s="13"/>
      <c r="BM400" s="13"/>
      <c r="BN400" s="13">
        <v>9.2105263157894704E-2</v>
      </c>
      <c r="BO400" s="13">
        <v>2.9850746268656699E-2</v>
      </c>
      <c r="BP400" s="13">
        <v>0</v>
      </c>
      <c r="BQ400" s="13">
        <v>4.47761194029851E-2</v>
      </c>
      <c r="BR400" s="704" t="s">
        <v>36</v>
      </c>
      <c r="BS400" s="704" t="s">
        <v>35</v>
      </c>
      <c r="BT400" s="704" t="s">
        <v>35</v>
      </c>
      <c r="BU400" s="704" t="s">
        <v>35</v>
      </c>
      <c r="BV400" s="704" t="s">
        <v>36</v>
      </c>
      <c r="BW400" s="704" t="s">
        <v>35</v>
      </c>
      <c r="BX400" s="704" t="s">
        <v>35</v>
      </c>
      <c r="BY400" s="704" t="s">
        <v>35</v>
      </c>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5.92</v>
      </c>
      <c r="CF400" s="14">
        <f>+INDEX('Monthy Targets'!AB:AB,MATCH(FY2018_ALL_Targets!$B400,'Monthy Targets'!$B:$B,0))</f>
        <v>5.95</v>
      </c>
      <c r="CG400" s="14">
        <f>+INDEX('Monthy Targets'!AC:AC,MATCH(FY2018_ALL_Targets!$B400,'Monthy Targets'!$B:$B,0))</f>
        <v>0</v>
      </c>
      <c r="CH400" s="14">
        <f>+INDEX('Monthy Targets'!AD:AD,MATCH(FY2018_ALL_Targets!$B400,'Monthy Targets'!$B:$B,0))</f>
        <v>0</v>
      </c>
      <c r="CI400" s="14">
        <f>+INDEX('Monthy Targets'!AE:AE,MATCH(FY2018_ALL_Targets!$B400,'Monthy Targets'!$B:$B,0))</f>
        <v>0</v>
      </c>
      <c r="CJ400" s="14">
        <f>+INDEX('Monthy Targets'!AF:AF,MATCH(FY2018_ALL_Targets!$B400,'Monthy Targets'!$B:$B,0))</f>
        <v>0</v>
      </c>
      <c r="CK400" s="14">
        <f>+INDEX('Monthy Targets'!AG:AG,MATCH(FY2018_ALL_Targets!$B400,'Monthy Targets'!$B:$B,0))</f>
        <v>0</v>
      </c>
      <c r="CL400" s="14">
        <v>0</v>
      </c>
      <c r="CM400" s="14">
        <v>0.39</v>
      </c>
      <c r="CN400" s="14">
        <v>0.39</v>
      </c>
      <c r="CO400" s="14">
        <v>0.39</v>
      </c>
      <c r="CP400" s="14">
        <v>0</v>
      </c>
      <c r="CQ400" s="14">
        <v>0.39</v>
      </c>
      <c r="CR400" s="14">
        <v>0.39</v>
      </c>
      <c r="CS400" s="14">
        <v>0.39</v>
      </c>
      <c r="DB400" s="14">
        <v>0</v>
      </c>
      <c r="DC400" s="14">
        <v>0.73</v>
      </c>
      <c r="DD400" s="14">
        <v>0.73</v>
      </c>
      <c r="DE400" s="14">
        <v>0.73</v>
      </c>
      <c r="DF400" s="14">
        <v>0</v>
      </c>
      <c r="DG400" s="14">
        <v>0.73</v>
      </c>
      <c r="DH400" s="14">
        <v>0.73</v>
      </c>
      <c r="DI400" s="14">
        <v>0.73</v>
      </c>
      <c r="DR400" s="14">
        <v>0.99</v>
      </c>
      <c r="DS400" s="14">
        <v>1.02</v>
      </c>
      <c r="DV400" s="183">
        <f t="shared" si="18"/>
        <v>1</v>
      </c>
      <c r="DW400" s="183">
        <f t="shared" si="19"/>
        <v>1</v>
      </c>
      <c r="DX400" s="12">
        <f t="shared" si="20"/>
        <v>0</v>
      </c>
      <c r="DY400" s="12">
        <v>0</v>
      </c>
    </row>
    <row r="401" spans="1:129" x14ac:dyDescent="0.25">
      <c r="A401" s="294">
        <v>102497</v>
      </c>
      <c r="B401" s="294">
        <v>676101</v>
      </c>
      <c r="C401" s="294">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560">
        <v>1.2820512820512799E-2</v>
      </c>
      <c r="BC401" s="560">
        <v>9.5238095238095205E-2</v>
      </c>
      <c r="BD401" s="560">
        <v>0</v>
      </c>
      <c r="BE401" s="560">
        <v>9.2105263157894704E-2</v>
      </c>
      <c r="BF401" s="13"/>
      <c r="BG401" s="13"/>
      <c r="BH401" s="13"/>
      <c r="BI401" s="13"/>
      <c r="BJ401" s="13"/>
      <c r="BK401" s="13"/>
      <c r="BL401" s="13"/>
      <c r="BM401" s="13"/>
      <c r="BN401" s="13">
        <v>1.2820512820512799E-2</v>
      </c>
      <c r="BO401" s="13">
        <v>9.5238095238095205E-2</v>
      </c>
      <c r="BP401" s="13">
        <v>0</v>
      </c>
      <c r="BQ401" s="13">
        <v>9.2105263157894704E-2</v>
      </c>
      <c r="BR401" s="704" t="s">
        <v>35</v>
      </c>
      <c r="BS401" s="704" t="s">
        <v>36</v>
      </c>
      <c r="BT401" s="704" t="s">
        <v>35</v>
      </c>
      <c r="BU401" s="704" t="s">
        <v>35</v>
      </c>
      <c r="BV401" s="704" t="s">
        <v>35</v>
      </c>
      <c r="BW401" s="704" t="s">
        <v>36</v>
      </c>
      <c r="BX401" s="704" t="s">
        <v>35</v>
      </c>
      <c r="BY401" s="704" t="s">
        <v>35</v>
      </c>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8.75</v>
      </c>
      <c r="CF401" s="14">
        <f>+INDEX('Monthy Targets'!AB:AB,MATCH(FY2018_ALL_Targets!$B401,'Monthy Targets'!$B:$B,0))</f>
        <v>8.7899999999999991</v>
      </c>
      <c r="CG401" s="14">
        <f>+INDEX('Monthy Targets'!AC:AC,MATCH(FY2018_ALL_Targets!$B401,'Monthy Targets'!$B:$B,0))</f>
        <v>0</v>
      </c>
      <c r="CH401" s="14">
        <f>+INDEX('Monthy Targets'!AD:AD,MATCH(FY2018_ALL_Targets!$B401,'Monthy Targets'!$B:$B,0))</f>
        <v>0</v>
      </c>
      <c r="CI401" s="14">
        <f>+INDEX('Monthy Targets'!AE:AE,MATCH(FY2018_ALL_Targets!$B401,'Monthy Targets'!$B:$B,0))</f>
        <v>0</v>
      </c>
      <c r="CJ401" s="14">
        <f>+INDEX('Monthy Targets'!AF:AF,MATCH(FY2018_ALL_Targets!$B401,'Monthy Targets'!$B:$B,0))</f>
        <v>0</v>
      </c>
      <c r="CK401" s="14">
        <f>+INDEX('Monthy Targets'!AG:AG,MATCH(FY2018_ALL_Targets!$B401,'Monthy Targets'!$B:$B,0))</f>
        <v>0</v>
      </c>
      <c r="CL401" s="14">
        <v>0.57999999999999996</v>
      </c>
      <c r="CM401" s="14">
        <v>0</v>
      </c>
      <c r="CN401" s="14">
        <v>0.57999999999999996</v>
      </c>
      <c r="CO401" s="14">
        <v>0.57999999999999996</v>
      </c>
      <c r="CP401" s="14">
        <v>0.57999999999999996</v>
      </c>
      <c r="CQ401" s="14">
        <v>0</v>
      </c>
      <c r="CR401" s="14">
        <v>0.57999999999999996</v>
      </c>
      <c r="CS401" s="14">
        <v>0.57999999999999996</v>
      </c>
      <c r="DB401" s="14">
        <v>1.08</v>
      </c>
      <c r="DC401" s="14">
        <v>0</v>
      </c>
      <c r="DD401" s="14">
        <v>1.08</v>
      </c>
      <c r="DE401" s="14">
        <v>1.08</v>
      </c>
      <c r="DF401" s="14">
        <v>1.08</v>
      </c>
      <c r="DG401" s="14">
        <v>0</v>
      </c>
      <c r="DH401" s="14">
        <v>1.08</v>
      </c>
      <c r="DI401" s="14">
        <v>1.08</v>
      </c>
      <c r="DR401" s="14">
        <v>1.47</v>
      </c>
      <c r="DS401" s="14">
        <v>1.5</v>
      </c>
      <c r="DV401" s="183">
        <f t="shared" si="18"/>
        <v>1</v>
      </c>
      <c r="DW401" s="183">
        <f t="shared" si="19"/>
        <v>1</v>
      </c>
      <c r="DX401" s="12">
        <f t="shared" si="20"/>
        <v>0</v>
      </c>
      <c r="DY401" s="12">
        <v>0</v>
      </c>
    </row>
    <row r="402" spans="1:129" x14ac:dyDescent="0.25">
      <c r="A402" s="294">
        <v>5169</v>
      </c>
      <c r="B402" s="294">
        <v>676103</v>
      </c>
      <c r="C402" s="294">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560">
        <v>6.9767441860465101E-2</v>
      </c>
      <c r="BC402" s="560">
        <v>7.69230769230769E-2</v>
      </c>
      <c r="BD402" s="560">
        <v>0</v>
      </c>
      <c r="BE402" s="560">
        <v>0.25</v>
      </c>
      <c r="BF402" s="13"/>
      <c r="BG402" s="13"/>
      <c r="BH402" s="13"/>
      <c r="BI402" s="13"/>
      <c r="BJ402" s="13"/>
      <c r="BK402" s="13"/>
      <c r="BL402" s="13"/>
      <c r="BM402" s="13"/>
      <c r="BN402" s="13">
        <v>6.9767441860465101E-2</v>
      </c>
      <c r="BO402" s="13">
        <v>7.69230769230769E-2</v>
      </c>
      <c r="BP402" s="13">
        <v>0</v>
      </c>
      <c r="BQ402" s="13">
        <v>0.25</v>
      </c>
      <c r="BR402" s="704" t="s">
        <v>36</v>
      </c>
      <c r="BS402" s="704" t="s">
        <v>36</v>
      </c>
      <c r="BT402" s="704" t="s">
        <v>35</v>
      </c>
      <c r="BU402" s="704" t="s">
        <v>35</v>
      </c>
      <c r="BV402" s="704" t="s">
        <v>36</v>
      </c>
      <c r="BW402" s="704" t="s">
        <v>36</v>
      </c>
      <c r="BX402" s="704" t="s">
        <v>35</v>
      </c>
      <c r="BY402" s="704" t="s">
        <v>35</v>
      </c>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CP402" s="14">
        <v>0</v>
      </c>
      <c r="CQ402" s="14">
        <v>0</v>
      </c>
      <c r="CR402" s="14">
        <v>0.3</v>
      </c>
      <c r="CS402" s="14">
        <v>0.3</v>
      </c>
      <c r="DB402" s="14">
        <v>0</v>
      </c>
      <c r="DC402" s="14">
        <v>0</v>
      </c>
      <c r="DD402" s="14">
        <v>0.55000000000000004</v>
      </c>
      <c r="DE402" s="14">
        <v>0.55000000000000004</v>
      </c>
      <c r="DF402" s="14">
        <v>0</v>
      </c>
      <c r="DG402" s="14">
        <v>0</v>
      </c>
      <c r="DH402" s="14">
        <v>0.55000000000000004</v>
      </c>
      <c r="DI402" s="14">
        <v>0.55000000000000004</v>
      </c>
      <c r="DR402" s="14">
        <v>0.18</v>
      </c>
      <c r="DS402" s="14">
        <v>0.18</v>
      </c>
      <c r="DV402" s="183">
        <f t="shared" si="18"/>
        <v>2</v>
      </c>
      <c r="DW402" s="183">
        <f t="shared" si="19"/>
        <v>2</v>
      </c>
      <c r="DX402" s="12">
        <f t="shared" si="20"/>
        <v>0</v>
      </c>
      <c r="DY402" s="12">
        <v>0</v>
      </c>
    </row>
    <row r="403" spans="1:129" x14ac:dyDescent="0.25">
      <c r="A403" s="294">
        <v>102525</v>
      </c>
      <c r="B403" s="294">
        <v>676104</v>
      </c>
      <c r="C403" s="294">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560">
        <v>2.8985507246376802E-2</v>
      </c>
      <c r="BC403" s="560">
        <v>0.06</v>
      </c>
      <c r="BD403" s="560">
        <v>0</v>
      </c>
      <c r="BE403" s="560">
        <v>0.11764705882352899</v>
      </c>
      <c r="BF403" s="13"/>
      <c r="BG403" s="13"/>
      <c r="BH403" s="13"/>
      <c r="BI403" s="13"/>
      <c r="BJ403" s="13"/>
      <c r="BK403" s="13"/>
      <c r="BL403" s="13"/>
      <c r="BM403" s="13"/>
      <c r="BN403" s="13">
        <v>2.8985507246376802E-2</v>
      </c>
      <c r="BO403" s="13">
        <v>0.06</v>
      </c>
      <c r="BP403" s="13">
        <v>0</v>
      </c>
      <c r="BQ403" s="13">
        <v>0.11764705882352899</v>
      </c>
      <c r="BR403" s="704" t="s">
        <v>35</v>
      </c>
      <c r="BS403" s="704" t="s">
        <v>36</v>
      </c>
      <c r="BT403" s="704" t="s">
        <v>35</v>
      </c>
      <c r="BU403" s="704" t="s">
        <v>35</v>
      </c>
      <c r="BV403" s="704" t="s">
        <v>35</v>
      </c>
      <c r="BW403" s="704" t="s">
        <v>36</v>
      </c>
      <c r="BX403" s="704" t="s">
        <v>35</v>
      </c>
      <c r="BY403" s="704" t="s">
        <v>35</v>
      </c>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7</v>
      </c>
      <c r="CF403" s="14">
        <f>+INDEX('Monthy Targets'!AB:AB,MATCH(FY2018_ALL_Targets!$B403,'Monthy Targets'!$B:$B,0))</f>
        <v>7.03</v>
      </c>
      <c r="CG403" s="14">
        <f>+INDEX('Monthy Targets'!AC:AC,MATCH(FY2018_ALL_Targets!$B403,'Monthy Targets'!$B:$B,0))</f>
        <v>0</v>
      </c>
      <c r="CH403" s="14">
        <f>+INDEX('Monthy Targets'!AD:AD,MATCH(FY2018_ALL_Targets!$B403,'Monthy Targets'!$B:$B,0))</f>
        <v>0</v>
      </c>
      <c r="CI403" s="14">
        <f>+INDEX('Monthy Targets'!AE:AE,MATCH(FY2018_ALL_Targets!$B403,'Monthy Targets'!$B:$B,0))</f>
        <v>0</v>
      </c>
      <c r="CJ403" s="14">
        <f>+INDEX('Monthy Targets'!AF:AF,MATCH(FY2018_ALL_Targets!$B403,'Monthy Targets'!$B:$B,0))</f>
        <v>0</v>
      </c>
      <c r="CK403" s="14">
        <f>+INDEX('Monthy Targets'!AG:AG,MATCH(FY2018_ALL_Targets!$B403,'Monthy Targets'!$B:$B,0))</f>
        <v>0</v>
      </c>
      <c r="CL403" s="14">
        <v>0</v>
      </c>
      <c r="CM403" s="14">
        <v>0</v>
      </c>
      <c r="CN403" s="14">
        <v>0.47</v>
      </c>
      <c r="CO403" s="14">
        <v>0.47</v>
      </c>
      <c r="CP403" s="14">
        <v>0.47</v>
      </c>
      <c r="CQ403" s="14">
        <v>0</v>
      </c>
      <c r="CR403" s="14">
        <v>0.47</v>
      </c>
      <c r="CS403" s="14">
        <v>0.47</v>
      </c>
      <c r="DB403" s="14">
        <v>0</v>
      </c>
      <c r="DC403" s="14">
        <v>0</v>
      </c>
      <c r="DD403" s="14">
        <v>0.86</v>
      </c>
      <c r="DE403" s="14">
        <v>0.86</v>
      </c>
      <c r="DF403" s="14">
        <v>0.86</v>
      </c>
      <c r="DG403" s="14">
        <v>0</v>
      </c>
      <c r="DH403" s="14">
        <v>0.86</v>
      </c>
      <c r="DI403" s="14">
        <v>0.86</v>
      </c>
      <c r="DR403" s="14">
        <v>1.03</v>
      </c>
      <c r="DS403" s="14">
        <v>1.2</v>
      </c>
      <c r="DV403" s="183">
        <f t="shared" si="18"/>
        <v>1</v>
      </c>
      <c r="DW403" s="183">
        <f t="shared" si="19"/>
        <v>1</v>
      </c>
      <c r="DX403" s="12">
        <f t="shared" si="20"/>
        <v>0</v>
      </c>
      <c r="DY403" s="12">
        <v>0</v>
      </c>
    </row>
    <row r="404" spans="1:129" x14ac:dyDescent="0.25">
      <c r="A404" s="294">
        <v>102587</v>
      </c>
      <c r="B404" s="294">
        <v>676105</v>
      </c>
      <c r="C404" s="294">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560">
        <v>3.5294117647058802E-2</v>
      </c>
      <c r="BC404" s="560">
        <v>4.8387096774193498E-2</v>
      </c>
      <c r="BD404" s="560">
        <v>0</v>
      </c>
      <c r="BE404" s="560">
        <v>8.2352941176470601E-2</v>
      </c>
      <c r="BF404" s="13"/>
      <c r="BG404" s="13"/>
      <c r="BH404" s="13"/>
      <c r="BI404" s="13"/>
      <c r="BJ404" s="13"/>
      <c r="BK404" s="13"/>
      <c r="BL404" s="13"/>
      <c r="BM404" s="13"/>
      <c r="BN404" s="13">
        <v>3.5294117647058802E-2</v>
      </c>
      <c r="BO404" s="13">
        <v>4.8387096774193498E-2</v>
      </c>
      <c r="BP404" s="13">
        <v>0</v>
      </c>
      <c r="BQ404" s="13">
        <v>8.2352941176470601E-2</v>
      </c>
      <c r="BR404" s="704" t="s">
        <v>36</v>
      </c>
      <c r="BS404" s="704" t="s">
        <v>35</v>
      </c>
      <c r="BT404" s="704" t="s">
        <v>35</v>
      </c>
      <c r="BU404" s="704" t="s">
        <v>35</v>
      </c>
      <c r="BV404" s="704" t="s">
        <v>36</v>
      </c>
      <c r="BW404" s="704" t="s">
        <v>35</v>
      </c>
      <c r="BX404" s="704" t="s">
        <v>35</v>
      </c>
      <c r="BY404" s="704" t="s">
        <v>35</v>
      </c>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22.16</v>
      </c>
      <c r="CF404" s="14">
        <f>+INDEX('Monthy Targets'!AB:AB,MATCH(FY2018_ALL_Targets!$B404,'Monthy Targets'!$B:$B,0))</f>
        <v>22.26</v>
      </c>
      <c r="CG404" s="14">
        <f>+INDEX('Monthy Targets'!AC:AC,MATCH(FY2018_ALL_Targets!$B404,'Monthy Targets'!$B:$B,0))</f>
        <v>0</v>
      </c>
      <c r="CH404" s="14">
        <f>+INDEX('Monthy Targets'!AD:AD,MATCH(FY2018_ALL_Targets!$B404,'Monthy Targets'!$B:$B,0))</f>
        <v>0</v>
      </c>
      <c r="CI404" s="14">
        <f>+INDEX('Monthy Targets'!AE:AE,MATCH(FY2018_ALL_Targets!$B404,'Monthy Targets'!$B:$B,0))</f>
        <v>0</v>
      </c>
      <c r="CJ404" s="14">
        <f>+INDEX('Monthy Targets'!AF:AF,MATCH(FY2018_ALL_Targets!$B404,'Monthy Targets'!$B:$B,0))</f>
        <v>0</v>
      </c>
      <c r="CK404" s="14">
        <f>+INDEX('Monthy Targets'!AG:AG,MATCH(FY2018_ALL_Targets!$B404,'Monthy Targets'!$B:$B,0))</f>
        <v>0</v>
      </c>
      <c r="CL404" s="14">
        <v>1.47</v>
      </c>
      <c r="CM404" s="14">
        <v>0</v>
      </c>
      <c r="CN404" s="14">
        <v>1.47</v>
      </c>
      <c r="CO404" s="14">
        <v>1.47</v>
      </c>
      <c r="CP404" s="14">
        <v>0</v>
      </c>
      <c r="CQ404" s="14">
        <v>1.47</v>
      </c>
      <c r="CR404" s="14">
        <v>1.47</v>
      </c>
      <c r="CS404" s="14">
        <v>1.47</v>
      </c>
      <c r="DB404" s="14">
        <v>2.73</v>
      </c>
      <c r="DC404" s="14">
        <v>0</v>
      </c>
      <c r="DD404" s="14">
        <v>2.73</v>
      </c>
      <c r="DE404" s="14">
        <v>2.73</v>
      </c>
      <c r="DF404" s="14">
        <v>0</v>
      </c>
      <c r="DG404" s="14">
        <v>2.73</v>
      </c>
      <c r="DH404" s="14">
        <v>2.73</v>
      </c>
      <c r="DI404" s="14">
        <v>2.73</v>
      </c>
      <c r="DR404" s="14">
        <v>3.71</v>
      </c>
      <c r="DS404" s="14">
        <v>3.81</v>
      </c>
      <c r="DV404" s="183">
        <f t="shared" si="18"/>
        <v>1</v>
      </c>
      <c r="DW404" s="183">
        <f t="shared" si="19"/>
        <v>1</v>
      </c>
      <c r="DX404" s="12">
        <f t="shared" si="20"/>
        <v>0</v>
      </c>
      <c r="DY404" s="12">
        <v>0</v>
      </c>
    </row>
    <row r="405" spans="1:129" x14ac:dyDescent="0.25">
      <c r="A405" s="294">
        <v>102639</v>
      </c>
      <c r="B405" s="294">
        <v>676107</v>
      </c>
      <c r="C405" s="294">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560">
        <v>4.3478260869565202E-2</v>
      </c>
      <c r="BC405" s="560">
        <v>8.7499999999999994E-2</v>
      </c>
      <c r="BD405" s="560">
        <v>0</v>
      </c>
      <c r="BE405" s="560">
        <v>5.1282051282051301E-2</v>
      </c>
      <c r="BF405" s="13"/>
      <c r="BG405" s="13"/>
      <c r="BH405" s="13"/>
      <c r="BI405" s="13"/>
      <c r="BJ405" s="13"/>
      <c r="BK405" s="13"/>
      <c r="BL405" s="13"/>
      <c r="BM405" s="13"/>
      <c r="BN405" s="13">
        <v>4.3478260869565202E-2</v>
      </c>
      <c r="BO405" s="13">
        <v>8.7499999999999994E-2</v>
      </c>
      <c r="BP405" s="13">
        <v>0</v>
      </c>
      <c r="BQ405" s="13">
        <v>5.1282051282051301E-2</v>
      </c>
      <c r="BR405" s="704" t="s">
        <v>36</v>
      </c>
      <c r="BS405" s="704" t="s">
        <v>36</v>
      </c>
      <c r="BT405" s="704" t="s">
        <v>35</v>
      </c>
      <c r="BU405" s="704" t="s">
        <v>35</v>
      </c>
      <c r="BV405" s="704" t="s">
        <v>36</v>
      </c>
      <c r="BW405" s="704" t="s">
        <v>36</v>
      </c>
      <c r="BX405" s="704" t="s">
        <v>35</v>
      </c>
      <c r="BY405" s="704" t="s">
        <v>35</v>
      </c>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24.59</v>
      </c>
      <c r="CF405" s="14">
        <f>+INDEX('Monthy Targets'!AB:AB,MATCH(FY2018_ALL_Targets!$B405,'Monthy Targets'!$B:$B,0))</f>
        <v>24.72</v>
      </c>
      <c r="CG405" s="14">
        <f>+INDEX('Monthy Targets'!AC:AC,MATCH(FY2018_ALL_Targets!$B405,'Monthy Targets'!$B:$B,0))</f>
        <v>0</v>
      </c>
      <c r="CH405" s="14">
        <f>+INDEX('Monthy Targets'!AD:AD,MATCH(FY2018_ALL_Targets!$B405,'Monthy Targets'!$B:$B,0))</f>
        <v>0</v>
      </c>
      <c r="CI405" s="14">
        <f>+INDEX('Monthy Targets'!AE:AE,MATCH(FY2018_ALL_Targets!$B405,'Monthy Targets'!$B:$B,0))</f>
        <v>0</v>
      </c>
      <c r="CJ405" s="14">
        <f>+INDEX('Monthy Targets'!AF:AF,MATCH(FY2018_ALL_Targets!$B405,'Monthy Targets'!$B:$B,0))</f>
        <v>0</v>
      </c>
      <c r="CK405" s="14">
        <f>+INDEX('Monthy Targets'!AG:AG,MATCH(FY2018_ALL_Targets!$B405,'Monthy Targets'!$B:$B,0))</f>
        <v>0</v>
      </c>
      <c r="CL405" s="14">
        <v>0</v>
      </c>
      <c r="CM405" s="14">
        <v>0</v>
      </c>
      <c r="CN405" s="14">
        <v>1.63</v>
      </c>
      <c r="CO405" s="14">
        <v>1.63</v>
      </c>
      <c r="CP405" s="14">
        <v>0</v>
      </c>
      <c r="CQ405" s="14">
        <v>0</v>
      </c>
      <c r="CR405" s="14">
        <v>1.63</v>
      </c>
      <c r="CS405" s="14">
        <v>1.63</v>
      </c>
      <c r="DB405" s="14">
        <v>0</v>
      </c>
      <c r="DC405" s="14">
        <v>0</v>
      </c>
      <c r="DD405" s="14">
        <v>3.03</v>
      </c>
      <c r="DE405" s="14">
        <v>3.03</v>
      </c>
      <c r="DF405" s="14">
        <v>0</v>
      </c>
      <c r="DG405" s="14">
        <v>0</v>
      </c>
      <c r="DH405" s="14">
        <v>3.03</v>
      </c>
      <c r="DI405" s="14">
        <v>3.03</v>
      </c>
      <c r="DR405" s="14">
        <v>3.62</v>
      </c>
      <c r="DS405" s="14">
        <v>3.71</v>
      </c>
      <c r="DV405" s="183">
        <f t="shared" si="18"/>
        <v>2</v>
      </c>
      <c r="DW405" s="183">
        <f t="shared" si="19"/>
        <v>2</v>
      </c>
      <c r="DX405" s="12">
        <f t="shared" si="20"/>
        <v>0</v>
      </c>
      <c r="DY405" s="12">
        <v>0</v>
      </c>
    </row>
    <row r="406" spans="1:129" x14ac:dyDescent="0.25">
      <c r="A406" s="294">
        <v>102675</v>
      </c>
      <c r="B406" s="294">
        <v>676112</v>
      </c>
      <c r="C406" s="294">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560">
        <v>0</v>
      </c>
      <c r="BC406" s="560">
        <v>9.8039215686274495E-2</v>
      </c>
      <c r="BD406" s="560">
        <v>0</v>
      </c>
      <c r="BE406" s="560">
        <v>0.1</v>
      </c>
      <c r="BF406" s="13"/>
      <c r="BG406" s="13"/>
      <c r="BH406" s="13"/>
      <c r="BI406" s="13"/>
      <c r="BJ406" s="13"/>
      <c r="BK406" s="13"/>
      <c r="BL406" s="13"/>
      <c r="BM406" s="13"/>
      <c r="BN406" s="13">
        <v>0</v>
      </c>
      <c r="BO406" s="13">
        <v>9.8039215686274495E-2</v>
      </c>
      <c r="BP406" s="13">
        <v>0</v>
      </c>
      <c r="BQ406" s="13">
        <v>0.1</v>
      </c>
      <c r="BR406" s="704" t="s">
        <v>35</v>
      </c>
      <c r="BS406" s="704" t="s">
        <v>35</v>
      </c>
      <c r="BT406" s="704" t="s">
        <v>35</v>
      </c>
      <c r="BU406" s="704" t="s">
        <v>35</v>
      </c>
      <c r="BV406" s="704" t="s">
        <v>35</v>
      </c>
      <c r="BW406" s="704" t="s">
        <v>35</v>
      </c>
      <c r="BX406" s="704" t="s">
        <v>35</v>
      </c>
      <c r="BY406" s="704" t="s">
        <v>35</v>
      </c>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6.93</v>
      </c>
      <c r="CF406" s="14">
        <f>+INDEX('Monthy Targets'!AB:AB,MATCH(FY2018_ALL_Targets!$B406,'Monthy Targets'!$B:$B,0))</f>
        <v>6.96</v>
      </c>
      <c r="CG406" s="14">
        <f>+INDEX('Monthy Targets'!AC:AC,MATCH(FY2018_ALL_Targets!$B406,'Monthy Targets'!$B:$B,0))</f>
        <v>0</v>
      </c>
      <c r="CH406" s="14">
        <f>+INDEX('Monthy Targets'!AD:AD,MATCH(FY2018_ALL_Targets!$B406,'Monthy Targets'!$B:$B,0))</f>
        <v>0</v>
      </c>
      <c r="CI406" s="14">
        <f>+INDEX('Monthy Targets'!AE:AE,MATCH(FY2018_ALL_Targets!$B406,'Monthy Targets'!$B:$B,0))</f>
        <v>0</v>
      </c>
      <c r="CJ406" s="14">
        <f>+INDEX('Monthy Targets'!AF:AF,MATCH(FY2018_ALL_Targets!$B406,'Monthy Targets'!$B:$B,0))</f>
        <v>0</v>
      </c>
      <c r="CK406" s="14">
        <f>+INDEX('Monthy Targets'!AG:AG,MATCH(FY2018_ALL_Targets!$B406,'Monthy Targets'!$B:$B,0))</f>
        <v>0</v>
      </c>
      <c r="CL406" s="14">
        <v>0.46</v>
      </c>
      <c r="CM406" s="14">
        <v>0</v>
      </c>
      <c r="CN406" s="14">
        <v>0.46</v>
      </c>
      <c r="CO406" s="14">
        <v>0.46</v>
      </c>
      <c r="CP406" s="14">
        <v>0.46</v>
      </c>
      <c r="CQ406" s="14">
        <v>0.46</v>
      </c>
      <c r="CR406" s="14">
        <v>0.46</v>
      </c>
      <c r="CS406" s="14">
        <v>0.46</v>
      </c>
      <c r="DB406" s="14">
        <v>0.86</v>
      </c>
      <c r="DC406" s="14">
        <v>0</v>
      </c>
      <c r="DD406" s="14">
        <v>0.86</v>
      </c>
      <c r="DE406" s="14">
        <v>0.86</v>
      </c>
      <c r="DF406" s="14">
        <v>0.86</v>
      </c>
      <c r="DG406" s="14">
        <v>0.86</v>
      </c>
      <c r="DH406" s="14">
        <v>0.86</v>
      </c>
      <c r="DI406" s="14">
        <v>0.86</v>
      </c>
      <c r="DR406" s="14">
        <v>1.1599999999999999</v>
      </c>
      <c r="DS406" s="14">
        <v>1.33</v>
      </c>
      <c r="DV406" s="183">
        <f t="shared" si="18"/>
        <v>0</v>
      </c>
      <c r="DW406" s="183">
        <f t="shared" si="19"/>
        <v>0</v>
      </c>
      <c r="DX406" s="12">
        <f t="shared" si="20"/>
        <v>0</v>
      </c>
      <c r="DY406" s="12">
        <v>0</v>
      </c>
    </row>
    <row r="407" spans="1:129" x14ac:dyDescent="0.25">
      <c r="A407" s="294">
        <v>102734</v>
      </c>
      <c r="B407" s="294">
        <v>676113</v>
      </c>
      <c r="C407" s="294">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560">
        <v>2.66666666666667E-2</v>
      </c>
      <c r="BC407" s="560">
        <v>0</v>
      </c>
      <c r="BD407" s="560">
        <v>0</v>
      </c>
      <c r="BE407" s="560">
        <v>4.3478260869565202E-2</v>
      </c>
      <c r="BF407" s="13"/>
      <c r="BG407" s="13"/>
      <c r="BH407" s="13"/>
      <c r="BI407" s="13"/>
      <c r="BJ407" s="13"/>
      <c r="BK407" s="13"/>
      <c r="BL407" s="13"/>
      <c r="BM407" s="13"/>
      <c r="BN407" s="13">
        <v>2.66666666666667E-2</v>
      </c>
      <c r="BO407" s="13">
        <v>0</v>
      </c>
      <c r="BP407" s="13">
        <v>0</v>
      </c>
      <c r="BQ407" s="13">
        <v>4.3478260869565202E-2</v>
      </c>
      <c r="BR407" s="704" t="s">
        <v>35</v>
      </c>
      <c r="BS407" s="704" t="s">
        <v>35</v>
      </c>
      <c r="BT407" s="704" t="s">
        <v>35</v>
      </c>
      <c r="BU407" s="704" t="s">
        <v>35</v>
      </c>
      <c r="BV407" s="704" t="s">
        <v>35</v>
      </c>
      <c r="BW407" s="704" t="s">
        <v>35</v>
      </c>
      <c r="BX407" s="704" t="s">
        <v>35</v>
      </c>
      <c r="BY407" s="704" t="s">
        <v>35</v>
      </c>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9.99</v>
      </c>
      <c r="CF407" s="14">
        <f>+INDEX('Monthy Targets'!AB:AB,MATCH(FY2018_ALL_Targets!$B407,'Monthy Targets'!$B:$B,0))</f>
        <v>10.029999999999999</v>
      </c>
      <c r="CG407" s="14">
        <f>+INDEX('Monthy Targets'!AC:AC,MATCH(FY2018_ALL_Targets!$B407,'Monthy Targets'!$B:$B,0))</f>
        <v>0</v>
      </c>
      <c r="CH407" s="14">
        <f>+INDEX('Monthy Targets'!AD:AD,MATCH(FY2018_ALL_Targets!$B407,'Monthy Targets'!$B:$B,0))</f>
        <v>0</v>
      </c>
      <c r="CI407" s="14">
        <f>+INDEX('Monthy Targets'!AE:AE,MATCH(FY2018_ALL_Targets!$B407,'Monthy Targets'!$B:$B,0))</f>
        <v>0</v>
      </c>
      <c r="CJ407" s="14">
        <f>+INDEX('Monthy Targets'!AF:AF,MATCH(FY2018_ALL_Targets!$B407,'Monthy Targets'!$B:$B,0))</f>
        <v>0</v>
      </c>
      <c r="CK407" s="14">
        <f>+INDEX('Monthy Targets'!AG:AG,MATCH(FY2018_ALL_Targets!$B407,'Monthy Targets'!$B:$B,0))</f>
        <v>0</v>
      </c>
      <c r="CL407" s="14">
        <v>0</v>
      </c>
      <c r="CM407" s="14">
        <v>0.66</v>
      </c>
      <c r="CN407" s="14">
        <v>0.66</v>
      </c>
      <c r="CO407" s="14">
        <v>0.66</v>
      </c>
      <c r="CP407" s="14">
        <v>0.66</v>
      </c>
      <c r="CQ407" s="14">
        <v>0.66</v>
      </c>
      <c r="CR407" s="14">
        <v>0.66</v>
      </c>
      <c r="CS407" s="14">
        <v>0.66</v>
      </c>
      <c r="DB407" s="14">
        <v>0</v>
      </c>
      <c r="DC407" s="14">
        <v>1.23</v>
      </c>
      <c r="DD407" s="14">
        <v>1.23</v>
      </c>
      <c r="DE407" s="14">
        <v>1.23</v>
      </c>
      <c r="DF407" s="14">
        <v>1.23</v>
      </c>
      <c r="DG407" s="14">
        <v>1.23</v>
      </c>
      <c r="DH407" s="14">
        <v>1.23</v>
      </c>
      <c r="DI407" s="14">
        <v>1.23</v>
      </c>
      <c r="DR407" s="14">
        <v>1.67</v>
      </c>
      <c r="DS407" s="14">
        <v>1.92</v>
      </c>
      <c r="DV407" s="183">
        <f t="shared" si="18"/>
        <v>0</v>
      </c>
      <c r="DW407" s="183">
        <f t="shared" si="19"/>
        <v>0</v>
      </c>
      <c r="DX407" s="12">
        <f t="shared" si="20"/>
        <v>0</v>
      </c>
      <c r="DY407" s="12">
        <v>0</v>
      </c>
    </row>
    <row r="408" spans="1:129" x14ac:dyDescent="0.25">
      <c r="A408" s="294">
        <v>102667</v>
      </c>
      <c r="B408" s="294">
        <v>676114</v>
      </c>
      <c r="C408" s="294">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560">
        <v>7.2727272727272696E-2</v>
      </c>
      <c r="BC408" s="560">
        <v>0</v>
      </c>
      <c r="BD408" s="560">
        <v>0</v>
      </c>
      <c r="BE408" s="560">
        <v>7.69230769230769E-2</v>
      </c>
      <c r="BF408" s="13"/>
      <c r="BG408" s="13"/>
      <c r="BH408" s="13"/>
      <c r="BI408" s="13"/>
      <c r="BJ408" s="13"/>
      <c r="BK408" s="13"/>
      <c r="BL408" s="13"/>
      <c r="BM408" s="13"/>
      <c r="BN408" s="13">
        <v>7.2727272727272696E-2</v>
      </c>
      <c r="BO408" s="13">
        <v>0</v>
      </c>
      <c r="BP408" s="13">
        <v>0</v>
      </c>
      <c r="BQ408" s="13">
        <v>7.69230769230769E-2</v>
      </c>
      <c r="BR408" s="704" t="s">
        <v>36</v>
      </c>
      <c r="BS408" s="704" t="s">
        <v>35</v>
      </c>
      <c r="BT408" s="704" t="s">
        <v>35</v>
      </c>
      <c r="BU408" s="704" t="s">
        <v>35</v>
      </c>
      <c r="BV408" s="704" t="s">
        <v>36</v>
      </c>
      <c r="BW408" s="704" t="s">
        <v>35</v>
      </c>
      <c r="BX408" s="704" t="s">
        <v>35</v>
      </c>
      <c r="BY408" s="704" t="s">
        <v>35</v>
      </c>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5.66</v>
      </c>
      <c r="CF408" s="14">
        <f>+INDEX('Monthy Targets'!AB:AB,MATCH(FY2018_ALL_Targets!$B408,'Monthy Targets'!$B:$B,0))</f>
        <v>5.69</v>
      </c>
      <c r="CG408" s="14">
        <f>+INDEX('Monthy Targets'!AC:AC,MATCH(FY2018_ALL_Targets!$B408,'Monthy Targets'!$B:$B,0))</f>
        <v>0</v>
      </c>
      <c r="CH408" s="14">
        <f>+INDEX('Monthy Targets'!AD:AD,MATCH(FY2018_ALL_Targets!$B408,'Monthy Targets'!$B:$B,0))</f>
        <v>0</v>
      </c>
      <c r="CI408" s="14">
        <f>+INDEX('Monthy Targets'!AE:AE,MATCH(FY2018_ALL_Targets!$B408,'Monthy Targets'!$B:$B,0))</f>
        <v>0</v>
      </c>
      <c r="CJ408" s="14">
        <f>+INDEX('Monthy Targets'!AF:AF,MATCH(FY2018_ALL_Targets!$B408,'Monthy Targets'!$B:$B,0))</f>
        <v>0</v>
      </c>
      <c r="CK408" s="14">
        <f>+INDEX('Monthy Targets'!AG:AG,MATCH(FY2018_ALL_Targets!$B408,'Monthy Targets'!$B:$B,0))</f>
        <v>0</v>
      </c>
      <c r="CL408" s="14">
        <v>0</v>
      </c>
      <c r="CM408" s="14">
        <v>0.38</v>
      </c>
      <c r="CN408" s="14">
        <v>0.38</v>
      </c>
      <c r="CO408" s="14">
        <v>0.38</v>
      </c>
      <c r="CP408" s="14">
        <v>0</v>
      </c>
      <c r="CQ408" s="14">
        <v>0.38</v>
      </c>
      <c r="CR408" s="14">
        <v>0.38</v>
      </c>
      <c r="CS408" s="14">
        <v>0.38</v>
      </c>
      <c r="DB408" s="14">
        <v>0</v>
      </c>
      <c r="DC408" s="14">
        <v>0.7</v>
      </c>
      <c r="DD408" s="14">
        <v>0.7</v>
      </c>
      <c r="DE408" s="14">
        <v>0.7</v>
      </c>
      <c r="DF408" s="14">
        <v>0</v>
      </c>
      <c r="DG408" s="14">
        <v>0.7</v>
      </c>
      <c r="DH408" s="14">
        <v>0.7</v>
      </c>
      <c r="DI408" s="14">
        <v>0.7</v>
      </c>
      <c r="DR408" s="14">
        <v>0.95</v>
      </c>
      <c r="DS408" s="14">
        <v>0.97</v>
      </c>
      <c r="DV408" s="183">
        <f t="shared" si="18"/>
        <v>1</v>
      </c>
      <c r="DW408" s="183">
        <f t="shared" si="19"/>
        <v>1</v>
      </c>
      <c r="DX408" s="12">
        <f t="shared" si="20"/>
        <v>0</v>
      </c>
      <c r="DY408" s="12">
        <v>0</v>
      </c>
    </row>
    <row r="409" spans="1:129" x14ac:dyDescent="0.25">
      <c r="A409" s="294">
        <v>102753</v>
      </c>
      <c r="B409" s="294">
        <v>676116</v>
      </c>
      <c r="C409" s="294">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560">
        <v>0.02</v>
      </c>
      <c r="BC409" s="560">
        <v>3.7037037037037E-2</v>
      </c>
      <c r="BD409" s="560">
        <v>0</v>
      </c>
      <c r="BE409" s="560">
        <v>0.10638297872340401</v>
      </c>
      <c r="BF409" s="13"/>
      <c r="BG409" s="13"/>
      <c r="BH409" s="13"/>
      <c r="BI409" s="13"/>
      <c r="BJ409" s="13"/>
      <c r="BK409" s="13"/>
      <c r="BL409" s="13"/>
      <c r="BM409" s="13"/>
      <c r="BN409" s="13">
        <v>0.02</v>
      </c>
      <c r="BO409" s="13">
        <v>3.7037037037037E-2</v>
      </c>
      <c r="BP409" s="13">
        <v>0</v>
      </c>
      <c r="BQ409" s="13">
        <v>0.10638297872340401</v>
      </c>
      <c r="BR409" s="704" t="s">
        <v>35</v>
      </c>
      <c r="BS409" s="704" t="s">
        <v>35</v>
      </c>
      <c r="BT409" s="704" t="s">
        <v>35</v>
      </c>
      <c r="BU409" s="704" t="s">
        <v>35</v>
      </c>
      <c r="BV409" s="704" t="s">
        <v>35</v>
      </c>
      <c r="BW409" s="704" t="s">
        <v>35</v>
      </c>
      <c r="BX409" s="704" t="s">
        <v>35</v>
      </c>
      <c r="BY409" s="704" t="s">
        <v>35</v>
      </c>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CP409" s="14">
        <v>0.56000000000000005</v>
      </c>
      <c r="CQ409" s="14">
        <v>0.56000000000000005</v>
      </c>
      <c r="CR409" s="14">
        <v>0.56000000000000005</v>
      </c>
      <c r="CS409" s="14">
        <v>0.56000000000000005</v>
      </c>
      <c r="DB409" s="14">
        <v>1.03</v>
      </c>
      <c r="DC409" s="14">
        <v>1.03</v>
      </c>
      <c r="DD409" s="14">
        <v>1.03</v>
      </c>
      <c r="DE409" s="14">
        <v>1.03</v>
      </c>
      <c r="DF409" s="14">
        <v>1.03</v>
      </c>
      <c r="DG409" s="14">
        <v>1.03</v>
      </c>
      <c r="DH409" s="14">
        <v>1.03</v>
      </c>
      <c r="DI409" s="14">
        <v>1.03</v>
      </c>
      <c r="DR409" s="14">
        <v>0.68</v>
      </c>
      <c r="DS409" s="14">
        <v>0.69</v>
      </c>
      <c r="DV409" s="183">
        <f t="shared" si="18"/>
        <v>0</v>
      </c>
      <c r="DW409" s="183">
        <f t="shared" si="19"/>
        <v>0</v>
      </c>
      <c r="DX409" s="12">
        <f t="shared" si="20"/>
        <v>0</v>
      </c>
      <c r="DY409" s="12">
        <v>0</v>
      </c>
    </row>
    <row r="410" spans="1:129" x14ac:dyDescent="0.25">
      <c r="A410" s="294">
        <v>102773</v>
      </c>
      <c r="B410" s="294">
        <v>676119</v>
      </c>
      <c r="C410" s="294">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560">
        <v>2.2471910112359599E-2</v>
      </c>
      <c r="BC410" s="560">
        <v>1.2987012987013E-2</v>
      </c>
      <c r="BD410" s="560">
        <v>0</v>
      </c>
      <c r="BE410" s="560">
        <v>0.17948717948717899</v>
      </c>
      <c r="BF410" s="13"/>
      <c r="BG410" s="13"/>
      <c r="BH410" s="13"/>
      <c r="BI410" s="13"/>
      <c r="BJ410" s="13"/>
      <c r="BK410" s="13"/>
      <c r="BL410" s="13"/>
      <c r="BM410" s="13"/>
      <c r="BN410" s="13">
        <v>2.2471910112359599E-2</v>
      </c>
      <c r="BO410" s="13">
        <v>1.2987012987013E-2</v>
      </c>
      <c r="BP410" s="13">
        <v>0</v>
      </c>
      <c r="BQ410" s="13">
        <v>0.17948717948717899</v>
      </c>
      <c r="BR410" s="704" t="s">
        <v>35</v>
      </c>
      <c r="BS410" s="704" t="s">
        <v>35</v>
      </c>
      <c r="BT410" s="704" t="s">
        <v>35</v>
      </c>
      <c r="BU410" s="704" t="s">
        <v>36</v>
      </c>
      <c r="BV410" s="704" t="s">
        <v>35</v>
      </c>
      <c r="BW410" s="704" t="s">
        <v>35</v>
      </c>
      <c r="BX410" s="704" t="s">
        <v>35</v>
      </c>
      <c r="BY410" s="704" t="s">
        <v>36</v>
      </c>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21.36</v>
      </c>
      <c r="CF410" s="14">
        <f>+INDEX('Monthy Targets'!AB:AB,MATCH(FY2018_ALL_Targets!$B410,'Monthy Targets'!$B:$B,0))</f>
        <v>21.5</v>
      </c>
      <c r="CG410" s="14">
        <f>+INDEX('Monthy Targets'!AC:AC,MATCH(FY2018_ALL_Targets!$B410,'Monthy Targets'!$B:$B,0))</f>
        <v>0</v>
      </c>
      <c r="CH410" s="14">
        <f>+INDEX('Monthy Targets'!AD:AD,MATCH(FY2018_ALL_Targets!$B410,'Monthy Targets'!$B:$B,0))</f>
        <v>0</v>
      </c>
      <c r="CI410" s="14">
        <f>+INDEX('Monthy Targets'!AE:AE,MATCH(FY2018_ALL_Targets!$B410,'Monthy Targets'!$B:$B,0))</f>
        <v>0</v>
      </c>
      <c r="CJ410" s="14">
        <f>+INDEX('Monthy Targets'!AF:AF,MATCH(FY2018_ALL_Targets!$B410,'Monthy Targets'!$B:$B,0))</f>
        <v>0</v>
      </c>
      <c r="CK410" s="14">
        <f>+INDEX('Monthy Targets'!AG:AG,MATCH(FY2018_ALL_Targets!$B410,'Monthy Targets'!$B:$B,0))</f>
        <v>0</v>
      </c>
      <c r="CL410" s="14">
        <v>1.42</v>
      </c>
      <c r="CM410" s="14">
        <v>1.42</v>
      </c>
      <c r="CN410" s="14">
        <v>1.42</v>
      </c>
      <c r="CO410" s="14">
        <v>1.42</v>
      </c>
      <c r="CP410" s="14">
        <v>1.42</v>
      </c>
      <c r="CQ410" s="14">
        <v>1.42</v>
      </c>
      <c r="CR410" s="14">
        <v>1.42</v>
      </c>
      <c r="CS410" s="14">
        <v>0</v>
      </c>
      <c r="DB410" s="14">
        <v>2.64</v>
      </c>
      <c r="DC410" s="14">
        <v>2.64</v>
      </c>
      <c r="DD410" s="14">
        <v>2.64</v>
      </c>
      <c r="DE410" s="14">
        <v>2.64</v>
      </c>
      <c r="DF410" s="14">
        <v>2.64</v>
      </c>
      <c r="DG410" s="14">
        <v>2.64</v>
      </c>
      <c r="DH410" s="14">
        <v>2.64</v>
      </c>
      <c r="DI410" s="14">
        <v>0</v>
      </c>
      <c r="DR410" s="14">
        <v>4.01</v>
      </c>
      <c r="DS410" s="14">
        <v>3.67</v>
      </c>
      <c r="DV410" s="183">
        <f t="shared" si="18"/>
        <v>1</v>
      </c>
      <c r="DW410" s="183">
        <f t="shared" si="19"/>
        <v>1</v>
      </c>
      <c r="DX410" s="12">
        <f t="shared" si="20"/>
        <v>0</v>
      </c>
      <c r="DY410" s="12">
        <v>0</v>
      </c>
    </row>
    <row r="411" spans="1:129" x14ac:dyDescent="0.25">
      <c r="A411" s="294">
        <v>102588</v>
      </c>
      <c r="B411" s="294">
        <v>676120</v>
      </c>
      <c r="C411" s="294">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560">
        <v>3.7499999999999999E-2</v>
      </c>
      <c r="BC411" s="560">
        <v>4.3478260869565202E-2</v>
      </c>
      <c r="BD411" s="560">
        <v>0</v>
      </c>
      <c r="BE411" s="560">
        <v>5.3333333333333302E-2</v>
      </c>
      <c r="BF411" s="13"/>
      <c r="BG411" s="13"/>
      <c r="BH411" s="13"/>
      <c r="BI411" s="13"/>
      <c r="BJ411" s="13"/>
      <c r="BK411" s="13"/>
      <c r="BL411" s="13"/>
      <c r="BM411" s="13"/>
      <c r="BN411" s="13">
        <v>3.7499999999999999E-2</v>
      </c>
      <c r="BO411" s="13">
        <v>4.3478260869565202E-2</v>
      </c>
      <c r="BP411" s="13">
        <v>0</v>
      </c>
      <c r="BQ411" s="13">
        <v>5.3333333333333302E-2</v>
      </c>
      <c r="BR411" s="704" t="s">
        <v>35</v>
      </c>
      <c r="BS411" s="704" t="s">
        <v>35</v>
      </c>
      <c r="BT411" s="704" t="s">
        <v>35</v>
      </c>
      <c r="BU411" s="704" t="s">
        <v>35</v>
      </c>
      <c r="BV411" s="704" t="s">
        <v>35</v>
      </c>
      <c r="BW411" s="704" t="s">
        <v>35</v>
      </c>
      <c r="BX411" s="704" t="s">
        <v>35</v>
      </c>
      <c r="BY411" s="704" t="s">
        <v>35</v>
      </c>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4.34</v>
      </c>
      <c r="CF411" s="14">
        <f>+INDEX('Monthy Targets'!AB:AB,MATCH(FY2018_ALL_Targets!$B411,'Monthy Targets'!$B:$B,0))</f>
        <v>4.3600000000000003</v>
      </c>
      <c r="CG411" s="14">
        <f>+INDEX('Monthy Targets'!AC:AC,MATCH(FY2018_ALL_Targets!$B411,'Monthy Targets'!$B:$B,0))</f>
        <v>0</v>
      </c>
      <c r="CH411" s="14">
        <f>+INDEX('Monthy Targets'!AD:AD,MATCH(FY2018_ALL_Targets!$B411,'Monthy Targets'!$B:$B,0))</f>
        <v>0</v>
      </c>
      <c r="CI411" s="14">
        <f>+INDEX('Monthy Targets'!AE:AE,MATCH(FY2018_ALL_Targets!$B411,'Monthy Targets'!$B:$B,0))</f>
        <v>0</v>
      </c>
      <c r="CJ411" s="14">
        <f>+INDEX('Monthy Targets'!AF:AF,MATCH(FY2018_ALL_Targets!$B411,'Monthy Targets'!$B:$B,0))</f>
        <v>0</v>
      </c>
      <c r="CK411" s="14">
        <f>+INDEX('Monthy Targets'!AG:AG,MATCH(FY2018_ALL_Targets!$B411,'Monthy Targets'!$B:$B,0))</f>
        <v>0</v>
      </c>
      <c r="CL411" s="14">
        <v>0.28999999999999998</v>
      </c>
      <c r="CM411" s="14">
        <v>0</v>
      </c>
      <c r="CN411" s="14">
        <v>0.28999999999999998</v>
      </c>
      <c r="CO411" s="14">
        <v>0.28999999999999998</v>
      </c>
      <c r="CP411" s="14">
        <v>0.28999999999999998</v>
      </c>
      <c r="CQ411" s="14">
        <v>0.28999999999999998</v>
      </c>
      <c r="CR411" s="14">
        <v>0.28999999999999998</v>
      </c>
      <c r="CS411" s="14">
        <v>0.28999999999999998</v>
      </c>
      <c r="DB411" s="14">
        <v>0.54</v>
      </c>
      <c r="DC411" s="14">
        <v>0</v>
      </c>
      <c r="DD411" s="14">
        <v>0.54</v>
      </c>
      <c r="DE411" s="14">
        <v>0.54</v>
      </c>
      <c r="DF411" s="14">
        <v>0.54</v>
      </c>
      <c r="DG411" s="14">
        <v>0.54</v>
      </c>
      <c r="DH411" s="14">
        <v>0.54</v>
      </c>
      <c r="DI411" s="14">
        <v>0.54</v>
      </c>
      <c r="DR411" s="14">
        <v>0.73</v>
      </c>
      <c r="DS411" s="14">
        <v>0.83</v>
      </c>
      <c r="DV411" s="183">
        <f t="shared" si="18"/>
        <v>0</v>
      </c>
      <c r="DW411" s="183">
        <f t="shared" si="19"/>
        <v>0</v>
      </c>
      <c r="DX411" s="12">
        <f t="shared" si="20"/>
        <v>0</v>
      </c>
      <c r="DY411" s="12">
        <v>0</v>
      </c>
    </row>
    <row r="412" spans="1:129" x14ac:dyDescent="0.25">
      <c r="A412" s="294">
        <v>4539</v>
      </c>
      <c r="B412" s="294">
        <v>676125</v>
      </c>
      <c r="C412" s="294">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560">
        <v>1.1904761904761901E-2</v>
      </c>
      <c r="BC412" s="560">
        <v>0</v>
      </c>
      <c r="BD412" s="560">
        <v>0</v>
      </c>
      <c r="BE412" s="560">
        <v>0.13095238095238099</v>
      </c>
      <c r="BF412" s="13"/>
      <c r="BG412" s="13"/>
      <c r="BH412" s="13"/>
      <c r="BI412" s="13"/>
      <c r="BJ412" s="13"/>
      <c r="BK412" s="13"/>
      <c r="BL412" s="13"/>
      <c r="BM412" s="13"/>
      <c r="BN412" s="13">
        <v>1.1904761904761901E-2</v>
      </c>
      <c r="BO412" s="13">
        <v>0</v>
      </c>
      <c r="BP412" s="13">
        <v>0</v>
      </c>
      <c r="BQ412" s="13">
        <v>0.13095238095238099</v>
      </c>
      <c r="BR412" s="704" t="s">
        <v>35</v>
      </c>
      <c r="BS412" s="704" t="s">
        <v>35</v>
      </c>
      <c r="BT412" s="704" t="s">
        <v>35</v>
      </c>
      <c r="BU412" s="704" t="s">
        <v>35</v>
      </c>
      <c r="BV412" s="704" t="s">
        <v>35</v>
      </c>
      <c r="BW412" s="704" t="s">
        <v>35</v>
      </c>
      <c r="BX412" s="704" t="s">
        <v>35</v>
      </c>
      <c r="BY412" s="704" t="s">
        <v>35</v>
      </c>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16.5</v>
      </c>
      <c r="CF412" s="14">
        <f>+INDEX('Monthy Targets'!AB:AB,MATCH(FY2018_ALL_Targets!$B412,'Monthy Targets'!$B:$B,0))</f>
        <v>16.600000000000001</v>
      </c>
      <c r="CG412" s="14">
        <f>+INDEX('Monthy Targets'!AC:AC,MATCH(FY2018_ALL_Targets!$B412,'Monthy Targets'!$B:$B,0))</f>
        <v>0</v>
      </c>
      <c r="CH412" s="14">
        <f>+INDEX('Monthy Targets'!AD:AD,MATCH(FY2018_ALL_Targets!$B412,'Monthy Targets'!$B:$B,0))</f>
        <v>0</v>
      </c>
      <c r="CI412" s="14">
        <f>+INDEX('Monthy Targets'!AE:AE,MATCH(FY2018_ALL_Targets!$B412,'Monthy Targets'!$B:$B,0))</f>
        <v>0</v>
      </c>
      <c r="CJ412" s="14">
        <f>+INDEX('Monthy Targets'!AF:AF,MATCH(FY2018_ALL_Targets!$B412,'Monthy Targets'!$B:$B,0))</f>
        <v>0</v>
      </c>
      <c r="CK412" s="14">
        <f>+INDEX('Monthy Targets'!AG:AG,MATCH(FY2018_ALL_Targets!$B412,'Monthy Targets'!$B:$B,0))</f>
        <v>0</v>
      </c>
      <c r="CL412" s="14">
        <v>1.1000000000000001</v>
      </c>
      <c r="CM412" s="14">
        <v>1.1000000000000001</v>
      </c>
      <c r="CN412" s="14">
        <v>1.1000000000000001</v>
      </c>
      <c r="CO412" s="14">
        <v>1.1000000000000001</v>
      </c>
      <c r="CP412" s="14">
        <v>1.1000000000000001</v>
      </c>
      <c r="CQ412" s="14">
        <v>1.1000000000000001</v>
      </c>
      <c r="CR412" s="14">
        <v>1.1000000000000001</v>
      </c>
      <c r="CS412" s="14">
        <v>1.1000000000000001</v>
      </c>
      <c r="DB412" s="14">
        <v>2.04</v>
      </c>
      <c r="DC412" s="14">
        <v>2.04</v>
      </c>
      <c r="DD412" s="14">
        <v>2.04</v>
      </c>
      <c r="DE412" s="14">
        <v>2.04</v>
      </c>
      <c r="DF412" s="14">
        <v>2.04</v>
      </c>
      <c r="DG412" s="14">
        <v>2.04</v>
      </c>
      <c r="DH412" s="14">
        <v>2.04</v>
      </c>
      <c r="DI412" s="14">
        <v>2.04</v>
      </c>
      <c r="DR412" s="14">
        <v>3.1</v>
      </c>
      <c r="DS412" s="14">
        <v>3.17</v>
      </c>
      <c r="DV412" s="183">
        <f t="shared" si="18"/>
        <v>0</v>
      </c>
      <c r="DW412" s="183">
        <f t="shared" si="19"/>
        <v>0</v>
      </c>
      <c r="DX412" s="12">
        <f t="shared" si="20"/>
        <v>0</v>
      </c>
      <c r="DY412" s="12">
        <v>0</v>
      </c>
    </row>
    <row r="413" spans="1:129" x14ac:dyDescent="0.25">
      <c r="A413" s="294">
        <v>102789</v>
      </c>
      <c r="B413" s="294">
        <v>676127</v>
      </c>
      <c r="C413" s="294">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560">
        <v>2.7777777777777801E-2</v>
      </c>
      <c r="BC413" s="560">
        <v>4.8387096774193498E-2</v>
      </c>
      <c r="BD413" s="560">
        <v>0</v>
      </c>
      <c r="BE413" s="560">
        <v>0.14285714285714299</v>
      </c>
      <c r="BF413" s="13"/>
      <c r="BG413" s="13"/>
      <c r="BH413" s="13"/>
      <c r="BI413" s="13"/>
      <c r="BJ413" s="13"/>
      <c r="BK413" s="13"/>
      <c r="BL413" s="13"/>
      <c r="BM413" s="13"/>
      <c r="BN413" s="13">
        <v>2.7777777777777801E-2</v>
      </c>
      <c r="BO413" s="13">
        <v>4.8387096774193498E-2</v>
      </c>
      <c r="BP413" s="13">
        <v>0</v>
      </c>
      <c r="BQ413" s="13">
        <v>0.14285714285714299</v>
      </c>
      <c r="BR413" s="704" t="s">
        <v>35</v>
      </c>
      <c r="BS413" s="704" t="s">
        <v>35</v>
      </c>
      <c r="BT413" s="704" t="s">
        <v>35</v>
      </c>
      <c r="BU413" s="704" t="s">
        <v>35</v>
      </c>
      <c r="BV413" s="704" t="s">
        <v>35</v>
      </c>
      <c r="BW413" s="704" t="s">
        <v>35</v>
      </c>
      <c r="BX413" s="704" t="s">
        <v>35</v>
      </c>
      <c r="BY413" s="704" t="s">
        <v>35</v>
      </c>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6.02</v>
      </c>
      <c r="CF413" s="14">
        <f>+INDEX('Monthy Targets'!AB:AB,MATCH(FY2018_ALL_Targets!$B413,'Monthy Targets'!$B:$B,0))</f>
        <v>6.04</v>
      </c>
      <c r="CG413" s="14">
        <f>+INDEX('Monthy Targets'!AC:AC,MATCH(FY2018_ALL_Targets!$B413,'Monthy Targets'!$B:$B,0))</f>
        <v>0</v>
      </c>
      <c r="CH413" s="14">
        <f>+INDEX('Monthy Targets'!AD:AD,MATCH(FY2018_ALL_Targets!$B413,'Monthy Targets'!$B:$B,0))</f>
        <v>0</v>
      </c>
      <c r="CI413" s="14">
        <f>+INDEX('Monthy Targets'!AE:AE,MATCH(FY2018_ALL_Targets!$B413,'Monthy Targets'!$B:$B,0))</f>
        <v>0</v>
      </c>
      <c r="CJ413" s="14">
        <f>+INDEX('Monthy Targets'!AF:AF,MATCH(FY2018_ALL_Targets!$B413,'Monthy Targets'!$B:$B,0))</f>
        <v>0</v>
      </c>
      <c r="CK413" s="14">
        <f>+INDEX('Monthy Targets'!AG:AG,MATCH(FY2018_ALL_Targets!$B413,'Monthy Targets'!$B:$B,0))</f>
        <v>0</v>
      </c>
      <c r="CL413" s="14">
        <v>0</v>
      </c>
      <c r="CM413" s="14">
        <v>0</v>
      </c>
      <c r="CN413" s="14">
        <v>0.4</v>
      </c>
      <c r="CO413" s="14">
        <v>0.4</v>
      </c>
      <c r="CP413" s="14">
        <v>0.4</v>
      </c>
      <c r="CQ413" s="14">
        <v>0.4</v>
      </c>
      <c r="CR413" s="14">
        <v>0.4</v>
      </c>
      <c r="CS413" s="14">
        <v>0.4</v>
      </c>
      <c r="DB413" s="14">
        <v>0</v>
      </c>
      <c r="DC413" s="14">
        <v>0</v>
      </c>
      <c r="DD413" s="14">
        <v>0.74</v>
      </c>
      <c r="DE413" s="14">
        <v>0.74</v>
      </c>
      <c r="DF413" s="14">
        <v>0.74</v>
      </c>
      <c r="DG413" s="14">
        <v>0.74</v>
      </c>
      <c r="DH413" s="14">
        <v>0.74</v>
      </c>
      <c r="DI413" s="14">
        <v>0.74</v>
      </c>
      <c r="DR413" s="14">
        <v>0.89</v>
      </c>
      <c r="DS413" s="14">
        <v>1.1599999999999999</v>
      </c>
      <c r="DV413" s="183">
        <f t="shared" si="18"/>
        <v>0</v>
      </c>
      <c r="DW413" s="183">
        <f t="shared" si="19"/>
        <v>0</v>
      </c>
      <c r="DX413" s="12">
        <f t="shared" si="20"/>
        <v>0</v>
      </c>
      <c r="DY413" s="12">
        <v>0</v>
      </c>
    </row>
    <row r="414" spans="1:129" x14ac:dyDescent="0.25">
      <c r="A414" s="294">
        <v>102861</v>
      </c>
      <c r="B414" s="294">
        <v>676128</v>
      </c>
      <c r="C414" s="294">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560">
        <v>0</v>
      </c>
      <c r="BC414" s="560">
        <v>1.7543859649122799E-2</v>
      </c>
      <c r="BD414" s="560">
        <v>0</v>
      </c>
      <c r="BE414" s="560">
        <v>2.9411764705882401E-2</v>
      </c>
      <c r="BF414" s="13"/>
      <c r="BG414" s="13"/>
      <c r="BH414" s="13"/>
      <c r="BI414" s="13"/>
      <c r="BJ414" s="13"/>
      <c r="BK414" s="13"/>
      <c r="BL414" s="13"/>
      <c r="BM414" s="13"/>
      <c r="BN414" s="13">
        <v>0</v>
      </c>
      <c r="BO414" s="13">
        <v>1.7543859649122799E-2</v>
      </c>
      <c r="BP414" s="13">
        <v>0</v>
      </c>
      <c r="BQ414" s="13">
        <v>2.9411764705882401E-2</v>
      </c>
      <c r="BR414" s="704" t="s">
        <v>35</v>
      </c>
      <c r="BS414" s="704" t="s">
        <v>35</v>
      </c>
      <c r="BT414" s="704" t="s">
        <v>35</v>
      </c>
      <c r="BU414" s="704" t="s">
        <v>35</v>
      </c>
      <c r="BV414" s="704" t="s">
        <v>35</v>
      </c>
      <c r="BW414" s="704" t="s">
        <v>35</v>
      </c>
      <c r="BX414" s="704" t="s">
        <v>35</v>
      </c>
      <c r="BY414" s="704" t="s">
        <v>35</v>
      </c>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6.79</v>
      </c>
      <c r="CF414" s="14">
        <f>+INDEX('Monthy Targets'!AB:AB,MATCH(FY2018_ALL_Targets!$B414,'Monthy Targets'!$B:$B,0))</f>
        <v>6.82</v>
      </c>
      <c r="CG414" s="14">
        <f>+INDEX('Monthy Targets'!AC:AC,MATCH(FY2018_ALL_Targets!$B414,'Monthy Targets'!$B:$B,0))</f>
        <v>0</v>
      </c>
      <c r="CH414" s="14">
        <f>+INDEX('Monthy Targets'!AD:AD,MATCH(FY2018_ALL_Targets!$B414,'Monthy Targets'!$B:$B,0))</f>
        <v>0</v>
      </c>
      <c r="CI414" s="14">
        <f>+INDEX('Monthy Targets'!AE:AE,MATCH(FY2018_ALL_Targets!$B414,'Monthy Targets'!$B:$B,0))</f>
        <v>0</v>
      </c>
      <c r="CJ414" s="14">
        <f>+INDEX('Monthy Targets'!AF:AF,MATCH(FY2018_ALL_Targets!$B414,'Monthy Targets'!$B:$B,0))</f>
        <v>0</v>
      </c>
      <c r="CK414" s="14">
        <f>+INDEX('Monthy Targets'!AG:AG,MATCH(FY2018_ALL_Targets!$B414,'Monthy Targets'!$B:$B,0))</f>
        <v>0</v>
      </c>
      <c r="CL414" s="14">
        <v>0.45</v>
      </c>
      <c r="CM414" s="14">
        <v>0.45</v>
      </c>
      <c r="CN414" s="14">
        <v>0.45</v>
      </c>
      <c r="CO414" s="14">
        <v>0.45</v>
      </c>
      <c r="CP414" s="14">
        <v>0.45</v>
      </c>
      <c r="CQ414" s="14">
        <v>0.45</v>
      </c>
      <c r="CR414" s="14">
        <v>0.45</v>
      </c>
      <c r="CS414" s="14">
        <v>0.45</v>
      </c>
      <c r="DB414" s="14">
        <v>0.84</v>
      </c>
      <c r="DC414" s="14">
        <v>0.84</v>
      </c>
      <c r="DD414" s="14">
        <v>0.84</v>
      </c>
      <c r="DE414" s="14">
        <v>0.84</v>
      </c>
      <c r="DF414" s="14">
        <v>0.84</v>
      </c>
      <c r="DG414" s="14">
        <v>0.84</v>
      </c>
      <c r="DH414" s="14">
        <v>0.84</v>
      </c>
      <c r="DI414" s="14">
        <v>0.84</v>
      </c>
      <c r="DR414" s="14">
        <v>1.28</v>
      </c>
      <c r="DS414" s="14">
        <v>1.31</v>
      </c>
      <c r="DV414" s="183">
        <f t="shared" si="18"/>
        <v>0</v>
      </c>
      <c r="DW414" s="183">
        <f t="shared" si="19"/>
        <v>0</v>
      </c>
      <c r="DX414" s="12">
        <f t="shared" si="20"/>
        <v>0</v>
      </c>
      <c r="DY414" s="12">
        <v>0</v>
      </c>
    </row>
    <row r="415" spans="1:129" x14ac:dyDescent="0.25">
      <c r="A415" s="294">
        <v>102791</v>
      </c>
      <c r="B415" s="294">
        <v>676132</v>
      </c>
      <c r="C415" s="294">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560">
        <v>5.1282051282051301E-2</v>
      </c>
      <c r="BC415" s="560">
        <v>1.8181818181818198E-2</v>
      </c>
      <c r="BD415" s="560">
        <v>0</v>
      </c>
      <c r="BE415" s="560">
        <v>0.10666666666666701</v>
      </c>
      <c r="BF415" s="13"/>
      <c r="BG415" s="13"/>
      <c r="BH415" s="13"/>
      <c r="BI415" s="13"/>
      <c r="BJ415" s="13"/>
      <c r="BK415" s="13"/>
      <c r="BL415" s="13"/>
      <c r="BM415" s="13"/>
      <c r="BN415" s="13">
        <v>5.1282051282051301E-2</v>
      </c>
      <c r="BO415" s="13">
        <v>1.8181818181818198E-2</v>
      </c>
      <c r="BP415" s="13">
        <v>0</v>
      </c>
      <c r="BQ415" s="13">
        <v>0.10666666666666701</v>
      </c>
      <c r="BR415" s="704" t="s">
        <v>36</v>
      </c>
      <c r="BS415" s="704" t="s">
        <v>35</v>
      </c>
      <c r="BT415" s="704" t="s">
        <v>35</v>
      </c>
      <c r="BU415" s="704" t="s">
        <v>35</v>
      </c>
      <c r="BV415" s="704" t="s">
        <v>36</v>
      </c>
      <c r="BW415" s="704" t="s">
        <v>35</v>
      </c>
      <c r="BX415" s="704" t="s">
        <v>35</v>
      </c>
      <c r="BY415" s="704" t="s">
        <v>35</v>
      </c>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4.1500000000000004</v>
      </c>
      <c r="CF415" s="14">
        <f>+INDEX('Monthy Targets'!AB:AB,MATCH(FY2018_ALL_Targets!$B415,'Monthy Targets'!$B:$B,0))</f>
        <v>4.17</v>
      </c>
      <c r="CG415" s="14">
        <f>+INDEX('Monthy Targets'!AC:AC,MATCH(FY2018_ALL_Targets!$B415,'Monthy Targets'!$B:$B,0))</f>
        <v>0</v>
      </c>
      <c r="CH415" s="14">
        <f>+INDEX('Monthy Targets'!AD:AD,MATCH(FY2018_ALL_Targets!$B415,'Monthy Targets'!$B:$B,0))</f>
        <v>0</v>
      </c>
      <c r="CI415" s="14">
        <f>+INDEX('Monthy Targets'!AE:AE,MATCH(FY2018_ALL_Targets!$B415,'Monthy Targets'!$B:$B,0))</f>
        <v>0</v>
      </c>
      <c r="CJ415" s="14">
        <f>+INDEX('Monthy Targets'!AF:AF,MATCH(FY2018_ALL_Targets!$B415,'Monthy Targets'!$B:$B,0))</f>
        <v>0</v>
      </c>
      <c r="CK415" s="14">
        <f>+INDEX('Monthy Targets'!AG:AG,MATCH(FY2018_ALL_Targets!$B415,'Monthy Targets'!$B:$B,0))</f>
        <v>0</v>
      </c>
      <c r="CL415" s="14">
        <v>0.28000000000000003</v>
      </c>
      <c r="CM415" s="14">
        <v>0</v>
      </c>
      <c r="CN415" s="14">
        <v>0.28000000000000003</v>
      </c>
      <c r="CO415" s="14">
        <v>0.28000000000000003</v>
      </c>
      <c r="CP415" s="14">
        <v>0</v>
      </c>
      <c r="CQ415" s="14">
        <v>0.28000000000000003</v>
      </c>
      <c r="CR415" s="14">
        <v>0.28000000000000003</v>
      </c>
      <c r="CS415" s="14">
        <v>0.28000000000000003</v>
      </c>
      <c r="DB415" s="14">
        <v>0.51</v>
      </c>
      <c r="DC415" s="14">
        <v>0</v>
      </c>
      <c r="DD415" s="14">
        <v>0.51</v>
      </c>
      <c r="DE415" s="14">
        <v>0.51</v>
      </c>
      <c r="DF415" s="14">
        <v>0</v>
      </c>
      <c r="DG415" s="14">
        <v>0.51</v>
      </c>
      <c r="DH415" s="14">
        <v>0.51</v>
      </c>
      <c r="DI415" s="14">
        <v>0.51</v>
      </c>
      <c r="DR415" s="14">
        <v>0.7</v>
      </c>
      <c r="DS415" s="14">
        <v>0.71</v>
      </c>
      <c r="DV415" s="183">
        <f t="shared" si="18"/>
        <v>1</v>
      </c>
      <c r="DW415" s="183">
        <f t="shared" si="19"/>
        <v>1</v>
      </c>
      <c r="DX415" s="12">
        <f t="shared" si="20"/>
        <v>0</v>
      </c>
      <c r="DY415" s="12">
        <v>0</v>
      </c>
    </row>
    <row r="416" spans="1:129" x14ac:dyDescent="0.25">
      <c r="A416" s="294">
        <v>102925</v>
      </c>
      <c r="B416" s="294">
        <v>676133</v>
      </c>
      <c r="C416" s="294">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560">
        <v>2.7027027027027001E-2</v>
      </c>
      <c r="BC416" s="560">
        <v>0.13114754098360701</v>
      </c>
      <c r="BD416" s="560">
        <v>0</v>
      </c>
      <c r="BE416" s="560">
        <v>9.85915492957746E-2</v>
      </c>
      <c r="BF416" s="13"/>
      <c r="BG416" s="13"/>
      <c r="BH416" s="13"/>
      <c r="BI416" s="13"/>
      <c r="BJ416" s="13"/>
      <c r="BK416" s="13"/>
      <c r="BL416" s="13"/>
      <c r="BM416" s="13"/>
      <c r="BN416" s="13">
        <v>2.7027027027027001E-2</v>
      </c>
      <c r="BO416" s="13">
        <v>0.13114754098360701</v>
      </c>
      <c r="BP416" s="13">
        <v>0</v>
      </c>
      <c r="BQ416" s="13">
        <v>9.85915492957746E-2</v>
      </c>
      <c r="BR416" s="704" t="s">
        <v>35</v>
      </c>
      <c r="BS416" s="704" t="s">
        <v>35</v>
      </c>
      <c r="BT416" s="704" t="s">
        <v>35</v>
      </c>
      <c r="BU416" s="704" t="s">
        <v>35</v>
      </c>
      <c r="BV416" s="704" t="s">
        <v>35</v>
      </c>
      <c r="BW416" s="704" t="s">
        <v>36</v>
      </c>
      <c r="BX416" s="704" t="s">
        <v>35</v>
      </c>
      <c r="BY416" s="704" t="s">
        <v>35</v>
      </c>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20.149999999999999</v>
      </c>
      <c r="CF416" s="14">
        <f>+INDEX('Monthy Targets'!AB:AB,MATCH(FY2018_ALL_Targets!$B416,'Monthy Targets'!$B:$B,0))</f>
        <v>20.28</v>
      </c>
      <c r="CG416" s="14">
        <f>+INDEX('Monthy Targets'!AC:AC,MATCH(FY2018_ALL_Targets!$B416,'Monthy Targets'!$B:$B,0))</f>
        <v>0</v>
      </c>
      <c r="CH416" s="14">
        <f>+INDEX('Monthy Targets'!AD:AD,MATCH(FY2018_ALL_Targets!$B416,'Monthy Targets'!$B:$B,0))</f>
        <v>0</v>
      </c>
      <c r="CI416" s="14">
        <f>+INDEX('Monthy Targets'!AE:AE,MATCH(FY2018_ALL_Targets!$B416,'Monthy Targets'!$B:$B,0))</f>
        <v>0</v>
      </c>
      <c r="CJ416" s="14">
        <f>+INDEX('Monthy Targets'!AF:AF,MATCH(FY2018_ALL_Targets!$B416,'Monthy Targets'!$B:$B,0))</f>
        <v>0</v>
      </c>
      <c r="CK416" s="14">
        <f>+INDEX('Monthy Targets'!AG:AG,MATCH(FY2018_ALL_Targets!$B416,'Monthy Targets'!$B:$B,0))</f>
        <v>0</v>
      </c>
      <c r="CL416" s="14">
        <v>1.34</v>
      </c>
      <c r="CM416" s="14">
        <v>1.34</v>
      </c>
      <c r="CN416" s="14">
        <v>1.34</v>
      </c>
      <c r="CO416" s="14">
        <v>1.34</v>
      </c>
      <c r="CP416" s="14">
        <v>1.34</v>
      </c>
      <c r="CQ416" s="14">
        <v>1.34</v>
      </c>
      <c r="CR416" s="14">
        <v>1.34</v>
      </c>
      <c r="CS416" s="14">
        <v>1.34</v>
      </c>
      <c r="DB416" s="14">
        <v>2.4900000000000002</v>
      </c>
      <c r="DC416" s="14">
        <v>2.4900000000000002</v>
      </c>
      <c r="DD416" s="14">
        <v>2.4900000000000002</v>
      </c>
      <c r="DE416" s="14">
        <v>2.4900000000000002</v>
      </c>
      <c r="DF416" s="14">
        <v>2.4900000000000002</v>
      </c>
      <c r="DG416" s="14">
        <v>0</v>
      </c>
      <c r="DH416" s="14">
        <v>2.4900000000000002</v>
      </c>
      <c r="DI416" s="14">
        <v>2.4900000000000002</v>
      </c>
      <c r="DR416" s="14">
        <v>3.79</v>
      </c>
      <c r="DS416" s="14">
        <v>3.6</v>
      </c>
      <c r="DV416" s="183">
        <f t="shared" si="18"/>
        <v>0</v>
      </c>
      <c r="DW416" s="183">
        <f t="shared" si="19"/>
        <v>1</v>
      </c>
      <c r="DX416" s="12">
        <f t="shared" si="20"/>
        <v>0</v>
      </c>
      <c r="DY416" s="12">
        <v>0</v>
      </c>
    </row>
    <row r="417" spans="1:129" x14ac:dyDescent="0.25">
      <c r="A417" s="294">
        <v>102907</v>
      </c>
      <c r="B417" s="294">
        <v>676137</v>
      </c>
      <c r="C417" s="294">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560">
        <v>1.3333333333333299E-2</v>
      </c>
      <c r="BC417" s="560">
        <v>3.6363636363636397E-2</v>
      </c>
      <c r="BD417" s="560">
        <v>0</v>
      </c>
      <c r="BE417" s="560">
        <v>5.7971014492753603E-2</v>
      </c>
      <c r="BF417" s="13"/>
      <c r="BG417" s="13"/>
      <c r="BH417" s="13"/>
      <c r="BI417" s="13"/>
      <c r="BJ417" s="13"/>
      <c r="BK417" s="13"/>
      <c r="BL417" s="13"/>
      <c r="BM417" s="13"/>
      <c r="BN417" s="13">
        <v>1.3333333333333299E-2</v>
      </c>
      <c r="BO417" s="13">
        <v>3.6363636363636397E-2</v>
      </c>
      <c r="BP417" s="13">
        <v>0</v>
      </c>
      <c r="BQ417" s="13">
        <v>5.7971014492753603E-2</v>
      </c>
      <c r="BR417" s="704" t="s">
        <v>35</v>
      </c>
      <c r="BS417" s="704" t="s">
        <v>35</v>
      </c>
      <c r="BT417" s="704" t="s">
        <v>35</v>
      </c>
      <c r="BU417" s="704" t="s">
        <v>35</v>
      </c>
      <c r="BV417" s="704" t="s">
        <v>35</v>
      </c>
      <c r="BW417" s="704" t="s">
        <v>35</v>
      </c>
      <c r="BX417" s="704" t="s">
        <v>35</v>
      </c>
      <c r="BY417" s="704" t="s">
        <v>35</v>
      </c>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5.36</v>
      </c>
      <c r="CF417" s="14">
        <f>+INDEX('Monthy Targets'!AB:AB,MATCH(FY2018_ALL_Targets!$B417,'Monthy Targets'!$B:$B,0))</f>
        <v>5.35</v>
      </c>
      <c r="CG417" s="14">
        <f>+INDEX('Monthy Targets'!AC:AC,MATCH(FY2018_ALL_Targets!$B417,'Monthy Targets'!$B:$B,0))</f>
        <v>0</v>
      </c>
      <c r="CH417" s="14">
        <f>+INDEX('Monthy Targets'!AD:AD,MATCH(FY2018_ALL_Targets!$B417,'Monthy Targets'!$B:$B,0))</f>
        <v>0</v>
      </c>
      <c r="CI417" s="14">
        <f>+INDEX('Monthy Targets'!AE:AE,MATCH(FY2018_ALL_Targets!$B417,'Monthy Targets'!$B:$B,0))</f>
        <v>0</v>
      </c>
      <c r="CJ417" s="14">
        <f>+INDEX('Monthy Targets'!AF:AF,MATCH(FY2018_ALL_Targets!$B417,'Monthy Targets'!$B:$B,0))</f>
        <v>0</v>
      </c>
      <c r="CK417" s="14">
        <f>+INDEX('Monthy Targets'!AG:AG,MATCH(FY2018_ALL_Targets!$B417,'Monthy Targets'!$B:$B,0))</f>
        <v>0</v>
      </c>
      <c r="CL417" s="14">
        <v>0.36</v>
      </c>
      <c r="CM417" s="14">
        <v>0.36</v>
      </c>
      <c r="CN417" s="14">
        <v>0.36</v>
      </c>
      <c r="CO417" s="14">
        <v>0.36</v>
      </c>
      <c r="CP417" s="14">
        <v>0.36</v>
      </c>
      <c r="CQ417" s="14">
        <v>0.36</v>
      </c>
      <c r="CR417" s="14">
        <v>0.36</v>
      </c>
      <c r="CS417" s="14">
        <v>0.36</v>
      </c>
      <c r="DB417" s="14">
        <v>0.66</v>
      </c>
      <c r="DC417" s="14">
        <v>0.66</v>
      </c>
      <c r="DD417" s="14">
        <v>0.66</v>
      </c>
      <c r="DE417" s="14">
        <v>0.66</v>
      </c>
      <c r="DF417" s="14">
        <v>0.66</v>
      </c>
      <c r="DG417" s="14">
        <v>0.66</v>
      </c>
      <c r="DH417" s="14">
        <v>0.66</v>
      </c>
      <c r="DI417" s="14">
        <v>0.66</v>
      </c>
      <c r="DR417" s="14">
        <v>1.01</v>
      </c>
      <c r="DS417" s="14">
        <v>1.03</v>
      </c>
      <c r="DV417" s="183">
        <f t="shared" si="18"/>
        <v>0</v>
      </c>
      <c r="DW417" s="183">
        <f t="shared" si="19"/>
        <v>0</v>
      </c>
      <c r="DX417" s="12">
        <f t="shared" si="20"/>
        <v>0</v>
      </c>
      <c r="DY417" s="12">
        <v>0</v>
      </c>
    </row>
    <row r="418" spans="1:129" x14ac:dyDescent="0.25">
      <c r="A418" s="294">
        <v>102893</v>
      </c>
      <c r="B418" s="294">
        <v>676138</v>
      </c>
      <c r="C418" s="294">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560">
        <v>4.4444444444444398E-2</v>
      </c>
      <c r="BC418" s="560">
        <v>8.6956521739130405E-2</v>
      </c>
      <c r="BD418" s="560">
        <v>0</v>
      </c>
      <c r="BE418" s="560">
        <v>3.8461538461538498E-2</v>
      </c>
      <c r="BF418" s="13"/>
      <c r="BG418" s="13"/>
      <c r="BH418" s="13"/>
      <c r="BI418" s="13"/>
      <c r="BJ418" s="13"/>
      <c r="BK418" s="13"/>
      <c r="BL418" s="13"/>
      <c r="BM418" s="13"/>
      <c r="BN418" s="13">
        <v>4.4444444444444398E-2</v>
      </c>
      <c r="BO418" s="13">
        <v>8.6956521739130405E-2</v>
      </c>
      <c r="BP418" s="13">
        <v>0</v>
      </c>
      <c r="BQ418" s="13">
        <v>3.8461538461538498E-2</v>
      </c>
      <c r="BR418" s="704" t="s">
        <v>35</v>
      </c>
      <c r="BS418" s="704" t="s">
        <v>36</v>
      </c>
      <c r="BT418" s="704" t="s">
        <v>35</v>
      </c>
      <c r="BU418" s="704" t="s">
        <v>35</v>
      </c>
      <c r="BV418" s="704" t="s">
        <v>35</v>
      </c>
      <c r="BW418" s="704" t="s">
        <v>36</v>
      </c>
      <c r="BX418" s="704" t="s">
        <v>35</v>
      </c>
      <c r="BY418" s="704" t="s">
        <v>35</v>
      </c>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9.16</v>
      </c>
      <c r="CF418" s="14">
        <f>+INDEX('Monthy Targets'!AB:AB,MATCH(FY2018_ALL_Targets!$B418,'Monthy Targets'!$B:$B,0))</f>
        <v>9.2100000000000009</v>
      </c>
      <c r="CG418" s="14">
        <f>+INDEX('Monthy Targets'!AC:AC,MATCH(FY2018_ALL_Targets!$B418,'Monthy Targets'!$B:$B,0))</f>
        <v>0</v>
      </c>
      <c r="CH418" s="14">
        <f>+INDEX('Monthy Targets'!AD:AD,MATCH(FY2018_ALL_Targets!$B418,'Monthy Targets'!$B:$B,0))</f>
        <v>0</v>
      </c>
      <c r="CI418" s="14">
        <f>+INDEX('Monthy Targets'!AE:AE,MATCH(FY2018_ALL_Targets!$B418,'Monthy Targets'!$B:$B,0))</f>
        <v>0</v>
      </c>
      <c r="CJ418" s="14">
        <f>+INDEX('Monthy Targets'!AF:AF,MATCH(FY2018_ALL_Targets!$B418,'Monthy Targets'!$B:$B,0))</f>
        <v>0</v>
      </c>
      <c r="CK418" s="14">
        <f>+INDEX('Monthy Targets'!AG:AG,MATCH(FY2018_ALL_Targets!$B418,'Monthy Targets'!$B:$B,0))</f>
        <v>0</v>
      </c>
      <c r="CL418" s="14">
        <v>0.61</v>
      </c>
      <c r="CM418" s="14">
        <v>0</v>
      </c>
      <c r="CN418" s="14">
        <v>0.61</v>
      </c>
      <c r="CO418" s="14">
        <v>0.61</v>
      </c>
      <c r="CP418" s="14">
        <v>0.61</v>
      </c>
      <c r="CQ418" s="14">
        <v>0</v>
      </c>
      <c r="CR418" s="14">
        <v>0.61</v>
      </c>
      <c r="CS418" s="14">
        <v>0.61</v>
      </c>
      <c r="DB418" s="14">
        <v>1.1299999999999999</v>
      </c>
      <c r="DC418" s="14">
        <v>0</v>
      </c>
      <c r="DD418" s="14">
        <v>1.1299999999999999</v>
      </c>
      <c r="DE418" s="14">
        <v>1.1299999999999999</v>
      </c>
      <c r="DF418" s="14">
        <v>1.1299999999999999</v>
      </c>
      <c r="DG418" s="14">
        <v>0</v>
      </c>
      <c r="DH418" s="14">
        <v>1.1299999999999999</v>
      </c>
      <c r="DI418" s="14">
        <v>1.1299999999999999</v>
      </c>
      <c r="DR418" s="14">
        <v>1.53</v>
      </c>
      <c r="DS418" s="14">
        <v>1.57</v>
      </c>
      <c r="DV418" s="183">
        <f t="shared" si="18"/>
        <v>1</v>
      </c>
      <c r="DW418" s="183">
        <f t="shared" si="19"/>
        <v>1</v>
      </c>
      <c r="DX418" s="12">
        <f t="shared" si="20"/>
        <v>0</v>
      </c>
      <c r="DY418" s="12">
        <v>0</v>
      </c>
    </row>
    <row r="419" spans="1:129" x14ac:dyDescent="0.25">
      <c r="A419" s="294">
        <v>4551</v>
      </c>
      <c r="B419" s="294">
        <v>676140</v>
      </c>
      <c r="C419" s="294">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560">
        <v>2.1739130434782601E-2</v>
      </c>
      <c r="BC419" s="560">
        <v>0.11111111111111099</v>
      </c>
      <c r="BD419" s="560">
        <v>0</v>
      </c>
      <c r="BE419" s="560">
        <v>0.24242424242424199</v>
      </c>
      <c r="BF419" s="13"/>
      <c r="BG419" s="13"/>
      <c r="BH419" s="13"/>
      <c r="BI419" s="13"/>
      <c r="BJ419" s="13"/>
      <c r="BK419" s="13"/>
      <c r="BL419" s="13"/>
      <c r="BM419" s="13"/>
      <c r="BN419" s="13">
        <v>2.1739130434782601E-2</v>
      </c>
      <c r="BO419" s="13">
        <v>0.11111111111111099</v>
      </c>
      <c r="BP419" s="13">
        <v>0</v>
      </c>
      <c r="BQ419" s="13">
        <v>0.24242424242424199</v>
      </c>
      <c r="BR419" s="704" t="s">
        <v>35</v>
      </c>
      <c r="BS419" s="704" t="s">
        <v>36</v>
      </c>
      <c r="BT419" s="704" t="s">
        <v>35</v>
      </c>
      <c r="BU419" s="704" t="s">
        <v>35</v>
      </c>
      <c r="BV419" s="704" t="s">
        <v>35</v>
      </c>
      <c r="BW419" s="704" t="s">
        <v>36</v>
      </c>
      <c r="BX419" s="704" t="s">
        <v>35</v>
      </c>
      <c r="BY419" s="704" t="s">
        <v>35</v>
      </c>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CP419" s="14">
        <v>0.97</v>
      </c>
      <c r="CQ419" s="14">
        <v>0</v>
      </c>
      <c r="CR419" s="14">
        <v>0.97</v>
      </c>
      <c r="CS419" s="14">
        <v>0.97</v>
      </c>
      <c r="DB419" s="14">
        <v>0</v>
      </c>
      <c r="DC419" s="14">
        <v>0</v>
      </c>
      <c r="DD419" s="14">
        <v>1.8</v>
      </c>
      <c r="DE419" s="14">
        <v>1.8</v>
      </c>
      <c r="DF419" s="14">
        <v>1.8</v>
      </c>
      <c r="DG419" s="14">
        <v>0</v>
      </c>
      <c r="DH419" s="14">
        <v>1.8</v>
      </c>
      <c r="DI419" s="14">
        <v>1.8</v>
      </c>
      <c r="DR419" s="14">
        <v>0.59</v>
      </c>
      <c r="DS419" s="14">
        <v>0.91</v>
      </c>
      <c r="DV419" s="183">
        <f t="shared" si="18"/>
        <v>1</v>
      </c>
      <c r="DW419" s="183">
        <f t="shared" si="19"/>
        <v>1</v>
      </c>
      <c r="DX419" s="12">
        <f t="shared" si="20"/>
        <v>0</v>
      </c>
      <c r="DY419" s="12">
        <v>0</v>
      </c>
    </row>
    <row r="420" spans="1:129" x14ac:dyDescent="0.25">
      <c r="A420" s="294">
        <v>102788</v>
      </c>
      <c r="B420" s="294">
        <v>676143</v>
      </c>
      <c r="C420" s="294">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560">
        <v>1.49253731343284E-2</v>
      </c>
      <c r="BC420" s="560">
        <v>7.0175438596491196E-2</v>
      </c>
      <c r="BD420" s="560">
        <v>0</v>
      </c>
      <c r="BE420" s="560">
        <v>7.5757575757575801E-2</v>
      </c>
      <c r="BF420" s="13"/>
      <c r="BG420" s="13"/>
      <c r="BH420" s="13"/>
      <c r="BI420" s="13"/>
      <c r="BJ420" s="13"/>
      <c r="BK420" s="13"/>
      <c r="BL420" s="13"/>
      <c r="BM420" s="13"/>
      <c r="BN420" s="13">
        <v>1.49253731343284E-2</v>
      </c>
      <c r="BO420" s="13">
        <v>7.0175438596491196E-2</v>
      </c>
      <c r="BP420" s="13">
        <v>0</v>
      </c>
      <c r="BQ420" s="13">
        <v>7.5757575757575801E-2</v>
      </c>
      <c r="BR420" s="704" t="s">
        <v>35</v>
      </c>
      <c r="BS420" s="704" t="s">
        <v>35</v>
      </c>
      <c r="BT420" s="704" t="s">
        <v>35</v>
      </c>
      <c r="BU420" s="704" t="s">
        <v>35</v>
      </c>
      <c r="BV420" s="704" t="s">
        <v>35</v>
      </c>
      <c r="BW420" s="704" t="s">
        <v>35</v>
      </c>
      <c r="BX420" s="704" t="s">
        <v>35</v>
      </c>
      <c r="BY420" s="704" t="s">
        <v>35</v>
      </c>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6.26</v>
      </c>
      <c r="CF420" s="14">
        <f>+INDEX('Monthy Targets'!AB:AB,MATCH(FY2018_ALL_Targets!$B420,'Monthy Targets'!$B:$B,0))</f>
        <v>6.29</v>
      </c>
      <c r="CG420" s="14">
        <f>+INDEX('Monthy Targets'!AC:AC,MATCH(FY2018_ALL_Targets!$B420,'Monthy Targets'!$B:$B,0))</f>
        <v>0</v>
      </c>
      <c r="CH420" s="14">
        <f>+INDEX('Monthy Targets'!AD:AD,MATCH(FY2018_ALL_Targets!$B420,'Monthy Targets'!$B:$B,0))</f>
        <v>0</v>
      </c>
      <c r="CI420" s="14">
        <f>+INDEX('Monthy Targets'!AE:AE,MATCH(FY2018_ALL_Targets!$B420,'Monthy Targets'!$B:$B,0))</f>
        <v>0</v>
      </c>
      <c r="CJ420" s="14">
        <f>+INDEX('Monthy Targets'!AF:AF,MATCH(FY2018_ALL_Targets!$B420,'Monthy Targets'!$B:$B,0))</f>
        <v>0</v>
      </c>
      <c r="CK420" s="14">
        <f>+INDEX('Monthy Targets'!AG:AG,MATCH(FY2018_ALL_Targets!$B420,'Monthy Targets'!$B:$B,0))</f>
        <v>0</v>
      </c>
      <c r="CL420" s="14">
        <v>0.42</v>
      </c>
      <c r="CM420" s="14">
        <v>0.42</v>
      </c>
      <c r="CN420" s="14">
        <v>0.42</v>
      </c>
      <c r="CO420" s="14">
        <v>0.42</v>
      </c>
      <c r="CP420" s="14">
        <v>0.42</v>
      </c>
      <c r="CQ420" s="14">
        <v>0.42</v>
      </c>
      <c r="CR420" s="14">
        <v>0.42</v>
      </c>
      <c r="CS420" s="14">
        <v>0.42</v>
      </c>
      <c r="DB420" s="14">
        <v>0.77</v>
      </c>
      <c r="DC420" s="14">
        <v>0.77</v>
      </c>
      <c r="DD420" s="14">
        <v>0.77</v>
      </c>
      <c r="DE420" s="14">
        <v>0.77</v>
      </c>
      <c r="DF420" s="14">
        <v>0.77</v>
      </c>
      <c r="DG420" s="14">
        <v>0.77</v>
      </c>
      <c r="DH420" s="14">
        <v>0.77</v>
      </c>
      <c r="DI420" s="14">
        <v>0.77</v>
      </c>
      <c r="DR420" s="14">
        <v>1.18</v>
      </c>
      <c r="DS420" s="14">
        <v>1.2</v>
      </c>
      <c r="DV420" s="183">
        <f t="shared" si="18"/>
        <v>0</v>
      </c>
      <c r="DW420" s="183">
        <f t="shared" si="19"/>
        <v>0</v>
      </c>
      <c r="DX420" s="12">
        <f t="shared" si="20"/>
        <v>0</v>
      </c>
      <c r="DY420" s="12">
        <v>0</v>
      </c>
    </row>
    <row r="421" spans="1:129" x14ac:dyDescent="0.25">
      <c r="A421" s="294">
        <v>103091</v>
      </c>
      <c r="B421" s="294">
        <v>676144</v>
      </c>
      <c r="C421" s="294">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560">
        <v>2.27272727272727E-2</v>
      </c>
      <c r="BC421" s="560">
        <v>4.4117647058823498E-2</v>
      </c>
      <c r="BD421" s="560">
        <v>0</v>
      </c>
      <c r="BE421" s="560">
        <v>0.14942528735632199</v>
      </c>
      <c r="BF421" s="13"/>
      <c r="BG421" s="13"/>
      <c r="BH421" s="13"/>
      <c r="BI421" s="13"/>
      <c r="BJ421" s="13"/>
      <c r="BK421" s="13"/>
      <c r="BL421" s="13"/>
      <c r="BM421" s="13"/>
      <c r="BN421" s="13">
        <v>2.27272727272727E-2</v>
      </c>
      <c r="BO421" s="13">
        <v>4.4117647058823498E-2</v>
      </c>
      <c r="BP421" s="13">
        <v>0</v>
      </c>
      <c r="BQ421" s="13">
        <v>0.14942528735632199</v>
      </c>
      <c r="BR421" s="704" t="s">
        <v>35</v>
      </c>
      <c r="BS421" s="704" t="s">
        <v>35</v>
      </c>
      <c r="BT421" s="704" t="s">
        <v>35</v>
      </c>
      <c r="BU421" s="704" t="s">
        <v>35</v>
      </c>
      <c r="BV421" s="704" t="s">
        <v>35</v>
      </c>
      <c r="BW421" s="704" t="s">
        <v>35</v>
      </c>
      <c r="BX421" s="704" t="s">
        <v>35</v>
      </c>
      <c r="BY421" s="704" t="s">
        <v>35</v>
      </c>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9.83</v>
      </c>
      <c r="CF421" s="14">
        <f>+INDEX('Monthy Targets'!AB:AB,MATCH(FY2018_ALL_Targets!$B421,'Monthy Targets'!$B:$B,0))</f>
        <v>9.8800000000000008</v>
      </c>
      <c r="CG421" s="14">
        <f>+INDEX('Monthy Targets'!AC:AC,MATCH(FY2018_ALL_Targets!$B421,'Monthy Targets'!$B:$B,0))</f>
        <v>0</v>
      </c>
      <c r="CH421" s="14">
        <f>+INDEX('Monthy Targets'!AD:AD,MATCH(FY2018_ALL_Targets!$B421,'Monthy Targets'!$B:$B,0))</f>
        <v>0</v>
      </c>
      <c r="CI421" s="14">
        <f>+INDEX('Monthy Targets'!AE:AE,MATCH(FY2018_ALL_Targets!$B421,'Monthy Targets'!$B:$B,0))</f>
        <v>0</v>
      </c>
      <c r="CJ421" s="14">
        <f>+INDEX('Monthy Targets'!AF:AF,MATCH(FY2018_ALL_Targets!$B421,'Monthy Targets'!$B:$B,0))</f>
        <v>0</v>
      </c>
      <c r="CK421" s="14">
        <f>+INDEX('Monthy Targets'!AG:AG,MATCH(FY2018_ALL_Targets!$B421,'Monthy Targets'!$B:$B,0))</f>
        <v>0</v>
      </c>
      <c r="CL421" s="14">
        <v>0</v>
      </c>
      <c r="CM421" s="14">
        <v>0.65</v>
      </c>
      <c r="CN421" s="14">
        <v>0.65</v>
      </c>
      <c r="CO421" s="14">
        <v>0.65</v>
      </c>
      <c r="CP421" s="14">
        <v>0.65</v>
      </c>
      <c r="CQ421" s="14">
        <v>0.65</v>
      </c>
      <c r="CR421" s="14">
        <v>0.65</v>
      </c>
      <c r="CS421" s="14">
        <v>0.65</v>
      </c>
      <c r="DB421" s="14">
        <v>0</v>
      </c>
      <c r="DC421" s="14">
        <v>1.21</v>
      </c>
      <c r="DD421" s="14">
        <v>1.21</v>
      </c>
      <c r="DE421" s="14">
        <v>1.21</v>
      </c>
      <c r="DF421" s="14">
        <v>1.21</v>
      </c>
      <c r="DG421" s="14">
        <v>1.21</v>
      </c>
      <c r="DH421" s="14">
        <v>1.21</v>
      </c>
      <c r="DI421" s="14">
        <v>1.21</v>
      </c>
      <c r="DR421" s="14">
        <v>1.64</v>
      </c>
      <c r="DS421" s="14">
        <v>1.89</v>
      </c>
      <c r="DV421" s="183">
        <f t="shared" si="18"/>
        <v>0</v>
      </c>
      <c r="DW421" s="183">
        <f t="shared" si="19"/>
        <v>0</v>
      </c>
      <c r="DX421" s="12">
        <f t="shared" si="20"/>
        <v>0</v>
      </c>
      <c r="DY421" s="12">
        <v>0</v>
      </c>
    </row>
    <row r="422" spans="1:129" x14ac:dyDescent="0.25">
      <c r="A422" s="294">
        <v>103103</v>
      </c>
      <c r="B422" s="294">
        <v>676145</v>
      </c>
      <c r="C422" s="294">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560">
        <v>6.9230769230769207E-2</v>
      </c>
      <c r="BC422" s="560">
        <v>3.9215686274509803E-2</v>
      </c>
      <c r="BD422" s="560">
        <v>0</v>
      </c>
      <c r="BE422" s="560">
        <v>8.1300813008130093E-2</v>
      </c>
      <c r="BF422" s="13"/>
      <c r="BG422" s="13"/>
      <c r="BH422" s="13"/>
      <c r="BI422" s="13"/>
      <c r="BJ422" s="13"/>
      <c r="BK422" s="13"/>
      <c r="BL422" s="13"/>
      <c r="BM422" s="13"/>
      <c r="BN422" s="13">
        <v>6.9230769230769207E-2</v>
      </c>
      <c r="BO422" s="13">
        <v>3.9215686274509803E-2</v>
      </c>
      <c r="BP422" s="13">
        <v>0</v>
      </c>
      <c r="BQ422" s="13">
        <v>8.1300813008130093E-2</v>
      </c>
      <c r="BR422" s="704" t="s">
        <v>36</v>
      </c>
      <c r="BS422" s="704" t="s">
        <v>35</v>
      </c>
      <c r="BT422" s="704" t="s">
        <v>35</v>
      </c>
      <c r="BU422" s="704" t="s">
        <v>35</v>
      </c>
      <c r="BV422" s="704" t="s">
        <v>36</v>
      </c>
      <c r="BW422" s="704" t="s">
        <v>35</v>
      </c>
      <c r="BX422" s="704" t="s">
        <v>35</v>
      </c>
      <c r="BY422" s="704" t="s">
        <v>35</v>
      </c>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11.67</v>
      </c>
      <c r="CF422" s="14">
        <f>+INDEX('Monthy Targets'!AB:AB,MATCH(FY2018_ALL_Targets!$B422,'Monthy Targets'!$B:$B,0))</f>
        <v>11.72</v>
      </c>
      <c r="CG422" s="14">
        <f>+INDEX('Monthy Targets'!AC:AC,MATCH(FY2018_ALL_Targets!$B422,'Monthy Targets'!$B:$B,0))</f>
        <v>0</v>
      </c>
      <c r="CH422" s="14">
        <f>+INDEX('Monthy Targets'!AD:AD,MATCH(FY2018_ALL_Targets!$B422,'Monthy Targets'!$B:$B,0))</f>
        <v>0</v>
      </c>
      <c r="CI422" s="14">
        <f>+INDEX('Monthy Targets'!AE:AE,MATCH(FY2018_ALL_Targets!$B422,'Monthy Targets'!$B:$B,0))</f>
        <v>0</v>
      </c>
      <c r="CJ422" s="14">
        <f>+INDEX('Monthy Targets'!AF:AF,MATCH(FY2018_ALL_Targets!$B422,'Monthy Targets'!$B:$B,0))</f>
        <v>0</v>
      </c>
      <c r="CK422" s="14">
        <f>+INDEX('Monthy Targets'!AG:AG,MATCH(FY2018_ALL_Targets!$B422,'Monthy Targets'!$B:$B,0))</f>
        <v>0</v>
      </c>
      <c r="CL422" s="14">
        <v>0</v>
      </c>
      <c r="CM422" s="14">
        <v>0.78</v>
      </c>
      <c r="CN422" s="14">
        <v>0.78</v>
      </c>
      <c r="CO422" s="14">
        <v>0.78</v>
      </c>
      <c r="CP422" s="14">
        <v>0</v>
      </c>
      <c r="CQ422" s="14">
        <v>0.78</v>
      </c>
      <c r="CR422" s="14">
        <v>0.78</v>
      </c>
      <c r="CS422" s="14">
        <v>0.78</v>
      </c>
      <c r="DB422" s="14">
        <v>0</v>
      </c>
      <c r="DC422" s="14">
        <v>1.44</v>
      </c>
      <c r="DD422" s="14">
        <v>1.44</v>
      </c>
      <c r="DE422" s="14">
        <v>1.44</v>
      </c>
      <c r="DF422" s="14">
        <v>0</v>
      </c>
      <c r="DG422" s="14">
        <v>1.44</v>
      </c>
      <c r="DH422" s="14">
        <v>1.44</v>
      </c>
      <c r="DI422" s="14">
        <v>1.44</v>
      </c>
      <c r="DR422" s="14">
        <v>1.96</v>
      </c>
      <c r="DS422" s="14">
        <v>2</v>
      </c>
      <c r="DV422" s="183">
        <f t="shared" si="18"/>
        <v>1</v>
      </c>
      <c r="DW422" s="183">
        <f t="shared" si="19"/>
        <v>1</v>
      </c>
      <c r="DX422" s="12">
        <f t="shared" si="20"/>
        <v>0</v>
      </c>
      <c r="DY422" s="12">
        <v>0</v>
      </c>
    </row>
    <row r="423" spans="1:129" x14ac:dyDescent="0.25">
      <c r="A423" s="294">
        <v>102783</v>
      </c>
      <c r="B423" s="294">
        <v>676146</v>
      </c>
      <c r="C423" s="294">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560">
        <v>1.5151515151515201E-2</v>
      </c>
      <c r="BC423" s="560">
        <v>3.1746031746031703E-2</v>
      </c>
      <c r="BD423" s="560">
        <v>0</v>
      </c>
      <c r="BE423" s="560">
        <v>9.6774193548387094E-2</v>
      </c>
      <c r="BF423" s="13"/>
      <c r="BG423" s="13"/>
      <c r="BH423" s="13"/>
      <c r="BI423" s="13"/>
      <c r="BJ423" s="13"/>
      <c r="BK423" s="13"/>
      <c r="BL423" s="13"/>
      <c r="BM423" s="13"/>
      <c r="BN423" s="13">
        <v>1.5151515151515201E-2</v>
      </c>
      <c r="BO423" s="13">
        <v>3.1746031746031703E-2</v>
      </c>
      <c r="BP423" s="13">
        <v>0</v>
      </c>
      <c r="BQ423" s="13">
        <v>9.6774193548387094E-2</v>
      </c>
      <c r="BR423" s="704" t="s">
        <v>35</v>
      </c>
      <c r="BS423" s="704" t="s">
        <v>35</v>
      </c>
      <c r="BT423" s="704" t="s">
        <v>35</v>
      </c>
      <c r="BU423" s="704" t="s">
        <v>35</v>
      </c>
      <c r="BV423" s="704" t="s">
        <v>35</v>
      </c>
      <c r="BW423" s="704" t="s">
        <v>35</v>
      </c>
      <c r="BX423" s="704" t="s">
        <v>35</v>
      </c>
      <c r="BY423" s="704" t="s">
        <v>35</v>
      </c>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4.99</v>
      </c>
      <c r="CF423" s="14">
        <f>+INDEX('Monthy Targets'!AB:AB,MATCH(FY2018_ALL_Targets!$B423,'Monthy Targets'!$B:$B,0))</f>
        <v>5.01</v>
      </c>
      <c r="CG423" s="14">
        <f>+INDEX('Monthy Targets'!AC:AC,MATCH(FY2018_ALL_Targets!$B423,'Monthy Targets'!$B:$B,0))</f>
        <v>0</v>
      </c>
      <c r="CH423" s="14">
        <f>+INDEX('Monthy Targets'!AD:AD,MATCH(FY2018_ALL_Targets!$B423,'Monthy Targets'!$B:$B,0))</f>
        <v>0</v>
      </c>
      <c r="CI423" s="14">
        <f>+INDEX('Monthy Targets'!AE:AE,MATCH(FY2018_ALL_Targets!$B423,'Monthy Targets'!$B:$B,0))</f>
        <v>0</v>
      </c>
      <c r="CJ423" s="14">
        <f>+INDEX('Monthy Targets'!AF:AF,MATCH(FY2018_ALL_Targets!$B423,'Monthy Targets'!$B:$B,0))</f>
        <v>0</v>
      </c>
      <c r="CK423" s="14">
        <f>+INDEX('Monthy Targets'!AG:AG,MATCH(FY2018_ALL_Targets!$B423,'Monthy Targets'!$B:$B,0))</f>
        <v>0</v>
      </c>
      <c r="CL423" s="14">
        <v>0.33</v>
      </c>
      <c r="CM423" s="14">
        <v>0.33</v>
      </c>
      <c r="CN423" s="14">
        <v>0.33</v>
      </c>
      <c r="CO423" s="14">
        <v>0.33</v>
      </c>
      <c r="CP423" s="14">
        <v>0.33</v>
      </c>
      <c r="CQ423" s="14">
        <v>0.33</v>
      </c>
      <c r="CR423" s="14">
        <v>0.33</v>
      </c>
      <c r="CS423" s="14">
        <v>0.33</v>
      </c>
      <c r="DB423" s="14">
        <v>0.62</v>
      </c>
      <c r="DC423" s="14">
        <v>0.62</v>
      </c>
      <c r="DD423" s="14">
        <v>0.62</v>
      </c>
      <c r="DE423" s="14">
        <v>0.62</v>
      </c>
      <c r="DF423" s="14">
        <v>0.62</v>
      </c>
      <c r="DG423" s="14">
        <v>0.62</v>
      </c>
      <c r="DH423" s="14">
        <v>0.62</v>
      </c>
      <c r="DI423" s="14">
        <v>0.62</v>
      </c>
      <c r="DR423" s="14">
        <v>0.94</v>
      </c>
      <c r="DS423" s="14">
        <v>0.96</v>
      </c>
      <c r="DV423" s="183">
        <f t="shared" si="18"/>
        <v>0</v>
      </c>
      <c r="DW423" s="183">
        <f t="shared" si="19"/>
        <v>0</v>
      </c>
      <c r="DX423" s="12">
        <f t="shared" si="20"/>
        <v>0</v>
      </c>
      <c r="DY423" s="12">
        <v>0</v>
      </c>
    </row>
    <row r="424" spans="1:129" x14ac:dyDescent="0.25">
      <c r="A424" s="294">
        <v>4328</v>
      </c>
      <c r="B424" s="294">
        <v>676148</v>
      </c>
      <c r="C424" s="294">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560">
        <v>2.0833333333333301E-2</v>
      </c>
      <c r="BC424" s="560">
        <v>8.3333333333333301E-2</v>
      </c>
      <c r="BD424" s="560">
        <v>0</v>
      </c>
      <c r="BE424" s="560">
        <v>4.4444444444444398E-2</v>
      </c>
      <c r="BF424" s="13"/>
      <c r="BG424" s="13"/>
      <c r="BH424" s="13"/>
      <c r="BI424" s="13"/>
      <c r="BJ424" s="13"/>
      <c r="BK424" s="13"/>
      <c r="BL424" s="13"/>
      <c r="BM424" s="13"/>
      <c r="BN424" s="13">
        <v>2.0833333333333301E-2</v>
      </c>
      <c r="BO424" s="13">
        <v>8.3333333333333301E-2</v>
      </c>
      <c r="BP424" s="13">
        <v>0</v>
      </c>
      <c r="BQ424" s="13">
        <v>4.4444444444444398E-2</v>
      </c>
      <c r="BR424" s="704" t="s">
        <v>35</v>
      </c>
      <c r="BS424" s="704" t="s">
        <v>35</v>
      </c>
      <c r="BT424" s="704" t="s">
        <v>35</v>
      </c>
      <c r="BU424" s="704" t="s">
        <v>35</v>
      </c>
      <c r="BV424" s="704" t="s">
        <v>35</v>
      </c>
      <c r="BW424" s="704" t="s">
        <v>35</v>
      </c>
      <c r="BX424" s="704" t="s">
        <v>35</v>
      </c>
      <c r="BY424" s="704" t="s">
        <v>35</v>
      </c>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4.03</v>
      </c>
      <c r="CF424" s="14">
        <f>+INDEX('Monthy Targets'!AB:AB,MATCH(FY2018_ALL_Targets!$B424,'Monthy Targets'!$B:$B,0))</f>
        <v>4.04</v>
      </c>
      <c r="CG424" s="14">
        <f>+INDEX('Monthy Targets'!AC:AC,MATCH(FY2018_ALL_Targets!$B424,'Monthy Targets'!$B:$B,0))</f>
        <v>0</v>
      </c>
      <c r="CH424" s="14">
        <f>+INDEX('Monthy Targets'!AD:AD,MATCH(FY2018_ALL_Targets!$B424,'Monthy Targets'!$B:$B,0))</f>
        <v>0</v>
      </c>
      <c r="CI424" s="14">
        <f>+INDEX('Monthy Targets'!AE:AE,MATCH(FY2018_ALL_Targets!$B424,'Monthy Targets'!$B:$B,0))</f>
        <v>0</v>
      </c>
      <c r="CJ424" s="14">
        <f>+INDEX('Monthy Targets'!AF:AF,MATCH(FY2018_ALL_Targets!$B424,'Monthy Targets'!$B:$B,0))</f>
        <v>0</v>
      </c>
      <c r="CK424" s="14">
        <f>+INDEX('Monthy Targets'!AG:AG,MATCH(FY2018_ALL_Targets!$B424,'Monthy Targets'!$B:$B,0))</f>
        <v>0</v>
      </c>
      <c r="CL424" s="14">
        <v>0.27</v>
      </c>
      <c r="CM424" s="14">
        <v>0.27</v>
      </c>
      <c r="CN424" s="14">
        <v>0</v>
      </c>
      <c r="CO424" s="14">
        <v>0.27</v>
      </c>
      <c r="CP424" s="14">
        <v>0.27</v>
      </c>
      <c r="CQ424" s="14">
        <v>0.27</v>
      </c>
      <c r="CR424" s="14">
        <v>0.27</v>
      </c>
      <c r="CS424" s="14">
        <v>0.27</v>
      </c>
      <c r="DB424" s="14">
        <v>0.5</v>
      </c>
      <c r="DC424" s="14">
        <v>0.5</v>
      </c>
      <c r="DD424" s="14">
        <v>0</v>
      </c>
      <c r="DE424" s="14">
        <v>0.5</v>
      </c>
      <c r="DF424" s="14">
        <v>0.5</v>
      </c>
      <c r="DG424" s="14">
        <v>0.5</v>
      </c>
      <c r="DH424" s="14">
        <v>0.5</v>
      </c>
      <c r="DI424" s="14">
        <v>0.5</v>
      </c>
      <c r="DR424" s="14">
        <v>0.68</v>
      </c>
      <c r="DS424" s="14">
        <v>0.78</v>
      </c>
      <c r="DV424" s="183">
        <f t="shared" si="18"/>
        <v>0</v>
      </c>
      <c r="DW424" s="183">
        <f t="shared" si="19"/>
        <v>0</v>
      </c>
      <c r="DX424" s="12">
        <f t="shared" si="20"/>
        <v>0</v>
      </c>
      <c r="DY424" s="12">
        <v>0</v>
      </c>
    </row>
    <row r="425" spans="1:129" x14ac:dyDescent="0.25">
      <c r="A425" s="294">
        <v>103086</v>
      </c>
      <c r="B425" s="294">
        <v>676155</v>
      </c>
      <c r="C425" s="294">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560">
        <v>1.7543859649122799E-2</v>
      </c>
      <c r="BC425" s="560">
        <v>7.4999999999999997E-2</v>
      </c>
      <c r="BD425" s="560">
        <v>0</v>
      </c>
      <c r="BE425" s="560">
        <v>7.69230769230769E-2</v>
      </c>
      <c r="BF425" s="13"/>
      <c r="BG425" s="13"/>
      <c r="BH425" s="13"/>
      <c r="BI425" s="13"/>
      <c r="BJ425" s="13"/>
      <c r="BK425" s="13"/>
      <c r="BL425" s="13"/>
      <c r="BM425" s="13"/>
      <c r="BN425" s="13">
        <v>1.7543859649122799E-2</v>
      </c>
      <c r="BO425" s="13">
        <v>7.4999999999999997E-2</v>
      </c>
      <c r="BP425" s="13">
        <v>0</v>
      </c>
      <c r="BQ425" s="13">
        <v>7.69230769230769E-2</v>
      </c>
      <c r="BR425" s="704" t="s">
        <v>35</v>
      </c>
      <c r="BS425" s="704" t="s">
        <v>35</v>
      </c>
      <c r="BT425" s="704" t="s">
        <v>35</v>
      </c>
      <c r="BU425" s="704" t="s">
        <v>35</v>
      </c>
      <c r="BV425" s="704" t="s">
        <v>35</v>
      </c>
      <c r="BW425" s="704" t="s">
        <v>35</v>
      </c>
      <c r="BX425" s="704" t="s">
        <v>35</v>
      </c>
      <c r="BY425" s="704" t="s">
        <v>35</v>
      </c>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7.73</v>
      </c>
      <c r="CF425" s="14">
        <f>+INDEX('Monthy Targets'!AB:AB,MATCH(FY2018_ALL_Targets!$B425,'Monthy Targets'!$B:$B,0))</f>
        <v>7.72</v>
      </c>
      <c r="CG425" s="14">
        <f>+INDEX('Monthy Targets'!AC:AC,MATCH(FY2018_ALL_Targets!$B425,'Monthy Targets'!$B:$B,0))</f>
        <v>0</v>
      </c>
      <c r="CH425" s="14">
        <f>+INDEX('Monthy Targets'!AD:AD,MATCH(FY2018_ALL_Targets!$B425,'Monthy Targets'!$B:$B,0))</f>
        <v>0</v>
      </c>
      <c r="CI425" s="14">
        <f>+INDEX('Monthy Targets'!AE:AE,MATCH(FY2018_ALL_Targets!$B425,'Monthy Targets'!$B:$B,0))</f>
        <v>0</v>
      </c>
      <c r="CJ425" s="14">
        <f>+INDEX('Monthy Targets'!AF:AF,MATCH(FY2018_ALL_Targets!$B425,'Monthy Targets'!$B:$B,0))</f>
        <v>0</v>
      </c>
      <c r="CK425" s="14">
        <f>+INDEX('Monthy Targets'!AG:AG,MATCH(FY2018_ALL_Targets!$B425,'Monthy Targets'!$B:$B,0))</f>
        <v>0</v>
      </c>
      <c r="CL425" s="14">
        <v>0</v>
      </c>
      <c r="CM425" s="14">
        <v>0.51</v>
      </c>
      <c r="CN425" s="14">
        <v>0.51</v>
      </c>
      <c r="CO425" s="14">
        <v>0.51</v>
      </c>
      <c r="CP425" s="14">
        <v>0.51</v>
      </c>
      <c r="CQ425" s="14">
        <v>0.51</v>
      </c>
      <c r="CR425" s="14">
        <v>0.51</v>
      </c>
      <c r="CS425" s="14">
        <v>0.51</v>
      </c>
      <c r="DB425" s="14">
        <v>0</v>
      </c>
      <c r="DC425" s="14">
        <v>0.95</v>
      </c>
      <c r="DD425" s="14">
        <v>0.95</v>
      </c>
      <c r="DE425" s="14">
        <v>0.95</v>
      </c>
      <c r="DF425" s="14">
        <v>0.95</v>
      </c>
      <c r="DG425" s="14">
        <v>0.95</v>
      </c>
      <c r="DH425" s="14">
        <v>0.95</v>
      </c>
      <c r="DI425" s="14">
        <v>0.95</v>
      </c>
      <c r="DR425" s="14">
        <v>1.29</v>
      </c>
      <c r="DS425" s="14">
        <v>1.49</v>
      </c>
      <c r="DV425" s="183">
        <f t="shared" si="18"/>
        <v>0</v>
      </c>
      <c r="DW425" s="183">
        <f t="shared" si="19"/>
        <v>0</v>
      </c>
      <c r="DX425" s="12">
        <f t="shared" si="20"/>
        <v>0</v>
      </c>
      <c r="DY425" s="12">
        <v>0</v>
      </c>
    </row>
    <row r="426" spans="1:129" x14ac:dyDescent="0.25">
      <c r="A426" s="294">
        <v>103093</v>
      </c>
      <c r="B426" s="294">
        <v>676156</v>
      </c>
      <c r="C426" s="294">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560">
        <v>1.72413793103448E-2</v>
      </c>
      <c r="BC426" s="560">
        <v>0</v>
      </c>
      <c r="BD426" s="560">
        <v>0</v>
      </c>
      <c r="BE426" s="560">
        <v>8.6206896551724102E-2</v>
      </c>
      <c r="BF426" s="13"/>
      <c r="BG426" s="13"/>
      <c r="BH426" s="13"/>
      <c r="BI426" s="13"/>
      <c r="BJ426" s="13"/>
      <c r="BK426" s="13"/>
      <c r="BL426" s="13"/>
      <c r="BM426" s="13"/>
      <c r="BN426" s="13">
        <v>1.72413793103448E-2</v>
      </c>
      <c r="BO426" s="13">
        <v>0</v>
      </c>
      <c r="BP426" s="13">
        <v>0</v>
      </c>
      <c r="BQ426" s="13">
        <v>8.6206896551724102E-2</v>
      </c>
      <c r="BR426" s="704" t="s">
        <v>35</v>
      </c>
      <c r="BS426" s="704" t="s">
        <v>35</v>
      </c>
      <c r="BT426" s="704" t="s">
        <v>35</v>
      </c>
      <c r="BU426" s="704" t="s">
        <v>35</v>
      </c>
      <c r="BV426" s="704" t="s">
        <v>35</v>
      </c>
      <c r="BW426" s="704" t="s">
        <v>35</v>
      </c>
      <c r="BX426" s="704" t="s">
        <v>35</v>
      </c>
      <c r="BY426" s="704" t="s">
        <v>35</v>
      </c>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2.14</v>
      </c>
      <c r="CF426" s="14">
        <f>+INDEX('Monthy Targets'!AB:AB,MATCH(FY2018_ALL_Targets!$B426,'Monthy Targets'!$B:$B,0))</f>
        <v>2.15</v>
      </c>
      <c r="CG426" s="14">
        <f>+INDEX('Monthy Targets'!AC:AC,MATCH(FY2018_ALL_Targets!$B426,'Monthy Targets'!$B:$B,0))</f>
        <v>0</v>
      </c>
      <c r="CH426" s="14">
        <f>+INDEX('Monthy Targets'!AD:AD,MATCH(FY2018_ALL_Targets!$B426,'Monthy Targets'!$B:$B,0))</f>
        <v>0</v>
      </c>
      <c r="CI426" s="14">
        <f>+INDEX('Monthy Targets'!AE:AE,MATCH(FY2018_ALL_Targets!$B426,'Monthy Targets'!$B:$B,0))</f>
        <v>0</v>
      </c>
      <c r="CJ426" s="14">
        <f>+INDEX('Monthy Targets'!AF:AF,MATCH(FY2018_ALL_Targets!$B426,'Monthy Targets'!$B:$B,0))</f>
        <v>0</v>
      </c>
      <c r="CK426" s="14">
        <f>+INDEX('Monthy Targets'!AG:AG,MATCH(FY2018_ALL_Targets!$B426,'Monthy Targets'!$B:$B,0))</f>
        <v>0</v>
      </c>
      <c r="CL426" s="14">
        <v>0.14000000000000001</v>
      </c>
      <c r="CM426" s="14">
        <v>0.14000000000000001</v>
      </c>
      <c r="CN426" s="14">
        <v>0.14000000000000001</v>
      </c>
      <c r="CO426" s="14">
        <v>0.14000000000000001</v>
      </c>
      <c r="CP426" s="14">
        <v>0.14000000000000001</v>
      </c>
      <c r="CQ426" s="14">
        <v>0.14000000000000001</v>
      </c>
      <c r="CR426" s="14">
        <v>0.14000000000000001</v>
      </c>
      <c r="CS426" s="14">
        <v>0.14000000000000001</v>
      </c>
      <c r="DB426" s="14">
        <v>0.27</v>
      </c>
      <c r="DC426" s="14">
        <v>0.27</v>
      </c>
      <c r="DD426" s="14">
        <v>0.27</v>
      </c>
      <c r="DE426" s="14">
        <v>0.27</v>
      </c>
      <c r="DF426" s="14">
        <v>0.27</v>
      </c>
      <c r="DG426" s="14">
        <v>0.27</v>
      </c>
      <c r="DH426" s="14">
        <v>0.27</v>
      </c>
      <c r="DI426" s="14">
        <v>0.27</v>
      </c>
      <c r="DR426" s="14">
        <v>0.4</v>
      </c>
      <c r="DS426" s="14">
        <v>0.41</v>
      </c>
      <c r="DV426" s="183">
        <f t="shared" si="18"/>
        <v>0</v>
      </c>
      <c r="DW426" s="183">
        <f t="shared" si="19"/>
        <v>0</v>
      </c>
      <c r="DX426" s="12">
        <f t="shared" si="20"/>
        <v>0</v>
      </c>
      <c r="DY426" s="12">
        <v>0</v>
      </c>
    </row>
    <row r="427" spans="1:129" x14ac:dyDescent="0.25">
      <c r="A427" s="294">
        <v>103095</v>
      </c>
      <c r="B427" s="294">
        <v>676158</v>
      </c>
      <c r="C427" s="294">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560">
        <v>5.3333333333333302E-2</v>
      </c>
      <c r="BC427" s="560">
        <v>1.58730158730159E-2</v>
      </c>
      <c r="BD427" s="560">
        <v>0</v>
      </c>
      <c r="BE427" s="560">
        <v>9.5890410958904104E-2</v>
      </c>
      <c r="BF427" s="13"/>
      <c r="BG427" s="13"/>
      <c r="BH427" s="13"/>
      <c r="BI427" s="13"/>
      <c r="BJ427" s="13"/>
      <c r="BK427" s="13"/>
      <c r="BL427" s="13"/>
      <c r="BM427" s="13"/>
      <c r="BN427" s="13">
        <v>5.3333333333333302E-2</v>
      </c>
      <c r="BO427" s="13">
        <v>1.58730158730159E-2</v>
      </c>
      <c r="BP427" s="13">
        <v>0</v>
      </c>
      <c r="BQ427" s="13">
        <v>9.5890410958904104E-2</v>
      </c>
      <c r="BR427" s="704" t="s">
        <v>36</v>
      </c>
      <c r="BS427" s="704" t="s">
        <v>35</v>
      </c>
      <c r="BT427" s="704" t="s">
        <v>35</v>
      </c>
      <c r="BU427" s="704" t="s">
        <v>35</v>
      </c>
      <c r="BV427" s="704" t="s">
        <v>36</v>
      </c>
      <c r="BW427" s="704" t="s">
        <v>35</v>
      </c>
      <c r="BX427" s="704" t="s">
        <v>35</v>
      </c>
      <c r="BY427" s="704" t="s">
        <v>35</v>
      </c>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8.32</v>
      </c>
      <c r="CF427" s="14">
        <f>+INDEX('Monthy Targets'!AB:AB,MATCH(FY2018_ALL_Targets!$B427,'Monthy Targets'!$B:$B,0))</f>
        <v>8.36</v>
      </c>
      <c r="CG427" s="14">
        <f>+INDEX('Monthy Targets'!AC:AC,MATCH(FY2018_ALL_Targets!$B427,'Monthy Targets'!$B:$B,0))</f>
        <v>0</v>
      </c>
      <c r="CH427" s="14">
        <f>+INDEX('Monthy Targets'!AD:AD,MATCH(FY2018_ALL_Targets!$B427,'Monthy Targets'!$B:$B,0))</f>
        <v>0</v>
      </c>
      <c r="CI427" s="14">
        <f>+INDEX('Monthy Targets'!AE:AE,MATCH(FY2018_ALL_Targets!$B427,'Monthy Targets'!$B:$B,0))</f>
        <v>0</v>
      </c>
      <c r="CJ427" s="14">
        <f>+INDEX('Monthy Targets'!AF:AF,MATCH(FY2018_ALL_Targets!$B427,'Monthy Targets'!$B:$B,0))</f>
        <v>0</v>
      </c>
      <c r="CK427" s="14">
        <f>+INDEX('Monthy Targets'!AG:AG,MATCH(FY2018_ALL_Targets!$B427,'Monthy Targets'!$B:$B,0))</f>
        <v>0</v>
      </c>
      <c r="CL427" s="14">
        <v>0</v>
      </c>
      <c r="CM427" s="14">
        <v>0.55000000000000004</v>
      </c>
      <c r="CN427" s="14">
        <v>0.55000000000000004</v>
      </c>
      <c r="CO427" s="14">
        <v>0.55000000000000004</v>
      </c>
      <c r="CP427" s="14">
        <v>0</v>
      </c>
      <c r="CQ427" s="14">
        <v>0.55000000000000004</v>
      </c>
      <c r="CR427" s="14">
        <v>0.55000000000000004</v>
      </c>
      <c r="CS427" s="14">
        <v>0.55000000000000004</v>
      </c>
      <c r="DB427" s="14">
        <v>0</v>
      </c>
      <c r="DC427" s="14">
        <v>1.03</v>
      </c>
      <c r="DD427" s="14">
        <v>1.03</v>
      </c>
      <c r="DE427" s="14">
        <v>1.03</v>
      </c>
      <c r="DF427" s="14">
        <v>0</v>
      </c>
      <c r="DG427" s="14">
        <v>1.03</v>
      </c>
      <c r="DH427" s="14">
        <v>1.03</v>
      </c>
      <c r="DI427" s="14">
        <v>1.03</v>
      </c>
      <c r="DR427" s="14">
        <v>1.39</v>
      </c>
      <c r="DS427" s="14">
        <v>1.43</v>
      </c>
      <c r="DV427" s="183">
        <f t="shared" si="18"/>
        <v>1</v>
      </c>
      <c r="DW427" s="183">
        <f t="shared" si="19"/>
        <v>1</v>
      </c>
      <c r="DX427" s="12">
        <f t="shared" si="20"/>
        <v>0</v>
      </c>
      <c r="DY427" s="12">
        <v>0</v>
      </c>
    </row>
    <row r="428" spans="1:129" x14ac:dyDescent="0.25">
      <c r="A428" s="294">
        <v>103112</v>
      </c>
      <c r="B428" s="294">
        <v>676161</v>
      </c>
      <c r="C428" s="294">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560">
        <v>1.21951219512195E-2</v>
      </c>
      <c r="BC428" s="560">
        <v>1.26582278481013E-2</v>
      </c>
      <c r="BD428" s="560">
        <v>0</v>
      </c>
      <c r="BE428" s="560">
        <v>8.7499999999999994E-2</v>
      </c>
      <c r="BF428" s="13"/>
      <c r="BG428" s="13"/>
      <c r="BH428" s="13"/>
      <c r="BI428" s="13"/>
      <c r="BJ428" s="13"/>
      <c r="BK428" s="13"/>
      <c r="BL428" s="13"/>
      <c r="BM428" s="13"/>
      <c r="BN428" s="13">
        <v>1.21951219512195E-2</v>
      </c>
      <c r="BO428" s="13">
        <v>1.26582278481013E-2</v>
      </c>
      <c r="BP428" s="13">
        <v>0</v>
      </c>
      <c r="BQ428" s="13">
        <v>8.7499999999999994E-2</v>
      </c>
      <c r="BR428" s="704" t="s">
        <v>35</v>
      </c>
      <c r="BS428" s="704" t="s">
        <v>35</v>
      </c>
      <c r="BT428" s="704" t="s">
        <v>35</v>
      </c>
      <c r="BU428" s="704" t="s">
        <v>35</v>
      </c>
      <c r="BV428" s="704" t="s">
        <v>35</v>
      </c>
      <c r="BW428" s="704" t="s">
        <v>35</v>
      </c>
      <c r="BX428" s="704" t="s">
        <v>35</v>
      </c>
      <c r="BY428" s="704" t="s">
        <v>35</v>
      </c>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6.4</v>
      </c>
      <c r="CF428" s="14">
        <f>+INDEX('Monthy Targets'!AB:AB,MATCH(FY2018_ALL_Targets!$B428,'Monthy Targets'!$B:$B,0))</f>
        <v>6.42</v>
      </c>
      <c r="CG428" s="14">
        <f>+INDEX('Monthy Targets'!AC:AC,MATCH(FY2018_ALL_Targets!$B428,'Monthy Targets'!$B:$B,0))</f>
        <v>0</v>
      </c>
      <c r="CH428" s="14">
        <f>+INDEX('Monthy Targets'!AD:AD,MATCH(FY2018_ALL_Targets!$B428,'Monthy Targets'!$B:$B,0))</f>
        <v>0</v>
      </c>
      <c r="CI428" s="14">
        <f>+INDEX('Monthy Targets'!AE:AE,MATCH(FY2018_ALL_Targets!$B428,'Monthy Targets'!$B:$B,0))</f>
        <v>0</v>
      </c>
      <c r="CJ428" s="14">
        <f>+INDEX('Monthy Targets'!AF:AF,MATCH(FY2018_ALL_Targets!$B428,'Monthy Targets'!$B:$B,0))</f>
        <v>0</v>
      </c>
      <c r="CK428" s="14">
        <f>+INDEX('Monthy Targets'!AG:AG,MATCH(FY2018_ALL_Targets!$B428,'Monthy Targets'!$B:$B,0))</f>
        <v>0</v>
      </c>
      <c r="CL428" s="14">
        <v>0.43</v>
      </c>
      <c r="CM428" s="14">
        <v>0.43</v>
      </c>
      <c r="CN428" s="14">
        <v>0.43</v>
      </c>
      <c r="CO428" s="14">
        <v>0.43</v>
      </c>
      <c r="CP428" s="14">
        <v>0.43</v>
      </c>
      <c r="CQ428" s="14">
        <v>0.43</v>
      </c>
      <c r="CR428" s="14">
        <v>0.43</v>
      </c>
      <c r="CS428" s="14">
        <v>0.43</v>
      </c>
      <c r="DB428" s="14">
        <v>0.79</v>
      </c>
      <c r="DC428" s="14">
        <v>0.79</v>
      </c>
      <c r="DD428" s="14">
        <v>0.79</v>
      </c>
      <c r="DE428" s="14">
        <v>0.79</v>
      </c>
      <c r="DF428" s="14">
        <v>0.79</v>
      </c>
      <c r="DG428" s="14">
        <v>0.79</v>
      </c>
      <c r="DH428" s="14">
        <v>0.79</v>
      </c>
      <c r="DI428" s="14">
        <v>0.79</v>
      </c>
      <c r="DR428" s="14">
        <v>1.2</v>
      </c>
      <c r="DS428" s="14">
        <v>1.23</v>
      </c>
      <c r="DV428" s="183">
        <f t="shared" si="18"/>
        <v>0</v>
      </c>
      <c r="DW428" s="183">
        <f t="shared" si="19"/>
        <v>0</v>
      </c>
      <c r="DX428" s="12">
        <f t="shared" si="20"/>
        <v>0</v>
      </c>
      <c r="DY428" s="12">
        <v>0</v>
      </c>
    </row>
    <row r="429" spans="1:129" x14ac:dyDescent="0.25">
      <c r="A429" s="294">
        <v>4487</v>
      </c>
      <c r="B429" s="294">
        <v>676169</v>
      </c>
      <c r="C429" s="294">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560">
        <v>0</v>
      </c>
      <c r="BC429" s="560">
        <v>9.5238095238095205E-2</v>
      </c>
      <c r="BD429" s="560">
        <v>0</v>
      </c>
      <c r="BE429" s="560" t="s">
        <v>3345</v>
      </c>
      <c r="BF429" s="13"/>
      <c r="BG429" s="13"/>
      <c r="BH429" s="13"/>
      <c r="BI429" s="13"/>
      <c r="BJ429" s="13"/>
      <c r="BK429" s="13"/>
      <c r="BL429" s="13"/>
      <c r="BM429" s="13"/>
      <c r="BN429" s="13">
        <v>0</v>
      </c>
      <c r="BO429" s="13">
        <v>9.5238095238095205E-2</v>
      </c>
      <c r="BP429" s="13">
        <v>0</v>
      </c>
      <c r="BQ429" s="13" t="s">
        <v>3345</v>
      </c>
      <c r="BR429" s="704" t="s">
        <v>35</v>
      </c>
      <c r="BS429" s="704" t="s">
        <v>36</v>
      </c>
      <c r="BT429" s="704" t="s">
        <v>35</v>
      </c>
      <c r="BU429" s="704" t="s">
        <v>35</v>
      </c>
      <c r="BV429" s="704" t="s">
        <v>35</v>
      </c>
      <c r="BW429" s="704" t="s">
        <v>36</v>
      </c>
      <c r="BX429" s="704" t="s">
        <v>35</v>
      </c>
      <c r="BY429" s="704" t="s">
        <v>35</v>
      </c>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CP429" s="14">
        <v>0.78</v>
      </c>
      <c r="CQ429" s="14">
        <v>0</v>
      </c>
      <c r="CR429" s="14">
        <v>0.78</v>
      </c>
      <c r="CS429" s="14">
        <v>0.78</v>
      </c>
      <c r="DB429" s="14">
        <v>1.44</v>
      </c>
      <c r="DC429" s="14">
        <v>0</v>
      </c>
      <c r="DD429" s="14">
        <v>1.44</v>
      </c>
      <c r="DE429" s="14">
        <v>1.44</v>
      </c>
      <c r="DF429" s="14">
        <v>1.44</v>
      </c>
      <c r="DG429" s="14">
        <v>0</v>
      </c>
      <c r="DH429" s="14">
        <v>1.44</v>
      </c>
      <c r="DI429" s="14">
        <v>1.44</v>
      </c>
      <c r="DR429" s="14">
        <v>0.71</v>
      </c>
      <c r="DS429" s="14">
        <v>0.73</v>
      </c>
      <c r="DV429" s="183">
        <f t="shared" si="18"/>
        <v>1</v>
      </c>
      <c r="DW429" s="183">
        <f t="shared" si="19"/>
        <v>1</v>
      </c>
      <c r="DX429" s="12">
        <f t="shared" si="20"/>
        <v>0</v>
      </c>
      <c r="DY429" s="12">
        <v>0</v>
      </c>
    </row>
    <row r="430" spans="1:129" x14ac:dyDescent="0.25">
      <c r="A430" s="294">
        <v>4449</v>
      </c>
      <c r="B430" s="294">
        <v>676173</v>
      </c>
      <c r="C430" s="294">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560">
        <v>6.5217391304347797E-2</v>
      </c>
      <c r="BC430" s="560">
        <v>0</v>
      </c>
      <c r="BD430" s="560">
        <v>0</v>
      </c>
      <c r="BE430" s="560">
        <v>0.33333333333333298</v>
      </c>
      <c r="BF430" s="13"/>
      <c r="BG430" s="13"/>
      <c r="BH430" s="13"/>
      <c r="BI430" s="13"/>
      <c r="BJ430" s="13"/>
      <c r="BK430" s="13"/>
      <c r="BL430" s="13"/>
      <c r="BM430" s="13"/>
      <c r="BN430" s="13">
        <v>6.5217391304347797E-2</v>
      </c>
      <c r="BO430" s="13">
        <v>0</v>
      </c>
      <c r="BP430" s="13">
        <v>0</v>
      </c>
      <c r="BQ430" s="13">
        <v>0.33333333333333298</v>
      </c>
      <c r="BR430" s="704" t="s">
        <v>36</v>
      </c>
      <c r="BS430" s="704" t="s">
        <v>35</v>
      </c>
      <c r="BT430" s="704" t="s">
        <v>35</v>
      </c>
      <c r="BU430" s="704" t="s">
        <v>36</v>
      </c>
      <c r="BV430" s="704" t="s">
        <v>36</v>
      </c>
      <c r="BW430" s="704" t="s">
        <v>35</v>
      </c>
      <c r="BX430" s="704" t="s">
        <v>35</v>
      </c>
      <c r="BY430" s="704" t="s">
        <v>36</v>
      </c>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CP430" s="14">
        <v>0</v>
      </c>
      <c r="CQ430" s="14">
        <v>0.99</v>
      </c>
      <c r="CR430" s="14">
        <v>0.99</v>
      </c>
      <c r="CS430" s="14">
        <v>0</v>
      </c>
      <c r="DB430" s="14">
        <v>0</v>
      </c>
      <c r="DC430" s="14">
        <v>1.83</v>
      </c>
      <c r="DD430" s="14">
        <v>1.83</v>
      </c>
      <c r="DE430" s="14">
        <v>1.83</v>
      </c>
      <c r="DF430" s="14">
        <v>0</v>
      </c>
      <c r="DG430" s="14">
        <v>1.83</v>
      </c>
      <c r="DH430" s="14">
        <v>1.83</v>
      </c>
      <c r="DI430" s="14">
        <v>0</v>
      </c>
      <c r="DR430" s="14">
        <v>0.9</v>
      </c>
      <c r="DS430" s="14">
        <v>0.61</v>
      </c>
      <c r="DV430" s="183">
        <f t="shared" si="18"/>
        <v>2</v>
      </c>
      <c r="DW430" s="183">
        <f t="shared" si="19"/>
        <v>2</v>
      </c>
      <c r="DX430" s="12">
        <f t="shared" si="20"/>
        <v>0</v>
      </c>
      <c r="DY430" s="12">
        <v>0</v>
      </c>
    </row>
    <row r="431" spans="1:129" x14ac:dyDescent="0.25">
      <c r="A431" s="294">
        <v>101351</v>
      </c>
      <c r="B431" s="294">
        <v>676175</v>
      </c>
      <c r="C431" s="294">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560">
        <v>1.4285714285714299E-2</v>
      </c>
      <c r="BC431" s="560">
        <v>0</v>
      </c>
      <c r="BD431" s="560">
        <v>0</v>
      </c>
      <c r="BE431" s="560">
        <v>8.6956521739130405E-2</v>
      </c>
      <c r="BF431" s="13"/>
      <c r="BG431" s="13"/>
      <c r="BH431" s="13"/>
      <c r="BI431" s="13"/>
      <c r="BJ431" s="13"/>
      <c r="BK431" s="13"/>
      <c r="BL431" s="13"/>
      <c r="BM431" s="13"/>
      <c r="BN431" s="13">
        <v>1.4285714285714299E-2</v>
      </c>
      <c r="BO431" s="13">
        <v>0</v>
      </c>
      <c r="BP431" s="13">
        <v>0</v>
      </c>
      <c r="BQ431" s="13">
        <v>8.6956521739130405E-2</v>
      </c>
      <c r="BR431" s="704" t="s">
        <v>35</v>
      </c>
      <c r="BS431" s="704" t="s">
        <v>35</v>
      </c>
      <c r="BT431" s="704" t="s">
        <v>35</v>
      </c>
      <c r="BU431" s="704" t="s">
        <v>35</v>
      </c>
      <c r="BV431" s="704" t="s">
        <v>35</v>
      </c>
      <c r="BW431" s="704" t="s">
        <v>35</v>
      </c>
      <c r="BX431" s="704" t="s">
        <v>35</v>
      </c>
      <c r="BY431" s="704" t="s">
        <v>35</v>
      </c>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4.9800000000000004</v>
      </c>
      <c r="CF431" s="14">
        <f>+INDEX('Monthy Targets'!AB:AB,MATCH(FY2018_ALL_Targets!$B431,'Monthy Targets'!$B:$B,0))</f>
        <v>5</v>
      </c>
      <c r="CG431" s="14">
        <f>+INDEX('Monthy Targets'!AC:AC,MATCH(FY2018_ALL_Targets!$B431,'Monthy Targets'!$B:$B,0))</f>
        <v>0</v>
      </c>
      <c r="CH431" s="14">
        <f>+INDEX('Monthy Targets'!AD:AD,MATCH(FY2018_ALL_Targets!$B431,'Monthy Targets'!$B:$B,0))</f>
        <v>0</v>
      </c>
      <c r="CI431" s="14">
        <f>+INDEX('Monthy Targets'!AE:AE,MATCH(FY2018_ALL_Targets!$B431,'Monthy Targets'!$B:$B,0))</f>
        <v>0</v>
      </c>
      <c r="CJ431" s="14">
        <f>+INDEX('Monthy Targets'!AF:AF,MATCH(FY2018_ALL_Targets!$B431,'Monthy Targets'!$B:$B,0))</f>
        <v>0</v>
      </c>
      <c r="CK431" s="14">
        <f>+INDEX('Monthy Targets'!AG:AG,MATCH(FY2018_ALL_Targets!$B431,'Monthy Targets'!$B:$B,0))</f>
        <v>0</v>
      </c>
      <c r="CL431" s="14">
        <v>0</v>
      </c>
      <c r="CM431" s="14">
        <v>0.33</v>
      </c>
      <c r="CN431" s="14">
        <v>0.33</v>
      </c>
      <c r="CO431" s="14">
        <v>0.33</v>
      </c>
      <c r="CP431" s="14">
        <v>0.33</v>
      </c>
      <c r="CQ431" s="14">
        <v>0.33</v>
      </c>
      <c r="CR431" s="14">
        <v>0.33</v>
      </c>
      <c r="CS431" s="14">
        <v>0.33</v>
      </c>
      <c r="DB431" s="14">
        <v>0</v>
      </c>
      <c r="DC431" s="14">
        <v>0.62</v>
      </c>
      <c r="DD431" s="14">
        <v>0.62</v>
      </c>
      <c r="DE431" s="14">
        <v>0.62</v>
      </c>
      <c r="DF431" s="14">
        <v>0.62</v>
      </c>
      <c r="DG431" s="14">
        <v>0.62</v>
      </c>
      <c r="DH431" s="14">
        <v>0.62</v>
      </c>
      <c r="DI431" s="14">
        <v>0.62</v>
      </c>
      <c r="DR431" s="14">
        <v>0.84</v>
      </c>
      <c r="DS431" s="14">
        <v>0.96</v>
      </c>
      <c r="DV431" s="183">
        <f t="shared" si="18"/>
        <v>0</v>
      </c>
      <c r="DW431" s="183">
        <f t="shared" si="19"/>
        <v>0</v>
      </c>
      <c r="DX431" s="12">
        <f t="shared" si="20"/>
        <v>0</v>
      </c>
      <c r="DY431" s="12">
        <v>0</v>
      </c>
    </row>
    <row r="432" spans="1:129" x14ac:dyDescent="0.25">
      <c r="A432" s="294">
        <v>4154</v>
      </c>
      <c r="B432" s="294">
        <v>676177</v>
      </c>
      <c r="C432" s="294">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560">
        <v>0</v>
      </c>
      <c r="BC432" s="560">
        <v>5.4054054054054099E-2</v>
      </c>
      <c r="BD432" s="560">
        <v>0</v>
      </c>
      <c r="BE432" s="560">
        <v>0.121621621621622</v>
      </c>
      <c r="BF432" s="13"/>
      <c r="BG432" s="13"/>
      <c r="BH432" s="13"/>
      <c r="BI432" s="13"/>
      <c r="BJ432" s="13"/>
      <c r="BK432" s="13"/>
      <c r="BL432" s="13"/>
      <c r="BM432" s="13"/>
      <c r="BN432" s="13">
        <v>0</v>
      </c>
      <c r="BO432" s="13">
        <v>5.4054054054054099E-2</v>
      </c>
      <c r="BP432" s="13">
        <v>0</v>
      </c>
      <c r="BQ432" s="13">
        <v>0.121621621621622</v>
      </c>
      <c r="BR432" s="704" t="s">
        <v>35</v>
      </c>
      <c r="BS432" s="704" t="s">
        <v>35</v>
      </c>
      <c r="BT432" s="704" t="s">
        <v>35</v>
      </c>
      <c r="BU432" s="704" t="s">
        <v>35</v>
      </c>
      <c r="BV432" s="704" t="s">
        <v>35</v>
      </c>
      <c r="BW432" s="704" t="s">
        <v>35</v>
      </c>
      <c r="BX432" s="704" t="s">
        <v>35</v>
      </c>
      <c r="BY432" s="704" t="s">
        <v>35</v>
      </c>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4.84</v>
      </c>
      <c r="CF432" s="14">
        <f>+INDEX('Monthy Targets'!AB:AB,MATCH(FY2018_ALL_Targets!$B432,'Monthy Targets'!$B:$B,0))</f>
        <v>4.87</v>
      </c>
      <c r="CG432" s="14">
        <f>+INDEX('Monthy Targets'!AC:AC,MATCH(FY2018_ALL_Targets!$B432,'Monthy Targets'!$B:$B,0))</f>
        <v>0</v>
      </c>
      <c r="CH432" s="14">
        <f>+INDEX('Monthy Targets'!AD:AD,MATCH(FY2018_ALL_Targets!$B432,'Monthy Targets'!$B:$B,0))</f>
        <v>0</v>
      </c>
      <c r="CI432" s="14">
        <f>+INDEX('Monthy Targets'!AE:AE,MATCH(FY2018_ALL_Targets!$B432,'Monthy Targets'!$B:$B,0))</f>
        <v>0</v>
      </c>
      <c r="CJ432" s="14">
        <f>+INDEX('Monthy Targets'!AF:AF,MATCH(FY2018_ALL_Targets!$B432,'Monthy Targets'!$B:$B,0))</f>
        <v>0</v>
      </c>
      <c r="CK432" s="14">
        <f>+INDEX('Monthy Targets'!AG:AG,MATCH(FY2018_ALL_Targets!$B432,'Monthy Targets'!$B:$B,0))</f>
        <v>0</v>
      </c>
      <c r="CL432" s="14">
        <v>0.32</v>
      </c>
      <c r="CM432" s="14">
        <v>0.32</v>
      </c>
      <c r="CN432" s="14">
        <v>0.32</v>
      </c>
      <c r="CO432" s="14">
        <v>0.32</v>
      </c>
      <c r="CP432" s="14">
        <v>0.32</v>
      </c>
      <c r="CQ432" s="14">
        <v>0.32</v>
      </c>
      <c r="CR432" s="14">
        <v>0.32</v>
      </c>
      <c r="CS432" s="14">
        <v>0.32</v>
      </c>
      <c r="DB432" s="14">
        <v>0.6</v>
      </c>
      <c r="DC432" s="14">
        <v>0.6</v>
      </c>
      <c r="DD432" s="14">
        <v>0.6</v>
      </c>
      <c r="DE432" s="14">
        <v>0.6</v>
      </c>
      <c r="DF432" s="14">
        <v>0.6</v>
      </c>
      <c r="DG432" s="14">
        <v>0.6</v>
      </c>
      <c r="DH432" s="14">
        <v>0.6</v>
      </c>
      <c r="DI432" s="14">
        <v>0.6</v>
      </c>
      <c r="DR432" s="14">
        <v>0.91</v>
      </c>
      <c r="DS432" s="14">
        <v>0.93</v>
      </c>
      <c r="DV432" s="183">
        <f t="shared" si="18"/>
        <v>0</v>
      </c>
      <c r="DW432" s="183">
        <f t="shared" si="19"/>
        <v>0</v>
      </c>
      <c r="DX432" s="12">
        <f t="shared" si="20"/>
        <v>0</v>
      </c>
      <c r="DY432" s="12">
        <v>0</v>
      </c>
    </row>
    <row r="433" spans="1:129" x14ac:dyDescent="0.25">
      <c r="A433" s="294">
        <v>103341</v>
      </c>
      <c r="B433" s="294">
        <v>676178</v>
      </c>
      <c r="C433" s="294">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560">
        <v>1.21951219512195E-2</v>
      </c>
      <c r="BC433" s="560">
        <v>4.9382716049382699E-2</v>
      </c>
      <c r="BD433" s="560">
        <v>0</v>
      </c>
      <c r="BE433" s="560">
        <v>9.5890410958904104E-2</v>
      </c>
      <c r="BF433" s="13"/>
      <c r="BG433" s="13"/>
      <c r="BH433" s="13"/>
      <c r="BI433" s="13"/>
      <c r="BJ433" s="13"/>
      <c r="BK433" s="13"/>
      <c r="BL433" s="13"/>
      <c r="BM433" s="13"/>
      <c r="BN433" s="13">
        <v>1.21951219512195E-2</v>
      </c>
      <c r="BO433" s="13">
        <v>4.9382716049382699E-2</v>
      </c>
      <c r="BP433" s="13">
        <v>0</v>
      </c>
      <c r="BQ433" s="13">
        <v>9.5890410958904104E-2</v>
      </c>
      <c r="BR433" s="704" t="s">
        <v>35</v>
      </c>
      <c r="BS433" s="704" t="s">
        <v>35</v>
      </c>
      <c r="BT433" s="704" t="s">
        <v>35</v>
      </c>
      <c r="BU433" s="704" t="s">
        <v>35</v>
      </c>
      <c r="BV433" s="704" t="s">
        <v>35</v>
      </c>
      <c r="BW433" s="704" t="s">
        <v>35</v>
      </c>
      <c r="BX433" s="704" t="s">
        <v>35</v>
      </c>
      <c r="BY433" s="704" t="s">
        <v>35</v>
      </c>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6.04</v>
      </c>
      <c r="CF433" s="14">
        <f>+INDEX('Monthy Targets'!AB:AB,MATCH(FY2018_ALL_Targets!$B433,'Monthy Targets'!$B:$B,0))</f>
        <v>6.07</v>
      </c>
      <c r="CG433" s="14">
        <f>+INDEX('Monthy Targets'!AC:AC,MATCH(FY2018_ALL_Targets!$B433,'Monthy Targets'!$B:$B,0))</f>
        <v>0</v>
      </c>
      <c r="CH433" s="14">
        <f>+INDEX('Monthy Targets'!AD:AD,MATCH(FY2018_ALL_Targets!$B433,'Monthy Targets'!$B:$B,0))</f>
        <v>0</v>
      </c>
      <c r="CI433" s="14">
        <f>+INDEX('Monthy Targets'!AE:AE,MATCH(FY2018_ALL_Targets!$B433,'Monthy Targets'!$B:$B,0))</f>
        <v>0</v>
      </c>
      <c r="CJ433" s="14">
        <f>+INDEX('Monthy Targets'!AF:AF,MATCH(FY2018_ALL_Targets!$B433,'Monthy Targets'!$B:$B,0))</f>
        <v>0</v>
      </c>
      <c r="CK433" s="14">
        <f>+INDEX('Monthy Targets'!AG:AG,MATCH(FY2018_ALL_Targets!$B433,'Monthy Targets'!$B:$B,0))</f>
        <v>0</v>
      </c>
      <c r="CL433" s="14">
        <v>0.4</v>
      </c>
      <c r="CM433" s="14">
        <v>0.4</v>
      </c>
      <c r="CN433" s="14">
        <v>0.4</v>
      </c>
      <c r="CO433" s="14">
        <v>0.4</v>
      </c>
      <c r="CP433" s="14">
        <v>0.4</v>
      </c>
      <c r="CQ433" s="14">
        <v>0.4</v>
      </c>
      <c r="CR433" s="14">
        <v>0.4</v>
      </c>
      <c r="CS433" s="14">
        <v>0.4</v>
      </c>
      <c r="DB433" s="14">
        <v>0.75</v>
      </c>
      <c r="DC433" s="14">
        <v>0.75</v>
      </c>
      <c r="DD433" s="14">
        <v>0.75</v>
      </c>
      <c r="DE433" s="14">
        <v>0.75</v>
      </c>
      <c r="DF433" s="14">
        <v>0.75</v>
      </c>
      <c r="DG433" s="14">
        <v>0.75</v>
      </c>
      <c r="DH433" s="14">
        <v>0.75</v>
      </c>
      <c r="DI433" s="14">
        <v>0.75</v>
      </c>
      <c r="DR433" s="14">
        <v>1.1399999999999999</v>
      </c>
      <c r="DS433" s="14">
        <v>1.1599999999999999</v>
      </c>
      <c r="DV433" s="183">
        <f t="shared" si="18"/>
        <v>0</v>
      </c>
      <c r="DW433" s="183">
        <f t="shared" si="19"/>
        <v>0</v>
      </c>
      <c r="DX433" s="12">
        <f t="shared" si="20"/>
        <v>0</v>
      </c>
      <c r="DY433" s="12">
        <v>0</v>
      </c>
    </row>
    <row r="434" spans="1:129" x14ac:dyDescent="0.25">
      <c r="A434" s="294">
        <v>103284</v>
      </c>
      <c r="B434" s="294">
        <v>676180</v>
      </c>
      <c r="C434" s="294">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560">
        <v>0</v>
      </c>
      <c r="BC434" s="560">
        <v>0</v>
      </c>
      <c r="BD434" s="560">
        <v>0</v>
      </c>
      <c r="BE434" s="560">
        <v>0.14285714285714299</v>
      </c>
      <c r="BF434" s="13"/>
      <c r="BG434" s="13"/>
      <c r="BH434" s="13"/>
      <c r="BI434" s="13"/>
      <c r="BJ434" s="13"/>
      <c r="BK434" s="13"/>
      <c r="BL434" s="13"/>
      <c r="BM434" s="13"/>
      <c r="BN434" s="13">
        <v>0</v>
      </c>
      <c r="BO434" s="13">
        <v>0</v>
      </c>
      <c r="BP434" s="13">
        <v>0</v>
      </c>
      <c r="BQ434" s="13">
        <v>0.14285714285714299</v>
      </c>
      <c r="BR434" s="704" t="s">
        <v>35</v>
      </c>
      <c r="BS434" s="704" t="s">
        <v>35</v>
      </c>
      <c r="BT434" s="704" t="s">
        <v>35</v>
      </c>
      <c r="BU434" s="704" t="s">
        <v>35</v>
      </c>
      <c r="BV434" s="704" t="s">
        <v>35</v>
      </c>
      <c r="BW434" s="704" t="s">
        <v>35</v>
      </c>
      <c r="BX434" s="704" t="s">
        <v>35</v>
      </c>
      <c r="BY434" s="704" t="s">
        <v>35</v>
      </c>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16.98</v>
      </c>
      <c r="CF434" s="14">
        <f>+INDEX('Monthy Targets'!AB:AB,MATCH(FY2018_ALL_Targets!$B434,'Monthy Targets'!$B:$B,0))</f>
        <v>17.07</v>
      </c>
      <c r="CG434" s="14">
        <f>+INDEX('Monthy Targets'!AC:AC,MATCH(FY2018_ALL_Targets!$B434,'Monthy Targets'!$B:$B,0))</f>
        <v>0</v>
      </c>
      <c r="CH434" s="14">
        <f>+INDEX('Monthy Targets'!AD:AD,MATCH(FY2018_ALL_Targets!$B434,'Monthy Targets'!$B:$B,0))</f>
        <v>0</v>
      </c>
      <c r="CI434" s="14">
        <f>+INDEX('Monthy Targets'!AE:AE,MATCH(FY2018_ALL_Targets!$B434,'Monthy Targets'!$B:$B,0))</f>
        <v>0</v>
      </c>
      <c r="CJ434" s="14">
        <f>+INDEX('Monthy Targets'!AF:AF,MATCH(FY2018_ALL_Targets!$B434,'Monthy Targets'!$B:$B,0))</f>
        <v>0</v>
      </c>
      <c r="CK434" s="14">
        <f>+INDEX('Monthy Targets'!AG:AG,MATCH(FY2018_ALL_Targets!$B434,'Monthy Targets'!$B:$B,0))</f>
        <v>0</v>
      </c>
      <c r="CL434" s="14">
        <v>1.1299999999999999</v>
      </c>
      <c r="CM434" s="14">
        <v>1.1299999999999999</v>
      </c>
      <c r="CN434" s="14">
        <v>1.1299999999999999</v>
      </c>
      <c r="CO434" s="14">
        <v>1.1299999999999999</v>
      </c>
      <c r="CP434" s="14">
        <v>1.1299999999999999</v>
      </c>
      <c r="CQ434" s="14">
        <v>1.1299999999999999</v>
      </c>
      <c r="CR434" s="14">
        <v>1.1299999999999999</v>
      </c>
      <c r="CS434" s="14">
        <v>1.1299999999999999</v>
      </c>
      <c r="DB434" s="14">
        <v>2.1</v>
      </c>
      <c r="DC434" s="14">
        <v>2.1</v>
      </c>
      <c r="DD434" s="14">
        <v>2.1</v>
      </c>
      <c r="DE434" s="14">
        <v>2.1</v>
      </c>
      <c r="DF434" s="14">
        <v>2.1</v>
      </c>
      <c r="DG434" s="14">
        <v>2.1</v>
      </c>
      <c r="DH434" s="14">
        <v>2.1</v>
      </c>
      <c r="DI434" s="14">
        <v>2.1</v>
      </c>
      <c r="DR434" s="14">
        <v>3.19</v>
      </c>
      <c r="DS434" s="14">
        <v>3.27</v>
      </c>
      <c r="DV434" s="183">
        <f t="shared" si="18"/>
        <v>0</v>
      </c>
      <c r="DW434" s="183">
        <f t="shared" si="19"/>
        <v>0</v>
      </c>
      <c r="DX434" s="12">
        <f t="shared" si="20"/>
        <v>0</v>
      </c>
      <c r="DY434" s="12">
        <v>0</v>
      </c>
    </row>
    <row r="435" spans="1:129" x14ac:dyDescent="0.25">
      <c r="A435" s="294">
        <v>103408</v>
      </c>
      <c r="B435" s="294">
        <v>676181</v>
      </c>
      <c r="C435" s="294">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560">
        <v>2.6315789473684199E-2</v>
      </c>
      <c r="BC435" s="560">
        <v>1.5625E-2</v>
      </c>
      <c r="BD435" s="560">
        <v>0</v>
      </c>
      <c r="BE435" s="560">
        <v>8.2191780821917804E-2</v>
      </c>
      <c r="BF435" s="13"/>
      <c r="BG435" s="13"/>
      <c r="BH435" s="13"/>
      <c r="BI435" s="13"/>
      <c r="BJ435" s="13"/>
      <c r="BK435" s="13"/>
      <c r="BL435" s="13"/>
      <c r="BM435" s="13"/>
      <c r="BN435" s="13">
        <v>2.6315789473684199E-2</v>
      </c>
      <c r="BO435" s="13">
        <v>1.5625E-2</v>
      </c>
      <c r="BP435" s="13">
        <v>0</v>
      </c>
      <c r="BQ435" s="13">
        <v>8.2191780821917804E-2</v>
      </c>
      <c r="BR435" s="704" t="s">
        <v>35</v>
      </c>
      <c r="BS435" s="704" t="s">
        <v>35</v>
      </c>
      <c r="BT435" s="704" t="s">
        <v>35</v>
      </c>
      <c r="BU435" s="704" t="s">
        <v>35</v>
      </c>
      <c r="BV435" s="704" t="s">
        <v>35</v>
      </c>
      <c r="BW435" s="704" t="s">
        <v>35</v>
      </c>
      <c r="BX435" s="704" t="s">
        <v>35</v>
      </c>
      <c r="BY435" s="704" t="s">
        <v>35</v>
      </c>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9.51</v>
      </c>
      <c r="CF435" s="14">
        <f>+INDEX('Monthy Targets'!AB:AB,MATCH(FY2018_ALL_Targets!$B435,'Monthy Targets'!$B:$B,0))</f>
        <v>9.5500000000000007</v>
      </c>
      <c r="CG435" s="14">
        <f>+INDEX('Monthy Targets'!AC:AC,MATCH(FY2018_ALL_Targets!$B435,'Monthy Targets'!$B:$B,0))</f>
        <v>0</v>
      </c>
      <c r="CH435" s="14">
        <f>+INDEX('Monthy Targets'!AD:AD,MATCH(FY2018_ALL_Targets!$B435,'Monthy Targets'!$B:$B,0))</f>
        <v>0</v>
      </c>
      <c r="CI435" s="14">
        <f>+INDEX('Monthy Targets'!AE:AE,MATCH(FY2018_ALL_Targets!$B435,'Monthy Targets'!$B:$B,0))</f>
        <v>0</v>
      </c>
      <c r="CJ435" s="14">
        <f>+INDEX('Monthy Targets'!AF:AF,MATCH(FY2018_ALL_Targets!$B435,'Monthy Targets'!$B:$B,0))</f>
        <v>0</v>
      </c>
      <c r="CK435" s="14">
        <f>+INDEX('Monthy Targets'!AG:AG,MATCH(FY2018_ALL_Targets!$B435,'Monthy Targets'!$B:$B,0))</f>
        <v>0</v>
      </c>
      <c r="CL435" s="14">
        <v>0</v>
      </c>
      <c r="CM435" s="14">
        <v>0.63</v>
      </c>
      <c r="CN435" s="14">
        <v>0.63</v>
      </c>
      <c r="CO435" s="14">
        <v>0.63</v>
      </c>
      <c r="CP435" s="14">
        <v>0.63</v>
      </c>
      <c r="CQ435" s="14">
        <v>0.63</v>
      </c>
      <c r="CR435" s="14">
        <v>0.63</v>
      </c>
      <c r="CS435" s="14">
        <v>0.63</v>
      </c>
      <c r="DB435" s="14">
        <v>0</v>
      </c>
      <c r="DC435" s="14">
        <v>1.17</v>
      </c>
      <c r="DD435" s="14">
        <v>1.17</v>
      </c>
      <c r="DE435" s="14">
        <v>1.17</v>
      </c>
      <c r="DF435" s="14">
        <v>1.17</v>
      </c>
      <c r="DG435" s="14">
        <v>1.17</v>
      </c>
      <c r="DH435" s="14">
        <v>1.17</v>
      </c>
      <c r="DI435" s="14">
        <v>1.17</v>
      </c>
      <c r="DR435" s="14">
        <v>1.59</v>
      </c>
      <c r="DS435" s="14">
        <v>1.83</v>
      </c>
      <c r="DV435" s="183">
        <f t="shared" si="18"/>
        <v>0</v>
      </c>
      <c r="DW435" s="183">
        <f t="shared" si="19"/>
        <v>0</v>
      </c>
      <c r="DX435" s="12">
        <f t="shared" si="20"/>
        <v>0</v>
      </c>
      <c r="DY435" s="12">
        <v>0</v>
      </c>
    </row>
    <row r="436" spans="1:129" x14ac:dyDescent="0.25">
      <c r="A436" s="294">
        <v>103421</v>
      </c>
      <c r="B436" s="294">
        <v>676187</v>
      </c>
      <c r="C436" s="294">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560">
        <v>3.125E-2</v>
      </c>
      <c r="BC436" s="560">
        <v>0.05</v>
      </c>
      <c r="BD436" s="560">
        <v>0</v>
      </c>
      <c r="BE436" s="560">
        <v>3.3898305084745797E-2</v>
      </c>
      <c r="BF436" s="13"/>
      <c r="BG436" s="13"/>
      <c r="BH436" s="13"/>
      <c r="BI436" s="13"/>
      <c r="BJ436" s="13"/>
      <c r="BK436" s="13"/>
      <c r="BL436" s="13"/>
      <c r="BM436" s="13"/>
      <c r="BN436" s="13">
        <v>3.125E-2</v>
      </c>
      <c r="BO436" s="13">
        <v>0.05</v>
      </c>
      <c r="BP436" s="13">
        <v>0</v>
      </c>
      <c r="BQ436" s="13">
        <v>3.3898305084745797E-2</v>
      </c>
      <c r="BR436" s="704" t="s">
        <v>35</v>
      </c>
      <c r="BS436" s="704" t="s">
        <v>35</v>
      </c>
      <c r="BT436" s="704" t="s">
        <v>35</v>
      </c>
      <c r="BU436" s="704" t="s">
        <v>35</v>
      </c>
      <c r="BV436" s="704" t="s">
        <v>35</v>
      </c>
      <c r="BW436" s="704" t="s">
        <v>35</v>
      </c>
      <c r="BX436" s="704" t="s">
        <v>35</v>
      </c>
      <c r="BY436" s="704" t="s">
        <v>35</v>
      </c>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5.88</v>
      </c>
      <c r="CF436" s="14">
        <f>+INDEX('Monthy Targets'!AB:AB,MATCH(FY2018_ALL_Targets!$B436,'Monthy Targets'!$B:$B,0))</f>
        <v>5.91</v>
      </c>
      <c r="CG436" s="14">
        <f>+INDEX('Monthy Targets'!AC:AC,MATCH(FY2018_ALL_Targets!$B436,'Monthy Targets'!$B:$B,0))</f>
        <v>0</v>
      </c>
      <c r="CH436" s="14">
        <f>+INDEX('Monthy Targets'!AD:AD,MATCH(FY2018_ALL_Targets!$B436,'Monthy Targets'!$B:$B,0))</f>
        <v>0</v>
      </c>
      <c r="CI436" s="14">
        <f>+INDEX('Monthy Targets'!AE:AE,MATCH(FY2018_ALL_Targets!$B436,'Monthy Targets'!$B:$B,0))</f>
        <v>0</v>
      </c>
      <c r="CJ436" s="14">
        <f>+INDEX('Monthy Targets'!AF:AF,MATCH(FY2018_ALL_Targets!$B436,'Monthy Targets'!$B:$B,0))</f>
        <v>0</v>
      </c>
      <c r="CK436" s="14">
        <f>+INDEX('Monthy Targets'!AG:AG,MATCH(FY2018_ALL_Targets!$B436,'Monthy Targets'!$B:$B,0))</f>
        <v>0</v>
      </c>
      <c r="CL436" s="14">
        <v>0</v>
      </c>
      <c r="CM436" s="14">
        <v>0</v>
      </c>
      <c r="CN436" s="14">
        <v>0.39</v>
      </c>
      <c r="CO436" s="14">
        <v>0.39</v>
      </c>
      <c r="CP436" s="14">
        <v>0.39</v>
      </c>
      <c r="CQ436" s="14">
        <v>0.39</v>
      </c>
      <c r="CR436" s="14">
        <v>0.39</v>
      </c>
      <c r="CS436" s="14">
        <v>0.39</v>
      </c>
      <c r="DB436" s="14">
        <v>0</v>
      </c>
      <c r="DC436" s="14">
        <v>0</v>
      </c>
      <c r="DD436" s="14">
        <v>0.73</v>
      </c>
      <c r="DE436" s="14">
        <v>0.73</v>
      </c>
      <c r="DF436" s="14">
        <v>0.73</v>
      </c>
      <c r="DG436" s="14">
        <v>0.73</v>
      </c>
      <c r="DH436" s="14">
        <v>0.73</v>
      </c>
      <c r="DI436" s="14">
        <v>0.73</v>
      </c>
      <c r="DR436" s="14">
        <v>0.87</v>
      </c>
      <c r="DS436" s="14">
        <v>1.1299999999999999</v>
      </c>
      <c r="DV436" s="183">
        <f t="shared" si="18"/>
        <v>0</v>
      </c>
      <c r="DW436" s="183">
        <f t="shared" si="19"/>
        <v>0</v>
      </c>
      <c r="DX436" s="12">
        <f t="shared" si="20"/>
        <v>0</v>
      </c>
      <c r="DY436" s="12">
        <v>0</v>
      </c>
    </row>
    <row r="437" spans="1:129" x14ac:dyDescent="0.25">
      <c r="A437" s="294">
        <v>4308</v>
      </c>
      <c r="B437" s="294">
        <v>676190</v>
      </c>
      <c r="C437" s="294">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560">
        <v>2.6315789473684199E-2</v>
      </c>
      <c r="BC437" s="560">
        <v>6.1224489795918401E-2</v>
      </c>
      <c r="BD437" s="560">
        <v>0</v>
      </c>
      <c r="BE437" s="560">
        <v>0.13888888888888901</v>
      </c>
      <c r="BF437" s="13"/>
      <c r="BG437" s="13"/>
      <c r="BH437" s="13"/>
      <c r="BI437" s="13"/>
      <c r="BJ437" s="13"/>
      <c r="BK437" s="13"/>
      <c r="BL437" s="13"/>
      <c r="BM437" s="13"/>
      <c r="BN437" s="13">
        <v>2.6315789473684199E-2</v>
      </c>
      <c r="BO437" s="13">
        <v>6.1224489795918401E-2</v>
      </c>
      <c r="BP437" s="13">
        <v>0</v>
      </c>
      <c r="BQ437" s="13">
        <v>0.13888888888888901</v>
      </c>
      <c r="BR437" s="704" t="s">
        <v>35</v>
      </c>
      <c r="BS437" s="704" t="s">
        <v>35</v>
      </c>
      <c r="BT437" s="704" t="s">
        <v>35</v>
      </c>
      <c r="BU437" s="704" t="s">
        <v>35</v>
      </c>
      <c r="BV437" s="704" t="s">
        <v>35</v>
      </c>
      <c r="BW437" s="704" t="s">
        <v>35</v>
      </c>
      <c r="BX437" s="704" t="s">
        <v>35</v>
      </c>
      <c r="BY437" s="704" t="s">
        <v>35</v>
      </c>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7.17</v>
      </c>
      <c r="CF437" s="14">
        <f>+INDEX('Monthy Targets'!AB:AB,MATCH(FY2018_ALL_Targets!$B437,'Monthy Targets'!$B:$B,0))</f>
        <v>7.2</v>
      </c>
      <c r="CG437" s="14">
        <f>+INDEX('Monthy Targets'!AC:AC,MATCH(FY2018_ALL_Targets!$B437,'Monthy Targets'!$B:$B,0))</f>
        <v>0</v>
      </c>
      <c r="CH437" s="14">
        <f>+INDEX('Monthy Targets'!AD:AD,MATCH(FY2018_ALL_Targets!$B437,'Monthy Targets'!$B:$B,0))</f>
        <v>0</v>
      </c>
      <c r="CI437" s="14">
        <f>+INDEX('Monthy Targets'!AE:AE,MATCH(FY2018_ALL_Targets!$B437,'Monthy Targets'!$B:$B,0))</f>
        <v>0</v>
      </c>
      <c r="CJ437" s="14">
        <f>+INDEX('Monthy Targets'!AF:AF,MATCH(FY2018_ALL_Targets!$B437,'Monthy Targets'!$B:$B,0))</f>
        <v>0</v>
      </c>
      <c r="CK437" s="14">
        <f>+INDEX('Monthy Targets'!AG:AG,MATCH(FY2018_ALL_Targets!$B437,'Monthy Targets'!$B:$B,0))</f>
        <v>0</v>
      </c>
      <c r="CL437" s="14">
        <v>0.48</v>
      </c>
      <c r="CM437" s="14">
        <v>0.48</v>
      </c>
      <c r="CN437" s="14">
        <v>0.48</v>
      </c>
      <c r="CO437" s="14">
        <v>0.48</v>
      </c>
      <c r="CP437" s="14">
        <v>0.48</v>
      </c>
      <c r="CQ437" s="14">
        <v>0.48</v>
      </c>
      <c r="CR437" s="14">
        <v>0.48</v>
      </c>
      <c r="CS437" s="14">
        <v>0.48</v>
      </c>
      <c r="DB437" s="14">
        <v>0.88</v>
      </c>
      <c r="DC437" s="14">
        <v>0.88</v>
      </c>
      <c r="DD437" s="14">
        <v>0.88</v>
      </c>
      <c r="DE437" s="14">
        <v>0.88</v>
      </c>
      <c r="DF437" s="14">
        <v>0.88</v>
      </c>
      <c r="DG437" s="14">
        <v>0.88</v>
      </c>
      <c r="DH437" s="14">
        <v>0.88</v>
      </c>
      <c r="DI437" s="14">
        <v>0.88</v>
      </c>
      <c r="DR437" s="14">
        <v>1.35</v>
      </c>
      <c r="DS437" s="14">
        <v>1.38</v>
      </c>
      <c r="DV437" s="183">
        <f t="shared" si="18"/>
        <v>0</v>
      </c>
      <c r="DW437" s="183">
        <f t="shared" si="19"/>
        <v>0</v>
      </c>
      <c r="DX437" s="12">
        <f t="shared" si="20"/>
        <v>0</v>
      </c>
      <c r="DY437" s="12">
        <v>0</v>
      </c>
    </row>
    <row r="438" spans="1:129" x14ac:dyDescent="0.25">
      <c r="A438" s="294">
        <v>103476</v>
      </c>
      <c r="B438" s="294">
        <v>676192</v>
      </c>
      <c r="C438" s="294">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560">
        <v>1.0869565217391301E-2</v>
      </c>
      <c r="BC438" s="560">
        <v>3.65853658536585E-2</v>
      </c>
      <c r="BD438" s="560">
        <v>0</v>
      </c>
      <c r="BE438" s="560">
        <v>9.8901098901098897E-2</v>
      </c>
      <c r="BF438" s="13"/>
      <c r="BG438" s="13"/>
      <c r="BH438" s="13"/>
      <c r="BI438" s="13"/>
      <c r="BJ438" s="13"/>
      <c r="BK438" s="13"/>
      <c r="BL438" s="13"/>
      <c r="BM438" s="13"/>
      <c r="BN438" s="13">
        <v>1.0869565217391301E-2</v>
      </c>
      <c r="BO438" s="13">
        <v>3.65853658536585E-2</v>
      </c>
      <c r="BP438" s="13">
        <v>0</v>
      </c>
      <c r="BQ438" s="13">
        <v>9.8901098901098897E-2</v>
      </c>
      <c r="BR438" s="704" t="s">
        <v>35</v>
      </c>
      <c r="BS438" s="704" t="s">
        <v>35</v>
      </c>
      <c r="BT438" s="704" t="s">
        <v>35</v>
      </c>
      <c r="BU438" s="704" t="s">
        <v>35</v>
      </c>
      <c r="BV438" s="704" t="s">
        <v>35</v>
      </c>
      <c r="BW438" s="704" t="s">
        <v>35</v>
      </c>
      <c r="BX438" s="704" t="s">
        <v>35</v>
      </c>
      <c r="BY438" s="704" t="s">
        <v>35</v>
      </c>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6.83</v>
      </c>
      <c r="CF438" s="14">
        <f>+INDEX('Monthy Targets'!AB:AB,MATCH(FY2018_ALL_Targets!$B438,'Monthy Targets'!$B:$B,0))</f>
        <v>6.86</v>
      </c>
      <c r="CG438" s="14">
        <f>+INDEX('Monthy Targets'!AC:AC,MATCH(FY2018_ALL_Targets!$B438,'Monthy Targets'!$B:$B,0))</f>
        <v>0</v>
      </c>
      <c r="CH438" s="14">
        <f>+INDEX('Monthy Targets'!AD:AD,MATCH(FY2018_ALL_Targets!$B438,'Monthy Targets'!$B:$B,0))</f>
        <v>0</v>
      </c>
      <c r="CI438" s="14">
        <f>+INDEX('Monthy Targets'!AE:AE,MATCH(FY2018_ALL_Targets!$B438,'Monthy Targets'!$B:$B,0))</f>
        <v>0</v>
      </c>
      <c r="CJ438" s="14">
        <f>+INDEX('Monthy Targets'!AF:AF,MATCH(FY2018_ALL_Targets!$B438,'Monthy Targets'!$B:$B,0))</f>
        <v>0</v>
      </c>
      <c r="CK438" s="14">
        <f>+INDEX('Monthy Targets'!AG:AG,MATCH(FY2018_ALL_Targets!$B438,'Monthy Targets'!$B:$B,0))</f>
        <v>0</v>
      </c>
      <c r="CL438" s="14">
        <v>0.45</v>
      </c>
      <c r="CM438" s="14">
        <v>0.45</v>
      </c>
      <c r="CN438" s="14">
        <v>0.45</v>
      </c>
      <c r="CO438" s="14">
        <v>0.45</v>
      </c>
      <c r="CP438" s="14">
        <v>0.45</v>
      </c>
      <c r="CQ438" s="14">
        <v>0.45</v>
      </c>
      <c r="CR438" s="14">
        <v>0.45</v>
      </c>
      <c r="CS438" s="14">
        <v>0.45</v>
      </c>
      <c r="DB438" s="14">
        <v>0.84</v>
      </c>
      <c r="DC438" s="14">
        <v>0.84</v>
      </c>
      <c r="DD438" s="14">
        <v>0.84</v>
      </c>
      <c r="DE438" s="14">
        <v>0.84</v>
      </c>
      <c r="DF438" s="14">
        <v>0.84</v>
      </c>
      <c r="DG438" s="14">
        <v>0.84</v>
      </c>
      <c r="DH438" s="14">
        <v>0.84</v>
      </c>
      <c r="DI438" s="14">
        <v>0.84</v>
      </c>
      <c r="DR438" s="14">
        <v>1.28</v>
      </c>
      <c r="DS438" s="14">
        <v>1.31</v>
      </c>
      <c r="DV438" s="183">
        <f t="shared" si="18"/>
        <v>0</v>
      </c>
      <c r="DW438" s="183">
        <f t="shared" si="19"/>
        <v>0</v>
      </c>
      <c r="DX438" s="12">
        <f t="shared" si="20"/>
        <v>0</v>
      </c>
      <c r="DY438" s="12">
        <v>0</v>
      </c>
    </row>
    <row r="439" spans="1:129" x14ac:dyDescent="0.25">
      <c r="A439" s="294">
        <v>103471</v>
      </c>
      <c r="B439" s="294">
        <v>676194</v>
      </c>
      <c r="C439" s="294">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560">
        <v>2.3529411764705899E-2</v>
      </c>
      <c r="BC439" s="560">
        <v>5.1948051948052E-2</v>
      </c>
      <c r="BD439" s="560">
        <v>0</v>
      </c>
      <c r="BE439" s="560">
        <v>9.0909090909090898E-2</v>
      </c>
      <c r="BF439" s="13"/>
      <c r="BG439" s="13"/>
      <c r="BH439" s="13"/>
      <c r="BI439" s="13"/>
      <c r="BJ439" s="13"/>
      <c r="BK439" s="13"/>
      <c r="BL439" s="13"/>
      <c r="BM439" s="13"/>
      <c r="BN439" s="13">
        <v>2.3529411764705899E-2</v>
      </c>
      <c r="BO439" s="13">
        <v>5.1948051948052E-2</v>
      </c>
      <c r="BP439" s="13">
        <v>0</v>
      </c>
      <c r="BQ439" s="13">
        <v>9.0909090909090898E-2</v>
      </c>
      <c r="BR439" s="704" t="s">
        <v>35</v>
      </c>
      <c r="BS439" s="704" t="s">
        <v>35</v>
      </c>
      <c r="BT439" s="704" t="s">
        <v>35</v>
      </c>
      <c r="BU439" s="704" t="s">
        <v>35</v>
      </c>
      <c r="BV439" s="704" t="s">
        <v>35</v>
      </c>
      <c r="BW439" s="704" t="s">
        <v>35</v>
      </c>
      <c r="BX439" s="704" t="s">
        <v>35</v>
      </c>
      <c r="BY439" s="704" t="s">
        <v>35</v>
      </c>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5.51</v>
      </c>
      <c r="CF439" s="14">
        <f>+INDEX('Monthy Targets'!AB:AB,MATCH(FY2018_ALL_Targets!$B439,'Monthy Targets'!$B:$B,0))</f>
        <v>5.51</v>
      </c>
      <c r="CG439" s="14">
        <f>+INDEX('Monthy Targets'!AC:AC,MATCH(FY2018_ALL_Targets!$B439,'Monthy Targets'!$B:$B,0))</f>
        <v>0</v>
      </c>
      <c r="CH439" s="14">
        <f>+INDEX('Monthy Targets'!AD:AD,MATCH(FY2018_ALL_Targets!$B439,'Monthy Targets'!$B:$B,0))</f>
        <v>0</v>
      </c>
      <c r="CI439" s="14">
        <f>+INDEX('Monthy Targets'!AE:AE,MATCH(FY2018_ALL_Targets!$B439,'Monthy Targets'!$B:$B,0))</f>
        <v>0</v>
      </c>
      <c r="CJ439" s="14">
        <f>+INDEX('Monthy Targets'!AF:AF,MATCH(FY2018_ALL_Targets!$B439,'Monthy Targets'!$B:$B,0))</f>
        <v>0</v>
      </c>
      <c r="CK439" s="14">
        <f>+INDEX('Monthy Targets'!AG:AG,MATCH(FY2018_ALL_Targets!$B439,'Monthy Targets'!$B:$B,0))</f>
        <v>0</v>
      </c>
      <c r="CL439" s="14">
        <v>0.37</v>
      </c>
      <c r="CM439" s="14">
        <v>0.37</v>
      </c>
      <c r="CN439" s="14">
        <v>0.37</v>
      </c>
      <c r="CO439" s="14">
        <v>0.37</v>
      </c>
      <c r="CP439" s="14">
        <v>0.37</v>
      </c>
      <c r="CQ439" s="14">
        <v>0.37</v>
      </c>
      <c r="CR439" s="14">
        <v>0.37</v>
      </c>
      <c r="CS439" s="14">
        <v>0.37</v>
      </c>
      <c r="DB439" s="14">
        <v>0.68</v>
      </c>
      <c r="DC439" s="14">
        <v>0.68</v>
      </c>
      <c r="DD439" s="14">
        <v>0.68</v>
      </c>
      <c r="DE439" s="14">
        <v>0.68</v>
      </c>
      <c r="DF439" s="14">
        <v>0.68</v>
      </c>
      <c r="DG439" s="14">
        <v>0.68</v>
      </c>
      <c r="DH439" s="14">
        <v>0.68</v>
      </c>
      <c r="DI439" s="14">
        <v>0.68</v>
      </c>
      <c r="DR439" s="14">
        <v>1.04</v>
      </c>
      <c r="DS439" s="14">
        <v>1.06</v>
      </c>
      <c r="DV439" s="183">
        <f t="shared" si="18"/>
        <v>0</v>
      </c>
      <c r="DW439" s="183">
        <f t="shared" si="19"/>
        <v>0</v>
      </c>
      <c r="DX439" s="12">
        <f t="shared" si="20"/>
        <v>0</v>
      </c>
      <c r="DY439" s="12">
        <v>0</v>
      </c>
    </row>
    <row r="440" spans="1:129" x14ac:dyDescent="0.25">
      <c r="A440" s="294">
        <v>103468</v>
      </c>
      <c r="B440" s="294">
        <v>676197</v>
      </c>
      <c r="C440" s="294">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560">
        <v>3.0769230769230799E-2</v>
      </c>
      <c r="BC440" s="560">
        <v>2.2222222222222199E-2</v>
      </c>
      <c r="BD440" s="560">
        <v>0</v>
      </c>
      <c r="BE440" s="560">
        <v>4.6875E-2</v>
      </c>
      <c r="BF440" s="13"/>
      <c r="BG440" s="13"/>
      <c r="BH440" s="13"/>
      <c r="BI440" s="13"/>
      <c r="BJ440" s="13"/>
      <c r="BK440" s="13"/>
      <c r="BL440" s="13"/>
      <c r="BM440" s="13"/>
      <c r="BN440" s="13">
        <v>3.0769230769230799E-2</v>
      </c>
      <c r="BO440" s="13">
        <v>2.2222222222222199E-2</v>
      </c>
      <c r="BP440" s="13">
        <v>0</v>
      </c>
      <c r="BQ440" s="13">
        <v>4.6875E-2</v>
      </c>
      <c r="BR440" s="704" t="s">
        <v>35</v>
      </c>
      <c r="BS440" s="704" t="s">
        <v>35</v>
      </c>
      <c r="BT440" s="704" t="s">
        <v>35</v>
      </c>
      <c r="BU440" s="704" t="s">
        <v>35</v>
      </c>
      <c r="BV440" s="704" t="s">
        <v>35</v>
      </c>
      <c r="BW440" s="704" t="s">
        <v>35</v>
      </c>
      <c r="BX440" s="704" t="s">
        <v>35</v>
      </c>
      <c r="BY440" s="704" t="s">
        <v>35</v>
      </c>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7.32</v>
      </c>
      <c r="CF440" s="14">
        <f>+INDEX('Monthy Targets'!AB:AB,MATCH(FY2018_ALL_Targets!$B440,'Monthy Targets'!$B:$B,0))</f>
        <v>7.35</v>
      </c>
      <c r="CG440" s="14">
        <f>+INDEX('Monthy Targets'!AC:AC,MATCH(FY2018_ALL_Targets!$B440,'Monthy Targets'!$B:$B,0))</f>
        <v>0</v>
      </c>
      <c r="CH440" s="14">
        <f>+INDEX('Monthy Targets'!AD:AD,MATCH(FY2018_ALL_Targets!$B440,'Monthy Targets'!$B:$B,0))</f>
        <v>0</v>
      </c>
      <c r="CI440" s="14">
        <f>+INDEX('Monthy Targets'!AE:AE,MATCH(FY2018_ALL_Targets!$B440,'Monthy Targets'!$B:$B,0))</f>
        <v>0</v>
      </c>
      <c r="CJ440" s="14">
        <f>+INDEX('Monthy Targets'!AF:AF,MATCH(FY2018_ALL_Targets!$B440,'Monthy Targets'!$B:$B,0))</f>
        <v>0</v>
      </c>
      <c r="CK440" s="14">
        <f>+INDEX('Monthy Targets'!AG:AG,MATCH(FY2018_ALL_Targets!$B440,'Monthy Targets'!$B:$B,0))</f>
        <v>0</v>
      </c>
      <c r="CL440" s="14">
        <v>0.49</v>
      </c>
      <c r="CM440" s="14">
        <v>0.49</v>
      </c>
      <c r="CN440" s="14">
        <v>0.49</v>
      </c>
      <c r="CO440" s="14">
        <v>0.49</v>
      </c>
      <c r="CP440" s="14">
        <v>0.49</v>
      </c>
      <c r="CQ440" s="14">
        <v>0.49</v>
      </c>
      <c r="CR440" s="14">
        <v>0.49</v>
      </c>
      <c r="CS440" s="14">
        <v>0.49</v>
      </c>
      <c r="DB440" s="14">
        <v>0.9</v>
      </c>
      <c r="DC440" s="14">
        <v>0.9</v>
      </c>
      <c r="DD440" s="14">
        <v>0.9</v>
      </c>
      <c r="DE440" s="14">
        <v>0.9</v>
      </c>
      <c r="DF440" s="14">
        <v>0.9</v>
      </c>
      <c r="DG440" s="14">
        <v>0.9</v>
      </c>
      <c r="DH440" s="14">
        <v>0.9</v>
      </c>
      <c r="DI440" s="14">
        <v>0.9</v>
      </c>
      <c r="DR440" s="14">
        <v>1.37</v>
      </c>
      <c r="DS440" s="14">
        <v>1.41</v>
      </c>
      <c r="DV440" s="183">
        <f t="shared" si="18"/>
        <v>0</v>
      </c>
      <c r="DW440" s="183">
        <f t="shared" si="19"/>
        <v>0</v>
      </c>
      <c r="DX440" s="12">
        <f t="shared" si="20"/>
        <v>0</v>
      </c>
      <c r="DY440" s="12">
        <v>0</v>
      </c>
    </row>
    <row r="441" spans="1:129" x14ac:dyDescent="0.25">
      <c r="A441" s="294">
        <v>4097</v>
      </c>
      <c r="B441" s="294">
        <v>676206</v>
      </c>
      <c r="C441" s="294">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560">
        <v>2.5641025641025599E-2</v>
      </c>
      <c r="BC441" s="560">
        <v>9.0909090909090898E-2</v>
      </c>
      <c r="BD441" s="560">
        <v>0</v>
      </c>
      <c r="BE441" s="560">
        <v>1.2820512820512799E-2</v>
      </c>
      <c r="BF441" s="13"/>
      <c r="BG441" s="13"/>
      <c r="BH441" s="13"/>
      <c r="BI441" s="13"/>
      <c r="BJ441" s="13"/>
      <c r="BK441" s="13"/>
      <c r="BL441" s="13"/>
      <c r="BM441" s="13"/>
      <c r="BN441" s="13">
        <v>2.5641025641025599E-2</v>
      </c>
      <c r="BO441" s="13">
        <v>9.0909090909090898E-2</v>
      </c>
      <c r="BP441" s="13">
        <v>0</v>
      </c>
      <c r="BQ441" s="13">
        <v>1.2820512820512799E-2</v>
      </c>
      <c r="BR441" s="704" t="s">
        <v>35</v>
      </c>
      <c r="BS441" s="704" t="s">
        <v>35</v>
      </c>
      <c r="BT441" s="704" t="s">
        <v>35</v>
      </c>
      <c r="BU441" s="704" t="s">
        <v>35</v>
      </c>
      <c r="BV441" s="704" t="s">
        <v>35</v>
      </c>
      <c r="BW441" s="704" t="s">
        <v>35</v>
      </c>
      <c r="BX441" s="704" t="s">
        <v>35</v>
      </c>
      <c r="BY441" s="704" t="s">
        <v>35</v>
      </c>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17.079999999999998</v>
      </c>
      <c r="CF441" s="14">
        <f>+INDEX('Monthy Targets'!AB:AB,MATCH(FY2018_ALL_Targets!$B441,'Monthy Targets'!$B:$B,0))</f>
        <v>17.18</v>
      </c>
      <c r="CG441" s="14">
        <f>+INDEX('Monthy Targets'!AC:AC,MATCH(FY2018_ALL_Targets!$B441,'Monthy Targets'!$B:$B,0))</f>
        <v>0</v>
      </c>
      <c r="CH441" s="14">
        <f>+INDEX('Monthy Targets'!AD:AD,MATCH(FY2018_ALL_Targets!$B441,'Monthy Targets'!$B:$B,0))</f>
        <v>0</v>
      </c>
      <c r="CI441" s="14">
        <f>+INDEX('Monthy Targets'!AE:AE,MATCH(FY2018_ALL_Targets!$B441,'Monthy Targets'!$B:$B,0))</f>
        <v>0</v>
      </c>
      <c r="CJ441" s="14">
        <f>+INDEX('Monthy Targets'!AF:AF,MATCH(FY2018_ALL_Targets!$B441,'Monthy Targets'!$B:$B,0))</f>
        <v>0</v>
      </c>
      <c r="CK441" s="14">
        <f>+INDEX('Monthy Targets'!AG:AG,MATCH(FY2018_ALL_Targets!$B441,'Monthy Targets'!$B:$B,0))</f>
        <v>0</v>
      </c>
      <c r="CL441" s="14">
        <v>1.1399999999999999</v>
      </c>
      <c r="CM441" s="14">
        <v>1.1399999999999999</v>
      </c>
      <c r="CN441" s="14">
        <v>1.1399999999999999</v>
      </c>
      <c r="CO441" s="14">
        <v>1.1399999999999999</v>
      </c>
      <c r="CP441" s="14">
        <v>1.1399999999999999</v>
      </c>
      <c r="CQ441" s="14">
        <v>1.1399999999999999</v>
      </c>
      <c r="CR441" s="14">
        <v>1.1399999999999999</v>
      </c>
      <c r="CS441" s="14">
        <v>1.1399999999999999</v>
      </c>
      <c r="DB441" s="14">
        <v>2.11</v>
      </c>
      <c r="DC441" s="14">
        <v>2.11</v>
      </c>
      <c r="DD441" s="14">
        <v>2.11</v>
      </c>
      <c r="DE441" s="14">
        <v>2.11</v>
      </c>
      <c r="DF441" s="14">
        <v>2.11</v>
      </c>
      <c r="DG441" s="14">
        <v>2.11</v>
      </c>
      <c r="DH441" s="14">
        <v>2.11</v>
      </c>
      <c r="DI441" s="14">
        <v>2.11</v>
      </c>
      <c r="DR441" s="14">
        <v>3.21</v>
      </c>
      <c r="DS441" s="14">
        <v>3.29</v>
      </c>
      <c r="DV441" s="183">
        <f t="shared" si="18"/>
        <v>0</v>
      </c>
      <c r="DW441" s="183">
        <f t="shared" si="19"/>
        <v>0</v>
      </c>
      <c r="DX441" s="12">
        <f t="shared" si="20"/>
        <v>0</v>
      </c>
      <c r="DY441" s="12">
        <v>0</v>
      </c>
    </row>
    <row r="442" spans="1:129" x14ac:dyDescent="0.25">
      <c r="A442" s="294">
        <v>103557</v>
      </c>
      <c r="B442" s="294">
        <v>676207</v>
      </c>
      <c r="C442" s="294">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560">
        <v>1.9230769230769201E-2</v>
      </c>
      <c r="BC442" s="560">
        <v>0.133333333333333</v>
      </c>
      <c r="BD442" s="560">
        <v>0</v>
      </c>
      <c r="BE442" s="560">
        <v>0.134615384615385</v>
      </c>
      <c r="BF442" s="13"/>
      <c r="BG442" s="13"/>
      <c r="BH442" s="13"/>
      <c r="BI442" s="13"/>
      <c r="BJ442" s="13"/>
      <c r="BK442" s="13"/>
      <c r="BL442" s="13"/>
      <c r="BM442" s="13"/>
      <c r="BN442" s="13">
        <v>1.9230769230769201E-2</v>
      </c>
      <c r="BO442" s="13">
        <v>0.133333333333333</v>
      </c>
      <c r="BP442" s="13">
        <v>0</v>
      </c>
      <c r="BQ442" s="13">
        <v>0.134615384615385</v>
      </c>
      <c r="BR442" s="704" t="s">
        <v>35</v>
      </c>
      <c r="BS442" s="704" t="s">
        <v>35</v>
      </c>
      <c r="BT442" s="704" t="s">
        <v>35</v>
      </c>
      <c r="BU442" s="704" t="s">
        <v>35</v>
      </c>
      <c r="BV442" s="704" t="s">
        <v>35</v>
      </c>
      <c r="BW442" s="704" t="s">
        <v>35</v>
      </c>
      <c r="BX442" s="704" t="s">
        <v>35</v>
      </c>
      <c r="BY442" s="704" t="s">
        <v>35</v>
      </c>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7.72</v>
      </c>
      <c r="CF442" s="14">
        <f>+INDEX('Monthy Targets'!AB:AB,MATCH(FY2018_ALL_Targets!$B442,'Monthy Targets'!$B:$B,0))</f>
        <v>7.71</v>
      </c>
      <c r="CG442" s="14">
        <f>+INDEX('Monthy Targets'!AC:AC,MATCH(FY2018_ALL_Targets!$B442,'Monthy Targets'!$B:$B,0))</f>
        <v>0</v>
      </c>
      <c r="CH442" s="14">
        <f>+INDEX('Monthy Targets'!AD:AD,MATCH(FY2018_ALL_Targets!$B442,'Monthy Targets'!$B:$B,0))</f>
        <v>0</v>
      </c>
      <c r="CI442" s="14">
        <f>+INDEX('Monthy Targets'!AE:AE,MATCH(FY2018_ALL_Targets!$B442,'Monthy Targets'!$B:$B,0))</f>
        <v>0</v>
      </c>
      <c r="CJ442" s="14">
        <f>+INDEX('Monthy Targets'!AF:AF,MATCH(FY2018_ALL_Targets!$B442,'Monthy Targets'!$B:$B,0))</f>
        <v>0</v>
      </c>
      <c r="CK442" s="14">
        <f>+INDEX('Monthy Targets'!AG:AG,MATCH(FY2018_ALL_Targets!$B442,'Monthy Targets'!$B:$B,0))</f>
        <v>0</v>
      </c>
      <c r="CL442" s="14">
        <v>0.51</v>
      </c>
      <c r="CM442" s="14">
        <v>0.51</v>
      </c>
      <c r="CN442" s="14">
        <v>0.51</v>
      </c>
      <c r="CO442" s="14">
        <v>0.51</v>
      </c>
      <c r="CP442" s="14">
        <v>0.51</v>
      </c>
      <c r="CQ442" s="14">
        <v>0.51</v>
      </c>
      <c r="CR442" s="14">
        <v>0.51</v>
      </c>
      <c r="CS442" s="14">
        <v>0.51</v>
      </c>
      <c r="DB442" s="14">
        <v>0.95</v>
      </c>
      <c r="DC442" s="14">
        <v>0.95</v>
      </c>
      <c r="DD442" s="14">
        <v>0.95</v>
      </c>
      <c r="DE442" s="14">
        <v>0.95</v>
      </c>
      <c r="DF442" s="14">
        <v>0.95</v>
      </c>
      <c r="DG442" s="14">
        <v>0.95</v>
      </c>
      <c r="DH442" s="14">
        <v>0.95</v>
      </c>
      <c r="DI442" s="14">
        <v>0.95</v>
      </c>
      <c r="DR442" s="14">
        <v>1.45</v>
      </c>
      <c r="DS442" s="14">
        <v>1.49</v>
      </c>
      <c r="DV442" s="183">
        <f t="shared" si="18"/>
        <v>0</v>
      </c>
      <c r="DW442" s="183">
        <f t="shared" si="19"/>
        <v>0</v>
      </c>
      <c r="DX442" s="12">
        <f t="shared" si="20"/>
        <v>0</v>
      </c>
      <c r="DY442" s="12">
        <v>0</v>
      </c>
    </row>
    <row r="443" spans="1:129" x14ac:dyDescent="0.25">
      <c r="A443" s="294">
        <v>101740</v>
      </c>
      <c r="B443" s="294">
        <v>676211</v>
      </c>
      <c r="C443" s="294">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560">
        <v>4.6511627906976702E-2</v>
      </c>
      <c r="BC443" s="560">
        <v>1.5384615384615399E-2</v>
      </c>
      <c r="BD443" s="560">
        <v>0</v>
      </c>
      <c r="BE443" s="560">
        <v>0.13095238095238099</v>
      </c>
      <c r="BF443" s="13"/>
      <c r="BG443" s="13"/>
      <c r="BH443" s="13"/>
      <c r="BI443" s="13"/>
      <c r="BJ443" s="13"/>
      <c r="BK443" s="13"/>
      <c r="BL443" s="13"/>
      <c r="BM443" s="13"/>
      <c r="BN443" s="13">
        <v>4.6511627906976702E-2</v>
      </c>
      <c r="BO443" s="13">
        <v>1.5384615384615399E-2</v>
      </c>
      <c r="BP443" s="13">
        <v>0</v>
      </c>
      <c r="BQ443" s="13">
        <v>0.13095238095238099</v>
      </c>
      <c r="BR443" s="704" t="s">
        <v>36</v>
      </c>
      <c r="BS443" s="704" t="s">
        <v>35</v>
      </c>
      <c r="BT443" s="704" t="s">
        <v>35</v>
      </c>
      <c r="BU443" s="704" t="s">
        <v>35</v>
      </c>
      <c r="BV443" s="704" t="s">
        <v>36</v>
      </c>
      <c r="BW443" s="704" t="s">
        <v>35</v>
      </c>
      <c r="BX443" s="704" t="s">
        <v>35</v>
      </c>
      <c r="BY443" s="704" t="s">
        <v>35</v>
      </c>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6.12</v>
      </c>
      <c r="CF443" s="14">
        <f>+INDEX('Monthy Targets'!AB:AB,MATCH(FY2018_ALL_Targets!$B443,'Monthy Targets'!$B:$B,0))</f>
        <v>6.15</v>
      </c>
      <c r="CG443" s="14">
        <f>+INDEX('Monthy Targets'!AC:AC,MATCH(FY2018_ALL_Targets!$B443,'Monthy Targets'!$B:$B,0))</f>
        <v>0</v>
      </c>
      <c r="CH443" s="14">
        <f>+INDEX('Monthy Targets'!AD:AD,MATCH(FY2018_ALL_Targets!$B443,'Monthy Targets'!$B:$B,0))</f>
        <v>0</v>
      </c>
      <c r="CI443" s="14">
        <f>+INDEX('Monthy Targets'!AE:AE,MATCH(FY2018_ALL_Targets!$B443,'Monthy Targets'!$B:$B,0))</f>
        <v>0</v>
      </c>
      <c r="CJ443" s="14">
        <f>+INDEX('Monthy Targets'!AF:AF,MATCH(FY2018_ALL_Targets!$B443,'Monthy Targets'!$B:$B,0))</f>
        <v>0</v>
      </c>
      <c r="CK443" s="14">
        <f>+INDEX('Monthy Targets'!AG:AG,MATCH(FY2018_ALL_Targets!$B443,'Monthy Targets'!$B:$B,0))</f>
        <v>0</v>
      </c>
      <c r="CL443" s="14">
        <v>0</v>
      </c>
      <c r="CM443" s="14">
        <v>0.41</v>
      </c>
      <c r="CN443" s="14">
        <v>0.41</v>
      </c>
      <c r="CO443" s="14">
        <v>0.41</v>
      </c>
      <c r="CP443" s="14">
        <v>0</v>
      </c>
      <c r="CQ443" s="14">
        <v>0.41</v>
      </c>
      <c r="CR443" s="14">
        <v>0.41</v>
      </c>
      <c r="CS443" s="14">
        <v>0.41</v>
      </c>
      <c r="DB443" s="14">
        <v>0</v>
      </c>
      <c r="DC443" s="14">
        <v>0.76</v>
      </c>
      <c r="DD443" s="14">
        <v>0.76</v>
      </c>
      <c r="DE443" s="14">
        <v>0.76</v>
      </c>
      <c r="DF443" s="14">
        <v>0</v>
      </c>
      <c r="DG443" s="14">
        <v>0.76</v>
      </c>
      <c r="DH443" s="14">
        <v>0.76</v>
      </c>
      <c r="DI443" s="14">
        <v>0.76</v>
      </c>
      <c r="DR443" s="14">
        <v>1.03</v>
      </c>
      <c r="DS443" s="14">
        <v>1.05</v>
      </c>
      <c r="DV443" s="183">
        <f t="shared" si="18"/>
        <v>1</v>
      </c>
      <c r="DW443" s="183">
        <f t="shared" si="19"/>
        <v>1</v>
      </c>
      <c r="DX443" s="12">
        <f t="shared" si="20"/>
        <v>0</v>
      </c>
      <c r="DY443" s="12">
        <v>0</v>
      </c>
    </row>
    <row r="444" spans="1:129" x14ac:dyDescent="0.25">
      <c r="A444" s="294">
        <v>103708</v>
      </c>
      <c r="B444" s="294">
        <v>676212</v>
      </c>
      <c r="C444" s="294">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560">
        <v>3.2967032967033003E-2</v>
      </c>
      <c r="BC444" s="560">
        <v>7.4626865671641798E-2</v>
      </c>
      <c r="BD444" s="560">
        <v>0</v>
      </c>
      <c r="BE444" s="560">
        <v>0.17647058823529399</v>
      </c>
      <c r="BF444" s="13"/>
      <c r="BG444" s="13"/>
      <c r="BH444" s="13"/>
      <c r="BI444" s="13"/>
      <c r="BJ444" s="13"/>
      <c r="BK444" s="13"/>
      <c r="BL444" s="13"/>
      <c r="BM444" s="13"/>
      <c r="BN444" s="13">
        <v>3.2967032967033003E-2</v>
      </c>
      <c r="BO444" s="13">
        <v>7.4626865671641798E-2</v>
      </c>
      <c r="BP444" s="13">
        <v>0</v>
      </c>
      <c r="BQ444" s="13">
        <v>0.17647058823529399</v>
      </c>
      <c r="BR444" s="704" t="s">
        <v>35</v>
      </c>
      <c r="BS444" s="704" t="s">
        <v>35</v>
      </c>
      <c r="BT444" s="704" t="s">
        <v>35</v>
      </c>
      <c r="BU444" s="704" t="s">
        <v>35</v>
      </c>
      <c r="BV444" s="704" t="s">
        <v>35</v>
      </c>
      <c r="BW444" s="704" t="s">
        <v>35</v>
      </c>
      <c r="BX444" s="704" t="s">
        <v>35</v>
      </c>
      <c r="BY444" s="704" t="s">
        <v>35</v>
      </c>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7.26</v>
      </c>
      <c r="CF444" s="14">
        <f>+INDEX('Monthy Targets'!AB:AB,MATCH(FY2018_ALL_Targets!$B444,'Monthy Targets'!$B:$B,0))</f>
        <v>7.29</v>
      </c>
      <c r="CG444" s="14">
        <f>+INDEX('Monthy Targets'!AC:AC,MATCH(FY2018_ALL_Targets!$B444,'Monthy Targets'!$B:$B,0))</f>
        <v>0</v>
      </c>
      <c r="CH444" s="14">
        <f>+INDEX('Monthy Targets'!AD:AD,MATCH(FY2018_ALL_Targets!$B444,'Monthy Targets'!$B:$B,0))</f>
        <v>0</v>
      </c>
      <c r="CI444" s="14">
        <f>+INDEX('Monthy Targets'!AE:AE,MATCH(FY2018_ALL_Targets!$B444,'Monthy Targets'!$B:$B,0))</f>
        <v>0</v>
      </c>
      <c r="CJ444" s="14">
        <f>+INDEX('Monthy Targets'!AF:AF,MATCH(FY2018_ALL_Targets!$B444,'Monthy Targets'!$B:$B,0))</f>
        <v>0</v>
      </c>
      <c r="CK444" s="14">
        <f>+INDEX('Monthy Targets'!AG:AG,MATCH(FY2018_ALL_Targets!$B444,'Monthy Targets'!$B:$B,0))</f>
        <v>0</v>
      </c>
      <c r="CL444" s="14">
        <v>0.48</v>
      </c>
      <c r="CM444" s="14">
        <v>0.48</v>
      </c>
      <c r="CN444" s="14">
        <v>0.48</v>
      </c>
      <c r="CO444" s="14">
        <v>0.48</v>
      </c>
      <c r="CP444" s="14">
        <v>0.48</v>
      </c>
      <c r="CQ444" s="14">
        <v>0.48</v>
      </c>
      <c r="CR444" s="14">
        <v>0.48</v>
      </c>
      <c r="CS444" s="14">
        <v>0.48</v>
      </c>
      <c r="DB444" s="14">
        <v>0.9</v>
      </c>
      <c r="DC444" s="14">
        <v>0.9</v>
      </c>
      <c r="DD444" s="14">
        <v>0.9</v>
      </c>
      <c r="DE444" s="14">
        <v>0.9</v>
      </c>
      <c r="DF444" s="14">
        <v>0.9</v>
      </c>
      <c r="DG444" s="14">
        <v>0.9</v>
      </c>
      <c r="DH444" s="14">
        <v>0.9</v>
      </c>
      <c r="DI444" s="14">
        <v>0.9</v>
      </c>
      <c r="DR444" s="14">
        <v>1.36</v>
      </c>
      <c r="DS444" s="14">
        <v>1.4</v>
      </c>
      <c r="DV444" s="183">
        <f t="shared" si="18"/>
        <v>0</v>
      </c>
      <c r="DW444" s="183">
        <f t="shared" si="19"/>
        <v>0</v>
      </c>
      <c r="DX444" s="12">
        <f t="shared" si="20"/>
        <v>0</v>
      </c>
      <c r="DY444" s="12">
        <v>0</v>
      </c>
    </row>
    <row r="445" spans="1:129" x14ac:dyDescent="0.25">
      <c r="A445" s="294">
        <v>103739</v>
      </c>
      <c r="B445" s="294">
        <v>676218</v>
      </c>
      <c r="C445" s="294">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560">
        <v>2.1978021978022001E-2</v>
      </c>
      <c r="BC445" s="560">
        <v>0.04</v>
      </c>
      <c r="BD445" s="560">
        <v>0</v>
      </c>
      <c r="BE445" s="560">
        <v>0.18292682926829301</v>
      </c>
      <c r="BF445" s="13"/>
      <c r="BG445" s="13"/>
      <c r="BH445" s="13"/>
      <c r="BI445" s="13"/>
      <c r="BJ445" s="13"/>
      <c r="BK445" s="13"/>
      <c r="BL445" s="13"/>
      <c r="BM445" s="13"/>
      <c r="BN445" s="13">
        <v>2.1978021978022001E-2</v>
      </c>
      <c r="BO445" s="13">
        <v>0.04</v>
      </c>
      <c r="BP445" s="13">
        <v>0</v>
      </c>
      <c r="BQ445" s="13">
        <v>0.18292682926829301</v>
      </c>
      <c r="BR445" s="704" t="s">
        <v>35</v>
      </c>
      <c r="BS445" s="704" t="s">
        <v>35</v>
      </c>
      <c r="BT445" s="704" t="s">
        <v>35</v>
      </c>
      <c r="BU445" s="704" t="s">
        <v>36</v>
      </c>
      <c r="BV445" s="704" t="s">
        <v>35</v>
      </c>
      <c r="BW445" s="704" t="s">
        <v>35</v>
      </c>
      <c r="BX445" s="704" t="s">
        <v>35</v>
      </c>
      <c r="BY445" s="704" t="s">
        <v>36</v>
      </c>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19.12</v>
      </c>
      <c r="CF445" s="14">
        <f>+INDEX('Monthy Targets'!AB:AB,MATCH(FY2018_ALL_Targets!$B445,'Monthy Targets'!$B:$B,0))</f>
        <v>19.21</v>
      </c>
      <c r="CG445" s="14">
        <f>+INDEX('Monthy Targets'!AC:AC,MATCH(FY2018_ALL_Targets!$B445,'Monthy Targets'!$B:$B,0))</f>
        <v>0</v>
      </c>
      <c r="CH445" s="14">
        <f>+INDEX('Monthy Targets'!AD:AD,MATCH(FY2018_ALL_Targets!$B445,'Monthy Targets'!$B:$B,0))</f>
        <v>0</v>
      </c>
      <c r="CI445" s="14">
        <f>+INDEX('Monthy Targets'!AE:AE,MATCH(FY2018_ALL_Targets!$B445,'Monthy Targets'!$B:$B,0))</f>
        <v>0</v>
      </c>
      <c r="CJ445" s="14">
        <f>+INDEX('Monthy Targets'!AF:AF,MATCH(FY2018_ALL_Targets!$B445,'Monthy Targets'!$B:$B,0))</f>
        <v>0</v>
      </c>
      <c r="CK445" s="14">
        <f>+INDEX('Monthy Targets'!AG:AG,MATCH(FY2018_ALL_Targets!$B445,'Monthy Targets'!$B:$B,0))</f>
        <v>0</v>
      </c>
      <c r="CL445" s="14">
        <v>1.27</v>
      </c>
      <c r="CM445" s="14">
        <v>1.27</v>
      </c>
      <c r="CN445" s="14">
        <v>1.27</v>
      </c>
      <c r="CO445" s="14">
        <v>0</v>
      </c>
      <c r="CP445" s="14">
        <v>1.27</v>
      </c>
      <c r="CQ445" s="14">
        <v>1.27</v>
      </c>
      <c r="CR445" s="14">
        <v>1.27</v>
      </c>
      <c r="CS445" s="14">
        <v>0</v>
      </c>
      <c r="DB445" s="14">
        <v>2.36</v>
      </c>
      <c r="DC445" s="14">
        <v>2.36</v>
      </c>
      <c r="DD445" s="14">
        <v>2.36</v>
      </c>
      <c r="DE445" s="14">
        <v>0</v>
      </c>
      <c r="DF445" s="14">
        <v>2.36</v>
      </c>
      <c r="DG445" s="14">
        <v>2.36</v>
      </c>
      <c r="DH445" s="14">
        <v>2.36</v>
      </c>
      <c r="DI445" s="14">
        <v>0</v>
      </c>
      <c r="DR445" s="14">
        <v>3.2</v>
      </c>
      <c r="DS445" s="14">
        <v>3.28</v>
      </c>
      <c r="DV445" s="183">
        <f t="shared" si="18"/>
        <v>1</v>
      </c>
      <c r="DW445" s="183">
        <f t="shared" si="19"/>
        <v>1</v>
      </c>
      <c r="DX445" s="12">
        <f t="shared" si="20"/>
        <v>0</v>
      </c>
      <c r="DY445" s="12">
        <v>0</v>
      </c>
    </row>
    <row r="446" spans="1:129" x14ac:dyDescent="0.25">
      <c r="A446" s="294">
        <v>5347</v>
      </c>
      <c r="B446" s="294">
        <v>676219</v>
      </c>
      <c r="C446" s="294">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560">
        <v>7.8651685393258397E-2</v>
      </c>
      <c r="BC446" s="560">
        <v>6.0606060606060601E-2</v>
      </c>
      <c r="BD446" s="560">
        <v>0</v>
      </c>
      <c r="BE446" s="560">
        <v>0.29885057471264398</v>
      </c>
      <c r="BF446" s="13"/>
      <c r="BG446" s="13"/>
      <c r="BH446" s="13"/>
      <c r="BI446" s="13"/>
      <c r="BJ446" s="13"/>
      <c r="BK446" s="13"/>
      <c r="BL446" s="13"/>
      <c r="BM446" s="13"/>
      <c r="BN446" s="13">
        <v>7.8651685393258397E-2</v>
      </c>
      <c r="BO446" s="13">
        <v>6.0606060606060601E-2</v>
      </c>
      <c r="BP446" s="13">
        <v>0</v>
      </c>
      <c r="BQ446" s="13">
        <v>0.29885057471264398</v>
      </c>
      <c r="BR446" s="704" t="s">
        <v>36</v>
      </c>
      <c r="BS446" s="704" t="s">
        <v>36</v>
      </c>
      <c r="BT446" s="704" t="s">
        <v>35</v>
      </c>
      <c r="BU446" s="704" t="s">
        <v>36</v>
      </c>
      <c r="BV446" s="704" t="s">
        <v>36</v>
      </c>
      <c r="BW446" s="704" t="s">
        <v>36</v>
      </c>
      <c r="BX446" s="704" t="s">
        <v>35</v>
      </c>
      <c r="BY446" s="704" t="s">
        <v>36</v>
      </c>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5.8</v>
      </c>
      <c r="CF446" s="14">
        <f>+INDEX('Monthy Targets'!AB:AB,MATCH(FY2018_ALL_Targets!$B446,'Monthy Targets'!$B:$B,0))</f>
        <v>5.83</v>
      </c>
      <c r="CG446" s="14">
        <f>+INDEX('Monthy Targets'!AC:AC,MATCH(FY2018_ALL_Targets!$B446,'Monthy Targets'!$B:$B,0))</f>
        <v>0</v>
      </c>
      <c r="CH446" s="14">
        <f>+INDEX('Monthy Targets'!AD:AD,MATCH(FY2018_ALL_Targets!$B446,'Monthy Targets'!$B:$B,0))</f>
        <v>0</v>
      </c>
      <c r="CI446" s="14">
        <f>+INDEX('Monthy Targets'!AE:AE,MATCH(FY2018_ALL_Targets!$B446,'Monthy Targets'!$B:$B,0))</f>
        <v>0</v>
      </c>
      <c r="CJ446" s="14">
        <f>+INDEX('Monthy Targets'!AF:AF,MATCH(FY2018_ALL_Targets!$B446,'Monthy Targets'!$B:$B,0))</f>
        <v>0</v>
      </c>
      <c r="CK446" s="14">
        <f>+INDEX('Monthy Targets'!AG:AG,MATCH(FY2018_ALL_Targets!$B446,'Monthy Targets'!$B:$B,0))</f>
        <v>0</v>
      </c>
      <c r="CL446" s="14">
        <v>0.39</v>
      </c>
      <c r="CM446" s="14">
        <v>0.39</v>
      </c>
      <c r="CN446" s="14">
        <v>0.39</v>
      </c>
      <c r="CO446" s="14">
        <v>0</v>
      </c>
      <c r="CP446" s="14">
        <v>0</v>
      </c>
      <c r="CQ446" s="14">
        <v>0</v>
      </c>
      <c r="CR446" s="14">
        <v>0.39</v>
      </c>
      <c r="CS446" s="14">
        <v>0</v>
      </c>
      <c r="DB446" s="14">
        <v>0.72</v>
      </c>
      <c r="DC446" s="14">
        <v>0.72</v>
      </c>
      <c r="DD446" s="14">
        <v>0.72</v>
      </c>
      <c r="DE446" s="14">
        <v>0</v>
      </c>
      <c r="DF446" s="14">
        <v>0</v>
      </c>
      <c r="DG446" s="14">
        <v>0</v>
      </c>
      <c r="DH446" s="14">
        <v>0.72</v>
      </c>
      <c r="DI446" s="14">
        <v>0</v>
      </c>
      <c r="DR446" s="14">
        <v>0.97</v>
      </c>
      <c r="DS446" s="14">
        <v>0.75</v>
      </c>
      <c r="DV446" s="183">
        <f t="shared" si="18"/>
        <v>3</v>
      </c>
      <c r="DW446" s="183">
        <f t="shared" si="19"/>
        <v>3</v>
      </c>
      <c r="DX446" s="12">
        <f t="shared" si="20"/>
        <v>0</v>
      </c>
      <c r="DY446" s="12">
        <v>0</v>
      </c>
    </row>
    <row r="447" spans="1:129" x14ac:dyDescent="0.25">
      <c r="A447" s="294">
        <v>103751</v>
      </c>
      <c r="B447" s="294">
        <v>676220</v>
      </c>
      <c r="C447" s="294">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560">
        <v>2.8169014084507001E-2</v>
      </c>
      <c r="BC447" s="560">
        <v>3.5087719298245598E-2</v>
      </c>
      <c r="BD447" s="560">
        <v>0</v>
      </c>
      <c r="BE447" s="560">
        <v>7.4626865671641798E-2</v>
      </c>
      <c r="BF447" s="13"/>
      <c r="BG447" s="13"/>
      <c r="BH447" s="13"/>
      <c r="BI447" s="13"/>
      <c r="BJ447" s="13"/>
      <c r="BK447" s="13"/>
      <c r="BL447" s="13"/>
      <c r="BM447" s="13"/>
      <c r="BN447" s="13">
        <v>2.8169014084507001E-2</v>
      </c>
      <c r="BO447" s="13">
        <v>3.5087719298245598E-2</v>
      </c>
      <c r="BP447" s="13">
        <v>0</v>
      </c>
      <c r="BQ447" s="13">
        <v>7.4626865671641798E-2</v>
      </c>
      <c r="BR447" s="704" t="s">
        <v>35</v>
      </c>
      <c r="BS447" s="704" t="s">
        <v>35</v>
      </c>
      <c r="BT447" s="704" t="s">
        <v>35</v>
      </c>
      <c r="BU447" s="704" t="s">
        <v>35</v>
      </c>
      <c r="BV447" s="704" t="s">
        <v>35</v>
      </c>
      <c r="BW447" s="704" t="s">
        <v>35</v>
      </c>
      <c r="BX447" s="704" t="s">
        <v>35</v>
      </c>
      <c r="BY447" s="704" t="s">
        <v>35</v>
      </c>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1.42</v>
      </c>
      <c r="CF447" s="14">
        <f>+INDEX('Monthy Targets'!AB:AB,MATCH(FY2018_ALL_Targets!$B447,'Monthy Targets'!$B:$B,0))</f>
        <v>24.91</v>
      </c>
      <c r="CG447" s="14">
        <f>+INDEX('Monthy Targets'!AC:AC,MATCH(FY2018_ALL_Targets!$B447,'Monthy Targets'!$B:$B,0))</f>
        <v>0</v>
      </c>
      <c r="CH447" s="14">
        <f>+INDEX('Monthy Targets'!AD:AD,MATCH(FY2018_ALL_Targets!$B447,'Monthy Targets'!$B:$B,0))</f>
        <v>0</v>
      </c>
      <c r="CI447" s="14">
        <f>+INDEX('Monthy Targets'!AE:AE,MATCH(FY2018_ALL_Targets!$B447,'Monthy Targets'!$B:$B,0))</f>
        <v>0</v>
      </c>
      <c r="CJ447" s="14">
        <f>+INDEX('Monthy Targets'!AF:AF,MATCH(FY2018_ALL_Targets!$B447,'Monthy Targets'!$B:$B,0))</f>
        <v>0</v>
      </c>
      <c r="CK447" s="14">
        <f>+INDEX('Monthy Targets'!AG:AG,MATCH(FY2018_ALL_Targets!$B447,'Monthy Targets'!$B:$B,0))</f>
        <v>0</v>
      </c>
      <c r="CL447" s="14">
        <v>0.1</v>
      </c>
      <c r="CM447" s="14">
        <v>0.1</v>
      </c>
      <c r="CN447" s="14">
        <v>0.1</v>
      </c>
      <c r="CO447" s="14">
        <v>0.1</v>
      </c>
      <c r="CP447" s="14">
        <v>0.1</v>
      </c>
      <c r="CQ447" s="14">
        <v>0.1</v>
      </c>
      <c r="CR447" s="14">
        <v>0.1</v>
      </c>
      <c r="CS447" s="14">
        <v>0.1</v>
      </c>
      <c r="DB447" s="14">
        <v>0.18</v>
      </c>
      <c r="DC447" s="14">
        <v>0.18</v>
      </c>
      <c r="DD447" s="14">
        <v>0.18</v>
      </c>
      <c r="DE447" s="14">
        <v>0.18</v>
      </c>
      <c r="DF447" s="14">
        <v>0.18</v>
      </c>
      <c r="DG447" s="14">
        <v>0.18</v>
      </c>
      <c r="DH447" s="14">
        <v>0.18</v>
      </c>
      <c r="DI447" s="14">
        <v>0.18</v>
      </c>
      <c r="DR447" s="14">
        <v>0.27</v>
      </c>
      <c r="DS447" s="14">
        <v>0.27</v>
      </c>
      <c r="DV447" s="183">
        <f t="shared" si="18"/>
        <v>0</v>
      </c>
      <c r="DW447" s="183">
        <f t="shared" si="19"/>
        <v>0</v>
      </c>
      <c r="DX447" s="12">
        <f t="shared" si="20"/>
        <v>0</v>
      </c>
      <c r="DY447" s="12">
        <v>0</v>
      </c>
    </row>
    <row r="448" spans="1:129" x14ac:dyDescent="0.25">
      <c r="A448" s="294">
        <v>103892</v>
      </c>
      <c r="B448" s="294">
        <v>676222</v>
      </c>
      <c r="C448" s="294">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560">
        <v>4.3010752688171998E-2</v>
      </c>
      <c r="BC448" s="560">
        <v>1.49253731343284E-2</v>
      </c>
      <c r="BD448" s="560">
        <v>0</v>
      </c>
      <c r="BE448" s="560">
        <v>8.2191780821917804E-2</v>
      </c>
      <c r="BF448" s="13"/>
      <c r="BG448" s="13"/>
      <c r="BH448" s="13"/>
      <c r="BI448" s="13"/>
      <c r="BJ448" s="13"/>
      <c r="BK448" s="13"/>
      <c r="BL448" s="13"/>
      <c r="BM448" s="13"/>
      <c r="BN448" s="13">
        <v>4.3010752688171998E-2</v>
      </c>
      <c r="BO448" s="13">
        <v>1.49253731343284E-2</v>
      </c>
      <c r="BP448" s="13">
        <v>0</v>
      </c>
      <c r="BQ448" s="13">
        <v>8.2191780821917804E-2</v>
      </c>
      <c r="BR448" s="704" t="s">
        <v>36</v>
      </c>
      <c r="BS448" s="704" t="s">
        <v>35</v>
      </c>
      <c r="BT448" s="704" t="s">
        <v>35</v>
      </c>
      <c r="BU448" s="704" t="s">
        <v>35</v>
      </c>
      <c r="BV448" s="704" t="s">
        <v>36</v>
      </c>
      <c r="BW448" s="704" t="s">
        <v>35</v>
      </c>
      <c r="BX448" s="704" t="s">
        <v>35</v>
      </c>
      <c r="BY448" s="704" t="s">
        <v>35</v>
      </c>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12.83</v>
      </c>
      <c r="CF448" s="14">
        <f>+INDEX('Monthy Targets'!AB:AB,MATCH(FY2018_ALL_Targets!$B448,'Monthy Targets'!$B:$B,0))</f>
        <v>12.89</v>
      </c>
      <c r="CG448" s="14">
        <f>+INDEX('Monthy Targets'!AC:AC,MATCH(FY2018_ALL_Targets!$B448,'Monthy Targets'!$B:$B,0))</f>
        <v>0</v>
      </c>
      <c r="CH448" s="14">
        <f>+INDEX('Monthy Targets'!AD:AD,MATCH(FY2018_ALL_Targets!$B448,'Monthy Targets'!$B:$B,0))</f>
        <v>0</v>
      </c>
      <c r="CI448" s="14">
        <f>+INDEX('Monthy Targets'!AE:AE,MATCH(FY2018_ALL_Targets!$B448,'Monthy Targets'!$B:$B,0))</f>
        <v>0</v>
      </c>
      <c r="CJ448" s="14">
        <f>+INDEX('Monthy Targets'!AF:AF,MATCH(FY2018_ALL_Targets!$B448,'Monthy Targets'!$B:$B,0))</f>
        <v>0</v>
      </c>
      <c r="CK448" s="14">
        <f>+INDEX('Monthy Targets'!AG:AG,MATCH(FY2018_ALL_Targets!$B448,'Monthy Targets'!$B:$B,0))</f>
        <v>0</v>
      </c>
      <c r="CL448" s="14">
        <v>0.85</v>
      </c>
      <c r="CM448" s="14">
        <v>0.85</v>
      </c>
      <c r="CN448" s="14">
        <v>0.85</v>
      </c>
      <c r="CO448" s="14">
        <v>0.85</v>
      </c>
      <c r="CP448" s="14">
        <v>0</v>
      </c>
      <c r="CQ448" s="14">
        <v>0.85</v>
      </c>
      <c r="CR448" s="14">
        <v>0.85</v>
      </c>
      <c r="CS448" s="14">
        <v>0.85</v>
      </c>
      <c r="DB448" s="14">
        <v>1.58</v>
      </c>
      <c r="DC448" s="14">
        <v>1.58</v>
      </c>
      <c r="DD448" s="14">
        <v>1.58</v>
      </c>
      <c r="DE448" s="14">
        <v>1.58</v>
      </c>
      <c r="DF448" s="14">
        <v>0</v>
      </c>
      <c r="DG448" s="14">
        <v>1.58</v>
      </c>
      <c r="DH448" s="14">
        <v>1.58</v>
      </c>
      <c r="DI448" s="14">
        <v>1.58</v>
      </c>
      <c r="DR448" s="14">
        <v>2.41</v>
      </c>
      <c r="DS448" s="14">
        <v>2.2000000000000002</v>
      </c>
      <c r="DV448" s="183">
        <f t="shared" si="18"/>
        <v>1</v>
      </c>
      <c r="DW448" s="183">
        <f t="shared" si="19"/>
        <v>1</v>
      </c>
      <c r="DX448" s="12">
        <f t="shared" si="20"/>
        <v>0</v>
      </c>
      <c r="DY448" s="12">
        <v>0</v>
      </c>
    </row>
    <row r="449" spans="1:129" x14ac:dyDescent="0.25">
      <c r="A449" s="294">
        <v>103837</v>
      </c>
      <c r="B449" s="294">
        <v>676224</v>
      </c>
      <c r="C449" s="294">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560">
        <v>1.16279069767442E-2</v>
      </c>
      <c r="BC449" s="560">
        <v>9.2105263157894704E-2</v>
      </c>
      <c r="BD449" s="560">
        <v>0</v>
      </c>
      <c r="BE449" s="560">
        <v>0.14117647058823499</v>
      </c>
      <c r="BF449" s="13"/>
      <c r="BG449" s="13"/>
      <c r="BH449" s="13"/>
      <c r="BI449" s="13"/>
      <c r="BJ449" s="13"/>
      <c r="BK449" s="13"/>
      <c r="BL449" s="13"/>
      <c r="BM449" s="13"/>
      <c r="BN449" s="13">
        <v>1.16279069767442E-2</v>
      </c>
      <c r="BO449" s="13">
        <v>9.2105263157894704E-2</v>
      </c>
      <c r="BP449" s="13">
        <v>0</v>
      </c>
      <c r="BQ449" s="13">
        <v>0.14117647058823499</v>
      </c>
      <c r="BR449" s="704" t="s">
        <v>35</v>
      </c>
      <c r="BS449" s="704" t="s">
        <v>36</v>
      </c>
      <c r="BT449" s="704" t="s">
        <v>35</v>
      </c>
      <c r="BU449" s="704" t="s">
        <v>35</v>
      </c>
      <c r="BV449" s="704" t="s">
        <v>35</v>
      </c>
      <c r="BW449" s="704" t="s">
        <v>36</v>
      </c>
      <c r="BX449" s="704" t="s">
        <v>35</v>
      </c>
      <c r="BY449" s="704" t="s">
        <v>35</v>
      </c>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9.14</v>
      </c>
      <c r="CF449" s="14">
        <f>+INDEX('Monthy Targets'!AB:AB,MATCH(FY2018_ALL_Targets!$B449,'Monthy Targets'!$B:$B,0))</f>
        <v>9.18</v>
      </c>
      <c r="CG449" s="14">
        <f>+INDEX('Monthy Targets'!AC:AC,MATCH(FY2018_ALL_Targets!$B449,'Monthy Targets'!$B:$B,0))</f>
        <v>0</v>
      </c>
      <c r="CH449" s="14">
        <f>+INDEX('Monthy Targets'!AD:AD,MATCH(FY2018_ALL_Targets!$B449,'Monthy Targets'!$B:$B,0))</f>
        <v>0</v>
      </c>
      <c r="CI449" s="14">
        <f>+INDEX('Monthy Targets'!AE:AE,MATCH(FY2018_ALL_Targets!$B449,'Monthy Targets'!$B:$B,0))</f>
        <v>0</v>
      </c>
      <c r="CJ449" s="14">
        <f>+INDEX('Monthy Targets'!AF:AF,MATCH(FY2018_ALL_Targets!$B449,'Monthy Targets'!$B:$B,0))</f>
        <v>0</v>
      </c>
      <c r="CK449" s="14">
        <f>+INDEX('Monthy Targets'!AG:AG,MATCH(FY2018_ALL_Targets!$B449,'Monthy Targets'!$B:$B,0))</f>
        <v>0</v>
      </c>
      <c r="CL449" s="14">
        <v>0.61</v>
      </c>
      <c r="CM449" s="14">
        <v>0.61</v>
      </c>
      <c r="CN449" s="14">
        <v>0.61</v>
      </c>
      <c r="CO449" s="14">
        <v>0.61</v>
      </c>
      <c r="CP449" s="14">
        <v>0.61</v>
      </c>
      <c r="CQ449" s="14">
        <v>0</v>
      </c>
      <c r="CR449" s="14">
        <v>0.61</v>
      </c>
      <c r="CS449" s="14">
        <v>0.61</v>
      </c>
      <c r="DB449" s="14">
        <v>1.1299999999999999</v>
      </c>
      <c r="DC449" s="14">
        <v>1.1299999999999999</v>
      </c>
      <c r="DD449" s="14">
        <v>1.1299999999999999</v>
      </c>
      <c r="DE449" s="14">
        <v>1.1299999999999999</v>
      </c>
      <c r="DF449" s="14">
        <v>1.1299999999999999</v>
      </c>
      <c r="DG449" s="14">
        <v>0</v>
      </c>
      <c r="DH449" s="14">
        <v>1.1299999999999999</v>
      </c>
      <c r="DI449" s="14">
        <v>1.1299999999999999</v>
      </c>
      <c r="DR449" s="14">
        <v>1.72</v>
      </c>
      <c r="DS449" s="14">
        <v>1.57</v>
      </c>
      <c r="DV449" s="183">
        <f t="shared" si="18"/>
        <v>1</v>
      </c>
      <c r="DW449" s="183">
        <f t="shared" si="19"/>
        <v>1</v>
      </c>
      <c r="DX449" s="12">
        <f t="shared" si="20"/>
        <v>0</v>
      </c>
      <c r="DY449" s="12">
        <v>0</v>
      </c>
    </row>
    <row r="450" spans="1:129" x14ac:dyDescent="0.25">
      <c r="A450" s="294">
        <v>4221</v>
      </c>
      <c r="B450" s="294">
        <v>676225</v>
      </c>
      <c r="C450" s="294">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560">
        <v>4.8387096774193498E-2</v>
      </c>
      <c r="BC450" s="560">
        <v>2.6315789473684199E-2</v>
      </c>
      <c r="BD450" s="560">
        <v>0</v>
      </c>
      <c r="BE450" s="560">
        <v>0.30909090909090903</v>
      </c>
      <c r="BF450" s="13"/>
      <c r="BG450" s="13"/>
      <c r="BH450" s="13"/>
      <c r="BI450" s="13"/>
      <c r="BJ450" s="13"/>
      <c r="BK450" s="13"/>
      <c r="BL450" s="13"/>
      <c r="BM450" s="13"/>
      <c r="BN450" s="13">
        <v>4.8387096774193498E-2</v>
      </c>
      <c r="BO450" s="13">
        <v>2.6315789473684199E-2</v>
      </c>
      <c r="BP450" s="13">
        <v>0</v>
      </c>
      <c r="BQ450" s="13">
        <v>0.30909090909090903</v>
      </c>
      <c r="BR450" s="704" t="s">
        <v>35</v>
      </c>
      <c r="BS450" s="704" t="s">
        <v>35</v>
      </c>
      <c r="BT450" s="704" t="s">
        <v>35</v>
      </c>
      <c r="BU450" s="704" t="s">
        <v>36</v>
      </c>
      <c r="BV450" s="704" t="s">
        <v>35</v>
      </c>
      <c r="BW450" s="704" t="s">
        <v>35</v>
      </c>
      <c r="BX450" s="704" t="s">
        <v>35</v>
      </c>
      <c r="BY450" s="704" t="s">
        <v>36</v>
      </c>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3.52</v>
      </c>
      <c r="CF450" s="14">
        <f>+INDEX('Monthy Targets'!AB:AB,MATCH(FY2018_ALL_Targets!$B450,'Monthy Targets'!$B:$B,0))</f>
        <v>3.53</v>
      </c>
      <c r="CG450" s="14">
        <f>+INDEX('Monthy Targets'!AC:AC,MATCH(FY2018_ALL_Targets!$B450,'Monthy Targets'!$B:$B,0))</f>
        <v>0</v>
      </c>
      <c r="CH450" s="14">
        <f>+INDEX('Monthy Targets'!AD:AD,MATCH(FY2018_ALL_Targets!$B450,'Monthy Targets'!$B:$B,0))</f>
        <v>0</v>
      </c>
      <c r="CI450" s="14">
        <f>+INDEX('Monthy Targets'!AE:AE,MATCH(FY2018_ALL_Targets!$B450,'Monthy Targets'!$B:$B,0))</f>
        <v>0</v>
      </c>
      <c r="CJ450" s="14">
        <f>+INDEX('Monthy Targets'!AF:AF,MATCH(FY2018_ALL_Targets!$B450,'Monthy Targets'!$B:$B,0))</f>
        <v>0</v>
      </c>
      <c r="CK450" s="14">
        <f>+INDEX('Monthy Targets'!AG:AG,MATCH(FY2018_ALL_Targets!$B450,'Monthy Targets'!$B:$B,0))</f>
        <v>0</v>
      </c>
      <c r="CL450" s="14">
        <v>0.23</v>
      </c>
      <c r="CM450" s="14">
        <v>0.23</v>
      </c>
      <c r="CN450" s="14">
        <v>0.23</v>
      </c>
      <c r="CO450" s="14">
        <v>0</v>
      </c>
      <c r="CP450" s="14">
        <v>0.23</v>
      </c>
      <c r="CQ450" s="14">
        <v>0.23</v>
      </c>
      <c r="CR450" s="14">
        <v>0.23</v>
      </c>
      <c r="CS450" s="14">
        <v>0</v>
      </c>
      <c r="DB450" s="14">
        <v>0.43</v>
      </c>
      <c r="DC450" s="14">
        <v>0.43</v>
      </c>
      <c r="DD450" s="14">
        <v>0.43</v>
      </c>
      <c r="DE450" s="14">
        <v>0</v>
      </c>
      <c r="DF450" s="14">
        <v>0.43</v>
      </c>
      <c r="DG450" s="14">
        <v>0.43</v>
      </c>
      <c r="DH450" s="14">
        <v>0.43</v>
      </c>
      <c r="DI450" s="14">
        <v>0</v>
      </c>
      <c r="DR450" s="14">
        <v>0.59</v>
      </c>
      <c r="DS450" s="14">
        <v>0.6</v>
      </c>
      <c r="DV450" s="183">
        <f t="shared" si="18"/>
        <v>1</v>
      </c>
      <c r="DW450" s="183">
        <f t="shared" si="19"/>
        <v>1</v>
      </c>
      <c r="DX450" s="12">
        <f t="shared" si="20"/>
        <v>0</v>
      </c>
      <c r="DY450" s="12">
        <v>0</v>
      </c>
    </row>
    <row r="451" spans="1:129" x14ac:dyDescent="0.25">
      <c r="A451" s="294">
        <v>103889</v>
      </c>
      <c r="B451" s="294">
        <v>676227</v>
      </c>
      <c r="C451" s="294">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560">
        <v>5.2631578947368397E-2</v>
      </c>
      <c r="BC451" s="560">
        <v>5.7142857142857099E-2</v>
      </c>
      <c r="BD451" s="560">
        <v>0</v>
      </c>
      <c r="BE451" s="560">
        <v>0.218181818181818</v>
      </c>
      <c r="BF451" s="13"/>
      <c r="BG451" s="13"/>
      <c r="BH451" s="13"/>
      <c r="BI451" s="13"/>
      <c r="BJ451" s="13"/>
      <c r="BK451" s="13"/>
      <c r="BL451" s="13"/>
      <c r="BM451" s="13"/>
      <c r="BN451" s="13">
        <v>5.2631578947368397E-2</v>
      </c>
      <c r="BO451" s="13">
        <v>5.7142857142857099E-2</v>
      </c>
      <c r="BP451" s="13">
        <v>0</v>
      </c>
      <c r="BQ451" s="13">
        <v>0.218181818181818</v>
      </c>
      <c r="BR451" s="704" t="s">
        <v>35</v>
      </c>
      <c r="BS451" s="704" t="s">
        <v>35</v>
      </c>
      <c r="BT451" s="704" t="s">
        <v>35</v>
      </c>
      <c r="BU451" s="704" t="s">
        <v>36</v>
      </c>
      <c r="BV451" s="704" t="s">
        <v>36</v>
      </c>
      <c r="BW451" s="704" t="s">
        <v>36</v>
      </c>
      <c r="BX451" s="704" t="s">
        <v>35</v>
      </c>
      <c r="BY451" s="704" t="s">
        <v>36</v>
      </c>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6.05</v>
      </c>
      <c r="CF451" s="14">
        <f>+INDEX('Monthy Targets'!AB:AB,MATCH(FY2018_ALL_Targets!$B451,'Monthy Targets'!$B:$B,0))</f>
        <v>6.08</v>
      </c>
      <c r="CG451" s="14">
        <f>+INDEX('Monthy Targets'!AC:AC,MATCH(FY2018_ALL_Targets!$B451,'Monthy Targets'!$B:$B,0))</f>
        <v>0</v>
      </c>
      <c r="CH451" s="14">
        <f>+INDEX('Monthy Targets'!AD:AD,MATCH(FY2018_ALL_Targets!$B451,'Monthy Targets'!$B:$B,0))</f>
        <v>0</v>
      </c>
      <c r="CI451" s="14">
        <f>+INDEX('Monthy Targets'!AE:AE,MATCH(FY2018_ALL_Targets!$B451,'Monthy Targets'!$B:$B,0))</f>
        <v>0</v>
      </c>
      <c r="CJ451" s="14">
        <f>+INDEX('Monthy Targets'!AF:AF,MATCH(FY2018_ALL_Targets!$B451,'Monthy Targets'!$B:$B,0))</f>
        <v>0</v>
      </c>
      <c r="CK451" s="14">
        <f>+INDEX('Monthy Targets'!AG:AG,MATCH(FY2018_ALL_Targets!$B451,'Monthy Targets'!$B:$B,0))</f>
        <v>0</v>
      </c>
      <c r="CL451" s="14">
        <v>0.4</v>
      </c>
      <c r="CM451" s="14">
        <v>0.4</v>
      </c>
      <c r="CN451" s="14">
        <v>0.4</v>
      </c>
      <c r="CO451" s="14">
        <v>0</v>
      </c>
      <c r="CP451" s="14">
        <v>0.4</v>
      </c>
      <c r="CQ451" s="14">
        <v>0.4</v>
      </c>
      <c r="CR451" s="14">
        <v>0.4</v>
      </c>
      <c r="CS451" s="14">
        <v>0</v>
      </c>
      <c r="DB451" s="14">
        <v>0</v>
      </c>
      <c r="DC451" s="14">
        <v>0.75</v>
      </c>
      <c r="DD451" s="14">
        <v>0.75</v>
      </c>
      <c r="DE451" s="14">
        <v>0</v>
      </c>
      <c r="DF451" s="14">
        <v>0</v>
      </c>
      <c r="DG451" s="14">
        <v>0</v>
      </c>
      <c r="DH451" s="14">
        <v>0.75</v>
      </c>
      <c r="DI451" s="14">
        <v>0</v>
      </c>
      <c r="DR451" s="14">
        <v>0.93</v>
      </c>
      <c r="DS451" s="14">
        <v>0.88</v>
      </c>
      <c r="DV451" s="183">
        <f t="shared" ref="DV451:DV514" si="21">COUNTIF(BR451:BU451,"No")+COUNTIF(BR451:BU451,"MIN DATA")</f>
        <v>1</v>
      </c>
      <c r="DW451" s="183">
        <f t="shared" ref="DW451:DW514" si="22">COUNTIF(BV451:BY451,"No")+COUNTIF(BV451:BY451,"MIN DATA")</f>
        <v>3</v>
      </c>
      <c r="DX451" s="12">
        <f t="shared" ref="DX451:DX514" si="23">COUNTIF(BV451:BY451,"Min Data")</f>
        <v>0</v>
      </c>
      <c r="DY451" s="12">
        <v>0</v>
      </c>
    </row>
    <row r="452" spans="1:129" x14ac:dyDescent="0.25">
      <c r="A452" s="294">
        <v>103866</v>
      </c>
      <c r="B452" s="294">
        <v>676230</v>
      </c>
      <c r="C452" s="294">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560">
        <v>2.1739130434782601E-2</v>
      </c>
      <c r="BC452" s="560">
        <v>6.4102564102564097E-2</v>
      </c>
      <c r="BD452" s="560">
        <v>0</v>
      </c>
      <c r="BE452" s="560">
        <v>0.127906976744186</v>
      </c>
      <c r="BF452" s="13"/>
      <c r="BG452" s="13"/>
      <c r="BH452" s="13"/>
      <c r="BI452" s="13"/>
      <c r="BJ452" s="13"/>
      <c r="BK452" s="13"/>
      <c r="BL452" s="13"/>
      <c r="BM452" s="13"/>
      <c r="BN452" s="13">
        <v>2.1739130434782601E-2</v>
      </c>
      <c r="BO452" s="13">
        <v>6.4102564102564097E-2</v>
      </c>
      <c r="BP452" s="13">
        <v>0</v>
      </c>
      <c r="BQ452" s="13">
        <v>0.127906976744186</v>
      </c>
      <c r="BR452" s="704" t="s">
        <v>35</v>
      </c>
      <c r="BS452" s="704" t="s">
        <v>36</v>
      </c>
      <c r="BT452" s="704" t="s">
        <v>35</v>
      </c>
      <c r="BU452" s="704" t="s">
        <v>35</v>
      </c>
      <c r="BV452" s="704" t="s">
        <v>35</v>
      </c>
      <c r="BW452" s="704" t="s">
        <v>36</v>
      </c>
      <c r="BX452" s="704" t="s">
        <v>35</v>
      </c>
      <c r="BY452" s="704" t="s">
        <v>35</v>
      </c>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21.82</v>
      </c>
      <c r="CF452" s="14">
        <f>+INDEX('Monthy Targets'!AB:AB,MATCH(FY2018_ALL_Targets!$B452,'Monthy Targets'!$B:$B,0))</f>
        <v>21.94</v>
      </c>
      <c r="CG452" s="14">
        <f>+INDEX('Monthy Targets'!AC:AC,MATCH(FY2018_ALL_Targets!$B452,'Monthy Targets'!$B:$B,0))</f>
        <v>0</v>
      </c>
      <c r="CH452" s="14">
        <f>+INDEX('Monthy Targets'!AD:AD,MATCH(FY2018_ALL_Targets!$B452,'Monthy Targets'!$B:$B,0))</f>
        <v>0</v>
      </c>
      <c r="CI452" s="14">
        <f>+INDEX('Monthy Targets'!AE:AE,MATCH(FY2018_ALL_Targets!$B452,'Monthy Targets'!$B:$B,0))</f>
        <v>0</v>
      </c>
      <c r="CJ452" s="14">
        <f>+INDEX('Monthy Targets'!AF:AF,MATCH(FY2018_ALL_Targets!$B452,'Monthy Targets'!$B:$B,0))</f>
        <v>0</v>
      </c>
      <c r="CK452" s="14">
        <f>+INDEX('Monthy Targets'!AG:AG,MATCH(FY2018_ALL_Targets!$B452,'Monthy Targets'!$B:$B,0))</f>
        <v>0</v>
      </c>
      <c r="CL452" s="14">
        <v>1.45</v>
      </c>
      <c r="CM452" s="14">
        <v>1.45</v>
      </c>
      <c r="CN452" s="14">
        <v>1.45</v>
      </c>
      <c r="CO452" s="14">
        <v>1.45</v>
      </c>
      <c r="CP452" s="14">
        <v>1.45</v>
      </c>
      <c r="CQ452" s="14">
        <v>0</v>
      </c>
      <c r="CR452" s="14">
        <v>1.45</v>
      </c>
      <c r="CS452" s="14">
        <v>1.45</v>
      </c>
      <c r="DB452" s="14">
        <v>2.69</v>
      </c>
      <c r="DC452" s="14">
        <v>2.69</v>
      </c>
      <c r="DD452" s="14">
        <v>2.69</v>
      </c>
      <c r="DE452" s="14">
        <v>2.69</v>
      </c>
      <c r="DF452" s="14">
        <v>2.69</v>
      </c>
      <c r="DG452" s="14">
        <v>0</v>
      </c>
      <c r="DH452" s="14">
        <v>2.69</v>
      </c>
      <c r="DI452" s="14">
        <v>2.69</v>
      </c>
      <c r="DR452" s="14">
        <v>4.0999999999999996</v>
      </c>
      <c r="DS452" s="14">
        <v>3.75</v>
      </c>
      <c r="DV452" s="183">
        <f t="shared" si="21"/>
        <v>1</v>
      </c>
      <c r="DW452" s="183">
        <f t="shared" si="22"/>
        <v>1</v>
      </c>
      <c r="DX452" s="12">
        <f t="shared" si="23"/>
        <v>0</v>
      </c>
      <c r="DY452" s="12">
        <v>0</v>
      </c>
    </row>
    <row r="453" spans="1:129" x14ac:dyDescent="0.25">
      <c r="A453" s="294">
        <v>103963</v>
      </c>
      <c r="B453" s="294">
        <v>676237</v>
      </c>
      <c r="C453" s="294">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560">
        <v>4.6511627906976702E-2</v>
      </c>
      <c r="BC453" s="560">
        <v>6.4516129032258104E-2</v>
      </c>
      <c r="BD453" s="560">
        <v>0</v>
      </c>
      <c r="BE453" s="560">
        <v>7.3170731707317097E-2</v>
      </c>
      <c r="BF453" s="13"/>
      <c r="BG453" s="13"/>
      <c r="BH453" s="13"/>
      <c r="BI453" s="13"/>
      <c r="BJ453" s="13"/>
      <c r="BK453" s="13"/>
      <c r="BL453" s="13"/>
      <c r="BM453" s="13"/>
      <c r="BN453" s="13">
        <v>4.6511627906976702E-2</v>
      </c>
      <c r="BO453" s="13">
        <v>6.4516129032258104E-2</v>
      </c>
      <c r="BP453" s="13">
        <v>0</v>
      </c>
      <c r="BQ453" s="13">
        <v>7.3170731707317097E-2</v>
      </c>
      <c r="BR453" s="704" t="s">
        <v>35</v>
      </c>
      <c r="BS453" s="704" t="s">
        <v>35</v>
      </c>
      <c r="BT453" s="704" t="s">
        <v>35</v>
      </c>
      <c r="BU453" s="704" t="s">
        <v>35</v>
      </c>
      <c r="BV453" s="704" t="s">
        <v>35</v>
      </c>
      <c r="BW453" s="704" t="s">
        <v>35</v>
      </c>
      <c r="BX453" s="704" t="s">
        <v>35</v>
      </c>
      <c r="BY453" s="704" t="s">
        <v>35</v>
      </c>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2.66</v>
      </c>
      <c r="CF453" s="14">
        <f>+INDEX('Monthy Targets'!AB:AB,MATCH(FY2018_ALL_Targets!$B453,'Monthy Targets'!$B:$B,0))</f>
        <v>2.67</v>
      </c>
      <c r="CG453" s="14">
        <f>+INDEX('Monthy Targets'!AC:AC,MATCH(FY2018_ALL_Targets!$B453,'Monthy Targets'!$B:$B,0))</f>
        <v>0</v>
      </c>
      <c r="CH453" s="14">
        <f>+INDEX('Monthy Targets'!AD:AD,MATCH(FY2018_ALL_Targets!$B453,'Monthy Targets'!$B:$B,0))</f>
        <v>0</v>
      </c>
      <c r="CI453" s="14">
        <f>+INDEX('Monthy Targets'!AE:AE,MATCH(FY2018_ALL_Targets!$B453,'Monthy Targets'!$B:$B,0))</f>
        <v>0</v>
      </c>
      <c r="CJ453" s="14">
        <f>+INDEX('Monthy Targets'!AF:AF,MATCH(FY2018_ALL_Targets!$B453,'Monthy Targets'!$B:$B,0))</f>
        <v>0</v>
      </c>
      <c r="CK453" s="14">
        <f>+INDEX('Monthy Targets'!AG:AG,MATCH(FY2018_ALL_Targets!$B453,'Monthy Targets'!$B:$B,0))</f>
        <v>0</v>
      </c>
      <c r="CL453" s="14">
        <v>0</v>
      </c>
      <c r="CM453" s="14">
        <v>0.18</v>
      </c>
      <c r="CN453" s="14">
        <v>0.18</v>
      </c>
      <c r="CO453" s="14">
        <v>0.18</v>
      </c>
      <c r="CP453" s="14">
        <v>0.18</v>
      </c>
      <c r="CQ453" s="14">
        <v>0.18</v>
      </c>
      <c r="CR453" s="14">
        <v>0.18</v>
      </c>
      <c r="CS453" s="14">
        <v>0.18</v>
      </c>
      <c r="DB453" s="14">
        <v>0</v>
      </c>
      <c r="DC453" s="14">
        <v>0.33</v>
      </c>
      <c r="DD453" s="14">
        <v>0.33</v>
      </c>
      <c r="DE453" s="14">
        <v>0.33</v>
      </c>
      <c r="DF453" s="14">
        <v>0.33</v>
      </c>
      <c r="DG453" s="14">
        <v>0.33</v>
      </c>
      <c r="DH453" s="14">
        <v>0.33</v>
      </c>
      <c r="DI453" s="14">
        <v>0.33</v>
      </c>
      <c r="DR453" s="14">
        <v>0.45</v>
      </c>
      <c r="DS453" s="14">
        <v>0.51</v>
      </c>
      <c r="DV453" s="183">
        <f t="shared" si="21"/>
        <v>0</v>
      </c>
      <c r="DW453" s="183">
        <f t="shared" si="22"/>
        <v>0</v>
      </c>
      <c r="DX453" s="12">
        <f t="shared" si="23"/>
        <v>0</v>
      </c>
      <c r="DY453" s="12">
        <v>0</v>
      </c>
    </row>
    <row r="454" spans="1:129" x14ac:dyDescent="0.25">
      <c r="A454" s="294">
        <v>104003</v>
      </c>
      <c r="B454" s="294">
        <v>676238</v>
      </c>
      <c r="C454" s="294">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560">
        <v>0</v>
      </c>
      <c r="BC454" s="560">
        <v>0.05</v>
      </c>
      <c r="BD454" s="560">
        <v>0</v>
      </c>
      <c r="BE454" s="560">
        <v>0.13636363636363599</v>
      </c>
      <c r="BF454" s="13"/>
      <c r="BG454" s="13"/>
      <c r="BH454" s="13"/>
      <c r="BI454" s="13"/>
      <c r="BJ454" s="13"/>
      <c r="BK454" s="13"/>
      <c r="BL454" s="13"/>
      <c r="BM454" s="13"/>
      <c r="BN454" s="13">
        <v>0</v>
      </c>
      <c r="BO454" s="13">
        <v>0.05</v>
      </c>
      <c r="BP454" s="13">
        <v>0</v>
      </c>
      <c r="BQ454" s="13">
        <v>0.13636363636363599</v>
      </c>
      <c r="BR454" s="704" t="s">
        <v>35</v>
      </c>
      <c r="BS454" s="704" t="s">
        <v>35</v>
      </c>
      <c r="BT454" s="704" t="s">
        <v>35</v>
      </c>
      <c r="BU454" s="704" t="s">
        <v>35</v>
      </c>
      <c r="BV454" s="704" t="s">
        <v>35</v>
      </c>
      <c r="BW454" s="704" t="s">
        <v>35</v>
      </c>
      <c r="BX454" s="704" t="s">
        <v>35</v>
      </c>
      <c r="BY454" s="704" t="s">
        <v>35</v>
      </c>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13.4</v>
      </c>
      <c r="CF454" s="14">
        <f>+INDEX('Monthy Targets'!AB:AB,MATCH(FY2018_ALL_Targets!$B454,'Monthy Targets'!$B:$B,0))</f>
        <v>13.47</v>
      </c>
      <c r="CG454" s="14">
        <f>+INDEX('Monthy Targets'!AC:AC,MATCH(FY2018_ALL_Targets!$B454,'Monthy Targets'!$B:$B,0))</f>
        <v>0</v>
      </c>
      <c r="CH454" s="14">
        <f>+INDEX('Monthy Targets'!AD:AD,MATCH(FY2018_ALL_Targets!$B454,'Monthy Targets'!$B:$B,0))</f>
        <v>0</v>
      </c>
      <c r="CI454" s="14">
        <f>+INDEX('Monthy Targets'!AE:AE,MATCH(FY2018_ALL_Targets!$B454,'Monthy Targets'!$B:$B,0))</f>
        <v>0</v>
      </c>
      <c r="CJ454" s="14">
        <f>+INDEX('Monthy Targets'!AF:AF,MATCH(FY2018_ALL_Targets!$B454,'Monthy Targets'!$B:$B,0))</f>
        <v>0</v>
      </c>
      <c r="CK454" s="14">
        <f>+INDEX('Monthy Targets'!AG:AG,MATCH(FY2018_ALL_Targets!$B454,'Monthy Targets'!$B:$B,0))</f>
        <v>0</v>
      </c>
      <c r="CL454" s="14">
        <v>0.89</v>
      </c>
      <c r="CM454" s="14">
        <v>0</v>
      </c>
      <c r="CN454" s="14">
        <v>0.89</v>
      </c>
      <c r="CO454" s="14">
        <v>0</v>
      </c>
      <c r="CP454" s="14">
        <v>0.89</v>
      </c>
      <c r="CQ454" s="14">
        <v>0.89</v>
      </c>
      <c r="CR454" s="14">
        <v>0.89</v>
      </c>
      <c r="CS454" s="14">
        <v>0.89</v>
      </c>
      <c r="DB454" s="14">
        <v>1.65</v>
      </c>
      <c r="DC454" s="14">
        <v>0</v>
      </c>
      <c r="DD454" s="14">
        <v>1.65</v>
      </c>
      <c r="DE454" s="14">
        <v>0</v>
      </c>
      <c r="DF454" s="14">
        <v>1.65</v>
      </c>
      <c r="DG454" s="14">
        <v>1.65</v>
      </c>
      <c r="DH454" s="14">
        <v>1.65</v>
      </c>
      <c r="DI454" s="14">
        <v>1.65</v>
      </c>
      <c r="DR454" s="14">
        <v>1.97</v>
      </c>
      <c r="DS454" s="14">
        <v>2.58</v>
      </c>
      <c r="DV454" s="183">
        <f t="shared" si="21"/>
        <v>0</v>
      </c>
      <c r="DW454" s="183">
        <f t="shared" si="22"/>
        <v>0</v>
      </c>
      <c r="DX454" s="12">
        <f t="shared" si="23"/>
        <v>0</v>
      </c>
      <c r="DY454" s="12">
        <v>0</v>
      </c>
    </row>
    <row r="455" spans="1:129" x14ac:dyDescent="0.25">
      <c r="A455" s="294">
        <v>103799</v>
      </c>
      <c r="B455" s="294">
        <v>676239</v>
      </c>
      <c r="C455" s="294">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560">
        <v>1.38888888888889E-2</v>
      </c>
      <c r="BC455" s="560">
        <v>0.11764705882352899</v>
      </c>
      <c r="BD455" s="560">
        <v>0</v>
      </c>
      <c r="BE455" s="560">
        <v>0.10294117647058799</v>
      </c>
      <c r="BF455" s="13"/>
      <c r="BG455" s="13"/>
      <c r="BH455" s="13"/>
      <c r="BI455" s="13"/>
      <c r="BJ455" s="13"/>
      <c r="BK455" s="13"/>
      <c r="BL455" s="13"/>
      <c r="BM455" s="13"/>
      <c r="BN455" s="13">
        <v>1.38888888888889E-2</v>
      </c>
      <c r="BO455" s="13">
        <v>0.11764705882352899</v>
      </c>
      <c r="BP455" s="13">
        <v>0</v>
      </c>
      <c r="BQ455" s="13">
        <v>0.10294117647058799</v>
      </c>
      <c r="BR455" s="704" t="s">
        <v>35</v>
      </c>
      <c r="BS455" s="704" t="s">
        <v>36</v>
      </c>
      <c r="BT455" s="704" t="s">
        <v>35</v>
      </c>
      <c r="BU455" s="704" t="s">
        <v>35</v>
      </c>
      <c r="BV455" s="704" t="s">
        <v>35</v>
      </c>
      <c r="BW455" s="704" t="s">
        <v>36</v>
      </c>
      <c r="BX455" s="704" t="s">
        <v>35</v>
      </c>
      <c r="BY455" s="704" t="s">
        <v>35</v>
      </c>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4.0999999999999996</v>
      </c>
      <c r="CF455" s="14">
        <f>+INDEX('Monthy Targets'!AB:AB,MATCH(FY2018_ALL_Targets!$B455,'Monthy Targets'!$B:$B,0))</f>
        <v>4.0999999999999996</v>
      </c>
      <c r="CG455" s="14">
        <f>+INDEX('Monthy Targets'!AC:AC,MATCH(FY2018_ALL_Targets!$B455,'Monthy Targets'!$B:$B,0))</f>
        <v>0</v>
      </c>
      <c r="CH455" s="14">
        <f>+INDEX('Monthy Targets'!AD:AD,MATCH(FY2018_ALL_Targets!$B455,'Monthy Targets'!$B:$B,0))</f>
        <v>0</v>
      </c>
      <c r="CI455" s="14">
        <f>+INDEX('Monthy Targets'!AE:AE,MATCH(FY2018_ALL_Targets!$B455,'Monthy Targets'!$B:$B,0))</f>
        <v>0</v>
      </c>
      <c r="CJ455" s="14">
        <f>+INDEX('Monthy Targets'!AF:AF,MATCH(FY2018_ALL_Targets!$B455,'Monthy Targets'!$B:$B,0))</f>
        <v>0</v>
      </c>
      <c r="CK455" s="14">
        <f>+INDEX('Monthy Targets'!AG:AG,MATCH(FY2018_ALL_Targets!$B455,'Monthy Targets'!$B:$B,0))</f>
        <v>0</v>
      </c>
      <c r="CL455" s="14">
        <v>0.27</v>
      </c>
      <c r="CM455" s="14">
        <v>0</v>
      </c>
      <c r="CN455" s="14">
        <v>0.27</v>
      </c>
      <c r="CO455" s="14">
        <v>0.27</v>
      </c>
      <c r="CP455" s="14">
        <v>0.27</v>
      </c>
      <c r="CQ455" s="14">
        <v>0</v>
      </c>
      <c r="CR455" s="14">
        <v>0.27</v>
      </c>
      <c r="CS455" s="14">
        <v>0.27</v>
      </c>
      <c r="DB455" s="14">
        <v>0.51</v>
      </c>
      <c r="DC455" s="14">
        <v>0</v>
      </c>
      <c r="DD455" s="14">
        <v>0.51</v>
      </c>
      <c r="DE455" s="14">
        <v>0.51</v>
      </c>
      <c r="DF455" s="14">
        <v>0.51</v>
      </c>
      <c r="DG455" s="14">
        <v>0</v>
      </c>
      <c r="DH455" s="14">
        <v>0.51</v>
      </c>
      <c r="DI455" s="14">
        <v>0.51</v>
      </c>
      <c r="DR455" s="14">
        <v>0.69</v>
      </c>
      <c r="DS455" s="14">
        <v>0.7</v>
      </c>
      <c r="DV455" s="183">
        <f t="shared" si="21"/>
        <v>1</v>
      </c>
      <c r="DW455" s="183">
        <f t="shared" si="22"/>
        <v>1</v>
      </c>
      <c r="DX455" s="12">
        <f t="shared" si="23"/>
        <v>0</v>
      </c>
      <c r="DY455" s="12">
        <v>0</v>
      </c>
    </row>
    <row r="456" spans="1:129" x14ac:dyDescent="0.25">
      <c r="A456" s="294">
        <v>4883</v>
      </c>
      <c r="B456" s="294">
        <v>676242</v>
      </c>
      <c r="C456" s="294">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560">
        <v>2.8571428571428598E-2</v>
      </c>
      <c r="BC456" s="560">
        <v>2.3809523809523801E-2</v>
      </c>
      <c r="BD456" s="560">
        <v>0</v>
      </c>
      <c r="BE456" s="560">
        <v>0.15384615384615399</v>
      </c>
      <c r="BF456" s="13"/>
      <c r="BG456" s="13"/>
      <c r="BH456" s="13"/>
      <c r="BI456" s="13"/>
      <c r="BJ456" s="13"/>
      <c r="BK456" s="13"/>
      <c r="BL456" s="13"/>
      <c r="BM456" s="13"/>
      <c r="BN456" s="13">
        <v>2.8571428571428598E-2</v>
      </c>
      <c r="BO456" s="13">
        <v>2.3809523809523801E-2</v>
      </c>
      <c r="BP456" s="13">
        <v>0</v>
      </c>
      <c r="BQ456" s="13">
        <v>0.15384615384615399</v>
      </c>
      <c r="BR456" s="704" t="s">
        <v>35</v>
      </c>
      <c r="BS456" s="704" t="s">
        <v>35</v>
      </c>
      <c r="BT456" s="704" t="s">
        <v>35</v>
      </c>
      <c r="BU456" s="704" t="s">
        <v>35</v>
      </c>
      <c r="BV456" s="704" t="s">
        <v>35</v>
      </c>
      <c r="BW456" s="704" t="s">
        <v>35</v>
      </c>
      <c r="BX456" s="704" t="s">
        <v>35</v>
      </c>
      <c r="BY456" s="704" t="s">
        <v>35</v>
      </c>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6.32</v>
      </c>
      <c r="CF456" s="14">
        <f>+INDEX('Monthy Targets'!AB:AB,MATCH(FY2018_ALL_Targets!$B456,'Monthy Targets'!$B:$B,0))</f>
        <v>6.35</v>
      </c>
      <c r="CG456" s="14">
        <f>+INDEX('Monthy Targets'!AC:AC,MATCH(FY2018_ALL_Targets!$B456,'Monthy Targets'!$B:$B,0))</f>
        <v>0</v>
      </c>
      <c r="CH456" s="14">
        <f>+INDEX('Monthy Targets'!AD:AD,MATCH(FY2018_ALL_Targets!$B456,'Monthy Targets'!$B:$B,0))</f>
        <v>0</v>
      </c>
      <c r="CI456" s="14">
        <f>+INDEX('Monthy Targets'!AE:AE,MATCH(FY2018_ALL_Targets!$B456,'Monthy Targets'!$B:$B,0))</f>
        <v>0</v>
      </c>
      <c r="CJ456" s="14">
        <f>+INDEX('Monthy Targets'!AF:AF,MATCH(FY2018_ALL_Targets!$B456,'Monthy Targets'!$B:$B,0))</f>
        <v>0</v>
      </c>
      <c r="CK456" s="14">
        <f>+INDEX('Monthy Targets'!AG:AG,MATCH(FY2018_ALL_Targets!$B456,'Monthy Targets'!$B:$B,0))</f>
        <v>0</v>
      </c>
      <c r="CL456" s="14">
        <v>0</v>
      </c>
      <c r="CM456" s="14">
        <v>0.42</v>
      </c>
      <c r="CN456" s="14">
        <v>0.42</v>
      </c>
      <c r="CO456" s="14">
        <v>0.42</v>
      </c>
      <c r="CP456" s="14">
        <v>0.42</v>
      </c>
      <c r="CQ456" s="14">
        <v>0.42</v>
      </c>
      <c r="CR456" s="14">
        <v>0.42</v>
      </c>
      <c r="CS456" s="14">
        <v>0.42</v>
      </c>
      <c r="DB456" s="14">
        <v>0</v>
      </c>
      <c r="DC456" s="14">
        <v>0.78</v>
      </c>
      <c r="DD456" s="14">
        <v>0.78</v>
      </c>
      <c r="DE456" s="14">
        <v>0.78</v>
      </c>
      <c r="DF456" s="14">
        <v>0.78</v>
      </c>
      <c r="DG456" s="14">
        <v>0.78</v>
      </c>
      <c r="DH456" s="14">
        <v>0.78</v>
      </c>
      <c r="DI456" s="14">
        <v>0.78</v>
      </c>
      <c r="DR456" s="14">
        <v>1.06</v>
      </c>
      <c r="DS456" s="14">
        <v>1.22</v>
      </c>
      <c r="DV456" s="183">
        <f t="shared" si="21"/>
        <v>0</v>
      </c>
      <c r="DW456" s="183">
        <f t="shared" si="22"/>
        <v>0</v>
      </c>
      <c r="DX456" s="12">
        <f t="shared" si="23"/>
        <v>0</v>
      </c>
      <c r="DY456" s="12">
        <v>0</v>
      </c>
    </row>
    <row r="457" spans="1:129" x14ac:dyDescent="0.25">
      <c r="A457" s="294">
        <v>104157</v>
      </c>
      <c r="B457" s="294">
        <v>676245</v>
      </c>
      <c r="C457" s="294">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560">
        <v>0</v>
      </c>
      <c r="BC457" s="560">
        <v>4.6153846153846198E-2</v>
      </c>
      <c r="BD457" s="560">
        <v>0</v>
      </c>
      <c r="BE457" s="560">
        <v>0.18390804597701099</v>
      </c>
      <c r="BF457" s="13"/>
      <c r="BG457" s="13"/>
      <c r="BH457" s="13"/>
      <c r="BI457" s="13"/>
      <c r="BJ457" s="13"/>
      <c r="BK457" s="13"/>
      <c r="BL457" s="13"/>
      <c r="BM457" s="13"/>
      <c r="BN457" s="13">
        <v>0</v>
      </c>
      <c r="BO457" s="13">
        <v>4.6153846153846198E-2</v>
      </c>
      <c r="BP457" s="13">
        <v>0</v>
      </c>
      <c r="BQ457" s="13">
        <v>0.18390804597701099</v>
      </c>
      <c r="BR457" s="704" t="s">
        <v>35</v>
      </c>
      <c r="BS457" s="704" t="s">
        <v>35</v>
      </c>
      <c r="BT457" s="704" t="s">
        <v>35</v>
      </c>
      <c r="BU457" s="704" t="s">
        <v>35</v>
      </c>
      <c r="BV457" s="704" t="s">
        <v>35</v>
      </c>
      <c r="BW457" s="704" t="s">
        <v>35</v>
      </c>
      <c r="BX457" s="704" t="s">
        <v>35</v>
      </c>
      <c r="BY457" s="704" t="s">
        <v>35</v>
      </c>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16.899999999999999</v>
      </c>
      <c r="CF457" s="14">
        <f>+INDEX('Monthy Targets'!AB:AB,MATCH(FY2018_ALL_Targets!$B457,'Monthy Targets'!$B:$B,0))</f>
        <v>16.98</v>
      </c>
      <c r="CG457" s="14">
        <f>+INDEX('Monthy Targets'!AC:AC,MATCH(FY2018_ALL_Targets!$B457,'Monthy Targets'!$B:$B,0))</f>
        <v>0</v>
      </c>
      <c r="CH457" s="14">
        <f>+INDEX('Monthy Targets'!AD:AD,MATCH(FY2018_ALL_Targets!$B457,'Monthy Targets'!$B:$B,0))</f>
        <v>0</v>
      </c>
      <c r="CI457" s="14">
        <f>+INDEX('Monthy Targets'!AE:AE,MATCH(FY2018_ALL_Targets!$B457,'Monthy Targets'!$B:$B,0))</f>
        <v>0</v>
      </c>
      <c r="CJ457" s="14">
        <f>+INDEX('Monthy Targets'!AF:AF,MATCH(FY2018_ALL_Targets!$B457,'Monthy Targets'!$B:$B,0))</f>
        <v>0</v>
      </c>
      <c r="CK457" s="14">
        <f>+INDEX('Monthy Targets'!AG:AG,MATCH(FY2018_ALL_Targets!$B457,'Monthy Targets'!$B:$B,0))</f>
        <v>0</v>
      </c>
      <c r="CL457" s="14">
        <v>1.1200000000000001</v>
      </c>
      <c r="CM457" s="14">
        <v>0</v>
      </c>
      <c r="CN457" s="14">
        <v>1.1200000000000001</v>
      </c>
      <c r="CO457" s="14">
        <v>1.1200000000000001</v>
      </c>
      <c r="CP457" s="14">
        <v>1.1200000000000001</v>
      </c>
      <c r="CQ457" s="14">
        <v>1.1200000000000001</v>
      </c>
      <c r="CR457" s="14">
        <v>1.1200000000000001</v>
      </c>
      <c r="CS457" s="14">
        <v>1.1200000000000001</v>
      </c>
      <c r="DB457" s="14">
        <v>2.08</v>
      </c>
      <c r="DC457" s="14">
        <v>0</v>
      </c>
      <c r="DD457" s="14">
        <v>2.08</v>
      </c>
      <c r="DE457" s="14">
        <v>2.08</v>
      </c>
      <c r="DF457" s="14">
        <v>2.08</v>
      </c>
      <c r="DG457" s="14">
        <v>2.08</v>
      </c>
      <c r="DH457" s="14">
        <v>2.08</v>
      </c>
      <c r="DI457" s="14">
        <v>2.08</v>
      </c>
      <c r="DR457" s="14">
        <v>2.83</v>
      </c>
      <c r="DS457" s="14">
        <v>3.25</v>
      </c>
      <c r="DV457" s="183">
        <f t="shared" si="21"/>
        <v>0</v>
      </c>
      <c r="DW457" s="183">
        <f t="shared" si="22"/>
        <v>0</v>
      </c>
      <c r="DX457" s="12">
        <f t="shared" si="23"/>
        <v>0</v>
      </c>
      <c r="DY457" s="12">
        <v>0</v>
      </c>
    </row>
    <row r="458" spans="1:129" x14ac:dyDescent="0.25">
      <c r="A458" s="294">
        <v>104250</v>
      </c>
      <c r="B458" s="294">
        <v>676247</v>
      </c>
      <c r="C458" s="294">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560">
        <v>0</v>
      </c>
      <c r="BC458" s="560">
        <v>1.7543859649122799E-2</v>
      </c>
      <c r="BD458" s="560">
        <v>0</v>
      </c>
      <c r="BE458" s="560">
        <v>0.13636363636363599</v>
      </c>
      <c r="BF458" s="13"/>
      <c r="BG458" s="13"/>
      <c r="BH458" s="13"/>
      <c r="BI458" s="13"/>
      <c r="BJ458" s="13"/>
      <c r="BK458" s="13"/>
      <c r="BL458" s="13"/>
      <c r="BM458" s="13"/>
      <c r="BN458" s="13">
        <v>0</v>
      </c>
      <c r="BO458" s="13">
        <v>1.7543859649122799E-2</v>
      </c>
      <c r="BP458" s="13">
        <v>0</v>
      </c>
      <c r="BQ458" s="13">
        <v>0.13636363636363599</v>
      </c>
      <c r="BR458" s="704" t="s">
        <v>35</v>
      </c>
      <c r="BS458" s="704" t="s">
        <v>35</v>
      </c>
      <c r="BT458" s="704" t="s">
        <v>35</v>
      </c>
      <c r="BU458" s="704" t="s">
        <v>35</v>
      </c>
      <c r="BV458" s="704" t="s">
        <v>35</v>
      </c>
      <c r="BW458" s="704" t="s">
        <v>35</v>
      </c>
      <c r="BX458" s="704" t="s">
        <v>35</v>
      </c>
      <c r="BY458" s="704" t="s">
        <v>35</v>
      </c>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5.97</v>
      </c>
      <c r="CF458" s="14">
        <f>+INDEX('Monthy Targets'!AB:AB,MATCH(FY2018_ALL_Targets!$B458,'Monthy Targets'!$B:$B,0))</f>
        <v>6</v>
      </c>
      <c r="CG458" s="14">
        <f>+INDEX('Monthy Targets'!AC:AC,MATCH(FY2018_ALL_Targets!$B458,'Monthy Targets'!$B:$B,0))</f>
        <v>0</v>
      </c>
      <c r="CH458" s="14">
        <f>+INDEX('Monthy Targets'!AD:AD,MATCH(FY2018_ALL_Targets!$B458,'Monthy Targets'!$B:$B,0))</f>
        <v>0</v>
      </c>
      <c r="CI458" s="14">
        <f>+INDEX('Monthy Targets'!AE:AE,MATCH(FY2018_ALL_Targets!$B458,'Monthy Targets'!$B:$B,0))</f>
        <v>0</v>
      </c>
      <c r="CJ458" s="14">
        <f>+INDEX('Monthy Targets'!AF:AF,MATCH(FY2018_ALL_Targets!$B458,'Monthy Targets'!$B:$B,0))</f>
        <v>0</v>
      </c>
      <c r="CK458" s="14">
        <f>+INDEX('Monthy Targets'!AG:AG,MATCH(FY2018_ALL_Targets!$B458,'Monthy Targets'!$B:$B,0))</f>
        <v>0</v>
      </c>
      <c r="CL458" s="14">
        <v>0.4</v>
      </c>
      <c r="CM458" s="14">
        <v>0</v>
      </c>
      <c r="CN458" s="14">
        <v>0.4</v>
      </c>
      <c r="CO458" s="14">
        <v>0.4</v>
      </c>
      <c r="CP458" s="14">
        <v>0.4</v>
      </c>
      <c r="CQ458" s="14">
        <v>0.4</v>
      </c>
      <c r="CR458" s="14">
        <v>0.4</v>
      </c>
      <c r="CS458" s="14">
        <v>0.4</v>
      </c>
      <c r="DB458" s="14">
        <v>0.74</v>
      </c>
      <c r="DC458" s="14">
        <v>0</v>
      </c>
      <c r="DD458" s="14">
        <v>0.74</v>
      </c>
      <c r="DE458" s="14">
        <v>0.74</v>
      </c>
      <c r="DF458" s="14">
        <v>0.74</v>
      </c>
      <c r="DG458" s="14">
        <v>0.74</v>
      </c>
      <c r="DH458" s="14">
        <v>0.74</v>
      </c>
      <c r="DI458" s="14">
        <v>0.74</v>
      </c>
      <c r="DR458" s="14">
        <v>1</v>
      </c>
      <c r="DS458" s="14">
        <v>1.1499999999999999</v>
      </c>
      <c r="DV458" s="183">
        <f t="shared" si="21"/>
        <v>0</v>
      </c>
      <c r="DW458" s="183">
        <f t="shared" si="22"/>
        <v>0</v>
      </c>
      <c r="DX458" s="12">
        <f t="shared" si="23"/>
        <v>0</v>
      </c>
      <c r="DY458" s="12">
        <v>0</v>
      </c>
    </row>
    <row r="459" spans="1:129" x14ac:dyDescent="0.25">
      <c r="A459" s="294">
        <v>102903</v>
      </c>
      <c r="B459" s="294">
        <v>676248</v>
      </c>
      <c r="C459" s="294">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560">
        <v>2.53164556962025E-2</v>
      </c>
      <c r="BC459" s="560">
        <v>5.1724137931034503E-2</v>
      </c>
      <c r="BD459" s="560">
        <v>0</v>
      </c>
      <c r="BE459" s="560">
        <v>0.20512820512820501</v>
      </c>
      <c r="BF459" s="13"/>
      <c r="BG459" s="13"/>
      <c r="BH459" s="13"/>
      <c r="BI459" s="13"/>
      <c r="BJ459" s="13"/>
      <c r="BK459" s="13"/>
      <c r="BL459" s="13"/>
      <c r="BM459" s="13"/>
      <c r="BN459" s="13">
        <v>2.53164556962025E-2</v>
      </c>
      <c r="BO459" s="13">
        <v>5.1724137931034503E-2</v>
      </c>
      <c r="BP459" s="13">
        <v>0</v>
      </c>
      <c r="BQ459" s="13">
        <v>0.20512820512820501</v>
      </c>
      <c r="BR459" s="704" t="s">
        <v>35</v>
      </c>
      <c r="BS459" s="704" t="s">
        <v>35</v>
      </c>
      <c r="BT459" s="704" t="s">
        <v>35</v>
      </c>
      <c r="BU459" s="704" t="s">
        <v>35</v>
      </c>
      <c r="BV459" s="704" t="s">
        <v>35</v>
      </c>
      <c r="BW459" s="704" t="s">
        <v>35</v>
      </c>
      <c r="BX459" s="704" t="s">
        <v>35</v>
      </c>
      <c r="BY459" s="704" t="s">
        <v>35</v>
      </c>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6.22</v>
      </c>
      <c r="CF459" s="14">
        <f>+INDEX('Monthy Targets'!AB:AB,MATCH(FY2018_ALL_Targets!$B459,'Monthy Targets'!$B:$B,0))</f>
        <v>6.25</v>
      </c>
      <c r="CG459" s="14">
        <f>+INDEX('Monthy Targets'!AC:AC,MATCH(FY2018_ALL_Targets!$B459,'Monthy Targets'!$B:$B,0))</f>
        <v>0</v>
      </c>
      <c r="CH459" s="14">
        <f>+INDEX('Monthy Targets'!AD:AD,MATCH(FY2018_ALL_Targets!$B459,'Monthy Targets'!$B:$B,0))</f>
        <v>0</v>
      </c>
      <c r="CI459" s="14">
        <f>+INDEX('Monthy Targets'!AE:AE,MATCH(FY2018_ALL_Targets!$B459,'Monthy Targets'!$B:$B,0))</f>
        <v>0</v>
      </c>
      <c r="CJ459" s="14">
        <f>+INDEX('Monthy Targets'!AF:AF,MATCH(FY2018_ALL_Targets!$B459,'Monthy Targets'!$B:$B,0))</f>
        <v>0</v>
      </c>
      <c r="CK459" s="14">
        <f>+INDEX('Monthy Targets'!AG:AG,MATCH(FY2018_ALL_Targets!$B459,'Monthy Targets'!$B:$B,0))</f>
        <v>0</v>
      </c>
      <c r="CL459" s="14">
        <v>0.41</v>
      </c>
      <c r="CM459" s="14">
        <v>0.41</v>
      </c>
      <c r="CN459" s="14">
        <v>0.41</v>
      </c>
      <c r="CO459" s="14">
        <v>0.41</v>
      </c>
      <c r="CP459" s="14">
        <v>0.41</v>
      </c>
      <c r="CQ459" s="14">
        <v>0.41</v>
      </c>
      <c r="CR459" s="14">
        <v>0.41</v>
      </c>
      <c r="CS459" s="14">
        <v>0.41</v>
      </c>
      <c r="DB459" s="14">
        <v>0.77</v>
      </c>
      <c r="DC459" s="14">
        <v>0.77</v>
      </c>
      <c r="DD459" s="14">
        <v>0.77</v>
      </c>
      <c r="DE459" s="14">
        <v>0.77</v>
      </c>
      <c r="DF459" s="14">
        <v>0.77</v>
      </c>
      <c r="DG459" s="14">
        <v>0.77</v>
      </c>
      <c r="DH459" s="14">
        <v>0.77</v>
      </c>
      <c r="DI459" s="14">
        <v>0.77</v>
      </c>
      <c r="DR459" s="14">
        <v>1.17</v>
      </c>
      <c r="DS459" s="14">
        <v>1.2</v>
      </c>
      <c r="DV459" s="183">
        <f t="shared" si="21"/>
        <v>0</v>
      </c>
      <c r="DW459" s="183">
        <f t="shared" si="22"/>
        <v>0</v>
      </c>
      <c r="DX459" s="12">
        <f t="shared" si="23"/>
        <v>0</v>
      </c>
      <c r="DY459" s="12">
        <v>0</v>
      </c>
    </row>
    <row r="460" spans="1:129" x14ac:dyDescent="0.25">
      <c r="A460" s="294">
        <v>104244</v>
      </c>
      <c r="B460" s="294">
        <v>676249</v>
      </c>
      <c r="C460" s="294">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560">
        <v>4.7619047619047603E-2</v>
      </c>
      <c r="BC460" s="560">
        <v>6.8965517241379296E-2</v>
      </c>
      <c r="BD460" s="560">
        <v>0</v>
      </c>
      <c r="BE460" s="560">
        <v>7.4999999999999997E-2</v>
      </c>
      <c r="BF460" s="13"/>
      <c r="BG460" s="13"/>
      <c r="BH460" s="13"/>
      <c r="BI460" s="13"/>
      <c r="BJ460" s="13"/>
      <c r="BK460" s="13"/>
      <c r="BL460" s="13"/>
      <c r="BM460" s="13"/>
      <c r="BN460" s="13">
        <v>4.7619047619047603E-2</v>
      </c>
      <c r="BO460" s="13">
        <v>6.8965517241379296E-2</v>
      </c>
      <c r="BP460" s="13">
        <v>0</v>
      </c>
      <c r="BQ460" s="13">
        <v>7.4999999999999997E-2</v>
      </c>
      <c r="BR460" s="704" t="s">
        <v>36</v>
      </c>
      <c r="BS460" s="704" t="s">
        <v>35</v>
      </c>
      <c r="BT460" s="704" t="s">
        <v>35</v>
      </c>
      <c r="BU460" s="704" t="s">
        <v>35</v>
      </c>
      <c r="BV460" s="704" t="s">
        <v>36</v>
      </c>
      <c r="BW460" s="704" t="s">
        <v>35</v>
      </c>
      <c r="BX460" s="704" t="s">
        <v>35</v>
      </c>
      <c r="BY460" s="704" t="s">
        <v>35</v>
      </c>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2.3199999999999998</v>
      </c>
      <c r="CF460" s="14">
        <f>+INDEX('Monthy Targets'!AB:AB,MATCH(FY2018_ALL_Targets!$B460,'Monthy Targets'!$B:$B,0))</f>
        <v>2.33</v>
      </c>
      <c r="CG460" s="14">
        <f>+INDEX('Monthy Targets'!AC:AC,MATCH(FY2018_ALL_Targets!$B460,'Monthy Targets'!$B:$B,0))</f>
        <v>0</v>
      </c>
      <c r="CH460" s="14">
        <f>+INDEX('Monthy Targets'!AD:AD,MATCH(FY2018_ALL_Targets!$B460,'Monthy Targets'!$B:$B,0))</f>
        <v>0</v>
      </c>
      <c r="CI460" s="14">
        <f>+INDEX('Monthy Targets'!AE:AE,MATCH(FY2018_ALL_Targets!$B460,'Monthy Targets'!$B:$B,0))</f>
        <v>0</v>
      </c>
      <c r="CJ460" s="14">
        <f>+INDEX('Monthy Targets'!AF:AF,MATCH(FY2018_ALL_Targets!$B460,'Monthy Targets'!$B:$B,0))</f>
        <v>0</v>
      </c>
      <c r="CK460" s="14">
        <f>+INDEX('Monthy Targets'!AG:AG,MATCH(FY2018_ALL_Targets!$B460,'Monthy Targets'!$B:$B,0))</f>
        <v>0</v>
      </c>
      <c r="CL460" s="14">
        <v>0</v>
      </c>
      <c r="CM460" s="14">
        <v>0.16</v>
      </c>
      <c r="CN460" s="14">
        <v>0.16</v>
      </c>
      <c r="CO460" s="14">
        <v>0.16</v>
      </c>
      <c r="CP460" s="14">
        <v>0</v>
      </c>
      <c r="CQ460" s="14">
        <v>0.16</v>
      </c>
      <c r="CR460" s="14">
        <v>0.16</v>
      </c>
      <c r="CS460" s="14">
        <v>0.16</v>
      </c>
      <c r="DB460" s="14">
        <v>0</v>
      </c>
      <c r="DC460" s="14">
        <v>0.28999999999999998</v>
      </c>
      <c r="DD460" s="14">
        <v>0.28999999999999998</v>
      </c>
      <c r="DE460" s="14">
        <v>0.28999999999999998</v>
      </c>
      <c r="DF460" s="14">
        <v>0</v>
      </c>
      <c r="DG460" s="14">
        <v>0.28999999999999998</v>
      </c>
      <c r="DH460" s="14">
        <v>0.28999999999999998</v>
      </c>
      <c r="DI460" s="14">
        <v>0.28999999999999998</v>
      </c>
      <c r="DR460" s="14">
        <v>0.39</v>
      </c>
      <c r="DS460" s="14">
        <v>0.4</v>
      </c>
      <c r="DV460" s="183">
        <f t="shared" si="21"/>
        <v>1</v>
      </c>
      <c r="DW460" s="183">
        <f t="shared" si="22"/>
        <v>1</v>
      </c>
      <c r="DX460" s="12">
        <f t="shared" si="23"/>
        <v>0</v>
      </c>
      <c r="DY460" s="12">
        <v>0</v>
      </c>
    </row>
    <row r="461" spans="1:129" x14ac:dyDescent="0.25">
      <c r="A461" s="294">
        <v>104200</v>
      </c>
      <c r="B461" s="294">
        <v>676251</v>
      </c>
      <c r="C461" s="294">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560">
        <v>0</v>
      </c>
      <c r="BC461" s="560">
        <v>7.69230769230769E-2</v>
      </c>
      <c r="BD461" s="560">
        <v>0</v>
      </c>
      <c r="BE461" s="560">
        <v>4.8387096774193498E-2</v>
      </c>
      <c r="BF461" s="13"/>
      <c r="BG461" s="13"/>
      <c r="BH461" s="13"/>
      <c r="BI461" s="13"/>
      <c r="BJ461" s="13"/>
      <c r="BK461" s="13"/>
      <c r="BL461" s="13"/>
      <c r="BM461" s="13"/>
      <c r="BN461" s="13">
        <v>0</v>
      </c>
      <c r="BO461" s="13">
        <v>7.69230769230769E-2</v>
      </c>
      <c r="BP461" s="13">
        <v>0</v>
      </c>
      <c r="BQ461" s="13">
        <v>4.8387096774193498E-2</v>
      </c>
      <c r="BR461" s="704" t="s">
        <v>35</v>
      </c>
      <c r="BS461" s="704" t="s">
        <v>35</v>
      </c>
      <c r="BT461" s="704" t="s">
        <v>35</v>
      </c>
      <c r="BU461" s="704" t="s">
        <v>35</v>
      </c>
      <c r="BV461" s="704" t="s">
        <v>35</v>
      </c>
      <c r="BW461" s="704" t="s">
        <v>35</v>
      </c>
      <c r="BX461" s="704" t="s">
        <v>35</v>
      </c>
      <c r="BY461" s="704" t="s">
        <v>35</v>
      </c>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5.61</v>
      </c>
      <c r="CF461" s="14">
        <f>+INDEX('Monthy Targets'!AB:AB,MATCH(FY2018_ALL_Targets!$B461,'Monthy Targets'!$B:$B,0))</f>
        <v>5.61</v>
      </c>
      <c r="CG461" s="14">
        <f>+INDEX('Monthy Targets'!AC:AC,MATCH(FY2018_ALL_Targets!$B461,'Monthy Targets'!$B:$B,0))</f>
        <v>0</v>
      </c>
      <c r="CH461" s="14">
        <f>+INDEX('Monthy Targets'!AD:AD,MATCH(FY2018_ALL_Targets!$B461,'Monthy Targets'!$B:$B,0))</f>
        <v>0</v>
      </c>
      <c r="CI461" s="14">
        <f>+INDEX('Monthy Targets'!AE:AE,MATCH(FY2018_ALL_Targets!$B461,'Monthy Targets'!$B:$B,0))</f>
        <v>0</v>
      </c>
      <c r="CJ461" s="14">
        <f>+INDEX('Monthy Targets'!AF:AF,MATCH(FY2018_ALL_Targets!$B461,'Monthy Targets'!$B:$B,0))</f>
        <v>0</v>
      </c>
      <c r="CK461" s="14">
        <f>+INDEX('Monthy Targets'!AG:AG,MATCH(FY2018_ALL_Targets!$B461,'Monthy Targets'!$B:$B,0))</f>
        <v>0</v>
      </c>
      <c r="CL461" s="14">
        <v>0.37</v>
      </c>
      <c r="CM461" s="14">
        <v>0.37</v>
      </c>
      <c r="CN461" s="14">
        <v>0.37</v>
      </c>
      <c r="CO461" s="14">
        <v>0.37</v>
      </c>
      <c r="CP461" s="14">
        <v>0.37</v>
      </c>
      <c r="CQ461" s="14">
        <v>0.37</v>
      </c>
      <c r="CR461" s="14">
        <v>0.37</v>
      </c>
      <c r="CS461" s="14">
        <v>0.37</v>
      </c>
      <c r="DB461" s="14">
        <v>0.69</v>
      </c>
      <c r="DC461" s="14">
        <v>0.69</v>
      </c>
      <c r="DD461" s="14">
        <v>0.69</v>
      </c>
      <c r="DE461" s="14">
        <v>0.69</v>
      </c>
      <c r="DF461" s="14">
        <v>0.69</v>
      </c>
      <c r="DG461" s="14">
        <v>0.69</v>
      </c>
      <c r="DH461" s="14">
        <v>0.69</v>
      </c>
      <c r="DI461" s="14">
        <v>0.69</v>
      </c>
      <c r="DR461" s="14">
        <v>1.05</v>
      </c>
      <c r="DS461" s="14">
        <v>1.08</v>
      </c>
      <c r="DV461" s="183">
        <f t="shared" si="21"/>
        <v>0</v>
      </c>
      <c r="DW461" s="183">
        <f t="shared" si="22"/>
        <v>0</v>
      </c>
      <c r="DX461" s="12">
        <f t="shared" si="23"/>
        <v>0</v>
      </c>
      <c r="DY461" s="12">
        <v>0</v>
      </c>
    </row>
    <row r="462" spans="1:129" x14ac:dyDescent="0.25">
      <c r="A462" s="294">
        <v>104339</v>
      </c>
      <c r="B462" s="294">
        <v>676253</v>
      </c>
      <c r="C462" s="294">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560">
        <v>4.6153846153846198E-2</v>
      </c>
      <c r="BC462" s="560">
        <v>6.6666666666666693E-2</v>
      </c>
      <c r="BD462" s="560">
        <v>0</v>
      </c>
      <c r="BE462" s="560">
        <v>8.3333333333333301E-2</v>
      </c>
      <c r="BF462" s="13"/>
      <c r="BG462" s="13"/>
      <c r="BH462" s="13"/>
      <c r="BI462" s="13"/>
      <c r="BJ462" s="13"/>
      <c r="BK462" s="13"/>
      <c r="BL462" s="13"/>
      <c r="BM462" s="13"/>
      <c r="BN462" s="13">
        <v>4.6153846153846198E-2</v>
      </c>
      <c r="BO462" s="13">
        <v>6.6666666666666693E-2</v>
      </c>
      <c r="BP462" s="13">
        <v>0</v>
      </c>
      <c r="BQ462" s="13">
        <v>8.3333333333333301E-2</v>
      </c>
      <c r="BR462" s="704" t="s">
        <v>35</v>
      </c>
      <c r="BS462" s="704" t="s">
        <v>35</v>
      </c>
      <c r="BT462" s="704" t="s">
        <v>35</v>
      </c>
      <c r="BU462" s="704" t="s">
        <v>35</v>
      </c>
      <c r="BV462" s="704" t="s">
        <v>35</v>
      </c>
      <c r="BW462" s="704" t="s">
        <v>35</v>
      </c>
      <c r="BX462" s="704" t="s">
        <v>35</v>
      </c>
      <c r="BY462" s="704" t="s">
        <v>35</v>
      </c>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6.43</v>
      </c>
      <c r="CF462" s="14">
        <f>+INDEX('Monthy Targets'!AB:AB,MATCH(FY2018_ALL_Targets!$B462,'Monthy Targets'!$B:$B,0))</f>
        <v>6.46</v>
      </c>
      <c r="CG462" s="14">
        <f>+INDEX('Monthy Targets'!AC:AC,MATCH(FY2018_ALL_Targets!$B462,'Monthy Targets'!$B:$B,0))</f>
        <v>0</v>
      </c>
      <c r="CH462" s="14">
        <f>+INDEX('Monthy Targets'!AD:AD,MATCH(FY2018_ALL_Targets!$B462,'Monthy Targets'!$B:$B,0))</f>
        <v>0</v>
      </c>
      <c r="CI462" s="14">
        <f>+INDEX('Monthy Targets'!AE:AE,MATCH(FY2018_ALL_Targets!$B462,'Monthy Targets'!$B:$B,0))</f>
        <v>0</v>
      </c>
      <c r="CJ462" s="14">
        <f>+INDEX('Monthy Targets'!AF:AF,MATCH(FY2018_ALL_Targets!$B462,'Monthy Targets'!$B:$B,0))</f>
        <v>0</v>
      </c>
      <c r="CK462" s="14">
        <f>+INDEX('Monthy Targets'!AG:AG,MATCH(FY2018_ALL_Targets!$B462,'Monthy Targets'!$B:$B,0))</f>
        <v>0</v>
      </c>
      <c r="CL462" s="14">
        <v>0.43</v>
      </c>
      <c r="CM462" s="14">
        <v>0.43</v>
      </c>
      <c r="CN462" s="14">
        <v>0.43</v>
      </c>
      <c r="CO462" s="14">
        <v>0.43</v>
      </c>
      <c r="CP462" s="14">
        <v>0.43</v>
      </c>
      <c r="CQ462" s="14">
        <v>0.43</v>
      </c>
      <c r="CR462" s="14">
        <v>0.43</v>
      </c>
      <c r="CS462" s="14">
        <v>0.43</v>
      </c>
      <c r="DB462" s="14">
        <v>0.79</v>
      </c>
      <c r="DC462" s="14">
        <v>0.79</v>
      </c>
      <c r="DD462" s="14">
        <v>0.79</v>
      </c>
      <c r="DE462" s="14">
        <v>0.79</v>
      </c>
      <c r="DF462" s="14">
        <v>0.79</v>
      </c>
      <c r="DG462" s="14">
        <v>0.79</v>
      </c>
      <c r="DH462" s="14">
        <v>0.79</v>
      </c>
      <c r="DI462" s="14">
        <v>0.79</v>
      </c>
      <c r="DR462" s="14">
        <v>1.21</v>
      </c>
      <c r="DS462" s="14">
        <v>1.24</v>
      </c>
      <c r="DV462" s="183">
        <f t="shared" si="21"/>
        <v>0</v>
      </c>
      <c r="DW462" s="183">
        <f t="shared" si="22"/>
        <v>0</v>
      </c>
      <c r="DX462" s="12">
        <f t="shared" si="23"/>
        <v>0</v>
      </c>
      <c r="DY462" s="12">
        <v>0</v>
      </c>
    </row>
    <row r="463" spans="1:129" x14ac:dyDescent="0.25">
      <c r="A463" s="294">
        <v>104379</v>
      </c>
      <c r="B463" s="294">
        <v>676255</v>
      </c>
      <c r="C463" s="294">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560">
        <v>1.49253731343284E-2</v>
      </c>
      <c r="BC463" s="560">
        <v>0.11764705882352899</v>
      </c>
      <c r="BD463" s="560">
        <v>0</v>
      </c>
      <c r="BE463" s="560">
        <v>6.25E-2</v>
      </c>
      <c r="BF463" s="13"/>
      <c r="BG463" s="13"/>
      <c r="BH463" s="13"/>
      <c r="BI463" s="13"/>
      <c r="BJ463" s="13"/>
      <c r="BK463" s="13"/>
      <c r="BL463" s="13"/>
      <c r="BM463" s="13"/>
      <c r="BN463" s="13">
        <v>1.49253731343284E-2</v>
      </c>
      <c r="BO463" s="13">
        <v>0.11764705882352899</v>
      </c>
      <c r="BP463" s="13">
        <v>0</v>
      </c>
      <c r="BQ463" s="13">
        <v>6.25E-2</v>
      </c>
      <c r="BR463" s="704" t="s">
        <v>35</v>
      </c>
      <c r="BS463" s="704" t="s">
        <v>35</v>
      </c>
      <c r="BT463" s="704" t="s">
        <v>35</v>
      </c>
      <c r="BU463" s="704" t="s">
        <v>35</v>
      </c>
      <c r="BV463" s="704" t="s">
        <v>35</v>
      </c>
      <c r="BW463" s="704" t="s">
        <v>35</v>
      </c>
      <c r="BX463" s="704" t="s">
        <v>35</v>
      </c>
      <c r="BY463" s="704" t="s">
        <v>35</v>
      </c>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6.37</v>
      </c>
      <c r="CF463" s="14">
        <f>+INDEX('Monthy Targets'!AB:AB,MATCH(FY2018_ALL_Targets!$B463,'Monthy Targets'!$B:$B,0))</f>
        <v>6.4</v>
      </c>
      <c r="CG463" s="14">
        <f>+INDEX('Monthy Targets'!AC:AC,MATCH(FY2018_ALL_Targets!$B463,'Monthy Targets'!$B:$B,0))</f>
        <v>0</v>
      </c>
      <c r="CH463" s="14">
        <f>+INDEX('Monthy Targets'!AD:AD,MATCH(FY2018_ALL_Targets!$B463,'Monthy Targets'!$B:$B,0))</f>
        <v>0</v>
      </c>
      <c r="CI463" s="14">
        <f>+INDEX('Monthy Targets'!AE:AE,MATCH(FY2018_ALL_Targets!$B463,'Monthy Targets'!$B:$B,0))</f>
        <v>0</v>
      </c>
      <c r="CJ463" s="14">
        <f>+INDEX('Monthy Targets'!AF:AF,MATCH(FY2018_ALL_Targets!$B463,'Monthy Targets'!$B:$B,0))</f>
        <v>0</v>
      </c>
      <c r="CK463" s="14">
        <f>+INDEX('Monthy Targets'!AG:AG,MATCH(FY2018_ALL_Targets!$B463,'Monthy Targets'!$B:$B,0))</f>
        <v>0</v>
      </c>
      <c r="CL463" s="14">
        <v>0.42</v>
      </c>
      <c r="CM463" s="14">
        <v>0.42</v>
      </c>
      <c r="CN463" s="14">
        <v>0.42</v>
      </c>
      <c r="CO463" s="14">
        <v>0.42</v>
      </c>
      <c r="CP463" s="14">
        <v>0.42</v>
      </c>
      <c r="CQ463" s="14">
        <v>0.42</v>
      </c>
      <c r="CR463" s="14">
        <v>0.42</v>
      </c>
      <c r="CS463" s="14">
        <v>0.42</v>
      </c>
      <c r="DB463" s="14">
        <v>0.79</v>
      </c>
      <c r="DC463" s="14">
        <v>0.79</v>
      </c>
      <c r="DD463" s="14">
        <v>0.79</v>
      </c>
      <c r="DE463" s="14">
        <v>0.79</v>
      </c>
      <c r="DF463" s="14">
        <v>0.79</v>
      </c>
      <c r="DG463" s="14">
        <v>0.79</v>
      </c>
      <c r="DH463" s="14">
        <v>0.79</v>
      </c>
      <c r="DI463" s="14">
        <v>0.79</v>
      </c>
      <c r="DR463" s="14">
        <v>1.2</v>
      </c>
      <c r="DS463" s="14">
        <v>1.23</v>
      </c>
      <c r="DV463" s="183">
        <f t="shared" si="21"/>
        <v>0</v>
      </c>
      <c r="DW463" s="183">
        <f t="shared" si="22"/>
        <v>0</v>
      </c>
      <c r="DX463" s="12">
        <f t="shared" si="23"/>
        <v>0</v>
      </c>
      <c r="DY463" s="12">
        <v>0</v>
      </c>
    </row>
    <row r="464" spans="1:129" x14ac:dyDescent="0.25">
      <c r="A464" s="294">
        <v>104410</v>
      </c>
      <c r="B464" s="294">
        <v>676256</v>
      </c>
      <c r="C464" s="294">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560">
        <v>0</v>
      </c>
      <c r="BC464" s="560">
        <v>2.8571428571428598E-2</v>
      </c>
      <c r="BD464" s="560">
        <v>0</v>
      </c>
      <c r="BE464" s="560">
        <v>1.7857142857142901E-2</v>
      </c>
      <c r="BF464" s="13"/>
      <c r="BG464" s="13"/>
      <c r="BH464" s="13"/>
      <c r="BI464" s="13"/>
      <c r="BJ464" s="13"/>
      <c r="BK464" s="13"/>
      <c r="BL464" s="13"/>
      <c r="BM464" s="13"/>
      <c r="BN464" s="13">
        <v>0</v>
      </c>
      <c r="BO464" s="13">
        <v>2.8571428571428598E-2</v>
      </c>
      <c r="BP464" s="13">
        <v>0</v>
      </c>
      <c r="BQ464" s="13">
        <v>1.7857142857142901E-2</v>
      </c>
      <c r="BR464" s="704" t="s">
        <v>35</v>
      </c>
      <c r="BS464" s="704" t="s">
        <v>35</v>
      </c>
      <c r="BT464" s="704" t="s">
        <v>35</v>
      </c>
      <c r="BU464" s="704" t="s">
        <v>35</v>
      </c>
      <c r="BV464" s="704" t="s">
        <v>35</v>
      </c>
      <c r="BW464" s="704" t="s">
        <v>35</v>
      </c>
      <c r="BX464" s="704" t="s">
        <v>35</v>
      </c>
      <c r="BY464" s="704" t="s">
        <v>35</v>
      </c>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1.1599999999999999</v>
      </c>
      <c r="CF464" s="14">
        <f>+INDEX('Monthy Targets'!AB:AB,MATCH(FY2018_ALL_Targets!$B464,'Monthy Targets'!$B:$B,0))</f>
        <v>1.17</v>
      </c>
      <c r="CG464" s="14">
        <f>+INDEX('Monthy Targets'!AC:AC,MATCH(FY2018_ALL_Targets!$B464,'Monthy Targets'!$B:$B,0))</f>
        <v>0</v>
      </c>
      <c r="CH464" s="14">
        <f>+INDEX('Monthy Targets'!AD:AD,MATCH(FY2018_ALL_Targets!$B464,'Monthy Targets'!$B:$B,0))</f>
        <v>0</v>
      </c>
      <c r="CI464" s="14">
        <f>+INDEX('Monthy Targets'!AE:AE,MATCH(FY2018_ALL_Targets!$B464,'Monthy Targets'!$B:$B,0))</f>
        <v>0</v>
      </c>
      <c r="CJ464" s="14">
        <f>+INDEX('Monthy Targets'!AF:AF,MATCH(FY2018_ALL_Targets!$B464,'Monthy Targets'!$B:$B,0))</f>
        <v>0</v>
      </c>
      <c r="CK464" s="14">
        <f>+INDEX('Monthy Targets'!AG:AG,MATCH(FY2018_ALL_Targets!$B464,'Monthy Targets'!$B:$B,0))</f>
        <v>0</v>
      </c>
      <c r="CL464" s="14">
        <v>0.08</v>
      </c>
      <c r="CM464" s="14">
        <v>0.08</v>
      </c>
      <c r="CN464" s="14">
        <v>0.08</v>
      </c>
      <c r="CO464" s="14">
        <v>0.08</v>
      </c>
      <c r="CP464" s="14">
        <v>0.08</v>
      </c>
      <c r="CQ464" s="14">
        <v>0.08</v>
      </c>
      <c r="CR464" s="14">
        <v>0.08</v>
      </c>
      <c r="CS464" s="14">
        <v>0.08</v>
      </c>
      <c r="DB464" s="14">
        <v>0.14000000000000001</v>
      </c>
      <c r="DC464" s="14">
        <v>0.14000000000000001</v>
      </c>
      <c r="DD464" s="14">
        <v>0.14000000000000001</v>
      </c>
      <c r="DE464" s="14">
        <v>0.14000000000000001</v>
      </c>
      <c r="DF464" s="14">
        <v>0.14000000000000001</v>
      </c>
      <c r="DG464" s="14">
        <v>0.14000000000000001</v>
      </c>
      <c r="DH464" s="14">
        <v>0.14000000000000001</v>
      </c>
      <c r="DI464" s="14">
        <v>0.14000000000000001</v>
      </c>
      <c r="DR464" s="14">
        <v>0.22</v>
      </c>
      <c r="DS464" s="14">
        <v>0.22</v>
      </c>
      <c r="DV464" s="183">
        <f t="shared" si="21"/>
        <v>0</v>
      </c>
      <c r="DW464" s="183">
        <f t="shared" si="22"/>
        <v>0</v>
      </c>
      <c r="DX464" s="12">
        <f t="shared" si="23"/>
        <v>0</v>
      </c>
      <c r="DY464" s="12">
        <v>0</v>
      </c>
    </row>
    <row r="465" spans="1:129" x14ac:dyDescent="0.25">
      <c r="A465" s="294">
        <v>104320</v>
      </c>
      <c r="B465" s="294">
        <v>676259</v>
      </c>
      <c r="C465" s="294">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560">
        <v>5.7692307692307702E-2</v>
      </c>
      <c r="BC465" s="560">
        <v>0.20588235294117599</v>
      </c>
      <c r="BD465" s="560">
        <v>0</v>
      </c>
      <c r="BE465" s="560">
        <v>0.16</v>
      </c>
      <c r="BF465" s="13"/>
      <c r="BG465" s="13"/>
      <c r="BH465" s="13"/>
      <c r="BI465" s="13"/>
      <c r="BJ465" s="13"/>
      <c r="BK465" s="13"/>
      <c r="BL465" s="13"/>
      <c r="BM465" s="13"/>
      <c r="BN465" s="13">
        <v>5.7692307692307702E-2</v>
      </c>
      <c r="BO465" s="13">
        <v>0.20588235294117599</v>
      </c>
      <c r="BP465" s="13">
        <v>0</v>
      </c>
      <c r="BQ465" s="13">
        <v>0.16</v>
      </c>
      <c r="BR465" s="704" t="s">
        <v>36</v>
      </c>
      <c r="BS465" s="704" t="s">
        <v>36</v>
      </c>
      <c r="BT465" s="704" t="s">
        <v>35</v>
      </c>
      <c r="BU465" s="704" t="s">
        <v>35</v>
      </c>
      <c r="BV465" s="704" t="s">
        <v>36</v>
      </c>
      <c r="BW465" s="704" t="s">
        <v>36</v>
      </c>
      <c r="BX465" s="704" t="s">
        <v>35</v>
      </c>
      <c r="BY465" s="704" t="s">
        <v>35</v>
      </c>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4.7699999999999996</v>
      </c>
      <c r="CF465" s="14">
        <f>+INDEX('Monthy Targets'!AB:AB,MATCH(FY2018_ALL_Targets!$B465,'Monthy Targets'!$B:$B,0))</f>
        <v>4.8</v>
      </c>
      <c r="CG465" s="14">
        <f>+INDEX('Monthy Targets'!AC:AC,MATCH(FY2018_ALL_Targets!$B465,'Monthy Targets'!$B:$B,0))</f>
        <v>0</v>
      </c>
      <c r="CH465" s="14">
        <f>+INDEX('Monthy Targets'!AD:AD,MATCH(FY2018_ALL_Targets!$B465,'Monthy Targets'!$B:$B,0))</f>
        <v>0</v>
      </c>
      <c r="CI465" s="14">
        <f>+INDEX('Monthy Targets'!AE:AE,MATCH(FY2018_ALL_Targets!$B465,'Monthy Targets'!$B:$B,0))</f>
        <v>0</v>
      </c>
      <c r="CJ465" s="14">
        <f>+INDEX('Monthy Targets'!AF:AF,MATCH(FY2018_ALL_Targets!$B465,'Monthy Targets'!$B:$B,0))</f>
        <v>0</v>
      </c>
      <c r="CK465" s="14">
        <f>+INDEX('Monthy Targets'!AG:AG,MATCH(FY2018_ALL_Targets!$B465,'Monthy Targets'!$B:$B,0))</f>
        <v>0</v>
      </c>
      <c r="CL465" s="14">
        <v>0</v>
      </c>
      <c r="CM465" s="14">
        <v>0</v>
      </c>
      <c r="CN465" s="14">
        <v>0.32</v>
      </c>
      <c r="CO465" s="14">
        <v>0</v>
      </c>
      <c r="CP465" s="14">
        <v>0</v>
      </c>
      <c r="CQ465" s="14">
        <v>0</v>
      </c>
      <c r="CR465" s="14">
        <v>0.32</v>
      </c>
      <c r="CS465" s="14">
        <v>0.32</v>
      </c>
      <c r="DB465" s="14">
        <v>0</v>
      </c>
      <c r="DC465" s="14">
        <v>0</v>
      </c>
      <c r="DD465" s="14">
        <v>0.59</v>
      </c>
      <c r="DE465" s="14">
        <v>0</v>
      </c>
      <c r="DF465" s="14">
        <v>0</v>
      </c>
      <c r="DG465" s="14">
        <v>0</v>
      </c>
      <c r="DH465" s="14">
        <v>0.59</v>
      </c>
      <c r="DI465" s="14">
        <v>0.59</v>
      </c>
      <c r="DR465" s="14">
        <v>0.61</v>
      </c>
      <c r="DS465" s="14">
        <v>0.72</v>
      </c>
      <c r="DV465" s="183">
        <f t="shared" si="21"/>
        <v>2</v>
      </c>
      <c r="DW465" s="183">
        <f t="shared" si="22"/>
        <v>2</v>
      </c>
      <c r="DX465" s="12">
        <f t="shared" si="23"/>
        <v>0</v>
      </c>
      <c r="DY465" s="12">
        <v>0</v>
      </c>
    </row>
    <row r="466" spans="1:129" x14ac:dyDescent="0.25">
      <c r="A466" s="294">
        <v>104599</v>
      </c>
      <c r="B466" s="294">
        <v>676262</v>
      </c>
      <c r="C466" s="294">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560">
        <v>3.2967032967033003E-2</v>
      </c>
      <c r="BC466" s="560">
        <v>0</v>
      </c>
      <c r="BD466" s="560">
        <v>0</v>
      </c>
      <c r="BE466" s="560">
        <v>4.49438202247191E-2</v>
      </c>
      <c r="BF466" s="13"/>
      <c r="BG466" s="13"/>
      <c r="BH466" s="13"/>
      <c r="BI466" s="13"/>
      <c r="BJ466" s="13"/>
      <c r="BK466" s="13"/>
      <c r="BL466" s="13"/>
      <c r="BM466" s="13"/>
      <c r="BN466" s="13">
        <v>3.2967032967033003E-2</v>
      </c>
      <c r="BO466" s="13">
        <v>0</v>
      </c>
      <c r="BP466" s="13">
        <v>0</v>
      </c>
      <c r="BQ466" s="13">
        <v>4.49438202247191E-2</v>
      </c>
      <c r="BR466" s="704" t="s">
        <v>35</v>
      </c>
      <c r="BS466" s="704" t="s">
        <v>35</v>
      </c>
      <c r="BT466" s="704" t="s">
        <v>35</v>
      </c>
      <c r="BU466" s="704" t="s">
        <v>35</v>
      </c>
      <c r="BV466" s="704" t="s">
        <v>35</v>
      </c>
      <c r="BW466" s="704" t="s">
        <v>35</v>
      </c>
      <c r="BX466" s="704" t="s">
        <v>35</v>
      </c>
      <c r="BY466" s="704" t="s">
        <v>35</v>
      </c>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6.14</v>
      </c>
      <c r="CF466" s="14">
        <f>+INDEX('Monthy Targets'!AB:AB,MATCH(FY2018_ALL_Targets!$B466,'Monthy Targets'!$B:$B,0))</f>
        <v>6.17</v>
      </c>
      <c r="CG466" s="14">
        <f>+INDEX('Monthy Targets'!AC:AC,MATCH(FY2018_ALL_Targets!$B466,'Monthy Targets'!$B:$B,0))</f>
        <v>0</v>
      </c>
      <c r="CH466" s="14">
        <f>+INDEX('Monthy Targets'!AD:AD,MATCH(FY2018_ALL_Targets!$B466,'Monthy Targets'!$B:$B,0))</f>
        <v>0</v>
      </c>
      <c r="CI466" s="14">
        <f>+INDEX('Monthy Targets'!AE:AE,MATCH(FY2018_ALL_Targets!$B466,'Monthy Targets'!$B:$B,0))</f>
        <v>0</v>
      </c>
      <c r="CJ466" s="14">
        <f>+INDEX('Monthy Targets'!AF:AF,MATCH(FY2018_ALL_Targets!$B466,'Monthy Targets'!$B:$B,0))</f>
        <v>0</v>
      </c>
      <c r="CK466" s="14">
        <f>+INDEX('Monthy Targets'!AG:AG,MATCH(FY2018_ALL_Targets!$B466,'Monthy Targets'!$B:$B,0))</f>
        <v>0</v>
      </c>
      <c r="CL466" s="14">
        <v>0.41</v>
      </c>
      <c r="CM466" s="14">
        <v>0.41</v>
      </c>
      <c r="CN466" s="14">
        <v>0.41</v>
      </c>
      <c r="CO466" s="14">
        <v>0.41</v>
      </c>
      <c r="CP466" s="14">
        <v>0.41</v>
      </c>
      <c r="CQ466" s="14">
        <v>0.41</v>
      </c>
      <c r="CR466" s="14">
        <v>0.41</v>
      </c>
      <c r="CS466" s="14">
        <v>0.41</v>
      </c>
      <c r="DB466" s="14">
        <v>0.76</v>
      </c>
      <c r="DC466" s="14">
        <v>0.76</v>
      </c>
      <c r="DD466" s="14">
        <v>0.76</v>
      </c>
      <c r="DE466" s="14">
        <v>0.76</v>
      </c>
      <c r="DF466" s="14">
        <v>0.76</v>
      </c>
      <c r="DG466" s="14">
        <v>0.76</v>
      </c>
      <c r="DH466" s="14">
        <v>0.76</v>
      </c>
      <c r="DI466" s="14">
        <v>0.76</v>
      </c>
      <c r="DR466" s="14">
        <v>1.1499999999999999</v>
      </c>
      <c r="DS466" s="14">
        <v>1.18</v>
      </c>
      <c r="DV466" s="183">
        <f t="shared" si="21"/>
        <v>0</v>
      </c>
      <c r="DW466" s="183">
        <f t="shared" si="22"/>
        <v>0</v>
      </c>
      <c r="DX466" s="12">
        <f t="shared" si="23"/>
        <v>0</v>
      </c>
      <c r="DY466" s="12">
        <v>0</v>
      </c>
    </row>
    <row r="467" spans="1:129" x14ac:dyDescent="0.25">
      <c r="A467" s="294">
        <v>5035</v>
      </c>
      <c r="B467" s="294">
        <v>676264</v>
      </c>
      <c r="C467" s="294">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560">
        <v>5.1948051948052E-2</v>
      </c>
      <c r="BC467" s="560">
        <v>0.10344827586206901</v>
      </c>
      <c r="BD467" s="560">
        <v>0</v>
      </c>
      <c r="BE467" s="560">
        <v>0.15094339622641501</v>
      </c>
      <c r="BF467" s="13"/>
      <c r="BG467" s="13"/>
      <c r="BH467" s="13"/>
      <c r="BI467" s="13"/>
      <c r="BJ467" s="13"/>
      <c r="BK467" s="13"/>
      <c r="BL467" s="13"/>
      <c r="BM467" s="13"/>
      <c r="BN467" s="13">
        <v>5.1948051948052E-2</v>
      </c>
      <c r="BO467" s="13">
        <v>0.10344827586206901</v>
      </c>
      <c r="BP467" s="13">
        <v>0</v>
      </c>
      <c r="BQ467" s="13">
        <v>0.15094339622641501</v>
      </c>
      <c r="BR467" s="704" t="s">
        <v>36</v>
      </c>
      <c r="BS467" s="704" t="s">
        <v>36</v>
      </c>
      <c r="BT467" s="704" t="s">
        <v>35</v>
      </c>
      <c r="BU467" s="704" t="s">
        <v>35</v>
      </c>
      <c r="BV467" s="704" t="s">
        <v>36</v>
      </c>
      <c r="BW467" s="704" t="s">
        <v>36</v>
      </c>
      <c r="BX467" s="704" t="s">
        <v>35</v>
      </c>
      <c r="BY467" s="704" t="s">
        <v>35</v>
      </c>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5.39</v>
      </c>
      <c r="CF467" s="14">
        <f>+INDEX('Monthy Targets'!AB:AB,MATCH(FY2018_ALL_Targets!$B467,'Monthy Targets'!$B:$B,0))</f>
        <v>5.39</v>
      </c>
      <c r="CG467" s="14">
        <f>+INDEX('Monthy Targets'!AC:AC,MATCH(FY2018_ALL_Targets!$B467,'Monthy Targets'!$B:$B,0))</f>
        <v>0</v>
      </c>
      <c r="CH467" s="14">
        <f>+INDEX('Monthy Targets'!AD:AD,MATCH(FY2018_ALL_Targets!$B467,'Monthy Targets'!$B:$B,0))</f>
        <v>0</v>
      </c>
      <c r="CI467" s="14">
        <f>+INDEX('Monthy Targets'!AE:AE,MATCH(FY2018_ALL_Targets!$B467,'Monthy Targets'!$B:$B,0))</f>
        <v>0</v>
      </c>
      <c r="CJ467" s="14">
        <f>+INDEX('Monthy Targets'!AF:AF,MATCH(FY2018_ALL_Targets!$B467,'Monthy Targets'!$B:$B,0))</f>
        <v>0</v>
      </c>
      <c r="CK467" s="14">
        <f>+INDEX('Monthy Targets'!AG:AG,MATCH(FY2018_ALL_Targets!$B467,'Monthy Targets'!$B:$B,0))</f>
        <v>0</v>
      </c>
      <c r="CL467" s="14">
        <v>0</v>
      </c>
      <c r="CM467" s="14">
        <v>0</v>
      </c>
      <c r="CN467" s="14">
        <v>0.36</v>
      </c>
      <c r="CO467" s="14">
        <v>0.36</v>
      </c>
      <c r="CP467" s="14">
        <v>0</v>
      </c>
      <c r="CQ467" s="14">
        <v>0</v>
      </c>
      <c r="CR467" s="14">
        <v>0.36</v>
      </c>
      <c r="CS467" s="14">
        <v>0.36</v>
      </c>
      <c r="DB467" s="14">
        <v>0</v>
      </c>
      <c r="DC467" s="14">
        <v>0</v>
      </c>
      <c r="DD467" s="14">
        <v>0.67</v>
      </c>
      <c r="DE467" s="14">
        <v>0.67</v>
      </c>
      <c r="DF467" s="14">
        <v>0</v>
      </c>
      <c r="DG467" s="14">
        <v>0</v>
      </c>
      <c r="DH467" s="14">
        <v>0.67</v>
      </c>
      <c r="DI467" s="14">
        <v>0.67</v>
      </c>
      <c r="DR467" s="14">
        <v>0.8</v>
      </c>
      <c r="DS467" s="14">
        <v>0.81</v>
      </c>
      <c r="DV467" s="183">
        <f t="shared" si="21"/>
        <v>2</v>
      </c>
      <c r="DW467" s="183">
        <f t="shared" si="22"/>
        <v>2</v>
      </c>
      <c r="DX467" s="12">
        <f t="shared" si="23"/>
        <v>0</v>
      </c>
      <c r="DY467" s="12">
        <v>0</v>
      </c>
    </row>
    <row r="468" spans="1:129" x14ac:dyDescent="0.25">
      <c r="A468" s="294">
        <v>104549</v>
      </c>
      <c r="B468" s="294">
        <v>676270</v>
      </c>
      <c r="C468" s="294">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560">
        <v>2.4390243902439001E-2</v>
      </c>
      <c r="BC468" s="560">
        <v>8.6956521739130405E-2</v>
      </c>
      <c r="BD468" s="560">
        <v>0</v>
      </c>
      <c r="BE468" s="560">
        <v>0.17142857142857101</v>
      </c>
      <c r="BF468" s="13"/>
      <c r="BG468" s="13"/>
      <c r="BH468" s="13"/>
      <c r="BI468" s="13"/>
      <c r="BJ468" s="13"/>
      <c r="BK468" s="13"/>
      <c r="BL468" s="13"/>
      <c r="BM468" s="13"/>
      <c r="BN468" s="13">
        <v>2.4390243902439001E-2</v>
      </c>
      <c r="BO468" s="13">
        <v>8.6956521739130405E-2</v>
      </c>
      <c r="BP468" s="13">
        <v>0</v>
      </c>
      <c r="BQ468" s="13">
        <v>0.17142857142857101</v>
      </c>
      <c r="BR468" s="704" t="s">
        <v>35</v>
      </c>
      <c r="BS468" s="704" t="s">
        <v>35</v>
      </c>
      <c r="BT468" s="704" t="s">
        <v>35</v>
      </c>
      <c r="BU468" s="704" t="s">
        <v>36</v>
      </c>
      <c r="BV468" s="704" t="s">
        <v>35</v>
      </c>
      <c r="BW468" s="704" t="s">
        <v>36</v>
      </c>
      <c r="BX468" s="704" t="s">
        <v>35</v>
      </c>
      <c r="BY468" s="704" t="s">
        <v>36</v>
      </c>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CP468" s="14">
        <v>7.0000000000000007E-2</v>
      </c>
      <c r="CQ468" s="14">
        <v>7.0000000000000007E-2</v>
      </c>
      <c r="CR468" s="14">
        <v>7.0000000000000007E-2</v>
      </c>
      <c r="CS468" s="14">
        <v>0</v>
      </c>
      <c r="DB468" s="14">
        <v>0.14000000000000001</v>
      </c>
      <c r="DC468" s="14">
        <v>0.14000000000000001</v>
      </c>
      <c r="DD468" s="14">
        <v>0.14000000000000001</v>
      </c>
      <c r="DE468" s="14">
        <v>0.14000000000000001</v>
      </c>
      <c r="DF468" s="14">
        <v>0.14000000000000001</v>
      </c>
      <c r="DG468" s="14">
        <v>0</v>
      </c>
      <c r="DH468" s="14">
        <v>0.14000000000000001</v>
      </c>
      <c r="DI468" s="14">
        <v>0</v>
      </c>
      <c r="DR468" s="14">
        <v>0.21</v>
      </c>
      <c r="DS468" s="14">
        <v>0.17</v>
      </c>
      <c r="DV468" s="183">
        <f t="shared" si="21"/>
        <v>1</v>
      </c>
      <c r="DW468" s="183">
        <f t="shared" si="22"/>
        <v>2</v>
      </c>
      <c r="DX468" s="12">
        <f t="shared" si="23"/>
        <v>0</v>
      </c>
      <c r="DY468" s="12">
        <v>0</v>
      </c>
    </row>
    <row r="469" spans="1:129" x14ac:dyDescent="0.25">
      <c r="A469" s="294">
        <v>104642</v>
      </c>
      <c r="B469" s="294">
        <v>676272</v>
      </c>
      <c r="C469" s="294">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560">
        <v>0</v>
      </c>
      <c r="BC469" s="560">
        <v>1.72413793103448E-2</v>
      </c>
      <c r="BD469" s="560">
        <v>0</v>
      </c>
      <c r="BE469" s="560">
        <v>9.2105263157894704E-2</v>
      </c>
      <c r="BF469" s="13"/>
      <c r="BG469" s="13"/>
      <c r="BH469" s="13"/>
      <c r="BI469" s="13"/>
      <c r="BJ469" s="13"/>
      <c r="BK469" s="13"/>
      <c r="BL469" s="13"/>
      <c r="BM469" s="13"/>
      <c r="BN469" s="13">
        <v>0</v>
      </c>
      <c r="BO469" s="13">
        <v>1.72413793103448E-2</v>
      </c>
      <c r="BP469" s="13">
        <v>0</v>
      </c>
      <c r="BQ469" s="13">
        <v>9.2105263157894704E-2</v>
      </c>
      <c r="BR469" s="704" t="s">
        <v>35</v>
      </c>
      <c r="BS469" s="704" t="s">
        <v>35</v>
      </c>
      <c r="BT469" s="704" t="s">
        <v>35</v>
      </c>
      <c r="BU469" s="704" t="s">
        <v>35</v>
      </c>
      <c r="BV469" s="704" t="s">
        <v>35</v>
      </c>
      <c r="BW469" s="704" t="s">
        <v>35</v>
      </c>
      <c r="BX469" s="704" t="s">
        <v>35</v>
      </c>
      <c r="BY469" s="704" t="s">
        <v>35</v>
      </c>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14.01</v>
      </c>
      <c r="CF469" s="14">
        <f>+INDEX('Monthy Targets'!AB:AB,MATCH(FY2018_ALL_Targets!$B469,'Monthy Targets'!$B:$B,0))</f>
        <v>14.08</v>
      </c>
      <c r="CG469" s="14">
        <f>+INDEX('Monthy Targets'!AC:AC,MATCH(FY2018_ALL_Targets!$B469,'Monthy Targets'!$B:$B,0))</f>
        <v>0</v>
      </c>
      <c r="CH469" s="14">
        <f>+INDEX('Monthy Targets'!AD:AD,MATCH(FY2018_ALL_Targets!$B469,'Monthy Targets'!$B:$B,0))</f>
        <v>0</v>
      </c>
      <c r="CI469" s="14">
        <f>+INDEX('Monthy Targets'!AE:AE,MATCH(FY2018_ALL_Targets!$B469,'Monthy Targets'!$B:$B,0))</f>
        <v>0</v>
      </c>
      <c r="CJ469" s="14">
        <f>+INDEX('Monthy Targets'!AF:AF,MATCH(FY2018_ALL_Targets!$B469,'Monthy Targets'!$B:$B,0))</f>
        <v>0</v>
      </c>
      <c r="CK469" s="14">
        <f>+INDEX('Monthy Targets'!AG:AG,MATCH(FY2018_ALL_Targets!$B469,'Monthy Targets'!$B:$B,0))</f>
        <v>0</v>
      </c>
      <c r="CL469" s="14">
        <v>0.93</v>
      </c>
      <c r="CM469" s="14">
        <v>0.93</v>
      </c>
      <c r="CN469" s="14">
        <v>0.93</v>
      </c>
      <c r="CO469" s="14">
        <v>0.93</v>
      </c>
      <c r="CP469" s="14">
        <v>0.93</v>
      </c>
      <c r="CQ469" s="14">
        <v>0.93</v>
      </c>
      <c r="CR469" s="14">
        <v>0.93</v>
      </c>
      <c r="CS469" s="14">
        <v>0.93</v>
      </c>
      <c r="DB469" s="14">
        <v>1.73</v>
      </c>
      <c r="DC469" s="14">
        <v>1.73</v>
      </c>
      <c r="DD469" s="14">
        <v>1.73</v>
      </c>
      <c r="DE469" s="14">
        <v>1.73</v>
      </c>
      <c r="DF469" s="14">
        <v>1.73</v>
      </c>
      <c r="DG469" s="14">
        <v>1.73</v>
      </c>
      <c r="DH469" s="14">
        <v>1.73</v>
      </c>
      <c r="DI469" s="14">
        <v>1.73</v>
      </c>
      <c r="DR469" s="14">
        <v>2.63</v>
      </c>
      <c r="DS469" s="14">
        <v>2.7</v>
      </c>
      <c r="DV469" s="183">
        <f t="shared" si="21"/>
        <v>0</v>
      </c>
      <c r="DW469" s="183">
        <f t="shared" si="22"/>
        <v>0</v>
      </c>
      <c r="DX469" s="12">
        <f t="shared" si="23"/>
        <v>0</v>
      </c>
      <c r="DY469" s="12">
        <v>0</v>
      </c>
    </row>
    <row r="470" spans="1:129" x14ac:dyDescent="0.25">
      <c r="A470" s="294">
        <v>104623</v>
      </c>
      <c r="B470" s="294">
        <v>676275</v>
      </c>
      <c r="C470" s="294">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560">
        <v>3.8461538461538498E-2</v>
      </c>
      <c r="BC470" s="560">
        <v>9.2105263157894704E-2</v>
      </c>
      <c r="BD470" s="560">
        <v>0</v>
      </c>
      <c r="BE470" s="560">
        <v>0</v>
      </c>
      <c r="BF470" s="13"/>
      <c r="BG470" s="13"/>
      <c r="BH470" s="13"/>
      <c r="BI470" s="13"/>
      <c r="BJ470" s="13"/>
      <c r="BK470" s="13"/>
      <c r="BL470" s="13"/>
      <c r="BM470" s="13"/>
      <c r="BN470" s="13">
        <v>3.8461538461538498E-2</v>
      </c>
      <c r="BO470" s="13">
        <v>9.2105263157894704E-2</v>
      </c>
      <c r="BP470" s="13">
        <v>0</v>
      </c>
      <c r="BQ470" s="13">
        <v>0</v>
      </c>
      <c r="BR470" s="704" t="s">
        <v>36</v>
      </c>
      <c r="BS470" s="704" t="s">
        <v>36</v>
      </c>
      <c r="BT470" s="704" t="s">
        <v>35</v>
      </c>
      <c r="BU470" s="704" t="s">
        <v>35</v>
      </c>
      <c r="BV470" s="704" t="s">
        <v>36</v>
      </c>
      <c r="BW470" s="704" t="s">
        <v>36</v>
      </c>
      <c r="BX470" s="704" t="s">
        <v>35</v>
      </c>
      <c r="BY470" s="704" t="s">
        <v>35</v>
      </c>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7.08</v>
      </c>
      <c r="CF470" s="14">
        <f>+INDEX('Monthy Targets'!AB:AB,MATCH(FY2018_ALL_Targets!$B470,'Monthy Targets'!$B:$B,0))</f>
        <v>7.11</v>
      </c>
      <c r="CG470" s="14">
        <f>+INDEX('Monthy Targets'!AC:AC,MATCH(FY2018_ALL_Targets!$B470,'Monthy Targets'!$B:$B,0))</f>
        <v>0</v>
      </c>
      <c r="CH470" s="14">
        <f>+INDEX('Monthy Targets'!AD:AD,MATCH(FY2018_ALL_Targets!$B470,'Monthy Targets'!$B:$B,0))</f>
        <v>0</v>
      </c>
      <c r="CI470" s="14">
        <f>+INDEX('Monthy Targets'!AE:AE,MATCH(FY2018_ALL_Targets!$B470,'Monthy Targets'!$B:$B,0))</f>
        <v>0</v>
      </c>
      <c r="CJ470" s="14">
        <f>+INDEX('Monthy Targets'!AF:AF,MATCH(FY2018_ALL_Targets!$B470,'Monthy Targets'!$B:$B,0))</f>
        <v>0</v>
      </c>
      <c r="CK470" s="14">
        <f>+INDEX('Monthy Targets'!AG:AG,MATCH(FY2018_ALL_Targets!$B470,'Monthy Targets'!$B:$B,0))</f>
        <v>0</v>
      </c>
      <c r="CL470" s="14">
        <v>0</v>
      </c>
      <c r="CM470" s="14">
        <v>0.47</v>
      </c>
      <c r="CN470" s="14">
        <v>0.47</v>
      </c>
      <c r="CO470" s="14">
        <v>0.47</v>
      </c>
      <c r="CP470" s="14">
        <v>0</v>
      </c>
      <c r="CQ470" s="14">
        <v>0</v>
      </c>
      <c r="CR470" s="14">
        <v>0.47</v>
      </c>
      <c r="CS470" s="14">
        <v>0.47</v>
      </c>
      <c r="DB470" s="14">
        <v>0</v>
      </c>
      <c r="DC470" s="14">
        <v>0.87</v>
      </c>
      <c r="DD470" s="14">
        <v>0.87</v>
      </c>
      <c r="DE470" s="14">
        <v>0.87</v>
      </c>
      <c r="DF470" s="14">
        <v>0</v>
      </c>
      <c r="DG470" s="14">
        <v>0</v>
      </c>
      <c r="DH470" s="14">
        <v>0.87</v>
      </c>
      <c r="DI470" s="14">
        <v>0.87</v>
      </c>
      <c r="DR470" s="14">
        <v>1.18</v>
      </c>
      <c r="DS470" s="14">
        <v>1.07</v>
      </c>
      <c r="DV470" s="183">
        <f t="shared" si="21"/>
        <v>2</v>
      </c>
      <c r="DW470" s="183">
        <f t="shared" si="22"/>
        <v>2</v>
      </c>
      <c r="DX470" s="12">
        <f t="shared" si="23"/>
        <v>0</v>
      </c>
      <c r="DY470" s="12">
        <v>0</v>
      </c>
    </row>
    <row r="471" spans="1:129" x14ac:dyDescent="0.25">
      <c r="A471" s="294">
        <v>104696</v>
      </c>
      <c r="B471" s="294">
        <v>676276</v>
      </c>
      <c r="C471" s="294">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560">
        <v>1.1764705882352899E-2</v>
      </c>
      <c r="BC471" s="560">
        <v>6.7567567567567599E-2</v>
      </c>
      <c r="BD471" s="560">
        <v>0</v>
      </c>
      <c r="BE471" s="560">
        <v>8.9743589743589702E-2</v>
      </c>
      <c r="BF471" s="13"/>
      <c r="BG471" s="13"/>
      <c r="BH471" s="13"/>
      <c r="BI471" s="13"/>
      <c r="BJ471" s="13"/>
      <c r="BK471" s="13"/>
      <c r="BL471" s="13"/>
      <c r="BM471" s="13"/>
      <c r="BN471" s="13">
        <v>1.1764705882352899E-2</v>
      </c>
      <c r="BO471" s="13">
        <v>6.7567567567567599E-2</v>
      </c>
      <c r="BP471" s="13">
        <v>0</v>
      </c>
      <c r="BQ471" s="13">
        <v>8.9743589743589702E-2</v>
      </c>
      <c r="BR471" s="704" t="s">
        <v>35</v>
      </c>
      <c r="BS471" s="704" t="s">
        <v>36</v>
      </c>
      <c r="BT471" s="704" t="s">
        <v>35</v>
      </c>
      <c r="BU471" s="704" t="s">
        <v>35</v>
      </c>
      <c r="BV471" s="704" t="s">
        <v>35</v>
      </c>
      <c r="BW471" s="704" t="s">
        <v>36</v>
      </c>
      <c r="BX471" s="704" t="s">
        <v>35</v>
      </c>
      <c r="BY471" s="704" t="s">
        <v>35</v>
      </c>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8.1300000000000008</v>
      </c>
      <c r="CF471" s="14">
        <f>+INDEX('Monthy Targets'!AB:AB,MATCH(FY2018_ALL_Targets!$B471,'Monthy Targets'!$B:$B,0))</f>
        <v>8.17</v>
      </c>
      <c r="CG471" s="14">
        <f>+INDEX('Monthy Targets'!AC:AC,MATCH(FY2018_ALL_Targets!$B471,'Monthy Targets'!$B:$B,0))</f>
        <v>0</v>
      </c>
      <c r="CH471" s="14">
        <f>+INDEX('Monthy Targets'!AD:AD,MATCH(FY2018_ALL_Targets!$B471,'Monthy Targets'!$B:$B,0))</f>
        <v>0</v>
      </c>
      <c r="CI471" s="14">
        <f>+INDEX('Monthy Targets'!AE:AE,MATCH(FY2018_ALL_Targets!$B471,'Monthy Targets'!$B:$B,0))</f>
        <v>0</v>
      </c>
      <c r="CJ471" s="14">
        <f>+INDEX('Monthy Targets'!AF:AF,MATCH(FY2018_ALL_Targets!$B471,'Monthy Targets'!$B:$B,0))</f>
        <v>0</v>
      </c>
      <c r="CK471" s="14">
        <f>+INDEX('Monthy Targets'!AG:AG,MATCH(FY2018_ALL_Targets!$B471,'Monthy Targets'!$B:$B,0))</f>
        <v>0</v>
      </c>
      <c r="CL471" s="14">
        <v>0.54</v>
      </c>
      <c r="CM471" s="14">
        <v>0</v>
      </c>
      <c r="CN471" s="14">
        <v>0.54</v>
      </c>
      <c r="CO471" s="14">
        <v>0.54</v>
      </c>
      <c r="CP471" s="14">
        <v>0.54</v>
      </c>
      <c r="CQ471" s="14">
        <v>0</v>
      </c>
      <c r="CR471" s="14">
        <v>0.54</v>
      </c>
      <c r="CS471" s="14">
        <v>0.54</v>
      </c>
      <c r="DB471" s="14">
        <v>1</v>
      </c>
      <c r="DC471" s="14">
        <v>0</v>
      </c>
      <c r="DD471" s="14">
        <v>1</v>
      </c>
      <c r="DE471" s="14">
        <v>1</v>
      </c>
      <c r="DF471" s="14">
        <v>1</v>
      </c>
      <c r="DG471" s="14">
        <v>0</v>
      </c>
      <c r="DH471" s="14">
        <v>1</v>
      </c>
      <c r="DI471" s="14">
        <v>1</v>
      </c>
      <c r="DR471" s="14">
        <v>1.36</v>
      </c>
      <c r="DS471" s="14">
        <v>1.4</v>
      </c>
      <c r="DV471" s="183">
        <f t="shared" si="21"/>
        <v>1</v>
      </c>
      <c r="DW471" s="183">
        <f t="shared" si="22"/>
        <v>1</v>
      </c>
      <c r="DX471" s="12">
        <f t="shared" si="23"/>
        <v>0</v>
      </c>
      <c r="DY471" s="12">
        <v>0</v>
      </c>
    </row>
    <row r="472" spans="1:129" x14ac:dyDescent="0.25">
      <c r="A472" s="294">
        <v>104710</v>
      </c>
      <c r="B472" s="294">
        <v>676280</v>
      </c>
      <c r="C472" s="294">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560">
        <v>4.91803278688525E-2</v>
      </c>
      <c r="BC472" s="560">
        <v>5.8823529411764698E-2</v>
      </c>
      <c r="BD472" s="560">
        <v>0</v>
      </c>
      <c r="BE472" s="560">
        <v>0.16393442622950799</v>
      </c>
      <c r="BF472" s="13"/>
      <c r="BG472" s="13"/>
      <c r="BH472" s="13"/>
      <c r="BI472" s="13"/>
      <c r="BJ472" s="13"/>
      <c r="BK472" s="13"/>
      <c r="BL472" s="13"/>
      <c r="BM472" s="13"/>
      <c r="BN472" s="13">
        <v>4.91803278688525E-2</v>
      </c>
      <c r="BO472" s="13">
        <v>5.8823529411764698E-2</v>
      </c>
      <c r="BP472" s="13">
        <v>0</v>
      </c>
      <c r="BQ472" s="13">
        <v>0.16393442622950799</v>
      </c>
      <c r="BR472" s="704" t="s">
        <v>36</v>
      </c>
      <c r="BS472" s="704" t="s">
        <v>36</v>
      </c>
      <c r="BT472" s="704" t="s">
        <v>35</v>
      </c>
      <c r="BU472" s="704" t="s">
        <v>36</v>
      </c>
      <c r="BV472" s="704" t="s">
        <v>36</v>
      </c>
      <c r="BW472" s="704" t="s">
        <v>36</v>
      </c>
      <c r="BX472" s="704" t="s">
        <v>35</v>
      </c>
      <c r="BY472" s="704" t="s">
        <v>36</v>
      </c>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9.7200000000000006</v>
      </c>
      <c r="CF472" s="14">
        <f>+INDEX('Monthy Targets'!AB:AB,MATCH(FY2018_ALL_Targets!$B472,'Monthy Targets'!$B:$B,0))</f>
        <v>9.77</v>
      </c>
      <c r="CG472" s="14">
        <f>+INDEX('Monthy Targets'!AC:AC,MATCH(FY2018_ALL_Targets!$B472,'Monthy Targets'!$B:$B,0))</f>
        <v>0</v>
      </c>
      <c r="CH472" s="14">
        <f>+INDEX('Monthy Targets'!AD:AD,MATCH(FY2018_ALL_Targets!$B472,'Monthy Targets'!$B:$B,0))</f>
        <v>0</v>
      </c>
      <c r="CI472" s="14">
        <f>+INDEX('Monthy Targets'!AE:AE,MATCH(FY2018_ALL_Targets!$B472,'Monthy Targets'!$B:$B,0))</f>
        <v>0</v>
      </c>
      <c r="CJ472" s="14">
        <f>+INDEX('Monthy Targets'!AF:AF,MATCH(FY2018_ALL_Targets!$B472,'Monthy Targets'!$B:$B,0))</f>
        <v>0</v>
      </c>
      <c r="CK472" s="14">
        <f>+INDEX('Monthy Targets'!AG:AG,MATCH(FY2018_ALL_Targets!$B472,'Monthy Targets'!$B:$B,0))</f>
        <v>0</v>
      </c>
      <c r="CL472" s="14">
        <v>0.65</v>
      </c>
      <c r="CM472" s="14">
        <v>0</v>
      </c>
      <c r="CN472" s="14">
        <v>0.65</v>
      </c>
      <c r="CO472" s="14">
        <v>0.65</v>
      </c>
      <c r="CP472" s="14">
        <v>0</v>
      </c>
      <c r="CQ472" s="14">
        <v>0</v>
      </c>
      <c r="CR472" s="14">
        <v>0.65</v>
      </c>
      <c r="CS472" s="14">
        <v>0</v>
      </c>
      <c r="DB472" s="14">
        <v>1.2</v>
      </c>
      <c r="DC472" s="14">
        <v>0</v>
      </c>
      <c r="DD472" s="14">
        <v>1.2</v>
      </c>
      <c r="DE472" s="14">
        <v>1.2</v>
      </c>
      <c r="DF472" s="14">
        <v>0</v>
      </c>
      <c r="DG472" s="14">
        <v>0</v>
      </c>
      <c r="DH472" s="14">
        <v>1.2</v>
      </c>
      <c r="DI472" s="14">
        <v>0</v>
      </c>
      <c r="DR472" s="14">
        <v>1.63</v>
      </c>
      <c r="DS472" s="14">
        <v>1.26</v>
      </c>
      <c r="DV472" s="183">
        <f t="shared" si="21"/>
        <v>3</v>
      </c>
      <c r="DW472" s="183">
        <f t="shared" si="22"/>
        <v>3</v>
      </c>
      <c r="DX472" s="12">
        <f t="shared" si="23"/>
        <v>0</v>
      </c>
      <c r="DY472" s="12">
        <v>0</v>
      </c>
    </row>
    <row r="473" spans="1:129" x14ac:dyDescent="0.25">
      <c r="A473" s="294">
        <v>104666</v>
      </c>
      <c r="B473" s="294">
        <v>676288</v>
      </c>
      <c r="C473" s="294">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560">
        <v>0</v>
      </c>
      <c r="BC473" s="560">
        <v>2.7027027027027001E-2</v>
      </c>
      <c r="BD473" s="560">
        <v>0</v>
      </c>
      <c r="BE473" s="560">
        <v>8.8888888888888906E-2</v>
      </c>
      <c r="BF473" s="13"/>
      <c r="BG473" s="13"/>
      <c r="BH473" s="13"/>
      <c r="BI473" s="13"/>
      <c r="BJ473" s="13"/>
      <c r="BK473" s="13"/>
      <c r="BL473" s="13"/>
      <c r="BM473" s="13"/>
      <c r="BN473" s="13">
        <v>0</v>
      </c>
      <c r="BO473" s="13">
        <v>2.7027027027027001E-2</v>
      </c>
      <c r="BP473" s="13">
        <v>0</v>
      </c>
      <c r="BQ473" s="13">
        <v>8.8888888888888906E-2</v>
      </c>
      <c r="BR473" s="704" t="s">
        <v>35</v>
      </c>
      <c r="BS473" s="704" t="s">
        <v>35</v>
      </c>
      <c r="BT473" s="704" t="s">
        <v>35</v>
      </c>
      <c r="BU473" s="704" t="s">
        <v>35</v>
      </c>
      <c r="BV473" s="704" t="s">
        <v>35</v>
      </c>
      <c r="BW473" s="704" t="s">
        <v>35</v>
      </c>
      <c r="BX473" s="704" t="s">
        <v>35</v>
      </c>
      <c r="BY473" s="704" t="s">
        <v>35</v>
      </c>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5.69</v>
      </c>
      <c r="CF473" s="14">
        <f>+INDEX('Monthy Targets'!AB:AB,MATCH(FY2018_ALL_Targets!$B473,'Monthy Targets'!$B:$B,0))</f>
        <v>5.72</v>
      </c>
      <c r="CG473" s="14">
        <f>+INDEX('Monthy Targets'!AC:AC,MATCH(FY2018_ALL_Targets!$B473,'Monthy Targets'!$B:$B,0))</f>
        <v>0</v>
      </c>
      <c r="CH473" s="14">
        <f>+INDEX('Monthy Targets'!AD:AD,MATCH(FY2018_ALL_Targets!$B473,'Monthy Targets'!$B:$B,0))</f>
        <v>0</v>
      </c>
      <c r="CI473" s="14">
        <f>+INDEX('Monthy Targets'!AE:AE,MATCH(FY2018_ALL_Targets!$B473,'Monthy Targets'!$B:$B,0))</f>
        <v>0</v>
      </c>
      <c r="CJ473" s="14">
        <f>+INDEX('Monthy Targets'!AF:AF,MATCH(FY2018_ALL_Targets!$B473,'Monthy Targets'!$B:$B,0))</f>
        <v>0</v>
      </c>
      <c r="CK473" s="14">
        <f>+INDEX('Monthy Targets'!AG:AG,MATCH(FY2018_ALL_Targets!$B473,'Monthy Targets'!$B:$B,0))</f>
        <v>0</v>
      </c>
      <c r="CL473" s="14">
        <v>0.38</v>
      </c>
      <c r="CM473" s="14">
        <v>0.38</v>
      </c>
      <c r="CN473" s="14">
        <v>0.38</v>
      </c>
      <c r="CO473" s="14">
        <v>0.38</v>
      </c>
      <c r="CP473" s="14">
        <v>0.38</v>
      </c>
      <c r="CQ473" s="14">
        <v>0.38</v>
      </c>
      <c r="CR473" s="14">
        <v>0.38</v>
      </c>
      <c r="CS473" s="14">
        <v>0.38</v>
      </c>
      <c r="DB473" s="14">
        <v>0.7</v>
      </c>
      <c r="DC473" s="14">
        <v>0.7</v>
      </c>
      <c r="DD473" s="14">
        <v>0.7</v>
      </c>
      <c r="DE473" s="14">
        <v>0.7</v>
      </c>
      <c r="DF473" s="14">
        <v>0.7</v>
      </c>
      <c r="DG473" s="14">
        <v>0.7</v>
      </c>
      <c r="DH473" s="14">
        <v>0.7</v>
      </c>
      <c r="DI473" s="14">
        <v>0.7</v>
      </c>
      <c r="DR473" s="14">
        <v>1.07</v>
      </c>
      <c r="DS473" s="14">
        <v>1.0900000000000001</v>
      </c>
      <c r="DV473" s="183">
        <f t="shared" si="21"/>
        <v>0</v>
      </c>
      <c r="DW473" s="183">
        <f t="shared" si="22"/>
        <v>0</v>
      </c>
      <c r="DX473" s="12">
        <f t="shared" si="23"/>
        <v>0</v>
      </c>
      <c r="DY473" s="12">
        <v>0</v>
      </c>
    </row>
    <row r="474" spans="1:129" x14ac:dyDescent="0.25">
      <c r="A474" s="294">
        <v>4177</v>
      </c>
      <c r="B474" s="294">
        <v>676292</v>
      </c>
      <c r="C474" s="294">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560">
        <v>0</v>
      </c>
      <c r="BC474" s="560" t="s">
        <v>3345</v>
      </c>
      <c r="BD474" s="560">
        <v>0</v>
      </c>
      <c r="BE474" s="560">
        <v>8.5714285714285701E-2</v>
      </c>
      <c r="BF474" s="13"/>
      <c r="BG474" s="13"/>
      <c r="BH474" s="13"/>
      <c r="BI474" s="13"/>
      <c r="BJ474" s="13"/>
      <c r="BK474" s="13"/>
      <c r="BL474" s="13"/>
      <c r="BM474" s="13"/>
      <c r="BN474" s="13">
        <v>0</v>
      </c>
      <c r="BO474" s="13" t="s">
        <v>3345</v>
      </c>
      <c r="BP474" s="13">
        <v>0</v>
      </c>
      <c r="BQ474" s="13">
        <v>8.5714285714285701E-2</v>
      </c>
      <c r="BR474" s="704" t="s">
        <v>35</v>
      </c>
      <c r="BS474" s="704" t="s">
        <v>35</v>
      </c>
      <c r="BT474" s="704" t="s">
        <v>35</v>
      </c>
      <c r="BU474" s="704" t="s">
        <v>35</v>
      </c>
      <c r="BV474" s="704" t="s">
        <v>35</v>
      </c>
      <c r="BW474" s="704" t="s">
        <v>35</v>
      </c>
      <c r="BX474" s="704" t="s">
        <v>35</v>
      </c>
      <c r="BY474" s="704" t="s">
        <v>35</v>
      </c>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8.4700000000000006</v>
      </c>
      <c r="CF474" s="14">
        <f>+INDEX('Monthy Targets'!AB:AB,MATCH(FY2018_ALL_Targets!$B474,'Monthy Targets'!$B:$B,0))</f>
        <v>8.52</v>
      </c>
      <c r="CG474" s="14">
        <f>+INDEX('Monthy Targets'!AC:AC,MATCH(FY2018_ALL_Targets!$B474,'Monthy Targets'!$B:$B,0))</f>
        <v>0</v>
      </c>
      <c r="CH474" s="14">
        <f>+INDEX('Monthy Targets'!AD:AD,MATCH(FY2018_ALL_Targets!$B474,'Monthy Targets'!$B:$B,0))</f>
        <v>0</v>
      </c>
      <c r="CI474" s="14">
        <f>+INDEX('Monthy Targets'!AE:AE,MATCH(FY2018_ALL_Targets!$B474,'Monthy Targets'!$B:$B,0))</f>
        <v>0</v>
      </c>
      <c r="CJ474" s="14">
        <f>+INDEX('Monthy Targets'!AF:AF,MATCH(FY2018_ALL_Targets!$B474,'Monthy Targets'!$B:$B,0))</f>
        <v>0</v>
      </c>
      <c r="CK474" s="14">
        <f>+INDEX('Monthy Targets'!AG:AG,MATCH(FY2018_ALL_Targets!$B474,'Monthy Targets'!$B:$B,0))</f>
        <v>0</v>
      </c>
      <c r="CL474" s="14">
        <v>0.56000000000000005</v>
      </c>
      <c r="CM474" s="14">
        <v>0.56000000000000005</v>
      </c>
      <c r="CN474" s="14">
        <v>0.56000000000000005</v>
      </c>
      <c r="CO474" s="14">
        <v>0.56000000000000005</v>
      </c>
      <c r="CP474" s="14">
        <v>0.56000000000000005</v>
      </c>
      <c r="CQ474" s="14">
        <v>0.56000000000000005</v>
      </c>
      <c r="CR474" s="14">
        <v>0.56000000000000005</v>
      </c>
      <c r="CS474" s="14">
        <v>0.56000000000000005</v>
      </c>
      <c r="DB474" s="14">
        <v>1.05</v>
      </c>
      <c r="DC474" s="14">
        <v>1.05</v>
      </c>
      <c r="DD474" s="14">
        <v>1.05</v>
      </c>
      <c r="DE474" s="14">
        <v>1.05</v>
      </c>
      <c r="DF474" s="14">
        <v>1.05</v>
      </c>
      <c r="DG474" s="14">
        <v>1.05</v>
      </c>
      <c r="DH474" s="14">
        <v>1.05</v>
      </c>
      <c r="DI474" s="14">
        <v>1.05</v>
      </c>
      <c r="DR474" s="14">
        <v>1.59</v>
      </c>
      <c r="DS474" s="14">
        <v>1.63</v>
      </c>
      <c r="DV474" s="183">
        <f t="shared" si="21"/>
        <v>0</v>
      </c>
      <c r="DW474" s="183">
        <f t="shared" si="22"/>
        <v>0</v>
      </c>
      <c r="DX474" s="12">
        <f t="shared" si="23"/>
        <v>0</v>
      </c>
      <c r="DY474" s="12">
        <v>0</v>
      </c>
    </row>
    <row r="475" spans="1:129" x14ac:dyDescent="0.25">
      <c r="A475" s="294">
        <v>104749</v>
      </c>
      <c r="B475" s="294">
        <v>676293</v>
      </c>
      <c r="C475" s="294">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560">
        <v>1.8181818181818198E-2</v>
      </c>
      <c r="BC475" s="560">
        <v>3.03030303030303E-2</v>
      </c>
      <c r="BD475" s="560">
        <v>0</v>
      </c>
      <c r="BE475" s="560">
        <v>7.5471698113207503E-2</v>
      </c>
      <c r="BF475" s="13"/>
      <c r="BG475" s="13"/>
      <c r="BH475" s="13"/>
      <c r="BI475" s="13"/>
      <c r="BJ475" s="13"/>
      <c r="BK475" s="13"/>
      <c r="BL475" s="13"/>
      <c r="BM475" s="13"/>
      <c r="BN475" s="13">
        <v>1.8181818181818198E-2</v>
      </c>
      <c r="BO475" s="13">
        <v>3.03030303030303E-2</v>
      </c>
      <c r="BP475" s="13">
        <v>0</v>
      </c>
      <c r="BQ475" s="13">
        <v>7.5471698113207503E-2</v>
      </c>
      <c r="BR475" s="704" t="s">
        <v>35</v>
      </c>
      <c r="BS475" s="704" t="s">
        <v>35</v>
      </c>
      <c r="BT475" s="704" t="s">
        <v>35</v>
      </c>
      <c r="BU475" s="704" t="s">
        <v>35</v>
      </c>
      <c r="BV475" s="704" t="s">
        <v>35</v>
      </c>
      <c r="BW475" s="704" t="s">
        <v>35</v>
      </c>
      <c r="BX475" s="704" t="s">
        <v>35</v>
      </c>
      <c r="BY475" s="704" t="s">
        <v>35</v>
      </c>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5.41</v>
      </c>
      <c r="CF475" s="14">
        <f>+INDEX('Monthy Targets'!AB:AB,MATCH(FY2018_ALL_Targets!$B475,'Monthy Targets'!$B:$B,0))</f>
        <v>5.44</v>
      </c>
      <c r="CG475" s="14">
        <f>+INDEX('Monthy Targets'!AC:AC,MATCH(FY2018_ALL_Targets!$B475,'Monthy Targets'!$B:$B,0))</f>
        <v>0</v>
      </c>
      <c r="CH475" s="14">
        <f>+INDEX('Monthy Targets'!AD:AD,MATCH(FY2018_ALL_Targets!$B475,'Monthy Targets'!$B:$B,0))</f>
        <v>0</v>
      </c>
      <c r="CI475" s="14">
        <f>+INDEX('Monthy Targets'!AE:AE,MATCH(FY2018_ALL_Targets!$B475,'Monthy Targets'!$B:$B,0))</f>
        <v>0</v>
      </c>
      <c r="CJ475" s="14">
        <f>+INDEX('Monthy Targets'!AF:AF,MATCH(FY2018_ALL_Targets!$B475,'Monthy Targets'!$B:$B,0))</f>
        <v>0</v>
      </c>
      <c r="CK475" s="14">
        <f>+INDEX('Monthy Targets'!AG:AG,MATCH(FY2018_ALL_Targets!$B475,'Monthy Targets'!$B:$B,0))</f>
        <v>0</v>
      </c>
      <c r="CL475" s="14">
        <v>0.36</v>
      </c>
      <c r="CM475" s="14">
        <v>0.36</v>
      </c>
      <c r="CN475" s="14">
        <v>0.36</v>
      </c>
      <c r="CO475" s="14">
        <v>0.36</v>
      </c>
      <c r="CP475" s="14">
        <v>0.36</v>
      </c>
      <c r="CQ475" s="14">
        <v>0.36</v>
      </c>
      <c r="CR475" s="14">
        <v>0.36</v>
      </c>
      <c r="CS475" s="14">
        <v>0.36</v>
      </c>
      <c r="DB475" s="14">
        <v>0.67</v>
      </c>
      <c r="DC475" s="14">
        <v>0.67</v>
      </c>
      <c r="DD475" s="14">
        <v>0.67</v>
      </c>
      <c r="DE475" s="14">
        <v>0.67</v>
      </c>
      <c r="DF475" s="14">
        <v>0.67</v>
      </c>
      <c r="DG475" s="14">
        <v>0.67</v>
      </c>
      <c r="DH475" s="14">
        <v>0.67</v>
      </c>
      <c r="DI475" s="14">
        <v>0.67</v>
      </c>
      <c r="DR475" s="14">
        <v>1.02</v>
      </c>
      <c r="DS475" s="14">
        <v>1.04</v>
      </c>
      <c r="DV475" s="183">
        <f t="shared" si="21"/>
        <v>0</v>
      </c>
      <c r="DW475" s="183">
        <f t="shared" si="22"/>
        <v>0</v>
      </c>
      <c r="DX475" s="12">
        <f t="shared" si="23"/>
        <v>0</v>
      </c>
      <c r="DY475" s="12">
        <v>0</v>
      </c>
    </row>
    <row r="476" spans="1:129" x14ac:dyDescent="0.25">
      <c r="A476" s="294">
        <v>4831</v>
      </c>
      <c r="B476" s="294">
        <v>676298</v>
      </c>
      <c r="C476" s="294">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560">
        <v>2.0833333333333301E-2</v>
      </c>
      <c r="BC476" s="560">
        <v>0.1</v>
      </c>
      <c r="BD476" s="560">
        <v>0</v>
      </c>
      <c r="BE476" s="560">
        <v>8.5106382978723402E-2</v>
      </c>
      <c r="BF476" s="13"/>
      <c r="BG476" s="13"/>
      <c r="BH476" s="13"/>
      <c r="BI476" s="13"/>
      <c r="BJ476" s="13"/>
      <c r="BK476" s="13"/>
      <c r="BL476" s="13"/>
      <c r="BM476" s="13"/>
      <c r="BN476" s="13">
        <v>2.0833333333333301E-2</v>
      </c>
      <c r="BO476" s="13">
        <v>0.1</v>
      </c>
      <c r="BP476" s="13">
        <v>0</v>
      </c>
      <c r="BQ476" s="13">
        <v>8.5106382978723402E-2</v>
      </c>
      <c r="BR476" s="704" t="s">
        <v>35</v>
      </c>
      <c r="BS476" s="704" t="s">
        <v>35</v>
      </c>
      <c r="BT476" s="704" t="s">
        <v>35</v>
      </c>
      <c r="BU476" s="704" t="s">
        <v>35</v>
      </c>
      <c r="BV476" s="704" t="s">
        <v>35</v>
      </c>
      <c r="BW476" s="704" t="s">
        <v>35</v>
      </c>
      <c r="BX476" s="704" t="s">
        <v>35</v>
      </c>
      <c r="BY476" s="704" t="s">
        <v>35</v>
      </c>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2.48</v>
      </c>
      <c r="CF476" s="14">
        <f>+INDEX('Monthy Targets'!AB:AB,MATCH(FY2018_ALL_Targets!$B476,'Monthy Targets'!$B:$B,0))</f>
        <v>2.48</v>
      </c>
      <c r="CG476" s="14">
        <f>+INDEX('Monthy Targets'!AC:AC,MATCH(FY2018_ALL_Targets!$B476,'Monthy Targets'!$B:$B,0))</f>
        <v>0</v>
      </c>
      <c r="CH476" s="14">
        <f>+INDEX('Monthy Targets'!AD:AD,MATCH(FY2018_ALL_Targets!$B476,'Monthy Targets'!$B:$B,0))</f>
        <v>0</v>
      </c>
      <c r="CI476" s="14">
        <f>+INDEX('Monthy Targets'!AE:AE,MATCH(FY2018_ALL_Targets!$B476,'Monthy Targets'!$B:$B,0))</f>
        <v>0</v>
      </c>
      <c r="CJ476" s="14">
        <f>+INDEX('Monthy Targets'!AF:AF,MATCH(FY2018_ALL_Targets!$B476,'Monthy Targets'!$B:$B,0))</f>
        <v>0</v>
      </c>
      <c r="CK476" s="14">
        <f>+INDEX('Monthy Targets'!AG:AG,MATCH(FY2018_ALL_Targets!$B476,'Monthy Targets'!$B:$B,0))</f>
        <v>0</v>
      </c>
      <c r="CL476" s="14">
        <v>0.17</v>
      </c>
      <c r="CM476" s="14">
        <v>0.17</v>
      </c>
      <c r="CN476" s="14">
        <v>0.17</v>
      </c>
      <c r="CO476" s="14">
        <v>0.17</v>
      </c>
      <c r="CP476" s="14">
        <v>0.17</v>
      </c>
      <c r="CQ476" s="14">
        <v>0.17</v>
      </c>
      <c r="CR476" s="14">
        <v>0.17</v>
      </c>
      <c r="CS476" s="14">
        <v>0.17</v>
      </c>
      <c r="DB476" s="14">
        <v>0.31</v>
      </c>
      <c r="DC476" s="14">
        <v>0.31</v>
      </c>
      <c r="DD476" s="14">
        <v>0.31</v>
      </c>
      <c r="DE476" s="14">
        <v>0.31</v>
      </c>
      <c r="DF476" s="14">
        <v>0.31</v>
      </c>
      <c r="DG476" s="14">
        <v>0.31</v>
      </c>
      <c r="DH476" s="14">
        <v>0.31</v>
      </c>
      <c r="DI476" s="14">
        <v>0.31</v>
      </c>
      <c r="DR476" s="14">
        <v>0.47</v>
      </c>
      <c r="DS476" s="14">
        <v>0.48</v>
      </c>
      <c r="DV476" s="183">
        <f t="shared" si="21"/>
        <v>0</v>
      </c>
      <c r="DW476" s="183">
        <f t="shared" si="22"/>
        <v>0</v>
      </c>
      <c r="DX476" s="12">
        <f t="shared" si="23"/>
        <v>0</v>
      </c>
      <c r="DY476" s="12">
        <v>0</v>
      </c>
    </row>
    <row r="477" spans="1:129" x14ac:dyDescent="0.25">
      <c r="A477" s="294">
        <v>104778</v>
      </c>
      <c r="B477" s="294">
        <v>676299</v>
      </c>
      <c r="C477" s="294">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560">
        <v>0.02</v>
      </c>
      <c r="BC477" s="560">
        <v>0</v>
      </c>
      <c r="BD477" s="560">
        <v>0</v>
      </c>
      <c r="BE477" s="560">
        <v>0.21276595744680901</v>
      </c>
      <c r="BF477" s="13"/>
      <c r="BG477" s="13"/>
      <c r="BH477" s="13"/>
      <c r="BI477" s="13"/>
      <c r="BJ477" s="13"/>
      <c r="BK477" s="13"/>
      <c r="BL477" s="13"/>
      <c r="BM477" s="13"/>
      <c r="BN477" s="13">
        <v>0.02</v>
      </c>
      <c r="BO477" s="13">
        <v>0</v>
      </c>
      <c r="BP477" s="13">
        <v>0</v>
      </c>
      <c r="BQ477" s="13">
        <v>0.21276595744680901</v>
      </c>
      <c r="BR477" s="704" t="s">
        <v>35</v>
      </c>
      <c r="BS477" s="704" t="s">
        <v>35</v>
      </c>
      <c r="BT477" s="704" t="s">
        <v>35</v>
      </c>
      <c r="BU477" s="704" t="s">
        <v>35</v>
      </c>
      <c r="BV477" s="704" t="s">
        <v>35</v>
      </c>
      <c r="BW477" s="704" t="s">
        <v>35</v>
      </c>
      <c r="BX477" s="704" t="s">
        <v>35</v>
      </c>
      <c r="BY477" s="704" t="s">
        <v>36</v>
      </c>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16.12</v>
      </c>
      <c r="CF477" s="14">
        <f>+INDEX('Monthy Targets'!AB:AB,MATCH(FY2018_ALL_Targets!$B477,'Monthy Targets'!$B:$B,0))</f>
        <v>16.2</v>
      </c>
      <c r="CG477" s="14">
        <f>+INDEX('Monthy Targets'!AC:AC,MATCH(FY2018_ALL_Targets!$B477,'Monthy Targets'!$B:$B,0))</f>
        <v>0</v>
      </c>
      <c r="CH477" s="14">
        <f>+INDEX('Monthy Targets'!AD:AD,MATCH(FY2018_ALL_Targets!$B477,'Monthy Targets'!$B:$B,0))</f>
        <v>0</v>
      </c>
      <c r="CI477" s="14">
        <f>+INDEX('Monthy Targets'!AE:AE,MATCH(FY2018_ALL_Targets!$B477,'Monthy Targets'!$B:$B,0))</f>
        <v>0</v>
      </c>
      <c r="CJ477" s="14">
        <f>+INDEX('Monthy Targets'!AF:AF,MATCH(FY2018_ALL_Targets!$B477,'Monthy Targets'!$B:$B,0))</f>
        <v>0</v>
      </c>
      <c r="CK477" s="14">
        <f>+INDEX('Monthy Targets'!AG:AG,MATCH(FY2018_ALL_Targets!$B477,'Monthy Targets'!$B:$B,0))</f>
        <v>0</v>
      </c>
      <c r="CL477" s="14">
        <v>1.07</v>
      </c>
      <c r="CM477" s="14">
        <v>1.07</v>
      </c>
      <c r="CN477" s="14">
        <v>1.07</v>
      </c>
      <c r="CO477" s="14">
        <v>1.07</v>
      </c>
      <c r="CP477" s="14">
        <v>1.07</v>
      </c>
      <c r="CQ477" s="14">
        <v>1.07</v>
      </c>
      <c r="CR477" s="14">
        <v>1.07</v>
      </c>
      <c r="CS477" s="14">
        <v>1.07</v>
      </c>
      <c r="DB477" s="14">
        <v>1.99</v>
      </c>
      <c r="DC477" s="14">
        <v>1.99</v>
      </c>
      <c r="DD477" s="14">
        <v>1.99</v>
      </c>
      <c r="DE477" s="14">
        <v>1.99</v>
      </c>
      <c r="DF477" s="14">
        <v>1.99</v>
      </c>
      <c r="DG477" s="14">
        <v>1.99</v>
      </c>
      <c r="DH477" s="14">
        <v>1.99</v>
      </c>
      <c r="DI477" s="14">
        <v>0</v>
      </c>
      <c r="DR477" s="14">
        <v>3.03</v>
      </c>
      <c r="DS477" s="14">
        <v>2.88</v>
      </c>
      <c r="DV477" s="183">
        <f t="shared" si="21"/>
        <v>0</v>
      </c>
      <c r="DW477" s="183">
        <f t="shared" si="22"/>
        <v>1</v>
      </c>
      <c r="DX477" s="12">
        <f t="shared" si="23"/>
        <v>0</v>
      </c>
      <c r="DY477" s="12">
        <v>0</v>
      </c>
    </row>
    <row r="478" spans="1:129" x14ac:dyDescent="0.25">
      <c r="A478" s="294">
        <v>104845</v>
      </c>
      <c r="B478" s="294">
        <v>676300</v>
      </c>
      <c r="C478" s="294">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560">
        <v>2.9411764705882401E-2</v>
      </c>
      <c r="BC478" s="560">
        <v>4.3478260869565202E-2</v>
      </c>
      <c r="BD478" s="560">
        <v>0</v>
      </c>
      <c r="BE478" s="560">
        <v>0.13235294117647101</v>
      </c>
      <c r="BF478" s="13"/>
      <c r="BG478" s="13"/>
      <c r="BH478" s="13"/>
      <c r="BI478" s="13"/>
      <c r="BJ478" s="13"/>
      <c r="BK478" s="13"/>
      <c r="BL478" s="13"/>
      <c r="BM478" s="13"/>
      <c r="BN478" s="13">
        <v>2.9411764705882401E-2</v>
      </c>
      <c r="BO478" s="13">
        <v>4.3478260869565202E-2</v>
      </c>
      <c r="BP478" s="13">
        <v>0</v>
      </c>
      <c r="BQ478" s="13">
        <v>0.13235294117647101</v>
      </c>
      <c r="BR478" s="704" t="s">
        <v>35</v>
      </c>
      <c r="BS478" s="704" t="s">
        <v>35</v>
      </c>
      <c r="BT478" s="704" t="s">
        <v>35</v>
      </c>
      <c r="BU478" s="704" t="s">
        <v>35</v>
      </c>
      <c r="BV478" s="704" t="s">
        <v>35</v>
      </c>
      <c r="BW478" s="704" t="s">
        <v>35</v>
      </c>
      <c r="BX478" s="704" t="s">
        <v>35</v>
      </c>
      <c r="BY478" s="704" t="s">
        <v>35</v>
      </c>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5.97</v>
      </c>
      <c r="CF478" s="14">
        <f>+INDEX('Monthy Targets'!AB:AB,MATCH(FY2018_ALL_Targets!$B478,'Monthy Targets'!$B:$B,0))</f>
        <v>6</v>
      </c>
      <c r="CG478" s="14">
        <f>+INDEX('Monthy Targets'!AC:AC,MATCH(FY2018_ALL_Targets!$B478,'Monthy Targets'!$B:$B,0))</f>
        <v>0</v>
      </c>
      <c r="CH478" s="14">
        <f>+INDEX('Monthy Targets'!AD:AD,MATCH(FY2018_ALL_Targets!$B478,'Monthy Targets'!$B:$B,0))</f>
        <v>0</v>
      </c>
      <c r="CI478" s="14">
        <f>+INDEX('Monthy Targets'!AE:AE,MATCH(FY2018_ALL_Targets!$B478,'Monthy Targets'!$B:$B,0))</f>
        <v>0</v>
      </c>
      <c r="CJ478" s="14">
        <f>+INDEX('Monthy Targets'!AF:AF,MATCH(FY2018_ALL_Targets!$B478,'Monthy Targets'!$B:$B,0))</f>
        <v>0</v>
      </c>
      <c r="CK478" s="14">
        <f>+INDEX('Monthy Targets'!AG:AG,MATCH(FY2018_ALL_Targets!$B478,'Monthy Targets'!$B:$B,0))</f>
        <v>0</v>
      </c>
      <c r="CL478" s="14">
        <v>0.4</v>
      </c>
      <c r="CM478" s="14">
        <v>0.4</v>
      </c>
      <c r="CN478" s="14">
        <v>0.4</v>
      </c>
      <c r="CO478" s="14">
        <v>0.4</v>
      </c>
      <c r="CP478" s="14">
        <v>0.4</v>
      </c>
      <c r="CQ478" s="14">
        <v>0.4</v>
      </c>
      <c r="CR478" s="14">
        <v>0.4</v>
      </c>
      <c r="CS478" s="14">
        <v>0.4</v>
      </c>
      <c r="DB478" s="14">
        <v>0.74</v>
      </c>
      <c r="DC478" s="14">
        <v>0.74</v>
      </c>
      <c r="DD478" s="14">
        <v>0.74</v>
      </c>
      <c r="DE478" s="14">
        <v>0.74</v>
      </c>
      <c r="DF478" s="14">
        <v>0.74</v>
      </c>
      <c r="DG478" s="14">
        <v>0.74</v>
      </c>
      <c r="DH478" s="14">
        <v>0.74</v>
      </c>
      <c r="DI478" s="14">
        <v>0.74</v>
      </c>
      <c r="DR478" s="14">
        <v>1.1200000000000001</v>
      </c>
      <c r="DS478" s="14">
        <v>1.1499999999999999</v>
      </c>
      <c r="DV478" s="183">
        <f t="shared" si="21"/>
        <v>0</v>
      </c>
      <c r="DW478" s="183">
        <f t="shared" si="22"/>
        <v>0</v>
      </c>
      <c r="DX478" s="12">
        <f t="shared" si="23"/>
        <v>0</v>
      </c>
      <c r="DY478" s="12">
        <v>0</v>
      </c>
    </row>
    <row r="479" spans="1:129" x14ac:dyDescent="0.25">
      <c r="A479" s="294">
        <v>4796</v>
      </c>
      <c r="B479" s="294">
        <v>676301</v>
      </c>
      <c r="C479" s="294">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560">
        <v>2.5000000000000001E-2</v>
      </c>
      <c r="BC479" s="560">
        <v>3.77358490566038E-2</v>
      </c>
      <c r="BD479" s="560">
        <v>0</v>
      </c>
      <c r="BE479" s="560">
        <v>0.157894736842105</v>
      </c>
      <c r="BF479" s="13"/>
      <c r="BG479" s="13"/>
      <c r="BH479" s="13"/>
      <c r="BI479" s="13"/>
      <c r="BJ479" s="13"/>
      <c r="BK479" s="13"/>
      <c r="BL479" s="13"/>
      <c r="BM479" s="13"/>
      <c r="BN479" s="13">
        <v>2.5000000000000001E-2</v>
      </c>
      <c r="BO479" s="13">
        <v>3.77358490566038E-2</v>
      </c>
      <c r="BP479" s="13">
        <v>0</v>
      </c>
      <c r="BQ479" s="13">
        <v>0.157894736842105</v>
      </c>
      <c r="BR479" s="704" t="s">
        <v>35</v>
      </c>
      <c r="BS479" s="704" t="s">
        <v>35</v>
      </c>
      <c r="BT479" s="704" t="s">
        <v>35</v>
      </c>
      <c r="BU479" s="704" t="s">
        <v>35</v>
      </c>
      <c r="BV479" s="704" t="s">
        <v>35</v>
      </c>
      <c r="BW479" s="704" t="s">
        <v>35</v>
      </c>
      <c r="BX479" s="704" t="s">
        <v>35</v>
      </c>
      <c r="BY479" s="704" t="s">
        <v>35</v>
      </c>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7.5</v>
      </c>
      <c r="CF479" s="14">
        <f>+INDEX('Monthy Targets'!AB:AB,MATCH(FY2018_ALL_Targets!$B479,'Monthy Targets'!$B:$B,0))</f>
        <v>7.53</v>
      </c>
      <c r="CG479" s="14">
        <f>+INDEX('Monthy Targets'!AC:AC,MATCH(FY2018_ALL_Targets!$B479,'Monthy Targets'!$B:$B,0))</f>
        <v>0</v>
      </c>
      <c r="CH479" s="14">
        <f>+INDEX('Monthy Targets'!AD:AD,MATCH(FY2018_ALL_Targets!$B479,'Monthy Targets'!$B:$B,0))</f>
        <v>0</v>
      </c>
      <c r="CI479" s="14">
        <f>+INDEX('Monthy Targets'!AE:AE,MATCH(FY2018_ALL_Targets!$B479,'Monthy Targets'!$B:$B,0))</f>
        <v>0</v>
      </c>
      <c r="CJ479" s="14">
        <f>+INDEX('Monthy Targets'!AF:AF,MATCH(FY2018_ALL_Targets!$B479,'Monthy Targets'!$B:$B,0))</f>
        <v>0</v>
      </c>
      <c r="CK479" s="14">
        <f>+INDEX('Monthy Targets'!AG:AG,MATCH(FY2018_ALL_Targets!$B479,'Monthy Targets'!$B:$B,0))</f>
        <v>0</v>
      </c>
      <c r="CL479" s="14">
        <v>0.5</v>
      </c>
      <c r="CM479" s="14">
        <v>0.5</v>
      </c>
      <c r="CN479" s="14">
        <v>0.5</v>
      </c>
      <c r="CO479" s="14">
        <v>0.5</v>
      </c>
      <c r="CP479" s="14">
        <v>0.5</v>
      </c>
      <c r="CQ479" s="14">
        <v>0.5</v>
      </c>
      <c r="CR479" s="14">
        <v>0.5</v>
      </c>
      <c r="CS479" s="14">
        <v>0.5</v>
      </c>
      <c r="DB479" s="14">
        <v>0.93</v>
      </c>
      <c r="DC479" s="14">
        <v>0.93</v>
      </c>
      <c r="DD479" s="14">
        <v>0.93</v>
      </c>
      <c r="DE479" s="14">
        <v>0.93</v>
      </c>
      <c r="DF479" s="14">
        <v>0.93</v>
      </c>
      <c r="DG479" s="14">
        <v>0.93</v>
      </c>
      <c r="DH479" s="14">
        <v>0.93</v>
      </c>
      <c r="DI479" s="14">
        <v>0.93</v>
      </c>
      <c r="DR479" s="14">
        <v>1.41</v>
      </c>
      <c r="DS479" s="14">
        <v>1.44</v>
      </c>
      <c r="DV479" s="183">
        <f t="shared" si="21"/>
        <v>0</v>
      </c>
      <c r="DW479" s="183">
        <f t="shared" si="22"/>
        <v>0</v>
      </c>
      <c r="DX479" s="12">
        <f t="shared" si="23"/>
        <v>0</v>
      </c>
      <c r="DY479" s="12">
        <v>0</v>
      </c>
    </row>
    <row r="480" spans="1:129" x14ac:dyDescent="0.25">
      <c r="A480" s="294">
        <v>105009</v>
      </c>
      <c r="B480" s="294">
        <v>676308</v>
      </c>
      <c r="C480" s="294">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560">
        <v>2.1739130434782601E-2</v>
      </c>
      <c r="BC480" s="560">
        <v>5.1724137931034503E-2</v>
      </c>
      <c r="BD480" s="560">
        <v>0</v>
      </c>
      <c r="BE480" s="560">
        <v>0.14606741573033699</v>
      </c>
      <c r="BF480" s="13"/>
      <c r="BG480" s="13"/>
      <c r="BH480" s="13"/>
      <c r="BI480" s="13"/>
      <c r="BJ480" s="13"/>
      <c r="BK480" s="13"/>
      <c r="BL480" s="13"/>
      <c r="BM480" s="13"/>
      <c r="BN480" s="13">
        <v>2.1739130434782601E-2</v>
      </c>
      <c r="BO480" s="13">
        <v>5.1724137931034503E-2</v>
      </c>
      <c r="BP480" s="13">
        <v>0</v>
      </c>
      <c r="BQ480" s="13">
        <v>0.14606741573033699</v>
      </c>
      <c r="BR480" s="704" t="s">
        <v>35</v>
      </c>
      <c r="BS480" s="704" t="s">
        <v>35</v>
      </c>
      <c r="BT480" s="704" t="s">
        <v>35</v>
      </c>
      <c r="BU480" s="704" t="s">
        <v>35</v>
      </c>
      <c r="BV480" s="704" t="s">
        <v>35</v>
      </c>
      <c r="BW480" s="704" t="s">
        <v>35</v>
      </c>
      <c r="BX480" s="704" t="s">
        <v>35</v>
      </c>
      <c r="BY480" s="704" t="s">
        <v>35</v>
      </c>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11.8</v>
      </c>
      <c r="CF480" s="14">
        <f>+INDEX('Monthy Targets'!AB:AB,MATCH(FY2018_ALL_Targets!$B480,'Monthy Targets'!$B:$B,0))</f>
        <v>11.86</v>
      </c>
      <c r="CG480" s="14">
        <f>+INDEX('Monthy Targets'!AC:AC,MATCH(FY2018_ALL_Targets!$B480,'Monthy Targets'!$B:$B,0))</f>
        <v>0</v>
      </c>
      <c r="CH480" s="14">
        <f>+INDEX('Monthy Targets'!AD:AD,MATCH(FY2018_ALL_Targets!$B480,'Monthy Targets'!$B:$B,0))</f>
        <v>0</v>
      </c>
      <c r="CI480" s="14">
        <f>+INDEX('Monthy Targets'!AE:AE,MATCH(FY2018_ALL_Targets!$B480,'Monthy Targets'!$B:$B,0))</f>
        <v>0</v>
      </c>
      <c r="CJ480" s="14">
        <f>+INDEX('Monthy Targets'!AF:AF,MATCH(FY2018_ALL_Targets!$B480,'Monthy Targets'!$B:$B,0))</f>
        <v>0</v>
      </c>
      <c r="CK480" s="14">
        <f>+INDEX('Monthy Targets'!AG:AG,MATCH(FY2018_ALL_Targets!$B480,'Monthy Targets'!$B:$B,0))</f>
        <v>0</v>
      </c>
      <c r="CL480" s="14">
        <v>0.78</v>
      </c>
      <c r="CM480" s="14">
        <v>0</v>
      </c>
      <c r="CN480" s="14">
        <v>0.78</v>
      </c>
      <c r="CO480" s="14">
        <v>0.78</v>
      </c>
      <c r="CP480" s="14">
        <v>0.78</v>
      </c>
      <c r="CQ480" s="14">
        <v>0.78</v>
      </c>
      <c r="CR480" s="14">
        <v>0.78</v>
      </c>
      <c r="CS480" s="14">
        <v>0.78</v>
      </c>
      <c r="DB480" s="14">
        <v>0</v>
      </c>
      <c r="DC480" s="14">
        <v>0</v>
      </c>
      <c r="DD480" s="14">
        <v>1.46</v>
      </c>
      <c r="DE480" s="14">
        <v>1.46</v>
      </c>
      <c r="DF480" s="14">
        <v>1.46</v>
      </c>
      <c r="DG480" s="14">
        <v>1.46</v>
      </c>
      <c r="DH480" s="14">
        <v>1.46</v>
      </c>
      <c r="DI480" s="14">
        <v>1.46</v>
      </c>
      <c r="DR480" s="14">
        <v>1.82</v>
      </c>
      <c r="DS480" s="14">
        <v>2.27</v>
      </c>
      <c r="DV480" s="183">
        <f t="shared" si="21"/>
        <v>0</v>
      </c>
      <c r="DW480" s="183">
        <f t="shared" si="22"/>
        <v>0</v>
      </c>
      <c r="DX480" s="12">
        <f t="shared" si="23"/>
        <v>0</v>
      </c>
      <c r="DY480" s="12">
        <v>0</v>
      </c>
    </row>
    <row r="481" spans="1:129" x14ac:dyDescent="0.25">
      <c r="A481" s="294">
        <v>105006</v>
      </c>
      <c r="B481" s="294">
        <v>676310</v>
      </c>
      <c r="C481" s="294">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560">
        <v>3.5714285714285698E-2</v>
      </c>
      <c r="BC481" s="560">
        <v>0.108695652173913</v>
      </c>
      <c r="BD481" s="560">
        <v>0</v>
      </c>
      <c r="BE481" s="560">
        <v>3.77358490566038E-2</v>
      </c>
      <c r="BF481" s="13"/>
      <c r="BG481" s="13"/>
      <c r="BH481" s="13"/>
      <c r="BI481" s="13"/>
      <c r="BJ481" s="13"/>
      <c r="BK481" s="13"/>
      <c r="BL481" s="13"/>
      <c r="BM481" s="13"/>
      <c r="BN481" s="13">
        <v>3.5714285714285698E-2</v>
      </c>
      <c r="BO481" s="13">
        <v>0.108695652173913</v>
      </c>
      <c r="BP481" s="13">
        <v>0</v>
      </c>
      <c r="BQ481" s="13">
        <v>3.77358490566038E-2</v>
      </c>
      <c r="BR481" s="704" t="s">
        <v>36</v>
      </c>
      <c r="BS481" s="704" t="s">
        <v>36</v>
      </c>
      <c r="BT481" s="704" t="s">
        <v>35</v>
      </c>
      <c r="BU481" s="704" t="s">
        <v>35</v>
      </c>
      <c r="BV481" s="704" t="s">
        <v>36</v>
      </c>
      <c r="BW481" s="704" t="s">
        <v>36</v>
      </c>
      <c r="BX481" s="704" t="s">
        <v>35</v>
      </c>
      <c r="BY481" s="704" t="s">
        <v>35</v>
      </c>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2.54</v>
      </c>
      <c r="CF481" s="14">
        <f>+INDEX('Monthy Targets'!AB:AB,MATCH(FY2018_ALL_Targets!$B481,'Monthy Targets'!$B:$B,0))</f>
        <v>2.5299999999999998</v>
      </c>
      <c r="CG481" s="14">
        <f>+INDEX('Monthy Targets'!AC:AC,MATCH(FY2018_ALL_Targets!$B481,'Monthy Targets'!$B:$B,0))</f>
        <v>0</v>
      </c>
      <c r="CH481" s="14">
        <f>+INDEX('Monthy Targets'!AD:AD,MATCH(FY2018_ALL_Targets!$B481,'Monthy Targets'!$B:$B,0))</f>
        <v>0</v>
      </c>
      <c r="CI481" s="14">
        <f>+INDEX('Monthy Targets'!AE:AE,MATCH(FY2018_ALL_Targets!$B481,'Monthy Targets'!$B:$B,0))</f>
        <v>0</v>
      </c>
      <c r="CJ481" s="14">
        <f>+INDEX('Monthy Targets'!AF:AF,MATCH(FY2018_ALL_Targets!$B481,'Monthy Targets'!$B:$B,0))</f>
        <v>0</v>
      </c>
      <c r="CK481" s="14">
        <f>+INDEX('Monthy Targets'!AG:AG,MATCH(FY2018_ALL_Targets!$B481,'Monthy Targets'!$B:$B,0))</f>
        <v>0</v>
      </c>
      <c r="CL481" s="14">
        <v>0</v>
      </c>
      <c r="CM481" s="14">
        <v>0</v>
      </c>
      <c r="CN481" s="14">
        <v>0.17</v>
      </c>
      <c r="CO481" s="14">
        <v>0.17</v>
      </c>
      <c r="CP481" s="14">
        <v>0</v>
      </c>
      <c r="CQ481" s="14">
        <v>0</v>
      </c>
      <c r="CR481" s="14">
        <v>0.17</v>
      </c>
      <c r="CS481" s="14">
        <v>0.17</v>
      </c>
      <c r="DB481" s="14">
        <v>0</v>
      </c>
      <c r="DC481" s="14">
        <v>0</v>
      </c>
      <c r="DD481" s="14">
        <v>0.31</v>
      </c>
      <c r="DE481" s="14">
        <v>0.31</v>
      </c>
      <c r="DF481" s="14">
        <v>0</v>
      </c>
      <c r="DG481" s="14">
        <v>0</v>
      </c>
      <c r="DH481" s="14">
        <v>0.31</v>
      </c>
      <c r="DI481" s="14">
        <v>0.31</v>
      </c>
      <c r="DR481" s="14">
        <v>0.37</v>
      </c>
      <c r="DS481" s="14">
        <v>0.38</v>
      </c>
      <c r="DV481" s="183">
        <f t="shared" si="21"/>
        <v>2</v>
      </c>
      <c r="DW481" s="183">
        <f t="shared" si="22"/>
        <v>2</v>
      </c>
      <c r="DX481" s="12">
        <f t="shared" si="23"/>
        <v>0</v>
      </c>
      <c r="DY481" s="12">
        <v>0</v>
      </c>
    </row>
    <row r="482" spans="1:129" x14ac:dyDescent="0.25">
      <c r="A482" s="294">
        <v>104955</v>
      </c>
      <c r="B482" s="294">
        <v>676312</v>
      </c>
      <c r="C482" s="294">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560">
        <v>0</v>
      </c>
      <c r="BC482" s="560">
        <v>1.5625E-2</v>
      </c>
      <c r="BD482" s="560">
        <v>0</v>
      </c>
      <c r="BE482" s="560">
        <v>8.3333333333333301E-2</v>
      </c>
      <c r="BF482" s="13"/>
      <c r="BG482" s="13"/>
      <c r="BH482" s="13"/>
      <c r="BI482" s="13"/>
      <c r="BJ482" s="13"/>
      <c r="BK482" s="13"/>
      <c r="BL482" s="13"/>
      <c r="BM482" s="13"/>
      <c r="BN482" s="13">
        <v>0</v>
      </c>
      <c r="BO482" s="13">
        <v>1.5625E-2</v>
      </c>
      <c r="BP482" s="13">
        <v>0</v>
      </c>
      <c r="BQ482" s="13">
        <v>8.3333333333333301E-2</v>
      </c>
      <c r="BR482" s="704" t="s">
        <v>35</v>
      </c>
      <c r="BS482" s="704" t="s">
        <v>35</v>
      </c>
      <c r="BT482" s="704" t="s">
        <v>35</v>
      </c>
      <c r="BU482" s="704" t="s">
        <v>35</v>
      </c>
      <c r="BV482" s="704" t="s">
        <v>35</v>
      </c>
      <c r="BW482" s="704" t="s">
        <v>35</v>
      </c>
      <c r="BX482" s="704" t="s">
        <v>35</v>
      </c>
      <c r="BY482" s="704" t="s">
        <v>35</v>
      </c>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9.4</v>
      </c>
      <c r="CF482" s="14">
        <f>+INDEX('Monthy Targets'!AB:AB,MATCH(FY2018_ALL_Targets!$B482,'Monthy Targets'!$B:$B,0))</f>
        <v>9.44</v>
      </c>
      <c r="CG482" s="14">
        <f>+INDEX('Monthy Targets'!AC:AC,MATCH(FY2018_ALL_Targets!$B482,'Monthy Targets'!$B:$B,0))</f>
        <v>0</v>
      </c>
      <c r="CH482" s="14">
        <f>+INDEX('Monthy Targets'!AD:AD,MATCH(FY2018_ALL_Targets!$B482,'Monthy Targets'!$B:$B,0))</f>
        <v>0</v>
      </c>
      <c r="CI482" s="14">
        <f>+INDEX('Monthy Targets'!AE:AE,MATCH(FY2018_ALL_Targets!$B482,'Monthy Targets'!$B:$B,0))</f>
        <v>0</v>
      </c>
      <c r="CJ482" s="14">
        <f>+INDEX('Monthy Targets'!AF:AF,MATCH(FY2018_ALL_Targets!$B482,'Monthy Targets'!$B:$B,0))</f>
        <v>0</v>
      </c>
      <c r="CK482" s="14">
        <f>+INDEX('Monthy Targets'!AG:AG,MATCH(FY2018_ALL_Targets!$B482,'Monthy Targets'!$B:$B,0))</f>
        <v>0</v>
      </c>
      <c r="CL482" s="14">
        <v>0.63</v>
      </c>
      <c r="CM482" s="14">
        <v>0.63</v>
      </c>
      <c r="CN482" s="14">
        <v>0.63</v>
      </c>
      <c r="CO482" s="14">
        <v>0.63</v>
      </c>
      <c r="CP482" s="14">
        <v>0.63</v>
      </c>
      <c r="CQ482" s="14">
        <v>0.63</v>
      </c>
      <c r="CR482" s="14">
        <v>0.63</v>
      </c>
      <c r="CS482" s="14">
        <v>0.63</v>
      </c>
      <c r="DB482" s="14">
        <v>1.1599999999999999</v>
      </c>
      <c r="DC482" s="14">
        <v>1.1599999999999999</v>
      </c>
      <c r="DD482" s="14">
        <v>1.1599999999999999</v>
      </c>
      <c r="DE482" s="14">
        <v>1.1599999999999999</v>
      </c>
      <c r="DF482" s="14">
        <v>1.1599999999999999</v>
      </c>
      <c r="DG482" s="14">
        <v>1.1599999999999999</v>
      </c>
      <c r="DH482" s="14">
        <v>1.1599999999999999</v>
      </c>
      <c r="DI482" s="14">
        <v>1.1599999999999999</v>
      </c>
      <c r="DR482" s="14">
        <v>1.77</v>
      </c>
      <c r="DS482" s="14">
        <v>1.81</v>
      </c>
      <c r="DV482" s="183">
        <f t="shared" si="21"/>
        <v>0</v>
      </c>
      <c r="DW482" s="183">
        <f t="shared" si="22"/>
        <v>0</v>
      </c>
      <c r="DX482" s="12">
        <f t="shared" si="23"/>
        <v>0</v>
      </c>
      <c r="DY482" s="12">
        <v>0</v>
      </c>
    </row>
    <row r="483" spans="1:129" x14ac:dyDescent="0.25">
      <c r="A483" s="294">
        <v>105179</v>
      </c>
      <c r="B483" s="294">
        <v>676313</v>
      </c>
      <c r="C483" s="294">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560">
        <v>1.05263157894737E-2</v>
      </c>
      <c r="BC483" s="560">
        <v>8.04597701149425E-2</v>
      </c>
      <c r="BD483" s="560">
        <v>0</v>
      </c>
      <c r="BE483" s="560">
        <v>7.2289156626505993E-2</v>
      </c>
      <c r="BF483" s="13"/>
      <c r="BG483" s="13"/>
      <c r="BH483" s="13"/>
      <c r="BI483" s="13"/>
      <c r="BJ483" s="13"/>
      <c r="BK483" s="13"/>
      <c r="BL483" s="13"/>
      <c r="BM483" s="13"/>
      <c r="BN483" s="13">
        <v>1.05263157894737E-2</v>
      </c>
      <c r="BO483" s="13">
        <v>8.04597701149425E-2</v>
      </c>
      <c r="BP483" s="13">
        <v>0</v>
      </c>
      <c r="BQ483" s="13">
        <v>7.2289156626505993E-2</v>
      </c>
      <c r="BR483" s="704" t="s">
        <v>35</v>
      </c>
      <c r="BS483" s="704" t="s">
        <v>36</v>
      </c>
      <c r="BT483" s="704" t="s">
        <v>35</v>
      </c>
      <c r="BU483" s="704" t="s">
        <v>35</v>
      </c>
      <c r="BV483" s="704" t="s">
        <v>35</v>
      </c>
      <c r="BW483" s="704" t="s">
        <v>36</v>
      </c>
      <c r="BX483" s="704" t="s">
        <v>35</v>
      </c>
      <c r="BY483" s="704" t="s">
        <v>35</v>
      </c>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15.33</v>
      </c>
      <c r="CF483" s="14">
        <f>+INDEX('Monthy Targets'!AB:AB,MATCH(FY2018_ALL_Targets!$B483,'Monthy Targets'!$B:$B,0))</f>
        <v>15.43</v>
      </c>
      <c r="CG483" s="14">
        <f>+INDEX('Monthy Targets'!AC:AC,MATCH(FY2018_ALL_Targets!$B483,'Monthy Targets'!$B:$B,0))</f>
        <v>0</v>
      </c>
      <c r="CH483" s="14">
        <f>+INDEX('Monthy Targets'!AD:AD,MATCH(FY2018_ALL_Targets!$B483,'Monthy Targets'!$B:$B,0))</f>
        <v>0</v>
      </c>
      <c r="CI483" s="14">
        <f>+INDEX('Monthy Targets'!AE:AE,MATCH(FY2018_ALL_Targets!$B483,'Monthy Targets'!$B:$B,0))</f>
        <v>0</v>
      </c>
      <c r="CJ483" s="14">
        <f>+INDEX('Monthy Targets'!AF:AF,MATCH(FY2018_ALL_Targets!$B483,'Monthy Targets'!$B:$B,0))</f>
        <v>0</v>
      </c>
      <c r="CK483" s="14">
        <f>+INDEX('Monthy Targets'!AG:AG,MATCH(FY2018_ALL_Targets!$B483,'Monthy Targets'!$B:$B,0))</f>
        <v>0</v>
      </c>
      <c r="CL483" s="14">
        <v>1.02</v>
      </c>
      <c r="CM483" s="14">
        <v>0</v>
      </c>
      <c r="CN483" s="14">
        <v>1.02</v>
      </c>
      <c r="CO483" s="14">
        <v>1.02</v>
      </c>
      <c r="CP483" s="14">
        <v>1.02</v>
      </c>
      <c r="CQ483" s="14">
        <v>0</v>
      </c>
      <c r="CR483" s="14">
        <v>1.02</v>
      </c>
      <c r="CS483" s="14">
        <v>1.02</v>
      </c>
      <c r="DB483" s="14">
        <v>1.89</v>
      </c>
      <c r="DC483" s="14">
        <v>0</v>
      </c>
      <c r="DD483" s="14">
        <v>1.89</v>
      </c>
      <c r="DE483" s="14">
        <v>1.89</v>
      </c>
      <c r="DF483" s="14">
        <v>1.89</v>
      </c>
      <c r="DG483" s="14">
        <v>0</v>
      </c>
      <c r="DH483" s="14">
        <v>1.89</v>
      </c>
      <c r="DI483" s="14">
        <v>1.89</v>
      </c>
      <c r="DR483" s="14">
        <v>2.57</v>
      </c>
      <c r="DS483" s="14">
        <v>2.63</v>
      </c>
      <c r="DV483" s="183">
        <f t="shared" si="21"/>
        <v>1</v>
      </c>
      <c r="DW483" s="183">
        <f t="shared" si="22"/>
        <v>1</v>
      </c>
      <c r="DX483" s="12">
        <f t="shared" si="23"/>
        <v>0</v>
      </c>
      <c r="DY483" s="12">
        <v>0</v>
      </c>
    </row>
    <row r="484" spans="1:129" x14ac:dyDescent="0.25">
      <c r="A484" s="294">
        <v>105087</v>
      </c>
      <c r="B484" s="294">
        <v>676315</v>
      </c>
      <c r="C484" s="294">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560">
        <v>2.7397260273972601E-2</v>
      </c>
      <c r="BC484" s="560">
        <v>0.114285714285714</v>
      </c>
      <c r="BD484" s="560">
        <v>0</v>
      </c>
      <c r="BE484" s="560">
        <v>0.11111111111111099</v>
      </c>
      <c r="BF484" s="13"/>
      <c r="BG484" s="13"/>
      <c r="BH484" s="13"/>
      <c r="BI484" s="13"/>
      <c r="BJ484" s="13"/>
      <c r="BK484" s="13"/>
      <c r="BL484" s="13"/>
      <c r="BM484" s="13"/>
      <c r="BN484" s="13">
        <v>2.7397260273972601E-2</v>
      </c>
      <c r="BO484" s="13">
        <v>0.114285714285714</v>
      </c>
      <c r="BP484" s="13">
        <v>0</v>
      </c>
      <c r="BQ484" s="13">
        <v>0.11111111111111099</v>
      </c>
      <c r="BR484" s="704" t="s">
        <v>35</v>
      </c>
      <c r="BS484" s="704" t="s">
        <v>36</v>
      </c>
      <c r="BT484" s="704" t="s">
        <v>35</v>
      </c>
      <c r="BU484" s="704" t="s">
        <v>35</v>
      </c>
      <c r="BV484" s="704" t="s">
        <v>35</v>
      </c>
      <c r="BW484" s="704" t="s">
        <v>36</v>
      </c>
      <c r="BX484" s="704" t="s">
        <v>35</v>
      </c>
      <c r="BY484" s="704" t="s">
        <v>35</v>
      </c>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4.7</v>
      </c>
      <c r="CF484" s="14">
        <f>+INDEX('Monthy Targets'!AB:AB,MATCH(FY2018_ALL_Targets!$B484,'Monthy Targets'!$B:$B,0))</f>
        <v>4.72</v>
      </c>
      <c r="CG484" s="14">
        <f>+INDEX('Monthy Targets'!AC:AC,MATCH(FY2018_ALL_Targets!$B484,'Monthy Targets'!$B:$B,0))</f>
        <v>0</v>
      </c>
      <c r="CH484" s="14">
        <f>+INDEX('Monthy Targets'!AD:AD,MATCH(FY2018_ALL_Targets!$B484,'Monthy Targets'!$B:$B,0))</f>
        <v>0</v>
      </c>
      <c r="CI484" s="14">
        <f>+INDEX('Monthy Targets'!AE:AE,MATCH(FY2018_ALL_Targets!$B484,'Monthy Targets'!$B:$B,0))</f>
        <v>0</v>
      </c>
      <c r="CJ484" s="14">
        <f>+INDEX('Monthy Targets'!AF:AF,MATCH(FY2018_ALL_Targets!$B484,'Monthy Targets'!$B:$B,0))</f>
        <v>0</v>
      </c>
      <c r="CK484" s="14">
        <f>+INDEX('Monthy Targets'!AG:AG,MATCH(FY2018_ALL_Targets!$B484,'Monthy Targets'!$B:$B,0))</f>
        <v>0</v>
      </c>
      <c r="CL484" s="14">
        <v>0</v>
      </c>
      <c r="CM484" s="14">
        <v>0.31</v>
      </c>
      <c r="CN484" s="14">
        <v>0.31</v>
      </c>
      <c r="CO484" s="14">
        <v>0.31</v>
      </c>
      <c r="CP484" s="14">
        <v>0.31</v>
      </c>
      <c r="CQ484" s="14">
        <v>0</v>
      </c>
      <c r="CR484" s="14">
        <v>0.31</v>
      </c>
      <c r="CS484" s="14">
        <v>0.31</v>
      </c>
      <c r="DB484" s="14">
        <v>0</v>
      </c>
      <c r="DC484" s="14">
        <v>0.57999999999999996</v>
      </c>
      <c r="DD484" s="14">
        <v>0.57999999999999996</v>
      </c>
      <c r="DE484" s="14">
        <v>0.57999999999999996</v>
      </c>
      <c r="DF484" s="14">
        <v>0.57999999999999996</v>
      </c>
      <c r="DG484" s="14">
        <v>0</v>
      </c>
      <c r="DH484" s="14">
        <v>0.57999999999999996</v>
      </c>
      <c r="DI484" s="14">
        <v>0.57999999999999996</v>
      </c>
      <c r="DR484" s="14">
        <v>0.79</v>
      </c>
      <c r="DS484" s="14">
        <v>0.81</v>
      </c>
      <c r="DV484" s="183">
        <f t="shared" si="21"/>
        <v>1</v>
      </c>
      <c r="DW484" s="183">
        <f t="shared" si="22"/>
        <v>1</v>
      </c>
      <c r="DX484" s="12">
        <f t="shared" si="23"/>
        <v>0</v>
      </c>
      <c r="DY484" s="12">
        <v>0</v>
      </c>
    </row>
    <row r="485" spans="1:129" x14ac:dyDescent="0.25">
      <c r="A485" s="294">
        <v>4558</v>
      </c>
      <c r="B485" s="294">
        <v>676316</v>
      </c>
      <c r="C485" s="294">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560">
        <v>3.2258064516128997E-2</v>
      </c>
      <c r="BC485" s="560">
        <v>2.1739130434782601E-2</v>
      </c>
      <c r="BD485" s="560">
        <v>0</v>
      </c>
      <c r="BE485" s="560">
        <v>0.13953488372093001</v>
      </c>
      <c r="BF485" s="13"/>
      <c r="BG485" s="13"/>
      <c r="BH485" s="13"/>
      <c r="BI485" s="13"/>
      <c r="BJ485" s="13"/>
      <c r="BK485" s="13"/>
      <c r="BL485" s="13"/>
      <c r="BM485" s="13"/>
      <c r="BN485" s="13">
        <v>3.2258064516128997E-2</v>
      </c>
      <c r="BO485" s="13">
        <v>2.1739130434782601E-2</v>
      </c>
      <c r="BP485" s="13">
        <v>0</v>
      </c>
      <c r="BQ485" s="13">
        <v>0.13953488372093001</v>
      </c>
      <c r="BR485" s="704" t="s">
        <v>35</v>
      </c>
      <c r="BS485" s="704" t="s">
        <v>35</v>
      </c>
      <c r="BT485" s="704" t="s">
        <v>35</v>
      </c>
      <c r="BU485" s="704" t="s">
        <v>35</v>
      </c>
      <c r="BV485" s="704" t="s">
        <v>35</v>
      </c>
      <c r="BW485" s="704" t="s">
        <v>35</v>
      </c>
      <c r="BX485" s="704" t="s">
        <v>35</v>
      </c>
      <c r="BY485" s="704" t="s">
        <v>35</v>
      </c>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6.61</v>
      </c>
      <c r="CF485" s="14">
        <f>+INDEX('Monthy Targets'!AB:AB,MATCH(FY2018_ALL_Targets!$B485,'Monthy Targets'!$B:$B,0))</f>
        <v>6.65</v>
      </c>
      <c r="CG485" s="14">
        <f>+INDEX('Monthy Targets'!AC:AC,MATCH(FY2018_ALL_Targets!$B485,'Monthy Targets'!$B:$B,0))</f>
        <v>0</v>
      </c>
      <c r="CH485" s="14">
        <f>+INDEX('Monthy Targets'!AD:AD,MATCH(FY2018_ALL_Targets!$B485,'Monthy Targets'!$B:$B,0))</f>
        <v>0</v>
      </c>
      <c r="CI485" s="14">
        <f>+INDEX('Monthy Targets'!AE:AE,MATCH(FY2018_ALL_Targets!$B485,'Monthy Targets'!$B:$B,0))</f>
        <v>0</v>
      </c>
      <c r="CJ485" s="14">
        <f>+INDEX('Monthy Targets'!AF:AF,MATCH(FY2018_ALL_Targets!$B485,'Monthy Targets'!$B:$B,0))</f>
        <v>0</v>
      </c>
      <c r="CK485" s="14">
        <f>+INDEX('Monthy Targets'!AG:AG,MATCH(FY2018_ALL_Targets!$B485,'Monthy Targets'!$B:$B,0))</f>
        <v>0</v>
      </c>
      <c r="CL485" s="14">
        <v>0.44</v>
      </c>
      <c r="CM485" s="14">
        <v>0.44</v>
      </c>
      <c r="CN485" s="14">
        <v>0.44</v>
      </c>
      <c r="CO485" s="14">
        <v>0.44</v>
      </c>
      <c r="CP485" s="14">
        <v>0.44</v>
      </c>
      <c r="CQ485" s="14">
        <v>0.44</v>
      </c>
      <c r="CR485" s="14">
        <v>0.44</v>
      </c>
      <c r="CS485" s="14">
        <v>0.44</v>
      </c>
      <c r="DB485" s="14">
        <v>0.82</v>
      </c>
      <c r="DC485" s="14">
        <v>0.82</v>
      </c>
      <c r="DD485" s="14">
        <v>0.82</v>
      </c>
      <c r="DE485" s="14">
        <v>0.82</v>
      </c>
      <c r="DF485" s="14">
        <v>0.82</v>
      </c>
      <c r="DG485" s="14">
        <v>0.82</v>
      </c>
      <c r="DH485" s="14">
        <v>0.82</v>
      </c>
      <c r="DI485" s="14">
        <v>0.82</v>
      </c>
      <c r="DR485" s="14">
        <v>1.24</v>
      </c>
      <c r="DS485" s="14">
        <v>1.27</v>
      </c>
      <c r="DV485" s="183">
        <f t="shared" si="21"/>
        <v>0</v>
      </c>
      <c r="DW485" s="183">
        <f t="shared" si="22"/>
        <v>0</v>
      </c>
      <c r="DX485" s="12">
        <f t="shared" si="23"/>
        <v>0</v>
      </c>
      <c r="DY485" s="12">
        <v>0</v>
      </c>
    </row>
    <row r="486" spans="1:129" x14ac:dyDescent="0.25">
      <c r="A486" s="294">
        <v>105172</v>
      </c>
      <c r="B486" s="294">
        <v>676317</v>
      </c>
      <c r="C486" s="294">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560">
        <v>0</v>
      </c>
      <c r="BC486" s="560">
        <v>2.27272727272727E-2</v>
      </c>
      <c r="BD486" s="560">
        <v>0</v>
      </c>
      <c r="BE486" s="560">
        <v>9.2592592592592601E-2</v>
      </c>
      <c r="BF486" s="13"/>
      <c r="BG486" s="13"/>
      <c r="BH486" s="13"/>
      <c r="BI486" s="13"/>
      <c r="BJ486" s="13"/>
      <c r="BK486" s="13"/>
      <c r="BL486" s="13"/>
      <c r="BM486" s="13"/>
      <c r="BN486" s="13">
        <v>0</v>
      </c>
      <c r="BO486" s="13">
        <v>2.27272727272727E-2</v>
      </c>
      <c r="BP486" s="13">
        <v>0</v>
      </c>
      <c r="BQ486" s="13">
        <v>9.2592592592592601E-2</v>
      </c>
      <c r="BR486" s="704" t="s">
        <v>35</v>
      </c>
      <c r="BS486" s="704" t="s">
        <v>35</v>
      </c>
      <c r="BT486" s="704" t="s">
        <v>35</v>
      </c>
      <c r="BU486" s="704" t="s">
        <v>35</v>
      </c>
      <c r="BV486" s="704" t="s">
        <v>35</v>
      </c>
      <c r="BW486" s="704" t="s">
        <v>35</v>
      </c>
      <c r="BX486" s="704" t="s">
        <v>35</v>
      </c>
      <c r="BY486" s="704" t="s">
        <v>35</v>
      </c>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4.4400000000000004</v>
      </c>
      <c r="CF486" s="14">
        <f>+INDEX('Monthy Targets'!AB:AB,MATCH(FY2018_ALL_Targets!$B486,'Monthy Targets'!$B:$B,0))</f>
        <v>4.46</v>
      </c>
      <c r="CG486" s="14">
        <f>+INDEX('Monthy Targets'!AC:AC,MATCH(FY2018_ALL_Targets!$B486,'Monthy Targets'!$B:$B,0))</f>
        <v>0</v>
      </c>
      <c r="CH486" s="14">
        <f>+INDEX('Monthy Targets'!AD:AD,MATCH(FY2018_ALL_Targets!$B486,'Monthy Targets'!$B:$B,0))</f>
        <v>0</v>
      </c>
      <c r="CI486" s="14">
        <f>+INDEX('Monthy Targets'!AE:AE,MATCH(FY2018_ALL_Targets!$B486,'Monthy Targets'!$B:$B,0))</f>
        <v>0</v>
      </c>
      <c r="CJ486" s="14">
        <f>+INDEX('Monthy Targets'!AF:AF,MATCH(FY2018_ALL_Targets!$B486,'Monthy Targets'!$B:$B,0))</f>
        <v>0</v>
      </c>
      <c r="CK486" s="14">
        <f>+INDEX('Monthy Targets'!AG:AG,MATCH(FY2018_ALL_Targets!$B486,'Monthy Targets'!$B:$B,0))</f>
        <v>0</v>
      </c>
      <c r="CL486" s="14">
        <v>0.3</v>
      </c>
      <c r="CM486" s="14">
        <v>0.3</v>
      </c>
      <c r="CN486" s="14">
        <v>0.3</v>
      </c>
      <c r="CO486" s="14">
        <v>0.3</v>
      </c>
      <c r="CP486" s="14">
        <v>0.3</v>
      </c>
      <c r="CQ486" s="14">
        <v>0.3</v>
      </c>
      <c r="CR486" s="14">
        <v>0.3</v>
      </c>
      <c r="CS486" s="14">
        <v>0.3</v>
      </c>
      <c r="DB486" s="14">
        <v>0.55000000000000004</v>
      </c>
      <c r="DC486" s="14">
        <v>0.55000000000000004</v>
      </c>
      <c r="DD486" s="14">
        <v>0.55000000000000004</v>
      </c>
      <c r="DE486" s="14">
        <v>0.55000000000000004</v>
      </c>
      <c r="DF486" s="14">
        <v>0.55000000000000004</v>
      </c>
      <c r="DG486" s="14">
        <v>0.55000000000000004</v>
      </c>
      <c r="DH486" s="14">
        <v>0.55000000000000004</v>
      </c>
      <c r="DI486" s="14">
        <v>0.55000000000000004</v>
      </c>
      <c r="DR486" s="14">
        <v>0.84</v>
      </c>
      <c r="DS486" s="14">
        <v>0.85</v>
      </c>
      <c r="DV486" s="183">
        <f t="shared" si="21"/>
        <v>0</v>
      </c>
      <c r="DW486" s="183">
        <f t="shared" si="22"/>
        <v>0</v>
      </c>
      <c r="DX486" s="12">
        <f t="shared" si="23"/>
        <v>0</v>
      </c>
      <c r="DY486" s="12">
        <v>0</v>
      </c>
    </row>
    <row r="487" spans="1:129" x14ac:dyDescent="0.25">
      <c r="A487" s="294">
        <v>105150</v>
      </c>
      <c r="B487" s="294">
        <v>676319</v>
      </c>
      <c r="C487" s="294">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560">
        <v>6.4935064935064901E-2</v>
      </c>
      <c r="BC487" s="560">
        <v>6.5217391304347797E-2</v>
      </c>
      <c r="BD487" s="560">
        <v>0</v>
      </c>
      <c r="BE487" s="560">
        <v>0.13698630136986301</v>
      </c>
      <c r="BF487" s="13"/>
      <c r="BG487" s="13"/>
      <c r="BH487" s="13"/>
      <c r="BI487" s="13"/>
      <c r="BJ487" s="13"/>
      <c r="BK487" s="13"/>
      <c r="BL487" s="13"/>
      <c r="BM487" s="13"/>
      <c r="BN487" s="13">
        <v>6.4935064935064901E-2</v>
      </c>
      <c r="BO487" s="13">
        <v>6.5217391304347797E-2</v>
      </c>
      <c r="BP487" s="13">
        <v>0</v>
      </c>
      <c r="BQ487" s="13">
        <v>0.13698630136986301</v>
      </c>
      <c r="BR487" s="704" t="s">
        <v>36</v>
      </c>
      <c r="BS487" s="704" t="s">
        <v>36</v>
      </c>
      <c r="BT487" s="704" t="s">
        <v>35</v>
      </c>
      <c r="BU487" s="704" t="s">
        <v>35</v>
      </c>
      <c r="BV487" s="704" t="s">
        <v>36</v>
      </c>
      <c r="BW487" s="704" t="s">
        <v>36</v>
      </c>
      <c r="BX487" s="704" t="s">
        <v>35</v>
      </c>
      <c r="BY487" s="704" t="s">
        <v>35</v>
      </c>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5.79</v>
      </c>
      <c r="CF487" s="14">
        <f>+INDEX('Monthy Targets'!AB:AB,MATCH(FY2018_ALL_Targets!$B487,'Monthy Targets'!$B:$B,0))</f>
        <v>5.81</v>
      </c>
      <c r="CG487" s="14">
        <f>+INDEX('Monthy Targets'!AC:AC,MATCH(FY2018_ALL_Targets!$B487,'Monthy Targets'!$B:$B,0))</f>
        <v>0</v>
      </c>
      <c r="CH487" s="14">
        <f>+INDEX('Monthy Targets'!AD:AD,MATCH(FY2018_ALL_Targets!$B487,'Monthy Targets'!$B:$B,0))</f>
        <v>0</v>
      </c>
      <c r="CI487" s="14">
        <f>+INDEX('Monthy Targets'!AE:AE,MATCH(FY2018_ALL_Targets!$B487,'Monthy Targets'!$B:$B,0))</f>
        <v>0</v>
      </c>
      <c r="CJ487" s="14">
        <f>+INDEX('Monthy Targets'!AF:AF,MATCH(FY2018_ALL_Targets!$B487,'Monthy Targets'!$B:$B,0))</f>
        <v>0</v>
      </c>
      <c r="CK487" s="14">
        <f>+INDEX('Monthy Targets'!AG:AG,MATCH(FY2018_ALL_Targets!$B487,'Monthy Targets'!$B:$B,0))</f>
        <v>0</v>
      </c>
      <c r="CL487" s="14">
        <v>0.39</v>
      </c>
      <c r="CM487" s="14">
        <v>0</v>
      </c>
      <c r="CN487" s="14">
        <v>0.39</v>
      </c>
      <c r="CO487" s="14">
        <v>0.39</v>
      </c>
      <c r="CP487" s="14">
        <v>0</v>
      </c>
      <c r="CQ487" s="14">
        <v>0</v>
      </c>
      <c r="CR487" s="14">
        <v>0.39</v>
      </c>
      <c r="CS487" s="14">
        <v>0.39</v>
      </c>
      <c r="DB487" s="14">
        <v>0.71</v>
      </c>
      <c r="DC487" s="14">
        <v>0</v>
      </c>
      <c r="DD487" s="14">
        <v>0.71</v>
      </c>
      <c r="DE487" s="14">
        <v>0.71</v>
      </c>
      <c r="DF487" s="14">
        <v>0</v>
      </c>
      <c r="DG487" s="14">
        <v>0</v>
      </c>
      <c r="DH487" s="14">
        <v>0.71</v>
      </c>
      <c r="DI487" s="14">
        <v>0.71</v>
      </c>
      <c r="DR487" s="14">
        <v>0.97</v>
      </c>
      <c r="DS487" s="14">
        <v>0.87</v>
      </c>
      <c r="DV487" s="183">
        <f t="shared" si="21"/>
        <v>2</v>
      </c>
      <c r="DW487" s="183">
        <f t="shared" si="22"/>
        <v>2</v>
      </c>
      <c r="DX487" s="12">
        <f t="shared" si="23"/>
        <v>0</v>
      </c>
      <c r="DY487" s="12">
        <v>0</v>
      </c>
    </row>
    <row r="488" spans="1:129" x14ac:dyDescent="0.25">
      <c r="A488" s="410">
        <v>5039</v>
      </c>
      <c r="B488" s="192">
        <v>676321</v>
      </c>
      <c r="C488" s="294">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560">
        <v>5.7692307692307702E-2</v>
      </c>
      <c r="BC488" s="560">
        <v>3.8461538461538498E-2</v>
      </c>
      <c r="BD488" s="560">
        <v>0</v>
      </c>
      <c r="BE488" s="560">
        <v>0.123711340206186</v>
      </c>
      <c r="BF488" s="13"/>
      <c r="BG488" s="13"/>
      <c r="BH488" s="13"/>
      <c r="BN488" s="13">
        <v>5.7692307692307702E-2</v>
      </c>
      <c r="BO488" s="13">
        <v>3.8461538461538498E-2</v>
      </c>
      <c r="BP488" s="13">
        <v>0</v>
      </c>
      <c r="BQ488" s="13">
        <v>0.123711340206186</v>
      </c>
      <c r="BR488" s="704" t="s">
        <v>36</v>
      </c>
      <c r="BS488" s="704" t="s">
        <v>35</v>
      </c>
      <c r="BT488" s="704" t="s">
        <v>35</v>
      </c>
      <c r="BU488" s="704" t="s">
        <v>35</v>
      </c>
      <c r="BV488" s="704" t="s">
        <v>36</v>
      </c>
      <c r="BW488" s="704" t="s">
        <v>35</v>
      </c>
      <c r="BX488" s="704" t="s">
        <v>35</v>
      </c>
      <c r="BY488" s="704" t="s">
        <v>35</v>
      </c>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27.45</v>
      </c>
      <c r="CF488" s="14">
        <f>+INDEX('Monthy Targets'!AB:AB,MATCH(FY2018_ALL_Targets!$B488,'Monthy Targets'!$B:$B,0))</f>
        <v>27.59</v>
      </c>
      <c r="CG488" s="14">
        <f>+INDEX('Monthy Targets'!AC:AC,MATCH(FY2018_ALL_Targets!$B488,'Monthy Targets'!$B:$B,0))</f>
        <v>0</v>
      </c>
      <c r="CH488" s="14">
        <f>+INDEX('Monthy Targets'!AD:AD,MATCH(FY2018_ALL_Targets!$B488,'Monthy Targets'!$B:$B,0))</f>
        <v>0</v>
      </c>
      <c r="CI488" s="14">
        <f>+INDEX('Monthy Targets'!AE:AE,MATCH(FY2018_ALL_Targets!$B488,'Monthy Targets'!$B:$B,0))</f>
        <v>0</v>
      </c>
      <c r="CJ488" s="14">
        <f>+INDEX('Monthy Targets'!AF:AF,MATCH(FY2018_ALL_Targets!$B488,'Monthy Targets'!$B:$B,0))</f>
        <v>0</v>
      </c>
      <c r="CK488" s="14">
        <f>+INDEX('Monthy Targets'!AG:AG,MATCH(FY2018_ALL_Targets!$B488,'Monthy Targets'!$B:$B,0))</f>
        <v>0</v>
      </c>
      <c r="CL488" s="14">
        <v>0</v>
      </c>
      <c r="CM488" s="14">
        <v>1.82</v>
      </c>
      <c r="CN488" s="14">
        <v>1.82</v>
      </c>
      <c r="CO488" s="14">
        <v>1.82</v>
      </c>
      <c r="CP488" s="14">
        <v>0</v>
      </c>
      <c r="CQ488" s="14">
        <v>1.82</v>
      </c>
      <c r="CR488" s="14">
        <v>1.82</v>
      </c>
      <c r="CS488" s="14">
        <v>1.82</v>
      </c>
      <c r="DB488" s="14">
        <v>0</v>
      </c>
      <c r="DC488" s="14">
        <v>3.39</v>
      </c>
      <c r="DD488" s="14">
        <v>3.39</v>
      </c>
      <c r="DE488" s="14">
        <v>3.39</v>
      </c>
      <c r="DF488" s="14">
        <v>0</v>
      </c>
      <c r="DG488" s="14">
        <v>3.39</v>
      </c>
      <c r="DH488" s="14">
        <v>3.39</v>
      </c>
      <c r="DI488" s="14">
        <v>3.39</v>
      </c>
      <c r="DR488" s="14">
        <v>4.5999999999999996</v>
      </c>
      <c r="DS488" s="14">
        <v>4.71</v>
      </c>
      <c r="DV488" s="183">
        <f t="shared" si="21"/>
        <v>1</v>
      </c>
      <c r="DW488" s="183">
        <f t="shared" si="22"/>
        <v>1</v>
      </c>
      <c r="DX488" s="12">
        <f t="shared" si="23"/>
        <v>0</v>
      </c>
      <c r="DY488" s="12">
        <v>0</v>
      </c>
    </row>
    <row r="489" spans="1:129" x14ac:dyDescent="0.25">
      <c r="A489" s="294">
        <v>105314</v>
      </c>
      <c r="B489" s="294">
        <v>676323</v>
      </c>
      <c r="C489" s="294">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560">
        <v>0</v>
      </c>
      <c r="BC489" s="560" t="s">
        <v>3345</v>
      </c>
      <c r="BD489" s="560">
        <v>0</v>
      </c>
      <c r="BE489" s="560">
        <v>0.125</v>
      </c>
      <c r="BF489" s="13"/>
      <c r="BG489" s="13"/>
      <c r="BH489" s="13"/>
      <c r="BI489" s="13"/>
      <c r="BJ489" s="13"/>
      <c r="BK489" s="13"/>
      <c r="BL489" s="13"/>
      <c r="BM489" s="13"/>
      <c r="BN489" s="13">
        <v>0</v>
      </c>
      <c r="BO489" s="13" t="s">
        <v>3345</v>
      </c>
      <c r="BP489" s="13">
        <v>0</v>
      </c>
      <c r="BQ489" s="13">
        <v>0.125</v>
      </c>
      <c r="BR489" s="704" t="s">
        <v>35</v>
      </c>
      <c r="BS489" s="704" t="s">
        <v>35</v>
      </c>
      <c r="BT489" s="704" t="s">
        <v>35</v>
      </c>
      <c r="BU489" s="704" t="s">
        <v>35</v>
      </c>
      <c r="BV489" s="704" t="s">
        <v>35</v>
      </c>
      <c r="BW489" s="704" t="s">
        <v>35</v>
      </c>
      <c r="BX489" s="704" t="s">
        <v>35</v>
      </c>
      <c r="BY489" s="704" t="s">
        <v>35</v>
      </c>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0.68</v>
      </c>
      <c r="CF489" s="14">
        <f>+INDEX('Monthy Targets'!AB:AB,MATCH(FY2018_ALL_Targets!$B489,'Monthy Targets'!$B:$B,0))</f>
        <v>0.68</v>
      </c>
      <c r="CG489" s="14">
        <f>+INDEX('Monthy Targets'!AC:AC,MATCH(FY2018_ALL_Targets!$B489,'Monthy Targets'!$B:$B,0))</f>
        <v>0</v>
      </c>
      <c r="CH489" s="14">
        <f>+INDEX('Monthy Targets'!AD:AD,MATCH(FY2018_ALL_Targets!$B489,'Monthy Targets'!$B:$B,0))</f>
        <v>0</v>
      </c>
      <c r="CI489" s="14">
        <f>+INDEX('Monthy Targets'!AE:AE,MATCH(FY2018_ALL_Targets!$B489,'Monthy Targets'!$B:$B,0))</f>
        <v>0</v>
      </c>
      <c r="CJ489" s="14">
        <f>+INDEX('Monthy Targets'!AF:AF,MATCH(FY2018_ALL_Targets!$B489,'Monthy Targets'!$B:$B,0))</f>
        <v>0</v>
      </c>
      <c r="CK489" s="14">
        <f>+INDEX('Monthy Targets'!AG:AG,MATCH(FY2018_ALL_Targets!$B489,'Monthy Targets'!$B:$B,0))</f>
        <v>0</v>
      </c>
      <c r="CL489" s="14">
        <v>0.05</v>
      </c>
      <c r="CM489" s="14">
        <v>0.05</v>
      </c>
      <c r="CN489" s="14">
        <v>0.05</v>
      </c>
      <c r="CO489" s="14">
        <v>0.05</v>
      </c>
      <c r="CP489" s="14">
        <v>0.05</v>
      </c>
      <c r="CQ489" s="14">
        <v>0.05</v>
      </c>
      <c r="CR489" s="14">
        <v>0.05</v>
      </c>
      <c r="CS489" s="14">
        <v>0.05</v>
      </c>
      <c r="DB489" s="14">
        <v>0.09</v>
      </c>
      <c r="DC489" s="14">
        <v>0.09</v>
      </c>
      <c r="DD489" s="14">
        <v>0.09</v>
      </c>
      <c r="DE489" s="14">
        <v>0.09</v>
      </c>
      <c r="DF489" s="14">
        <v>0.09</v>
      </c>
      <c r="DG489" s="14">
        <v>0.09</v>
      </c>
      <c r="DH489" s="14">
        <v>0.09</v>
      </c>
      <c r="DI489" s="14">
        <v>0.09</v>
      </c>
      <c r="DR489" s="14">
        <v>0.13</v>
      </c>
      <c r="DS489" s="14">
        <v>0.13</v>
      </c>
      <c r="DV489" s="183">
        <f t="shared" si="21"/>
        <v>0</v>
      </c>
      <c r="DW489" s="183">
        <f t="shared" si="22"/>
        <v>0</v>
      </c>
      <c r="DX489" s="12">
        <f t="shared" si="23"/>
        <v>0</v>
      </c>
      <c r="DY489" s="12">
        <v>0</v>
      </c>
    </row>
    <row r="490" spans="1:129" x14ac:dyDescent="0.25">
      <c r="A490" s="294">
        <v>105263</v>
      </c>
      <c r="B490" s="294">
        <v>676326</v>
      </c>
      <c r="C490" s="294">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560">
        <v>4.5454545454545497E-2</v>
      </c>
      <c r="BC490" s="560">
        <v>1.9230769230769201E-2</v>
      </c>
      <c r="BD490" s="560">
        <v>0</v>
      </c>
      <c r="BE490" s="560">
        <v>0.17741935483870999</v>
      </c>
      <c r="BF490" s="13"/>
      <c r="BG490" s="13"/>
      <c r="BH490" s="13"/>
      <c r="BI490" s="13"/>
      <c r="BJ490" s="13"/>
      <c r="BK490" s="13"/>
      <c r="BL490" s="13"/>
      <c r="BM490" s="13"/>
      <c r="BN490" s="13">
        <v>4.5454545454545497E-2</v>
      </c>
      <c r="BO490" s="13">
        <v>1.9230769230769201E-2</v>
      </c>
      <c r="BP490" s="13">
        <v>0</v>
      </c>
      <c r="BQ490" s="13">
        <v>0.17741935483870999</v>
      </c>
      <c r="BR490" s="704" t="s">
        <v>36</v>
      </c>
      <c r="BS490" s="704" t="s">
        <v>35</v>
      </c>
      <c r="BT490" s="704" t="s">
        <v>35</v>
      </c>
      <c r="BU490" s="704" t="s">
        <v>36</v>
      </c>
      <c r="BV490" s="704" t="s">
        <v>36</v>
      </c>
      <c r="BW490" s="704" t="s">
        <v>35</v>
      </c>
      <c r="BX490" s="704" t="s">
        <v>35</v>
      </c>
      <c r="BY490" s="704" t="s">
        <v>36</v>
      </c>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5.09</v>
      </c>
      <c r="CF490" s="14">
        <f>+INDEX('Monthy Targets'!AB:AB,MATCH(FY2018_ALL_Targets!$B490,'Monthy Targets'!$B:$B,0))</f>
        <v>5.1100000000000003</v>
      </c>
      <c r="CG490" s="14">
        <f>+INDEX('Monthy Targets'!AC:AC,MATCH(FY2018_ALL_Targets!$B490,'Monthy Targets'!$B:$B,0))</f>
        <v>0</v>
      </c>
      <c r="CH490" s="14">
        <f>+INDEX('Monthy Targets'!AD:AD,MATCH(FY2018_ALL_Targets!$B490,'Monthy Targets'!$B:$B,0))</f>
        <v>0</v>
      </c>
      <c r="CI490" s="14">
        <f>+INDEX('Monthy Targets'!AE:AE,MATCH(FY2018_ALL_Targets!$B490,'Monthy Targets'!$B:$B,0))</f>
        <v>0</v>
      </c>
      <c r="CJ490" s="14">
        <f>+INDEX('Monthy Targets'!AF:AF,MATCH(FY2018_ALL_Targets!$B490,'Monthy Targets'!$B:$B,0))</f>
        <v>0</v>
      </c>
      <c r="CK490" s="14">
        <f>+INDEX('Monthy Targets'!AG:AG,MATCH(FY2018_ALL_Targets!$B490,'Monthy Targets'!$B:$B,0))</f>
        <v>0</v>
      </c>
      <c r="CL490" s="14">
        <v>0.34</v>
      </c>
      <c r="CM490" s="14">
        <v>0.34</v>
      </c>
      <c r="CN490" s="14">
        <v>0.34</v>
      </c>
      <c r="CO490" s="14">
        <v>0.34</v>
      </c>
      <c r="CP490" s="14">
        <v>0</v>
      </c>
      <c r="CQ490" s="14">
        <v>0.34</v>
      </c>
      <c r="CR490" s="14">
        <v>0.34</v>
      </c>
      <c r="CS490" s="14">
        <v>0</v>
      </c>
      <c r="DB490" s="14">
        <v>0.63</v>
      </c>
      <c r="DC490" s="14">
        <v>0.63</v>
      </c>
      <c r="DD490" s="14">
        <v>0.63</v>
      </c>
      <c r="DE490" s="14">
        <v>0.63</v>
      </c>
      <c r="DF490" s="14">
        <v>0</v>
      </c>
      <c r="DG490" s="14">
        <v>0.63</v>
      </c>
      <c r="DH490" s="14">
        <v>0.63</v>
      </c>
      <c r="DI490" s="14">
        <v>0</v>
      </c>
      <c r="DR490" s="14">
        <v>0.96</v>
      </c>
      <c r="DS490" s="14">
        <v>0.77</v>
      </c>
      <c r="DV490" s="183">
        <f t="shared" si="21"/>
        <v>2</v>
      </c>
      <c r="DW490" s="183">
        <f t="shared" si="22"/>
        <v>2</v>
      </c>
      <c r="DX490" s="12">
        <f t="shared" si="23"/>
        <v>0</v>
      </c>
      <c r="DY490" s="12">
        <v>0</v>
      </c>
    </row>
    <row r="491" spans="1:129" x14ac:dyDescent="0.25">
      <c r="A491" s="294">
        <v>105330</v>
      </c>
      <c r="B491" s="294">
        <v>676328</v>
      </c>
      <c r="C491" s="294">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560">
        <v>1.16279069767442E-2</v>
      </c>
      <c r="BC491" s="560">
        <v>0</v>
      </c>
      <c r="BD491" s="560">
        <v>0</v>
      </c>
      <c r="BE491" s="560">
        <v>0.17073170731707299</v>
      </c>
      <c r="BF491" s="13"/>
      <c r="BG491" s="13"/>
      <c r="BH491" s="13"/>
      <c r="BI491" s="13"/>
      <c r="BJ491" s="13"/>
      <c r="BK491" s="13"/>
      <c r="BL491" s="13"/>
      <c r="BM491" s="13"/>
      <c r="BN491" s="13">
        <v>1.16279069767442E-2</v>
      </c>
      <c r="BO491" s="13">
        <v>0</v>
      </c>
      <c r="BP491" s="13">
        <v>0</v>
      </c>
      <c r="BQ491" s="13">
        <v>0.17073170731707299</v>
      </c>
      <c r="BR491" s="704" t="s">
        <v>35</v>
      </c>
      <c r="BS491" s="704" t="s">
        <v>35</v>
      </c>
      <c r="BT491" s="704" t="s">
        <v>35</v>
      </c>
      <c r="BU491" s="704" t="s">
        <v>35</v>
      </c>
      <c r="BV491" s="704" t="s">
        <v>35</v>
      </c>
      <c r="BW491" s="704" t="s">
        <v>35</v>
      </c>
      <c r="BX491" s="704" t="s">
        <v>35</v>
      </c>
      <c r="BY491" s="704" t="s">
        <v>35</v>
      </c>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4.5199999999999996</v>
      </c>
      <c r="CF491" s="14">
        <f>+INDEX('Monthy Targets'!AB:AB,MATCH(FY2018_ALL_Targets!$B491,'Monthy Targets'!$B:$B,0))</f>
        <v>4.54</v>
      </c>
      <c r="CG491" s="14">
        <f>+INDEX('Monthy Targets'!AC:AC,MATCH(FY2018_ALL_Targets!$B491,'Monthy Targets'!$B:$B,0))</f>
        <v>0</v>
      </c>
      <c r="CH491" s="14">
        <f>+INDEX('Monthy Targets'!AD:AD,MATCH(FY2018_ALL_Targets!$B491,'Monthy Targets'!$B:$B,0))</f>
        <v>0</v>
      </c>
      <c r="CI491" s="14">
        <f>+INDEX('Monthy Targets'!AE:AE,MATCH(FY2018_ALL_Targets!$B491,'Monthy Targets'!$B:$B,0))</f>
        <v>0</v>
      </c>
      <c r="CJ491" s="14">
        <f>+INDEX('Monthy Targets'!AF:AF,MATCH(FY2018_ALL_Targets!$B491,'Monthy Targets'!$B:$B,0))</f>
        <v>0</v>
      </c>
      <c r="CK491" s="14">
        <f>+INDEX('Monthy Targets'!AG:AG,MATCH(FY2018_ALL_Targets!$B491,'Monthy Targets'!$B:$B,0))</f>
        <v>0</v>
      </c>
      <c r="CL491" s="14">
        <v>0.3</v>
      </c>
      <c r="CM491" s="14">
        <v>0.3</v>
      </c>
      <c r="CN491" s="14">
        <v>0.3</v>
      </c>
      <c r="CO491" s="14">
        <v>0.3</v>
      </c>
      <c r="CP491" s="14">
        <v>0.3</v>
      </c>
      <c r="CQ491" s="14">
        <v>0.3</v>
      </c>
      <c r="CR491" s="14">
        <v>0.3</v>
      </c>
      <c r="CS491" s="14">
        <v>0.3</v>
      </c>
      <c r="DB491" s="14">
        <v>0.56000000000000005</v>
      </c>
      <c r="DC491" s="14">
        <v>0.56000000000000005</v>
      </c>
      <c r="DD491" s="14">
        <v>0.56000000000000005</v>
      </c>
      <c r="DE491" s="14">
        <v>0</v>
      </c>
      <c r="DF491" s="14">
        <v>0.56000000000000005</v>
      </c>
      <c r="DG491" s="14">
        <v>0.56000000000000005</v>
      </c>
      <c r="DH491" s="14">
        <v>0.56000000000000005</v>
      </c>
      <c r="DI491" s="14">
        <v>0.56000000000000005</v>
      </c>
      <c r="DR491" s="14">
        <v>0.79</v>
      </c>
      <c r="DS491" s="14">
        <v>0.87</v>
      </c>
      <c r="DV491" s="183">
        <f t="shared" si="21"/>
        <v>0</v>
      </c>
      <c r="DW491" s="183">
        <f t="shared" si="22"/>
        <v>0</v>
      </c>
      <c r="DX491" s="12">
        <f t="shared" si="23"/>
        <v>0</v>
      </c>
      <c r="DY491" s="12">
        <v>0</v>
      </c>
    </row>
    <row r="492" spans="1:129" x14ac:dyDescent="0.25">
      <c r="A492" s="294">
        <v>105428</v>
      </c>
      <c r="B492" s="294">
        <v>676337</v>
      </c>
      <c r="C492" s="294">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560">
        <v>0</v>
      </c>
      <c r="BC492" s="560">
        <v>0.10126582278481</v>
      </c>
      <c r="BD492" s="560">
        <v>0</v>
      </c>
      <c r="BE492" s="560">
        <v>8.2474226804123696E-2</v>
      </c>
      <c r="BF492" s="13"/>
      <c r="BG492" s="13"/>
      <c r="BH492" s="13"/>
      <c r="BI492" s="13"/>
      <c r="BJ492" s="13"/>
      <c r="BK492" s="13"/>
      <c r="BL492" s="13"/>
      <c r="BM492" s="13"/>
      <c r="BN492" s="13">
        <v>0</v>
      </c>
      <c r="BO492" s="13">
        <v>0.10126582278481</v>
      </c>
      <c r="BP492" s="13">
        <v>0</v>
      </c>
      <c r="BQ492" s="13">
        <v>8.2474226804123696E-2</v>
      </c>
      <c r="BR492" s="704" t="s">
        <v>35</v>
      </c>
      <c r="BS492" s="704" t="s">
        <v>36</v>
      </c>
      <c r="BT492" s="704" t="s">
        <v>35</v>
      </c>
      <c r="BU492" s="704" t="s">
        <v>35</v>
      </c>
      <c r="BV492" s="704" t="s">
        <v>35</v>
      </c>
      <c r="BW492" s="704" t="s">
        <v>36</v>
      </c>
      <c r="BX492" s="704" t="s">
        <v>35</v>
      </c>
      <c r="BY492" s="704" t="s">
        <v>35</v>
      </c>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6.87</v>
      </c>
      <c r="CF492" s="14">
        <f>+INDEX('Monthy Targets'!AB:AB,MATCH(FY2018_ALL_Targets!$B492,'Monthy Targets'!$B:$B,0))</f>
        <v>6.86</v>
      </c>
      <c r="CG492" s="14">
        <f>+INDEX('Monthy Targets'!AC:AC,MATCH(FY2018_ALL_Targets!$B492,'Monthy Targets'!$B:$B,0))</f>
        <v>0</v>
      </c>
      <c r="CH492" s="14">
        <f>+INDEX('Monthy Targets'!AD:AD,MATCH(FY2018_ALL_Targets!$B492,'Monthy Targets'!$B:$B,0))</f>
        <v>0</v>
      </c>
      <c r="CI492" s="14">
        <f>+INDEX('Monthy Targets'!AE:AE,MATCH(FY2018_ALL_Targets!$B492,'Monthy Targets'!$B:$B,0))</f>
        <v>0</v>
      </c>
      <c r="CJ492" s="14">
        <f>+INDEX('Monthy Targets'!AF:AF,MATCH(FY2018_ALL_Targets!$B492,'Monthy Targets'!$B:$B,0))</f>
        <v>0</v>
      </c>
      <c r="CK492" s="14">
        <f>+INDEX('Monthy Targets'!AG:AG,MATCH(FY2018_ALL_Targets!$B492,'Monthy Targets'!$B:$B,0))</f>
        <v>0</v>
      </c>
      <c r="CL492" s="14">
        <v>0.46</v>
      </c>
      <c r="CM492" s="14">
        <v>0</v>
      </c>
      <c r="CN492" s="14">
        <v>0.46</v>
      </c>
      <c r="CO492" s="14">
        <v>0.46</v>
      </c>
      <c r="CP492" s="14">
        <v>0.46</v>
      </c>
      <c r="CQ492" s="14">
        <v>0</v>
      </c>
      <c r="CR492" s="14">
        <v>0.46</v>
      </c>
      <c r="CS492" s="14">
        <v>0.46</v>
      </c>
      <c r="DB492" s="14">
        <v>0.85</v>
      </c>
      <c r="DC492" s="14">
        <v>0</v>
      </c>
      <c r="DD492" s="14">
        <v>0.85</v>
      </c>
      <c r="DE492" s="14">
        <v>0.85</v>
      </c>
      <c r="DF492" s="14">
        <v>0.85</v>
      </c>
      <c r="DG492" s="14">
        <v>0</v>
      </c>
      <c r="DH492" s="14">
        <v>0.85</v>
      </c>
      <c r="DI492" s="14">
        <v>0.85</v>
      </c>
      <c r="DR492" s="14">
        <v>1.1499999999999999</v>
      </c>
      <c r="DS492" s="14">
        <v>1.18</v>
      </c>
      <c r="DV492" s="183">
        <f t="shared" si="21"/>
        <v>1</v>
      </c>
      <c r="DW492" s="183">
        <f t="shared" si="22"/>
        <v>1</v>
      </c>
      <c r="DX492" s="12">
        <f t="shared" si="23"/>
        <v>0</v>
      </c>
      <c r="DY492" s="12">
        <v>0</v>
      </c>
    </row>
    <row r="493" spans="1:129" x14ac:dyDescent="0.25">
      <c r="A493" s="294">
        <v>4079</v>
      </c>
      <c r="B493" s="294">
        <v>676338</v>
      </c>
      <c r="C493" s="294">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560">
        <v>3.9215686274509803E-2</v>
      </c>
      <c r="BC493" s="560">
        <v>0</v>
      </c>
      <c r="BD493" s="560">
        <v>0</v>
      </c>
      <c r="BE493" s="560">
        <v>0.15686274509803899</v>
      </c>
      <c r="BF493" s="13"/>
      <c r="BG493" s="13"/>
      <c r="BH493" s="13"/>
      <c r="BI493" s="13"/>
      <c r="BJ493" s="13"/>
      <c r="BK493" s="13"/>
      <c r="BL493" s="13"/>
      <c r="BM493" s="13"/>
      <c r="BN493" s="13">
        <v>3.9215686274509803E-2</v>
      </c>
      <c r="BO493" s="13">
        <v>0</v>
      </c>
      <c r="BP493" s="13">
        <v>0</v>
      </c>
      <c r="BQ493" s="13">
        <v>0.15686274509803899</v>
      </c>
      <c r="BR493" s="704" t="s">
        <v>35</v>
      </c>
      <c r="BS493" s="704" t="s">
        <v>35</v>
      </c>
      <c r="BT493" s="704" t="s">
        <v>35</v>
      </c>
      <c r="BU493" s="704" t="s">
        <v>35</v>
      </c>
      <c r="BV493" s="704" t="s">
        <v>35</v>
      </c>
      <c r="BW493" s="704" t="s">
        <v>35</v>
      </c>
      <c r="BX493" s="704" t="s">
        <v>35</v>
      </c>
      <c r="BY493" s="704" t="s">
        <v>35</v>
      </c>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4.5199999999999996</v>
      </c>
      <c r="CF493" s="14">
        <f>+INDEX('Monthy Targets'!AB:AB,MATCH(FY2018_ALL_Targets!$B493,'Monthy Targets'!$B:$B,0))</f>
        <v>4.55</v>
      </c>
      <c r="CG493" s="14">
        <f>+INDEX('Monthy Targets'!AC:AC,MATCH(FY2018_ALL_Targets!$B493,'Monthy Targets'!$B:$B,0))</f>
        <v>0</v>
      </c>
      <c r="CH493" s="14">
        <f>+INDEX('Monthy Targets'!AD:AD,MATCH(FY2018_ALL_Targets!$B493,'Monthy Targets'!$B:$B,0))</f>
        <v>0</v>
      </c>
      <c r="CI493" s="14">
        <f>+INDEX('Monthy Targets'!AE:AE,MATCH(FY2018_ALL_Targets!$B493,'Monthy Targets'!$B:$B,0))</f>
        <v>0</v>
      </c>
      <c r="CJ493" s="14">
        <f>+INDEX('Monthy Targets'!AF:AF,MATCH(FY2018_ALL_Targets!$B493,'Monthy Targets'!$B:$B,0))</f>
        <v>0</v>
      </c>
      <c r="CK493" s="14">
        <f>+INDEX('Monthy Targets'!AG:AG,MATCH(FY2018_ALL_Targets!$B493,'Monthy Targets'!$B:$B,0))</f>
        <v>0</v>
      </c>
      <c r="CL493" s="14">
        <v>0.3</v>
      </c>
      <c r="CM493" s="14">
        <v>0.3</v>
      </c>
      <c r="CN493" s="14">
        <v>0.3</v>
      </c>
      <c r="CO493" s="14">
        <v>0</v>
      </c>
      <c r="CP493" s="14">
        <v>0.3</v>
      </c>
      <c r="CQ493" s="14">
        <v>0.3</v>
      </c>
      <c r="CR493" s="14">
        <v>0.3</v>
      </c>
      <c r="CS493" s="14">
        <v>0.3</v>
      </c>
      <c r="DB493" s="14">
        <v>0.56000000000000005</v>
      </c>
      <c r="DC493" s="14">
        <v>0.56000000000000005</v>
      </c>
      <c r="DD493" s="14">
        <v>0.56000000000000005</v>
      </c>
      <c r="DE493" s="14">
        <v>0</v>
      </c>
      <c r="DF493" s="14">
        <v>0.56000000000000005</v>
      </c>
      <c r="DG493" s="14">
        <v>0.56000000000000005</v>
      </c>
      <c r="DH493" s="14">
        <v>0.56000000000000005</v>
      </c>
      <c r="DI493" s="14">
        <v>0.56000000000000005</v>
      </c>
      <c r="DR493" s="14">
        <v>0.76</v>
      </c>
      <c r="DS493" s="14">
        <v>0.87</v>
      </c>
      <c r="DV493" s="183">
        <f t="shared" si="21"/>
        <v>0</v>
      </c>
      <c r="DW493" s="183">
        <f t="shared" si="22"/>
        <v>0</v>
      </c>
      <c r="DX493" s="12">
        <f t="shared" si="23"/>
        <v>0</v>
      </c>
      <c r="DY493" s="12">
        <v>0</v>
      </c>
    </row>
    <row r="494" spans="1:129" x14ac:dyDescent="0.25">
      <c r="A494" s="294">
        <v>105595</v>
      </c>
      <c r="B494" s="294">
        <v>676345</v>
      </c>
      <c r="C494" s="294">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560">
        <v>1.6129032258064498E-2</v>
      </c>
      <c r="BC494" s="560">
        <v>8.6956521739130405E-2</v>
      </c>
      <c r="BD494" s="560">
        <v>0</v>
      </c>
      <c r="BE494" s="560">
        <v>6.6666666666666693E-2</v>
      </c>
      <c r="BF494" s="13"/>
      <c r="BG494" s="13"/>
      <c r="BH494" s="13"/>
      <c r="BI494" s="13"/>
      <c r="BJ494" s="13"/>
      <c r="BK494" s="13"/>
      <c r="BL494" s="13"/>
      <c r="BM494" s="13"/>
      <c r="BN494" s="13">
        <v>1.6129032258064498E-2</v>
      </c>
      <c r="BO494" s="13">
        <v>8.6956521739130405E-2</v>
      </c>
      <c r="BP494" s="13">
        <v>0</v>
      </c>
      <c r="BQ494" s="13">
        <v>6.6666666666666693E-2</v>
      </c>
      <c r="BR494" s="704" t="s">
        <v>35</v>
      </c>
      <c r="BS494" s="704" t="s">
        <v>36</v>
      </c>
      <c r="BT494" s="704" t="s">
        <v>35</v>
      </c>
      <c r="BU494" s="704" t="s">
        <v>35</v>
      </c>
      <c r="BV494" s="704" t="s">
        <v>35</v>
      </c>
      <c r="BW494" s="704" t="s">
        <v>36</v>
      </c>
      <c r="BX494" s="704" t="s">
        <v>35</v>
      </c>
      <c r="BY494" s="704" t="s">
        <v>35</v>
      </c>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3.39</v>
      </c>
      <c r="CF494" s="14">
        <f>+INDEX('Monthy Targets'!AB:AB,MATCH(FY2018_ALL_Targets!$B494,'Monthy Targets'!$B:$B,0))</f>
        <v>3.41</v>
      </c>
      <c r="CG494" s="14">
        <f>+INDEX('Monthy Targets'!AC:AC,MATCH(FY2018_ALL_Targets!$B494,'Monthy Targets'!$B:$B,0))</f>
        <v>0</v>
      </c>
      <c r="CH494" s="14">
        <f>+INDEX('Monthy Targets'!AD:AD,MATCH(FY2018_ALL_Targets!$B494,'Monthy Targets'!$B:$B,0))</f>
        <v>0</v>
      </c>
      <c r="CI494" s="14">
        <f>+INDEX('Monthy Targets'!AE:AE,MATCH(FY2018_ALL_Targets!$B494,'Monthy Targets'!$B:$B,0))</f>
        <v>0</v>
      </c>
      <c r="CJ494" s="14">
        <f>+INDEX('Monthy Targets'!AF:AF,MATCH(FY2018_ALL_Targets!$B494,'Monthy Targets'!$B:$B,0))</f>
        <v>0</v>
      </c>
      <c r="CK494" s="14">
        <f>+INDEX('Monthy Targets'!AG:AG,MATCH(FY2018_ALL_Targets!$B494,'Monthy Targets'!$B:$B,0))</f>
        <v>0</v>
      </c>
      <c r="CL494" s="14">
        <v>0.23</v>
      </c>
      <c r="CM494" s="14">
        <v>0.23</v>
      </c>
      <c r="CN494" s="14">
        <v>0.23</v>
      </c>
      <c r="CO494" s="14">
        <v>0.23</v>
      </c>
      <c r="CP494" s="14">
        <v>0.23</v>
      </c>
      <c r="CQ494" s="14">
        <v>0</v>
      </c>
      <c r="CR494" s="14">
        <v>0.23</v>
      </c>
      <c r="CS494" s="14">
        <v>0.23</v>
      </c>
      <c r="DB494" s="14">
        <v>0.42</v>
      </c>
      <c r="DC494" s="14">
        <v>0.42</v>
      </c>
      <c r="DD494" s="14">
        <v>0.42</v>
      </c>
      <c r="DE494" s="14">
        <v>0.42</v>
      </c>
      <c r="DF494" s="14">
        <v>0.42</v>
      </c>
      <c r="DG494" s="14">
        <v>0</v>
      </c>
      <c r="DH494" s="14">
        <v>0.42</v>
      </c>
      <c r="DI494" s="14">
        <v>0.42</v>
      </c>
      <c r="DR494" s="14">
        <v>0.64</v>
      </c>
      <c r="DS494" s="14">
        <v>0.57999999999999996</v>
      </c>
      <c r="DV494" s="183">
        <f t="shared" si="21"/>
        <v>1</v>
      </c>
      <c r="DW494" s="183">
        <f t="shared" si="22"/>
        <v>1</v>
      </c>
      <c r="DX494" s="12">
        <f t="shared" si="23"/>
        <v>0</v>
      </c>
      <c r="DY494" s="12">
        <v>0</v>
      </c>
    </row>
    <row r="495" spans="1:129" x14ac:dyDescent="0.25">
      <c r="A495" s="294">
        <v>105697</v>
      </c>
      <c r="B495" s="294">
        <v>676349</v>
      </c>
      <c r="C495" s="294">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560">
        <v>0</v>
      </c>
      <c r="BC495" s="560">
        <v>7.1428571428571397E-2</v>
      </c>
      <c r="BD495" s="560">
        <v>0</v>
      </c>
      <c r="BE495" s="560">
        <v>0.12121212121212099</v>
      </c>
      <c r="BF495" s="13"/>
      <c r="BG495" s="13"/>
      <c r="BH495" s="13"/>
      <c r="BI495" s="13"/>
      <c r="BJ495" s="13"/>
      <c r="BK495" s="13"/>
      <c r="BL495" s="13"/>
      <c r="BM495" s="13"/>
      <c r="BN495" s="13">
        <v>0</v>
      </c>
      <c r="BO495" s="13">
        <v>7.1428571428571397E-2</v>
      </c>
      <c r="BP495" s="13">
        <v>0</v>
      </c>
      <c r="BQ495" s="13">
        <v>0.12121212121212099</v>
      </c>
      <c r="BR495" s="704" t="s">
        <v>35</v>
      </c>
      <c r="BS495" s="704" t="s">
        <v>36</v>
      </c>
      <c r="BT495" s="704" t="s">
        <v>35</v>
      </c>
      <c r="BU495" s="704" t="s">
        <v>35</v>
      </c>
      <c r="BV495" s="704" t="s">
        <v>35</v>
      </c>
      <c r="BW495" s="704" t="s">
        <v>36</v>
      </c>
      <c r="BX495" s="704" t="s">
        <v>35</v>
      </c>
      <c r="BY495" s="704" t="s">
        <v>35</v>
      </c>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0.15</v>
      </c>
      <c r="CF495" s="14">
        <f>+INDEX('Monthy Targets'!AB:AB,MATCH(FY2018_ALL_Targets!$B495,'Monthy Targets'!$B:$B,0))</f>
        <v>0.16</v>
      </c>
      <c r="CG495" s="14">
        <f>+INDEX('Monthy Targets'!AC:AC,MATCH(FY2018_ALL_Targets!$B495,'Monthy Targets'!$B:$B,0))</f>
        <v>0</v>
      </c>
      <c r="CH495" s="14">
        <f>+INDEX('Monthy Targets'!AD:AD,MATCH(FY2018_ALL_Targets!$B495,'Monthy Targets'!$B:$B,0))</f>
        <v>0</v>
      </c>
      <c r="CI495" s="14">
        <f>+INDEX('Monthy Targets'!AE:AE,MATCH(FY2018_ALL_Targets!$B495,'Monthy Targets'!$B:$B,0))</f>
        <v>0</v>
      </c>
      <c r="CJ495" s="14">
        <f>+INDEX('Monthy Targets'!AF:AF,MATCH(FY2018_ALL_Targets!$B495,'Monthy Targets'!$B:$B,0))</f>
        <v>0</v>
      </c>
      <c r="CK495" s="14">
        <f>+INDEX('Monthy Targets'!AG:AG,MATCH(FY2018_ALL_Targets!$B495,'Monthy Targets'!$B:$B,0))</f>
        <v>0</v>
      </c>
      <c r="CL495" s="14">
        <v>0.01</v>
      </c>
      <c r="CM495" s="14">
        <v>0</v>
      </c>
      <c r="CN495" s="14">
        <v>0.01</v>
      </c>
      <c r="CO495" s="14">
        <v>0.01</v>
      </c>
      <c r="CP495" s="14">
        <v>0.01</v>
      </c>
      <c r="CQ495" s="14">
        <v>0</v>
      </c>
      <c r="CR495" s="14">
        <v>0.01</v>
      </c>
      <c r="CS495" s="14">
        <v>0.01</v>
      </c>
      <c r="DB495" s="14">
        <v>0.02</v>
      </c>
      <c r="DC495" s="14">
        <v>0</v>
      </c>
      <c r="DD495" s="14">
        <v>0.02</v>
      </c>
      <c r="DE495" s="14">
        <v>0.02</v>
      </c>
      <c r="DF495" s="14">
        <v>0.02</v>
      </c>
      <c r="DG495" s="14">
        <v>0</v>
      </c>
      <c r="DH495" s="14">
        <v>0.02</v>
      </c>
      <c r="DI495" s="14">
        <v>0.02</v>
      </c>
      <c r="DR495" s="14">
        <v>0.03</v>
      </c>
      <c r="DS495" s="14">
        <v>0.03</v>
      </c>
      <c r="DV495" s="183">
        <f t="shared" si="21"/>
        <v>1</v>
      </c>
      <c r="DW495" s="183">
        <f t="shared" si="22"/>
        <v>1</v>
      </c>
      <c r="DX495" s="12">
        <f t="shared" si="23"/>
        <v>0</v>
      </c>
      <c r="DY495" s="12">
        <v>0</v>
      </c>
    </row>
    <row r="496" spans="1:129" x14ac:dyDescent="0.25">
      <c r="A496" s="294">
        <v>105652</v>
      </c>
      <c r="B496" s="294">
        <v>676350</v>
      </c>
      <c r="C496" s="294">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560">
        <v>1.35135135135135E-2</v>
      </c>
      <c r="BC496" s="560">
        <v>0.109090909090909</v>
      </c>
      <c r="BD496" s="560">
        <v>0</v>
      </c>
      <c r="BE496" s="560">
        <v>0.14705882352941199</v>
      </c>
      <c r="BF496" s="13"/>
      <c r="BG496" s="13"/>
      <c r="BH496" s="13"/>
      <c r="BI496" s="13"/>
      <c r="BJ496" s="13"/>
      <c r="BK496" s="13"/>
      <c r="BL496" s="13"/>
      <c r="BM496" s="13"/>
      <c r="BN496" s="13">
        <v>1.35135135135135E-2</v>
      </c>
      <c r="BO496" s="13">
        <v>0.109090909090909</v>
      </c>
      <c r="BP496" s="13">
        <v>0</v>
      </c>
      <c r="BQ496" s="13">
        <v>0.14705882352941199</v>
      </c>
      <c r="BR496" s="704" t="s">
        <v>35</v>
      </c>
      <c r="BS496" s="704" t="s">
        <v>36</v>
      </c>
      <c r="BT496" s="704" t="s">
        <v>35</v>
      </c>
      <c r="BU496" s="704" t="s">
        <v>35</v>
      </c>
      <c r="BV496" s="704" t="s">
        <v>35</v>
      </c>
      <c r="BW496" s="704" t="s">
        <v>36</v>
      </c>
      <c r="BX496" s="704" t="s">
        <v>35</v>
      </c>
      <c r="BY496" s="704" t="s">
        <v>35</v>
      </c>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2.67</v>
      </c>
      <c r="CF496" s="14">
        <f>+INDEX('Monthy Targets'!AB:AB,MATCH(FY2018_ALL_Targets!$B496,'Monthy Targets'!$B:$B,0))</f>
        <v>2.67</v>
      </c>
      <c r="CG496" s="14">
        <f>+INDEX('Monthy Targets'!AC:AC,MATCH(FY2018_ALL_Targets!$B496,'Monthy Targets'!$B:$B,0))</f>
        <v>0</v>
      </c>
      <c r="CH496" s="14">
        <f>+INDEX('Monthy Targets'!AD:AD,MATCH(FY2018_ALL_Targets!$B496,'Monthy Targets'!$B:$B,0))</f>
        <v>0</v>
      </c>
      <c r="CI496" s="14">
        <f>+INDEX('Monthy Targets'!AE:AE,MATCH(FY2018_ALL_Targets!$B496,'Monthy Targets'!$B:$B,0))</f>
        <v>0</v>
      </c>
      <c r="CJ496" s="14">
        <f>+INDEX('Monthy Targets'!AF:AF,MATCH(FY2018_ALL_Targets!$B496,'Monthy Targets'!$B:$B,0))</f>
        <v>0</v>
      </c>
      <c r="CK496" s="14">
        <f>+INDEX('Monthy Targets'!AG:AG,MATCH(FY2018_ALL_Targets!$B496,'Monthy Targets'!$B:$B,0))</f>
        <v>0</v>
      </c>
      <c r="CL496" s="14">
        <v>0.18</v>
      </c>
      <c r="CM496" s="14">
        <v>0.18</v>
      </c>
      <c r="CN496" s="14">
        <v>0.18</v>
      </c>
      <c r="CO496" s="14">
        <v>0</v>
      </c>
      <c r="CP496" s="14">
        <v>0.18</v>
      </c>
      <c r="CQ496" s="14">
        <v>0</v>
      </c>
      <c r="CR496" s="14">
        <v>0.18</v>
      </c>
      <c r="CS496" s="14">
        <v>0.18</v>
      </c>
      <c r="DB496" s="14">
        <v>0.33</v>
      </c>
      <c r="DC496" s="14">
        <v>0.33</v>
      </c>
      <c r="DD496" s="14">
        <v>0.33</v>
      </c>
      <c r="DE496" s="14">
        <v>0</v>
      </c>
      <c r="DF496" s="14">
        <v>0.33</v>
      </c>
      <c r="DG496" s="14">
        <v>0</v>
      </c>
      <c r="DH496" s="14">
        <v>0.33</v>
      </c>
      <c r="DI496" s="14">
        <v>0.33</v>
      </c>
      <c r="DR496" s="14">
        <v>0.45</v>
      </c>
      <c r="DS496" s="14">
        <v>0.46</v>
      </c>
      <c r="DV496" s="183">
        <f t="shared" si="21"/>
        <v>1</v>
      </c>
      <c r="DW496" s="183">
        <f t="shared" si="22"/>
        <v>1</v>
      </c>
      <c r="DX496" s="12">
        <f t="shared" si="23"/>
        <v>0</v>
      </c>
      <c r="DY496" s="12">
        <v>0</v>
      </c>
    </row>
    <row r="497" spans="1:129" x14ac:dyDescent="0.25">
      <c r="A497" s="294">
        <v>105727</v>
      </c>
      <c r="B497" s="294">
        <v>676353</v>
      </c>
      <c r="C497" s="294">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560">
        <v>0</v>
      </c>
      <c r="BC497" s="560">
        <v>0</v>
      </c>
      <c r="BD497" s="560">
        <v>0</v>
      </c>
      <c r="BE497" s="560">
        <v>0.108695652173913</v>
      </c>
      <c r="BF497" s="13"/>
      <c r="BG497" s="13"/>
      <c r="BH497" s="13"/>
      <c r="BI497" s="13"/>
      <c r="BJ497" s="13"/>
      <c r="BK497" s="13"/>
      <c r="BL497" s="13"/>
      <c r="BM497" s="13"/>
      <c r="BN497" s="13">
        <v>0</v>
      </c>
      <c r="BO497" s="13">
        <v>0</v>
      </c>
      <c r="BP497" s="13">
        <v>0</v>
      </c>
      <c r="BQ497" s="13">
        <v>0.108695652173913</v>
      </c>
      <c r="BR497" s="704" t="s">
        <v>35</v>
      </c>
      <c r="BS497" s="704" t="s">
        <v>35</v>
      </c>
      <c r="BT497" s="704" t="s">
        <v>35</v>
      </c>
      <c r="BU497" s="704" t="s">
        <v>35</v>
      </c>
      <c r="BV497" s="704" t="s">
        <v>35</v>
      </c>
      <c r="BW497" s="704" t="s">
        <v>35</v>
      </c>
      <c r="BX497" s="704" t="s">
        <v>35</v>
      </c>
      <c r="BY497" s="704" t="s">
        <v>35</v>
      </c>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0.98</v>
      </c>
      <c r="CF497" s="14">
        <f>+INDEX('Monthy Targets'!AB:AB,MATCH(FY2018_ALL_Targets!$B497,'Monthy Targets'!$B:$B,0))</f>
        <v>0.98</v>
      </c>
      <c r="CG497" s="14">
        <f>+INDEX('Monthy Targets'!AC:AC,MATCH(FY2018_ALL_Targets!$B497,'Monthy Targets'!$B:$B,0))</f>
        <v>0</v>
      </c>
      <c r="CH497" s="14">
        <f>+INDEX('Monthy Targets'!AD:AD,MATCH(FY2018_ALL_Targets!$B497,'Monthy Targets'!$B:$B,0))</f>
        <v>0</v>
      </c>
      <c r="CI497" s="14">
        <f>+INDEX('Monthy Targets'!AE:AE,MATCH(FY2018_ALL_Targets!$B497,'Monthy Targets'!$B:$B,0))</f>
        <v>0</v>
      </c>
      <c r="CJ497" s="14">
        <f>+INDEX('Monthy Targets'!AF:AF,MATCH(FY2018_ALL_Targets!$B497,'Monthy Targets'!$B:$B,0))</f>
        <v>0</v>
      </c>
      <c r="CK497" s="14">
        <f>+INDEX('Monthy Targets'!AG:AG,MATCH(FY2018_ALL_Targets!$B497,'Monthy Targets'!$B:$B,0))</f>
        <v>0</v>
      </c>
      <c r="CL497" s="14">
        <v>7.0000000000000007E-2</v>
      </c>
      <c r="CM497" s="14">
        <v>7.0000000000000007E-2</v>
      </c>
      <c r="CN497" s="14">
        <v>7.0000000000000007E-2</v>
      </c>
      <c r="CO497" s="14">
        <v>7.0000000000000007E-2</v>
      </c>
      <c r="CP497" s="14">
        <v>7.0000000000000007E-2</v>
      </c>
      <c r="CQ497" s="14">
        <v>7.0000000000000007E-2</v>
      </c>
      <c r="CR497" s="14">
        <v>7.0000000000000007E-2</v>
      </c>
      <c r="CS497" s="14">
        <v>7.0000000000000007E-2</v>
      </c>
      <c r="DB497" s="14">
        <v>0.12</v>
      </c>
      <c r="DC497" s="14">
        <v>0.12</v>
      </c>
      <c r="DD497" s="14">
        <v>0.12</v>
      </c>
      <c r="DE497" s="14">
        <v>0.12</v>
      </c>
      <c r="DF497" s="14">
        <v>0.12</v>
      </c>
      <c r="DG497" s="14">
        <v>0.12</v>
      </c>
      <c r="DH497" s="14">
        <v>0.12</v>
      </c>
      <c r="DI497" s="14">
        <v>0.12</v>
      </c>
      <c r="DR497" s="14">
        <v>0.19</v>
      </c>
      <c r="DS497" s="14">
        <v>0.19</v>
      </c>
      <c r="DV497" s="183">
        <f t="shared" si="21"/>
        <v>0</v>
      </c>
      <c r="DW497" s="183">
        <f t="shared" si="22"/>
        <v>0</v>
      </c>
      <c r="DX497" s="12">
        <f t="shared" si="23"/>
        <v>0</v>
      </c>
      <c r="DY497" s="12">
        <v>0</v>
      </c>
    </row>
    <row r="498" spans="1:129" x14ac:dyDescent="0.25">
      <c r="A498" s="294">
        <v>105682</v>
      </c>
      <c r="B498" s="294">
        <v>676356</v>
      </c>
      <c r="C498" s="294">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560">
        <v>1.35135135135135E-2</v>
      </c>
      <c r="BC498" s="560">
        <v>0.10344827586206901</v>
      </c>
      <c r="BD498" s="560">
        <v>0</v>
      </c>
      <c r="BE498" s="560">
        <v>4.6153846153846198E-2</v>
      </c>
      <c r="BF498" s="13"/>
      <c r="BG498" s="13"/>
      <c r="BH498" s="13"/>
      <c r="BI498" s="13"/>
      <c r="BJ498" s="13"/>
      <c r="BK498" s="13"/>
      <c r="BL498" s="13"/>
      <c r="BM498" s="13"/>
      <c r="BN498" s="13">
        <v>1.35135135135135E-2</v>
      </c>
      <c r="BO498" s="13">
        <v>0.10344827586206901</v>
      </c>
      <c r="BP498" s="13">
        <v>0</v>
      </c>
      <c r="BQ498" s="13">
        <v>4.6153846153846198E-2</v>
      </c>
      <c r="BR498" s="704" t="s">
        <v>35</v>
      </c>
      <c r="BS498" s="704" t="s">
        <v>36</v>
      </c>
      <c r="BT498" s="704" t="s">
        <v>35</v>
      </c>
      <c r="BU498" s="704" t="s">
        <v>35</v>
      </c>
      <c r="BV498" s="704" t="s">
        <v>35</v>
      </c>
      <c r="BW498" s="704" t="s">
        <v>36</v>
      </c>
      <c r="BX498" s="704" t="s">
        <v>35</v>
      </c>
      <c r="BY498" s="704" t="s">
        <v>35</v>
      </c>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2.56</v>
      </c>
      <c r="CF498" s="14">
        <f>+INDEX('Monthy Targets'!AB:AB,MATCH(FY2018_ALL_Targets!$B498,'Monthy Targets'!$B:$B,0))</f>
        <v>2.56</v>
      </c>
      <c r="CG498" s="14">
        <f>+INDEX('Monthy Targets'!AC:AC,MATCH(FY2018_ALL_Targets!$B498,'Monthy Targets'!$B:$B,0))</f>
        <v>0</v>
      </c>
      <c r="CH498" s="14">
        <f>+INDEX('Monthy Targets'!AD:AD,MATCH(FY2018_ALL_Targets!$B498,'Monthy Targets'!$B:$B,0))</f>
        <v>0</v>
      </c>
      <c r="CI498" s="14">
        <f>+INDEX('Monthy Targets'!AE:AE,MATCH(FY2018_ALL_Targets!$B498,'Monthy Targets'!$B:$B,0))</f>
        <v>0</v>
      </c>
      <c r="CJ498" s="14">
        <f>+INDEX('Monthy Targets'!AF:AF,MATCH(FY2018_ALL_Targets!$B498,'Monthy Targets'!$B:$B,0))</f>
        <v>0</v>
      </c>
      <c r="CK498" s="14">
        <f>+INDEX('Monthy Targets'!AG:AG,MATCH(FY2018_ALL_Targets!$B498,'Monthy Targets'!$B:$B,0))</f>
        <v>0</v>
      </c>
      <c r="CL498" s="14">
        <v>0.17</v>
      </c>
      <c r="CM498" s="14">
        <v>0.17</v>
      </c>
      <c r="CN498" s="14">
        <v>0.17</v>
      </c>
      <c r="CO498" s="14">
        <v>0.17</v>
      </c>
      <c r="CP498" s="14">
        <v>0.17</v>
      </c>
      <c r="CQ498" s="14">
        <v>0</v>
      </c>
      <c r="CR498" s="14">
        <v>0.17</v>
      </c>
      <c r="CS498" s="14">
        <v>0.17</v>
      </c>
      <c r="DB498" s="14">
        <v>0.32</v>
      </c>
      <c r="DC498" s="14">
        <v>0.32</v>
      </c>
      <c r="DD498" s="14">
        <v>0.32</v>
      </c>
      <c r="DE498" s="14">
        <v>0.32</v>
      </c>
      <c r="DF498" s="14">
        <v>0.32</v>
      </c>
      <c r="DG498" s="14">
        <v>0</v>
      </c>
      <c r="DH498" s="14">
        <v>0.32</v>
      </c>
      <c r="DI498" s="14">
        <v>0.32</v>
      </c>
      <c r="DR498" s="14">
        <v>0.48</v>
      </c>
      <c r="DS498" s="14">
        <v>0.44</v>
      </c>
      <c r="DV498" s="183">
        <f t="shared" si="21"/>
        <v>1</v>
      </c>
      <c r="DW498" s="183">
        <f t="shared" si="22"/>
        <v>1</v>
      </c>
      <c r="DX498" s="12">
        <f t="shared" si="23"/>
        <v>0</v>
      </c>
      <c r="DY498" s="12">
        <v>0</v>
      </c>
    </row>
    <row r="499" spans="1:129" x14ac:dyDescent="0.25">
      <c r="A499" s="294">
        <v>105761</v>
      </c>
      <c r="B499" s="294">
        <v>676358</v>
      </c>
      <c r="C499" s="294">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560">
        <v>6.5789473684210495E-2</v>
      </c>
      <c r="BC499" s="560">
        <v>5.3571428571428603E-2</v>
      </c>
      <c r="BD499" s="560">
        <v>0</v>
      </c>
      <c r="BE499" s="560">
        <v>8.2191780821917804E-2</v>
      </c>
      <c r="BF499" s="13"/>
      <c r="BG499" s="13"/>
      <c r="BH499" s="13"/>
      <c r="BI499" s="13"/>
      <c r="BJ499" s="13"/>
      <c r="BK499" s="13"/>
      <c r="BL499" s="13"/>
      <c r="BM499" s="13"/>
      <c r="BN499" s="13">
        <v>6.5789473684210495E-2</v>
      </c>
      <c r="BO499" s="13">
        <v>5.3571428571428603E-2</v>
      </c>
      <c r="BP499" s="13">
        <v>0</v>
      </c>
      <c r="BQ499" s="13">
        <v>8.2191780821917804E-2</v>
      </c>
      <c r="BR499" s="704" t="s">
        <v>36</v>
      </c>
      <c r="BS499" s="704" t="s">
        <v>35</v>
      </c>
      <c r="BT499" s="704" t="s">
        <v>35</v>
      </c>
      <c r="BU499" s="704" t="s">
        <v>35</v>
      </c>
      <c r="BV499" s="704" t="s">
        <v>36</v>
      </c>
      <c r="BW499" s="704" t="s">
        <v>35</v>
      </c>
      <c r="BX499" s="704" t="s">
        <v>35</v>
      </c>
      <c r="BY499" s="704" t="s">
        <v>35</v>
      </c>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1.29</v>
      </c>
      <c r="CF499" s="14">
        <f>+INDEX('Monthy Targets'!AB:AB,MATCH(FY2018_ALL_Targets!$B499,'Monthy Targets'!$B:$B,0))</f>
        <v>1.29</v>
      </c>
      <c r="CG499" s="14">
        <f>+INDEX('Monthy Targets'!AC:AC,MATCH(FY2018_ALL_Targets!$B499,'Monthy Targets'!$B:$B,0))</f>
        <v>0</v>
      </c>
      <c r="CH499" s="14">
        <f>+INDEX('Monthy Targets'!AD:AD,MATCH(FY2018_ALL_Targets!$B499,'Monthy Targets'!$B:$B,0))</f>
        <v>0</v>
      </c>
      <c r="CI499" s="14">
        <f>+INDEX('Monthy Targets'!AE:AE,MATCH(FY2018_ALL_Targets!$B499,'Monthy Targets'!$B:$B,0))</f>
        <v>0</v>
      </c>
      <c r="CJ499" s="14">
        <f>+INDEX('Monthy Targets'!AF:AF,MATCH(FY2018_ALL_Targets!$B499,'Monthy Targets'!$B:$B,0))</f>
        <v>0</v>
      </c>
      <c r="CK499" s="14">
        <f>+INDEX('Monthy Targets'!AG:AG,MATCH(FY2018_ALL_Targets!$B499,'Monthy Targets'!$B:$B,0))</f>
        <v>0</v>
      </c>
      <c r="CL499" s="14">
        <v>0</v>
      </c>
      <c r="CM499" s="14">
        <v>0.09</v>
      </c>
      <c r="CN499" s="14">
        <v>0.09</v>
      </c>
      <c r="CO499" s="14">
        <v>0.09</v>
      </c>
      <c r="CP499" s="14">
        <v>0</v>
      </c>
      <c r="CQ499" s="14">
        <v>0.09</v>
      </c>
      <c r="CR499" s="14">
        <v>0.09</v>
      </c>
      <c r="CS499" s="14">
        <v>0.09</v>
      </c>
      <c r="DB499" s="14">
        <v>0</v>
      </c>
      <c r="DC499" s="14">
        <v>0.16</v>
      </c>
      <c r="DD499" s="14">
        <v>0.16</v>
      </c>
      <c r="DE499" s="14">
        <v>0.16</v>
      </c>
      <c r="DF499" s="14">
        <v>0</v>
      </c>
      <c r="DG499" s="14">
        <v>0.16</v>
      </c>
      <c r="DH499" s="14">
        <v>0.16</v>
      </c>
      <c r="DI499" s="14">
        <v>0.16</v>
      </c>
      <c r="DR499" s="14">
        <v>0.22</v>
      </c>
      <c r="DS499" s="14">
        <v>0.22</v>
      </c>
      <c r="DV499" s="183">
        <f t="shared" si="21"/>
        <v>1</v>
      </c>
      <c r="DW499" s="183">
        <f t="shared" si="22"/>
        <v>1</v>
      </c>
      <c r="DX499" s="12">
        <f t="shared" si="23"/>
        <v>0</v>
      </c>
      <c r="DY499" s="12">
        <v>0</v>
      </c>
    </row>
    <row r="500" spans="1:129" x14ac:dyDescent="0.25">
      <c r="A500" s="294">
        <v>105594</v>
      </c>
      <c r="B500" s="294">
        <v>676362</v>
      </c>
      <c r="C500" s="294">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560">
        <v>3.2258064516128997E-2</v>
      </c>
      <c r="BC500" s="560">
        <v>0.105263157894737</v>
      </c>
      <c r="BD500" s="560">
        <v>0</v>
      </c>
      <c r="BE500" s="560">
        <v>0.13636363636363599</v>
      </c>
      <c r="BF500" s="13"/>
      <c r="BG500" s="13"/>
      <c r="BH500" s="13"/>
      <c r="BI500" s="13"/>
      <c r="BJ500" s="13"/>
      <c r="BK500" s="13"/>
      <c r="BL500" s="13"/>
      <c r="BM500" s="13"/>
      <c r="BN500" s="13">
        <v>3.2258064516128997E-2</v>
      </c>
      <c r="BO500" s="13">
        <v>0.105263157894737</v>
      </c>
      <c r="BP500" s="13">
        <v>0</v>
      </c>
      <c r="BQ500" s="13">
        <v>0.13636363636363599</v>
      </c>
      <c r="BR500" s="704" t="s">
        <v>35</v>
      </c>
      <c r="BS500" s="704" t="s">
        <v>36</v>
      </c>
      <c r="BT500" s="704" t="s">
        <v>35</v>
      </c>
      <c r="BU500" s="704" t="s">
        <v>35</v>
      </c>
      <c r="BV500" s="704" t="s">
        <v>35</v>
      </c>
      <c r="BW500" s="704" t="s">
        <v>36</v>
      </c>
      <c r="BX500" s="704" t="s">
        <v>35</v>
      </c>
      <c r="BY500" s="704" t="s">
        <v>35</v>
      </c>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2.14</v>
      </c>
      <c r="CF500" s="14">
        <f>+INDEX('Monthy Targets'!AB:AB,MATCH(FY2018_ALL_Targets!$B500,'Monthy Targets'!$B:$B,0))</f>
        <v>2.14</v>
      </c>
      <c r="CG500" s="14">
        <f>+INDEX('Monthy Targets'!AC:AC,MATCH(FY2018_ALL_Targets!$B500,'Monthy Targets'!$B:$B,0))</f>
        <v>0</v>
      </c>
      <c r="CH500" s="14">
        <f>+INDEX('Monthy Targets'!AD:AD,MATCH(FY2018_ALL_Targets!$B500,'Monthy Targets'!$B:$B,0))</f>
        <v>0</v>
      </c>
      <c r="CI500" s="14">
        <f>+INDEX('Monthy Targets'!AE:AE,MATCH(FY2018_ALL_Targets!$B500,'Monthy Targets'!$B:$B,0))</f>
        <v>0</v>
      </c>
      <c r="CJ500" s="14">
        <f>+INDEX('Monthy Targets'!AF:AF,MATCH(FY2018_ALL_Targets!$B500,'Monthy Targets'!$B:$B,0))</f>
        <v>0</v>
      </c>
      <c r="CK500" s="14">
        <f>+INDEX('Monthy Targets'!AG:AG,MATCH(FY2018_ALL_Targets!$B500,'Monthy Targets'!$B:$B,0))</f>
        <v>0</v>
      </c>
      <c r="CL500" s="14">
        <v>0.14000000000000001</v>
      </c>
      <c r="CM500" s="14">
        <v>0</v>
      </c>
      <c r="CN500" s="14">
        <v>0.14000000000000001</v>
      </c>
      <c r="CO500" s="14">
        <v>0.14000000000000001</v>
      </c>
      <c r="CP500" s="14">
        <v>0.14000000000000001</v>
      </c>
      <c r="CQ500" s="14">
        <v>0</v>
      </c>
      <c r="CR500" s="14">
        <v>0.14000000000000001</v>
      </c>
      <c r="CS500" s="14">
        <v>0.14000000000000001</v>
      </c>
      <c r="DB500" s="14">
        <v>0.26</v>
      </c>
      <c r="DC500" s="14">
        <v>0</v>
      </c>
      <c r="DD500" s="14">
        <v>0.26</v>
      </c>
      <c r="DE500" s="14">
        <v>0.26</v>
      </c>
      <c r="DF500" s="14">
        <v>0.26</v>
      </c>
      <c r="DG500" s="14">
        <v>0</v>
      </c>
      <c r="DH500" s="14">
        <v>0.26</v>
      </c>
      <c r="DI500" s="14">
        <v>0.26</v>
      </c>
      <c r="DR500" s="14">
        <v>0.36</v>
      </c>
      <c r="DS500" s="14">
        <v>0.37</v>
      </c>
      <c r="DV500" s="183">
        <f t="shared" si="21"/>
        <v>1</v>
      </c>
      <c r="DW500" s="183">
        <f t="shared" si="22"/>
        <v>1</v>
      </c>
      <c r="DX500" s="12">
        <f t="shared" si="23"/>
        <v>0</v>
      </c>
      <c r="DY500" s="12">
        <v>0</v>
      </c>
    </row>
    <row r="501" spans="1:129" x14ac:dyDescent="0.25">
      <c r="A501" s="294">
        <v>105966</v>
      </c>
      <c r="B501" s="294">
        <v>676368</v>
      </c>
      <c r="C501" s="294">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560">
        <v>1.5384615384615399E-2</v>
      </c>
      <c r="BC501" s="560">
        <v>2.2222222222222199E-2</v>
      </c>
      <c r="BD501" s="560">
        <v>0</v>
      </c>
      <c r="BE501" s="560">
        <v>0.1</v>
      </c>
      <c r="BF501" s="13"/>
      <c r="BG501" s="13"/>
      <c r="BH501" s="13"/>
      <c r="BI501" s="13"/>
      <c r="BJ501" s="13"/>
      <c r="BK501" s="13"/>
      <c r="BL501" s="13"/>
      <c r="BM501" s="13"/>
      <c r="BN501" s="13">
        <v>1.5384615384615399E-2</v>
      </c>
      <c r="BO501" s="13">
        <v>2.2222222222222199E-2</v>
      </c>
      <c r="BP501" s="13">
        <v>0</v>
      </c>
      <c r="BQ501" s="13">
        <v>0.1</v>
      </c>
      <c r="BR501" s="704" t="s">
        <v>35</v>
      </c>
      <c r="BS501" s="704" t="s">
        <v>35</v>
      </c>
      <c r="BT501" s="704" t="s">
        <v>35</v>
      </c>
      <c r="BU501" s="704" t="s">
        <v>35</v>
      </c>
      <c r="BV501" s="704" t="s">
        <v>35</v>
      </c>
      <c r="BW501" s="704" t="s">
        <v>35</v>
      </c>
      <c r="BX501" s="704" t="s">
        <v>35</v>
      </c>
      <c r="BY501" s="704" t="s">
        <v>35</v>
      </c>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0.72</v>
      </c>
      <c r="CF501" s="14">
        <f>+INDEX('Monthy Targets'!AB:AB,MATCH(FY2018_ALL_Targets!$B501,'Monthy Targets'!$B:$B,0))</f>
        <v>0.73</v>
      </c>
      <c r="CG501" s="14">
        <f>+INDEX('Monthy Targets'!AC:AC,MATCH(FY2018_ALL_Targets!$B501,'Monthy Targets'!$B:$B,0))</f>
        <v>0</v>
      </c>
      <c r="CH501" s="14">
        <f>+INDEX('Monthy Targets'!AD:AD,MATCH(FY2018_ALL_Targets!$B501,'Monthy Targets'!$B:$B,0))</f>
        <v>0</v>
      </c>
      <c r="CI501" s="14">
        <f>+INDEX('Monthy Targets'!AE:AE,MATCH(FY2018_ALL_Targets!$B501,'Monthy Targets'!$B:$B,0))</f>
        <v>0</v>
      </c>
      <c r="CJ501" s="14">
        <f>+INDEX('Monthy Targets'!AF:AF,MATCH(FY2018_ALL_Targets!$B501,'Monthy Targets'!$B:$B,0))</f>
        <v>0</v>
      </c>
      <c r="CK501" s="14">
        <f>+INDEX('Monthy Targets'!AG:AG,MATCH(FY2018_ALL_Targets!$B501,'Monthy Targets'!$B:$B,0))</f>
        <v>0</v>
      </c>
      <c r="CL501" s="14">
        <v>0.05</v>
      </c>
      <c r="CM501" s="14">
        <v>0</v>
      </c>
      <c r="CN501" s="14">
        <v>0.05</v>
      </c>
      <c r="CO501" s="14">
        <v>0.05</v>
      </c>
      <c r="CP501" s="14">
        <v>0.05</v>
      </c>
      <c r="CQ501" s="14">
        <v>0.05</v>
      </c>
      <c r="CR501" s="14">
        <v>0.05</v>
      </c>
      <c r="CS501" s="14">
        <v>0.05</v>
      </c>
      <c r="DB501" s="14">
        <v>0.09</v>
      </c>
      <c r="DC501" s="14">
        <v>0</v>
      </c>
      <c r="DD501" s="14">
        <v>0.09</v>
      </c>
      <c r="DE501" s="14">
        <v>0.09</v>
      </c>
      <c r="DF501" s="14">
        <v>0.09</v>
      </c>
      <c r="DG501" s="14">
        <v>0.09</v>
      </c>
      <c r="DH501" s="14">
        <v>0.09</v>
      </c>
      <c r="DI501" s="14">
        <v>0.09</v>
      </c>
      <c r="DR501" s="14">
        <v>0.12</v>
      </c>
      <c r="DS501" s="14">
        <v>0.14000000000000001</v>
      </c>
      <c r="DV501" s="183">
        <f t="shared" si="21"/>
        <v>0</v>
      </c>
      <c r="DW501" s="183">
        <f t="shared" si="22"/>
        <v>0</v>
      </c>
      <c r="DX501" s="12">
        <f t="shared" si="23"/>
        <v>0</v>
      </c>
      <c r="DY501" s="12">
        <v>0</v>
      </c>
    </row>
    <row r="502" spans="1:129" x14ac:dyDescent="0.25">
      <c r="A502" s="294">
        <v>105892</v>
      </c>
      <c r="B502" s="294">
        <v>676371</v>
      </c>
      <c r="C502" s="294">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560">
        <v>3.03030303030303E-2</v>
      </c>
      <c r="BC502" s="560">
        <v>7.3170731707317097E-2</v>
      </c>
      <c r="BD502" s="560">
        <v>0</v>
      </c>
      <c r="BE502" s="560">
        <v>0.123595505617978</v>
      </c>
      <c r="BF502" s="13"/>
      <c r="BG502" s="13"/>
      <c r="BH502" s="13"/>
      <c r="BI502" s="13"/>
      <c r="BJ502" s="13"/>
      <c r="BK502" s="13"/>
      <c r="BL502" s="13"/>
      <c r="BM502" s="13"/>
      <c r="BN502" s="13">
        <v>3.03030303030303E-2</v>
      </c>
      <c r="BO502" s="13">
        <v>7.3170731707317097E-2</v>
      </c>
      <c r="BP502" s="13">
        <v>0</v>
      </c>
      <c r="BQ502" s="13">
        <v>0.123595505617978</v>
      </c>
      <c r="BR502" s="704" t="s">
        <v>35</v>
      </c>
      <c r="BS502" s="704" t="s">
        <v>36</v>
      </c>
      <c r="BT502" s="704" t="s">
        <v>35</v>
      </c>
      <c r="BU502" s="704" t="s">
        <v>35</v>
      </c>
      <c r="BV502" s="704" t="s">
        <v>35</v>
      </c>
      <c r="BW502" s="704" t="s">
        <v>36</v>
      </c>
      <c r="BX502" s="704" t="s">
        <v>35</v>
      </c>
      <c r="BY502" s="704" t="s">
        <v>35</v>
      </c>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1.1499999999999999</v>
      </c>
      <c r="CF502" s="14">
        <f>+INDEX('Monthy Targets'!AB:AB,MATCH(FY2018_ALL_Targets!$B502,'Monthy Targets'!$B:$B,0))</f>
        <v>1.1499999999999999</v>
      </c>
      <c r="CG502" s="14">
        <f>+INDEX('Monthy Targets'!AC:AC,MATCH(FY2018_ALL_Targets!$B502,'Monthy Targets'!$B:$B,0))</f>
        <v>0</v>
      </c>
      <c r="CH502" s="14">
        <f>+INDEX('Monthy Targets'!AD:AD,MATCH(FY2018_ALL_Targets!$B502,'Monthy Targets'!$B:$B,0))</f>
        <v>0</v>
      </c>
      <c r="CI502" s="14">
        <f>+INDEX('Monthy Targets'!AE:AE,MATCH(FY2018_ALL_Targets!$B502,'Monthy Targets'!$B:$B,0))</f>
        <v>0</v>
      </c>
      <c r="CJ502" s="14">
        <f>+INDEX('Monthy Targets'!AF:AF,MATCH(FY2018_ALL_Targets!$B502,'Monthy Targets'!$B:$B,0))</f>
        <v>0</v>
      </c>
      <c r="CK502" s="14">
        <f>+INDEX('Monthy Targets'!AG:AG,MATCH(FY2018_ALL_Targets!$B502,'Monthy Targets'!$B:$B,0))</f>
        <v>0</v>
      </c>
      <c r="CL502" s="14">
        <v>0</v>
      </c>
      <c r="CM502" s="14">
        <v>0</v>
      </c>
      <c r="CN502" s="14">
        <v>0.08</v>
      </c>
      <c r="CO502" s="14">
        <v>0.08</v>
      </c>
      <c r="CP502" s="14">
        <v>0.08</v>
      </c>
      <c r="CQ502" s="14">
        <v>0</v>
      </c>
      <c r="CR502" s="14">
        <v>0.08</v>
      </c>
      <c r="CS502" s="14">
        <v>0.08</v>
      </c>
      <c r="DB502" s="14">
        <v>0</v>
      </c>
      <c r="DC502" s="14">
        <v>0</v>
      </c>
      <c r="DD502" s="14">
        <v>0.14000000000000001</v>
      </c>
      <c r="DE502" s="14">
        <v>0.14000000000000001</v>
      </c>
      <c r="DF502" s="14">
        <v>0.14000000000000001</v>
      </c>
      <c r="DG502" s="14">
        <v>0</v>
      </c>
      <c r="DH502" s="14">
        <v>0.14000000000000001</v>
      </c>
      <c r="DI502" s="14">
        <v>0.14000000000000001</v>
      </c>
      <c r="DR502" s="14">
        <v>0.17</v>
      </c>
      <c r="DS502" s="14">
        <v>0.2</v>
      </c>
      <c r="DV502" s="183">
        <f t="shared" si="21"/>
        <v>1</v>
      </c>
      <c r="DW502" s="183">
        <f t="shared" si="22"/>
        <v>1</v>
      </c>
      <c r="DX502" s="12">
        <f t="shared" si="23"/>
        <v>0</v>
      </c>
      <c r="DY502" s="12">
        <v>0</v>
      </c>
    </row>
    <row r="503" spans="1:129" x14ac:dyDescent="0.25">
      <c r="A503" s="294">
        <v>4489</v>
      </c>
      <c r="B503" s="294">
        <v>676397</v>
      </c>
      <c r="C503" s="294">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560">
        <v>2.3529411764705899E-2</v>
      </c>
      <c r="BC503" s="560">
        <v>1.6949152542372899E-2</v>
      </c>
      <c r="BD503" s="560">
        <v>0</v>
      </c>
      <c r="BE503" s="560">
        <v>0.19047619047618999</v>
      </c>
      <c r="BF503" s="13"/>
      <c r="BG503" s="13"/>
      <c r="BH503" s="13"/>
      <c r="BI503" s="13"/>
      <c r="BJ503" s="13"/>
      <c r="BK503" s="13"/>
      <c r="BL503" s="13"/>
      <c r="BM503" s="13"/>
      <c r="BN503" s="13">
        <v>2.3529411764705899E-2</v>
      </c>
      <c r="BO503" s="13">
        <v>1.6949152542372899E-2</v>
      </c>
      <c r="BP503" s="13">
        <v>0</v>
      </c>
      <c r="BQ503" s="13">
        <v>0.19047619047618999</v>
      </c>
      <c r="BR503" s="704" t="s">
        <v>35</v>
      </c>
      <c r="BS503" s="704" t="s">
        <v>35</v>
      </c>
      <c r="BT503" s="704" t="s">
        <v>35</v>
      </c>
      <c r="BU503" s="704" t="s">
        <v>35</v>
      </c>
      <c r="BV503" s="704" t="s">
        <v>35</v>
      </c>
      <c r="BW503" s="704" t="s">
        <v>35</v>
      </c>
      <c r="BX503" s="704" t="s">
        <v>35</v>
      </c>
      <c r="BY503" s="704" t="s">
        <v>35</v>
      </c>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CP503" s="14">
        <v>0.75</v>
      </c>
      <c r="CQ503" s="14">
        <v>0.75</v>
      </c>
      <c r="CR503" s="14">
        <v>0.75</v>
      </c>
      <c r="CS503" s="14">
        <v>0.75</v>
      </c>
      <c r="DB503" s="14">
        <v>1.39</v>
      </c>
      <c r="DC503" s="14">
        <v>1.39</v>
      </c>
      <c r="DD503" s="14">
        <v>1.39</v>
      </c>
      <c r="DE503" s="14">
        <v>1.39</v>
      </c>
      <c r="DF503" s="14">
        <v>1.39</v>
      </c>
      <c r="DG503" s="14">
        <v>1.39</v>
      </c>
      <c r="DH503" s="14">
        <v>1.39</v>
      </c>
      <c r="DI503" s="14">
        <v>1.39</v>
      </c>
      <c r="DR503" s="14">
        <v>0.91</v>
      </c>
      <c r="DS503" s="14">
        <v>0.93</v>
      </c>
      <c r="DV503" s="183">
        <f t="shared" si="21"/>
        <v>0</v>
      </c>
      <c r="DW503" s="183">
        <f t="shared" si="22"/>
        <v>0</v>
      </c>
      <c r="DX503" s="12">
        <f t="shared" si="23"/>
        <v>0</v>
      </c>
      <c r="DY503" s="12">
        <v>0</v>
      </c>
    </row>
    <row r="504" spans="1:129" x14ac:dyDescent="0.25">
      <c r="A504" s="294">
        <v>4668</v>
      </c>
      <c r="B504" s="413" t="s">
        <v>1627</v>
      </c>
      <c r="C504" s="294">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560">
        <v>7.0175438596491196E-2</v>
      </c>
      <c r="BC504" s="560">
        <v>1.9607843137254902E-2</v>
      </c>
      <c r="BD504" s="560">
        <v>0</v>
      </c>
      <c r="BE504" s="560">
        <v>9.8039215686274495E-2</v>
      </c>
      <c r="BF504" s="13"/>
      <c r="BG504" s="13"/>
      <c r="BH504" s="13"/>
      <c r="BI504" s="13"/>
      <c r="BJ504" s="13"/>
      <c r="BK504" s="13"/>
      <c r="BL504" s="13"/>
      <c r="BM504" s="13"/>
      <c r="BN504" s="13">
        <v>7.0175438596491196E-2</v>
      </c>
      <c r="BO504" s="13">
        <v>1.9607843137254902E-2</v>
      </c>
      <c r="BP504" s="13">
        <v>0</v>
      </c>
      <c r="BQ504" s="13">
        <v>9.8039215686274495E-2</v>
      </c>
      <c r="BR504" s="704" t="s">
        <v>36</v>
      </c>
      <c r="BS504" s="704" t="s">
        <v>35</v>
      </c>
      <c r="BT504" s="704" t="s">
        <v>35</v>
      </c>
      <c r="BU504" s="704" t="s">
        <v>35</v>
      </c>
      <c r="BV504" s="704" t="s">
        <v>36</v>
      </c>
      <c r="BW504" s="704" t="s">
        <v>35</v>
      </c>
      <c r="BX504" s="704" t="s">
        <v>35</v>
      </c>
      <c r="BY504" s="704" t="s">
        <v>35</v>
      </c>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6.88</v>
      </c>
      <c r="CF504" s="14">
        <f>+INDEX('Monthy Targets'!AB:AB,MATCH(FY2018_ALL_Targets!$B504,'Monthy Targets'!$B:$B,0))</f>
        <v>6.91</v>
      </c>
      <c r="CG504" s="14">
        <f>+INDEX('Monthy Targets'!AC:AC,MATCH(FY2018_ALL_Targets!$B504,'Monthy Targets'!$B:$B,0))</f>
        <v>0</v>
      </c>
      <c r="CH504" s="14">
        <f>+INDEX('Monthy Targets'!AD:AD,MATCH(FY2018_ALL_Targets!$B504,'Monthy Targets'!$B:$B,0))</f>
        <v>0</v>
      </c>
      <c r="CI504" s="14">
        <f>+INDEX('Monthy Targets'!AE:AE,MATCH(FY2018_ALL_Targets!$B504,'Monthy Targets'!$B:$B,0))</f>
        <v>0</v>
      </c>
      <c r="CJ504" s="14">
        <f>+INDEX('Monthy Targets'!AF:AF,MATCH(FY2018_ALL_Targets!$B504,'Monthy Targets'!$B:$B,0))</f>
        <v>0</v>
      </c>
      <c r="CK504" s="14">
        <f>+INDEX('Monthy Targets'!AG:AG,MATCH(FY2018_ALL_Targets!$B504,'Monthy Targets'!$B:$B,0))</f>
        <v>0</v>
      </c>
      <c r="CL504" s="14">
        <v>0.46</v>
      </c>
      <c r="CM504" s="14">
        <v>0</v>
      </c>
      <c r="CN504" s="14">
        <v>0.46</v>
      </c>
      <c r="CO504" s="14">
        <v>0.46</v>
      </c>
      <c r="CP504" s="14">
        <v>0</v>
      </c>
      <c r="CQ504" s="14">
        <v>0.46</v>
      </c>
      <c r="CR504" s="14">
        <v>0.46</v>
      </c>
      <c r="CS504" s="14">
        <v>0.46</v>
      </c>
      <c r="DB504" s="14">
        <v>0.85</v>
      </c>
      <c r="DC504" s="14">
        <v>0</v>
      </c>
      <c r="DD504" s="14">
        <v>0.85</v>
      </c>
      <c r="DE504" s="14">
        <v>0.85</v>
      </c>
      <c r="DF504" s="14">
        <v>0</v>
      </c>
      <c r="DG504" s="14">
        <v>0.85</v>
      </c>
      <c r="DH504" s="14">
        <v>0.85</v>
      </c>
      <c r="DI504" s="14">
        <v>0.85</v>
      </c>
      <c r="DR504" s="14">
        <v>1.1499999999999999</v>
      </c>
      <c r="DS504" s="14">
        <v>1.18</v>
      </c>
      <c r="DV504" s="183">
        <f t="shared" si="21"/>
        <v>1</v>
      </c>
      <c r="DW504" s="183">
        <f t="shared" si="22"/>
        <v>1</v>
      </c>
      <c r="DX504" s="12">
        <f t="shared" si="23"/>
        <v>0</v>
      </c>
      <c r="DY504" s="12">
        <v>0</v>
      </c>
    </row>
    <row r="505" spans="1:129" x14ac:dyDescent="0.25">
      <c r="A505" s="294">
        <v>4373</v>
      </c>
      <c r="B505" s="413" t="s">
        <v>1626</v>
      </c>
      <c r="C505" s="294">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560">
        <v>1.7857142857142901E-2</v>
      </c>
      <c r="BC505" s="560">
        <v>4.8780487804878099E-2</v>
      </c>
      <c r="BD505" s="560">
        <v>0</v>
      </c>
      <c r="BE505" s="560">
        <v>0.20754716981132099</v>
      </c>
      <c r="BF505" s="13"/>
      <c r="BG505" s="13"/>
      <c r="BH505" s="13"/>
      <c r="BI505" s="13"/>
      <c r="BJ505" s="13"/>
      <c r="BK505" s="13"/>
      <c r="BL505" s="13"/>
      <c r="BM505" s="13"/>
      <c r="BN505" s="13">
        <v>1.7857142857142901E-2</v>
      </c>
      <c r="BO505" s="13">
        <v>4.8780487804878099E-2</v>
      </c>
      <c r="BP505" s="13">
        <v>0</v>
      </c>
      <c r="BQ505" s="13">
        <v>0.20754716981132099</v>
      </c>
      <c r="BR505" s="704" t="s">
        <v>35</v>
      </c>
      <c r="BS505" s="704" t="s">
        <v>35</v>
      </c>
      <c r="BT505" s="704" t="s">
        <v>35</v>
      </c>
      <c r="BU505" s="704" t="s">
        <v>35</v>
      </c>
      <c r="BV505" s="704" t="s">
        <v>35</v>
      </c>
      <c r="BW505" s="704" t="s">
        <v>35</v>
      </c>
      <c r="BX505" s="704" t="s">
        <v>35</v>
      </c>
      <c r="BY505" s="704" t="s">
        <v>36</v>
      </c>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CP505" s="14">
        <v>0.55000000000000004</v>
      </c>
      <c r="CQ505" s="14">
        <v>0.55000000000000004</v>
      </c>
      <c r="CR505" s="14">
        <v>0.55000000000000004</v>
      </c>
      <c r="CS505" s="14">
        <v>0.55000000000000004</v>
      </c>
      <c r="DB505" s="14">
        <v>1.02</v>
      </c>
      <c r="DC505" s="14">
        <v>0</v>
      </c>
      <c r="DD505" s="14">
        <v>1.02</v>
      </c>
      <c r="DE505" s="14">
        <v>1.02</v>
      </c>
      <c r="DF505" s="14">
        <v>1.02</v>
      </c>
      <c r="DG505" s="14">
        <v>1.02</v>
      </c>
      <c r="DH505" s="14">
        <v>1.02</v>
      </c>
      <c r="DI505" s="14">
        <v>0</v>
      </c>
      <c r="DR505" s="14">
        <v>0.5</v>
      </c>
      <c r="DS505" s="14">
        <v>0.56999999999999995</v>
      </c>
      <c r="DV505" s="183">
        <f t="shared" si="21"/>
        <v>0</v>
      </c>
      <c r="DW505" s="183">
        <f t="shared" si="22"/>
        <v>1</v>
      </c>
      <c r="DX505" s="12">
        <f t="shared" si="23"/>
        <v>0</v>
      </c>
      <c r="DY505" s="12">
        <v>0</v>
      </c>
    </row>
    <row r="506" spans="1:129" x14ac:dyDescent="0.25">
      <c r="A506" s="294">
        <v>4675</v>
      </c>
      <c r="B506" s="413" t="s">
        <v>1621</v>
      </c>
      <c r="C506" s="294">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560">
        <v>6.6666666666666693E-2</v>
      </c>
      <c r="BC506" s="560">
        <v>4.7619047619047603E-2</v>
      </c>
      <c r="BD506" s="560">
        <v>0</v>
      </c>
      <c r="BE506" s="560">
        <v>0.1</v>
      </c>
      <c r="BF506" s="13"/>
      <c r="BG506" s="13"/>
      <c r="BH506" s="13"/>
      <c r="BI506" s="13"/>
      <c r="BJ506" s="13"/>
      <c r="BK506" s="13"/>
      <c r="BL506" s="13"/>
      <c r="BM506" s="13"/>
      <c r="BN506" s="13">
        <v>6.6666666666666693E-2</v>
      </c>
      <c r="BO506" s="13">
        <v>4.7619047619047603E-2</v>
      </c>
      <c r="BP506" s="13">
        <v>0</v>
      </c>
      <c r="BQ506" s="13">
        <v>0.1</v>
      </c>
      <c r="BR506" s="704" t="s">
        <v>35</v>
      </c>
      <c r="BS506" s="704" t="s">
        <v>35</v>
      </c>
      <c r="BT506" s="704" t="s">
        <v>35</v>
      </c>
      <c r="BU506" s="704" t="s">
        <v>35</v>
      </c>
      <c r="BV506" s="704" t="s">
        <v>35</v>
      </c>
      <c r="BW506" s="704" t="s">
        <v>35</v>
      </c>
      <c r="BX506" s="704" t="s">
        <v>35</v>
      </c>
      <c r="BY506" s="704" t="s">
        <v>35</v>
      </c>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3.07</v>
      </c>
      <c r="CF506" s="14">
        <f>+INDEX('Monthy Targets'!AB:AB,MATCH(FY2018_ALL_Targets!$B506,'Monthy Targets'!$B:$B,0))</f>
        <v>3.09</v>
      </c>
      <c r="CG506" s="14">
        <f>+INDEX('Monthy Targets'!AC:AC,MATCH(FY2018_ALL_Targets!$B506,'Monthy Targets'!$B:$B,0))</f>
        <v>0</v>
      </c>
      <c r="CH506" s="14">
        <f>+INDEX('Monthy Targets'!AD:AD,MATCH(FY2018_ALL_Targets!$B506,'Monthy Targets'!$B:$B,0))</f>
        <v>0</v>
      </c>
      <c r="CI506" s="14">
        <f>+INDEX('Monthy Targets'!AE:AE,MATCH(FY2018_ALL_Targets!$B506,'Monthy Targets'!$B:$B,0))</f>
        <v>0</v>
      </c>
      <c r="CJ506" s="14">
        <f>+INDEX('Monthy Targets'!AF:AF,MATCH(FY2018_ALL_Targets!$B506,'Monthy Targets'!$B:$B,0))</f>
        <v>0</v>
      </c>
      <c r="CK506" s="14">
        <f>+INDEX('Monthy Targets'!AG:AG,MATCH(FY2018_ALL_Targets!$B506,'Monthy Targets'!$B:$B,0))</f>
        <v>0</v>
      </c>
      <c r="CL506" s="14">
        <v>0.21</v>
      </c>
      <c r="CM506" s="14">
        <v>0.21</v>
      </c>
      <c r="CN506" s="14">
        <v>0.21</v>
      </c>
      <c r="CO506" s="14">
        <v>0.21</v>
      </c>
      <c r="CP506" s="14">
        <v>0.21</v>
      </c>
      <c r="CQ506" s="14">
        <v>0.21</v>
      </c>
      <c r="CR506" s="14">
        <v>0.21</v>
      </c>
      <c r="CS506" s="14">
        <v>0.21</v>
      </c>
      <c r="DB506" s="14">
        <v>0.38</v>
      </c>
      <c r="DC506" s="14">
        <v>0.38</v>
      </c>
      <c r="DD506" s="14">
        <v>0.38</v>
      </c>
      <c r="DE506" s="14">
        <v>0.38</v>
      </c>
      <c r="DF506" s="14">
        <v>0.38</v>
      </c>
      <c r="DG506" s="14">
        <v>0.38</v>
      </c>
      <c r="DH506" s="14">
        <v>0.38</v>
      </c>
      <c r="DI506" s="14">
        <v>0.38</v>
      </c>
      <c r="DR506" s="14">
        <v>0.57999999999999996</v>
      </c>
      <c r="DS506" s="14">
        <v>0.59</v>
      </c>
      <c r="DV506" s="183">
        <f t="shared" si="21"/>
        <v>0</v>
      </c>
      <c r="DW506" s="183">
        <f t="shared" si="22"/>
        <v>0</v>
      </c>
      <c r="DX506" s="12">
        <f t="shared" si="23"/>
        <v>0</v>
      </c>
      <c r="DY506" s="12">
        <v>0</v>
      </c>
    </row>
    <row r="507" spans="1:129" x14ac:dyDescent="0.25">
      <c r="A507" s="294">
        <v>5024</v>
      </c>
      <c r="B507" s="413" t="s">
        <v>1622</v>
      </c>
      <c r="C507" s="294">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560">
        <v>7.69230769230769E-2</v>
      </c>
      <c r="BC507" s="560" t="s">
        <v>3345</v>
      </c>
      <c r="BD507" s="560">
        <v>0</v>
      </c>
      <c r="BE507" s="560">
        <v>0.12</v>
      </c>
      <c r="BF507" s="13"/>
      <c r="BG507" s="13"/>
      <c r="BH507" s="13"/>
      <c r="BI507" s="13"/>
      <c r="BJ507" s="13"/>
      <c r="BK507" s="13"/>
      <c r="BL507" s="13"/>
      <c r="BM507" s="13"/>
      <c r="BN507" s="13">
        <v>7.69230769230769E-2</v>
      </c>
      <c r="BO507" s="13" t="s">
        <v>3345</v>
      </c>
      <c r="BP507" s="13">
        <v>0</v>
      </c>
      <c r="BQ507" s="13">
        <v>0.12</v>
      </c>
      <c r="BR507" s="704" t="s">
        <v>35</v>
      </c>
      <c r="BS507" s="704" t="s">
        <v>36</v>
      </c>
      <c r="BT507" s="704" t="s">
        <v>35</v>
      </c>
      <c r="BU507" s="704" t="s">
        <v>35</v>
      </c>
      <c r="BV507" s="704" t="s">
        <v>35</v>
      </c>
      <c r="BW507" s="704" t="s">
        <v>36</v>
      </c>
      <c r="BX507" s="704" t="s">
        <v>35</v>
      </c>
      <c r="BY507" s="704" t="s">
        <v>35</v>
      </c>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2.09</v>
      </c>
      <c r="CF507" s="14">
        <f>+INDEX('Monthy Targets'!AB:AB,MATCH(FY2018_ALL_Targets!$B507,'Monthy Targets'!$B:$B,0))</f>
        <v>2.11</v>
      </c>
      <c r="CG507" s="14">
        <f>+INDEX('Monthy Targets'!AC:AC,MATCH(FY2018_ALL_Targets!$B507,'Monthy Targets'!$B:$B,0))</f>
        <v>0</v>
      </c>
      <c r="CH507" s="14">
        <f>+INDEX('Monthy Targets'!AD:AD,MATCH(FY2018_ALL_Targets!$B507,'Monthy Targets'!$B:$B,0))</f>
        <v>0</v>
      </c>
      <c r="CI507" s="14">
        <f>+INDEX('Monthy Targets'!AE:AE,MATCH(FY2018_ALL_Targets!$B507,'Monthy Targets'!$B:$B,0))</f>
        <v>0</v>
      </c>
      <c r="CJ507" s="14">
        <f>+INDEX('Monthy Targets'!AF:AF,MATCH(FY2018_ALL_Targets!$B507,'Monthy Targets'!$B:$B,0))</f>
        <v>0</v>
      </c>
      <c r="CK507" s="14">
        <f>+INDEX('Monthy Targets'!AG:AG,MATCH(FY2018_ALL_Targets!$B507,'Monthy Targets'!$B:$B,0))</f>
        <v>0</v>
      </c>
      <c r="CL507" s="14">
        <v>0.14000000000000001</v>
      </c>
      <c r="CM507" s="14">
        <v>0</v>
      </c>
      <c r="CN507" s="14">
        <v>0.14000000000000001</v>
      </c>
      <c r="CO507" s="14">
        <v>0.14000000000000001</v>
      </c>
      <c r="CP507" s="14">
        <v>0.14000000000000001</v>
      </c>
      <c r="CQ507" s="14">
        <v>0</v>
      </c>
      <c r="CR507" s="14">
        <v>0.14000000000000001</v>
      </c>
      <c r="CS507" s="14">
        <v>0.14000000000000001</v>
      </c>
      <c r="DB507" s="14">
        <v>0.26</v>
      </c>
      <c r="DC507" s="14">
        <v>0</v>
      </c>
      <c r="DD507" s="14">
        <v>0.26</v>
      </c>
      <c r="DE507" s="14">
        <v>0.26</v>
      </c>
      <c r="DF507" s="14">
        <v>0.26</v>
      </c>
      <c r="DG507" s="14">
        <v>0</v>
      </c>
      <c r="DH507" s="14">
        <v>0.26</v>
      </c>
      <c r="DI507" s="14">
        <v>0.26</v>
      </c>
      <c r="DR507" s="14">
        <v>0.35</v>
      </c>
      <c r="DS507" s="14">
        <v>0.36</v>
      </c>
      <c r="DV507" s="183">
        <f t="shared" si="21"/>
        <v>1</v>
      </c>
      <c r="DW507" s="183">
        <f t="shared" si="22"/>
        <v>1</v>
      </c>
      <c r="DX507" s="12">
        <f t="shared" si="23"/>
        <v>0</v>
      </c>
      <c r="DY507" s="12">
        <v>0</v>
      </c>
    </row>
    <row r="508" spans="1:129" x14ac:dyDescent="0.25">
      <c r="A508" s="294">
        <v>5064</v>
      </c>
      <c r="B508" s="413" t="s">
        <v>1623</v>
      </c>
      <c r="C508" s="294">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560">
        <v>3.125E-2</v>
      </c>
      <c r="BC508" s="560">
        <v>4.5454545454545497E-2</v>
      </c>
      <c r="BD508" s="560">
        <v>0</v>
      </c>
      <c r="BE508" s="560">
        <v>0.10344827586206901</v>
      </c>
      <c r="BF508" s="13"/>
      <c r="BG508" s="13"/>
      <c r="BH508" s="13"/>
      <c r="BI508" s="13"/>
      <c r="BJ508" s="13"/>
      <c r="BK508" s="13"/>
      <c r="BL508" s="13"/>
      <c r="BM508" s="13"/>
      <c r="BN508" s="13">
        <v>3.125E-2</v>
      </c>
      <c r="BO508" s="13">
        <v>4.5454545454545497E-2</v>
      </c>
      <c r="BP508" s="13">
        <v>0</v>
      </c>
      <c r="BQ508" s="13">
        <v>0.10344827586206901</v>
      </c>
      <c r="BR508" s="704" t="s">
        <v>35</v>
      </c>
      <c r="BS508" s="704" t="s">
        <v>35</v>
      </c>
      <c r="BT508" s="704" t="s">
        <v>35</v>
      </c>
      <c r="BU508" s="704" t="s">
        <v>35</v>
      </c>
      <c r="BV508" s="704" t="s">
        <v>35</v>
      </c>
      <c r="BW508" s="704" t="s">
        <v>35</v>
      </c>
      <c r="BX508" s="704" t="s">
        <v>35</v>
      </c>
      <c r="BY508" s="704" t="s">
        <v>35</v>
      </c>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4.04</v>
      </c>
      <c r="CF508" s="14">
        <f>+INDEX('Monthy Targets'!AB:AB,MATCH(FY2018_ALL_Targets!$B508,'Monthy Targets'!$B:$B,0))</f>
        <v>4.0599999999999996</v>
      </c>
      <c r="CG508" s="14">
        <f>+INDEX('Monthy Targets'!AC:AC,MATCH(FY2018_ALL_Targets!$B508,'Monthy Targets'!$B:$B,0))</f>
        <v>0</v>
      </c>
      <c r="CH508" s="14">
        <f>+INDEX('Monthy Targets'!AD:AD,MATCH(FY2018_ALL_Targets!$B508,'Monthy Targets'!$B:$B,0))</f>
        <v>0</v>
      </c>
      <c r="CI508" s="14">
        <f>+INDEX('Monthy Targets'!AE:AE,MATCH(FY2018_ALL_Targets!$B508,'Monthy Targets'!$B:$B,0))</f>
        <v>0</v>
      </c>
      <c r="CJ508" s="14">
        <f>+INDEX('Monthy Targets'!AF:AF,MATCH(FY2018_ALL_Targets!$B508,'Monthy Targets'!$B:$B,0))</f>
        <v>0</v>
      </c>
      <c r="CK508" s="14">
        <f>+INDEX('Monthy Targets'!AG:AG,MATCH(FY2018_ALL_Targets!$B508,'Monthy Targets'!$B:$B,0))</f>
        <v>0</v>
      </c>
      <c r="CL508" s="14">
        <v>0.27</v>
      </c>
      <c r="CM508" s="14">
        <v>0.27</v>
      </c>
      <c r="CN508" s="14">
        <v>0.27</v>
      </c>
      <c r="CO508" s="14">
        <v>0.27</v>
      </c>
      <c r="CP508" s="14">
        <v>0.27</v>
      </c>
      <c r="CQ508" s="14">
        <v>0.27</v>
      </c>
      <c r="CR508" s="14">
        <v>0.27</v>
      </c>
      <c r="CS508" s="14">
        <v>0.27</v>
      </c>
      <c r="DB508" s="14">
        <v>0.5</v>
      </c>
      <c r="DC508" s="14">
        <v>0.5</v>
      </c>
      <c r="DD508" s="14">
        <v>0.5</v>
      </c>
      <c r="DE508" s="14">
        <v>0.5</v>
      </c>
      <c r="DF508" s="14">
        <v>0.5</v>
      </c>
      <c r="DG508" s="14">
        <v>0.5</v>
      </c>
      <c r="DH508" s="14">
        <v>0.5</v>
      </c>
      <c r="DI508" s="14">
        <v>0.5</v>
      </c>
      <c r="DR508" s="14">
        <v>0.76</v>
      </c>
      <c r="DS508" s="14">
        <v>0.78</v>
      </c>
      <c r="DV508" s="183">
        <f t="shared" si="21"/>
        <v>0</v>
      </c>
      <c r="DW508" s="183">
        <f t="shared" si="22"/>
        <v>0</v>
      </c>
      <c r="DX508" s="12">
        <f t="shared" si="23"/>
        <v>0</v>
      </c>
      <c r="DY508" s="12">
        <v>0</v>
      </c>
    </row>
    <row r="509" spans="1:129" x14ac:dyDescent="0.25">
      <c r="A509" s="294">
        <v>5110</v>
      </c>
      <c r="B509" s="413" t="s">
        <v>1628</v>
      </c>
      <c r="C509" s="294">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560">
        <v>9.0909090909090898E-2</v>
      </c>
      <c r="BC509" s="560" t="s">
        <v>3345</v>
      </c>
      <c r="BD509" s="560">
        <v>0</v>
      </c>
      <c r="BE509" s="560">
        <v>0.18181818181818199</v>
      </c>
      <c r="BF509" s="13"/>
      <c r="BG509" s="13"/>
      <c r="BH509" s="13"/>
      <c r="BI509" s="13"/>
      <c r="BJ509" s="13"/>
      <c r="BK509" s="13"/>
      <c r="BL509" s="13"/>
      <c r="BM509" s="13"/>
      <c r="BN509" s="13">
        <v>9.0909090909090898E-2</v>
      </c>
      <c r="BO509" s="13" t="s">
        <v>3345</v>
      </c>
      <c r="BP509" s="13">
        <v>0</v>
      </c>
      <c r="BQ509" s="13">
        <v>0.18181818181818199</v>
      </c>
      <c r="BR509" s="704" t="s">
        <v>36</v>
      </c>
      <c r="BS509" s="704" t="s">
        <v>35</v>
      </c>
      <c r="BT509" s="704" t="s">
        <v>35</v>
      </c>
      <c r="BU509" s="704" t="s">
        <v>35</v>
      </c>
      <c r="BV509" s="704" t="s">
        <v>36</v>
      </c>
      <c r="BW509" s="704" t="s">
        <v>35</v>
      </c>
      <c r="BX509" s="704" t="s">
        <v>35</v>
      </c>
      <c r="BY509" s="704" t="s">
        <v>35</v>
      </c>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1.1100000000000001</v>
      </c>
      <c r="CF509" s="14">
        <f>+INDEX('Monthy Targets'!AB:AB,MATCH(FY2018_ALL_Targets!$B509,'Monthy Targets'!$B:$B,0))</f>
        <v>1.1100000000000001</v>
      </c>
      <c r="CG509" s="14">
        <f>+INDEX('Monthy Targets'!AC:AC,MATCH(FY2018_ALL_Targets!$B509,'Monthy Targets'!$B:$B,0))</f>
        <v>0</v>
      </c>
      <c r="CH509" s="14">
        <f>+INDEX('Monthy Targets'!AD:AD,MATCH(FY2018_ALL_Targets!$B509,'Monthy Targets'!$B:$B,0))</f>
        <v>0</v>
      </c>
      <c r="CI509" s="14">
        <f>+INDEX('Monthy Targets'!AE:AE,MATCH(FY2018_ALL_Targets!$B509,'Monthy Targets'!$B:$B,0))</f>
        <v>0</v>
      </c>
      <c r="CJ509" s="14">
        <f>+INDEX('Monthy Targets'!AF:AF,MATCH(FY2018_ALL_Targets!$B509,'Monthy Targets'!$B:$B,0))</f>
        <v>0</v>
      </c>
      <c r="CK509" s="14">
        <f>+INDEX('Monthy Targets'!AG:AG,MATCH(FY2018_ALL_Targets!$B509,'Monthy Targets'!$B:$B,0))</f>
        <v>0</v>
      </c>
      <c r="CL509" s="14">
        <v>7.0000000000000007E-2</v>
      </c>
      <c r="CM509" s="14">
        <v>7.0000000000000007E-2</v>
      </c>
      <c r="CN509" s="14">
        <v>7.0000000000000007E-2</v>
      </c>
      <c r="CO509" s="14">
        <v>7.0000000000000007E-2</v>
      </c>
      <c r="CP509" s="14">
        <v>0</v>
      </c>
      <c r="CQ509" s="14">
        <v>7.0000000000000007E-2</v>
      </c>
      <c r="CR509" s="14">
        <v>7.0000000000000007E-2</v>
      </c>
      <c r="CS509" s="14">
        <v>7.0000000000000007E-2</v>
      </c>
      <c r="DB509" s="14">
        <v>0.14000000000000001</v>
      </c>
      <c r="DC509" s="14">
        <v>0.14000000000000001</v>
      </c>
      <c r="DD509" s="14">
        <v>0.14000000000000001</v>
      </c>
      <c r="DE509" s="14">
        <v>0.14000000000000001</v>
      </c>
      <c r="DF509" s="14">
        <v>0</v>
      </c>
      <c r="DG509" s="14">
        <v>0.14000000000000001</v>
      </c>
      <c r="DH509" s="14">
        <v>0.14000000000000001</v>
      </c>
      <c r="DI509" s="14">
        <v>0.14000000000000001</v>
      </c>
      <c r="DR509" s="14">
        <v>0.21</v>
      </c>
      <c r="DS509" s="14">
        <v>0.19</v>
      </c>
      <c r="DV509" s="183">
        <f t="shared" si="21"/>
        <v>1</v>
      </c>
      <c r="DW509" s="183">
        <f t="shared" si="22"/>
        <v>1</v>
      </c>
      <c r="DX509" s="12">
        <f t="shared" si="23"/>
        <v>0</v>
      </c>
      <c r="DY509" s="12">
        <v>0</v>
      </c>
    </row>
    <row r="510" spans="1:129" x14ac:dyDescent="0.25">
      <c r="A510" s="294">
        <v>5246</v>
      </c>
      <c r="B510" s="413" t="s">
        <v>1629</v>
      </c>
      <c r="C510" s="294">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560">
        <v>0</v>
      </c>
      <c r="BC510" s="560">
        <v>0</v>
      </c>
      <c r="BD510" s="560">
        <v>0</v>
      </c>
      <c r="BE510" s="560">
        <v>0.11764705882352899</v>
      </c>
      <c r="BF510" s="13"/>
      <c r="BG510" s="13"/>
      <c r="BH510" s="13"/>
      <c r="BI510" s="13"/>
      <c r="BJ510" s="13"/>
      <c r="BK510" s="13"/>
      <c r="BL510" s="13"/>
      <c r="BM510" s="13"/>
      <c r="BN510" s="13">
        <v>0</v>
      </c>
      <c r="BO510" s="13">
        <v>0</v>
      </c>
      <c r="BP510" s="13">
        <v>0</v>
      </c>
      <c r="BQ510" s="13">
        <v>0.11764705882352899</v>
      </c>
      <c r="BR510" s="704" t="s">
        <v>35</v>
      </c>
      <c r="BS510" s="704" t="s">
        <v>35</v>
      </c>
      <c r="BT510" s="704" t="s">
        <v>35</v>
      </c>
      <c r="BU510" s="704" t="s">
        <v>35</v>
      </c>
      <c r="BV510" s="704" t="s">
        <v>35</v>
      </c>
      <c r="BW510" s="704" t="s">
        <v>35</v>
      </c>
      <c r="BX510" s="704" t="s">
        <v>35</v>
      </c>
      <c r="BY510" s="704" t="s">
        <v>35</v>
      </c>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2.82</v>
      </c>
      <c r="CF510" s="14">
        <f>+INDEX('Monthy Targets'!AB:AB,MATCH(FY2018_ALL_Targets!$B510,'Monthy Targets'!$B:$B,0))</f>
        <v>2.84</v>
      </c>
      <c r="CG510" s="14">
        <f>+INDEX('Monthy Targets'!AC:AC,MATCH(FY2018_ALL_Targets!$B510,'Monthy Targets'!$B:$B,0))</f>
        <v>0</v>
      </c>
      <c r="CH510" s="14">
        <f>+INDEX('Monthy Targets'!AD:AD,MATCH(FY2018_ALL_Targets!$B510,'Monthy Targets'!$B:$B,0))</f>
        <v>0</v>
      </c>
      <c r="CI510" s="14">
        <f>+INDEX('Monthy Targets'!AE:AE,MATCH(FY2018_ALL_Targets!$B510,'Monthy Targets'!$B:$B,0))</f>
        <v>0</v>
      </c>
      <c r="CJ510" s="14">
        <f>+INDEX('Monthy Targets'!AF:AF,MATCH(FY2018_ALL_Targets!$B510,'Monthy Targets'!$B:$B,0))</f>
        <v>0</v>
      </c>
      <c r="CK510" s="14">
        <f>+INDEX('Monthy Targets'!AG:AG,MATCH(FY2018_ALL_Targets!$B510,'Monthy Targets'!$B:$B,0))</f>
        <v>0</v>
      </c>
      <c r="CL510" s="14">
        <v>0.19</v>
      </c>
      <c r="CM510" s="14">
        <v>0.19</v>
      </c>
      <c r="CN510" s="14">
        <v>0.19</v>
      </c>
      <c r="CO510" s="14">
        <v>0.19</v>
      </c>
      <c r="CP510" s="14">
        <v>0.19</v>
      </c>
      <c r="CQ510" s="14">
        <v>0.19</v>
      </c>
      <c r="CR510" s="14">
        <v>0.19</v>
      </c>
      <c r="CS510" s="14">
        <v>0.19</v>
      </c>
      <c r="DB510" s="14">
        <v>0.35</v>
      </c>
      <c r="DC510" s="14">
        <v>0.35</v>
      </c>
      <c r="DD510" s="14">
        <v>0.35</v>
      </c>
      <c r="DE510" s="14">
        <v>0.35</v>
      </c>
      <c r="DF510" s="14">
        <v>0.35</v>
      </c>
      <c r="DG510" s="14">
        <v>0.35</v>
      </c>
      <c r="DH510" s="14">
        <v>0.35</v>
      </c>
      <c r="DI510" s="14">
        <v>0.35</v>
      </c>
      <c r="DR510" s="14">
        <v>0.53</v>
      </c>
      <c r="DS510" s="14">
        <v>0.54</v>
      </c>
      <c r="DV510" s="183">
        <f t="shared" si="21"/>
        <v>0</v>
      </c>
      <c r="DW510" s="183">
        <f t="shared" si="22"/>
        <v>0</v>
      </c>
      <c r="DX510" s="12">
        <f t="shared" si="23"/>
        <v>0</v>
      </c>
      <c r="DY510" s="12">
        <v>0</v>
      </c>
    </row>
    <row r="511" spans="1:129" x14ac:dyDescent="0.25">
      <c r="A511" s="294">
        <v>5249</v>
      </c>
      <c r="B511" s="413" t="s">
        <v>1630</v>
      </c>
      <c r="C511" s="294">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560">
        <v>2.8571428571428598E-2</v>
      </c>
      <c r="BC511" s="560" t="s">
        <v>3345</v>
      </c>
      <c r="BD511" s="560">
        <v>0</v>
      </c>
      <c r="BE511" s="560">
        <v>0.14285714285714299</v>
      </c>
      <c r="BF511" s="13"/>
      <c r="BG511" s="13"/>
      <c r="BH511" s="13"/>
      <c r="BI511" s="13"/>
      <c r="BJ511" s="13"/>
      <c r="BK511" s="13"/>
      <c r="BL511" s="13"/>
      <c r="BM511" s="13"/>
      <c r="BN511" s="13">
        <v>2.8571428571428598E-2</v>
      </c>
      <c r="BO511" s="13" t="s">
        <v>3345</v>
      </c>
      <c r="BP511" s="13">
        <v>0</v>
      </c>
      <c r="BQ511" s="13">
        <v>0.14285714285714299</v>
      </c>
      <c r="BR511" s="704" t="s">
        <v>35</v>
      </c>
      <c r="BS511" s="704" t="s">
        <v>35</v>
      </c>
      <c r="BT511" s="704" t="s">
        <v>35</v>
      </c>
      <c r="BU511" s="704" t="s">
        <v>35</v>
      </c>
      <c r="BV511" s="704" t="s">
        <v>35</v>
      </c>
      <c r="BW511" s="704" t="s">
        <v>35</v>
      </c>
      <c r="BX511" s="704" t="s">
        <v>35</v>
      </c>
      <c r="BY511" s="704" t="s">
        <v>35</v>
      </c>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4.1900000000000004</v>
      </c>
      <c r="CF511" s="14">
        <f>+INDEX('Monthy Targets'!AB:AB,MATCH(FY2018_ALL_Targets!$B511,'Monthy Targets'!$B:$B,0))</f>
        <v>4.21</v>
      </c>
      <c r="CG511" s="14">
        <f>+INDEX('Monthy Targets'!AC:AC,MATCH(FY2018_ALL_Targets!$B511,'Monthy Targets'!$B:$B,0))</f>
        <v>0</v>
      </c>
      <c r="CH511" s="14">
        <f>+INDEX('Monthy Targets'!AD:AD,MATCH(FY2018_ALL_Targets!$B511,'Monthy Targets'!$B:$B,0))</f>
        <v>0</v>
      </c>
      <c r="CI511" s="14">
        <f>+INDEX('Monthy Targets'!AE:AE,MATCH(FY2018_ALL_Targets!$B511,'Monthy Targets'!$B:$B,0))</f>
        <v>0</v>
      </c>
      <c r="CJ511" s="14">
        <f>+INDEX('Monthy Targets'!AF:AF,MATCH(FY2018_ALL_Targets!$B511,'Monthy Targets'!$B:$B,0))</f>
        <v>0</v>
      </c>
      <c r="CK511" s="14">
        <f>+INDEX('Monthy Targets'!AG:AG,MATCH(FY2018_ALL_Targets!$B511,'Monthy Targets'!$B:$B,0))</f>
        <v>0</v>
      </c>
      <c r="CL511" s="14">
        <v>0.28000000000000003</v>
      </c>
      <c r="CM511" s="14">
        <v>0.28000000000000003</v>
      </c>
      <c r="CN511" s="14">
        <v>0.28000000000000003</v>
      </c>
      <c r="CO511" s="14">
        <v>0.28000000000000003</v>
      </c>
      <c r="CP511" s="14">
        <v>0.28000000000000003</v>
      </c>
      <c r="CQ511" s="14">
        <v>0.28000000000000003</v>
      </c>
      <c r="CR511" s="14">
        <v>0.28000000000000003</v>
      </c>
      <c r="CS511" s="14">
        <v>0.28000000000000003</v>
      </c>
      <c r="DB511" s="14">
        <v>0.52</v>
      </c>
      <c r="DC511" s="14">
        <v>0.52</v>
      </c>
      <c r="DD511" s="14">
        <v>0.52</v>
      </c>
      <c r="DE511" s="14">
        <v>0.52</v>
      </c>
      <c r="DF511" s="14">
        <v>0.52</v>
      </c>
      <c r="DG511" s="14">
        <v>0.52</v>
      </c>
      <c r="DH511" s="14">
        <v>0.52</v>
      </c>
      <c r="DI511" s="14">
        <v>0.52</v>
      </c>
      <c r="DR511" s="14">
        <v>0.79</v>
      </c>
      <c r="DS511" s="14">
        <v>0.81</v>
      </c>
      <c r="DV511" s="183">
        <f t="shared" si="21"/>
        <v>0</v>
      </c>
      <c r="DW511" s="183">
        <f t="shared" si="22"/>
        <v>0</v>
      </c>
      <c r="DX511" s="12">
        <f t="shared" si="23"/>
        <v>0</v>
      </c>
      <c r="DY511" s="12">
        <v>0</v>
      </c>
    </row>
    <row r="512" spans="1:129" x14ac:dyDescent="0.25">
      <c r="A512" s="294">
        <v>5355</v>
      </c>
      <c r="B512" s="413" t="s">
        <v>1625</v>
      </c>
      <c r="C512" s="294">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560">
        <v>9.6774193548387094E-2</v>
      </c>
      <c r="BC512" s="560">
        <v>7.4074074074074098E-2</v>
      </c>
      <c r="BD512" s="560">
        <v>0</v>
      </c>
      <c r="BE512" s="560">
        <v>0.12903225806451599</v>
      </c>
      <c r="BF512" s="13"/>
      <c r="BG512" s="13"/>
      <c r="BH512" s="13"/>
      <c r="BI512" s="13"/>
      <c r="BJ512" s="13"/>
      <c r="BK512" s="13"/>
      <c r="BL512" s="13"/>
      <c r="BM512" s="13"/>
      <c r="BN512" s="13">
        <v>9.6774193548387094E-2</v>
      </c>
      <c r="BO512" s="13">
        <v>7.4074074074074098E-2</v>
      </c>
      <c r="BP512" s="13">
        <v>0</v>
      </c>
      <c r="BQ512" s="13">
        <v>0.12903225806451599</v>
      </c>
      <c r="BR512" s="704" t="s">
        <v>35</v>
      </c>
      <c r="BS512" s="704" t="s">
        <v>36</v>
      </c>
      <c r="BT512" s="704" t="s">
        <v>35</v>
      </c>
      <c r="BU512" s="704" t="s">
        <v>35</v>
      </c>
      <c r="BV512" s="704" t="s">
        <v>35</v>
      </c>
      <c r="BW512" s="704" t="s">
        <v>36</v>
      </c>
      <c r="BX512" s="704" t="s">
        <v>35</v>
      </c>
      <c r="BY512" s="704" t="s">
        <v>35</v>
      </c>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2.0099999999999998</v>
      </c>
      <c r="CF512" s="14">
        <f>+INDEX('Monthy Targets'!AB:AB,MATCH(FY2018_ALL_Targets!$B512,'Monthy Targets'!$B:$B,0))</f>
        <v>2.02</v>
      </c>
      <c r="CG512" s="14">
        <f>+INDEX('Monthy Targets'!AC:AC,MATCH(FY2018_ALL_Targets!$B512,'Monthy Targets'!$B:$B,0))</f>
        <v>0</v>
      </c>
      <c r="CH512" s="14">
        <f>+INDEX('Monthy Targets'!AD:AD,MATCH(FY2018_ALL_Targets!$B512,'Monthy Targets'!$B:$B,0))</f>
        <v>0</v>
      </c>
      <c r="CI512" s="14">
        <f>+INDEX('Monthy Targets'!AE:AE,MATCH(FY2018_ALL_Targets!$B512,'Monthy Targets'!$B:$B,0))</f>
        <v>0</v>
      </c>
      <c r="CJ512" s="14">
        <f>+INDEX('Monthy Targets'!AF:AF,MATCH(FY2018_ALL_Targets!$B512,'Monthy Targets'!$B:$B,0))</f>
        <v>0</v>
      </c>
      <c r="CK512" s="14">
        <f>+INDEX('Monthy Targets'!AG:AG,MATCH(FY2018_ALL_Targets!$B512,'Monthy Targets'!$B:$B,0))</f>
        <v>0</v>
      </c>
      <c r="CL512" s="14">
        <v>0</v>
      </c>
      <c r="CM512" s="14">
        <v>0.13</v>
      </c>
      <c r="CN512" s="14">
        <v>0.13</v>
      </c>
      <c r="CO512" s="14">
        <v>0.13</v>
      </c>
      <c r="CP512" s="14">
        <v>0.13</v>
      </c>
      <c r="CQ512" s="14">
        <v>0</v>
      </c>
      <c r="CR512" s="14">
        <v>0.13</v>
      </c>
      <c r="CS512" s="14">
        <v>0.13</v>
      </c>
      <c r="DB512" s="14">
        <v>0</v>
      </c>
      <c r="DC512" s="14">
        <v>0.25</v>
      </c>
      <c r="DD512" s="14">
        <v>0.25</v>
      </c>
      <c r="DE512" s="14">
        <v>0.25</v>
      </c>
      <c r="DF512" s="14">
        <v>0.25</v>
      </c>
      <c r="DG512" s="14">
        <v>0</v>
      </c>
      <c r="DH512" s="14">
        <v>0.25</v>
      </c>
      <c r="DI512" s="14">
        <v>0.25</v>
      </c>
      <c r="DR512" s="14">
        <v>0.34</v>
      </c>
      <c r="DS512" s="14">
        <v>0.34</v>
      </c>
      <c r="DV512" s="183">
        <f t="shared" si="21"/>
        <v>1</v>
      </c>
      <c r="DW512" s="183">
        <f t="shared" si="22"/>
        <v>1</v>
      </c>
      <c r="DX512" s="12">
        <f t="shared" si="23"/>
        <v>0</v>
      </c>
      <c r="DY512" s="12">
        <v>0</v>
      </c>
    </row>
    <row r="513" spans="1:129" x14ac:dyDescent="0.25">
      <c r="A513" s="294">
        <v>5332</v>
      </c>
      <c r="B513" s="413" t="s">
        <v>1631</v>
      </c>
      <c r="C513" s="294">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560">
        <v>5.4054054054054099E-2</v>
      </c>
      <c r="BC513" s="560">
        <v>0</v>
      </c>
      <c r="BD513" s="560">
        <v>5.4054054054054099E-2</v>
      </c>
      <c r="BE513" s="560">
        <v>2.7777777777777801E-2</v>
      </c>
      <c r="BF513" s="13"/>
      <c r="BG513" s="13"/>
      <c r="BH513" s="13"/>
      <c r="BI513" s="13"/>
      <c r="BJ513" s="13"/>
      <c r="BK513" s="13"/>
      <c r="BL513" s="13"/>
      <c r="BM513" s="13"/>
      <c r="BN513" s="13">
        <v>5.4054054054054099E-2</v>
      </c>
      <c r="BO513" s="13">
        <v>0</v>
      </c>
      <c r="BP513" s="13">
        <v>5.4054054054054099E-2</v>
      </c>
      <c r="BQ513" s="13">
        <v>2.7777777777777801E-2</v>
      </c>
      <c r="BR513" s="704" t="s">
        <v>36</v>
      </c>
      <c r="BS513" s="704" t="s">
        <v>35</v>
      </c>
      <c r="BT513" s="704" t="s">
        <v>36</v>
      </c>
      <c r="BU513" s="704" t="s">
        <v>35</v>
      </c>
      <c r="BV513" s="704" t="s">
        <v>36</v>
      </c>
      <c r="BW513" s="704" t="s">
        <v>35</v>
      </c>
      <c r="BX513" s="704" t="s">
        <v>36</v>
      </c>
      <c r="BY513" s="704" t="s">
        <v>35</v>
      </c>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6.03</v>
      </c>
      <c r="CF513" s="14">
        <f>+INDEX('Monthy Targets'!AB:AB,MATCH(FY2018_ALL_Targets!$B513,'Monthy Targets'!$B:$B,0))</f>
        <v>6.06</v>
      </c>
      <c r="CG513" s="14">
        <f>+INDEX('Monthy Targets'!AC:AC,MATCH(FY2018_ALL_Targets!$B513,'Monthy Targets'!$B:$B,0))</f>
        <v>0</v>
      </c>
      <c r="CH513" s="14">
        <f>+INDEX('Monthy Targets'!AD:AD,MATCH(FY2018_ALL_Targets!$B513,'Monthy Targets'!$B:$B,0))</f>
        <v>0</v>
      </c>
      <c r="CI513" s="14">
        <f>+INDEX('Monthy Targets'!AE:AE,MATCH(FY2018_ALL_Targets!$B513,'Monthy Targets'!$B:$B,0))</f>
        <v>0</v>
      </c>
      <c r="CJ513" s="14">
        <f>+INDEX('Monthy Targets'!AF:AF,MATCH(FY2018_ALL_Targets!$B513,'Monthy Targets'!$B:$B,0))</f>
        <v>0</v>
      </c>
      <c r="CK513" s="14">
        <f>+INDEX('Monthy Targets'!AG:AG,MATCH(FY2018_ALL_Targets!$B513,'Monthy Targets'!$B:$B,0))</f>
        <v>0</v>
      </c>
      <c r="CL513" s="14">
        <v>0</v>
      </c>
      <c r="CM513" s="14">
        <v>0.4</v>
      </c>
      <c r="CN513" s="14">
        <v>0</v>
      </c>
      <c r="CO513" s="14">
        <v>0.4</v>
      </c>
      <c r="CP513" s="14">
        <v>0</v>
      </c>
      <c r="CQ513" s="14">
        <v>0.4</v>
      </c>
      <c r="CR513" s="14">
        <v>0</v>
      </c>
      <c r="CS513" s="14">
        <v>0.4</v>
      </c>
      <c r="DB513" s="14">
        <v>0</v>
      </c>
      <c r="DC513" s="14">
        <v>0.75</v>
      </c>
      <c r="DD513" s="14">
        <v>0</v>
      </c>
      <c r="DE513" s="14">
        <v>0.75</v>
      </c>
      <c r="DF513" s="14">
        <v>0</v>
      </c>
      <c r="DG513" s="14">
        <v>0.75</v>
      </c>
      <c r="DH513" s="14">
        <v>0</v>
      </c>
      <c r="DI513" s="14">
        <v>0.75</v>
      </c>
      <c r="DR513" s="14">
        <v>0.89</v>
      </c>
      <c r="DS513" s="14">
        <v>0.91</v>
      </c>
      <c r="DV513" s="183">
        <f t="shared" si="21"/>
        <v>2</v>
      </c>
      <c r="DW513" s="183">
        <f t="shared" si="22"/>
        <v>2</v>
      </c>
      <c r="DX513" s="12">
        <f t="shared" si="23"/>
        <v>0</v>
      </c>
      <c r="DY513" s="12">
        <v>0</v>
      </c>
    </row>
    <row r="514" spans="1:129" x14ac:dyDescent="0.25">
      <c r="A514" s="294">
        <v>5176</v>
      </c>
      <c r="B514" s="413" t="s">
        <v>1624</v>
      </c>
      <c r="C514" s="294">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560">
        <v>0.114754098360656</v>
      </c>
      <c r="BC514" s="560">
        <v>6.9767441860465101E-2</v>
      </c>
      <c r="BD514" s="560">
        <v>0</v>
      </c>
      <c r="BE514" s="560">
        <v>0.10344827586206901</v>
      </c>
      <c r="BF514" s="13"/>
      <c r="BG514" s="13"/>
      <c r="BH514" s="13"/>
      <c r="BI514" s="13"/>
      <c r="BJ514" s="13"/>
      <c r="BK514" s="13"/>
      <c r="BL514" s="13"/>
      <c r="BM514" s="13"/>
      <c r="BN514" s="13">
        <v>0.114754098360656</v>
      </c>
      <c r="BO514" s="13">
        <v>6.9767441860465101E-2</v>
      </c>
      <c r="BP514" s="13">
        <v>0</v>
      </c>
      <c r="BQ514" s="13">
        <v>0.10344827586206901</v>
      </c>
      <c r="BR514" s="704" t="s">
        <v>36</v>
      </c>
      <c r="BS514" s="704" t="s">
        <v>36</v>
      </c>
      <c r="BT514" s="704" t="s">
        <v>35</v>
      </c>
      <c r="BU514" s="704" t="s">
        <v>35</v>
      </c>
      <c r="BV514" s="704" t="s">
        <v>36</v>
      </c>
      <c r="BW514" s="704" t="s">
        <v>36</v>
      </c>
      <c r="BX514" s="704" t="s">
        <v>35</v>
      </c>
      <c r="BY514" s="704" t="s">
        <v>35</v>
      </c>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3.15</v>
      </c>
      <c r="CF514" s="14">
        <f>+INDEX('Monthy Targets'!AB:AB,MATCH(FY2018_ALL_Targets!$B514,'Monthy Targets'!$B:$B,0))</f>
        <v>3.16</v>
      </c>
      <c r="CG514" s="14">
        <f>+INDEX('Monthy Targets'!AC:AC,MATCH(FY2018_ALL_Targets!$B514,'Monthy Targets'!$B:$B,0))</f>
        <v>0</v>
      </c>
      <c r="CH514" s="14">
        <f>+INDEX('Monthy Targets'!AD:AD,MATCH(FY2018_ALL_Targets!$B514,'Monthy Targets'!$B:$B,0))</f>
        <v>0</v>
      </c>
      <c r="CI514" s="14">
        <f>+INDEX('Monthy Targets'!AE:AE,MATCH(FY2018_ALL_Targets!$B514,'Monthy Targets'!$B:$B,0))</f>
        <v>0</v>
      </c>
      <c r="CJ514" s="14">
        <f>+INDEX('Monthy Targets'!AF:AF,MATCH(FY2018_ALL_Targets!$B514,'Monthy Targets'!$B:$B,0))</f>
        <v>0</v>
      </c>
      <c r="CK514" s="14">
        <f>+INDEX('Monthy Targets'!AG:AG,MATCH(FY2018_ALL_Targets!$B514,'Monthy Targets'!$B:$B,0))</f>
        <v>0</v>
      </c>
      <c r="CL514" s="14">
        <v>0.21</v>
      </c>
      <c r="CM514" s="14">
        <v>0</v>
      </c>
      <c r="CN514" s="14">
        <v>0.21</v>
      </c>
      <c r="CO514" s="14">
        <v>0.21</v>
      </c>
      <c r="CP514" s="14">
        <v>0</v>
      </c>
      <c r="CQ514" s="14">
        <v>0</v>
      </c>
      <c r="CR514" s="14">
        <v>0.21</v>
      </c>
      <c r="CS514" s="14">
        <v>0.21</v>
      </c>
      <c r="DB514" s="14">
        <v>0.39</v>
      </c>
      <c r="DC514" s="14">
        <v>0</v>
      </c>
      <c r="DD514" s="14">
        <v>0.39</v>
      </c>
      <c r="DE514" s="14">
        <v>0.39</v>
      </c>
      <c r="DF514" s="14">
        <v>0</v>
      </c>
      <c r="DG514" s="14">
        <v>0</v>
      </c>
      <c r="DH514" s="14">
        <v>0.39</v>
      </c>
      <c r="DI514" s="14">
        <v>0.39</v>
      </c>
      <c r="DR514" s="14">
        <v>0.53</v>
      </c>
      <c r="DS514" s="14">
        <v>0.47</v>
      </c>
      <c r="DV514" s="183">
        <f t="shared" si="21"/>
        <v>2</v>
      </c>
      <c r="DW514" s="183">
        <f t="shared" si="22"/>
        <v>2</v>
      </c>
      <c r="DX514" s="12">
        <f t="shared" si="23"/>
        <v>0</v>
      </c>
      <c r="DY514" s="12">
        <v>0</v>
      </c>
    </row>
    <row r="515" spans="1:129" x14ac:dyDescent="0.25">
      <c r="A515" s="294">
        <v>4437</v>
      </c>
      <c r="B515" s="413" t="s">
        <v>1620</v>
      </c>
      <c r="C515" s="294">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560">
        <v>5.8823529411764698E-2</v>
      </c>
      <c r="BC515" s="560" t="s">
        <v>3345</v>
      </c>
      <c r="BD515" s="560">
        <v>0</v>
      </c>
      <c r="BE515" s="560">
        <v>0.375</v>
      </c>
      <c r="BF515" s="13"/>
      <c r="BG515" s="13"/>
      <c r="BH515" s="13"/>
      <c r="BI515" s="13"/>
      <c r="BJ515" s="13"/>
      <c r="BK515" s="13"/>
      <c r="BL515" s="13"/>
      <c r="BM515" s="13"/>
      <c r="BN515" s="13">
        <v>5.8823529411764698E-2</v>
      </c>
      <c r="BO515" s="13" t="s">
        <v>3345</v>
      </c>
      <c r="BP515" s="13">
        <v>0</v>
      </c>
      <c r="BQ515" s="13">
        <v>0.375</v>
      </c>
      <c r="BR515" s="704" t="s">
        <v>35</v>
      </c>
      <c r="BS515" s="704" t="s">
        <v>35</v>
      </c>
      <c r="BT515" s="704" t="s">
        <v>35</v>
      </c>
      <c r="BU515" s="704" t="s">
        <v>35</v>
      </c>
      <c r="BV515" s="704" t="s">
        <v>35</v>
      </c>
      <c r="BW515" s="704" t="s">
        <v>35</v>
      </c>
      <c r="BX515" s="704" t="s">
        <v>35</v>
      </c>
      <c r="BY515" s="704" t="s">
        <v>35</v>
      </c>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2.2200000000000002</v>
      </c>
      <c r="CF515" s="14">
        <f>+INDEX('Monthy Targets'!AB:AB,MATCH(FY2018_ALL_Targets!$B515,'Monthy Targets'!$B:$B,0))</f>
        <v>2.23</v>
      </c>
      <c r="CG515" s="14">
        <f>+INDEX('Monthy Targets'!AC:AC,MATCH(FY2018_ALL_Targets!$B515,'Monthy Targets'!$B:$B,0))</f>
        <v>0</v>
      </c>
      <c r="CH515" s="14">
        <f>+INDEX('Monthy Targets'!AD:AD,MATCH(FY2018_ALL_Targets!$B515,'Monthy Targets'!$B:$B,0))</f>
        <v>0</v>
      </c>
      <c r="CI515" s="14">
        <f>+INDEX('Monthy Targets'!AE:AE,MATCH(FY2018_ALL_Targets!$B515,'Monthy Targets'!$B:$B,0))</f>
        <v>0</v>
      </c>
      <c r="CJ515" s="14">
        <f>+INDEX('Monthy Targets'!AF:AF,MATCH(FY2018_ALL_Targets!$B515,'Monthy Targets'!$B:$B,0))</f>
        <v>0</v>
      </c>
      <c r="CK515" s="14">
        <f>+INDEX('Monthy Targets'!AG:AG,MATCH(FY2018_ALL_Targets!$B515,'Monthy Targets'!$B:$B,0))</f>
        <v>0</v>
      </c>
      <c r="CL515" s="14">
        <v>0.15</v>
      </c>
      <c r="CM515" s="14">
        <v>0.15</v>
      </c>
      <c r="CN515" s="14">
        <v>0.15</v>
      </c>
      <c r="CO515" s="14">
        <v>0</v>
      </c>
      <c r="CP515" s="14">
        <v>0.15</v>
      </c>
      <c r="CQ515" s="14">
        <v>0.15</v>
      </c>
      <c r="CR515" s="14">
        <v>0.15</v>
      </c>
      <c r="CS515" s="14">
        <v>0.15</v>
      </c>
      <c r="DB515" s="14">
        <v>0.27</v>
      </c>
      <c r="DC515" s="14">
        <v>0.27</v>
      </c>
      <c r="DD515" s="14">
        <v>0.27</v>
      </c>
      <c r="DE515" s="14">
        <v>0</v>
      </c>
      <c r="DF515" s="14">
        <v>0.27</v>
      </c>
      <c r="DG515" s="14">
        <v>0.27</v>
      </c>
      <c r="DH515" s="14">
        <v>0.27</v>
      </c>
      <c r="DI515" s="14">
        <v>0.27</v>
      </c>
      <c r="DR515" s="14">
        <v>0.37</v>
      </c>
      <c r="DS515" s="14">
        <v>0.43</v>
      </c>
      <c r="DV515" s="183">
        <f t="shared" ref="DV515" si="24">COUNTIF(BR515:BU515,"No")+COUNTIF(BR515:BU515,"MIN DATA")</f>
        <v>0</v>
      </c>
      <c r="DW515" s="183">
        <f t="shared" ref="DW515" si="25">COUNTIF(BV515:BY515,"No")+COUNTIF(BV515:BY515,"MIN DATA")</f>
        <v>0</v>
      </c>
      <c r="DX515" s="12">
        <f t="shared" ref="DX515" si="26">COUNTIF(BV515:BY515,"Min Data")</f>
        <v>0</v>
      </c>
      <c r="DY515" s="12">
        <v>0</v>
      </c>
    </row>
  </sheetData>
  <autoFilter ref="A1:FK515" xr:uid="{00000000-0009-0000-0000-000002000000}"/>
  <printOptions gridLines="1"/>
  <pageMargins left="0.7" right="0.7" top="0.75" bottom="0.75" header="0.3" footer="0.3"/>
  <pageSetup pageOrder="overThenDown"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selection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2">
        <f>IF(J2="yes",+INDEX('Final Comp Values'!$AY:$AY,MATCH('Monthy Targets'!$B2,'Final Comp Values'!$C:$C,0)),0)</f>
        <v>0</v>
      </c>
      <c r="W2" s="462">
        <f>IF(K2="yes",+INDEX('Final Comp Values'!$AY:$AY,MATCH('Monthy Targets'!$B2,'Final Comp Values'!$C:$C,0)),0)</f>
        <v>0</v>
      </c>
      <c r="X2" s="462">
        <f>IF(L2="yes",+INDEX('Final Comp Values'!$AY:$AY,MATCH('Monthy Targets'!$B2,'Final Comp Values'!$C:$C,0)),0)</f>
        <v>0</v>
      </c>
      <c r="Y2" s="462">
        <f>IF(M2="yes",+INDEX('Final Comp Values'!$BN:$BN,MATCH('Monthy Targets'!$B2,'Final Comp Values'!$C:$C,0)),0)</f>
        <v>0</v>
      </c>
      <c r="Z2" s="462">
        <f>IF(N2="yes",+INDEX('Final Comp Values'!$BN:$BN,MATCH('Monthy Targets'!$B2,'Final Comp Values'!$C:$C,0)),0)</f>
        <v>0</v>
      </c>
      <c r="AA2" s="462">
        <f>IF(O2="yes",+INDEX('Final Comp Values'!$BN:$BN,MATCH('Monthy Targets'!$B2,'Final Comp Values'!$C:$C,0)),0)</f>
        <v>0</v>
      </c>
      <c r="AB2" s="462">
        <f>IF(P2="yes",+INDEX('Final Comp Values'!$BR:$BR,MATCH('Monthy Targets'!$B2,'Final Comp Values'!$C:$C,0)),0)</f>
        <v>0</v>
      </c>
      <c r="AC2" s="462">
        <f>IF(Q2="yes",+INDEX('Final Comp Values'!$BR:$BR,MATCH('Monthy Targets'!$B2,'Final Comp Values'!$C:$C,0)),0)</f>
        <v>0</v>
      </c>
      <c r="AD2" s="462">
        <f>IF(R2="yes",+INDEX('Final Comp Values'!$BR:$BR,MATCH('Monthy Targets'!$B2,'Final Comp Values'!$C:$C,0)),0)</f>
        <v>0</v>
      </c>
      <c r="AE2" s="462">
        <f>IF(S2="yes",+INDEX('Final Comp Values'!$BV:$BV,MATCH('Monthy Targets'!$B2,'Final Comp Values'!$C:$C,0)),0)</f>
        <v>0</v>
      </c>
      <c r="AF2" s="462">
        <f>IF(T2="yes",+INDEX('Final Comp Values'!$BV:$BV,MATCH('Monthy Targets'!$B2,'Final Comp Values'!$C:$C,0)),0)</f>
        <v>0</v>
      </c>
      <c r="AG2" s="462">
        <f>IF(U2="yes",+INDEX('Final Comp Values'!$BV:$BV,MATCH('Monthy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t="str">
        <f>_xlfn.IFNA(+INDEX(Comp1!I:I,MATCH($B3,Comp1!$B:$B,0)),"No")</f>
        <v>Yes</v>
      </c>
      <c r="P3" s="14" t="str">
        <f>_xlfn.IFNA(+INDEX(Comp1!J:J,MATCH($B3,Comp1!$B:$B,0)),"No")</f>
        <v>Yes</v>
      </c>
      <c r="Q3" s="14">
        <f>_xlfn.IFNA(+INDEX(Comp1!K:K,MATCH($B3,Comp1!$B:$B,0)),"No")</f>
        <v>0</v>
      </c>
      <c r="R3" s="14">
        <f>_xlfn.IFNA(+INDEX(Comp1!L:L,MATCH($B3,Comp1!$B:$B,0)),"No")</f>
        <v>0</v>
      </c>
      <c r="S3" s="14">
        <f>_xlfn.IFNA(+INDEX(Comp1!M:M,MATCH($B3,Comp1!$B:$B,0)),"No")</f>
        <v>0</v>
      </c>
      <c r="T3" s="14">
        <f>_xlfn.IFNA(+INDEX(Comp1!N:N,MATCH($B3,Comp1!$B:$B,0)),"No")</f>
        <v>0</v>
      </c>
      <c r="U3" s="14">
        <f>_xlfn.IFNA(+INDEX(Comp1!O:O,MATCH($B3,Comp1!$B:$B,0)),"No")</f>
        <v>0</v>
      </c>
      <c r="V3" s="462">
        <f>IF(J3="yes",+INDEX('Final Comp Values'!$AY:$AY,MATCH('Monthy Targets'!$B3,'Final Comp Values'!C:C,0)),0)</f>
        <v>4.17</v>
      </c>
      <c r="W3" s="462">
        <f>IF(K3="yes",+INDEX('Final Comp Values'!$AY:$AY,MATCH('Monthy Targets'!$B3,'Final Comp Values'!$C:$C,0)),0)</f>
        <v>4.17</v>
      </c>
      <c r="X3" s="462">
        <f>IF(L3="yes",+INDEX('Final Comp Values'!$AY:$AY,MATCH('Monthy Targets'!$B3,'Final Comp Values'!$C:$C,0)),0)</f>
        <v>4.17</v>
      </c>
      <c r="Y3" s="462">
        <f>IF(M3="yes",+INDEX('Final Comp Values'!$BN:$BN,MATCH('Monthy Targets'!$B3,'Final Comp Values'!$C:$C,0)),0)</f>
        <v>4.17</v>
      </c>
      <c r="Z3" s="462">
        <f>IF(N3="yes",+INDEX('Final Comp Values'!$BN:$BN,MATCH('Monthy Targets'!$B3,'Final Comp Values'!$C:$C,0)),0)</f>
        <v>4.17</v>
      </c>
      <c r="AA3" s="462">
        <f>IF(O3="yes",+INDEX('Final Comp Values'!$BN:$BN,MATCH('Monthy Targets'!$B3,'Final Comp Values'!$C:$C,0)),0)</f>
        <v>4.17</v>
      </c>
      <c r="AB3" s="462">
        <f>IF(P3="yes",+INDEX('Final Comp Values'!$BR:$BR,MATCH('Monthy Targets'!$B3,'Final Comp Values'!$C:$C,0)),0)</f>
        <v>4.2</v>
      </c>
      <c r="AC3" s="462">
        <f>IF(Q3="yes",+INDEX('Final Comp Values'!$BR:$BR,MATCH('Monthy Targets'!$B3,'Final Comp Values'!$C:$C,0)),0)</f>
        <v>0</v>
      </c>
      <c r="AD3" s="462">
        <f>IF(R3="yes",+INDEX('Final Comp Values'!$BR:$BR,MATCH('Monthy Targets'!$B3,'Final Comp Values'!$C:$C,0)),0)</f>
        <v>0</v>
      </c>
      <c r="AE3" s="462">
        <f>IF(S3="yes",+INDEX('Final Comp Values'!$BV:$BV,MATCH('Monthy Targets'!$B3,'Final Comp Values'!$C:$C,0)),0)</f>
        <v>0</v>
      </c>
      <c r="AF3" s="462">
        <f>IF(T3="yes",+INDEX('Final Comp Values'!$BV:$BV,MATCH('Monthy Targets'!$B3,'Final Comp Values'!$C:$C,0)),0)</f>
        <v>0</v>
      </c>
      <c r="AG3" s="462">
        <f>IF(U3="yes",+INDEX('Final Comp Values'!$BV:$BV,MATCH('Monthy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2">
        <f>IF(J4="yes",+INDEX('Final Comp Values'!$AY:$AY,MATCH('Monthy Targets'!$B4,'Final Comp Values'!C:C,0)),0)</f>
        <v>0</v>
      </c>
      <c r="W4" s="462">
        <f>IF(K4="yes",+INDEX('Final Comp Values'!$AY:$AY,MATCH('Monthy Targets'!$B4,'Final Comp Values'!$C:$C,0)),0)</f>
        <v>0</v>
      </c>
      <c r="X4" s="462">
        <f>IF(L4="yes",+INDEX('Final Comp Values'!$AY:$AY,MATCH('Monthy Targets'!$B4,'Final Comp Values'!$C:$C,0)),0)</f>
        <v>0</v>
      </c>
      <c r="Y4" s="462">
        <f>IF(M4="yes",+INDEX('Final Comp Values'!$BN:$BN,MATCH('Monthy Targets'!$B4,'Final Comp Values'!$C:$C,0)),0)</f>
        <v>0</v>
      </c>
      <c r="Z4" s="462">
        <f>IF(N4="yes",+INDEX('Final Comp Values'!$BN:$BN,MATCH('Monthy Targets'!$B4,'Final Comp Values'!$C:$C,0)),0)</f>
        <v>0</v>
      </c>
      <c r="AA4" s="462">
        <f>IF(O4="yes",+INDEX('Final Comp Values'!$BN:$BN,MATCH('Monthy Targets'!$B4,'Final Comp Values'!$C:$C,0)),0)</f>
        <v>0</v>
      </c>
      <c r="AB4" s="462">
        <f>IF(P4="yes",+INDEX('Final Comp Values'!$BR:$BR,MATCH('Monthy Targets'!$B4,'Final Comp Values'!$C:$C,0)),0)</f>
        <v>0</v>
      </c>
      <c r="AC4" s="462">
        <f>IF(Q4="yes",+INDEX('Final Comp Values'!$BR:$BR,MATCH('Monthy Targets'!$B4,'Final Comp Values'!$C:$C,0)),0)</f>
        <v>0</v>
      </c>
      <c r="AD4" s="462">
        <f>IF(R4="yes",+INDEX('Final Comp Values'!$BR:$BR,MATCH('Monthy Targets'!$B4,'Final Comp Values'!$C:$C,0)),0)</f>
        <v>0</v>
      </c>
      <c r="AE4" s="462">
        <f>IF(S4="yes",+INDEX('Final Comp Values'!$BV:$BV,MATCH('Monthy Targets'!$B4,'Final Comp Values'!$C:$C,0)),0)</f>
        <v>0</v>
      </c>
      <c r="AF4" s="462">
        <f>IF(T4="yes",+INDEX('Final Comp Values'!$BV:$BV,MATCH('Monthy Targets'!$B4,'Final Comp Values'!$C:$C,0)),0)</f>
        <v>0</v>
      </c>
      <c r="AG4" s="462">
        <f>IF(U4="yes",+INDEX('Final Comp Values'!$BV:$BV,MATCH('Monthy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t="str">
        <f>_xlfn.IFNA(+INDEX(Comp1!I:I,MATCH($B5,Comp1!$B:$B,0)),"No")</f>
        <v>Yes</v>
      </c>
      <c r="P5" s="14" t="str">
        <f>_xlfn.IFNA(+INDEX(Comp1!J:J,MATCH($B5,Comp1!$B:$B,0)),"No")</f>
        <v>Yes</v>
      </c>
      <c r="Q5" s="14">
        <f>_xlfn.IFNA(+INDEX(Comp1!K:K,MATCH($B5,Comp1!$B:$B,0)),"No")</f>
        <v>0</v>
      </c>
      <c r="R5" s="14">
        <f>_xlfn.IFNA(+INDEX(Comp1!L:L,MATCH($B5,Comp1!$B:$B,0)),"No")</f>
        <v>0</v>
      </c>
      <c r="S5" s="14">
        <f>_xlfn.IFNA(+INDEX(Comp1!M:M,MATCH($B5,Comp1!$B:$B,0)),"No")</f>
        <v>0</v>
      </c>
      <c r="T5" s="14">
        <f>_xlfn.IFNA(+INDEX(Comp1!N:N,MATCH($B5,Comp1!$B:$B,0)),"No")</f>
        <v>0</v>
      </c>
      <c r="U5" s="14">
        <f>_xlfn.IFNA(+INDEX(Comp1!O:O,MATCH($B5,Comp1!$B:$B,0)),"No")</f>
        <v>0</v>
      </c>
      <c r="V5" s="462">
        <f>IF(J5="yes",+INDEX('Final Comp Values'!$AY:$AY,MATCH('Monthy Targets'!$B5,'Final Comp Values'!C:C,0)),0)</f>
        <v>6.52</v>
      </c>
      <c r="W5" s="462">
        <f>IF(K5="yes",+INDEX('Final Comp Values'!$AY:$AY,MATCH('Monthy Targets'!$B5,'Final Comp Values'!$C:$C,0)),0)</f>
        <v>6.52</v>
      </c>
      <c r="X5" s="462">
        <f>IF(L5="yes",+INDEX('Final Comp Values'!$AY:$AY,MATCH('Monthy Targets'!$B5,'Final Comp Values'!$C:$C,0)),0)</f>
        <v>6.52</v>
      </c>
      <c r="Y5" s="462">
        <f>IF(M5="yes",+INDEX('Final Comp Values'!$BN:$BN,MATCH('Monthy Targets'!$B5,'Final Comp Values'!$C:$C,0)),0)</f>
        <v>6.52</v>
      </c>
      <c r="Z5" s="462">
        <f>IF(N5="yes",+INDEX('Final Comp Values'!$BN:$BN,MATCH('Monthy Targets'!$B5,'Final Comp Values'!$C:$C,0)),0)</f>
        <v>6.52</v>
      </c>
      <c r="AA5" s="462">
        <f>IF(O5="yes",+INDEX('Final Comp Values'!$BN:$BN,MATCH('Monthy Targets'!$B5,'Final Comp Values'!$C:$C,0)),0)</f>
        <v>6.52</v>
      </c>
      <c r="AB5" s="462">
        <f>IF(P5="yes",+INDEX('Final Comp Values'!$BR:$BR,MATCH('Monthy Targets'!$B5,'Final Comp Values'!$C:$C,0)),0)</f>
        <v>6.56</v>
      </c>
      <c r="AC5" s="462">
        <f>IF(Q5="yes",+INDEX('Final Comp Values'!$BR:$BR,MATCH('Monthy Targets'!$B5,'Final Comp Values'!$C:$C,0)),0)</f>
        <v>0</v>
      </c>
      <c r="AD5" s="462">
        <f>IF(R5="yes",+INDEX('Final Comp Values'!$BR:$BR,MATCH('Monthy Targets'!$B5,'Final Comp Values'!$C:$C,0)),0)</f>
        <v>0</v>
      </c>
      <c r="AE5" s="462">
        <f>IF(S5="yes",+INDEX('Final Comp Values'!$BV:$BV,MATCH('Monthy Targets'!$B5,'Final Comp Values'!$C:$C,0)),0)</f>
        <v>0</v>
      </c>
      <c r="AF5" s="462">
        <f>IF(T5="yes",+INDEX('Final Comp Values'!$BV:$BV,MATCH('Monthy Targets'!$B5,'Final Comp Values'!$C:$C,0)),0)</f>
        <v>0</v>
      </c>
      <c r="AG5" s="462">
        <f>IF(U5="yes",+INDEX('Final Comp Values'!$BV:$BV,MATCH('Monthy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t="str">
        <f>_xlfn.IFNA(+INDEX(Comp1!I:I,MATCH($B6,Comp1!$B:$B,0)),"No")</f>
        <v>Yes</v>
      </c>
      <c r="P6" s="14" t="str">
        <f>_xlfn.IFNA(+INDEX(Comp1!J:J,MATCH($B6,Comp1!$B:$B,0)),"No")</f>
        <v>Yes</v>
      </c>
      <c r="Q6" s="14">
        <f>_xlfn.IFNA(+INDEX(Comp1!K:K,MATCH($B6,Comp1!$B:$B,0)),"No")</f>
        <v>0</v>
      </c>
      <c r="R6" s="14">
        <f>_xlfn.IFNA(+INDEX(Comp1!L:L,MATCH($B6,Comp1!$B:$B,0)),"No")</f>
        <v>0</v>
      </c>
      <c r="S6" s="14">
        <f>_xlfn.IFNA(+INDEX(Comp1!M:M,MATCH($B6,Comp1!$B:$B,0)),"No")</f>
        <v>0</v>
      </c>
      <c r="T6" s="14">
        <f>_xlfn.IFNA(+INDEX(Comp1!N:N,MATCH($B6,Comp1!$B:$B,0)),"No")</f>
        <v>0</v>
      </c>
      <c r="U6" s="14">
        <f>_xlfn.IFNA(+INDEX(Comp1!O:O,MATCH($B6,Comp1!$B:$B,0)),"No")</f>
        <v>0</v>
      </c>
      <c r="V6" s="462">
        <f>IF(J6="yes",+INDEX('Final Comp Values'!$AY:$AY,MATCH('Monthy Targets'!$B6,'Final Comp Values'!C:C,0)),0)</f>
        <v>9.35</v>
      </c>
      <c r="W6" s="462">
        <f>IF(K6="yes",+INDEX('Final Comp Values'!$AY:$AY,MATCH('Monthy Targets'!$B6,'Final Comp Values'!$C:$C,0)),0)</f>
        <v>9.35</v>
      </c>
      <c r="X6" s="462">
        <f>IF(L6="yes",+INDEX('Final Comp Values'!$AY:$AY,MATCH('Monthy Targets'!$B6,'Final Comp Values'!$C:$C,0)),0)</f>
        <v>9.35</v>
      </c>
      <c r="Y6" s="462">
        <f>IF(M6="yes",+INDEX('Final Comp Values'!$BN:$BN,MATCH('Monthy Targets'!$B6,'Final Comp Values'!$C:$C,0)),0)</f>
        <v>9.35</v>
      </c>
      <c r="Z6" s="462">
        <f>IF(N6="yes",+INDEX('Final Comp Values'!$BN:$BN,MATCH('Monthy Targets'!$B6,'Final Comp Values'!$C:$C,0)),0)</f>
        <v>9.35</v>
      </c>
      <c r="AA6" s="462">
        <f>IF(O6="yes",+INDEX('Final Comp Values'!$BN:$BN,MATCH('Monthy Targets'!$B6,'Final Comp Values'!$C:$C,0)),0)</f>
        <v>9.35</v>
      </c>
      <c r="AB6" s="462">
        <f>IF(P6="yes",+INDEX('Final Comp Values'!$BR:$BR,MATCH('Monthy Targets'!$B6,'Final Comp Values'!$C:$C,0)),0)</f>
        <v>9.39</v>
      </c>
      <c r="AC6" s="462">
        <f>IF(Q6="yes",+INDEX('Final Comp Values'!$BR:$BR,MATCH('Monthy Targets'!$B6,'Final Comp Values'!$C:$C,0)),0)</f>
        <v>0</v>
      </c>
      <c r="AD6" s="462">
        <f>IF(R6="yes",+INDEX('Final Comp Values'!$BR:$BR,MATCH('Monthy Targets'!$B6,'Final Comp Values'!$C:$C,0)),0)</f>
        <v>0</v>
      </c>
      <c r="AE6" s="462">
        <f>IF(S6="yes",+INDEX('Final Comp Values'!$BV:$BV,MATCH('Monthy Targets'!$B6,'Final Comp Values'!$C:$C,0)),0)</f>
        <v>0</v>
      </c>
      <c r="AF6" s="462">
        <f>IF(T6="yes",+INDEX('Final Comp Values'!$BV:$BV,MATCH('Monthy Targets'!$B6,'Final Comp Values'!$C:$C,0)),0)</f>
        <v>0</v>
      </c>
      <c r="AG6" s="462">
        <f>IF(U6="yes",+INDEX('Final Comp Values'!$BV:$BV,MATCH('Monthy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t="str">
        <f>_xlfn.IFNA(+INDEX(Comp1!I:I,MATCH($B7,Comp1!$B:$B,0)),"No")</f>
        <v>Yes</v>
      </c>
      <c r="P7" s="14" t="str">
        <f>_xlfn.IFNA(+INDEX(Comp1!J:J,MATCH($B7,Comp1!$B:$B,0)),"No")</f>
        <v>Yes</v>
      </c>
      <c r="Q7" s="14">
        <f>_xlfn.IFNA(+INDEX(Comp1!K:K,MATCH($B7,Comp1!$B:$B,0)),"No")</f>
        <v>0</v>
      </c>
      <c r="R7" s="14">
        <f>_xlfn.IFNA(+INDEX(Comp1!L:L,MATCH($B7,Comp1!$B:$B,0)),"No")</f>
        <v>0</v>
      </c>
      <c r="S7" s="14">
        <f>_xlfn.IFNA(+INDEX(Comp1!M:M,MATCH($B7,Comp1!$B:$B,0)),"No")</f>
        <v>0</v>
      </c>
      <c r="T7" s="14">
        <f>_xlfn.IFNA(+INDEX(Comp1!N:N,MATCH($B7,Comp1!$B:$B,0)),"No")</f>
        <v>0</v>
      </c>
      <c r="U7" s="14">
        <f>_xlfn.IFNA(+INDEX(Comp1!O:O,MATCH($B7,Comp1!$B:$B,0)),"No")</f>
        <v>0</v>
      </c>
      <c r="V7" s="462">
        <f>IF(J7="yes",+INDEX('Final Comp Values'!$AY:$AY,MATCH('Monthy Targets'!$B7,'Final Comp Values'!C:C,0)),0)</f>
        <v>14.41</v>
      </c>
      <c r="W7" s="462">
        <f>IF(K7="yes",+INDEX('Final Comp Values'!$AY:$AY,MATCH('Monthy Targets'!$B7,'Final Comp Values'!$C:$C,0)),0)</f>
        <v>14.41</v>
      </c>
      <c r="X7" s="462">
        <f>IF(L7="yes",+INDEX('Final Comp Values'!$AY:$AY,MATCH('Monthy Targets'!$B7,'Final Comp Values'!$C:$C,0)),0)</f>
        <v>14.41</v>
      </c>
      <c r="Y7" s="462">
        <f>IF(M7="yes",+INDEX('Final Comp Values'!$BN:$BN,MATCH('Monthy Targets'!$B7,'Final Comp Values'!$C:$C,0)),0)</f>
        <v>14.41</v>
      </c>
      <c r="Z7" s="462">
        <f>IF(N7="yes",+INDEX('Final Comp Values'!$BN:$BN,MATCH('Monthy Targets'!$B7,'Final Comp Values'!$C:$C,0)),0)</f>
        <v>14.41</v>
      </c>
      <c r="AA7" s="462">
        <f>IF(O7="yes",+INDEX('Final Comp Values'!$BN:$BN,MATCH('Monthy Targets'!$B7,'Final Comp Values'!$C:$C,0)),0)</f>
        <v>14.41</v>
      </c>
      <c r="AB7" s="462">
        <f>IF(P7="yes",+INDEX('Final Comp Values'!$BR:$BR,MATCH('Monthy Targets'!$B7,'Final Comp Values'!$C:$C,0)),0)</f>
        <v>14.47</v>
      </c>
      <c r="AC7" s="462">
        <f>IF(Q7="yes",+INDEX('Final Comp Values'!$BR:$BR,MATCH('Monthy Targets'!$B7,'Final Comp Values'!$C:$C,0)),0)</f>
        <v>0</v>
      </c>
      <c r="AD7" s="462">
        <f>IF(R7="yes",+INDEX('Final Comp Values'!$BR:$BR,MATCH('Monthy Targets'!$B7,'Final Comp Values'!$C:$C,0)),0)</f>
        <v>0</v>
      </c>
      <c r="AE7" s="462">
        <f>IF(S7="yes",+INDEX('Final Comp Values'!$BV:$BV,MATCH('Monthy Targets'!$B7,'Final Comp Values'!$C:$C,0)),0)</f>
        <v>0</v>
      </c>
      <c r="AF7" s="462">
        <f>IF(T7="yes",+INDEX('Final Comp Values'!$BV:$BV,MATCH('Monthy Targets'!$B7,'Final Comp Values'!$C:$C,0)),0)</f>
        <v>0</v>
      </c>
      <c r="AG7" s="462">
        <f>IF(U7="yes",+INDEX('Final Comp Values'!$BV:$BV,MATCH('Monthy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t="str">
        <f>_xlfn.IFNA(+INDEX(Comp1!I:I,MATCH($B8,Comp1!$B:$B,0)),"No")</f>
        <v>Yes</v>
      </c>
      <c r="P8" s="14" t="str">
        <f>_xlfn.IFNA(+INDEX(Comp1!J:J,MATCH($B8,Comp1!$B:$B,0)),"No")</f>
        <v>Yes</v>
      </c>
      <c r="Q8" s="14">
        <f>_xlfn.IFNA(+INDEX(Comp1!K:K,MATCH($B8,Comp1!$B:$B,0)),"No")</f>
        <v>0</v>
      </c>
      <c r="R8" s="14">
        <f>_xlfn.IFNA(+INDEX(Comp1!L:L,MATCH($B8,Comp1!$B:$B,0)),"No")</f>
        <v>0</v>
      </c>
      <c r="S8" s="14">
        <f>_xlfn.IFNA(+INDEX(Comp1!M:M,MATCH($B8,Comp1!$B:$B,0)),"No")</f>
        <v>0</v>
      </c>
      <c r="T8" s="14">
        <f>_xlfn.IFNA(+INDEX(Comp1!N:N,MATCH($B8,Comp1!$B:$B,0)),"No")</f>
        <v>0</v>
      </c>
      <c r="U8" s="14">
        <f>_xlfn.IFNA(+INDEX(Comp1!O:O,MATCH($B8,Comp1!$B:$B,0)),"No")</f>
        <v>0</v>
      </c>
      <c r="V8" s="462">
        <f>IF(J8="yes",+INDEX('Final Comp Values'!$AY:$AY,MATCH('Monthy Targets'!$B8,'Final Comp Values'!C:C,0)),0)</f>
        <v>8.15</v>
      </c>
      <c r="W8" s="462">
        <f>IF(K8="yes",+INDEX('Final Comp Values'!$AY:$AY,MATCH('Monthy Targets'!$B8,'Final Comp Values'!$C:$C,0)),0)</f>
        <v>8.15</v>
      </c>
      <c r="X8" s="462">
        <f>IF(L8="yes",+INDEX('Final Comp Values'!$AY:$AY,MATCH('Monthy Targets'!$B8,'Final Comp Values'!$C:$C,0)),0)</f>
        <v>8.15</v>
      </c>
      <c r="Y8" s="462">
        <f>IF(M8="yes",+INDEX('Final Comp Values'!$BN:$BN,MATCH('Monthy Targets'!$B8,'Final Comp Values'!$C:$C,0)),0)</f>
        <v>8.15</v>
      </c>
      <c r="Z8" s="462">
        <f>IF(N8="yes",+INDEX('Final Comp Values'!$BN:$BN,MATCH('Monthy Targets'!$B8,'Final Comp Values'!$C:$C,0)),0)</f>
        <v>8.15</v>
      </c>
      <c r="AA8" s="462">
        <f>IF(O8="yes",+INDEX('Final Comp Values'!$BN:$BN,MATCH('Monthy Targets'!$B8,'Final Comp Values'!$C:$C,0)),0)</f>
        <v>8.15</v>
      </c>
      <c r="AB8" s="462">
        <f>IF(P8="yes",+INDEX('Final Comp Values'!$BR:$BR,MATCH('Monthy Targets'!$B8,'Final Comp Values'!$C:$C,0)),0)</f>
        <v>8.19</v>
      </c>
      <c r="AC8" s="462">
        <f>IF(Q8="yes",+INDEX('Final Comp Values'!$BR:$BR,MATCH('Monthy Targets'!$B8,'Final Comp Values'!$C:$C,0)),0)</f>
        <v>0</v>
      </c>
      <c r="AD8" s="462">
        <f>IF(R8="yes",+INDEX('Final Comp Values'!$BR:$BR,MATCH('Monthy Targets'!$B8,'Final Comp Values'!$C:$C,0)),0)</f>
        <v>0</v>
      </c>
      <c r="AE8" s="462">
        <f>IF(S8="yes",+INDEX('Final Comp Values'!$BV:$BV,MATCH('Monthy Targets'!$B8,'Final Comp Values'!$C:$C,0)),0)</f>
        <v>0</v>
      </c>
      <c r="AF8" s="462">
        <f>IF(T8="yes",+INDEX('Final Comp Values'!$BV:$BV,MATCH('Monthy Targets'!$B8,'Final Comp Values'!$C:$C,0)),0)</f>
        <v>0</v>
      </c>
      <c r="AG8" s="462">
        <f>IF(U8="yes",+INDEX('Final Comp Values'!$BV:$BV,MATCH('Monthy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t="str">
        <f>_xlfn.IFNA(+INDEX(Comp1!I:I,MATCH($B9,Comp1!$B:$B,0)),"No")</f>
        <v>Yes</v>
      </c>
      <c r="P9" s="14" t="str">
        <f>_xlfn.IFNA(+INDEX(Comp1!J:J,MATCH($B9,Comp1!$B:$B,0)),"No")</f>
        <v>Yes</v>
      </c>
      <c r="Q9" s="14">
        <f>_xlfn.IFNA(+INDEX(Comp1!K:K,MATCH($B9,Comp1!$B:$B,0)),"No")</f>
        <v>0</v>
      </c>
      <c r="R9" s="14">
        <f>_xlfn.IFNA(+INDEX(Comp1!L:L,MATCH($B9,Comp1!$B:$B,0)),"No")</f>
        <v>0</v>
      </c>
      <c r="S9" s="14">
        <f>_xlfn.IFNA(+INDEX(Comp1!M:M,MATCH($B9,Comp1!$B:$B,0)),"No")</f>
        <v>0</v>
      </c>
      <c r="T9" s="14">
        <f>_xlfn.IFNA(+INDEX(Comp1!N:N,MATCH($B9,Comp1!$B:$B,0)),"No")</f>
        <v>0</v>
      </c>
      <c r="U9" s="14">
        <f>_xlfn.IFNA(+INDEX(Comp1!O:O,MATCH($B9,Comp1!$B:$B,0)),"No")</f>
        <v>0</v>
      </c>
      <c r="V9" s="462">
        <f>IF(J9="yes",+INDEX('Final Comp Values'!$AY:$AY,MATCH('Monthy Targets'!$B9,'Final Comp Values'!C:C,0)),0)</f>
        <v>4.21</v>
      </c>
      <c r="W9" s="462">
        <f>IF(K9="yes",+INDEX('Final Comp Values'!$AY:$AY,MATCH('Monthy Targets'!$B9,'Final Comp Values'!$C:$C,0)),0)</f>
        <v>4.21</v>
      </c>
      <c r="X9" s="462">
        <f>IF(L9="yes",+INDEX('Final Comp Values'!$AY:$AY,MATCH('Monthy Targets'!$B9,'Final Comp Values'!$C:$C,0)),0)</f>
        <v>4.21</v>
      </c>
      <c r="Y9" s="462">
        <f>IF(M9="yes",+INDEX('Final Comp Values'!$BN:$BN,MATCH('Monthy Targets'!$B9,'Final Comp Values'!$C:$C,0)),0)</f>
        <v>4.21</v>
      </c>
      <c r="Z9" s="462">
        <f>IF(N9="yes",+INDEX('Final Comp Values'!$BN:$BN,MATCH('Monthy Targets'!$B9,'Final Comp Values'!$C:$C,0)),0)</f>
        <v>4.21</v>
      </c>
      <c r="AA9" s="462">
        <f>IF(O9="yes",+INDEX('Final Comp Values'!$BN:$BN,MATCH('Monthy Targets'!$B9,'Final Comp Values'!$C:$C,0)),0)</f>
        <v>4.21</v>
      </c>
      <c r="AB9" s="462">
        <f>IF(P9="yes",+INDEX('Final Comp Values'!$BR:$BR,MATCH('Monthy Targets'!$B9,'Final Comp Values'!$C:$C,0)),0)</f>
        <v>4.21</v>
      </c>
      <c r="AC9" s="462">
        <f>IF(Q9="yes",+INDEX('Final Comp Values'!$BR:$BR,MATCH('Monthy Targets'!$B9,'Final Comp Values'!$C:$C,0)),0)</f>
        <v>0</v>
      </c>
      <c r="AD9" s="462">
        <f>IF(R9="yes",+INDEX('Final Comp Values'!$BR:$BR,MATCH('Monthy Targets'!$B9,'Final Comp Values'!$C:$C,0)),0)</f>
        <v>0</v>
      </c>
      <c r="AE9" s="462">
        <f>IF(S9="yes",+INDEX('Final Comp Values'!$BV:$BV,MATCH('Monthy Targets'!$B9,'Final Comp Values'!$C:$C,0)),0)</f>
        <v>0</v>
      </c>
      <c r="AF9" s="462">
        <f>IF(T9="yes",+INDEX('Final Comp Values'!$BV:$BV,MATCH('Monthy Targets'!$B9,'Final Comp Values'!$C:$C,0)),0)</f>
        <v>0</v>
      </c>
      <c r="AG9" s="462">
        <f>IF(U9="yes",+INDEX('Final Comp Values'!$BV:$BV,MATCH('Monthy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t="str">
        <f>_xlfn.IFNA(+INDEX(Comp1!I:I,MATCH($B10,Comp1!$B:$B,0)),"No")</f>
        <v>Yes</v>
      </c>
      <c r="P10" s="14" t="str">
        <f>_xlfn.IFNA(+INDEX(Comp1!J:J,MATCH($B10,Comp1!$B:$B,0)),"No")</f>
        <v>Yes</v>
      </c>
      <c r="Q10" s="14">
        <f>_xlfn.IFNA(+INDEX(Comp1!K:K,MATCH($B10,Comp1!$B:$B,0)),"No")</f>
        <v>0</v>
      </c>
      <c r="R10" s="14">
        <f>_xlfn.IFNA(+INDEX(Comp1!L:L,MATCH($B10,Comp1!$B:$B,0)),"No")</f>
        <v>0</v>
      </c>
      <c r="S10" s="14">
        <f>_xlfn.IFNA(+INDEX(Comp1!M:M,MATCH($B10,Comp1!$B:$B,0)),"No")</f>
        <v>0</v>
      </c>
      <c r="T10" s="14">
        <f>_xlfn.IFNA(+INDEX(Comp1!N:N,MATCH($B10,Comp1!$B:$B,0)),"No")</f>
        <v>0</v>
      </c>
      <c r="U10" s="14">
        <f>_xlfn.IFNA(+INDEX(Comp1!O:O,MATCH($B10,Comp1!$B:$B,0)),"No")</f>
        <v>0</v>
      </c>
      <c r="V10" s="462">
        <f>IF(J10="yes",+INDEX('Final Comp Values'!$AY:$AY,MATCH('Monthy Targets'!$B10,'Final Comp Values'!C:C,0)),0)</f>
        <v>15.92</v>
      </c>
      <c r="W10" s="462">
        <f>IF(K10="yes",+INDEX('Final Comp Values'!$AY:$AY,MATCH('Monthy Targets'!$B10,'Final Comp Values'!$C:$C,0)),0)</f>
        <v>15.92</v>
      </c>
      <c r="X10" s="462">
        <f>IF(L10="yes",+INDEX('Final Comp Values'!$AY:$AY,MATCH('Monthy Targets'!$B10,'Final Comp Values'!$C:$C,0)),0)</f>
        <v>15.92</v>
      </c>
      <c r="Y10" s="462">
        <f>IF(M10="yes",+INDEX('Final Comp Values'!$BN:$BN,MATCH('Monthy Targets'!$B10,'Final Comp Values'!$C:$C,0)),0)</f>
        <v>15.92</v>
      </c>
      <c r="Z10" s="462">
        <f>IF(N10="yes",+INDEX('Final Comp Values'!$BN:$BN,MATCH('Monthy Targets'!$B10,'Final Comp Values'!$C:$C,0)),0)</f>
        <v>15.92</v>
      </c>
      <c r="AA10" s="462">
        <f>IF(O10="yes",+INDEX('Final Comp Values'!$BN:$BN,MATCH('Monthy Targets'!$B10,'Final Comp Values'!$C:$C,0)),0)</f>
        <v>15.92</v>
      </c>
      <c r="AB10" s="462">
        <f>IF(P10="yes",+INDEX('Final Comp Values'!$BR:$BR,MATCH('Monthy Targets'!$B10,'Final Comp Values'!$C:$C,0)),0)</f>
        <v>16</v>
      </c>
      <c r="AC10" s="462">
        <f>IF(Q10="yes",+INDEX('Final Comp Values'!$BR:$BR,MATCH('Monthy Targets'!$B10,'Final Comp Values'!$C:$C,0)),0)</f>
        <v>0</v>
      </c>
      <c r="AD10" s="462">
        <f>IF(R10="yes",+INDEX('Final Comp Values'!$BR:$BR,MATCH('Monthy Targets'!$B10,'Final Comp Values'!$C:$C,0)),0)</f>
        <v>0</v>
      </c>
      <c r="AE10" s="462">
        <f>IF(S10="yes",+INDEX('Final Comp Values'!$BV:$BV,MATCH('Monthy Targets'!$B10,'Final Comp Values'!$C:$C,0)),0)</f>
        <v>0</v>
      </c>
      <c r="AF10" s="462">
        <f>IF(T10="yes",+INDEX('Final Comp Values'!$BV:$BV,MATCH('Monthy Targets'!$B10,'Final Comp Values'!$C:$C,0)),0)</f>
        <v>0</v>
      </c>
      <c r="AG10" s="462">
        <f>IF(U10="yes",+INDEX('Final Comp Values'!$BV:$BV,MATCH('Monthy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t="str">
        <f>_xlfn.IFNA(+INDEX(Comp1!I:I,MATCH($B11,Comp1!$B:$B,0)),"No")</f>
        <v>Yes</v>
      </c>
      <c r="P11" s="14" t="str">
        <f>_xlfn.IFNA(+INDEX(Comp1!J:J,MATCH($B11,Comp1!$B:$B,0)),"No")</f>
        <v>Yes</v>
      </c>
      <c r="Q11" s="14">
        <f>_xlfn.IFNA(+INDEX(Comp1!K:K,MATCH($B11,Comp1!$B:$B,0)),"No")</f>
        <v>0</v>
      </c>
      <c r="R11" s="14">
        <f>_xlfn.IFNA(+INDEX(Comp1!L:L,MATCH($B11,Comp1!$B:$B,0)),"No")</f>
        <v>0</v>
      </c>
      <c r="S11" s="14">
        <f>_xlfn.IFNA(+INDEX(Comp1!M:M,MATCH($B11,Comp1!$B:$B,0)),"No")</f>
        <v>0</v>
      </c>
      <c r="T11" s="14">
        <f>_xlfn.IFNA(+INDEX(Comp1!N:N,MATCH($B11,Comp1!$B:$B,0)),"No")</f>
        <v>0</v>
      </c>
      <c r="U11" s="14">
        <f>_xlfn.IFNA(+INDEX(Comp1!O:O,MATCH($B11,Comp1!$B:$B,0)),"No")</f>
        <v>0</v>
      </c>
      <c r="V11" s="462">
        <f>IF(J11="yes",+INDEX('Final Comp Values'!$AY:$AY,MATCH('Monthy Targets'!$B11,'Final Comp Values'!C:C,0)),0)</f>
        <v>5.54</v>
      </c>
      <c r="W11" s="462">
        <f>IF(K11="yes",+INDEX('Final Comp Values'!$AY:$AY,MATCH('Monthy Targets'!$B11,'Final Comp Values'!$C:$C,0)),0)</f>
        <v>5.54</v>
      </c>
      <c r="X11" s="462">
        <f>IF(L11="yes",+INDEX('Final Comp Values'!$AY:$AY,MATCH('Monthy Targets'!$B11,'Final Comp Values'!$C:$C,0)),0)</f>
        <v>5.54</v>
      </c>
      <c r="Y11" s="462">
        <f>IF(M11="yes",+INDEX('Final Comp Values'!$BN:$BN,MATCH('Monthy Targets'!$B11,'Final Comp Values'!$C:$C,0)),0)</f>
        <v>5.54</v>
      </c>
      <c r="Z11" s="462">
        <f>IF(N11="yes",+INDEX('Final Comp Values'!$BN:$BN,MATCH('Monthy Targets'!$B11,'Final Comp Values'!$C:$C,0)),0)</f>
        <v>5.54</v>
      </c>
      <c r="AA11" s="462">
        <f>IF(O11="yes",+INDEX('Final Comp Values'!$BN:$BN,MATCH('Monthy Targets'!$B11,'Final Comp Values'!$C:$C,0)),0)</f>
        <v>5.54</v>
      </c>
      <c r="AB11" s="462">
        <f>IF(P11="yes",+INDEX('Final Comp Values'!$BR:$BR,MATCH('Monthy Targets'!$B11,'Final Comp Values'!$C:$C,0)),0)</f>
        <v>5.57</v>
      </c>
      <c r="AC11" s="462">
        <f>IF(Q11="yes",+INDEX('Final Comp Values'!$BR:$BR,MATCH('Monthy Targets'!$B11,'Final Comp Values'!$C:$C,0)),0)</f>
        <v>0</v>
      </c>
      <c r="AD11" s="462">
        <f>IF(R11="yes",+INDEX('Final Comp Values'!$BR:$BR,MATCH('Monthy Targets'!$B11,'Final Comp Values'!$C:$C,0)),0)</f>
        <v>0</v>
      </c>
      <c r="AE11" s="462">
        <f>IF(S11="yes",+INDEX('Final Comp Values'!$BV:$BV,MATCH('Monthy Targets'!$B11,'Final Comp Values'!$C:$C,0)),0)</f>
        <v>0</v>
      </c>
      <c r="AF11" s="462">
        <f>IF(T11="yes",+INDEX('Final Comp Values'!$BV:$BV,MATCH('Monthy Targets'!$B11,'Final Comp Values'!$C:$C,0)),0)</f>
        <v>0</v>
      </c>
      <c r="AG11" s="462">
        <f>IF(U11="yes",+INDEX('Final Comp Values'!$BV:$BV,MATCH('Monthy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t="str">
        <f>_xlfn.IFNA(+INDEX(Comp1!I:I,MATCH($B12,Comp1!$B:$B,0)),"No")</f>
        <v>Yes</v>
      </c>
      <c r="P12" s="14" t="str">
        <f>_xlfn.IFNA(+INDEX(Comp1!J:J,MATCH($B12,Comp1!$B:$B,0)),"No")</f>
        <v>Yes</v>
      </c>
      <c r="Q12" s="14">
        <f>_xlfn.IFNA(+INDEX(Comp1!K:K,MATCH($B12,Comp1!$B:$B,0)),"No")</f>
        <v>0</v>
      </c>
      <c r="R12" s="14">
        <f>_xlfn.IFNA(+INDEX(Comp1!L:L,MATCH($B12,Comp1!$B:$B,0)),"No")</f>
        <v>0</v>
      </c>
      <c r="S12" s="14">
        <f>_xlfn.IFNA(+INDEX(Comp1!M:M,MATCH($B12,Comp1!$B:$B,0)),"No")</f>
        <v>0</v>
      </c>
      <c r="T12" s="14">
        <f>_xlfn.IFNA(+INDEX(Comp1!N:N,MATCH($B12,Comp1!$B:$B,0)),"No")</f>
        <v>0</v>
      </c>
      <c r="U12" s="14">
        <f>_xlfn.IFNA(+INDEX(Comp1!O:O,MATCH($B12,Comp1!$B:$B,0)),"No")</f>
        <v>0</v>
      </c>
      <c r="V12" s="462">
        <f>IF(J12="yes",+INDEX('Final Comp Values'!$AY:$AY,MATCH('Monthy Targets'!$B12,'Final Comp Values'!C:C,0)),0)</f>
        <v>7.95</v>
      </c>
      <c r="W12" s="462">
        <f>IF(K12="yes",+INDEX('Final Comp Values'!$AY:$AY,MATCH('Monthy Targets'!$B12,'Final Comp Values'!$C:$C,0)),0)</f>
        <v>7.95</v>
      </c>
      <c r="X12" s="462">
        <f>IF(L12="yes",+INDEX('Final Comp Values'!$AY:$AY,MATCH('Monthy Targets'!$B12,'Final Comp Values'!$C:$C,0)),0)</f>
        <v>7.95</v>
      </c>
      <c r="Y12" s="462">
        <f>IF(M12="yes",+INDEX('Final Comp Values'!$BN:$BN,MATCH('Monthy Targets'!$B12,'Final Comp Values'!$C:$C,0)),0)</f>
        <v>7.95</v>
      </c>
      <c r="Z12" s="462">
        <f>IF(N12="yes",+INDEX('Final Comp Values'!$BN:$BN,MATCH('Monthy Targets'!$B12,'Final Comp Values'!$C:$C,0)),0)</f>
        <v>7.95</v>
      </c>
      <c r="AA12" s="462">
        <f>IF(O12="yes",+INDEX('Final Comp Values'!$BN:$BN,MATCH('Monthy Targets'!$B12,'Final Comp Values'!$C:$C,0)),0)</f>
        <v>7.95</v>
      </c>
      <c r="AB12" s="462">
        <f>IF(P12="yes",+INDEX('Final Comp Values'!$BR:$BR,MATCH('Monthy Targets'!$B12,'Final Comp Values'!$C:$C,0)),0)</f>
        <v>7.99</v>
      </c>
      <c r="AC12" s="462">
        <f>IF(Q12="yes",+INDEX('Final Comp Values'!$BR:$BR,MATCH('Monthy Targets'!$B12,'Final Comp Values'!$C:$C,0)),0)</f>
        <v>0</v>
      </c>
      <c r="AD12" s="462">
        <f>IF(R12="yes",+INDEX('Final Comp Values'!$BR:$BR,MATCH('Monthy Targets'!$B12,'Final Comp Values'!$C:$C,0)),0)</f>
        <v>0</v>
      </c>
      <c r="AE12" s="462">
        <f>IF(S12="yes",+INDEX('Final Comp Values'!$BV:$BV,MATCH('Monthy Targets'!$B12,'Final Comp Values'!$C:$C,0)),0)</f>
        <v>0</v>
      </c>
      <c r="AF12" s="462">
        <f>IF(T12="yes",+INDEX('Final Comp Values'!$BV:$BV,MATCH('Monthy Targets'!$B12,'Final Comp Values'!$C:$C,0)),0)</f>
        <v>0</v>
      </c>
      <c r="AG12" s="462">
        <f>IF(U12="yes",+INDEX('Final Comp Values'!$BV:$BV,MATCH('Monthy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2">
        <f>IF(J13="yes",+INDEX('Final Comp Values'!$AY:$AY,MATCH('Monthy Targets'!$B13,'Final Comp Values'!C:C,0)),0)</f>
        <v>0</v>
      </c>
      <c r="W13" s="462">
        <f>IF(K13="yes",+INDEX('Final Comp Values'!$AY:$AY,MATCH('Monthy Targets'!$B13,'Final Comp Values'!$C:$C,0)),0)</f>
        <v>0</v>
      </c>
      <c r="X13" s="462">
        <f>IF(L13="yes",+INDEX('Final Comp Values'!$AY:$AY,MATCH('Monthy Targets'!$B13,'Final Comp Values'!$C:$C,0)),0)</f>
        <v>0</v>
      </c>
      <c r="Y13" s="462">
        <f>IF(M13="yes",+INDEX('Final Comp Values'!$BN:$BN,MATCH('Monthy Targets'!$B13,'Final Comp Values'!$C:$C,0)),0)</f>
        <v>0</v>
      </c>
      <c r="Z13" s="462">
        <f>IF(N13="yes",+INDEX('Final Comp Values'!$BN:$BN,MATCH('Monthy Targets'!$B13,'Final Comp Values'!$C:$C,0)),0)</f>
        <v>0</v>
      </c>
      <c r="AA13" s="462">
        <f>IF(O13="yes",+INDEX('Final Comp Values'!$BN:$BN,MATCH('Monthy Targets'!$B13,'Final Comp Values'!$C:$C,0)),0)</f>
        <v>0</v>
      </c>
      <c r="AB13" s="462">
        <f>IF(P13="yes",+INDEX('Final Comp Values'!$BR:$BR,MATCH('Monthy Targets'!$B13,'Final Comp Values'!$C:$C,0)),0)</f>
        <v>0</v>
      </c>
      <c r="AC13" s="462">
        <f>IF(Q13="yes",+INDEX('Final Comp Values'!$BR:$BR,MATCH('Monthy Targets'!$B13,'Final Comp Values'!$C:$C,0)),0)</f>
        <v>0</v>
      </c>
      <c r="AD13" s="462">
        <f>IF(R13="yes",+INDEX('Final Comp Values'!$BR:$BR,MATCH('Monthy Targets'!$B13,'Final Comp Values'!$C:$C,0)),0)</f>
        <v>0</v>
      </c>
      <c r="AE13" s="462">
        <f>IF(S13="yes",+INDEX('Final Comp Values'!$BV:$BV,MATCH('Monthy Targets'!$B13,'Final Comp Values'!$C:$C,0)),0)</f>
        <v>0</v>
      </c>
      <c r="AF13" s="462">
        <f>IF(T13="yes",+INDEX('Final Comp Values'!$BV:$BV,MATCH('Monthy Targets'!$B13,'Final Comp Values'!$C:$C,0)),0)</f>
        <v>0</v>
      </c>
      <c r="AG13" s="462">
        <f>IF(U13="yes",+INDEX('Final Comp Values'!$BV:$BV,MATCH('Monthy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t="str">
        <f>_xlfn.IFNA(+INDEX(Comp1!I:I,MATCH($B14,Comp1!$B:$B,0)),"No")</f>
        <v>Yes</v>
      </c>
      <c r="P14" s="14" t="str">
        <f>_xlfn.IFNA(+INDEX(Comp1!J:J,MATCH($B14,Comp1!$B:$B,0)),"No")</f>
        <v>Yes</v>
      </c>
      <c r="Q14" s="14">
        <f>_xlfn.IFNA(+INDEX(Comp1!K:K,MATCH($B14,Comp1!$B:$B,0)),"No")</f>
        <v>0</v>
      </c>
      <c r="R14" s="14">
        <f>_xlfn.IFNA(+INDEX(Comp1!L:L,MATCH($B14,Comp1!$B:$B,0)),"No")</f>
        <v>0</v>
      </c>
      <c r="S14" s="14">
        <f>_xlfn.IFNA(+INDEX(Comp1!M:M,MATCH($B14,Comp1!$B:$B,0)),"No")</f>
        <v>0</v>
      </c>
      <c r="T14" s="14">
        <f>_xlfn.IFNA(+INDEX(Comp1!N:N,MATCH($B14,Comp1!$B:$B,0)),"No")</f>
        <v>0</v>
      </c>
      <c r="U14" s="14">
        <f>_xlfn.IFNA(+INDEX(Comp1!O:O,MATCH($B14,Comp1!$B:$B,0)),"No")</f>
        <v>0</v>
      </c>
      <c r="V14" s="462">
        <f>IF(J14="yes",+INDEX('Final Comp Values'!$AY:$AY,MATCH('Monthy Targets'!$B14,'Final Comp Values'!C:C,0)),0)</f>
        <v>5.22</v>
      </c>
      <c r="W14" s="462">
        <f>IF(K14="yes",+INDEX('Final Comp Values'!$AY:$AY,MATCH('Monthy Targets'!$B14,'Final Comp Values'!$C:$C,0)),0)</f>
        <v>5.22</v>
      </c>
      <c r="X14" s="462">
        <f>IF(L14="yes",+INDEX('Final Comp Values'!$AY:$AY,MATCH('Monthy Targets'!$B14,'Final Comp Values'!$C:$C,0)),0)</f>
        <v>5.22</v>
      </c>
      <c r="Y14" s="462">
        <f>IF(M14="yes",+INDEX('Final Comp Values'!$BN:$BN,MATCH('Monthy Targets'!$B14,'Final Comp Values'!$C:$C,0)),0)</f>
        <v>5.22</v>
      </c>
      <c r="Z14" s="462">
        <f>IF(N14="yes",+INDEX('Final Comp Values'!$BN:$BN,MATCH('Monthy Targets'!$B14,'Final Comp Values'!$C:$C,0)),0)</f>
        <v>5.22</v>
      </c>
      <c r="AA14" s="462">
        <f>IF(O14="yes",+INDEX('Final Comp Values'!$BN:$BN,MATCH('Monthy Targets'!$B14,'Final Comp Values'!$C:$C,0)),0)</f>
        <v>5.22</v>
      </c>
      <c r="AB14" s="462">
        <f>IF(P14="yes",+INDEX('Final Comp Values'!$BR:$BR,MATCH('Monthy Targets'!$B14,'Final Comp Values'!$C:$C,0)),0)</f>
        <v>5.25</v>
      </c>
      <c r="AC14" s="462">
        <f>IF(Q14="yes",+INDEX('Final Comp Values'!$BR:$BR,MATCH('Monthy Targets'!$B14,'Final Comp Values'!$C:$C,0)),0)</f>
        <v>0</v>
      </c>
      <c r="AD14" s="462">
        <f>IF(R14="yes",+INDEX('Final Comp Values'!$BR:$BR,MATCH('Monthy Targets'!$B14,'Final Comp Values'!$C:$C,0)),0)</f>
        <v>0</v>
      </c>
      <c r="AE14" s="462">
        <f>IF(S14="yes",+INDEX('Final Comp Values'!$BV:$BV,MATCH('Monthy Targets'!$B14,'Final Comp Values'!$C:$C,0)),0)</f>
        <v>0</v>
      </c>
      <c r="AF14" s="462">
        <f>IF(T14="yes",+INDEX('Final Comp Values'!$BV:$BV,MATCH('Monthy Targets'!$B14,'Final Comp Values'!$C:$C,0)),0)</f>
        <v>0</v>
      </c>
      <c r="AG14" s="462">
        <f>IF(U14="yes",+INDEX('Final Comp Values'!$BV:$BV,MATCH('Monthy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t="str">
        <f>_xlfn.IFNA(+INDEX(Comp1!I:I,MATCH($B15,Comp1!$B:$B,0)),"No")</f>
        <v>Yes</v>
      </c>
      <c r="P15" s="14" t="str">
        <f>_xlfn.IFNA(+INDEX(Comp1!J:J,MATCH($B15,Comp1!$B:$B,0)),"No")</f>
        <v>Yes</v>
      </c>
      <c r="Q15" s="14">
        <f>_xlfn.IFNA(+INDEX(Comp1!K:K,MATCH($B15,Comp1!$B:$B,0)),"No")</f>
        <v>0</v>
      </c>
      <c r="R15" s="14">
        <f>_xlfn.IFNA(+INDEX(Comp1!L:L,MATCH($B15,Comp1!$B:$B,0)),"No")</f>
        <v>0</v>
      </c>
      <c r="S15" s="14">
        <f>_xlfn.IFNA(+INDEX(Comp1!M:M,MATCH($B15,Comp1!$B:$B,0)),"No")</f>
        <v>0</v>
      </c>
      <c r="T15" s="14">
        <f>_xlfn.IFNA(+INDEX(Comp1!N:N,MATCH($B15,Comp1!$B:$B,0)),"No")</f>
        <v>0</v>
      </c>
      <c r="U15" s="14">
        <f>_xlfn.IFNA(+INDEX(Comp1!O:O,MATCH($B15,Comp1!$B:$B,0)),"No")</f>
        <v>0</v>
      </c>
      <c r="V15" s="462">
        <f>IF(J15="yes",+INDEX('Final Comp Values'!$AY:$AY,MATCH('Monthy Targets'!$B15,'Final Comp Values'!C:C,0)),0)</f>
        <v>5.7</v>
      </c>
      <c r="W15" s="462">
        <f>IF(K15="yes",+INDEX('Final Comp Values'!$AY:$AY,MATCH('Monthy Targets'!$B15,'Final Comp Values'!$C:$C,0)),0)</f>
        <v>5.7</v>
      </c>
      <c r="X15" s="462">
        <f>IF(L15="yes",+INDEX('Final Comp Values'!$AY:$AY,MATCH('Monthy Targets'!$B15,'Final Comp Values'!$C:$C,0)),0)</f>
        <v>5.7</v>
      </c>
      <c r="Y15" s="462">
        <f>IF(M15="yes",+INDEX('Final Comp Values'!$BN:$BN,MATCH('Monthy Targets'!$B15,'Final Comp Values'!$C:$C,0)),0)</f>
        <v>5.7</v>
      </c>
      <c r="Z15" s="462">
        <f>IF(N15="yes",+INDEX('Final Comp Values'!$BN:$BN,MATCH('Monthy Targets'!$B15,'Final Comp Values'!$C:$C,0)),0)</f>
        <v>5.7</v>
      </c>
      <c r="AA15" s="462">
        <f>IF(O15="yes",+INDEX('Final Comp Values'!$BN:$BN,MATCH('Monthy Targets'!$B15,'Final Comp Values'!$C:$C,0)),0)</f>
        <v>5.7</v>
      </c>
      <c r="AB15" s="462">
        <f>IF(P15="yes",+INDEX('Final Comp Values'!$BR:$BR,MATCH('Monthy Targets'!$B15,'Final Comp Values'!$C:$C,0)),0)</f>
        <v>5.73</v>
      </c>
      <c r="AC15" s="462">
        <f>IF(Q15="yes",+INDEX('Final Comp Values'!$BR:$BR,MATCH('Monthy Targets'!$B15,'Final Comp Values'!$C:$C,0)),0)</f>
        <v>0</v>
      </c>
      <c r="AD15" s="462">
        <f>IF(R15="yes",+INDEX('Final Comp Values'!$BR:$BR,MATCH('Monthy Targets'!$B15,'Final Comp Values'!$C:$C,0)),0)</f>
        <v>0</v>
      </c>
      <c r="AE15" s="462">
        <f>IF(S15="yes",+INDEX('Final Comp Values'!$BV:$BV,MATCH('Monthy Targets'!$B15,'Final Comp Values'!$C:$C,0)),0)</f>
        <v>0</v>
      </c>
      <c r="AF15" s="462">
        <f>IF(T15="yes",+INDEX('Final Comp Values'!$BV:$BV,MATCH('Monthy Targets'!$B15,'Final Comp Values'!$C:$C,0)),0)</f>
        <v>0</v>
      </c>
      <c r="AG15" s="462">
        <f>IF(U15="yes",+INDEX('Final Comp Values'!$BV:$BV,MATCH('Monthy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t="str">
        <f>_xlfn.IFNA(+INDEX(Comp1!I:I,MATCH($B16,Comp1!$B:$B,0)),"No")</f>
        <v>Yes</v>
      </c>
      <c r="P16" s="14" t="str">
        <f>_xlfn.IFNA(+INDEX(Comp1!J:J,MATCH($B16,Comp1!$B:$B,0)),"No")</f>
        <v>Yes</v>
      </c>
      <c r="Q16" s="14">
        <f>_xlfn.IFNA(+INDEX(Comp1!K:K,MATCH($B16,Comp1!$B:$B,0)),"No")</f>
        <v>0</v>
      </c>
      <c r="R16" s="14">
        <f>_xlfn.IFNA(+INDEX(Comp1!L:L,MATCH($B16,Comp1!$B:$B,0)),"No")</f>
        <v>0</v>
      </c>
      <c r="S16" s="14">
        <f>_xlfn.IFNA(+INDEX(Comp1!M:M,MATCH($B16,Comp1!$B:$B,0)),"No")</f>
        <v>0</v>
      </c>
      <c r="T16" s="14">
        <f>_xlfn.IFNA(+INDEX(Comp1!N:N,MATCH($B16,Comp1!$B:$B,0)),"No")</f>
        <v>0</v>
      </c>
      <c r="U16" s="14">
        <f>_xlfn.IFNA(+INDEX(Comp1!O:O,MATCH($B16,Comp1!$B:$B,0)),"No")</f>
        <v>0</v>
      </c>
      <c r="V16" s="462">
        <f>IF(J16="yes",+INDEX('Final Comp Values'!$AY:$AY,MATCH('Monthy Targets'!$B16,'Final Comp Values'!C:C,0)),0)</f>
        <v>9.68</v>
      </c>
      <c r="W16" s="462">
        <f>IF(K16="yes",+INDEX('Final Comp Values'!$AY:$AY,MATCH('Monthy Targets'!$B16,'Final Comp Values'!$C:$C,0)),0)</f>
        <v>9.68</v>
      </c>
      <c r="X16" s="462">
        <f>IF(L16="yes",+INDEX('Final Comp Values'!$AY:$AY,MATCH('Monthy Targets'!$B16,'Final Comp Values'!$C:$C,0)),0)</f>
        <v>9.68</v>
      </c>
      <c r="Y16" s="462">
        <f>IF(M16="yes",+INDEX('Final Comp Values'!$BN:$BN,MATCH('Monthy Targets'!$B16,'Final Comp Values'!$C:$C,0)),0)</f>
        <v>9.68</v>
      </c>
      <c r="Z16" s="462">
        <f>IF(N16="yes",+INDEX('Final Comp Values'!$BN:$BN,MATCH('Monthy Targets'!$B16,'Final Comp Values'!$C:$C,0)),0)</f>
        <v>9.68</v>
      </c>
      <c r="AA16" s="462">
        <f>IF(O16="yes",+INDEX('Final Comp Values'!$BN:$BN,MATCH('Monthy Targets'!$B16,'Final Comp Values'!$C:$C,0)),0)</f>
        <v>9.68</v>
      </c>
      <c r="AB16" s="462">
        <f>IF(P16="yes",+INDEX('Final Comp Values'!$BR:$BR,MATCH('Monthy Targets'!$B16,'Final Comp Values'!$C:$C,0)),0)</f>
        <v>9.7200000000000006</v>
      </c>
      <c r="AC16" s="462">
        <f>IF(Q16="yes",+INDEX('Final Comp Values'!$BR:$BR,MATCH('Monthy Targets'!$B16,'Final Comp Values'!$C:$C,0)),0)</f>
        <v>0</v>
      </c>
      <c r="AD16" s="462">
        <f>IF(R16="yes",+INDEX('Final Comp Values'!$BR:$BR,MATCH('Monthy Targets'!$B16,'Final Comp Values'!$C:$C,0)),0)</f>
        <v>0</v>
      </c>
      <c r="AE16" s="462">
        <f>IF(S16="yes",+INDEX('Final Comp Values'!$BV:$BV,MATCH('Monthy Targets'!$B16,'Final Comp Values'!$C:$C,0)),0)</f>
        <v>0</v>
      </c>
      <c r="AF16" s="462">
        <f>IF(T16="yes",+INDEX('Final Comp Values'!$BV:$BV,MATCH('Monthy Targets'!$B16,'Final Comp Values'!$C:$C,0)),0)</f>
        <v>0</v>
      </c>
      <c r="AG16" s="462">
        <f>IF(U16="yes",+INDEX('Final Comp Values'!$BV:$BV,MATCH('Monthy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t="str">
        <f>_xlfn.IFNA(+INDEX(Comp1!I:I,MATCH($B17,Comp1!$B:$B,0)),"No")</f>
        <v>Yes</v>
      </c>
      <c r="P17" s="14" t="str">
        <f>_xlfn.IFNA(+INDEX(Comp1!J:J,MATCH($B17,Comp1!$B:$B,0)),"No")</f>
        <v>Yes</v>
      </c>
      <c r="Q17" s="14">
        <f>_xlfn.IFNA(+INDEX(Comp1!K:K,MATCH($B17,Comp1!$B:$B,0)),"No")</f>
        <v>0</v>
      </c>
      <c r="R17" s="14">
        <f>_xlfn.IFNA(+INDEX(Comp1!L:L,MATCH($B17,Comp1!$B:$B,0)),"No")</f>
        <v>0</v>
      </c>
      <c r="S17" s="14">
        <f>_xlfn.IFNA(+INDEX(Comp1!M:M,MATCH($B17,Comp1!$B:$B,0)),"No")</f>
        <v>0</v>
      </c>
      <c r="T17" s="14">
        <f>_xlfn.IFNA(+INDEX(Comp1!N:N,MATCH($B17,Comp1!$B:$B,0)),"No")</f>
        <v>0</v>
      </c>
      <c r="U17" s="14">
        <f>_xlfn.IFNA(+INDEX(Comp1!O:O,MATCH($B17,Comp1!$B:$B,0)),"No")</f>
        <v>0</v>
      </c>
      <c r="V17" s="462">
        <f>IF(J17="yes",+INDEX('Final Comp Values'!$AY:$AY,MATCH('Monthy Targets'!$B17,'Final Comp Values'!C:C,0)),0)</f>
        <v>21.86</v>
      </c>
      <c r="W17" s="462">
        <f>IF(K17="yes",+INDEX('Final Comp Values'!$AY:$AY,MATCH('Monthy Targets'!$B17,'Final Comp Values'!$C:$C,0)),0)</f>
        <v>21.86</v>
      </c>
      <c r="X17" s="462">
        <f>IF(L17="yes",+INDEX('Final Comp Values'!$AY:$AY,MATCH('Monthy Targets'!$B17,'Final Comp Values'!$C:$C,0)),0)</f>
        <v>21.86</v>
      </c>
      <c r="Y17" s="462">
        <f>IF(M17="yes",+INDEX('Final Comp Values'!$BN:$BN,MATCH('Monthy Targets'!$B17,'Final Comp Values'!$C:$C,0)),0)</f>
        <v>21.86</v>
      </c>
      <c r="Z17" s="462">
        <f>IF(N17="yes",+INDEX('Final Comp Values'!$BN:$BN,MATCH('Monthy Targets'!$B17,'Final Comp Values'!$C:$C,0)),0)</f>
        <v>21.86</v>
      </c>
      <c r="AA17" s="462">
        <f>IF(O17="yes",+INDEX('Final Comp Values'!$BN:$BN,MATCH('Monthy Targets'!$B17,'Final Comp Values'!$C:$C,0)),0)</f>
        <v>21.86</v>
      </c>
      <c r="AB17" s="462">
        <f>IF(P17="yes",+INDEX('Final Comp Values'!$BR:$BR,MATCH('Monthy Targets'!$B17,'Final Comp Values'!$C:$C,0)),0)</f>
        <v>21.99</v>
      </c>
      <c r="AC17" s="462">
        <f>IF(Q17="yes",+INDEX('Final Comp Values'!$BR:$BR,MATCH('Monthy Targets'!$B17,'Final Comp Values'!$C:$C,0)),0)</f>
        <v>0</v>
      </c>
      <c r="AD17" s="462">
        <f>IF(R17="yes",+INDEX('Final Comp Values'!$BR:$BR,MATCH('Monthy Targets'!$B17,'Final Comp Values'!$C:$C,0)),0)</f>
        <v>0</v>
      </c>
      <c r="AE17" s="462">
        <f>IF(S17="yes",+INDEX('Final Comp Values'!$BV:$BV,MATCH('Monthy Targets'!$B17,'Final Comp Values'!$C:$C,0)),0)</f>
        <v>0</v>
      </c>
      <c r="AF17" s="462">
        <f>IF(T17="yes",+INDEX('Final Comp Values'!$BV:$BV,MATCH('Monthy Targets'!$B17,'Final Comp Values'!$C:$C,0)),0)</f>
        <v>0</v>
      </c>
      <c r="AG17" s="462">
        <f>IF(U17="yes",+INDEX('Final Comp Values'!$BV:$BV,MATCH('Monthy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t="str">
        <f>_xlfn.IFNA(+INDEX(Comp1!I:I,MATCH($B18,Comp1!$B:$B,0)),"No")</f>
        <v>Yes</v>
      </c>
      <c r="P18" s="14" t="str">
        <f>_xlfn.IFNA(+INDEX(Comp1!J:J,MATCH($B18,Comp1!$B:$B,0)),"No")</f>
        <v>Yes</v>
      </c>
      <c r="Q18" s="14">
        <f>_xlfn.IFNA(+INDEX(Comp1!K:K,MATCH($B18,Comp1!$B:$B,0)),"No")</f>
        <v>0</v>
      </c>
      <c r="R18" s="14">
        <f>_xlfn.IFNA(+INDEX(Comp1!L:L,MATCH($B18,Comp1!$B:$B,0)),"No")</f>
        <v>0</v>
      </c>
      <c r="S18" s="14">
        <f>_xlfn.IFNA(+INDEX(Comp1!M:M,MATCH($B18,Comp1!$B:$B,0)),"No")</f>
        <v>0</v>
      </c>
      <c r="T18" s="14">
        <f>_xlfn.IFNA(+INDEX(Comp1!N:N,MATCH($B18,Comp1!$B:$B,0)),"No")</f>
        <v>0</v>
      </c>
      <c r="U18" s="14">
        <f>_xlfn.IFNA(+INDEX(Comp1!O:O,MATCH($B18,Comp1!$B:$B,0)),"No")</f>
        <v>0</v>
      </c>
      <c r="V18" s="462">
        <f>IF(J18="yes",+INDEX('Final Comp Values'!$AY:$AY,MATCH('Monthy Targets'!$B18,'Final Comp Values'!C:C,0)),0)</f>
        <v>6.32</v>
      </c>
      <c r="W18" s="462">
        <f>IF(K18="yes",+INDEX('Final Comp Values'!$AY:$AY,MATCH('Monthy Targets'!$B18,'Final Comp Values'!$C:$C,0)),0)</f>
        <v>6.32</v>
      </c>
      <c r="X18" s="462">
        <f>IF(L18="yes",+INDEX('Final Comp Values'!$AY:$AY,MATCH('Monthy Targets'!$B18,'Final Comp Values'!$C:$C,0)),0)</f>
        <v>6.32</v>
      </c>
      <c r="Y18" s="462">
        <f>IF(M18="yes",+INDEX('Final Comp Values'!$BN:$BN,MATCH('Monthy Targets'!$B18,'Final Comp Values'!$C:$C,0)),0)</f>
        <v>6.32</v>
      </c>
      <c r="Z18" s="462">
        <f>IF(N18="yes",+INDEX('Final Comp Values'!$BN:$BN,MATCH('Monthy Targets'!$B18,'Final Comp Values'!$C:$C,0)),0)</f>
        <v>6.32</v>
      </c>
      <c r="AA18" s="462">
        <f>IF(O18="yes",+INDEX('Final Comp Values'!$BN:$BN,MATCH('Monthy Targets'!$B18,'Final Comp Values'!$C:$C,0)),0)</f>
        <v>6.32</v>
      </c>
      <c r="AB18" s="462">
        <f>IF(P18="yes",+INDEX('Final Comp Values'!$BR:$BR,MATCH('Monthy Targets'!$B18,'Final Comp Values'!$C:$C,0)),0)</f>
        <v>6.35</v>
      </c>
      <c r="AC18" s="462">
        <f>IF(Q18="yes",+INDEX('Final Comp Values'!$BR:$BR,MATCH('Monthy Targets'!$B18,'Final Comp Values'!$C:$C,0)),0)</f>
        <v>0</v>
      </c>
      <c r="AD18" s="462">
        <f>IF(R18="yes",+INDEX('Final Comp Values'!$BR:$BR,MATCH('Monthy Targets'!$B18,'Final Comp Values'!$C:$C,0)),0)</f>
        <v>0</v>
      </c>
      <c r="AE18" s="462">
        <f>IF(S18="yes",+INDEX('Final Comp Values'!$BV:$BV,MATCH('Monthy Targets'!$B18,'Final Comp Values'!$C:$C,0)),0)</f>
        <v>0</v>
      </c>
      <c r="AF18" s="462">
        <f>IF(T18="yes",+INDEX('Final Comp Values'!$BV:$BV,MATCH('Monthy Targets'!$B18,'Final Comp Values'!$C:$C,0)),0)</f>
        <v>0</v>
      </c>
      <c r="AG18" s="462">
        <f>IF(U18="yes",+INDEX('Final Comp Values'!$BV:$BV,MATCH('Monthy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t="str">
        <f>_xlfn.IFNA(+INDEX(Comp1!I:I,MATCH($B19,Comp1!$B:$B,0)),"No")</f>
        <v>Yes</v>
      </c>
      <c r="P19" s="14" t="str">
        <f>_xlfn.IFNA(+INDEX(Comp1!J:J,MATCH($B19,Comp1!$B:$B,0)),"No")</f>
        <v>Yes</v>
      </c>
      <c r="Q19" s="14">
        <f>_xlfn.IFNA(+INDEX(Comp1!K:K,MATCH($B19,Comp1!$B:$B,0)),"No")</f>
        <v>0</v>
      </c>
      <c r="R19" s="14">
        <f>_xlfn.IFNA(+INDEX(Comp1!L:L,MATCH($B19,Comp1!$B:$B,0)),"No")</f>
        <v>0</v>
      </c>
      <c r="S19" s="14">
        <f>_xlfn.IFNA(+INDEX(Comp1!M:M,MATCH($B19,Comp1!$B:$B,0)),"No")</f>
        <v>0</v>
      </c>
      <c r="T19" s="14">
        <f>_xlfn.IFNA(+INDEX(Comp1!N:N,MATCH($B19,Comp1!$B:$B,0)),"No")</f>
        <v>0</v>
      </c>
      <c r="U19" s="14">
        <f>_xlfn.IFNA(+INDEX(Comp1!O:O,MATCH($B19,Comp1!$B:$B,0)),"No")</f>
        <v>0</v>
      </c>
      <c r="V19" s="462">
        <f>IF(J19="yes",+INDEX('Final Comp Values'!$AY:$AY,MATCH('Monthy Targets'!$B19,'Final Comp Values'!C:C,0)),0)</f>
        <v>11.39</v>
      </c>
      <c r="W19" s="462">
        <f>IF(K19="yes",+INDEX('Final Comp Values'!$AY:$AY,MATCH('Monthy Targets'!$B19,'Final Comp Values'!$C:$C,0)),0)</f>
        <v>11.39</v>
      </c>
      <c r="X19" s="462">
        <f>IF(L19="yes",+INDEX('Final Comp Values'!$AY:$AY,MATCH('Monthy Targets'!$B19,'Final Comp Values'!$C:$C,0)),0)</f>
        <v>11.39</v>
      </c>
      <c r="Y19" s="462">
        <f>IF(M19="yes",+INDEX('Final Comp Values'!$BN:$BN,MATCH('Monthy Targets'!$B19,'Final Comp Values'!$C:$C,0)),0)</f>
        <v>11.39</v>
      </c>
      <c r="Z19" s="462">
        <f>IF(N19="yes",+INDEX('Final Comp Values'!$BN:$BN,MATCH('Monthy Targets'!$B19,'Final Comp Values'!$C:$C,0)),0)</f>
        <v>11.39</v>
      </c>
      <c r="AA19" s="462">
        <f>IF(O19="yes",+INDEX('Final Comp Values'!$BN:$BN,MATCH('Monthy Targets'!$B19,'Final Comp Values'!$C:$C,0)),0)</f>
        <v>11.39</v>
      </c>
      <c r="AB19" s="462">
        <f>IF(P19="yes",+INDEX('Final Comp Values'!$BR:$BR,MATCH('Monthy Targets'!$B19,'Final Comp Values'!$C:$C,0)),0)</f>
        <v>11.45</v>
      </c>
      <c r="AC19" s="462">
        <f>IF(Q19="yes",+INDEX('Final Comp Values'!$BR:$BR,MATCH('Monthy Targets'!$B19,'Final Comp Values'!$C:$C,0)),0)</f>
        <v>0</v>
      </c>
      <c r="AD19" s="462">
        <f>IF(R19="yes",+INDEX('Final Comp Values'!$BR:$BR,MATCH('Monthy Targets'!$B19,'Final Comp Values'!$C:$C,0)),0)</f>
        <v>0</v>
      </c>
      <c r="AE19" s="462">
        <f>IF(S19="yes",+INDEX('Final Comp Values'!$BV:$BV,MATCH('Monthy Targets'!$B19,'Final Comp Values'!$C:$C,0)),0)</f>
        <v>0</v>
      </c>
      <c r="AF19" s="462">
        <f>IF(T19="yes",+INDEX('Final Comp Values'!$BV:$BV,MATCH('Monthy Targets'!$B19,'Final Comp Values'!$C:$C,0)),0)</f>
        <v>0</v>
      </c>
      <c r="AG19" s="462">
        <f>IF(U19="yes",+INDEX('Final Comp Values'!$BV:$BV,MATCH('Monthy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t="str">
        <f>_xlfn.IFNA(+INDEX(Comp1!I:I,MATCH($B20,Comp1!$B:$B,0)),"No")</f>
        <v>Yes</v>
      </c>
      <c r="P20" s="14" t="str">
        <f>_xlfn.IFNA(+INDEX(Comp1!J:J,MATCH($B20,Comp1!$B:$B,0)),"No")</f>
        <v>Yes</v>
      </c>
      <c r="Q20" s="14">
        <f>_xlfn.IFNA(+INDEX(Comp1!K:K,MATCH($B20,Comp1!$B:$B,0)),"No")</f>
        <v>0</v>
      </c>
      <c r="R20" s="14">
        <f>_xlfn.IFNA(+INDEX(Comp1!L:L,MATCH($B20,Comp1!$B:$B,0)),"No")</f>
        <v>0</v>
      </c>
      <c r="S20" s="14">
        <f>_xlfn.IFNA(+INDEX(Comp1!M:M,MATCH($B20,Comp1!$B:$B,0)),"No")</f>
        <v>0</v>
      </c>
      <c r="T20" s="14">
        <f>_xlfn.IFNA(+INDEX(Comp1!N:N,MATCH($B20,Comp1!$B:$B,0)),"No")</f>
        <v>0</v>
      </c>
      <c r="U20" s="14">
        <f>_xlfn.IFNA(+INDEX(Comp1!O:O,MATCH($B20,Comp1!$B:$B,0)),"No")</f>
        <v>0</v>
      </c>
      <c r="V20" s="462">
        <f>IF(J20="yes",+INDEX('Final Comp Values'!$AY:$AY,MATCH('Monthy Targets'!$B20,'Final Comp Values'!C:C,0)),0)</f>
        <v>23.06</v>
      </c>
      <c r="W20" s="462">
        <f>IF(K20="yes",+INDEX('Final Comp Values'!$AY:$AY,MATCH('Monthy Targets'!$B20,'Final Comp Values'!$C:$C,0)),0)</f>
        <v>23.06</v>
      </c>
      <c r="X20" s="462">
        <f>IF(L20="yes",+INDEX('Final Comp Values'!$AY:$AY,MATCH('Monthy Targets'!$B20,'Final Comp Values'!$C:$C,0)),0)</f>
        <v>23.06</v>
      </c>
      <c r="Y20" s="462">
        <f>IF(M20="yes",+INDEX('Final Comp Values'!$BN:$BN,MATCH('Monthy Targets'!$B20,'Final Comp Values'!$C:$C,0)),0)</f>
        <v>23.06</v>
      </c>
      <c r="Z20" s="462">
        <f>IF(N20="yes",+INDEX('Final Comp Values'!$BN:$BN,MATCH('Monthy Targets'!$B20,'Final Comp Values'!$C:$C,0)),0)</f>
        <v>23.06</v>
      </c>
      <c r="AA20" s="462">
        <f>IF(O20="yes",+INDEX('Final Comp Values'!$BN:$BN,MATCH('Monthy Targets'!$B20,'Final Comp Values'!$C:$C,0)),0)</f>
        <v>23.06</v>
      </c>
      <c r="AB20" s="462">
        <f>IF(P20="yes",+INDEX('Final Comp Values'!$BR:$BR,MATCH('Monthy Targets'!$B20,'Final Comp Values'!$C:$C,0)),0)</f>
        <v>23.17</v>
      </c>
      <c r="AC20" s="462">
        <f>IF(Q20="yes",+INDEX('Final Comp Values'!$BR:$BR,MATCH('Monthy Targets'!$B20,'Final Comp Values'!$C:$C,0)),0)</f>
        <v>0</v>
      </c>
      <c r="AD20" s="462">
        <f>IF(R20="yes",+INDEX('Final Comp Values'!$BR:$BR,MATCH('Monthy Targets'!$B20,'Final Comp Values'!$C:$C,0)),0)</f>
        <v>0</v>
      </c>
      <c r="AE20" s="462">
        <f>IF(S20="yes",+INDEX('Final Comp Values'!$BV:$BV,MATCH('Monthy Targets'!$B20,'Final Comp Values'!$C:$C,0)),0)</f>
        <v>0</v>
      </c>
      <c r="AF20" s="462">
        <f>IF(T20="yes",+INDEX('Final Comp Values'!$BV:$BV,MATCH('Monthy Targets'!$B20,'Final Comp Values'!$C:$C,0)),0)</f>
        <v>0</v>
      </c>
      <c r="AG20" s="462">
        <f>IF(U20="yes",+INDEX('Final Comp Values'!$BV:$BV,MATCH('Monthy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t="str">
        <f>_xlfn.IFNA(+INDEX(Comp1!I:I,MATCH($B21,Comp1!$B:$B,0)),"No")</f>
        <v>Yes</v>
      </c>
      <c r="P21" s="14" t="str">
        <f>_xlfn.IFNA(+INDEX(Comp1!J:J,MATCH($B21,Comp1!$B:$B,0)),"No")</f>
        <v>Yes</v>
      </c>
      <c r="Q21" s="14">
        <f>_xlfn.IFNA(+INDEX(Comp1!K:K,MATCH($B21,Comp1!$B:$B,0)),"No")</f>
        <v>0</v>
      </c>
      <c r="R21" s="14">
        <f>_xlfn.IFNA(+INDEX(Comp1!L:L,MATCH($B21,Comp1!$B:$B,0)),"No")</f>
        <v>0</v>
      </c>
      <c r="S21" s="14">
        <f>_xlfn.IFNA(+INDEX(Comp1!M:M,MATCH($B21,Comp1!$B:$B,0)),"No")</f>
        <v>0</v>
      </c>
      <c r="T21" s="14">
        <f>_xlfn.IFNA(+INDEX(Comp1!N:N,MATCH($B21,Comp1!$B:$B,0)),"No")</f>
        <v>0</v>
      </c>
      <c r="U21" s="14">
        <f>_xlfn.IFNA(+INDEX(Comp1!O:O,MATCH($B21,Comp1!$B:$B,0)),"No")</f>
        <v>0</v>
      </c>
      <c r="V21" s="462">
        <f>IF(J21="yes",+INDEX('Final Comp Values'!$AY:$AY,MATCH('Monthy Targets'!$B21,'Final Comp Values'!C:C,0)),0)</f>
        <v>7.4</v>
      </c>
      <c r="W21" s="462">
        <f>IF(K21="yes",+INDEX('Final Comp Values'!$AY:$AY,MATCH('Monthy Targets'!$B21,'Final Comp Values'!$C:$C,0)),0)</f>
        <v>7.4</v>
      </c>
      <c r="X21" s="462">
        <f>IF(L21="yes",+INDEX('Final Comp Values'!$AY:$AY,MATCH('Monthy Targets'!$B21,'Final Comp Values'!$C:$C,0)),0)</f>
        <v>7.4</v>
      </c>
      <c r="Y21" s="462">
        <f>IF(M21="yes",+INDEX('Final Comp Values'!$BN:$BN,MATCH('Monthy Targets'!$B21,'Final Comp Values'!$C:$C,0)),0)</f>
        <v>7.4</v>
      </c>
      <c r="Z21" s="462">
        <f>IF(N21="yes",+INDEX('Final Comp Values'!$BN:$BN,MATCH('Monthy Targets'!$B21,'Final Comp Values'!$C:$C,0)),0)</f>
        <v>7.4</v>
      </c>
      <c r="AA21" s="462">
        <f>IF(O21="yes",+INDEX('Final Comp Values'!$BN:$BN,MATCH('Monthy Targets'!$B21,'Final Comp Values'!$C:$C,0)),0)</f>
        <v>7.4</v>
      </c>
      <c r="AB21" s="462">
        <f>IF(P21="yes",+INDEX('Final Comp Values'!$BR:$BR,MATCH('Monthy Targets'!$B21,'Final Comp Values'!$C:$C,0)),0)</f>
        <v>7.43</v>
      </c>
      <c r="AC21" s="462">
        <f>IF(Q21="yes",+INDEX('Final Comp Values'!$BR:$BR,MATCH('Monthy Targets'!$B21,'Final Comp Values'!$C:$C,0)),0)</f>
        <v>0</v>
      </c>
      <c r="AD21" s="462">
        <f>IF(R21="yes",+INDEX('Final Comp Values'!$BR:$BR,MATCH('Monthy Targets'!$B21,'Final Comp Values'!$C:$C,0)),0)</f>
        <v>0</v>
      </c>
      <c r="AE21" s="462">
        <f>IF(S21="yes",+INDEX('Final Comp Values'!$BV:$BV,MATCH('Monthy Targets'!$B21,'Final Comp Values'!$C:$C,0)),0)</f>
        <v>0</v>
      </c>
      <c r="AF21" s="462">
        <f>IF(T21="yes",+INDEX('Final Comp Values'!$BV:$BV,MATCH('Monthy Targets'!$B21,'Final Comp Values'!$C:$C,0)),0)</f>
        <v>0</v>
      </c>
      <c r="AG21" s="462">
        <f>IF(U21="yes",+INDEX('Final Comp Values'!$BV:$BV,MATCH('Monthy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t="str">
        <f>_xlfn.IFNA(+INDEX(Comp1!I:I,MATCH($B22,Comp1!$B:$B,0)),"No")</f>
        <v>Yes</v>
      </c>
      <c r="P22" s="14" t="str">
        <f>_xlfn.IFNA(+INDEX(Comp1!J:J,MATCH($B22,Comp1!$B:$B,0)),"No")</f>
        <v>Yes</v>
      </c>
      <c r="Q22" s="14">
        <f>_xlfn.IFNA(+INDEX(Comp1!K:K,MATCH($B22,Comp1!$B:$B,0)),"No")</f>
        <v>0</v>
      </c>
      <c r="R22" s="14">
        <f>_xlfn.IFNA(+INDEX(Comp1!L:L,MATCH($B22,Comp1!$B:$B,0)),"No")</f>
        <v>0</v>
      </c>
      <c r="S22" s="14">
        <f>_xlfn.IFNA(+INDEX(Comp1!M:M,MATCH($B22,Comp1!$B:$B,0)),"No")</f>
        <v>0</v>
      </c>
      <c r="T22" s="14">
        <f>_xlfn.IFNA(+INDEX(Comp1!N:N,MATCH($B22,Comp1!$B:$B,0)),"No")</f>
        <v>0</v>
      </c>
      <c r="U22" s="14">
        <f>_xlfn.IFNA(+INDEX(Comp1!O:O,MATCH($B22,Comp1!$B:$B,0)),"No")</f>
        <v>0</v>
      </c>
      <c r="V22" s="462">
        <f>IF(J22="yes",+INDEX('Final Comp Values'!$AY:$AY,MATCH('Monthy Targets'!$B22,'Final Comp Values'!C:C,0)),0)</f>
        <v>10.16</v>
      </c>
      <c r="W22" s="462">
        <f>IF(K22="yes",+INDEX('Final Comp Values'!$AY:$AY,MATCH('Monthy Targets'!$B22,'Final Comp Values'!$C:$C,0)),0)</f>
        <v>10.16</v>
      </c>
      <c r="X22" s="462">
        <f>IF(L22="yes",+INDEX('Final Comp Values'!$AY:$AY,MATCH('Monthy Targets'!$B22,'Final Comp Values'!$C:$C,0)),0)</f>
        <v>10.16</v>
      </c>
      <c r="Y22" s="462">
        <f>IF(M22="yes",+INDEX('Final Comp Values'!$BN:$BN,MATCH('Monthy Targets'!$B22,'Final Comp Values'!$C:$C,0)),0)</f>
        <v>10.16</v>
      </c>
      <c r="Z22" s="462">
        <f>IF(N22="yes",+INDEX('Final Comp Values'!$BN:$BN,MATCH('Monthy Targets'!$B22,'Final Comp Values'!$C:$C,0)),0)</f>
        <v>10.16</v>
      </c>
      <c r="AA22" s="462">
        <f>IF(O22="yes",+INDEX('Final Comp Values'!$BN:$BN,MATCH('Monthy Targets'!$B22,'Final Comp Values'!$C:$C,0)),0)</f>
        <v>10.16</v>
      </c>
      <c r="AB22" s="462">
        <f>IF(P22="yes",+INDEX('Final Comp Values'!$BR:$BR,MATCH('Monthy Targets'!$B22,'Final Comp Values'!$C:$C,0)),0)</f>
        <v>10.210000000000001</v>
      </c>
      <c r="AC22" s="462">
        <f>IF(Q22="yes",+INDEX('Final Comp Values'!$BR:$BR,MATCH('Monthy Targets'!$B22,'Final Comp Values'!$C:$C,0)),0)</f>
        <v>0</v>
      </c>
      <c r="AD22" s="462">
        <f>IF(R22="yes",+INDEX('Final Comp Values'!$BR:$BR,MATCH('Monthy Targets'!$B22,'Final Comp Values'!$C:$C,0)),0)</f>
        <v>0</v>
      </c>
      <c r="AE22" s="462">
        <f>IF(S22="yes",+INDEX('Final Comp Values'!$BV:$BV,MATCH('Monthy Targets'!$B22,'Final Comp Values'!$C:$C,0)),0)</f>
        <v>0</v>
      </c>
      <c r="AF22" s="462">
        <f>IF(T22="yes",+INDEX('Final Comp Values'!$BV:$BV,MATCH('Monthy Targets'!$B22,'Final Comp Values'!$C:$C,0)),0)</f>
        <v>0</v>
      </c>
      <c r="AG22" s="462">
        <f>IF(U22="yes",+INDEX('Final Comp Values'!$BV:$BV,MATCH('Monthy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t="str">
        <f>_xlfn.IFNA(+INDEX(Comp1!I:I,MATCH($B23,Comp1!$B:$B,0)),"No")</f>
        <v>Yes</v>
      </c>
      <c r="P23" s="14" t="str">
        <f>_xlfn.IFNA(+INDEX(Comp1!J:J,MATCH($B23,Comp1!$B:$B,0)),"No")</f>
        <v>Yes</v>
      </c>
      <c r="Q23" s="14">
        <f>_xlfn.IFNA(+INDEX(Comp1!K:K,MATCH($B23,Comp1!$B:$B,0)),"No")</f>
        <v>0</v>
      </c>
      <c r="R23" s="14">
        <f>_xlfn.IFNA(+INDEX(Comp1!L:L,MATCH($B23,Comp1!$B:$B,0)),"No")</f>
        <v>0</v>
      </c>
      <c r="S23" s="14">
        <f>_xlfn.IFNA(+INDEX(Comp1!M:M,MATCH($B23,Comp1!$B:$B,0)),"No")</f>
        <v>0</v>
      </c>
      <c r="T23" s="14">
        <f>_xlfn.IFNA(+INDEX(Comp1!N:N,MATCH($B23,Comp1!$B:$B,0)),"No")</f>
        <v>0</v>
      </c>
      <c r="U23" s="14">
        <f>_xlfn.IFNA(+INDEX(Comp1!O:O,MATCH($B23,Comp1!$B:$B,0)),"No")</f>
        <v>0</v>
      </c>
      <c r="V23" s="462">
        <f>IF(J23="yes",+INDEX('Final Comp Values'!$AY:$AY,MATCH('Monthy Targets'!$B23,'Final Comp Values'!C:C,0)),0)</f>
        <v>12.04</v>
      </c>
      <c r="W23" s="462">
        <f>IF(K23="yes",+INDEX('Final Comp Values'!$AY:$AY,MATCH('Monthy Targets'!$B23,'Final Comp Values'!$C:$C,0)),0)</f>
        <v>12.04</v>
      </c>
      <c r="X23" s="462">
        <f>IF(L23="yes",+INDEX('Final Comp Values'!$AY:$AY,MATCH('Monthy Targets'!$B23,'Final Comp Values'!$C:$C,0)),0)</f>
        <v>12.04</v>
      </c>
      <c r="Y23" s="462">
        <f>IF(M23="yes",+INDEX('Final Comp Values'!$BN:$BN,MATCH('Monthy Targets'!$B23,'Final Comp Values'!$C:$C,0)),0)</f>
        <v>12.04</v>
      </c>
      <c r="Z23" s="462">
        <f>IF(N23="yes",+INDEX('Final Comp Values'!$BN:$BN,MATCH('Monthy Targets'!$B23,'Final Comp Values'!$C:$C,0)),0)</f>
        <v>12.04</v>
      </c>
      <c r="AA23" s="462">
        <f>IF(O23="yes",+INDEX('Final Comp Values'!$BN:$BN,MATCH('Monthy Targets'!$B23,'Final Comp Values'!$C:$C,0)),0)</f>
        <v>12.04</v>
      </c>
      <c r="AB23" s="462">
        <f>IF(P23="yes",+INDEX('Final Comp Values'!$BR:$BR,MATCH('Monthy Targets'!$B23,'Final Comp Values'!$C:$C,0)),0)</f>
        <v>12.11</v>
      </c>
      <c r="AC23" s="462">
        <f>IF(Q23="yes",+INDEX('Final Comp Values'!$BR:$BR,MATCH('Monthy Targets'!$B23,'Final Comp Values'!$C:$C,0)),0)</f>
        <v>0</v>
      </c>
      <c r="AD23" s="462">
        <f>IF(R23="yes",+INDEX('Final Comp Values'!$BR:$BR,MATCH('Monthy Targets'!$B23,'Final Comp Values'!$C:$C,0)),0)</f>
        <v>0</v>
      </c>
      <c r="AE23" s="462">
        <f>IF(S23="yes",+INDEX('Final Comp Values'!$BV:$BV,MATCH('Monthy Targets'!$B23,'Final Comp Values'!$C:$C,0)),0)</f>
        <v>0</v>
      </c>
      <c r="AF23" s="462">
        <f>IF(T23="yes",+INDEX('Final Comp Values'!$BV:$BV,MATCH('Monthy Targets'!$B23,'Final Comp Values'!$C:$C,0)),0)</f>
        <v>0</v>
      </c>
      <c r="AG23" s="462">
        <f>IF(U23="yes",+INDEX('Final Comp Values'!$BV:$BV,MATCH('Monthy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t="str">
        <f>_xlfn.IFNA(+INDEX(Comp1!I:I,MATCH($B24,Comp1!$B:$B,0)),"No")</f>
        <v>Yes</v>
      </c>
      <c r="P24" s="14" t="str">
        <f>_xlfn.IFNA(+INDEX(Comp1!J:J,MATCH($B24,Comp1!$B:$B,0)),"No")</f>
        <v>Yes</v>
      </c>
      <c r="Q24" s="14">
        <f>_xlfn.IFNA(+INDEX(Comp1!K:K,MATCH($B24,Comp1!$B:$B,0)),"No")</f>
        <v>0</v>
      </c>
      <c r="R24" s="14">
        <f>_xlfn.IFNA(+INDEX(Comp1!L:L,MATCH($B24,Comp1!$B:$B,0)),"No")</f>
        <v>0</v>
      </c>
      <c r="S24" s="14">
        <f>_xlfn.IFNA(+INDEX(Comp1!M:M,MATCH($B24,Comp1!$B:$B,0)),"No")</f>
        <v>0</v>
      </c>
      <c r="T24" s="14">
        <f>_xlfn.IFNA(+INDEX(Comp1!N:N,MATCH($B24,Comp1!$B:$B,0)),"No")</f>
        <v>0</v>
      </c>
      <c r="U24" s="14">
        <f>_xlfn.IFNA(+INDEX(Comp1!O:O,MATCH($B24,Comp1!$B:$B,0)),"No")</f>
        <v>0</v>
      </c>
      <c r="V24" s="462">
        <f>IF(J24="yes",+INDEX('Final Comp Values'!$AY:$AY,MATCH('Monthy Targets'!$B24,'Final Comp Values'!C:C,0)),0)</f>
        <v>1.26</v>
      </c>
      <c r="W24" s="462">
        <f>IF(K24="yes",+INDEX('Final Comp Values'!$AY:$AY,MATCH('Monthy Targets'!$B24,'Final Comp Values'!$C:$C,0)),0)</f>
        <v>1.26</v>
      </c>
      <c r="X24" s="462">
        <f>IF(L24="yes",+INDEX('Final Comp Values'!$AY:$AY,MATCH('Monthy Targets'!$B24,'Final Comp Values'!$C:$C,0)),0)</f>
        <v>1.26</v>
      </c>
      <c r="Y24" s="462">
        <f>IF(M24="yes",+INDEX('Final Comp Values'!$BN:$BN,MATCH('Monthy Targets'!$B24,'Final Comp Values'!$C:$C,0)),0)</f>
        <v>1.26</v>
      </c>
      <c r="Z24" s="462">
        <f>IF(N24="yes",+INDEX('Final Comp Values'!$BN:$BN,MATCH('Monthy Targets'!$B24,'Final Comp Values'!$C:$C,0)),0)</f>
        <v>1.26</v>
      </c>
      <c r="AA24" s="462">
        <f>IF(O24="yes",+INDEX('Final Comp Values'!$BN:$BN,MATCH('Monthy Targets'!$B24,'Final Comp Values'!$C:$C,0)),0)</f>
        <v>1.26</v>
      </c>
      <c r="AB24" s="462">
        <f>IF(P24="yes",+INDEX('Final Comp Values'!$BR:$BR,MATCH('Monthy Targets'!$B24,'Final Comp Values'!$C:$C,0)),0)</f>
        <v>1.26</v>
      </c>
      <c r="AC24" s="462">
        <f>IF(Q24="yes",+INDEX('Final Comp Values'!$BR:$BR,MATCH('Monthy Targets'!$B24,'Final Comp Values'!$C:$C,0)),0)</f>
        <v>0</v>
      </c>
      <c r="AD24" s="462">
        <f>IF(R24="yes",+INDEX('Final Comp Values'!$BR:$BR,MATCH('Monthy Targets'!$B24,'Final Comp Values'!$C:$C,0)),0)</f>
        <v>0</v>
      </c>
      <c r="AE24" s="462">
        <f>IF(S24="yes",+INDEX('Final Comp Values'!$BV:$BV,MATCH('Monthy Targets'!$B24,'Final Comp Values'!$C:$C,0)),0)</f>
        <v>0</v>
      </c>
      <c r="AF24" s="462">
        <f>IF(T24="yes",+INDEX('Final Comp Values'!$BV:$BV,MATCH('Monthy Targets'!$B24,'Final Comp Values'!$C:$C,0)),0)</f>
        <v>0</v>
      </c>
      <c r="AG24" s="462">
        <f>IF(U24="yes",+INDEX('Final Comp Values'!$BV:$BV,MATCH('Monthy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2">
        <f>IF(J25="yes",+INDEX('Final Comp Values'!$AY:$AY,MATCH('Monthy Targets'!$B25,'Final Comp Values'!C:C,0)),0)</f>
        <v>0</v>
      </c>
      <c r="W25" s="462">
        <f>IF(K25="yes",+INDEX('Final Comp Values'!$AY:$AY,MATCH('Monthy Targets'!$B25,'Final Comp Values'!$C:$C,0)),0)</f>
        <v>0</v>
      </c>
      <c r="X25" s="462">
        <f>IF(L25="yes",+INDEX('Final Comp Values'!$AY:$AY,MATCH('Monthy Targets'!$B25,'Final Comp Values'!$C:$C,0)),0)</f>
        <v>0</v>
      </c>
      <c r="Y25" s="462">
        <f>IF(M25="yes",+INDEX('Final Comp Values'!$BN:$BN,MATCH('Monthy Targets'!$B25,'Final Comp Values'!$C:$C,0)),0)</f>
        <v>0</v>
      </c>
      <c r="Z25" s="462">
        <f>IF(N25="yes",+INDEX('Final Comp Values'!$BN:$BN,MATCH('Monthy Targets'!$B25,'Final Comp Values'!$C:$C,0)),0)</f>
        <v>0</v>
      </c>
      <c r="AA25" s="462">
        <f>IF(O25="yes",+INDEX('Final Comp Values'!$BN:$BN,MATCH('Monthy Targets'!$B25,'Final Comp Values'!$C:$C,0)),0)</f>
        <v>0</v>
      </c>
      <c r="AB25" s="462">
        <f>IF(P25="yes",+INDEX('Final Comp Values'!$BR:$BR,MATCH('Monthy Targets'!$B25,'Final Comp Values'!$C:$C,0)),0)</f>
        <v>0</v>
      </c>
      <c r="AC25" s="462">
        <f>IF(Q25="yes",+INDEX('Final Comp Values'!$BR:$BR,MATCH('Monthy Targets'!$B25,'Final Comp Values'!$C:$C,0)),0)</f>
        <v>0</v>
      </c>
      <c r="AD25" s="462">
        <f>IF(R25="yes",+INDEX('Final Comp Values'!$BR:$BR,MATCH('Monthy Targets'!$B25,'Final Comp Values'!$C:$C,0)),0)</f>
        <v>0</v>
      </c>
      <c r="AE25" s="462">
        <f>IF(S25="yes",+INDEX('Final Comp Values'!$BV:$BV,MATCH('Monthy Targets'!$B25,'Final Comp Values'!$C:$C,0)),0)</f>
        <v>0</v>
      </c>
      <c r="AF25" s="462">
        <f>IF(T25="yes",+INDEX('Final Comp Values'!$BV:$BV,MATCH('Monthy Targets'!$B25,'Final Comp Values'!$C:$C,0)),0)</f>
        <v>0</v>
      </c>
      <c r="AG25" s="462">
        <f>IF(U25="yes",+INDEX('Final Comp Values'!$BV:$BV,MATCH('Monthy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t="str">
        <f>_xlfn.IFNA(+INDEX(Comp1!I:I,MATCH($B26,Comp1!$B:$B,0)),"No")</f>
        <v>Yes</v>
      </c>
      <c r="P26" s="14" t="str">
        <f>_xlfn.IFNA(+INDEX(Comp1!J:J,MATCH($B26,Comp1!$B:$B,0)),"No")</f>
        <v>Yes</v>
      </c>
      <c r="Q26" s="14">
        <f>_xlfn.IFNA(+INDEX(Comp1!K:K,MATCH($B26,Comp1!$B:$B,0)),"No")</f>
        <v>0</v>
      </c>
      <c r="R26" s="14">
        <f>_xlfn.IFNA(+INDEX(Comp1!L:L,MATCH($B26,Comp1!$B:$B,0)),"No")</f>
        <v>0</v>
      </c>
      <c r="S26" s="14">
        <f>_xlfn.IFNA(+INDEX(Comp1!M:M,MATCH($B26,Comp1!$B:$B,0)),"No")</f>
        <v>0</v>
      </c>
      <c r="T26" s="14">
        <f>_xlfn.IFNA(+INDEX(Comp1!N:N,MATCH($B26,Comp1!$B:$B,0)),"No")</f>
        <v>0</v>
      </c>
      <c r="U26" s="14">
        <f>_xlfn.IFNA(+INDEX(Comp1!O:O,MATCH($B26,Comp1!$B:$B,0)),"No")</f>
        <v>0</v>
      </c>
      <c r="V26" s="462">
        <f>IF(J26="yes",+INDEX('Final Comp Values'!$AY:$AY,MATCH('Monthy Targets'!$B26,'Final Comp Values'!C:C,0)),0)</f>
        <v>6.21</v>
      </c>
      <c r="W26" s="462">
        <f>IF(K26="yes",+INDEX('Final Comp Values'!$AY:$AY,MATCH('Monthy Targets'!$B26,'Final Comp Values'!$C:$C,0)),0)</f>
        <v>6.21</v>
      </c>
      <c r="X26" s="462">
        <f>IF(L26="yes",+INDEX('Final Comp Values'!$AY:$AY,MATCH('Monthy Targets'!$B26,'Final Comp Values'!$C:$C,0)),0)</f>
        <v>6.21</v>
      </c>
      <c r="Y26" s="462">
        <f>IF(M26="yes",+INDEX('Final Comp Values'!$BN:$BN,MATCH('Monthy Targets'!$B26,'Final Comp Values'!$C:$C,0)),0)</f>
        <v>6.21</v>
      </c>
      <c r="Z26" s="462">
        <f>IF(N26="yes",+INDEX('Final Comp Values'!$BN:$BN,MATCH('Monthy Targets'!$B26,'Final Comp Values'!$C:$C,0)),0)</f>
        <v>6.21</v>
      </c>
      <c r="AA26" s="462">
        <f>IF(O26="yes",+INDEX('Final Comp Values'!$BN:$BN,MATCH('Monthy Targets'!$B26,'Final Comp Values'!$C:$C,0)),0)</f>
        <v>6.21</v>
      </c>
      <c r="AB26" s="462">
        <f>IF(P26="yes",+INDEX('Final Comp Values'!$BR:$BR,MATCH('Monthy Targets'!$B26,'Final Comp Values'!$C:$C,0)),0)</f>
        <v>6.24</v>
      </c>
      <c r="AC26" s="462">
        <f>IF(Q26="yes",+INDEX('Final Comp Values'!$BR:$BR,MATCH('Monthy Targets'!$B26,'Final Comp Values'!$C:$C,0)),0)</f>
        <v>0</v>
      </c>
      <c r="AD26" s="462">
        <f>IF(R26="yes",+INDEX('Final Comp Values'!$BR:$BR,MATCH('Monthy Targets'!$B26,'Final Comp Values'!$C:$C,0)),0)</f>
        <v>0</v>
      </c>
      <c r="AE26" s="462">
        <f>IF(S26="yes",+INDEX('Final Comp Values'!$BV:$BV,MATCH('Monthy Targets'!$B26,'Final Comp Values'!$C:$C,0)),0)</f>
        <v>0</v>
      </c>
      <c r="AF26" s="462">
        <f>IF(T26="yes",+INDEX('Final Comp Values'!$BV:$BV,MATCH('Monthy Targets'!$B26,'Final Comp Values'!$C:$C,0)),0)</f>
        <v>0</v>
      </c>
      <c r="AG26" s="462">
        <f>IF(U26="yes",+INDEX('Final Comp Values'!$BV:$BV,MATCH('Monthy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t="str">
        <f>_xlfn.IFNA(+INDEX(Comp1!I:I,MATCH($B27,Comp1!$B:$B,0)),"No")</f>
        <v>Yes</v>
      </c>
      <c r="P27" s="14" t="str">
        <f>_xlfn.IFNA(+INDEX(Comp1!J:J,MATCH($B27,Comp1!$B:$B,0)),"No")</f>
        <v>Yes</v>
      </c>
      <c r="Q27" s="14">
        <f>_xlfn.IFNA(+INDEX(Comp1!K:K,MATCH($B27,Comp1!$B:$B,0)),"No")</f>
        <v>0</v>
      </c>
      <c r="R27" s="14">
        <f>_xlfn.IFNA(+INDEX(Comp1!L:L,MATCH($B27,Comp1!$B:$B,0)),"No")</f>
        <v>0</v>
      </c>
      <c r="S27" s="14">
        <f>_xlfn.IFNA(+INDEX(Comp1!M:M,MATCH($B27,Comp1!$B:$B,0)),"No")</f>
        <v>0</v>
      </c>
      <c r="T27" s="14">
        <f>_xlfn.IFNA(+INDEX(Comp1!N:N,MATCH($B27,Comp1!$B:$B,0)),"No")</f>
        <v>0</v>
      </c>
      <c r="U27" s="14">
        <f>_xlfn.IFNA(+INDEX(Comp1!O:O,MATCH($B27,Comp1!$B:$B,0)),"No")</f>
        <v>0</v>
      </c>
      <c r="V27" s="462">
        <f>IF(J27="yes",+INDEX('Final Comp Values'!$AY:$AY,MATCH('Monthy Targets'!$B27,'Final Comp Values'!C:C,0)),0)</f>
        <v>6.34</v>
      </c>
      <c r="W27" s="462">
        <f>IF(K27="yes",+INDEX('Final Comp Values'!$AY:$AY,MATCH('Monthy Targets'!$B27,'Final Comp Values'!$C:$C,0)),0)</f>
        <v>6.34</v>
      </c>
      <c r="X27" s="462">
        <f>IF(L27="yes",+INDEX('Final Comp Values'!$AY:$AY,MATCH('Monthy Targets'!$B27,'Final Comp Values'!$C:$C,0)),0)</f>
        <v>6.34</v>
      </c>
      <c r="Y27" s="462">
        <f>IF(M27="yes",+INDEX('Final Comp Values'!$BN:$BN,MATCH('Monthy Targets'!$B27,'Final Comp Values'!$C:$C,0)),0)</f>
        <v>6.34</v>
      </c>
      <c r="Z27" s="462">
        <f>IF(N27="yes",+INDEX('Final Comp Values'!$BN:$BN,MATCH('Monthy Targets'!$B27,'Final Comp Values'!$C:$C,0)),0)</f>
        <v>6.34</v>
      </c>
      <c r="AA27" s="462">
        <f>IF(O27="yes",+INDEX('Final Comp Values'!$BN:$BN,MATCH('Monthy Targets'!$B27,'Final Comp Values'!$C:$C,0)),0)</f>
        <v>6.34</v>
      </c>
      <c r="AB27" s="462">
        <f>IF(P27="yes",+INDEX('Final Comp Values'!$BR:$BR,MATCH('Monthy Targets'!$B27,'Final Comp Values'!$C:$C,0)),0)</f>
        <v>6.37</v>
      </c>
      <c r="AC27" s="462">
        <f>IF(Q27="yes",+INDEX('Final Comp Values'!$BR:$BR,MATCH('Monthy Targets'!$B27,'Final Comp Values'!$C:$C,0)),0)</f>
        <v>0</v>
      </c>
      <c r="AD27" s="462">
        <f>IF(R27="yes",+INDEX('Final Comp Values'!$BR:$BR,MATCH('Monthy Targets'!$B27,'Final Comp Values'!$C:$C,0)),0)</f>
        <v>0</v>
      </c>
      <c r="AE27" s="462">
        <f>IF(S27="yes",+INDEX('Final Comp Values'!$BV:$BV,MATCH('Monthy Targets'!$B27,'Final Comp Values'!$C:$C,0)),0)</f>
        <v>0</v>
      </c>
      <c r="AF27" s="462">
        <f>IF(T27="yes",+INDEX('Final Comp Values'!$BV:$BV,MATCH('Monthy Targets'!$B27,'Final Comp Values'!$C:$C,0)),0)</f>
        <v>0</v>
      </c>
      <c r="AG27" s="462">
        <f>IF(U27="yes",+INDEX('Final Comp Values'!$BV:$BV,MATCH('Monthy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t="str">
        <f>_xlfn.IFNA(+INDEX(Comp1!I:I,MATCH($B28,Comp1!$B:$B,0)),"No")</f>
        <v>Yes</v>
      </c>
      <c r="P28" s="14" t="str">
        <f>_xlfn.IFNA(+INDEX(Comp1!J:J,MATCH($B28,Comp1!$B:$B,0)),"No")</f>
        <v>Yes</v>
      </c>
      <c r="Q28" s="14">
        <f>_xlfn.IFNA(+INDEX(Comp1!K:K,MATCH($B28,Comp1!$B:$B,0)),"No")</f>
        <v>0</v>
      </c>
      <c r="R28" s="14">
        <f>_xlfn.IFNA(+INDEX(Comp1!L:L,MATCH($B28,Comp1!$B:$B,0)),"No")</f>
        <v>0</v>
      </c>
      <c r="S28" s="14">
        <f>_xlfn.IFNA(+INDEX(Comp1!M:M,MATCH($B28,Comp1!$B:$B,0)),"No")</f>
        <v>0</v>
      </c>
      <c r="T28" s="14">
        <f>_xlfn.IFNA(+INDEX(Comp1!N:N,MATCH($B28,Comp1!$B:$B,0)),"No")</f>
        <v>0</v>
      </c>
      <c r="U28" s="14">
        <f>_xlfn.IFNA(+INDEX(Comp1!O:O,MATCH($B28,Comp1!$B:$B,0)),"No")</f>
        <v>0</v>
      </c>
      <c r="V28" s="462">
        <f>IF(J28="yes",+INDEX('Final Comp Values'!$AY:$AY,MATCH('Monthy Targets'!$B28,'Final Comp Values'!C:C,0)),0)</f>
        <v>9.3800000000000008</v>
      </c>
      <c r="W28" s="462">
        <f>IF(K28="yes",+INDEX('Final Comp Values'!$AY:$AY,MATCH('Monthy Targets'!$B28,'Final Comp Values'!$C:$C,0)),0)</f>
        <v>9.3800000000000008</v>
      </c>
      <c r="X28" s="462">
        <f>IF(L28="yes",+INDEX('Final Comp Values'!$AY:$AY,MATCH('Monthy Targets'!$B28,'Final Comp Values'!$C:$C,0)),0)</f>
        <v>9.3800000000000008</v>
      </c>
      <c r="Y28" s="462">
        <f>IF(M28="yes",+INDEX('Final Comp Values'!$BN:$BN,MATCH('Monthy Targets'!$B28,'Final Comp Values'!$C:$C,0)),0)</f>
        <v>9.3800000000000008</v>
      </c>
      <c r="Z28" s="462">
        <f>IF(N28="yes",+INDEX('Final Comp Values'!$BN:$BN,MATCH('Monthy Targets'!$B28,'Final Comp Values'!$C:$C,0)),0)</f>
        <v>9.3800000000000008</v>
      </c>
      <c r="AA28" s="462">
        <f>IF(O28="yes",+INDEX('Final Comp Values'!$BN:$BN,MATCH('Monthy Targets'!$B28,'Final Comp Values'!$C:$C,0)),0)</f>
        <v>9.3800000000000008</v>
      </c>
      <c r="AB28" s="462">
        <f>IF(P28="yes",+INDEX('Final Comp Values'!$BR:$BR,MATCH('Monthy Targets'!$B28,'Final Comp Values'!$C:$C,0)),0)</f>
        <v>9.42</v>
      </c>
      <c r="AC28" s="462">
        <f>IF(Q28="yes",+INDEX('Final Comp Values'!$BR:$BR,MATCH('Monthy Targets'!$B28,'Final Comp Values'!$C:$C,0)),0)</f>
        <v>0</v>
      </c>
      <c r="AD28" s="462">
        <f>IF(R28="yes",+INDEX('Final Comp Values'!$BR:$BR,MATCH('Monthy Targets'!$B28,'Final Comp Values'!$C:$C,0)),0)</f>
        <v>0</v>
      </c>
      <c r="AE28" s="462">
        <f>IF(S28="yes",+INDEX('Final Comp Values'!$BV:$BV,MATCH('Monthy Targets'!$B28,'Final Comp Values'!$C:$C,0)),0)</f>
        <v>0</v>
      </c>
      <c r="AF28" s="462">
        <f>IF(T28="yes",+INDEX('Final Comp Values'!$BV:$BV,MATCH('Monthy Targets'!$B28,'Final Comp Values'!$C:$C,0)),0)</f>
        <v>0</v>
      </c>
      <c r="AG28" s="462">
        <f>IF(U28="yes",+INDEX('Final Comp Values'!$BV:$BV,MATCH('Monthy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t="str">
        <f>_xlfn.IFNA(+INDEX(Comp1!I:I,MATCH($B29,Comp1!$B:$B,0)),"No")</f>
        <v>Yes</v>
      </c>
      <c r="P29" s="14" t="str">
        <f>_xlfn.IFNA(+INDEX(Comp1!J:J,MATCH($B29,Comp1!$B:$B,0)),"No")</f>
        <v>Yes</v>
      </c>
      <c r="Q29" s="14">
        <f>_xlfn.IFNA(+INDEX(Comp1!K:K,MATCH($B29,Comp1!$B:$B,0)),"No")</f>
        <v>0</v>
      </c>
      <c r="R29" s="14">
        <f>_xlfn.IFNA(+INDEX(Comp1!L:L,MATCH($B29,Comp1!$B:$B,0)),"No")</f>
        <v>0</v>
      </c>
      <c r="S29" s="14">
        <f>_xlfn.IFNA(+INDEX(Comp1!M:M,MATCH($B29,Comp1!$B:$B,0)),"No")</f>
        <v>0</v>
      </c>
      <c r="T29" s="14">
        <f>_xlfn.IFNA(+INDEX(Comp1!N:N,MATCH($B29,Comp1!$B:$B,0)),"No")</f>
        <v>0</v>
      </c>
      <c r="U29" s="14">
        <f>_xlfn.IFNA(+INDEX(Comp1!O:O,MATCH($B29,Comp1!$B:$B,0)),"No")</f>
        <v>0</v>
      </c>
      <c r="V29" s="462">
        <f>IF(J29="yes",+INDEX('Final Comp Values'!$AY:$AY,MATCH('Monthy Targets'!$B29,'Final Comp Values'!C:C,0)),0)</f>
        <v>5.08</v>
      </c>
      <c r="W29" s="462">
        <f>IF(K29="yes",+INDEX('Final Comp Values'!$AY:$AY,MATCH('Monthy Targets'!$B29,'Final Comp Values'!$C:$C,0)),0)</f>
        <v>5.08</v>
      </c>
      <c r="X29" s="462">
        <f>IF(L29="yes",+INDEX('Final Comp Values'!$AY:$AY,MATCH('Monthy Targets'!$B29,'Final Comp Values'!$C:$C,0)),0)</f>
        <v>5.08</v>
      </c>
      <c r="Y29" s="462">
        <f>IF(M29="yes",+INDEX('Final Comp Values'!$BN:$BN,MATCH('Monthy Targets'!$B29,'Final Comp Values'!$C:$C,0)),0)</f>
        <v>5.08</v>
      </c>
      <c r="Z29" s="462">
        <f>IF(N29="yes",+INDEX('Final Comp Values'!$BN:$BN,MATCH('Monthy Targets'!$B29,'Final Comp Values'!$C:$C,0)),0)</f>
        <v>5.08</v>
      </c>
      <c r="AA29" s="462">
        <f>IF(O29="yes",+INDEX('Final Comp Values'!$BN:$BN,MATCH('Monthy Targets'!$B29,'Final Comp Values'!$C:$C,0)),0)</f>
        <v>5.08</v>
      </c>
      <c r="AB29" s="462">
        <f>IF(P29="yes",+INDEX('Final Comp Values'!$BR:$BR,MATCH('Monthy Targets'!$B29,'Final Comp Values'!$C:$C,0)),0)</f>
        <v>5.1100000000000003</v>
      </c>
      <c r="AC29" s="462">
        <f>IF(Q29="yes",+INDEX('Final Comp Values'!$BR:$BR,MATCH('Monthy Targets'!$B29,'Final Comp Values'!$C:$C,0)),0)</f>
        <v>0</v>
      </c>
      <c r="AD29" s="462">
        <f>IF(R29="yes",+INDEX('Final Comp Values'!$BR:$BR,MATCH('Monthy Targets'!$B29,'Final Comp Values'!$C:$C,0)),0)</f>
        <v>0</v>
      </c>
      <c r="AE29" s="462">
        <f>IF(S29="yes",+INDEX('Final Comp Values'!$BV:$BV,MATCH('Monthy Targets'!$B29,'Final Comp Values'!$C:$C,0)),0)</f>
        <v>0</v>
      </c>
      <c r="AF29" s="462">
        <f>IF(T29="yes",+INDEX('Final Comp Values'!$BV:$BV,MATCH('Monthy Targets'!$B29,'Final Comp Values'!$C:$C,0)),0)</f>
        <v>0</v>
      </c>
      <c r="AG29" s="462">
        <f>IF(U29="yes",+INDEX('Final Comp Values'!$BV:$BV,MATCH('Monthy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t="str">
        <f>_xlfn.IFNA(+INDEX(Comp1!I:I,MATCH($B30,Comp1!$B:$B,0)),"No")</f>
        <v>Yes</v>
      </c>
      <c r="P30" s="14" t="str">
        <f>_xlfn.IFNA(+INDEX(Comp1!J:J,MATCH($B30,Comp1!$B:$B,0)),"No")</f>
        <v>Yes</v>
      </c>
      <c r="Q30" s="14">
        <f>_xlfn.IFNA(+INDEX(Comp1!K:K,MATCH($B30,Comp1!$B:$B,0)),"No")</f>
        <v>0</v>
      </c>
      <c r="R30" s="14">
        <f>_xlfn.IFNA(+INDEX(Comp1!L:L,MATCH($B30,Comp1!$B:$B,0)),"No")</f>
        <v>0</v>
      </c>
      <c r="S30" s="14">
        <f>_xlfn.IFNA(+INDEX(Comp1!M:M,MATCH($B30,Comp1!$B:$B,0)),"No")</f>
        <v>0</v>
      </c>
      <c r="T30" s="14">
        <f>_xlfn.IFNA(+INDEX(Comp1!N:N,MATCH($B30,Comp1!$B:$B,0)),"No")</f>
        <v>0</v>
      </c>
      <c r="U30" s="14">
        <f>_xlfn.IFNA(+INDEX(Comp1!O:O,MATCH($B30,Comp1!$B:$B,0)),"No")</f>
        <v>0</v>
      </c>
      <c r="V30" s="462">
        <f>IF(J30="yes",+INDEX('Final Comp Values'!$AY:$AY,MATCH('Monthy Targets'!$B30,'Final Comp Values'!C:C,0)),0)</f>
        <v>6.52</v>
      </c>
      <c r="W30" s="462">
        <f>IF(K30="yes",+INDEX('Final Comp Values'!$AY:$AY,MATCH('Monthy Targets'!$B30,'Final Comp Values'!$C:$C,0)),0)</f>
        <v>6.52</v>
      </c>
      <c r="X30" s="462">
        <f>IF(L30="yes",+INDEX('Final Comp Values'!$AY:$AY,MATCH('Monthy Targets'!$B30,'Final Comp Values'!$C:$C,0)),0)</f>
        <v>6.52</v>
      </c>
      <c r="Y30" s="462">
        <f>IF(M30="yes",+INDEX('Final Comp Values'!$BN:$BN,MATCH('Monthy Targets'!$B30,'Final Comp Values'!$C:$C,0)),0)</f>
        <v>6.52</v>
      </c>
      <c r="Z30" s="462">
        <f>IF(N30="yes",+INDEX('Final Comp Values'!$BN:$BN,MATCH('Monthy Targets'!$B30,'Final Comp Values'!$C:$C,0)),0)</f>
        <v>6.52</v>
      </c>
      <c r="AA30" s="462">
        <f>IF(O30="yes",+INDEX('Final Comp Values'!$BN:$BN,MATCH('Monthy Targets'!$B30,'Final Comp Values'!$C:$C,0)),0)</f>
        <v>6.52</v>
      </c>
      <c r="AB30" s="462">
        <f>IF(P30="yes",+INDEX('Final Comp Values'!$BR:$BR,MATCH('Monthy Targets'!$B30,'Final Comp Values'!$C:$C,0)),0)</f>
        <v>6.54</v>
      </c>
      <c r="AC30" s="462">
        <f>IF(Q30="yes",+INDEX('Final Comp Values'!$BR:$BR,MATCH('Monthy Targets'!$B30,'Final Comp Values'!$C:$C,0)),0)</f>
        <v>0</v>
      </c>
      <c r="AD30" s="462">
        <f>IF(R30="yes",+INDEX('Final Comp Values'!$BR:$BR,MATCH('Monthy Targets'!$B30,'Final Comp Values'!$C:$C,0)),0)</f>
        <v>0</v>
      </c>
      <c r="AE30" s="462">
        <f>IF(S30="yes",+INDEX('Final Comp Values'!$BV:$BV,MATCH('Monthy Targets'!$B30,'Final Comp Values'!$C:$C,0)),0)</f>
        <v>0</v>
      </c>
      <c r="AF30" s="462">
        <f>IF(T30="yes",+INDEX('Final Comp Values'!$BV:$BV,MATCH('Monthy Targets'!$B30,'Final Comp Values'!$C:$C,0)),0)</f>
        <v>0</v>
      </c>
      <c r="AG30" s="462">
        <f>IF(U30="yes",+INDEX('Final Comp Values'!$BV:$BV,MATCH('Monthy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t="str">
        <f>_xlfn.IFNA(+INDEX(Comp1!I:I,MATCH($B31,Comp1!$B:$B,0)),"No")</f>
        <v>Yes</v>
      </c>
      <c r="P31" s="14" t="str">
        <f>_xlfn.IFNA(+INDEX(Comp1!J:J,MATCH($B31,Comp1!$B:$B,0)),"No")</f>
        <v>Yes</v>
      </c>
      <c r="Q31" s="14">
        <f>_xlfn.IFNA(+INDEX(Comp1!K:K,MATCH($B31,Comp1!$B:$B,0)),"No")</f>
        <v>0</v>
      </c>
      <c r="R31" s="14">
        <f>_xlfn.IFNA(+INDEX(Comp1!L:L,MATCH($B31,Comp1!$B:$B,0)),"No")</f>
        <v>0</v>
      </c>
      <c r="S31" s="14">
        <f>_xlfn.IFNA(+INDEX(Comp1!M:M,MATCH($B31,Comp1!$B:$B,0)),"No")</f>
        <v>0</v>
      </c>
      <c r="T31" s="14">
        <f>_xlfn.IFNA(+INDEX(Comp1!N:N,MATCH($B31,Comp1!$B:$B,0)),"No")</f>
        <v>0</v>
      </c>
      <c r="U31" s="14">
        <f>_xlfn.IFNA(+INDEX(Comp1!O:O,MATCH($B31,Comp1!$B:$B,0)),"No")</f>
        <v>0</v>
      </c>
      <c r="V31" s="462">
        <f>IF(J31="yes",+INDEX('Final Comp Values'!$AY:$AY,MATCH('Monthy Targets'!$B31,'Final Comp Values'!C:C,0)),0)</f>
        <v>5.0999999999999996</v>
      </c>
      <c r="W31" s="462">
        <f>IF(K31="yes",+INDEX('Final Comp Values'!$AY:$AY,MATCH('Monthy Targets'!$B31,'Final Comp Values'!$C:$C,0)),0)</f>
        <v>5.0999999999999996</v>
      </c>
      <c r="X31" s="462">
        <f>IF(L31="yes",+INDEX('Final Comp Values'!$AY:$AY,MATCH('Monthy Targets'!$B31,'Final Comp Values'!$C:$C,0)),0)</f>
        <v>5.0999999999999996</v>
      </c>
      <c r="Y31" s="462">
        <f>IF(M31="yes",+INDEX('Final Comp Values'!$BN:$BN,MATCH('Monthy Targets'!$B31,'Final Comp Values'!$C:$C,0)),0)</f>
        <v>5.0999999999999996</v>
      </c>
      <c r="Z31" s="462">
        <f>IF(N31="yes",+INDEX('Final Comp Values'!$BN:$BN,MATCH('Monthy Targets'!$B31,'Final Comp Values'!$C:$C,0)),0)</f>
        <v>5.0999999999999996</v>
      </c>
      <c r="AA31" s="462">
        <f>IF(O31="yes",+INDEX('Final Comp Values'!$BN:$BN,MATCH('Monthy Targets'!$B31,'Final Comp Values'!$C:$C,0)),0)</f>
        <v>5.0999999999999996</v>
      </c>
      <c r="AB31" s="462">
        <f>IF(P31="yes",+INDEX('Final Comp Values'!$BR:$BR,MATCH('Monthy Targets'!$B31,'Final Comp Values'!$C:$C,0)),0)</f>
        <v>5.13</v>
      </c>
      <c r="AC31" s="462">
        <f>IF(Q31="yes",+INDEX('Final Comp Values'!$BR:$BR,MATCH('Monthy Targets'!$B31,'Final Comp Values'!$C:$C,0)),0)</f>
        <v>0</v>
      </c>
      <c r="AD31" s="462">
        <f>IF(R31="yes",+INDEX('Final Comp Values'!$BR:$BR,MATCH('Monthy Targets'!$B31,'Final Comp Values'!$C:$C,0)),0)</f>
        <v>0</v>
      </c>
      <c r="AE31" s="462">
        <f>IF(S31="yes",+INDEX('Final Comp Values'!$BV:$BV,MATCH('Monthy Targets'!$B31,'Final Comp Values'!$C:$C,0)),0)</f>
        <v>0</v>
      </c>
      <c r="AF31" s="462">
        <f>IF(T31="yes",+INDEX('Final Comp Values'!$BV:$BV,MATCH('Monthy Targets'!$B31,'Final Comp Values'!$C:$C,0)),0)</f>
        <v>0</v>
      </c>
      <c r="AG31" s="462">
        <f>IF(U31="yes",+INDEX('Final Comp Values'!$BV:$BV,MATCH('Monthy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t="str">
        <f>_xlfn.IFNA(+INDEX(Comp1!I:I,MATCH($B32,Comp1!$B:$B,0)),"No")</f>
        <v>Yes</v>
      </c>
      <c r="P32" s="14" t="str">
        <f>_xlfn.IFNA(+INDEX(Comp1!J:J,MATCH($B32,Comp1!$B:$B,0)),"No")</f>
        <v>Yes</v>
      </c>
      <c r="Q32" s="14">
        <f>_xlfn.IFNA(+INDEX(Comp1!K:K,MATCH($B32,Comp1!$B:$B,0)),"No")</f>
        <v>0</v>
      </c>
      <c r="R32" s="14">
        <f>_xlfn.IFNA(+INDEX(Comp1!L:L,MATCH($B32,Comp1!$B:$B,0)),"No")</f>
        <v>0</v>
      </c>
      <c r="S32" s="14">
        <f>_xlfn.IFNA(+INDEX(Comp1!M:M,MATCH($B32,Comp1!$B:$B,0)),"No")</f>
        <v>0</v>
      </c>
      <c r="T32" s="14">
        <f>_xlfn.IFNA(+INDEX(Comp1!N:N,MATCH($B32,Comp1!$B:$B,0)),"No")</f>
        <v>0</v>
      </c>
      <c r="U32" s="14">
        <f>_xlfn.IFNA(+INDEX(Comp1!O:O,MATCH($B32,Comp1!$B:$B,0)),"No")</f>
        <v>0</v>
      </c>
      <c r="V32" s="462">
        <f>IF(J32="yes",+INDEX('Final Comp Values'!$AY:$AY,MATCH('Monthy Targets'!$B32,'Final Comp Values'!C:C,0)),0)</f>
        <v>2.75</v>
      </c>
      <c r="W32" s="462">
        <f>IF(K32="yes",+INDEX('Final Comp Values'!$AY:$AY,MATCH('Monthy Targets'!$B32,'Final Comp Values'!$C:$C,0)),0)</f>
        <v>2.75</v>
      </c>
      <c r="X32" s="462">
        <f>IF(L32="yes",+INDEX('Final Comp Values'!$AY:$AY,MATCH('Monthy Targets'!$B32,'Final Comp Values'!$C:$C,0)),0)</f>
        <v>2.75</v>
      </c>
      <c r="Y32" s="462">
        <f>IF(M32="yes",+INDEX('Final Comp Values'!$BN:$BN,MATCH('Monthy Targets'!$B32,'Final Comp Values'!$C:$C,0)),0)</f>
        <v>2.75</v>
      </c>
      <c r="Z32" s="462">
        <f>IF(N32="yes",+INDEX('Final Comp Values'!$BN:$BN,MATCH('Monthy Targets'!$B32,'Final Comp Values'!$C:$C,0)),0)</f>
        <v>2.75</v>
      </c>
      <c r="AA32" s="462">
        <f>IF(O32="yes",+INDEX('Final Comp Values'!$BN:$BN,MATCH('Monthy Targets'!$B32,'Final Comp Values'!$C:$C,0)),0)</f>
        <v>2.75</v>
      </c>
      <c r="AB32" s="462">
        <f>IF(P32="yes",+INDEX('Final Comp Values'!$BR:$BR,MATCH('Monthy Targets'!$B32,'Final Comp Values'!$C:$C,0)),0)</f>
        <v>2.76</v>
      </c>
      <c r="AC32" s="462">
        <f>IF(Q32="yes",+INDEX('Final Comp Values'!$BR:$BR,MATCH('Monthy Targets'!$B32,'Final Comp Values'!$C:$C,0)),0)</f>
        <v>0</v>
      </c>
      <c r="AD32" s="462">
        <f>IF(R32="yes",+INDEX('Final Comp Values'!$BR:$BR,MATCH('Monthy Targets'!$B32,'Final Comp Values'!$C:$C,0)),0)</f>
        <v>0</v>
      </c>
      <c r="AE32" s="462">
        <f>IF(S32="yes",+INDEX('Final Comp Values'!$BV:$BV,MATCH('Monthy Targets'!$B32,'Final Comp Values'!$C:$C,0)),0)</f>
        <v>0</v>
      </c>
      <c r="AF32" s="462">
        <f>IF(T32="yes",+INDEX('Final Comp Values'!$BV:$BV,MATCH('Monthy Targets'!$B32,'Final Comp Values'!$C:$C,0)),0)</f>
        <v>0</v>
      </c>
      <c r="AG32" s="462">
        <f>IF(U32="yes",+INDEX('Final Comp Values'!$BV:$BV,MATCH('Monthy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t="str">
        <f>_xlfn.IFNA(+INDEX(Comp1!I:I,MATCH($B33,Comp1!$B:$B,0)),"No")</f>
        <v>Yes</v>
      </c>
      <c r="P33" s="14" t="str">
        <f>_xlfn.IFNA(+INDEX(Comp1!J:J,MATCH($B33,Comp1!$B:$B,0)),"No")</f>
        <v>Yes</v>
      </c>
      <c r="Q33" s="14">
        <f>_xlfn.IFNA(+INDEX(Comp1!K:K,MATCH($B33,Comp1!$B:$B,0)),"No")</f>
        <v>0</v>
      </c>
      <c r="R33" s="14">
        <f>_xlfn.IFNA(+INDEX(Comp1!L:L,MATCH($B33,Comp1!$B:$B,0)),"No")</f>
        <v>0</v>
      </c>
      <c r="S33" s="14">
        <f>_xlfn.IFNA(+INDEX(Comp1!M:M,MATCH($B33,Comp1!$B:$B,0)),"No")</f>
        <v>0</v>
      </c>
      <c r="T33" s="14">
        <f>_xlfn.IFNA(+INDEX(Comp1!N:N,MATCH($B33,Comp1!$B:$B,0)),"No")</f>
        <v>0</v>
      </c>
      <c r="U33" s="14">
        <f>_xlfn.IFNA(+INDEX(Comp1!O:O,MATCH($B33,Comp1!$B:$B,0)),"No")</f>
        <v>0</v>
      </c>
      <c r="V33" s="462">
        <f>IF(J33="yes",+INDEX('Final Comp Values'!$AY:$AY,MATCH('Monthy Targets'!$B33,'Final Comp Values'!C:C,0)),0)</f>
        <v>4.34</v>
      </c>
      <c r="W33" s="462">
        <f>IF(K33="yes",+INDEX('Final Comp Values'!$AY:$AY,MATCH('Monthy Targets'!$B33,'Final Comp Values'!$C:$C,0)),0)</f>
        <v>4.34</v>
      </c>
      <c r="X33" s="462">
        <f>IF(L33="yes",+INDEX('Final Comp Values'!$AY:$AY,MATCH('Monthy Targets'!$B33,'Final Comp Values'!$C:$C,0)),0)</f>
        <v>4.34</v>
      </c>
      <c r="Y33" s="462">
        <f>IF(M33="yes",+INDEX('Final Comp Values'!$BN:$BN,MATCH('Monthy Targets'!$B33,'Final Comp Values'!$C:$C,0)),0)</f>
        <v>4.34</v>
      </c>
      <c r="Z33" s="462">
        <f>IF(N33="yes",+INDEX('Final Comp Values'!$BN:$BN,MATCH('Monthy Targets'!$B33,'Final Comp Values'!$C:$C,0)),0)</f>
        <v>4.34</v>
      </c>
      <c r="AA33" s="462">
        <f>IF(O33="yes",+INDEX('Final Comp Values'!$BN:$BN,MATCH('Monthy Targets'!$B33,'Final Comp Values'!$C:$C,0)),0)</f>
        <v>4.34</v>
      </c>
      <c r="AB33" s="462">
        <f>IF(P33="yes",+INDEX('Final Comp Values'!$BR:$BR,MATCH('Monthy Targets'!$B33,'Final Comp Values'!$C:$C,0)),0)</f>
        <v>4.33</v>
      </c>
      <c r="AC33" s="462">
        <f>IF(Q33="yes",+INDEX('Final Comp Values'!$BR:$BR,MATCH('Monthy Targets'!$B33,'Final Comp Values'!$C:$C,0)),0)</f>
        <v>0</v>
      </c>
      <c r="AD33" s="462">
        <f>IF(R33="yes",+INDEX('Final Comp Values'!$BR:$BR,MATCH('Monthy Targets'!$B33,'Final Comp Values'!$C:$C,0)),0)</f>
        <v>0</v>
      </c>
      <c r="AE33" s="462">
        <f>IF(S33="yes",+INDEX('Final Comp Values'!$BV:$BV,MATCH('Monthy Targets'!$B33,'Final Comp Values'!$C:$C,0)),0)</f>
        <v>0</v>
      </c>
      <c r="AF33" s="462">
        <f>IF(T33="yes",+INDEX('Final Comp Values'!$BV:$BV,MATCH('Monthy Targets'!$B33,'Final Comp Values'!$C:$C,0)),0)</f>
        <v>0</v>
      </c>
      <c r="AG33" s="462">
        <f>IF(U33="yes",+INDEX('Final Comp Values'!$BV:$BV,MATCH('Monthy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2">
        <f>IF(J34="yes",+INDEX('Final Comp Values'!$AY:$AY,MATCH('Monthy Targets'!$B34,'Final Comp Values'!C:C,0)),0)</f>
        <v>0</v>
      </c>
      <c r="W34" s="462">
        <f>IF(K34="yes",+INDEX('Final Comp Values'!$AY:$AY,MATCH('Monthy Targets'!$B34,'Final Comp Values'!$C:$C,0)),0)</f>
        <v>0</v>
      </c>
      <c r="X34" s="462">
        <f>IF(L34="yes",+INDEX('Final Comp Values'!$AY:$AY,MATCH('Monthy Targets'!$B34,'Final Comp Values'!$C:$C,0)),0)</f>
        <v>0</v>
      </c>
      <c r="Y34" s="462">
        <f>IF(M34="yes",+INDEX('Final Comp Values'!$BN:$BN,MATCH('Monthy Targets'!$B34,'Final Comp Values'!$C:$C,0)),0)</f>
        <v>0</v>
      </c>
      <c r="Z34" s="462">
        <f>IF(N34="yes",+INDEX('Final Comp Values'!$BN:$BN,MATCH('Monthy Targets'!$B34,'Final Comp Values'!$C:$C,0)),0)</f>
        <v>0</v>
      </c>
      <c r="AA34" s="462">
        <f>IF(O34="yes",+INDEX('Final Comp Values'!$BN:$BN,MATCH('Monthy Targets'!$B34,'Final Comp Values'!$C:$C,0)),0)</f>
        <v>0</v>
      </c>
      <c r="AB34" s="462">
        <f>IF(P34="yes",+INDEX('Final Comp Values'!$BR:$BR,MATCH('Monthy Targets'!$B34,'Final Comp Values'!$C:$C,0)),0)</f>
        <v>0</v>
      </c>
      <c r="AC34" s="462">
        <f>IF(Q34="yes",+INDEX('Final Comp Values'!$BR:$BR,MATCH('Monthy Targets'!$B34,'Final Comp Values'!$C:$C,0)),0)</f>
        <v>0</v>
      </c>
      <c r="AD34" s="462">
        <f>IF(R34="yes",+INDEX('Final Comp Values'!$BR:$BR,MATCH('Monthy Targets'!$B34,'Final Comp Values'!$C:$C,0)),0)</f>
        <v>0</v>
      </c>
      <c r="AE34" s="462">
        <f>IF(S34="yes",+INDEX('Final Comp Values'!$BV:$BV,MATCH('Monthy Targets'!$B34,'Final Comp Values'!$C:$C,0)),0)</f>
        <v>0</v>
      </c>
      <c r="AF34" s="462">
        <f>IF(T34="yes",+INDEX('Final Comp Values'!$BV:$BV,MATCH('Monthy Targets'!$B34,'Final Comp Values'!$C:$C,0)),0)</f>
        <v>0</v>
      </c>
      <c r="AG34" s="462">
        <f>IF(U34="yes",+INDEX('Final Comp Values'!$BV:$BV,MATCH('Monthy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t="str">
        <f>_xlfn.IFNA(+INDEX(Comp1!I:I,MATCH($B35,Comp1!$B:$B,0)),"No")</f>
        <v>Yes</v>
      </c>
      <c r="P35" s="14" t="str">
        <f>_xlfn.IFNA(+INDEX(Comp1!J:J,MATCH($B35,Comp1!$B:$B,0)),"No")</f>
        <v>Yes</v>
      </c>
      <c r="Q35" s="14">
        <f>_xlfn.IFNA(+INDEX(Comp1!K:K,MATCH($B35,Comp1!$B:$B,0)),"No")</f>
        <v>0</v>
      </c>
      <c r="R35" s="14">
        <f>_xlfn.IFNA(+INDEX(Comp1!L:L,MATCH($B35,Comp1!$B:$B,0)),"No")</f>
        <v>0</v>
      </c>
      <c r="S35" s="14">
        <f>_xlfn.IFNA(+INDEX(Comp1!M:M,MATCH($B35,Comp1!$B:$B,0)),"No")</f>
        <v>0</v>
      </c>
      <c r="T35" s="14">
        <f>_xlfn.IFNA(+INDEX(Comp1!N:N,MATCH($B35,Comp1!$B:$B,0)),"No")</f>
        <v>0</v>
      </c>
      <c r="U35" s="14">
        <f>_xlfn.IFNA(+INDEX(Comp1!O:O,MATCH($B35,Comp1!$B:$B,0)),"No")</f>
        <v>0</v>
      </c>
      <c r="V35" s="462">
        <f>IF(J35="yes",+INDEX('Final Comp Values'!$AY:$AY,MATCH('Monthy Targets'!$B35,'Final Comp Values'!C:C,0)),0)</f>
        <v>14.36</v>
      </c>
      <c r="W35" s="462">
        <f>IF(K35="yes",+INDEX('Final Comp Values'!$AY:$AY,MATCH('Monthy Targets'!$B35,'Final Comp Values'!$C:$C,0)),0)</f>
        <v>14.36</v>
      </c>
      <c r="X35" s="462">
        <f>IF(L35="yes",+INDEX('Final Comp Values'!$AY:$AY,MATCH('Monthy Targets'!$B35,'Final Comp Values'!$C:$C,0)),0)</f>
        <v>14.36</v>
      </c>
      <c r="Y35" s="462">
        <f>IF(M35="yes",+INDEX('Final Comp Values'!$BN:$BN,MATCH('Monthy Targets'!$B35,'Final Comp Values'!$C:$C,0)),0)</f>
        <v>14.36</v>
      </c>
      <c r="Z35" s="462">
        <f>IF(N35="yes",+INDEX('Final Comp Values'!$BN:$BN,MATCH('Monthy Targets'!$B35,'Final Comp Values'!$C:$C,0)),0)</f>
        <v>14.36</v>
      </c>
      <c r="AA35" s="462">
        <f>IF(O35="yes",+INDEX('Final Comp Values'!$BN:$BN,MATCH('Monthy Targets'!$B35,'Final Comp Values'!$C:$C,0)),0)</f>
        <v>14.36</v>
      </c>
      <c r="AB35" s="462">
        <f>IF(P35="yes",+INDEX('Final Comp Values'!$BR:$BR,MATCH('Monthy Targets'!$B35,'Final Comp Values'!$C:$C,0)),0)</f>
        <v>14.42</v>
      </c>
      <c r="AC35" s="462">
        <f>IF(Q35="yes",+INDEX('Final Comp Values'!$BR:$BR,MATCH('Monthy Targets'!$B35,'Final Comp Values'!$C:$C,0)),0)</f>
        <v>0</v>
      </c>
      <c r="AD35" s="462">
        <f>IF(R35="yes",+INDEX('Final Comp Values'!$BR:$BR,MATCH('Monthy Targets'!$B35,'Final Comp Values'!$C:$C,0)),0)</f>
        <v>0</v>
      </c>
      <c r="AE35" s="462">
        <f>IF(S35="yes",+INDEX('Final Comp Values'!$BV:$BV,MATCH('Monthy Targets'!$B35,'Final Comp Values'!$C:$C,0)),0)</f>
        <v>0</v>
      </c>
      <c r="AF35" s="462">
        <f>IF(T35="yes",+INDEX('Final Comp Values'!$BV:$BV,MATCH('Monthy Targets'!$B35,'Final Comp Values'!$C:$C,0)),0)</f>
        <v>0</v>
      </c>
      <c r="AG35" s="462">
        <f>IF(U35="yes",+INDEX('Final Comp Values'!$BV:$BV,MATCH('Monthy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t="str">
        <f>_xlfn.IFNA(+INDEX(Comp1!I:I,MATCH($B36,Comp1!$B:$B,0)),"No")</f>
        <v>Yes</v>
      </c>
      <c r="P36" s="14" t="str">
        <f>_xlfn.IFNA(+INDEX(Comp1!J:J,MATCH($B36,Comp1!$B:$B,0)),"No")</f>
        <v>Yes</v>
      </c>
      <c r="Q36" s="14">
        <f>_xlfn.IFNA(+INDEX(Comp1!K:K,MATCH($B36,Comp1!$B:$B,0)),"No")</f>
        <v>0</v>
      </c>
      <c r="R36" s="14">
        <f>_xlfn.IFNA(+INDEX(Comp1!L:L,MATCH($B36,Comp1!$B:$B,0)),"No")</f>
        <v>0</v>
      </c>
      <c r="S36" s="14">
        <f>_xlfn.IFNA(+INDEX(Comp1!M:M,MATCH($B36,Comp1!$B:$B,0)),"No")</f>
        <v>0</v>
      </c>
      <c r="T36" s="14">
        <f>_xlfn.IFNA(+INDEX(Comp1!N:N,MATCH($B36,Comp1!$B:$B,0)),"No")</f>
        <v>0</v>
      </c>
      <c r="U36" s="14">
        <f>_xlfn.IFNA(+INDEX(Comp1!O:O,MATCH($B36,Comp1!$B:$B,0)),"No")</f>
        <v>0</v>
      </c>
      <c r="V36" s="462">
        <f>IF(J36="yes",+INDEX('Final Comp Values'!$AY:$AY,MATCH('Monthy Targets'!$B36,'Final Comp Values'!C:C,0)),0)</f>
        <v>12.18</v>
      </c>
      <c r="W36" s="462">
        <f>IF(K36="yes",+INDEX('Final Comp Values'!$AY:$AY,MATCH('Monthy Targets'!$B36,'Final Comp Values'!$C:$C,0)),0)</f>
        <v>12.18</v>
      </c>
      <c r="X36" s="462">
        <f>IF(L36="yes",+INDEX('Final Comp Values'!$AY:$AY,MATCH('Monthy Targets'!$B36,'Final Comp Values'!$C:$C,0)),0)</f>
        <v>12.18</v>
      </c>
      <c r="Y36" s="462">
        <f>IF(M36="yes",+INDEX('Final Comp Values'!$BN:$BN,MATCH('Monthy Targets'!$B36,'Final Comp Values'!$C:$C,0)),0)</f>
        <v>12.18</v>
      </c>
      <c r="Z36" s="462">
        <f>IF(N36="yes",+INDEX('Final Comp Values'!$BN:$BN,MATCH('Monthy Targets'!$B36,'Final Comp Values'!$C:$C,0)),0)</f>
        <v>12.18</v>
      </c>
      <c r="AA36" s="462">
        <f>IF(O36="yes",+INDEX('Final Comp Values'!$BN:$BN,MATCH('Monthy Targets'!$B36,'Final Comp Values'!$C:$C,0)),0)</f>
        <v>12.18</v>
      </c>
      <c r="AB36" s="462">
        <f>IF(P36="yes",+INDEX('Final Comp Values'!$BR:$BR,MATCH('Monthy Targets'!$B36,'Final Comp Values'!$C:$C,0)),0)</f>
        <v>12.24</v>
      </c>
      <c r="AC36" s="462">
        <f>IF(Q36="yes",+INDEX('Final Comp Values'!$BR:$BR,MATCH('Monthy Targets'!$B36,'Final Comp Values'!$C:$C,0)),0)</f>
        <v>0</v>
      </c>
      <c r="AD36" s="462">
        <f>IF(R36="yes",+INDEX('Final Comp Values'!$BR:$BR,MATCH('Monthy Targets'!$B36,'Final Comp Values'!$C:$C,0)),0)</f>
        <v>0</v>
      </c>
      <c r="AE36" s="462">
        <f>IF(S36="yes",+INDEX('Final Comp Values'!$BV:$BV,MATCH('Monthy Targets'!$B36,'Final Comp Values'!$C:$C,0)),0)</f>
        <v>0</v>
      </c>
      <c r="AF36" s="462">
        <f>IF(T36="yes",+INDEX('Final Comp Values'!$BV:$BV,MATCH('Monthy Targets'!$B36,'Final Comp Values'!$C:$C,0)),0)</f>
        <v>0</v>
      </c>
      <c r="AG36" s="462">
        <f>IF(U36="yes",+INDEX('Final Comp Values'!$BV:$BV,MATCH('Monthy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t="str">
        <f>_xlfn.IFNA(+INDEX(Comp1!I:I,MATCH($B37,Comp1!$B:$B,0)),"No")</f>
        <v>Yes</v>
      </c>
      <c r="P37" s="14" t="str">
        <f>_xlfn.IFNA(+INDEX(Comp1!J:J,MATCH($B37,Comp1!$B:$B,0)),"No")</f>
        <v>Yes</v>
      </c>
      <c r="Q37" s="14">
        <f>_xlfn.IFNA(+INDEX(Comp1!K:K,MATCH($B37,Comp1!$B:$B,0)),"No")</f>
        <v>0</v>
      </c>
      <c r="R37" s="14">
        <f>_xlfn.IFNA(+INDEX(Comp1!L:L,MATCH($B37,Comp1!$B:$B,0)),"No")</f>
        <v>0</v>
      </c>
      <c r="S37" s="14">
        <f>_xlfn.IFNA(+INDEX(Comp1!M:M,MATCH($B37,Comp1!$B:$B,0)),"No")</f>
        <v>0</v>
      </c>
      <c r="T37" s="14">
        <f>_xlfn.IFNA(+INDEX(Comp1!N:N,MATCH($B37,Comp1!$B:$B,0)),"No")</f>
        <v>0</v>
      </c>
      <c r="U37" s="14">
        <f>_xlfn.IFNA(+INDEX(Comp1!O:O,MATCH($B37,Comp1!$B:$B,0)),"No")</f>
        <v>0</v>
      </c>
      <c r="V37" s="462">
        <f>IF(J37="yes",+INDEX('Final Comp Values'!$AY:$AY,MATCH('Monthy Targets'!$B37,'Final Comp Values'!C:C,0)),0)</f>
        <v>12.04</v>
      </c>
      <c r="W37" s="462">
        <f>IF(K37="yes",+INDEX('Final Comp Values'!$AY:$AY,MATCH('Monthy Targets'!$B37,'Final Comp Values'!$C:$C,0)),0)</f>
        <v>12.04</v>
      </c>
      <c r="X37" s="462">
        <f>IF(L37="yes",+INDEX('Final Comp Values'!$AY:$AY,MATCH('Monthy Targets'!$B37,'Final Comp Values'!$C:$C,0)),0)</f>
        <v>12.04</v>
      </c>
      <c r="Y37" s="462">
        <f>IF(M37="yes",+INDEX('Final Comp Values'!$BN:$BN,MATCH('Monthy Targets'!$B37,'Final Comp Values'!$C:$C,0)),0)</f>
        <v>12.04</v>
      </c>
      <c r="Z37" s="462">
        <f>IF(N37="yes",+INDEX('Final Comp Values'!$BN:$BN,MATCH('Monthy Targets'!$B37,'Final Comp Values'!$C:$C,0)),0)</f>
        <v>12.04</v>
      </c>
      <c r="AA37" s="462">
        <f>IF(O37="yes",+INDEX('Final Comp Values'!$BN:$BN,MATCH('Monthy Targets'!$B37,'Final Comp Values'!$C:$C,0)),0)</f>
        <v>12.04</v>
      </c>
      <c r="AB37" s="462">
        <f>IF(P37="yes",+INDEX('Final Comp Values'!$BR:$BR,MATCH('Monthy Targets'!$B37,'Final Comp Values'!$C:$C,0)),0)</f>
        <v>12.09</v>
      </c>
      <c r="AC37" s="462">
        <f>IF(Q37="yes",+INDEX('Final Comp Values'!$BR:$BR,MATCH('Monthy Targets'!$B37,'Final Comp Values'!$C:$C,0)),0)</f>
        <v>0</v>
      </c>
      <c r="AD37" s="462">
        <f>IF(R37="yes",+INDEX('Final Comp Values'!$BR:$BR,MATCH('Monthy Targets'!$B37,'Final Comp Values'!$C:$C,0)),0)</f>
        <v>0</v>
      </c>
      <c r="AE37" s="462">
        <f>IF(S37="yes",+INDEX('Final Comp Values'!$BV:$BV,MATCH('Monthy Targets'!$B37,'Final Comp Values'!$C:$C,0)),0)</f>
        <v>0</v>
      </c>
      <c r="AF37" s="462">
        <f>IF(T37="yes",+INDEX('Final Comp Values'!$BV:$BV,MATCH('Monthy Targets'!$B37,'Final Comp Values'!$C:$C,0)),0)</f>
        <v>0</v>
      </c>
      <c r="AG37" s="462">
        <f>IF(U37="yes",+INDEX('Final Comp Values'!$BV:$BV,MATCH('Monthy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t="str">
        <f>_xlfn.IFNA(+INDEX(Comp1!I:I,MATCH($B38,Comp1!$B:$B,0)),"No")</f>
        <v>Yes</v>
      </c>
      <c r="P38" s="14" t="str">
        <f>_xlfn.IFNA(+INDEX(Comp1!J:J,MATCH($B38,Comp1!$B:$B,0)),"No")</f>
        <v>Yes</v>
      </c>
      <c r="Q38" s="14">
        <f>_xlfn.IFNA(+INDEX(Comp1!K:K,MATCH($B38,Comp1!$B:$B,0)),"No")</f>
        <v>0</v>
      </c>
      <c r="R38" s="14">
        <f>_xlfn.IFNA(+INDEX(Comp1!L:L,MATCH($B38,Comp1!$B:$B,0)),"No")</f>
        <v>0</v>
      </c>
      <c r="S38" s="14">
        <f>_xlfn.IFNA(+INDEX(Comp1!M:M,MATCH($B38,Comp1!$B:$B,0)),"No")</f>
        <v>0</v>
      </c>
      <c r="T38" s="14">
        <f>_xlfn.IFNA(+INDEX(Comp1!N:N,MATCH($B38,Comp1!$B:$B,0)),"No")</f>
        <v>0</v>
      </c>
      <c r="U38" s="14">
        <f>_xlfn.IFNA(+INDEX(Comp1!O:O,MATCH($B38,Comp1!$B:$B,0)),"No")</f>
        <v>0</v>
      </c>
      <c r="V38" s="462">
        <f>IF(J38="yes",+INDEX('Final Comp Values'!$AY:$AY,MATCH('Monthy Targets'!$B38,'Final Comp Values'!C:C,0)),0)</f>
        <v>34.39</v>
      </c>
      <c r="W38" s="462">
        <f>IF(K38="yes",+INDEX('Final Comp Values'!$AY:$AY,MATCH('Monthy Targets'!$B38,'Final Comp Values'!$C:$C,0)),0)</f>
        <v>34.39</v>
      </c>
      <c r="X38" s="462">
        <f>IF(L38="yes",+INDEX('Final Comp Values'!$AY:$AY,MATCH('Monthy Targets'!$B38,'Final Comp Values'!$C:$C,0)),0)</f>
        <v>34.39</v>
      </c>
      <c r="Y38" s="462">
        <f>IF(M38="yes",+INDEX('Final Comp Values'!$BN:$BN,MATCH('Monthy Targets'!$B38,'Final Comp Values'!$C:$C,0)),0)</f>
        <v>34.39</v>
      </c>
      <c r="Z38" s="462">
        <f>IF(N38="yes",+INDEX('Final Comp Values'!$BN:$BN,MATCH('Monthy Targets'!$B38,'Final Comp Values'!$C:$C,0)),0)</f>
        <v>34.39</v>
      </c>
      <c r="AA38" s="462">
        <f>IF(O38="yes",+INDEX('Final Comp Values'!$BN:$BN,MATCH('Monthy Targets'!$B38,'Final Comp Values'!$C:$C,0)),0)</f>
        <v>34.39</v>
      </c>
      <c r="AB38" s="462">
        <f>IF(P38="yes",+INDEX('Final Comp Values'!$BR:$BR,MATCH('Monthy Targets'!$B38,'Final Comp Values'!$C:$C,0)),0)</f>
        <v>34.56</v>
      </c>
      <c r="AC38" s="462">
        <f>IF(Q38="yes",+INDEX('Final Comp Values'!$BR:$BR,MATCH('Monthy Targets'!$B38,'Final Comp Values'!$C:$C,0)),0)</f>
        <v>0</v>
      </c>
      <c r="AD38" s="462">
        <f>IF(R38="yes",+INDEX('Final Comp Values'!$BR:$BR,MATCH('Monthy Targets'!$B38,'Final Comp Values'!$C:$C,0)),0)</f>
        <v>0</v>
      </c>
      <c r="AE38" s="462">
        <f>IF(S38="yes",+INDEX('Final Comp Values'!$BV:$BV,MATCH('Monthy Targets'!$B38,'Final Comp Values'!$C:$C,0)),0)</f>
        <v>0</v>
      </c>
      <c r="AF38" s="462">
        <f>IF(T38="yes",+INDEX('Final Comp Values'!$BV:$BV,MATCH('Monthy Targets'!$B38,'Final Comp Values'!$C:$C,0)),0)</f>
        <v>0</v>
      </c>
      <c r="AG38" s="462">
        <f>IF(U38="yes",+INDEX('Final Comp Values'!$BV:$BV,MATCH('Monthy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t="str">
        <f>_xlfn.IFNA(+INDEX(Comp1!I:I,MATCH($B39,Comp1!$B:$B,0)),"No")</f>
        <v>Yes</v>
      </c>
      <c r="P39" s="14" t="str">
        <f>_xlfn.IFNA(+INDEX(Comp1!J:J,MATCH($B39,Comp1!$B:$B,0)),"No")</f>
        <v>Yes</v>
      </c>
      <c r="Q39" s="14">
        <f>_xlfn.IFNA(+INDEX(Comp1!K:K,MATCH($B39,Comp1!$B:$B,0)),"No")</f>
        <v>0</v>
      </c>
      <c r="R39" s="14">
        <f>_xlfn.IFNA(+INDEX(Comp1!L:L,MATCH($B39,Comp1!$B:$B,0)),"No")</f>
        <v>0</v>
      </c>
      <c r="S39" s="14">
        <f>_xlfn.IFNA(+INDEX(Comp1!M:M,MATCH($B39,Comp1!$B:$B,0)),"No")</f>
        <v>0</v>
      </c>
      <c r="T39" s="14">
        <f>_xlfn.IFNA(+INDEX(Comp1!N:N,MATCH($B39,Comp1!$B:$B,0)),"No")</f>
        <v>0</v>
      </c>
      <c r="U39" s="14">
        <f>_xlfn.IFNA(+INDEX(Comp1!O:O,MATCH($B39,Comp1!$B:$B,0)),"No")</f>
        <v>0</v>
      </c>
      <c r="V39" s="462">
        <f>IF(J39="yes",+INDEX('Final Comp Values'!$AY:$AY,MATCH('Monthy Targets'!$B39,'Final Comp Values'!C:C,0)),0)</f>
        <v>5.0999999999999996</v>
      </c>
      <c r="W39" s="462">
        <f>IF(K39="yes",+INDEX('Final Comp Values'!$AY:$AY,MATCH('Monthy Targets'!$B39,'Final Comp Values'!$C:$C,0)),0)</f>
        <v>5.0999999999999996</v>
      </c>
      <c r="X39" s="462">
        <f>IF(L39="yes",+INDEX('Final Comp Values'!$AY:$AY,MATCH('Monthy Targets'!$B39,'Final Comp Values'!$C:$C,0)),0)</f>
        <v>5.0999999999999996</v>
      </c>
      <c r="Y39" s="462">
        <f>IF(M39="yes",+INDEX('Final Comp Values'!$BN:$BN,MATCH('Monthy Targets'!$B39,'Final Comp Values'!$C:$C,0)),0)</f>
        <v>5.0999999999999996</v>
      </c>
      <c r="Z39" s="462">
        <f>IF(N39="yes",+INDEX('Final Comp Values'!$BN:$BN,MATCH('Monthy Targets'!$B39,'Final Comp Values'!$C:$C,0)),0)</f>
        <v>5.0999999999999996</v>
      </c>
      <c r="AA39" s="462">
        <f>IF(O39="yes",+INDEX('Final Comp Values'!$BN:$BN,MATCH('Monthy Targets'!$B39,'Final Comp Values'!$C:$C,0)),0)</f>
        <v>5.0999999999999996</v>
      </c>
      <c r="AB39" s="462">
        <f>IF(P39="yes",+INDEX('Final Comp Values'!$BR:$BR,MATCH('Monthy Targets'!$B39,'Final Comp Values'!$C:$C,0)),0)</f>
        <v>5.13</v>
      </c>
      <c r="AC39" s="462">
        <f>IF(Q39="yes",+INDEX('Final Comp Values'!$BR:$BR,MATCH('Monthy Targets'!$B39,'Final Comp Values'!$C:$C,0)),0)</f>
        <v>0</v>
      </c>
      <c r="AD39" s="462">
        <f>IF(R39="yes",+INDEX('Final Comp Values'!$BR:$BR,MATCH('Monthy Targets'!$B39,'Final Comp Values'!$C:$C,0)),0)</f>
        <v>0</v>
      </c>
      <c r="AE39" s="462">
        <f>IF(S39="yes",+INDEX('Final Comp Values'!$BV:$BV,MATCH('Monthy Targets'!$B39,'Final Comp Values'!$C:$C,0)),0)</f>
        <v>0</v>
      </c>
      <c r="AF39" s="462">
        <f>IF(T39="yes",+INDEX('Final Comp Values'!$BV:$BV,MATCH('Monthy Targets'!$B39,'Final Comp Values'!$C:$C,0)),0)</f>
        <v>0</v>
      </c>
      <c r="AG39" s="462">
        <f>IF(U39="yes",+INDEX('Final Comp Values'!$BV:$BV,MATCH('Monthy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t="str">
        <f>_xlfn.IFNA(+INDEX(Comp1!I:I,MATCH($B40,Comp1!$B:$B,0)),"No")</f>
        <v>Yes</v>
      </c>
      <c r="P40" s="14" t="str">
        <f>_xlfn.IFNA(+INDEX(Comp1!J:J,MATCH($B40,Comp1!$B:$B,0)),"No")</f>
        <v>Yes</v>
      </c>
      <c r="Q40" s="14">
        <f>_xlfn.IFNA(+INDEX(Comp1!K:K,MATCH($B40,Comp1!$B:$B,0)),"No")</f>
        <v>0</v>
      </c>
      <c r="R40" s="14">
        <f>_xlfn.IFNA(+INDEX(Comp1!L:L,MATCH($B40,Comp1!$B:$B,0)),"No")</f>
        <v>0</v>
      </c>
      <c r="S40" s="14">
        <f>_xlfn.IFNA(+INDEX(Comp1!M:M,MATCH($B40,Comp1!$B:$B,0)),"No")</f>
        <v>0</v>
      </c>
      <c r="T40" s="14">
        <f>_xlfn.IFNA(+INDEX(Comp1!N:N,MATCH($B40,Comp1!$B:$B,0)),"No")</f>
        <v>0</v>
      </c>
      <c r="U40" s="14">
        <f>_xlfn.IFNA(+INDEX(Comp1!O:O,MATCH($B40,Comp1!$B:$B,0)),"No")</f>
        <v>0</v>
      </c>
      <c r="V40" s="462">
        <f>IF(J40="yes",+INDEX('Final Comp Values'!$AY:$AY,MATCH('Monthy Targets'!$B40,'Final Comp Values'!C:C,0)),0)</f>
        <v>18.309999999999999</v>
      </c>
      <c r="W40" s="462">
        <f>IF(K40="yes",+INDEX('Final Comp Values'!$AY:$AY,MATCH('Monthy Targets'!$B40,'Final Comp Values'!$C:$C,0)),0)</f>
        <v>18.309999999999999</v>
      </c>
      <c r="X40" s="462">
        <f>IF(L40="yes",+INDEX('Final Comp Values'!$AY:$AY,MATCH('Monthy Targets'!$B40,'Final Comp Values'!$C:$C,0)),0)</f>
        <v>18.309999999999999</v>
      </c>
      <c r="Y40" s="462">
        <f>IF(M40="yes",+INDEX('Final Comp Values'!$BN:$BN,MATCH('Monthy Targets'!$B40,'Final Comp Values'!$C:$C,0)),0)</f>
        <v>18.309999999999999</v>
      </c>
      <c r="Z40" s="462">
        <f>IF(N40="yes",+INDEX('Final Comp Values'!$BN:$BN,MATCH('Monthy Targets'!$B40,'Final Comp Values'!$C:$C,0)),0)</f>
        <v>18.309999999999999</v>
      </c>
      <c r="AA40" s="462">
        <f>IF(O40="yes",+INDEX('Final Comp Values'!$BN:$BN,MATCH('Monthy Targets'!$B40,'Final Comp Values'!$C:$C,0)),0)</f>
        <v>18.309999999999999</v>
      </c>
      <c r="AB40" s="462">
        <f>IF(P40="yes",+INDEX('Final Comp Values'!$BR:$BR,MATCH('Monthy Targets'!$B40,'Final Comp Values'!$C:$C,0)),0)</f>
        <v>18.39</v>
      </c>
      <c r="AC40" s="462">
        <f>IF(Q40="yes",+INDEX('Final Comp Values'!$BR:$BR,MATCH('Monthy Targets'!$B40,'Final Comp Values'!$C:$C,0)),0)</f>
        <v>0</v>
      </c>
      <c r="AD40" s="462">
        <f>IF(R40="yes",+INDEX('Final Comp Values'!$BR:$BR,MATCH('Monthy Targets'!$B40,'Final Comp Values'!$C:$C,0)),0)</f>
        <v>0</v>
      </c>
      <c r="AE40" s="462">
        <f>IF(S40="yes",+INDEX('Final Comp Values'!$BV:$BV,MATCH('Monthy Targets'!$B40,'Final Comp Values'!$C:$C,0)),0)</f>
        <v>0</v>
      </c>
      <c r="AF40" s="462">
        <f>IF(T40="yes",+INDEX('Final Comp Values'!$BV:$BV,MATCH('Monthy Targets'!$B40,'Final Comp Values'!$C:$C,0)),0)</f>
        <v>0</v>
      </c>
      <c r="AG40" s="462">
        <f>IF(U40="yes",+INDEX('Final Comp Values'!$BV:$BV,MATCH('Monthy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t="str">
        <f>_xlfn.IFNA(+INDEX(Comp1!I:I,MATCH($B41,Comp1!$B:$B,0)),"No")</f>
        <v>Yes</v>
      </c>
      <c r="P41" s="14" t="str">
        <f>_xlfn.IFNA(+INDEX(Comp1!J:J,MATCH($B41,Comp1!$B:$B,0)),"No")</f>
        <v>Yes</v>
      </c>
      <c r="Q41" s="14">
        <f>_xlfn.IFNA(+INDEX(Comp1!K:K,MATCH($B41,Comp1!$B:$B,0)),"No")</f>
        <v>0</v>
      </c>
      <c r="R41" s="14">
        <f>_xlfn.IFNA(+INDEX(Comp1!L:L,MATCH($B41,Comp1!$B:$B,0)),"No")</f>
        <v>0</v>
      </c>
      <c r="S41" s="14">
        <f>_xlfn.IFNA(+INDEX(Comp1!M:M,MATCH($B41,Comp1!$B:$B,0)),"No")</f>
        <v>0</v>
      </c>
      <c r="T41" s="14">
        <f>_xlfn.IFNA(+INDEX(Comp1!N:N,MATCH($B41,Comp1!$B:$B,0)),"No")</f>
        <v>0</v>
      </c>
      <c r="U41" s="14">
        <f>_xlfn.IFNA(+INDEX(Comp1!O:O,MATCH($B41,Comp1!$B:$B,0)),"No")</f>
        <v>0</v>
      </c>
      <c r="V41" s="462">
        <f>IF(J41="yes",+INDEX('Final Comp Values'!$AY:$AY,MATCH('Monthy Targets'!$B41,'Final Comp Values'!C:C,0)),0)</f>
        <v>2.78</v>
      </c>
      <c r="W41" s="462">
        <f>IF(K41="yes",+INDEX('Final Comp Values'!$AY:$AY,MATCH('Monthy Targets'!$B41,'Final Comp Values'!$C:$C,0)),0)</f>
        <v>2.78</v>
      </c>
      <c r="X41" s="462">
        <f>IF(L41="yes",+INDEX('Final Comp Values'!$AY:$AY,MATCH('Monthy Targets'!$B41,'Final Comp Values'!$C:$C,0)),0)</f>
        <v>2.78</v>
      </c>
      <c r="Y41" s="462">
        <f>IF(M41="yes",+INDEX('Final Comp Values'!$BN:$BN,MATCH('Monthy Targets'!$B41,'Final Comp Values'!$C:$C,0)),0)</f>
        <v>2.78</v>
      </c>
      <c r="Z41" s="462">
        <f>IF(N41="yes",+INDEX('Final Comp Values'!$BN:$BN,MATCH('Monthy Targets'!$B41,'Final Comp Values'!$C:$C,0)),0)</f>
        <v>2.78</v>
      </c>
      <c r="AA41" s="462">
        <f>IF(O41="yes",+INDEX('Final Comp Values'!$BN:$BN,MATCH('Monthy Targets'!$B41,'Final Comp Values'!$C:$C,0)),0)</f>
        <v>2.78</v>
      </c>
      <c r="AB41" s="462">
        <f>IF(P41="yes",+INDEX('Final Comp Values'!$BR:$BR,MATCH('Monthy Targets'!$B41,'Final Comp Values'!$C:$C,0)),0)</f>
        <v>2.79</v>
      </c>
      <c r="AC41" s="462">
        <f>IF(Q41="yes",+INDEX('Final Comp Values'!$BR:$BR,MATCH('Monthy Targets'!$B41,'Final Comp Values'!$C:$C,0)),0)</f>
        <v>0</v>
      </c>
      <c r="AD41" s="462">
        <f>IF(R41="yes",+INDEX('Final Comp Values'!$BR:$BR,MATCH('Monthy Targets'!$B41,'Final Comp Values'!$C:$C,0)),0)</f>
        <v>0</v>
      </c>
      <c r="AE41" s="462">
        <f>IF(S41="yes",+INDEX('Final Comp Values'!$BV:$BV,MATCH('Monthy Targets'!$B41,'Final Comp Values'!$C:$C,0)),0)</f>
        <v>0</v>
      </c>
      <c r="AF41" s="462">
        <f>IF(T41="yes",+INDEX('Final Comp Values'!$BV:$BV,MATCH('Monthy Targets'!$B41,'Final Comp Values'!$C:$C,0)),0)</f>
        <v>0</v>
      </c>
      <c r="AG41" s="462">
        <f>IF(U41="yes",+INDEX('Final Comp Values'!$BV:$BV,MATCH('Monthy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2">
        <f>IF(J42="yes",+INDEX('Final Comp Values'!$AY:$AY,MATCH('Monthy Targets'!$B42,'Final Comp Values'!C:C,0)),0)</f>
        <v>0</v>
      </c>
      <c r="W42" s="462">
        <f>IF(K42="yes",+INDEX('Final Comp Values'!$AY:$AY,MATCH('Monthy Targets'!$B42,'Final Comp Values'!$C:$C,0)),0)</f>
        <v>0</v>
      </c>
      <c r="X42" s="462">
        <f>IF(L42="yes",+INDEX('Final Comp Values'!$AY:$AY,MATCH('Monthy Targets'!$B42,'Final Comp Values'!$C:$C,0)),0)</f>
        <v>0</v>
      </c>
      <c r="Y42" s="462">
        <f>IF(M42="yes",+INDEX('Final Comp Values'!$BN:$BN,MATCH('Monthy Targets'!$B42,'Final Comp Values'!$C:$C,0)),0)</f>
        <v>0</v>
      </c>
      <c r="Z42" s="462">
        <f>IF(N42="yes",+INDEX('Final Comp Values'!$BN:$BN,MATCH('Monthy Targets'!$B42,'Final Comp Values'!$C:$C,0)),0)</f>
        <v>0</v>
      </c>
      <c r="AA42" s="462">
        <f>IF(O42="yes",+INDEX('Final Comp Values'!$BN:$BN,MATCH('Monthy Targets'!$B42,'Final Comp Values'!$C:$C,0)),0)</f>
        <v>0</v>
      </c>
      <c r="AB42" s="462">
        <f>IF(P42="yes",+INDEX('Final Comp Values'!$BR:$BR,MATCH('Monthy Targets'!$B42,'Final Comp Values'!$C:$C,0)),0)</f>
        <v>0</v>
      </c>
      <c r="AC42" s="462">
        <f>IF(Q42="yes",+INDEX('Final Comp Values'!$BR:$BR,MATCH('Monthy Targets'!$B42,'Final Comp Values'!$C:$C,0)),0)</f>
        <v>0</v>
      </c>
      <c r="AD42" s="462">
        <f>IF(R42="yes",+INDEX('Final Comp Values'!$BR:$BR,MATCH('Monthy Targets'!$B42,'Final Comp Values'!$C:$C,0)),0)</f>
        <v>0</v>
      </c>
      <c r="AE42" s="462">
        <f>IF(S42="yes",+INDEX('Final Comp Values'!$BV:$BV,MATCH('Monthy Targets'!$B42,'Final Comp Values'!$C:$C,0)),0)</f>
        <v>0</v>
      </c>
      <c r="AF42" s="462">
        <f>IF(T42="yes",+INDEX('Final Comp Values'!$BV:$BV,MATCH('Monthy Targets'!$B42,'Final Comp Values'!$C:$C,0)),0)</f>
        <v>0</v>
      </c>
      <c r="AG42" s="462">
        <f>IF(U42="yes",+INDEX('Final Comp Values'!$BV:$BV,MATCH('Monthy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t="str">
        <f>_xlfn.IFNA(+INDEX(Comp1!I:I,MATCH($B43,Comp1!$B:$B,0)),"No")</f>
        <v>Yes</v>
      </c>
      <c r="P43" s="14" t="str">
        <f>_xlfn.IFNA(+INDEX(Comp1!J:J,MATCH($B43,Comp1!$B:$B,0)),"No")</f>
        <v>Yes</v>
      </c>
      <c r="Q43" s="14">
        <f>_xlfn.IFNA(+INDEX(Comp1!K:K,MATCH($B43,Comp1!$B:$B,0)),"No")</f>
        <v>0</v>
      </c>
      <c r="R43" s="14">
        <f>_xlfn.IFNA(+INDEX(Comp1!L:L,MATCH($B43,Comp1!$B:$B,0)),"No")</f>
        <v>0</v>
      </c>
      <c r="S43" s="14">
        <f>_xlfn.IFNA(+INDEX(Comp1!M:M,MATCH($B43,Comp1!$B:$B,0)),"No")</f>
        <v>0</v>
      </c>
      <c r="T43" s="14">
        <f>_xlfn.IFNA(+INDEX(Comp1!N:N,MATCH($B43,Comp1!$B:$B,0)),"No")</f>
        <v>0</v>
      </c>
      <c r="U43" s="14">
        <f>_xlfn.IFNA(+INDEX(Comp1!O:O,MATCH($B43,Comp1!$B:$B,0)),"No")</f>
        <v>0</v>
      </c>
      <c r="V43" s="462">
        <f>IF(J43="yes",+INDEX('Final Comp Values'!$AY:$AY,MATCH('Monthy Targets'!$B43,'Final Comp Values'!C:C,0)),0)</f>
        <v>2.76</v>
      </c>
      <c r="W43" s="462">
        <f>IF(K43="yes",+INDEX('Final Comp Values'!$AY:$AY,MATCH('Monthy Targets'!$B43,'Final Comp Values'!$C:$C,0)),0)</f>
        <v>2.76</v>
      </c>
      <c r="X43" s="462">
        <f>IF(L43="yes",+INDEX('Final Comp Values'!$AY:$AY,MATCH('Monthy Targets'!$B43,'Final Comp Values'!$C:$C,0)),0)</f>
        <v>2.76</v>
      </c>
      <c r="Y43" s="462">
        <f>IF(M43="yes",+INDEX('Final Comp Values'!$BN:$BN,MATCH('Monthy Targets'!$B43,'Final Comp Values'!$C:$C,0)),0)</f>
        <v>2.76</v>
      </c>
      <c r="Z43" s="462">
        <f>IF(N43="yes",+INDEX('Final Comp Values'!$BN:$BN,MATCH('Monthy Targets'!$B43,'Final Comp Values'!$C:$C,0)),0)</f>
        <v>2.76</v>
      </c>
      <c r="AA43" s="462">
        <f>IF(O43="yes",+INDEX('Final Comp Values'!$BN:$BN,MATCH('Monthy Targets'!$B43,'Final Comp Values'!$C:$C,0)),0)</f>
        <v>2.76</v>
      </c>
      <c r="AB43" s="462">
        <f>IF(P43="yes",+INDEX('Final Comp Values'!$BR:$BR,MATCH('Monthy Targets'!$B43,'Final Comp Values'!$C:$C,0)),0)</f>
        <v>2.77</v>
      </c>
      <c r="AC43" s="462">
        <f>IF(Q43="yes",+INDEX('Final Comp Values'!$BR:$BR,MATCH('Monthy Targets'!$B43,'Final Comp Values'!$C:$C,0)),0)</f>
        <v>0</v>
      </c>
      <c r="AD43" s="462">
        <f>IF(R43="yes",+INDEX('Final Comp Values'!$BR:$BR,MATCH('Monthy Targets'!$B43,'Final Comp Values'!$C:$C,0)),0)</f>
        <v>0</v>
      </c>
      <c r="AE43" s="462">
        <f>IF(S43="yes",+INDEX('Final Comp Values'!$BV:$BV,MATCH('Monthy Targets'!$B43,'Final Comp Values'!$C:$C,0)),0)</f>
        <v>0</v>
      </c>
      <c r="AF43" s="462">
        <f>IF(T43="yes",+INDEX('Final Comp Values'!$BV:$BV,MATCH('Monthy Targets'!$B43,'Final Comp Values'!$C:$C,0)),0)</f>
        <v>0</v>
      </c>
      <c r="AG43" s="462">
        <f>IF(U43="yes",+INDEX('Final Comp Values'!$BV:$BV,MATCH('Monthy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t="str">
        <f>_xlfn.IFNA(+INDEX(Comp1!I:I,MATCH($B44,Comp1!$B:$B,0)),"No")</f>
        <v>Yes</v>
      </c>
      <c r="P44" s="14" t="str">
        <f>_xlfn.IFNA(+INDEX(Comp1!J:J,MATCH($B44,Comp1!$B:$B,0)),"No")</f>
        <v>Yes</v>
      </c>
      <c r="Q44" s="14">
        <f>_xlfn.IFNA(+INDEX(Comp1!K:K,MATCH($B44,Comp1!$B:$B,0)),"No")</f>
        <v>0</v>
      </c>
      <c r="R44" s="14">
        <f>_xlfn.IFNA(+INDEX(Comp1!L:L,MATCH($B44,Comp1!$B:$B,0)),"No")</f>
        <v>0</v>
      </c>
      <c r="S44" s="14">
        <f>_xlfn.IFNA(+INDEX(Comp1!M:M,MATCH($B44,Comp1!$B:$B,0)),"No")</f>
        <v>0</v>
      </c>
      <c r="T44" s="14">
        <f>_xlfn.IFNA(+INDEX(Comp1!N:N,MATCH($B44,Comp1!$B:$B,0)),"No")</f>
        <v>0</v>
      </c>
      <c r="U44" s="14">
        <f>_xlfn.IFNA(+INDEX(Comp1!O:O,MATCH($B44,Comp1!$B:$B,0)),"No")</f>
        <v>0</v>
      </c>
      <c r="V44" s="462">
        <f>IF(J44="yes",+INDEX('Final Comp Values'!$AY:$AY,MATCH('Monthy Targets'!$B44,'Final Comp Values'!C:C,0)),0)</f>
        <v>9.3000000000000007</v>
      </c>
      <c r="W44" s="462">
        <f>IF(K44="yes",+INDEX('Final Comp Values'!$AY:$AY,MATCH('Monthy Targets'!$B44,'Final Comp Values'!$C:$C,0)),0)</f>
        <v>9.3000000000000007</v>
      </c>
      <c r="X44" s="462">
        <f>IF(L44="yes",+INDEX('Final Comp Values'!$AY:$AY,MATCH('Monthy Targets'!$B44,'Final Comp Values'!$C:$C,0)),0)</f>
        <v>9.3000000000000007</v>
      </c>
      <c r="Y44" s="462">
        <f>IF(M44="yes",+INDEX('Final Comp Values'!$BN:$BN,MATCH('Monthy Targets'!$B44,'Final Comp Values'!$C:$C,0)),0)</f>
        <v>9.3000000000000007</v>
      </c>
      <c r="Z44" s="462">
        <f>IF(N44="yes",+INDEX('Final Comp Values'!$BN:$BN,MATCH('Monthy Targets'!$B44,'Final Comp Values'!$C:$C,0)),0)</f>
        <v>9.3000000000000007</v>
      </c>
      <c r="AA44" s="462">
        <f>IF(O44="yes",+INDEX('Final Comp Values'!$BN:$BN,MATCH('Monthy Targets'!$B44,'Final Comp Values'!$C:$C,0)),0)</f>
        <v>9.3000000000000007</v>
      </c>
      <c r="AB44" s="462">
        <f>IF(P44="yes",+INDEX('Final Comp Values'!$BR:$BR,MATCH('Monthy Targets'!$B44,'Final Comp Values'!$C:$C,0)),0)</f>
        <v>9.35</v>
      </c>
      <c r="AC44" s="462">
        <f>IF(Q44="yes",+INDEX('Final Comp Values'!$BR:$BR,MATCH('Monthy Targets'!$B44,'Final Comp Values'!$C:$C,0)),0)</f>
        <v>0</v>
      </c>
      <c r="AD44" s="462">
        <f>IF(R44="yes",+INDEX('Final Comp Values'!$BR:$BR,MATCH('Monthy Targets'!$B44,'Final Comp Values'!$C:$C,0)),0)</f>
        <v>0</v>
      </c>
      <c r="AE44" s="462">
        <f>IF(S44="yes",+INDEX('Final Comp Values'!$BV:$BV,MATCH('Monthy Targets'!$B44,'Final Comp Values'!$C:$C,0)),0)</f>
        <v>0</v>
      </c>
      <c r="AF44" s="462">
        <f>IF(T44="yes",+INDEX('Final Comp Values'!$BV:$BV,MATCH('Monthy Targets'!$B44,'Final Comp Values'!$C:$C,0)),0)</f>
        <v>0</v>
      </c>
      <c r="AG44" s="462">
        <f>IF(U44="yes",+INDEX('Final Comp Values'!$BV:$BV,MATCH('Monthy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t="str">
        <f>_xlfn.IFNA(+INDEX(Comp1!I:I,MATCH($B45,Comp1!$B:$B,0)),"No")</f>
        <v>Yes</v>
      </c>
      <c r="P45" s="14" t="str">
        <f>_xlfn.IFNA(+INDEX(Comp1!J:J,MATCH($B45,Comp1!$B:$B,0)),"No")</f>
        <v>Yes</v>
      </c>
      <c r="Q45" s="14">
        <f>_xlfn.IFNA(+INDEX(Comp1!K:K,MATCH($B45,Comp1!$B:$B,0)),"No")</f>
        <v>0</v>
      </c>
      <c r="R45" s="14">
        <f>_xlfn.IFNA(+INDEX(Comp1!L:L,MATCH($B45,Comp1!$B:$B,0)),"No")</f>
        <v>0</v>
      </c>
      <c r="S45" s="14">
        <f>_xlfn.IFNA(+INDEX(Comp1!M:M,MATCH($B45,Comp1!$B:$B,0)),"No")</f>
        <v>0</v>
      </c>
      <c r="T45" s="14">
        <f>_xlfn.IFNA(+INDEX(Comp1!N:N,MATCH($B45,Comp1!$B:$B,0)),"No")</f>
        <v>0</v>
      </c>
      <c r="U45" s="14">
        <f>_xlfn.IFNA(+INDEX(Comp1!O:O,MATCH($B45,Comp1!$B:$B,0)),"No")</f>
        <v>0</v>
      </c>
      <c r="V45" s="462">
        <f>IF(J45="yes",+INDEX('Final Comp Values'!$AY:$AY,MATCH('Monthy Targets'!$B45,'Final Comp Values'!C:C,0)),0)</f>
        <v>9.68</v>
      </c>
      <c r="W45" s="462">
        <f>IF(K45="yes",+INDEX('Final Comp Values'!$AY:$AY,MATCH('Monthy Targets'!$B45,'Final Comp Values'!$C:$C,0)),0)</f>
        <v>9.68</v>
      </c>
      <c r="X45" s="462">
        <f>IF(L45="yes",+INDEX('Final Comp Values'!$AY:$AY,MATCH('Monthy Targets'!$B45,'Final Comp Values'!$C:$C,0)),0)</f>
        <v>9.68</v>
      </c>
      <c r="Y45" s="462">
        <f>IF(M45="yes",+INDEX('Final Comp Values'!$BN:$BN,MATCH('Monthy Targets'!$B45,'Final Comp Values'!$C:$C,0)),0)</f>
        <v>9.68</v>
      </c>
      <c r="Z45" s="462">
        <f>IF(N45="yes",+INDEX('Final Comp Values'!$BN:$BN,MATCH('Monthy Targets'!$B45,'Final Comp Values'!$C:$C,0)),0)</f>
        <v>9.68</v>
      </c>
      <c r="AA45" s="462">
        <f>IF(O45="yes",+INDEX('Final Comp Values'!$BN:$BN,MATCH('Monthy Targets'!$B45,'Final Comp Values'!$C:$C,0)),0)</f>
        <v>9.68</v>
      </c>
      <c r="AB45" s="462">
        <f>IF(P45="yes",+INDEX('Final Comp Values'!$BR:$BR,MATCH('Monthy Targets'!$B45,'Final Comp Values'!$C:$C,0)),0)</f>
        <v>9.7200000000000006</v>
      </c>
      <c r="AC45" s="462">
        <f>IF(Q45="yes",+INDEX('Final Comp Values'!$BR:$BR,MATCH('Monthy Targets'!$B45,'Final Comp Values'!$C:$C,0)),0)</f>
        <v>0</v>
      </c>
      <c r="AD45" s="462">
        <f>IF(R45="yes",+INDEX('Final Comp Values'!$BR:$BR,MATCH('Monthy Targets'!$B45,'Final Comp Values'!$C:$C,0)),0)</f>
        <v>0</v>
      </c>
      <c r="AE45" s="462">
        <f>IF(S45="yes",+INDEX('Final Comp Values'!$BV:$BV,MATCH('Monthy Targets'!$B45,'Final Comp Values'!$C:$C,0)),0)</f>
        <v>0</v>
      </c>
      <c r="AF45" s="462">
        <f>IF(T45="yes",+INDEX('Final Comp Values'!$BV:$BV,MATCH('Monthy Targets'!$B45,'Final Comp Values'!$C:$C,0)),0)</f>
        <v>0</v>
      </c>
      <c r="AG45" s="462">
        <f>IF(U45="yes",+INDEX('Final Comp Values'!$BV:$BV,MATCH('Monthy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t="str">
        <f>_xlfn.IFNA(+INDEX(Comp1!I:I,MATCH($B46,Comp1!$B:$B,0)),"No")</f>
        <v>Yes</v>
      </c>
      <c r="P46" s="14" t="str">
        <f>_xlfn.IFNA(+INDEX(Comp1!J:J,MATCH($B46,Comp1!$B:$B,0)),"No")</f>
        <v>Yes</v>
      </c>
      <c r="Q46" s="14">
        <f>_xlfn.IFNA(+INDEX(Comp1!K:K,MATCH($B46,Comp1!$B:$B,0)),"No")</f>
        <v>0</v>
      </c>
      <c r="R46" s="14">
        <f>_xlfn.IFNA(+INDEX(Comp1!L:L,MATCH($B46,Comp1!$B:$B,0)),"No")</f>
        <v>0</v>
      </c>
      <c r="S46" s="14">
        <f>_xlfn.IFNA(+INDEX(Comp1!M:M,MATCH($B46,Comp1!$B:$B,0)),"No")</f>
        <v>0</v>
      </c>
      <c r="T46" s="14">
        <f>_xlfn.IFNA(+INDEX(Comp1!N:N,MATCH($B46,Comp1!$B:$B,0)),"No")</f>
        <v>0</v>
      </c>
      <c r="U46" s="14">
        <f>_xlfn.IFNA(+INDEX(Comp1!O:O,MATCH($B46,Comp1!$B:$B,0)),"No")</f>
        <v>0</v>
      </c>
      <c r="V46" s="462">
        <f>IF(J46="yes",+INDEX('Final Comp Values'!$AY:$AY,MATCH('Monthy Targets'!$B46,'Final Comp Values'!C:C,0)),0)</f>
        <v>6.24</v>
      </c>
      <c r="W46" s="462">
        <f>IF(K46="yes",+INDEX('Final Comp Values'!$AY:$AY,MATCH('Monthy Targets'!$B46,'Final Comp Values'!$C:$C,0)),0)</f>
        <v>6.24</v>
      </c>
      <c r="X46" s="462">
        <f>IF(L46="yes",+INDEX('Final Comp Values'!$AY:$AY,MATCH('Monthy Targets'!$B46,'Final Comp Values'!$C:$C,0)),0)</f>
        <v>6.24</v>
      </c>
      <c r="Y46" s="462">
        <f>IF(M46="yes",+INDEX('Final Comp Values'!$BN:$BN,MATCH('Monthy Targets'!$B46,'Final Comp Values'!$C:$C,0)),0)</f>
        <v>6.24</v>
      </c>
      <c r="Z46" s="462">
        <f>IF(N46="yes",+INDEX('Final Comp Values'!$BN:$BN,MATCH('Monthy Targets'!$B46,'Final Comp Values'!$C:$C,0)),0)</f>
        <v>6.24</v>
      </c>
      <c r="AA46" s="462">
        <f>IF(O46="yes",+INDEX('Final Comp Values'!$BN:$BN,MATCH('Monthy Targets'!$B46,'Final Comp Values'!$C:$C,0)),0)</f>
        <v>6.24</v>
      </c>
      <c r="AB46" s="462">
        <f>IF(P46="yes",+INDEX('Final Comp Values'!$BR:$BR,MATCH('Monthy Targets'!$B46,'Final Comp Values'!$C:$C,0)),0)</f>
        <v>6.27</v>
      </c>
      <c r="AC46" s="462">
        <f>IF(Q46="yes",+INDEX('Final Comp Values'!$BR:$BR,MATCH('Monthy Targets'!$B46,'Final Comp Values'!$C:$C,0)),0)</f>
        <v>0</v>
      </c>
      <c r="AD46" s="462">
        <f>IF(R46="yes",+INDEX('Final Comp Values'!$BR:$BR,MATCH('Monthy Targets'!$B46,'Final Comp Values'!$C:$C,0)),0)</f>
        <v>0</v>
      </c>
      <c r="AE46" s="462">
        <f>IF(S46="yes",+INDEX('Final Comp Values'!$BV:$BV,MATCH('Monthy Targets'!$B46,'Final Comp Values'!$C:$C,0)),0)</f>
        <v>0</v>
      </c>
      <c r="AF46" s="462">
        <f>IF(T46="yes",+INDEX('Final Comp Values'!$BV:$BV,MATCH('Monthy Targets'!$B46,'Final Comp Values'!$C:$C,0)),0)</f>
        <v>0</v>
      </c>
      <c r="AG46" s="462">
        <f>IF(U46="yes",+INDEX('Final Comp Values'!$BV:$BV,MATCH('Monthy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t="str">
        <f>_xlfn.IFNA(+INDEX(Comp1!I:I,MATCH($B47,Comp1!$B:$B,0)),"No")</f>
        <v>Yes</v>
      </c>
      <c r="P47" s="14" t="str">
        <f>_xlfn.IFNA(+INDEX(Comp1!J:J,MATCH($B47,Comp1!$B:$B,0)),"No")</f>
        <v>Yes</v>
      </c>
      <c r="Q47" s="14">
        <f>_xlfn.IFNA(+INDEX(Comp1!K:K,MATCH($B47,Comp1!$B:$B,0)),"No")</f>
        <v>0</v>
      </c>
      <c r="R47" s="14">
        <f>_xlfn.IFNA(+INDEX(Comp1!L:L,MATCH($B47,Comp1!$B:$B,0)),"No")</f>
        <v>0</v>
      </c>
      <c r="S47" s="14">
        <f>_xlfn.IFNA(+INDEX(Comp1!M:M,MATCH($B47,Comp1!$B:$B,0)),"No")</f>
        <v>0</v>
      </c>
      <c r="T47" s="14">
        <f>_xlfn.IFNA(+INDEX(Comp1!N:N,MATCH($B47,Comp1!$B:$B,0)),"No")</f>
        <v>0</v>
      </c>
      <c r="U47" s="14">
        <f>_xlfn.IFNA(+INDEX(Comp1!O:O,MATCH($B47,Comp1!$B:$B,0)),"No")</f>
        <v>0</v>
      </c>
      <c r="V47" s="462">
        <f>IF(J47="yes",+INDEX('Final Comp Values'!$AY:$AY,MATCH('Monthy Targets'!$B47,'Final Comp Values'!C:C,0)),0)</f>
        <v>10.46</v>
      </c>
      <c r="W47" s="462">
        <f>IF(K47="yes",+INDEX('Final Comp Values'!$AY:$AY,MATCH('Monthy Targets'!$B47,'Final Comp Values'!$C:$C,0)),0)</f>
        <v>10.46</v>
      </c>
      <c r="X47" s="462">
        <f>IF(L47="yes",+INDEX('Final Comp Values'!$AY:$AY,MATCH('Monthy Targets'!$B47,'Final Comp Values'!$C:$C,0)),0)</f>
        <v>10.46</v>
      </c>
      <c r="Y47" s="462">
        <f>IF(M47="yes",+INDEX('Final Comp Values'!$BN:$BN,MATCH('Monthy Targets'!$B47,'Final Comp Values'!$C:$C,0)),0)</f>
        <v>10.46</v>
      </c>
      <c r="Z47" s="462">
        <f>IF(N47="yes",+INDEX('Final Comp Values'!$BN:$BN,MATCH('Monthy Targets'!$B47,'Final Comp Values'!$C:$C,0)),0)</f>
        <v>10.46</v>
      </c>
      <c r="AA47" s="462">
        <f>IF(O47="yes",+INDEX('Final Comp Values'!$BN:$BN,MATCH('Monthy Targets'!$B47,'Final Comp Values'!$C:$C,0)),0)</f>
        <v>10.46</v>
      </c>
      <c r="AB47" s="462">
        <f>IF(P47="yes",+INDEX('Final Comp Values'!$BR:$BR,MATCH('Monthy Targets'!$B47,'Final Comp Values'!$C:$C,0)),0)</f>
        <v>10.52</v>
      </c>
      <c r="AC47" s="462">
        <f>IF(Q47="yes",+INDEX('Final Comp Values'!$BR:$BR,MATCH('Monthy Targets'!$B47,'Final Comp Values'!$C:$C,0)),0)</f>
        <v>0</v>
      </c>
      <c r="AD47" s="462">
        <f>IF(R47="yes",+INDEX('Final Comp Values'!$BR:$BR,MATCH('Monthy Targets'!$B47,'Final Comp Values'!$C:$C,0)),0)</f>
        <v>0</v>
      </c>
      <c r="AE47" s="462">
        <f>IF(S47="yes",+INDEX('Final Comp Values'!$BV:$BV,MATCH('Monthy Targets'!$B47,'Final Comp Values'!$C:$C,0)),0)</f>
        <v>0</v>
      </c>
      <c r="AF47" s="462">
        <f>IF(T47="yes",+INDEX('Final Comp Values'!$BV:$BV,MATCH('Monthy Targets'!$B47,'Final Comp Values'!$C:$C,0)),0)</f>
        <v>0</v>
      </c>
      <c r="AG47" s="462">
        <f>IF(U47="yes",+INDEX('Final Comp Values'!$BV:$BV,MATCH('Monthy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t="str">
        <f>_xlfn.IFNA(+INDEX(Comp1!I:I,MATCH($B48,Comp1!$B:$B,0)),"No")</f>
        <v>Yes</v>
      </c>
      <c r="P48" s="14" t="str">
        <f>_xlfn.IFNA(+INDEX(Comp1!J:J,MATCH($B48,Comp1!$B:$B,0)),"No")</f>
        <v>Yes</v>
      </c>
      <c r="Q48" s="14">
        <f>_xlfn.IFNA(+INDEX(Comp1!K:K,MATCH($B48,Comp1!$B:$B,0)),"No")</f>
        <v>0</v>
      </c>
      <c r="R48" s="14">
        <f>_xlfn.IFNA(+INDEX(Comp1!L:L,MATCH($B48,Comp1!$B:$B,0)),"No")</f>
        <v>0</v>
      </c>
      <c r="S48" s="14">
        <f>_xlfn.IFNA(+INDEX(Comp1!M:M,MATCH($B48,Comp1!$B:$B,0)),"No")</f>
        <v>0</v>
      </c>
      <c r="T48" s="14">
        <f>_xlfn.IFNA(+INDEX(Comp1!N:N,MATCH($B48,Comp1!$B:$B,0)),"No")</f>
        <v>0</v>
      </c>
      <c r="U48" s="14">
        <f>_xlfn.IFNA(+INDEX(Comp1!O:O,MATCH($B48,Comp1!$B:$B,0)),"No")</f>
        <v>0</v>
      </c>
      <c r="V48" s="462">
        <f>IF(J48="yes",+INDEX('Final Comp Values'!$AY:$AY,MATCH('Monthy Targets'!$B48,'Final Comp Values'!C:C,0)),0)</f>
        <v>5.43</v>
      </c>
      <c r="W48" s="462">
        <f>IF(K48="yes",+INDEX('Final Comp Values'!$AY:$AY,MATCH('Monthy Targets'!$B48,'Final Comp Values'!$C:$C,0)),0)</f>
        <v>5.43</v>
      </c>
      <c r="X48" s="462">
        <f>IF(L48="yes",+INDEX('Final Comp Values'!$AY:$AY,MATCH('Monthy Targets'!$B48,'Final Comp Values'!$C:$C,0)),0)</f>
        <v>5.43</v>
      </c>
      <c r="Y48" s="462">
        <f>IF(M48="yes",+INDEX('Final Comp Values'!$BN:$BN,MATCH('Monthy Targets'!$B48,'Final Comp Values'!$C:$C,0)),0)</f>
        <v>5.43</v>
      </c>
      <c r="Z48" s="462">
        <f>IF(N48="yes",+INDEX('Final Comp Values'!$BN:$BN,MATCH('Monthy Targets'!$B48,'Final Comp Values'!$C:$C,0)),0)</f>
        <v>5.43</v>
      </c>
      <c r="AA48" s="462">
        <f>IF(O48="yes",+INDEX('Final Comp Values'!$BN:$BN,MATCH('Monthy Targets'!$B48,'Final Comp Values'!$C:$C,0)),0)</f>
        <v>5.43</v>
      </c>
      <c r="AB48" s="462">
        <f>IF(P48="yes",+INDEX('Final Comp Values'!$BR:$BR,MATCH('Monthy Targets'!$B48,'Final Comp Values'!$C:$C,0)),0)</f>
        <v>5.46</v>
      </c>
      <c r="AC48" s="462">
        <f>IF(Q48="yes",+INDEX('Final Comp Values'!$BR:$BR,MATCH('Monthy Targets'!$B48,'Final Comp Values'!$C:$C,0)),0)</f>
        <v>0</v>
      </c>
      <c r="AD48" s="462">
        <f>IF(R48="yes",+INDEX('Final Comp Values'!$BR:$BR,MATCH('Monthy Targets'!$B48,'Final Comp Values'!$C:$C,0)),0)</f>
        <v>0</v>
      </c>
      <c r="AE48" s="462">
        <f>IF(S48="yes",+INDEX('Final Comp Values'!$BV:$BV,MATCH('Monthy Targets'!$B48,'Final Comp Values'!$C:$C,0)),0)</f>
        <v>0</v>
      </c>
      <c r="AF48" s="462">
        <f>IF(T48="yes",+INDEX('Final Comp Values'!$BV:$BV,MATCH('Monthy Targets'!$B48,'Final Comp Values'!$C:$C,0)),0)</f>
        <v>0</v>
      </c>
      <c r="AG48" s="462">
        <f>IF(U48="yes",+INDEX('Final Comp Values'!$BV:$BV,MATCH('Monthy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t="str">
        <f>_xlfn.IFNA(+INDEX(Comp1!I:I,MATCH($B49,Comp1!$B:$B,0)),"No")</f>
        <v>Yes</v>
      </c>
      <c r="P49" s="14" t="str">
        <f>_xlfn.IFNA(+INDEX(Comp1!J:J,MATCH($B49,Comp1!$B:$B,0)),"No")</f>
        <v>Yes</v>
      </c>
      <c r="Q49" s="14">
        <f>_xlfn.IFNA(+INDEX(Comp1!K:K,MATCH($B49,Comp1!$B:$B,0)),"No")</f>
        <v>0</v>
      </c>
      <c r="R49" s="14">
        <f>_xlfn.IFNA(+INDEX(Comp1!L:L,MATCH($B49,Comp1!$B:$B,0)),"No")</f>
        <v>0</v>
      </c>
      <c r="S49" s="14">
        <f>_xlfn.IFNA(+INDEX(Comp1!M:M,MATCH($B49,Comp1!$B:$B,0)),"No")</f>
        <v>0</v>
      </c>
      <c r="T49" s="14">
        <f>_xlfn.IFNA(+INDEX(Comp1!N:N,MATCH($B49,Comp1!$B:$B,0)),"No")</f>
        <v>0</v>
      </c>
      <c r="U49" s="14">
        <f>_xlfn.IFNA(+INDEX(Comp1!O:O,MATCH($B49,Comp1!$B:$B,0)),"No")</f>
        <v>0</v>
      </c>
      <c r="V49" s="462">
        <f>IF(J49="yes",+INDEX('Final Comp Values'!$AY:$AY,MATCH('Monthy Targets'!$B49,'Final Comp Values'!C:C,0)),0)</f>
        <v>7.87</v>
      </c>
      <c r="W49" s="462">
        <f>IF(K49="yes",+INDEX('Final Comp Values'!$AY:$AY,MATCH('Monthy Targets'!$B49,'Final Comp Values'!$C:$C,0)),0)</f>
        <v>7.87</v>
      </c>
      <c r="X49" s="462">
        <f>IF(L49="yes",+INDEX('Final Comp Values'!$AY:$AY,MATCH('Monthy Targets'!$B49,'Final Comp Values'!$C:$C,0)),0)</f>
        <v>7.87</v>
      </c>
      <c r="Y49" s="462">
        <f>IF(M49="yes",+INDEX('Final Comp Values'!$BN:$BN,MATCH('Monthy Targets'!$B49,'Final Comp Values'!$C:$C,0)),0)</f>
        <v>7.87</v>
      </c>
      <c r="Z49" s="462">
        <f>IF(N49="yes",+INDEX('Final Comp Values'!$BN:$BN,MATCH('Monthy Targets'!$B49,'Final Comp Values'!$C:$C,0)),0)</f>
        <v>7.87</v>
      </c>
      <c r="AA49" s="462">
        <f>IF(O49="yes",+INDEX('Final Comp Values'!$BN:$BN,MATCH('Monthy Targets'!$B49,'Final Comp Values'!$C:$C,0)),0)</f>
        <v>7.87</v>
      </c>
      <c r="AB49" s="462">
        <f>IF(P49="yes",+INDEX('Final Comp Values'!$BR:$BR,MATCH('Monthy Targets'!$B49,'Final Comp Values'!$C:$C,0)),0)</f>
        <v>7.91</v>
      </c>
      <c r="AC49" s="462">
        <f>IF(Q49="yes",+INDEX('Final Comp Values'!$BR:$BR,MATCH('Monthy Targets'!$B49,'Final Comp Values'!$C:$C,0)),0)</f>
        <v>0</v>
      </c>
      <c r="AD49" s="462">
        <f>IF(R49="yes",+INDEX('Final Comp Values'!$BR:$BR,MATCH('Monthy Targets'!$B49,'Final Comp Values'!$C:$C,0)),0)</f>
        <v>0</v>
      </c>
      <c r="AE49" s="462">
        <f>IF(S49="yes",+INDEX('Final Comp Values'!$BV:$BV,MATCH('Monthy Targets'!$B49,'Final Comp Values'!$C:$C,0)),0)</f>
        <v>0</v>
      </c>
      <c r="AF49" s="462">
        <f>IF(T49="yes",+INDEX('Final Comp Values'!$BV:$BV,MATCH('Monthy Targets'!$B49,'Final Comp Values'!$C:$C,0)),0)</f>
        <v>0</v>
      </c>
      <c r="AG49" s="462">
        <f>IF(U49="yes",+INDEX('Final Comp Values'!$BV:$BV,MATCH('Monthy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t="str">
        <f>_xlfn.IFNA(+INDEX(Comp1!I:I,MATCH($B50,Comp1!$B:$B,0)),"No")</f>
        <v>Yes</v>
      </c>
      <c r="P50" s="14" t="str">
        <f>_xlfn.IFNA(+INDEX(Comp1!J:J,MATCH($B50,Comp1!$B:$B,0)),"No")</f>
        <v>Yes</v>
      </c>
      <c r="Q50" s="14">
        <f>_xlfn.IFNA(+INDEX(Comp1!K:K,MATCH($B50,Comp1!$B:$B,0)),"No")</f>
        <v>0</v>
      </c>
      <c r="R50" s="14">
        <f>_xlfn.IFNA(+INDEX(Comp1!L:L,MATCH($B50,Comp1!$B:$B,0)),"No")</f>
        <v>0</v>
      </c>
      <c r="S50" s="14">
        <f>_xlfn.IFNA(+INDEX(Comp1!M:M,MATCH($B50,Comp1!$B:$B,0)),"No")</f>
        <v>0</v>
      </c>
      <c r="T50" s="14">
        <f>_xlfn.IFNA(+INDEX(Comp1!N:N,MATCH($B50,Comp1!$B:$B,0)),"No")</f>
        <v>0</v>
      </c>
      <c r="U50" s="14">
        <f>_xlfn.IFNA(+INDEX(Comp1!O:O,MATCH($B50,Comp1!$B:$B,0)),"No")</f>
        <v>0</v>
      </c>
      <c r="V50" s="462">
        <f>IF(J50="yes",+INDEX('Final Comp Values'!$AY:$AY,MATCH('Monthy Targets'!$B50,'Final Comp Values'!C:C,0)),0)</f>
        <v>8.41</v>
      </c>
      <c r="W50" s="462">
        <f>IF(K50="yes",+INDEX('Final Comp Values'!$AY:$AY,MATCH('Monthy Targets'!$B50,'Final Comp Values'!$C:$C,0)),0)</f>
        <v>8.41</v>
      </c>
      <c r="X50" s="462">
        <f>IF(L50="yes",+INDEX('Final Comp Values'!$AY:$AY,MATCH('Monthy Targets'!$B50,'Final Comp Values'!$C:$C,0)),0)</f>
        <v>8.41</v>
      </c>
      <c r="Y50" s="462">
        <f>IF(M50="yes",+INDEX('Final Comp Values'!$BN:$BN,MATCH('Monthy Targets'!$B50,'Final Comp Values'!$C:$C,0)),0)</f>
        <v>8.41</v>
      </c>
      <c r="Z50" s="462">
        <f>IF(N50="yes",+INDEX('Final Comp Values'!$BN:$BN,MATCH('Monthy Targets'!$B50,'Final Comp Values'!$C:$C,0)),0)</f>
        <v>8.41</v>
      </c>
      <c r="AA50" s="462">
        <f>IF(O50="yes",+INDEX('Final Comp Values'!$BN:$BN,MATCH('Monthy Targets'!$B50,'Final Comp Values'!$C:$C,0)),0)</f>
        <v>8.41</v>
      </c>
      <c r="AB50" s="462">
        <f>IF(P50="yes",+INDEX('Final Comp Values'!$BR:$BR,MATCH('Monthy Targets'!$B50,'Final Comp Values'!$C:$C,0)),0)</f>
        <v>8.44</v>
      </c>
      <c r="AC50" s="462">
        <f>IF(Q50="yes",+INDEX('Final Comp Values'!$BR:$BR,MATCH('Monthy Targets'!$B50,'Final Comp Values'!$C:$C,0)),0)</f>
        <v>0</v>
      </c>
      <c r="AD50" s="462">
        <f>IF(R50="yes",+INDEX('Final Comp Values'!$BR:$BR,MATCH('Monthy Targets'!$B50,'Final Comp Values'!$C:$C,0)),0)</f>
        <v>0</v>
      </c>
      <c r="AE50" s="462">
        <f>IF(S50="yes",+INDEX('Final Comp Values'!$BV:$BV,MATCH('Monthy Targets'!$B50,'Final Comp Values'!$C:$C,0)),0)</f>
        <v>0</v>
      </c>
      <c r="AF50" s="462">
        <f>IF(T50="yes",+INDEX('Final Comp Values'!$BV:$BV,MATCH('Monthy Targets'!$B50,'Final Comp Values'!$C:$C,0)),0)</f>
        <v>0</v>
      </c>
      <c r="AG50" s="462">
        <f>IF(U50="yes",+INDEX('Final Comp Values'!$BV:$BV,MATCH('Monthy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t="str">
        <f>_xlfn.IFNA(+INDEX(Comp1!I:I,MATCH($B51,Comp1!$B:$B,0)),"No")</f>
        <v>Yes</v>
      </c>
      <c r="P51" s="14" t="str">
        <f>_xlfn.IFNA(+INDEX(Comp1!J:J,MATCH($B51,Comp1!$B:$B,0)),"No")</f>
        <v>Yes</v>
      </c>
      <c r="Q51" s="14">
        <f>_xlfn.IFNA(+INDEX(Comp1!K:K,MATCH($B51,Comp1!$B:$B,0)),"No")</f>
        <v>0</v>
      </c>
      <c r="R51" s="14">
        <f>_xlfn.IFNA(+INDEX(Comp1!L:L,MATCH($B51,Comp1!$B:$B,0)),"No")</f>
        <v>0</v>
      </c>
      <c r="S51" s="14">
        <f>_xlfn.IFNA(+INDEX(Comp1!M:M,MATCH($B51,Comp1!$B:$B,0)),"No")</f>
        <v>0</v>
      </c>
      <c r="T51" s="14">
        <f>_xlfn.IFNA(+INDEX(Comp1!N:N,MATCH($B51,Comp1!$B:$B,0)),"No")</f>
        <v>0</v>
      </c>
      <c r="U51" s="14">
        <f>_xlfn.IFNA(+INDEX(Comp1!O:O,MATCH($B51,Comp1!$B:$B,0)),"No")</f>
        <v>0</v>
      </c>
      <c r="V51" s="462">
        <f>IF(J51="yes",+INDEX('Final Comp Values'!$AY:$AY,MATCH('Monthy Targets'!$B51,'Final Comp Values'!C:C,0)),0)</f>
        <v>12.26</v>
      </c>
      <c r="W51" s="462">
        <f>IF(K51="yes",+INDEX('Final Comp Values'!$AY:$AY,MATCH('Monthy Targets'!$B51,'Final Comp Values'!$C:$C,0)),0)</f>
        <v>12.26</v>
      </c>
      <c r="X51" s="462">
        <f>IF(L51="yes",+INDEX('Final Comp Values'!$AY:$AY,MATCH('Monthy Targets'!$B51,'Final Comp Values'!$C:$C,0)),0)</f>
        <v>12.26</v>
      </c>
      <c r="Y51" s="462">
        <f>IF(M51="yes",+INDEX('Final Comp Values'!$BN:$BN,MATCH('Monthy Targets'!$B51,'Final Comp Values'!$C:$C,0)),0)</f>
        <v>12.26</v>
      </c>
      <c r="Z51" s="462">
        <f>IF(N51="yes",+INDEX('Final Comp Values'!$BN:$BN,MATCH('Monthy Targets'!$B51,'Final Comp Values'!$C:$C,0)),0)</f>
        <v>12.26</v>
      </c>
      <c r="AA51" s="462">
        <f>IF(O51="yes",+INDEX('Final Comp Values'!$BN:$BN,MATCH('Monthy Targets'!$B51,'Final Comp Values'!$C:$C,0)),0)</f>
        <v>12.26</v>
      </c>
      <c r="AB51" s="462">
        <f>IF(P51="yes",+INDEX('Final Comp Values'!$BR:$BR,MATCH('Monthy Targets'!$B51,'Final Comp Values'!$C:$C,0)),0)</f>
        <v>12.31</v>
      </c>
      <c r="AC51" s="462">
        <f>IF(Q51="yes",+INDEX('Final Comp Values'!$BR:$BR,MATCH('Monthy Targets'!$B51,'Final Comp Values'!$C:$C,0)),0)</f>
        <v>0</v>
      </c>
      <c r="AD51" s="462">
        <f>IF(R51="yes",+INDEX('Final Comp Values'!$BR:$BR,MATCH('Monthy Targets'!$B51,'Final Comp Values'!$C:$C,0)),0)</f>
        <v>0</v>
      </c>
      <c r="AE51" s="462">
        <f>IF(S51="yes",+INDEX('Final Comp Values'!$BV:$BV,MATCH('Monthy Targets'!$B51,'Final Comp Values'!$C:$C,0)),0)</f>
        <v>0</v>
      </c>
      <c r="AF51" s="462">
        <f>IF(T51="yes",+INDEX('Final Comp Values'!$BV:$BV,MATCH('Monthy Targets'!$B51,'Final Comp Values'!$C:$C,0)),0)</f>
        <v>0</v>
      </c>
      <c r="AG51" s="462">
        <f>IF(U51="yes",+INDEX('Final Comp Values'!$BV:$BV,MATCH('Monthy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t="str">
        <f>_xlfn.IFNA(+INDEX(Comp1!I:I,MATCH($B52,Comp1!$B:$B,0)),"No")</f>
        <v>Yes</v>
      </c>
      <c r="P52" s="14" t="str">
        <f>_xlfn.IFNA(+INDEX(Comp1!J:J,MATCH($B52,Comp1!$B:$B,0)),"No")</f>
        <v>Yes</v>
      </c>
      <c r="Q52" s="14">
        <f>_xlfn.IFNA(+INDEX(Comp1!K:K,MATCH($B52,Comp1!$B:$B,0)),"No")</f>
        <v>0</v>
      </c>
      <c r="R52" s="14">
        <f>_xlfn.IFNA(+INDEX(Comp1!L:L,MATCH($B52,Comp1!$B:$B,0)),"No")</f>
        <v>0</v>
      </c>
      <c r="S52" s="14">
        <f>_xlfn.IFNA(+INDEX(Comp1!M:M,MATCH($B52,Comp1!$B:$B,0)),"No")</f>
        <v>0</v>
      </c>
      <c r="T52" s="14">
        <f>_xlfn.IFNA(+INDEX(Comp1!N:N,MATCH($B52,Comp1!$B:$B,0)),"No")</f>
        <v>0</v>
      </c>
      <c r="U52" s="14">
        <f>_xlfn.IFNA(+INDEX(Comp1!O:O,MATCH($B52,Comp1!$B:$B,0)),"No")</f>
        <v>0</v>
      </c>
      <c r="V52" s="462">
        <f>IF(J52="yes",+INDEX('Final Comp Values'!$AY:$AY,MATCH('Monthy Targets'!$B52,'Final Comp Values'!C:C,0)),0)</f>
        <v>13.04</v>
      </c>
      <c r="W52" s="462">
        <f>IF(K52="yes",+INDEX('Final Comp Values'!$AY:$AY,MATCH('Monthy Targets'!$B52,'Final Comp Values'!$C:$C,0)),0)</f>
        <v>13.04</v>
      </c>
      <c r="X52" s="462">
        <f>IF(L52="yes",+INDEX('Final Comp Values'!$AY:$AY,MATCH('Monthy Targets'!$B52,'Final Comp Values'!$C:$C,0)),0)</f>
        <v>13.04</v>
      </c>
      <c r="Y52" s="462">
        <f>IF(M52="yes",+INDEX('Final Comp Values'!$BN:$BN,MATCH('Monthy Targets'!$B52,'Final Comp Values'!$C:$C,0)),0)</f>
        <v>13.04</v>
      </c>
      <c r="Z52" s="462">
        <f>IF(N52="yes",+INDEX('Final Comp Values'!$BN:$BN,MATCH('Monthy Targets'!$B52,'Final Comp Values'!$C:$C,0)),0)</f>
        <v>13.04</v>
      </c>
      <c r="AA52" s="462">
        <f>IF(O52="yes",+INDEX('Final Comp Values'!$BN:$BN,MATCH('Monthy Targets'!$B52,'Final Comp Values'!$C:$C,0)),0)</f>
        <v>13.04</v>
      </c>
      <c r="AB52" s="462">
        <f>IF(P52="yes",+INDEX('Final Comp Values'!$BR:$BR,MATCH('Monthy Targets'!$B52,'Final Comp Values'!$C:$C,0)),0)</f>
        <v>13.09</v>
      </c>
      <c r="AC52" s="462">
        <f>IF(Q52="yes",+INDEX('Final Comp Values'!$BR:$BR,MATCH('Monthy Targets'!$B52,'Final Comp Values'!$C:$C,0)),0)</f>
        <v>0</v>
      </c>
      <c r="AD52" s="462">
        <f>IF(R52="yes",+INDEX('Final Comp Values'!$BR:$BR,MATCH('Monthy Targets'!$B52,'Final Comp Values'!$C:$C,0)),0)</f>
        <v>0</v>
      </c>
      <c r="AE52" s="462">
        <f>IF(S52="yes",+INDEX('Final Comp Values'!$BV:$BV,MATCH('Monthy Targets'!$B52,'Final Comp Values'!$C:$C,0)),0)</f>
        <v>0</v>
      </c>
      <c r="AF52" s="462">
        <f>IF(T52="yes",+INDEX('Final Comp Values'!$BV:$BV,MATCH('Monthy Targets'!$B52,'Final Comp Values'!$C:$C,0)),0)</f>
        <v>0</v>
      </c>
      <c r="AG52" s="462">
        <f>IF(U52="yes",+INDEX('Final Comp Values'!$BV:$BV,MATCH('Monthy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2">
        <f>IF(J53="yes",+INDEX('Final Comp Values'!$AY:$AY,MATCH('Monthy Targets'!$B53,'Final Comp Values'!C:C,0)),0)</f>
        <v>0</v>
      </c>
      <c r="W53" s="462">
        <f>IF(K53="yes",+INDEX('Final Comp Values'!$AY:$AY,MATCH('Monthy Targets'!$B53,'Final Comp Values'!$C:$C,0)),0)</f>
        <v>0</v>
      </c>
      <c r="X53" s="462">
        <f>IF(L53="yes",+INDEX('Final Comp Values'!$AY:$AY,MATCH('Monthy Targets'!$B53,'Final Comp Values'!$C:$C,0)),0)</f>
        <v>0</v>
      </c>
      <c r="Y53" s="462">
        <f>IF(M53="yes",+INDEX('Final Comp Values'!$BN:$BN,MATCH('Monthy Targets'!$B53,'Final Comp Values'!$C:$C,0)),0)</f>
        <v>0</v>
      </c>
      <c r="Z53" s="462">
        <f>IF(N53="yes",+INDEX('Final Comp Values'!$BN:$BN,MATCH('Monthy Targets'!$B53,'Final Comp Values'!$C:$C,0)),0)</f>
        <v>0</v>
      </c>
      <c r="AA53" s="462">
        <f>IF(O53="yes",+INDEX('Final Comp Values'!$BN:$BN,MATCH('Monthy Targets'!$B53,'Final Comp Values'!$C:$C,0)),0)</f>
        <v>0</v>
      </c>
      <c r="AB53" s="462">
        <f>IF(P53="yes",+INDEX('Final Comp Values'!$BR:$BR,MATCH('Monthy Targets'!$B53,'Final Comp Values'!$C:$C,0)),0)</f>
        <v>0</v>
      </c>
      <c r="AC53" s="462">
        <f>IF(Q53="yes",+INDEX('Final Comp Values'!$BR:$BR,MATCH('Monthy Targets'!$B53,'Final Comp Values'!$C:$C,0)),0)</f>
        <v>0</v>
      </c>
      <c r="AD53" s="462">
        <f>IF(R53="yes",+INDEX('Final Comp Values'!$BR:$BR,MATCH('Monthy Targets'!$B53,'Final Comp Values'!$C:$C,0)),0)</f>
        <v>0</v>
      </c>
      <c r="AE53" s="462">
        <f>IF(S53="yes",+INDEX('Final Comp Values'!$BV:$BV,MATCH('Monthy Targets'!$B53,'Final Comp Values'!$C:$C,0)),0)</f>
        <v>0</v>
      </c>
      <c r="AF53" s="462">
        <f>IF(T53="yes",+INDEX('Final Comp Values'!$BV:$BV,MATCH('Monthy Targets'!$B53,'Final Comp Values'!$C:$C,0)),0)</f>
        <v>0</v>
      </c>
      <c r="AG53" s="462">
        <f>IF(U53="yes",+INDEX('Final Comp Values'!$BV:$BV,MATCH('Monthy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t="str">
        <f>_xlfn.IFNA(+INDEX(Comp1!I:I,MATCH($B54,Comp1!$B:$B,0)),"No")</f>
        <v>Yes</v>
      </c>
      <c r="P54" s="14" t="str">
        <f>_xlfn.IFNA(+INDEX(Comp1!J:J,MATCH($B54,Comp1!$B:$B,0)),"No")</f>
        <v>Yes</v>
      </c>
      <c r="Q54" s="14">
        <f>_xlfn.IFNA(+INDEX(Comp1!K:K,MATCH($B54,Comp1!$B:$B,0)),"No")</f>
        <v>0</v>
      </c>
      <c r="R54" s="14">
        <f>_xlfn.IFNA(+INDEX(Comp1!L:L,MATCH($B54,Comp1!$B:$B,0)),"No")</f>
        <v>0</v>
      </c>
      <c r="S54" s="14">
        <f>_xlfn.IFNA(+INDEX(Comp1!M:M,MATCH($B54,Comp1!$B:$B,0)),"No")</f>
        <v>0</v>
      </c>
      <c r="T54" s="14">
        <f>_xlfn.IFNA(+INDEX(Comp1!N:N,MATCH($B54,Comp1!$B:$B,0)),"No")</f>
        <v>0</v>
      </c>
      <c r="U54" s="14">
        <f>_xlfn.IFNA(+INDEX(Comp1!O:O,MATCH($B54,Comp1!$B:$B,0)),"No")</f>
        <v>0</v>
      </c>
      <c r="V54" s="462">
        <f>IF(J54="yes",+INDEX('Final Comp Values'!$AY:$AY,MATCH('Monthy Targets'!$B54,'Final Comp Values'!C:C,0)),0)</f>
        <v>19.809999999999999</v>
      </c>
      <c r="W54" s="462">
        <f>IF(K54="yes",+INDEX('Final Comp Values'!$AY:$AY,MATCH('Monthy Targets'!$B54,'Final Comp Values'!$C:$C,0)),0)</f>
        <v>19.809999999999999</v>
      </c>
      <c r="X54" s="462">
        <f>IF(L54="yes",+INDEX('Final Comp Values'!$AY:$AY,MATCH('Monthy Targets'!$B54,'Final Comp Values'!$C:$C,0)),0)</f>
        <v>19.809999999999999</v>
      </c>
      <c r="Y54" s="462">
        <f>IF(M54="yes",+INDEX('Final Comp Values'!$BN:$BN,MATCH('Monthy Targets'!$B54,'Final Comp Values'!$C:$C,0)),0)</f>
        <v>19.809999999999999</v>
      </c>
      <c r="Z54" s="462">
        <f>IF(N54="yes",+INDEX('Final Comp Values'!$BN:$BN,MATCH('Monthy Targets'!$B54,'Final Comp Values'!$C:$C,0)),0)</f>
        <v>19.809999999999999</v>
      </c>
      <c r="AA54" s="462">
        <f>IF(O54="yes",+INDEX('Final Comp Values'!$BN:$BN,MATCH('Monthy Targets'!$B54,'Final Comp Values'!$C:$C,0)),0)</f>
        <v>19.809999999999999</v>
      </c>
      <c r="AB54" s="462">
        <f>IF(P54="yes",+INDEX('Final Comp Values'!$BR:$BR,MATCH('Monthy Targets'!$B54,'Final Comp Values'!$C:$C,0)),0)</f>
        <v>19.899999999999999</v>
      </c>
      <c r="AC54" s="462">
        <f>IF(Q54="yes",+INDEX('Final Comp Values'!$BR:$BR,MATCH('Monthy Targets'!$B54,'Final Comp Values'!$C:$C,0)),0)</f>
        <v>0</v>
      </c>
      <c r="AD54" s="462">
        <f>IF(R54="yes",+INDEX('Final Comp Values'!$BR:$BR,MATCH('Monthy Targets'!$B54,'Final Comp Values'!$C:$C,0)),0)</f>
        <v>0</v>
      </c>
      <c r="AE54" s="462">
        <f>IF(S54="yes",+INDEX('Final Comp Values'!$BV:$BV,MATCH('Monthy Targets'!$B54,'Final Comp Values'!$C:$C,0)),0)</f>
        <v>0</v>
      </c>
      <c r="AF54" s="462">
        <f>IF(T54="yes",+INDEX('Final Comp Values'!$BV:$BV,MATCH('Monthy Targets'!$B54,'Final Comp Values'!$C:$C,0)),0)</f>
        <v>0</v>
      </c>
      <c r="AG54" s="462">
        <f>IF(U54="yes",+INDEX('Final Comp Values'!$BV:$BV,MATCH('Monthy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t="str">
        <f>_xlfn.IFNA(+INDEX(Comp1!I:I,MATCH($B55,Comp1!$B:$B,0)),"No")</f>
        <v>Yes</v>
      </c>
      <c r="P55" s="14" t="str">
        <f>_xlfn.IFNA(+INDEX(Comp1!J:J,MATCH($B55,Comp1!$B:$B,0)),"No")</f>
        <v>Yes</v>
      </c>
      <c r="Q55" s="14">
        <f>_xlfn.IFNA(+INDEX(Comp1!K:K,MATCH($B55,Comp1!$B:$B,0)),"No")</f>
        <v>0</v>
      </c>
      <c r="R55" s="14">
        <f>_xlfn.IFNA(+INDEX(Comp1!L:L,MATCH($B55,Comp1!$B:$B,0)),"No")</f>
        <v>0</v>
      </c>
      <c r="S55" s="14">
        <f>_xlfn.IFNA(+INDEX(Comp1!M:M,MATCH($B55,Comp1!$B:$B,0)),"No")</f>
        <v>0</v>
      </c>
      <c r="T55" s="14">
        <f>_xlfn.IFNA(+INDEX(Comp1!N:N,MATCH($B55,Comp1!$B:$B,0)),"No")</f>
        <v>0</v>
      </c>
      <c r="U55" s="14">
        <f>_xlfn.IFNA(+INDEX(Comp1!O:O,MATCH($B55,Comp1!$B:$B,0)),"No")</f>
        <v>0</v>
      </c>
      <c r="V55" s="462">
        <f>IF(J55="yes",+INDEX('Final Comp Values'!$AY:$AY,MATCH('Monthy Targets'!$B55,'Final Comp Values'!C:C,0)),0)</f>
        <v>5.56</v>
      </c>
      <c r="W55" s="462">
        <f>IF(K55="yes",+INDEX('Final Comp Values'!$AY:$AY,MATCH('Monthy Targets'!$B55,'Final Comp Values'!$C:$C,0)),0)</f>
        <v>5.56</v>
      </c>
      <c r="X55" s="462">
        <f>IF(L55="yes",+INDEX('Final Comp Values'!$AY:$AY,MATCH('Monthy Targets'!$B55,'Final Comp Values'!$C:$C,0)),0)</f>
        <v>5.56</v>
      </c>
      <c r="Y55" s="462">
        <f>IF(M55="yes",+INDEX('Final Comp Values'!$BN:$BN,MATCH('Monthy Targets'!$B55,'Final Comp Values'!$C:$C,0)),0)</f>
        <v>5.56</v>
      </c>
      <c r="Z55" s="462">
        <f>IF(N55="yes",+INDEX('Final Comp Values'!$BN:$BN,MATCH('Monthy Targets'!$B55,'Final Comp Values'!$C:$C,0)),0)</f>
        <v>5.56</v>
      </c>
      <c r="AA55" s="462">
        <f>IF(O55="yes",+INDEX('Final Comp Values'!$BN:$BN,MATCH('Monthy Targets'!$B55,'Final Comp Values'!$C:$C,0)),0)</f>
        <v>5.56</v>
      </c>
      <c r="AB55" s="462">
        <f>IF(P55="yes",+INDEX('Final Comp Values'!$BR:$BR,MATCH('Monthy Targets'!$B55,'Final Comp Values'!$C:$C,0)),0)</f>
        <v>5.58</v>
      </c>
      <c r="AC55" s="462">
        <f>IF(Q55="yes",+INDEX('Final Comp Values'!$BR:$BR,MATCH('Monthy Targets'!$B55,'Final Comp Values'!$C:$C,0)),0)</f>
        <v>0</v>
      </c>
      <c r="AD55" s="462">
        <f>IF(R55="yes",+INDEX('Final Comp Values'!$BR:$BR,MATCH('Monthy Targets'!$B55,'Final Comp Values'!$C:$C,0)),0)</f>
        <v>0</v>
      </c>
      <c r="AE55" s="462">
        <f>IF(S55="yes",+INDEX('Final Comp Values'!$BV:$BV,MATCH('Monthy Targets'!$B55,'Final Comp Values'!$C:$C,0)),0)</f>
        <v>0</v>
      </c>
      <c r="AF55" s="462">
        <f>IF(T55="yes",+INDEX('Final Comp Values'!$BV:$BV,MATCH('Monthy Targets'!$B55,'Final Comp Values'!$C:$C,0)),0)</f>
        <v>0</v>
      </c>
      <c r="AG55" s="462">
        <f>IF(U55="yes",+INDEX('Final Comp Values'!$BV:$BV,MATCH('Monthy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t="str">
        <f>_xlfn.IFNA(+INDEX(Comp1!I:I,MATCH($B56,Comp1!$B:$B,0)),"No")</f>
        <v>Yes</v>
      </c>
      <c r="P56" s="14" t="str">
        <f>_xlfn.IFNA(+INDEX(Comp1!J:J,MATCH($B56,Comp1!$B:$B,0)),"No")</f>
        <v>Yes</v>
      </c>
      <c r="Q56" s="14">
        <f>_xlfn.IFNA(+INDEX(Comp1!K:K,MATCH($B56,Comp1!$B:$B,0)),"No")</f>
        <v>0</v>
      </c>
      <c r="R56" s="14">
        <f>_xlfn.IFNA(+INDEX(Comp1!L:L,MATCH($B56,Comp1!$B:$B,0)),"No")</f>
        <v>0</v>
      </c>
      <c r="S56" s="14">
        <f>_xlfn.IFNA(+INDEX(Comp1!M:M,MATCH($B56,Comp1!$B:$B,0)),"No")</f>
        <v>0</v>
      </c>
      <c r="T56" s="14">
        <f>_xlfn.IFNA(+INDEX(Comp1!N:N,MATCH($B56,Comp1!$B:$B,0)),"No")</f>
        <v>0</v>
      </c>
      <c r="U56" s="14">
        <f>_xlfn.IFNA(+INDEX(Comp1!O:O,MATCH($B56,Comp1!$B:$B,0)),"No")</f>
        <v>0</v>
      </c>
      <c r="V56" s="462">
        <f>IF(J56="yes",+INDEX('Final Comp Values'!$AY:$AY,MATCH('Monthy Targets'!$B56,'Final Comp Values'!C:C,0)),0)</f>
        <v>7.17</v>
      </c>
      <c r="W56" s="462">
        <f>IF(K56="yes",+INDEX('Final Comp Values'!$AY:$AY,MATCH('Monthy Targets'!$B56,'Final Comp Values'!$C:$C,0)),0)</f>
        <v>7.17</v>
      </c>
      <c r="X56" s="462">
        <f>IF(L56="yes",+INDEX('Final Comp Values'!$AY:$AY,MATCH('Monthy Targets'!$B56,'Final Comp Values'!$C:$C,0)),0)</f>
        <v>7.17</v>
      </c>
      <c r="Y56" s="462">
        <f>IF(M56="yes",+INDEX('Final Comp Values'!$BN:$BN,MATCH('Monthy Targets'!$B56,'Final Comp Values'!$C:$C,0)),0)</f>
        <v>7.17</v>
      </c>
      <c r="Z56" s="462">
        <f>IF(N56="yes",+INDEX('Final Comp Values'!$BN:$BN,MATCH('Monthy Targets'!$B56,'Final Comp Values'!$C:$C,0)),0)</f>
        <v>7.17</v>
      </c>
      <c r="AA56" s="462">
        <f>IF(O56="yes",+INDEX('Final Comp Values'!$BN:$BN,MATCH('Monthy Targets'!$B56,'Final Comp Values'!$C:$C,0)),0)</f>
        <v>7.17</v>
      </c>
      <c r="AB56" s="462">
        <f>IF(P56="yes",+INDEX('Final Comp Values'!$BR:$BR,MATCH('Monthy Targets'!$B56,'Final Comp Values'!$C:$C,0)),0)</f>
        <v>7.2</v>
      </c>
      <c r="AC56" s="462">
        <f>IF(Q56="yes",+INDEX('Final Comp Values'!$BR:$BR,MATCH('Monthy Targets'!$B56,'Final Comp Values'!$C:$C,0)),0)</f>
        <v>0</v>
      </c>
      <c r="AD56" s="462">
        <f>IF(R56="yes",+INDEX('Final Comp Values'!$BR:$BR,MATCH('Monthy Targets'!$B56,'Final Comp Values'!$C:$C,0)),0)</f>
        <v>0</v>
      </c>
      <c r="AE56" s="462">
        <f>IF(S56="yes",+INDEX('Final Comp Values'!$BV:$BV,MATCH('Monthy Targets'!$B56,'Final Comp Values'!$C:$C,0)),0)</f>
        <v>0</v>
      </c>
      <c r="AF56" s="462">
        <f>IF(T56="yes",+INDEX('Final Comp Values'!$BV:$BV,MATCH('Monthy Targets'!$B56,'Final Comp Values'!$C:$C,0)),0)</f>
        <v>0</v>
      </c>
      <c r="AG56" s="462">
        <f>IF(U56="yes",+INDEX('Final Comp Values'!$BV:$BV,MATCH('Monthy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t="str">
        <f>_xlfn.IFNA(+INDEX(Comp1!I:I,MATCH($B57,Comp1!$B:$B,0)),"No")</f>
        <v>Yes</v>
      </c>
      <c r="P57" s="14" t="str">
        <f>_xlfn.IFNA(+INDEX(Comp1!J:J,MATCH($B57,Comp1!$B:$B,0)),"No")</f>
        <v>Yes</v>
      </c>
      <c r="Q57" s="14">
        <f>_xlfn.IFNA(+INDEX(Comp1!K:K,MATCH($B57,Comp1!$B:$B,0)),"No")</f>
        <v>0</v>
      </c>
      <c r="R57" s="14">
        <f>_xlfn.IFNA(+INDEX(Comp1!L:L,MATCH($B57,Comp1!$B:$B,0)),"No")</f>
        <v>0</v>
      </c>
      <c r="S57" s="14">
        <f>_xlfn.IFNA(+INDEX(Comp1!M:M,MATCH($B57,Comp1!$B:$B,0)),"No")</f>
        <v>0</v>
      </c>
      <c r="T57" s="14">
        <f>_xlfn.IFNA(+INDEX(Comp1!N:N,MATCH($B57,Comp1!$B:$B,0)),"No")</f>
        <v>0</v>
      </c>
      <c r="U57" s="14">
        <f>_xlfn.IFNA(+INDEX(Comp1!O:O,MATCH($B57,Comp1!$B:$B,0)),"No")</f>
        <v>0</v>
      </c>
      <c r="V57" s="462">
        <f>IF(J57="yes",+INDEX('Final Comp Values'!$AY:$AY,MATCH('Monthy Targets'!$B57,'Final Comp Values'!C:C,0)),0)</f>
        <v>1.43</v>
      </c>
      <c r="W57" s="462">
        <f>IF(K57="yes",+INDEX('Final Comp Values'!$AY:$AY,MATCH('Monthy Targets'!$B57,'Final Comp Values'!$C:$C,0)),0)</f>
        <v>1.43</v>
      </c>
      <c r="X57" s="462">
        <f>IF(L57="yes",+INDEX('Final Comp Values'!$AY:$AY,MATCH('Monthy Targets'!$B57,'Final Comp Values'!$C:$C,0)),0)</f>
        <v>1.43</v>
      </c>
      <c r="Y57" s="462">
        <f>IF(M57="yes",+INDEX('Final Comp Values'!$BN:$BN,MATCH('Monthy Targets'!$B57,'Final Comp Values'!$C:$C,0)),0)</f>
        <v>1.43</v>
      </c>
      <c r="Z57" s="462">
        <f>IF(N57="yes",+INDEX('Final Comp Values'!$BN:$BN,MATCH('Monthy Targets'!$B57,'Final Comp Values'!$C:$C,0)),0)</f>
        <v>1.43</v>
      </c>
      <c r="AA57" s="462">
        <f>IF(O57="yes",+INDEX('Final Comp Values'!$BN:$BN,MATCH('Monthy Targets'!$B57,'Final Comp Values'!$C:$C,0)),0)</f>
        <v>1.43</v>
      </c>
      <c r="AB57" s="462">
        <f>IF(P57="yes",+INDEX('Final Comp Values'!$BR:$BR,MATCH('Monthy Targets'!$B57,'Final Comp Values'!$C:$C,0)),0)</f>
        <v>1.44</v>
      </c>
      <c r="AC57" s="462">
        <f>IF(Q57="yes",+INDEX('Final Comp Values'!$BR:$BR,MATCH('Monthy Targets'!$B57,'Final Comp Values'!$C:$C,0)),0)</f>
        <v>0</v>
      </c>
      <c r="AD57" s="462">
        <f>IF(R57="yes",+INDEX('Final Comp Values'!$BR:$BR,MATCH('Monthy Targets'!$B57,'Final Comp Values'!$C:$C,0)),0)</f>
        <v>0</v>
      </c>
      <c r="AE57" s="462">
        <f>IF(S57="yes",+INDEX('Final Comp Values'!$BV:$BV,MATCH('Monthy Targets'!$B57,'Final Comp Values'!$C:$C,0)),0)</f>
        <v>0</v>
      </c>
      <c r="AF57" s="462">
        <f>IF(T57="yes",+INDEX('Final Comp Values'!$BV:$BV,MATCH('Monthy Targets'!$B57,'Final Comp Values'!$C:$C,0)),0)</f>
        <v>0</v>
      </c>
      <c r="AG57" s="462">
        <f>IF(U57="yes",+INDEX('Final Comp Values'!$BV:$BV,MATCH('Monthy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t="str">
        <f>_xlfn.IFNA(+INDEX(Comp1!I:I,MATCH($B58,Comp1!$B:$B,0)),"No")</f>
        <v>Yes</v>
      </c>
      <c r="P58" s="14" t="str">
        <f>_xlfn.IFNA(+INDEX(Comp1!J:J,MATCH($B58,Comp1!$B:$B,0)),"No")</f>
        <v>Yes</v>
      </c>
      <c r="Q58" s="14">
        <f>_xlfn.IFNA(+INDEX(Comp1!K:K,MATCH($B58,Comp1!$B:$B,0)),"No")</f>
        <v>0</v>
      </c>
      <c r="R58" s="14">
        <f>_xlfn.IFNA(+INDEX(Comp1!L:L,MATCH($B58,Comp1!$B:$B,0)),"No")</f>
        <v>0</v>
      </c>
      <c r="S58" s="14">
        <f>_xlfn.IFNA(+INDEX(Comp1!M:M,MATCH($B58,Comp1!$B:$B,0)),"No")</f>
        <v>0</v>
      </c>
      <c r="T58" s="14">
        <f>_xlfn.IFNA(+INDEX(Comp1!N:N,MATCH($B58,Comp1!$B:$B,0)),"No")</f>
        <v>0</v>
      </c>
      <c r="U58" s="14">
        <f>_xlfn.IFNA(+INDEX(Comp1!O:O,MATCH($B58,Comp1!$B:$B,0)),"No")</f>
        <v>0</v>
      </c>
      <c r="V58" s="462">
        <f>IF(J58="yes",+INDEX('Final Comp Values'!$AY:$AY,MATCH('Monthy Targets'!$B58,'Final Comp Values'!C:C,0)),0)</f>
        <v>9.26</v>
      </c>
      <c r="W58" s="462">
        <f>IF(K58="yes",+INDEX('Final Comp Values'!$AY:$AY,MATCH('Monthy Targets'!$B58,'Final Comp Values'!$C:$C,0)),0)</f>
        <v>9.26</v>
      </c>
      <c r="X58" s="462">
        <f>IF(L58="yes",+INDEX('Final Comp Values'!$AY:$AY,MATCH('Monthy Targets'!$B58,'Final Comp Values'!$C:$C,0)),0)</f>
        <v>9.26</v>
      </c>
      <c r="Y58" s="462">
        <f>IF(M58="yes",+INDEX('Final Comp Values'!$BN:$BN,MATCH('Monthy Targets'!$B58,'Final Comp Values'!$C:$C,0)),0)</f>
        <v>9.26</v>
      </c>
      <c r="Z58" s="462">
        <f>IF(N58="yes",+INDEX('Final Comp Values'!$BN:$BN,MATCH('Monthy Targets'!$B58,'Final Comp Values'!$C:$C,0)),0)</f>
        <v>9.26</v>
      </c>
      <c r="AA58" s="462">
        <f>IF(O58="yes",+INDEX('Final Comp Values'!$BN:$BN,MATCH('Monthy Targets'!$B58,'Final Comp Values'!$C:$C,0)),0)</f>
        <v>9.26</v>
      </c>
      <c r="AB58" s="462">
        <f>IF(P58="yes",+INDEX('Final Comp Values'!$BR:$BR,MATCH('Monthy Targets'!$B58,'Final Comp Values'!$C:$C,0)),0)</f>
        <v>9.3000000000000007</v>
      </c>
      <c r="AC58" s="462">
        <f>IF(Q58="yes",+INDEX('Final Comp Values'!$BR:$BR,MATCH('Monthy Targets'!$B58,'Final Comp Values'!$C:$C,0)),0)</f>
        <v>0</v>
      </c>
      <c r="AD58" s="462">
        <f>IF(R58="yes",+INDEX('Final Comp Values'!$BR:$BR,MATCH('Monthy Targets'!$B58,'Final Comp Values'!$C:$C,0)),0)</f>
        <v>0</v>
      </c>
      <c r="AE58" s="462">
        <f>IF(S58="yes",+INDEX('Final Comp Values'!$BV:$BV,MATCH('Monthy Targets'!$B58,'Final Comp Values'!$C:$C,0)),0)</f>
        <v>0</v>
      </c>
      <c r="AF58" s="462">
        <f>IF(T58="yes",+INDEX('Final Comp Values'!$BV:$BV,MATCH('Monthy Targets'!$B58,'Final Comp Values'!$C:$C,0)),0)</f>
        <v>0</v>
      </c>
      <c r="AG58" s="462">
        <f>IF(U58="yes",+INDEX('Final Comp Values'!$BV:$BV,MATCH('Monthy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t="str">
        <f>_xlfn.IFNA(+INDEX(Comp1!I:I,MATCH($B59,Comp1!$B:$B,0)),"No")</f>
        <v>Yes</v>
      </c>
      <c r="P59" s="14" t="str">
        <f>_xlfn.IFNA(+INDEX(Comp1!J:J,MATCH($B59,Comp1!$B:$B,0)),"No")</f>
        <v>Yes</v>
      </c>
      <c r="Q59" s="14">
        <f>_xlfn.IFNA(+INDEX(Comp1!K:K,MATCH($B59,Comp1!$B:$B,0)),"No")</f>
        <v>0</v>
      </c>
      <c r="R59" s="14">
        <f>_xlfn.IFNA(+INDEX(Comp1!L:L,MATCH($B59,Comp1!$B:$B,0)),"No")</f>
        <v>0</v>
      </c>
      <c r="S59" s="14">
        <f>_xlfn.IFNA(+INDEX(Comp1!M:M,MATCH($B59,Comp1!$B:$B,0)),"No")</f>
        <v>0</v>
      </c>
      <c r="T59" s="14">
        <f>_xlfn.IFNA(+INDEX(Comp1!N:N,MATCH($B59,Comp1!$B:$B,0)),"No")</f>
        <v>0</v>
      </c>
      <c r="U59" s="14">
        <f>_xlfn.IFNA(+INDEX(Comp1!O:O,MATCH($B59,Comp1!$B:$B,0)),"No")</f>
        <v>0</v>
      </c>
      <c r="V59" s="462">
        <f>IF(J59="yes",+INDEX('Final Comp Values'!$AY:$AY,MATCH('Monthy Targets'!$B59,'Final Comp Values'!C:C,0)),0)</f>
        <v>4.5199999999999996</v>
      </c>
      <c r="W59" s="462">
        <f>IF(K59="yes",+INDEX('Final Comp Values'!$AY:$AY,MATCH('Monthy Targets'!$B59,'Final Comp Values'!$C:$C,0)),0)</f>
        <v>4.5199999999999996</v>
      </c>
      <c r="X59" s="462">
        <f>IF(L59="yes",+INDEX('Final Comp Values'!$AY:$AY,MATCH('Monthy Targets'!$B59,'Final Comp Values'!$C:$C,0)),0)</f>
        <v>4.5199999999999996</v>
      </c>
      <c r="Y59" s="462">
        <f>IF(M59="yes",+INDEX('Final Comp Values'!$BN:$BN,MATCH('Monthy Targets'!$B59,'Final Comp Values'!$C:$C,0)),0)</f>
        <v>4.5199999999999996</v>
      </c>
      <c r="Z59" s="462">
        <f>IF(N59="yes",+INDEX('Final Comp Values'!$BN:$BN,MATCH('Monthy Targets'!$B59,'Final Comp Values'!$C:$C,0)),0)</f>
        <v>4.5199999999999996</v>
      </c>
      <c r="AA59" s="462">
        <f>IF(O59="yes",+INDEX('Final Comp Values'!$BN:$BN,MATCH('Monthy Targets'!$B59,'Final Comp Values'!$C:$C,0)),0)</f>
        <v>4.5199999999999996</v>
      </c>
      <c r="AB59" s="462">
        <f>IF(P59="yes",+INDEX('Final Comp Values'!$BR:$BR,MATCH('Monthy Targets'!$B59,'Final Comp Values'!$C:$C,0)),0)</f>
        <v>4.5199999999999996</v>
      </c>
      <c r="AC59" s="462">
        <f>IF(Q59="yes",+INDEX('Final Comp Values'!$BR:$BR,MATCH('Monthy Targets'!$B59,'Final Comp Values'!$C:$C,0)),0)</f>
        <v>0</v>
      </c>
      <c r="AD59" s="462">
        <f>IF(R59="yes",+INDEX('Final Comp Values'!$BR:$BR,MATCH('Monthy Targets'!$B59,'Final Comp Values'!$C:$C,0)),0)</f>
        <v>0</v>
      </c>
      <c r="AE59" s="462">
        <f>IF(S59="yes",+INDEX('Final Comp Values'!$BV:$BV,MATCH('Monthy Targets'!$B59,'Final Comp Values'!$C:$C,0)),0)</f>
        <v>0</v>
      </c>
      <c r="AF59" s="462">
        <f>IF(T59="yes",+INDEX('Final Comp Values'!$BV:$BV,MATCH('Monthy Targets'!$B59,'Final Comp Values'!$C:$C,0)),0)</f>
        <v>0</v>
      </c>
      <c r="AG59" s="462">
        <f>IF(U59="yes",+INDEX('Final Comp Values'!$BV:$BV,MATCH('Monthy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2">
        <f>IF(J60="yes",+INDEX('Final Comp Values'!$AY:$AY,MATCH('Monthy Targets'!$B60,'Final Comp Values'!C:C,0)),0)</f>
        <v>0</v>
      </c>
      <c r="W60" s="462">
        <f>IF(K60="yes",+INDEX('Final Comp Values'!$AY:$AY,MATCH('Monthy Targets'!$B60,'Final Comp Values'!$C:$C,0)),0)</f>
        <v>0</v>
      </c>
      <c r="X60" s="462">
        <f>IF(L60="yes",+INDEX('Final Comp Values'!$AY:$AY,MATCH('Monthy Targets'!$B60,'Final Comp Values'!$C:$C,0)),0)</f>
        <v>0</v>
      </c>
      <c r="Y60" s="462">
        <f>IF(M60="yes",+INDEX('Final Comp Values'!$BN:$BN,MATCH('Monthy Targets'!$B60,'Final Comp Values'!$C:$C,0)),0)</f>
        <v>0</v>
      </c>
      <c r="Z60" s="462">
        <f>IF(N60="yes",+INDEX('Final Comp Values'!$BN:$BN,MATCH('Monthy Targets'!$B60,'Final Comp Values'!$C:$C,0)),0)</f>
        <v>0</v>
      </c>
      <c r="AA60" s="462">
        <f>IF(O60="yes",+INDEX('Final Comp Values'!$BN:$BN,MATCH('Monthy Targets'!$B60,'Final Comp Values'!$C:$C,0)),0)</f>
        <v>0</v>
      </c>
      <c r="AB60" s="462">
        <f>IF(P60="yes",+INDEX('Final Comp Values'!$BR:$BR,MATCH('Monthy Targets'!$B60,'Final Comp Values'!$C:$C,0)),0)</f>
        <v>0</v>
      </c>
      <c r="AC60" s="462">
        <f>IF(Q60="yes",+INDEX('Final Comp Values'!$BR:$BR,MATCH('Monthy Targets'!$B60,'Final Comp Values'!$C:$C,0)),0)</f>
        <v>0</v>
      </c>
      <c r="AD60" s="462">
        <f>IF(R60="yes",+INDEX('Final Comp Values'!$BR:$BR,MATCH('Monthy Targets'!$B60,'Final Comp Values'!$C:$C,0)),0)</f>
        <v>0</v>
      </c>
      <c r="AE60" s="462">
        <f>IF(S60="yes",+INDEX('Final Comp Values'!$BV:$BV,MATCH('Monthy Targets'!$B60,'Final Comp Values'!$C:$C,0)),0)</f>
        <v>0</v>
      </c>
      <c r="AF60" s="462">
        <f>IF(T60="yes",+INDEX('Final Comp Values'!$BV:$BV,MATCH('Monthy Targets'!$B60,'Final Comp Values'!$C:$C,0)),0)</f>
        <v>0</v>
      </c>
      <c r="AG60" s="462">
        <f>IF(U60="yes",+INDEX('Final Comp Values'!$BV:$BV,MATCH('Monthy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2">
        <f>IF(J61="yes",+INDEX('Final Comp Values'!$AY:$AY,MATCH('Monthy Targets'!$B61,'Final Comp Values'!C:C,0)),0)</f>
        <v>0</v>
      </c>
      <c r="W61" s="462">
        <f>IF(K61="yes",+INDEX('Final Comp Values'!$AY:$AY,MATCH('Monthy Targets'!$B61,'Final Comp Values'!$C:$C,0)),0)</f>
        <v>0</v>
      </c>
      <c r="X61" s="462">
        <f>IF(L61="yes",+INDEX('Final Comp Values'!$AY:$AY,MATCH('Monthy Targets'!$B61,'Final Comp Values'!$C:$C,0)),0)</f>
        <v>0</v>
      </c>
      <c r="Y61" s="462">
        <f>IF(M61="yes",+INDEX('Final Comp Values'!$BN:$BN,MATCH('Monthy Targets'!$B61,'Final Comp Values'!$C:$C,0)),0)</f>
        <v>0</v>
      </c>
      <c r="Z61" s="462">
        <f>IF(N61="yes",+INDEX('Final Comp Values'!$BN:$BN,MATCH('Monthy Targets'!$B61,'Final Comp Values'!$C:$C,0)),0)</f>
        <v>0</v>
      </c>
      <c r="AA61" s="462">
        <f>IF(O61="yes",+INDEX('Final Comp Values'!$BN:$BN,MATCH('Monthy Targets'!$B61,'Final Comp Values'!$C:$C,0)),0)</f>
        <v>0</v>
      </c>
      <c r="AB61" s="462">
        <f>IF(P61="yes",+INDEX('Final Comp Values'!$BR:$BR,MATCH('Monthy Targets'!$B61,'Final Comp Values'!$C:$C,0)),0)</f>
        <v>0</v>
      </c>
      <c r="AC61" s="462">
        <f>IF(Q61="yes",+INDEX('Final Comp Values'!$BR:$BR,MATCH('Monthy Targets'!$B61,'Final Comp Values'!$C:$C,0)),0)</f>
        <v>0</v>
      </c>
      <c r="AD61" s="462">
        <f>IF(R61="yes",+INDEX('Final Comp Values'!$BR:$BR,MATCH('Monthy Targets'!$B61,'Final Comp Values'!$C:$C,0)),0)</f>
        <v>0</v>
      </c>
      <c r="AE61" s="462">
        <f>IF(S61="yes",+INDEX('Final Comp Values'!$BV:$BV,MATCH('Monthy Targets'!$B61,'Final Comp Values'!$C:$C,0)),0)</f>
        <v>0</v>
      </c>
      <c r="AF61" s="462">
        <f>IF(T61="yes",+INDEX('Final Comp Values'!$BV:$BV,MATCH('Monthy Targets'!$B61,'Final Comp Values'!$C:$C,0)),0)</f>
        <v>0</v>
      </c>
      <c r="AG61" s="462">
        <f>IF(U61="yes",+INDEX('Final Comp Values'!$BV:$BV,MATCH('Monthy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t="str">
        <f>_xlfn.IFNA(+INDEX(Comp1!I:I,MATCH($B62,Comp1!$B:$B,0)),"No")</f>
        <v>Yes</v>
      </c>
      <c r="P62" s="14" t="str">
        <f>_xlfn.IFNA(+INDEX(Comp1!J:J,MATCH($B62,Comp1!$B:$B,0)),"No")</f>
        <v>Yes</v>
      </c>
      <c r="Q62" s="14">
        <f>_xlfn.IFNA(+INDEX(Comp1!K:K,MATCH($B62,Comp1!$B:$B,0)),"No")</f>
        <v>0</v>
      </c>
      <c r="R62" s="14">
        <f>_xlfn.IFNA(+INDEX(Comp1!L:L,MATCH($B62,Comp1!$B:$B,0)),"No")</f>
        <v>0</v>
      </c>
      <c r="S62" s="14">
        <f>_xlfn.IFNA(+INDEX(Comp1!M:M,MATCH($B62,Comp1!$B:$B,0)),"No")</f>
        <v>0</v>
      </c>
      <c r="T62" s="14">
        <f>_xlfn.IFNA(+INDEX(Comp1!N:N,MATCH($B62,Comp1!$B:$B,0)),"No")</f>
        <v>0</v>
      </c>
      <c r="U62" s="14">
        <f>_xlfn.IFNA(+INDEX(Comp1!O:O,MATCH($B62,Comp1!$B:$B,0)),"No")</f>
        <v>0</v>
      </c>
      <c r="V62" s="462">
        <f>IF(J62="yes",+INDEX('Final Comp Values'!$AY:$AY,MATCH('Monthy Targets'!$B62,'Final Comp Values'!C:C,0)),0)</f>
        <v>15.26</v>
      </c>
      <c r="W62" s="462">
        <f>IF(K62="yes",+INDEX('Final Comp Values'!$AY:$AY,MATCH('Monthy Targets'!$B62,'Final Comp Values'!$C:$C,0)),0)</f>
        <v>15.26</v>
      </c>
      <c r="X62" s="462">
        <f>IF(L62="yes",+INDEX('Final Comp Values'!$AY:$AY,MATCH('Monthy Targets'!$B62,'Final Comp Values'!$C:$C,0)),0)</f>
        <v>15.26</v>
      </c>
      <c r="Y62" s="462">
        <f>IF(M62="yes",+INDEX('Final Comp Values'!$BN:$BN,MATCH('Monthy Targets'!$B62,'Final Comp Values'!$C:$C,0)),0)</f>
        <v>15.26</v>
      </c>
      <c r="Z62" s="462">
        <f>IF(N62="yes",+INDEX('Final Comp Values'!$BN:$BN,MATCH('Monthy Targets'!$B62,'Final Comp Values'!$C:$C,0)),0)</f>
        <v>15.26</v>
      </c>
      <c r="AA62" s="462">
        <f>IF(O62="yes",+INDEX('Final Comp Values'!$BN:$BN,MATCH('Monthy Targets'!$B62,'Final Comp Values'!$C:$C,0)),0)</f>
        <v>15.26</v>
      </c>
      <c r="AB62" s="462">
        <f>IF(P62="yes",+INDEX('Final Comp Values'!$BR:$BR,MATCH('Monthy Targets'!$B62,'Final Comp Values'!$C:$C,0)),0)</f>
        <v>15.33</v>
      </c>
      <c r="AC62" s="462">
        <f>IF(Q62="yes",+INDEX('Final Comp Values'!$BR:$BR,MATCH('Monthy Targets'!$B62,'Final Comp Values'!$C:$C,0)),0)</f>
        <v>0</v>
      </c>
      <c r="AD62" s="462">
        <f>IF(R62="yes",+INDEX('Final Comp Values'!$BR:$BR,MATCH('Monthy Targets'!$B62,'Final Comp Values'!$C:$C,0)),0)</f>
        <v>0</v>
      </c>
      <c r="AE62" s="462">
        <f>IF(S62="yes",+INDEX('Final Comp Values'!$BV:$BV,MATCH('Monthy Targets'!$B62,'Final Comp Values'!$C:$C,0)),0)</f>
        <v>0</v>
      </c>
      <c r="AF62" s="462">
        <f>IF(T62="yes",+INDEX('Final Comp Values'!$BV:$BV,MATCH('Monthy Targets'!$B62,'Final Comp Values'!$C:$C,0)),0)</f>
        <v>0</v>
      </c>
      <c r="AG62" s="462">
        <f>IF(U62="yes",+INDEX('Final Comp Values'!$BV:$BV,MATCH('Monthy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t="str">
        <f>_xlfn.IFNA(+INDEX(Comp1!I:I,MATCH($B63,Comp1!$B:$B,0)),"No")</f>
        <v>Yes</v>
      </c>
      <c r="P63" s="14" t="str">
        <f>_xlfn.IFNA(+INDEX(Comp1!J:J,MATCH($B63,Comp1!$B:$B,0)),"No")</f>
        <v>Yes</v>
      </c>
      <c r="Q63" s="14">
        <f>_xlfn.IFNA(+INDEX(Comp1!K:K,MATCH($B63,Comp1!$B:$B,0)),"No")</f>
        <v>0</v>
      </c>
      <c r="R63" s="14">
        <f>_xlfn.IFNA(+INDEX(Comp1!L:L,MATCH($B63,Comp1!$B:$B,0)),"No")</f>
        <v>0</v>
      </c>
      <c r="S63" s="14">
        <f>_xlfn.IFNA(+INDEX(Comp1!M:M,MATCH($B63,Comp1!$B:$B,0)),"No")</f>
        <v>0</v>
      </c>
      <c r="T63" s="14">
        <f>_xlfn.IFNA(+INDEX(Comp1!N:N,MATCH($B63,Comp1!$B:$B,0)),"No")</f>
        <v>0</v>
      </c>
      <c r="U63" s="14">
        <f>_xlfn.IFNA(+INDEX(Comp1!O:O,MATCH($B63,Comp1!$B:$B,0)),"No")</f>
        <v>0</v>
      </c>
      <c r="V63" s="462">
        <f>IF(J63="yes",+INDEX('Final Comp Values'!$AY:$AY,MATCH('Monthy Targets'!$B63,'Final Comp Values'!C:C,0)),0)</f>
        <v>6.92</v>
      </c>
      <c r="W63" s="462">
        <f>IF(K63="yes",+INDEX('Final Comp Values'!$AY:$AY,MATCH('Monthy Targets'!$B63,'Final Comp Values'!$C:$C,0)),0)</f>
        <v>6.92</v>
      </c>
      <c r="X63" s="462">
        <f>IF(L63="yes",+INDEX('Final Comp Values'!$AY:$AY,MATCH('Monthy Targets'!$B63,'Final Comp Values'!$C:$C,0)),0)</f>
        <v>6.92</v>
      </c>
      <c r="Y63" s="462">
        <f>IF(M63="yes",+INDEX('Final Comp Values'!$BN:$BN,MATCH('Monthy Targets'!$B63,'Final Comp Values'!$C:$C,0)),0)</f>
        <v>6.92</v>
      </c>
      <c r="Z63" s="462">
        <f>IF(N63="yes",+INDEX('Final Comp Values'!$BN:$BN,MATCH('Monthy Targets'!$B63,'Final Comp Values'!$C:$C,0)),0)</f>
        <v>6.92</v>
      </c>
      <c r="AA63" s="462">
        <f>IF(O63="yes",+INDEX('Final Comp Values'!$BN:$BN,MATCH('Monthy Targets'!$B63,'Final Comp Values'!$C:$C,0)),0)</f>
        <v>6.92</v>
      </c>
      <c r="AB63" s="462">
        <f>IF(P63="yes",+INDEX('Final Comp Values'!$BR:$BR,MATCH('Monthy Targets'!$B63,'Final Comp Values'!$C:$C,0)),0)</f>
        <v>6.95</v>
      </c>
      <c r="AC63" s="462">
        <f>IF(Q63="yes",+INDEX('Final Comp Values'!$BR:$BR,MATCH('Monthy Targets'!$B63,'Final Comp Values'!$C:$C,0)),0)</f>
        <v>0</v>
      </c>
      <c r="AD63" s="462">
        <f>IF(R63="yes",+INDEX('Final Comp Values'!$BR:$BR,MATCH('Monthy Targets'!$B63,'Final Comp Values'!$C:$C,0)),0)</f>
        <v>0</v>
      </c>
      <c r="AE63" s="462">
        <f>IF(S63="yes",+INDEX('Final Comp Values'!$BV:$BV,MATCH('Monthy Targets'!$B63,'Final Comp Values'!$C:$C,0)),0)</f>
        <v>0</v>
      </c>
      <c r="AF63" s="462">
        <f>IF(T63="yes",+INDEX('Final Comp Values'!$BV:$BV,MATCH('Monthy Targets'!$B63,'Final Comp Values'!$C:$C,0)),0)</f>
        <v>0</v>
      </c>
      <c r="AG63" s="462">
        <f>IF(U63="yes",+INDEX('Final Comp Values'!$BV:$BV,MATCH('Monthy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2">
        <f>IF(J64="yes",+INDEX('Final Comp Values'!$AY:$AY,MATCH('Monthy Targets'!$B64,'Final Comp Values'!C:C,0)),0)</f>
        <v>0</v>
      </c>
      <c r="W64" s="462">
        <f>IF(K64="yes",+INDEX('Final Comp Values'!$AY:$AY,MATCH('Monthy Targets'!$B64,'Final Comp Values'!$C:$C,0)),0)</f>
        <v>0</v>
      </c>
      <c r="X64" s="462">
        <f>IF(L64="yes",+INDEX('Final Comp Values'!$AY:$AY,MATCH('Monthy Targets'!$B64,'Final Comp Values'!$C:$C,0)),0)</f>
        <v>0</v>
      </c>
      <c r="Y64" s="462">
        <f>IF(M64="yes",+INDEX('Final Comp Values'!$BN:$BN,MATCH('Monthy Targets'!$B64,'Final Comp Values'!$C:$C,0)),0)</f>
        <v>0</v>
      </c>
      <c r="Z64" s="462">
        <f>IF(N64="yes",+INDEX('Final Comp Values'!$BN:$BN,MATCH('Monthy Targets'!$B64,'Final Comp Values'!$C:$C,0)),0)</f>
        <v>0</v>
      </c>
      <c r="AA64" s="462">
        <f>IF(O64="yes",+INDEX('Final Comp Values'!$BN:$BN,MATCH('Monthy Targets'!$B64,'Final Comp Values'!$C:$C,0)),0)</f>
        <v>0</v>
      </c>
      <c r="AB64" s="462">
        <f>IF(P64="yes",+INDEX('Final Comp Values'!$BR:$BR,MATCH('Monthy Targets'!$B64,'Final Comp Values'!$C:$C,0)),0)</f>
        <v>0</v>
      </c>
      <c r="AC64" s="462">
        <f>IF(Q64="yes",+INDEX('Final Comp Values'!$BR:$BR,MATCH('Monthy Targets'!$B64,'Final Comp Values'!$C:$C,0)),0)</f>
        <v>0</v>
      </c>
      <c r="AD64" s="462">
        <f>IF(R64="yes",+INDEX('Final Comp Values'!$BR:$BR,MATCH('Monthy Targets'!$B64,'Final Comp Values'!$C:$C,0)),0)</f>
        <v>0</v>
      </c>
      <c r="AE64" s="462">
        <f>IF(S64="yes",+INDEX('Final Comp Values'!$BV:$BV,MATCH('Monthy Targets'!$B64,'Final Comp Values'!$C:$C,0)),0)</f>
        <v>0</v>
      </c>
      <c r="AF64" s="462">
        <f>IF(T64="yes",+INDEX('Final Comp Values'!$BV:$BV,MATCH('Monthy Targets'!$B64,'Final Comp Values'!$C:$C,0)),0)</f>
        <v>0</v>
      </c>
      <c r="AG64" s="462">
        <f>IF(U64="yes",+INDEX('Final Comp Values'!$BV:$BV,MATCH('Monthy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t="str">
        <f>_xlfn.IFNA(+INDEX(Comp1!I:I,MATCH($B65,Comp1!$B:$B,0)),"No")</f>
        <v>Yes</v>
      </c>
      <c r="P65" s="14" t="str">
        <f>_xlfn.IFNA(+INDEX(Comp1!J:J,MATCH($B65,Comp1!$B:$B,0)),"No")</f>
        <v>Yes</v>
      </c>
      <c r="Q65" s="14">
        <f>_xlfn.IFNA(+INDEX(Comp1!K:K,MATCH($B65,Comp1!$B:$B,0)),"No")</f>
        <v>0</v>
      </c>
      <c r="R65" s="14">
        <f>_xlfn.IFNA(+INDEX(Comp1!L:L,MATCH($B65,Comp1!$B:$B,0)),"No")</f>
        <v>0</v>
      </c>
      <c r="S65" s="14">
        <f>_xlfn.IFNA(+INDEX(Comp1!M:M,MATCH($B65,Comp1!$B:$B,0)),"No")</f>
        <v>0</v>
      </c>
      <c r="T65" s="14">
        <f>_xlfn.IFNA(+INDEX(Comp1!N:N,MATCH($B65,Comp1!$B:$B,0)),"No")</f>
        <v>0</v>
      </c>
      <c r="U65" s="14">
        <f>_xlfn.IFNA(+INDEX(Comp1!O:O,MATCH($B65,Comp1!$B:$B,0)),"No")</f>
        <v>0</v>
      </c>
      <c r="V65" s="462">
        <f>IF(J65="yes",+INDEX('Final Comp Values'!$AY:$AY,MATCH('Monthy Targets'!$B65,'Final Comp Values'!C:C,0)),0)</f>
        <v>8.4499999999999993</v>
      </c>
      <c r="W65" s="462">
        <f>IF(K65="yes",+INDEX('Final Comp Values'!$AY:$AY,MATCH('Monthy Targets'!$B65,'Final Comp Values'!$C:$C,0)),0)</f>
        <v>8.4499999999999993</v>
      </c>
      <c r="X65" s="462">
        <f>IF(L65="yes",+INDEX('Final Comp Values'!$AY:$AY,MATCH('Monthy Targets'!$B65,'Final Comp Values'!$C:$C,0)),0)</f>
        <v>8.4499999999999993</v>
      </c>
      <c r="Y65" s="462">
        <f>IF(M65="yes",+INDEX('Final Comp Values'!$BN:$BN,MATCH('Monthy Targets'!$B65,'Final Comp Values'!$C:$C,0)),0)</f>
        <v>8.4499999999999993</v>
      </c>
      <c r="Z65" s="462">
        <f>IF(N65="yes",+INDEX('Final Comp Values'!$BN:$BN,MATCH('Monthy Targets'!$B65,'Final Comp Values'!$C:$C,0)),0)</f>
        <v>8.4499999999999993</v>
      </c>
      <c r="AA65" s="462">
        <f>IF(O65="yes",+INDEX('Final Comp Values'!$BN:$BN,MATCH('Monthy Targets'!$B65,'Final Comp Values'!$C:$C,0)),0)</f>
        <v>8.4499999999999993</v>
      </c>
      <c r="AB65" s="462">
        <f>IF(P65="yes",+INDEX('Final Comp Values'!$BR:$BR,MATCH('Monthy Targets'!$B65,'Final Comp Values'!$C:$C,0)),0)</f>
        <v>8.49</v>
      </c>
      <c r="AC65" s="462">
        <f>IF(Q65="yes",+INDEX('Final Comp Values'!$BR:$BR,MATCH('Monthy Targets'!$B65,'Final Comp Values'!$C:$C,0)),0)</f>
        <v>0</v>
      </c>
      <c r="AD65" s="462">
        <f>IF(R65="yes",+INDEX('Final Comp Values'!$BR:$BR,MATCH('Monthy Targets'!$B65,'Final Comp Values'!$C:$C,0)),0)</f>
        <v>0</v>
      </c>
      <c r="AE65" s="462">
        <f>IF(S65="yes",+INDEX('Final Comp Values'!$BV:$BV,MATCH('Monthy Targets'!$B65,'Final Comp Values'!$C:$C,0)),0)</f>
        <v>0</v>
      </c>
      <c r="AF65" s="462">
        <f>IF(T65="yes",+INDEX('Final Comp Values'!$BV:$BV,MATCH('Monthy Targets'!$B65,'Final Comp Values'!$C:$C,0)),0)</f>
        <v>0</v>
      </c>
      <c r="AG65" s="462">
        <f>IF(U65="yes",+INDEX('Final Comp Values'!$BV:$BV,MATCH('Monthy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2">
        <f>IF(J66="yes",+INDEX('Final Comp Values'!$AY:$AY,MATCH('Monthy Targets'!$B66,'Final Comp Values'!C:C,0)),0)</f>
        <v>0</v>
      </c>
      <c r="W66" s="462">
        <f>IF(K66="yes",+INDEX('Final Comp Values'!$AY:$AY,MATCH('Monthy Targets'!$B66,'Final Comp Values'!$C:$C,0)),0)</f>
        <v>0</v>
      </c>
      <c r="X66" s="462">
        <f>IF(L66="yes",+INDEX('Final Comp Values'!$AY:$AY,MATCH('Monthy Targets'!$B66,'Final Comp Values'!$C:$C,0)),0)</f>
        <v>0</v>
      </c>
      <c r="Y66" s="462">
        <f>IF(M66="yes",+INDEX('Final Comp Values'!$BN:$BN,MATCH('Monthy Targets'!$B66,'Final Comp Values'!$C:$C,0)),0)</f>
        <v>0</v>
      </c>
      <c r="Z66" s="462">
        <f>IF(N66="yes",+INDEX('Final Comp Values'!$BN:$BN,MATCH('Monthy Targets'!$B66,'Final Comp Values'!$C:$C,0)),0)</f>
        <v>0</v>
      </c>
      <c r="AA66" s="462">
        <f>IF(O66="yes",+INDEX('Final Comp Values'!$BN:$BN,MATCH('Monthy Targets'!$B66,'Final Comp Values'!$C:$C,0)),0)</f>
        <v>0</v>
      </c>
      <c r="AB66" s="462">
        <f>IF(P66="yes",+INDEX('Final Comp Values'!$BR:$BR,MATCH('Monthy Targets'!$B66,'Final Comp Values'!$C:$C,0)),0)</f>
        <v>0</v>
      </c>
      <c r="AC66" s="462">
        <f>IF(Q66="yes",+INDEX('Final Comp Values'!$BR:$BR,MATCH('Monthy Targets'!$B66,'Final Comp Values'!$C:$C,0)),0)</f>
        <v>0</v>
      </c>
      <c r="AD66" s="462">
        <f>IF(R66="yes",+INDEX('Final Comp Values'!$BR:$BR,MATCH('Monthy Targets'!$B66,'Final Comp Values'!$C:$C,0)),0)</f>
        <v>0</v>
      </c>
      <c r="AE66" s="462">
        <f>IF(S66="yes",+INDEX('Final Comp Values'!$BV:$BV,MATCH('Monthy Targets'!$B66,'Final Comp Values'!$C:$C,0)),0)</f>
        <v>0</v>
      </c>
      <c r="AF66" s="462">
        <f>IF(T66="yes",+INDEX('Final Comp Values'!$BV:$BV,MATCH('Monthy Targets'!$B66,'Final Comp Values'!$C:$C,0)),0)</f>
        <v>0</v>
      </c>
      <c r="AG66" s="462">
        <f>IF(U66="yes",+INDEX('Final Comp Values'!$BV:$BV,MATCH('Monthy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t="str">
        <f>_xlfn.IFNA(+INDEX(Comp1!I:I,MATCH($B67,Comp1!$B:$B,0)),"No")</f>
        <v>Yes</v>
      </c>
      <c r="P67" s="14" t="str">
        <f>_xlfn.IFNA(+INDEX(Comp1!J:J,MATCH($B67,Comp1!$B:$B,0)),"No")</f>
        <v>Yes</v>
      </c>
      <c r="Q67" s="14">
        <f>_xlfn.IFNA(+INDEX(Comp1!K:K,MATCH($B67,Comp1!$B:$B,0)),"No")</f>
        <v>0</v>
      </c>
      <c r="R67" s="14">
        <f>_xlfn.IFNA(+INDEX(Comp1!L:L,MATCH($B67,Comp1!$B:$B,0)),"No")</f>
        <v>0</v>
      </c>
      <c r="S67" s="14">
        <f>_xlfn.IFNA(+INDEX(Comp1!M:M,MATCH($B67,Comp1!$B:$B,0)),"No")</f>
        <v>0</v>
      </c>
      <c r="T67" s="14">
        <f>_xlfn.IFNA(+INDEX(Comp1!N:N,MATCH($B67,Comp1!$B:$B,0)),"No")</f>
        <v>0</v>
      </c>
      <c r="U67" s="14">
        <f>_xlfn.IFNA(+INDEX(Comp1!O:O,MATCH($B67,Comp1!$B:$B,0)),"No")</f>
        <v>0</v>
      </c>
      <c r="V67" s="462">
        <f>IF(J67="yes",+INDEX('Final Comp Values'!$AY:$AY,MATCH('Monthy Targets'!$B67,'Final Comp Values'!C:C,0)),0)</f>
        <v>12.62</v>
      </c>
      <c r="W67" s="462">
        <f>IF(K67="yes",+INDEX('Final Comp Values'!$AY:$AY,MATCH('Monthy Targets'!$B67,'Final Comp Values'!$C:$C,0)),0)</f>
        <v>12.62</v>
      </c>
      <c r="X67" s="462">
        <f>IF(L67="yes",+INDEX('Final Comp Values'!$AY:$AY,MATCH('Monthy Targets'!$B67,'Final Comp Values'!$C:$C,0)),0)</f>
        <v>12.62</v>
      </c>
      <c r="Y67" s="462">
        <f>IF(M67="yes",+INDEX('Final Comp Values'!$BN:$BN,MATCH('Monthy Targets'!$B67,'Final Comp Values'!$C:$C,0)),0)</f>
        <v>12.62</v>
      </c>
      <c r="Z67" s="462">
        <f>IF(N67="yes",+INDEX('Final Comp Values'!$BN:$BN,MATCH('Monthy Targets'!$B67,'Final Comp Values'!$C:$C,0)),0)</f>
        <v>12.62</v>
      </c>
      <c r="AA67" s="462">
        <f>IF(O67="yes",+INDEX('Final Comp Values'!$BN:$BN,MATCH('Monthy Targets'!$B67,'Final Comp Values'!$C:$C,0)),0)</f>
        <v>12.62</v>
      </c>
      <c r="AB67" s="462">
        <f>IF(P67="yes",+INDEX('Final Comp Values'!$BR:$BR,MATCH('Monthy Targets'!$B67,'Final Comp Values'!$C:$C,0)),0)</f>
        <v>12.67</v>
      </c>
      <c r="AC67" s="462">
        <f>IF(Q67="yes",+INDEX('Final Comp Values'!$BR:$BR,MATCH('Monthy Targets'!$B67,'Final Comp Values'!$C:$C,0)),0)</f>
        <v>0</v>
      </c>
      <c r="AD67" s="462">
        <f>IF(R67="yes",+INDEX('Final Comp Values'!$BR:$BR,MATCH('Monthy Targets'!$B67,'Final Comp Values'!$C:$C,0)),0)</f>
        <v>0</v>
      </c>
      <c r="AE67" s="462">
        <f>IF(S67="yes",+INDEX('Final Comp Values'!$BV:$BV,MATCH('Monthy Targets'!$B67,'Final Comp Values'!$C:$C,0)),0)</f>
        <v>0</v>
      </c>
      <c r="AF67" s="462">
        <f>IF(T67="yes",+INDEX('Final Comp Values'!$BV:$BV,MATCH('Monthy Targets'!$B67,'Final Comp Values'!$C:$C,0)),0)</f>
        <v>0</v>
      </c>
      <c r="AG67" s="462">
        <f>IF(U67="yes",+INDEX('Final Comp Values'!$BV:$BV,MATCH('Monthy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t="str">
        <f>_xlfn.IFNA(+INDEX(Comp1!I:I,MATCH($B68,Comp1!$B:$B,0)),"No")</f>
        <v>Yes</v>
      </c>
      <c r="P68" s="14" t="str">
        <f>_xlfn.IFNA(+INDEX(Comp1!J:J,MATCH($B68,Comp1!$B:$B,0)),"No")</f>
        <v>Yes</v>
      </c>
      <c r="Q68" s="14">
        <f>_xlfn.IFNA(+INDEX(Comp1!K:K,MATCH($B68,Comp1!$B:$B,0)),"No")</f>
        <v>0</v>
      </c>
      <c r="R68" s="14">
        <f>_xlfn.IFNA(+INDEX(Comp1!L:L,MATCH($B68,Comp1!$B:$B,0)),"No")</f>
        <v>0</v>
      </c>
      <c r="S68" s="14">
        <f>_xlfn.IFNA(+INDEX(Comp1!M:M,MATCH($B68,Comp1!$B:$B,0)),"No")</f>
        <v>0</v>
      </c>
      <c r="T68" s="14">
        <f>_xlfn.IFNA(+INDEX(Comp1!N:N,MATCH($B68,Comp1!$B:$B,0)),"No")</f>
        <v>0</v>
      </c>
      <c r="U68" s="14">
        <f>_xlfn.IFNA(+INDEX(Comp1!O:O,MATCH($B68,Comp1!$B:$B,0)),"No")</f>
        <v>0</v>
      </c>
      <c r="V68" s="462">
        <f>IF(J68="yes",+INDEX('Final Comp Values'!$AY:$AY,MATCH('Monthy Targets'!$B68,'Final Comp Values'!C:C,0)),0)</f>
        <v>8.41</v>
      </c>
      <c r="W68" s="462">
        <f>IF(K68="yes",+INDEX('Final Comp Values'!$AY:$AY,MATCH('Monthy Targets'!$B68,'Final Comp Values'!$C:$C,0)),0)</f>
        <v>8.41</v>
      </c>
      <c r="X68" s="462">
        <f>IF(L68="yes",+INDEX('Final Comp Values'!$AY:$AY,MATCH('Monthy Targets'!$B68,'Final Comp Values'!$C:$C,0)),0)</f>
        <v>8.41</v>
      </c>
      <c r="Y68" s="462">
        <f>IF(M68="yes",+INDEX('Final Comp Values'!$BN:$BN,MATCH('Monthy Targets'!$B68,'Final Comp Values'!$C:$C,0)),0)</f>
        <v>8.41</v>
      </c>
      <c r="Z68" s="462">
        <f>IF(N68="yes",+INDEX('Final Comp Values'!$BN:$BN,MATCH('Monthy Targets'!$B68,'Final Comp Values'!$C:$C,0)),0)</f>
        <v>8.41</v>
      </c>
      <c r="AA68" s="462">
        <f>IF(O68="yes",+INDEX('Final Comp Values'!$BN:$BN,MATCH('Monthy Targets'!$B68,'Final Comp Values'!$C:$C,0)),0)</f>
        <v>8.41</v>
      </c>
      <c r="AB68" s="462">
        <f>IF(P68="yes",+INDEX('Final Comp Values'!$BR:$BR,MATCH('Monthy Targets'!$B68,'Final Comp Values'!$C:$C,0)),0)</f>
        <v>8.44</v>
      </c>
      <c r="AC68" s="462">
        <f>IF(Q68="yes",+INDEX('Final Comp Values'!$BR:$BR,MATCH('Monthy Targets'!$B68,'Final Comp Values'!$C:$C,0)),0)</f>
        <v>0</v>
      </c>
      <c r="AD68" s="462">
        <f>IF(R68="yes",+INDEX('Final Comp Values'!$BR:$BR,MATCH('Monthy Targets'!$B68,'Final Comp Values'!$C:$C,0)),0)</f>
        <v>0</v>
      </c>
      <c r="AE68" s="462">
        <f>IF(S68="yes",+INDEX('Final Comp Values'!$BV:$BV,MATCH('Monthy Targets'!$B68,'Final Comp Values'!$C:$C,0)),0)</f>
        <v>0</v>
      </c>
      <c r="AF68" s="462">
        <f>IF(T68="yes",+INDEX('Final Comp Values'!$BV:$BV,MATCH('Monthy Targets'!$B68,'Final Comp Values'!$C:$C,0)),0)</f>
        <v>0</v>
      </c>
      <c r="AG68" s="462">
        <f>IF(U68="yes",+INDEX('Final Comp Values'!$BV:$BV,MATCH('Monthy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t="str">
        <f>_xlfn.IFNA(+INDEX(Comp1!I:I,MATCH($B69,Comp1!$B:$B,0)),"No")</f>
        <v>Yes</v>
      </c>
      <c r="P69" s="14" t="str">
        <f>_xlfn.IFNA(+INDEX(Comp1!J:J,MATCH($B69,Comp1!$B:$B,0)),"No")</f>
        <v>Yes</v>
      </c>
      <c r="Q69" s="14">
        <f>_xlfn.IFNA(+INDEX(Comp1!K:K,MATCH($B69,Comp1!$B:$B,0)),"No")</f>
        <v>0</v>
      </c>
      <c r="R69" s="14">
        <f>_xlfn.IFNA(+INDEX(Comp1!L:L,MATCH($B69,Comp1!$B:$B,0)),"No")</f>
        <v>0</v>
      </c>
      <c r="S69" s="14">
        <f>_xlfn.IFNA(+INDEX(Comp1!M:M,MATCH($B69,Comp1!$B:$B,0)),"No")</f>
        <v>0</v>
      </c>
      <c r="T69" s="14">
        <f>_xlfn.IFNA(+INDEX(Comp1!N:N,MATCH($B69,Comp1!$B:$B,0)),"No")</f>
        <v>0</v>
      </c>
      <c r="U69" s="14">
        <f>_xlfn.IFNA(+INDEX(Comp1!O:O,MATCH($B69,Comp1!$B:$B,0)),"No")</f>
        <v>0</v>
      </c>
      <c r="V69" s="462">
        <f>IF(J69="yes",+INDEX('Final Comp Values'!$AY:$AY,MATCH('Monthy Targets'!$B69,'Final Comp Values'!C:C,0)),0)</f>
        <v>8.92</v>
      </c>
      <c r="W69" s="462">
        <f>IF(K69="yes",+INDEX('Final Comp Values'!$AY:$AY,MATCH('Monthy Targets'!$B69,'Final Comp Values'!$C:$C,0)),0)</f>
        <v>8.92</v>
      </c>
      <c r="X69" s="462">
        <f>IF(L69="yes",+INDEX('Final Comp Values'!$AY:$AY,MATCH('Monthy Targets'!$B69,'Final Comp Values'!$C:$C,0)),0)</f>
        <v>8.92</v>
      </c>
      <c r="Y69" s="462">
        <f>IF(M69="yes",+INDEX('Final Comp Values'!$BN:$BN,MATCH('Monthy Targets'!$B69,'Final Comp Values'!$C:$C,0)),0)</f>
        <v>8.92</v>
      </c>
      <c r="Z69" s="462">
        <f>IF(N69="yes",+INDEX('Final Comp Values'!$BN:$BN,MATCH('Monthy Targets'!$B69,'Final Comp Values'!$C:$C,0)),0)</f>
        <v>8.92</v>
      </c>
      <c r="AA69" s="462">
        <f>IF(O69="yes",+INDEX('Final Comp Values'!$BN:$BN,MATCH('Monthy Targets'!$B69,'Final Comp Values'!$C:$C,0)),0)</f>
        <v>8.92</v>
      </c>
      <c r="AB69" s="462">
        <f>IF(P69="yes",+INDEX('Final Comp Values'!$BR:$BR,MATCH('Monthy Targets'!$B69,'Final Comp Values'!$C:$C,0)),0)</f>
        <v>8.9700000000000006</v>
      </c>
      <c r="AC69" s="462">
        <f>IF(Q69="yes",+INDEX('Final Comp Values'!$BR:$BR,MATCH('Monthy Targets'!$B69,'Final Comp Values'!$C:$C,0)),0)</f>
        <v>0</v>
      </c>
      <c r="AD69" s="462">
        <f>IF(R69="yes",+INDEX('Final Comp Values'!$BR:$BR,MATCH('Monthy Targets'!$B69,'Final Comp Values'!$C:$C,0)),0)</f>
        <v>0</v>
      </c>
      <c r="AE69" s="462">
        <f>IF(S69="yes",+INDEX('Final Comp Values'!$BV:$BV,MATCH('Monthy Targets'!$B69,'Final Comp Values'!$C:$C,0)),0)</f>
        <v>0</v>
      </c>
      <c r="AF69" s="462">
        <f>IF(T69="yes",+INDEX('Final Comp Values'!$BV:$BV,MATCH('Monthy Targets'!$B69,'Final Comp Values'!$C:$C,0)),0)</f>
        <v>0</v>
      </c>
      <c r="AG69" s="462">
        <f>IF(U69="yes",+INDEX('Final Comp Values'!$BV:$BV,MATCH('Monthy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t="str">
        <f>_xlfn.IFNA(+INDEX(Comp1!I:I,MATCH($B70,Comp1!$B:$B,0)),"No")</f>
        <v>Yes</v>
      </c>
      <c r="P70" s="14" t="str">
        <f>_xlfn.IFNA(+INDEX(Comp1!J:J,MATCH($B70,Comp1!$B:$B,0)),"No")</f>
        <v>Yes</v>
      </c>
      <c r="Q70" s="14">
        <f>_xlfn.IFNA(+INDEX(Comp1!K:K,MATCH($B70,Comp1!$B:$B,0)),"No")</f>
        <v>0</v>
      </c>
      <c r="R70" s="14">
        <f>_xlfn.IFNA(+INDEX(Comp1!L:L,MATCH($B70,Comp1!$B:$B,0)),"No")</f>
        <v>0</v>
      </c>
      <c r="S70" s="14">
        <f>_xlfn.IFNA(+INDEX(Comp1!M:M,MATCH($B70,Comp1!$B:$B,0)),"No")</f>
        <v>0</v>
      </c>
      <c r="T70" s="14">
        <f>_xlfn.IFNA(+INDEX(Comp1!N:N,MATCH($B70,Comp1!$B:$B,0)),"No")</f>
        <v>0</v>
      </c>
      <c r="U70" s="14">
        <f>_xlfn.IFNA(+INDEX(Comp1!O:O,MATCH($B70,Comp1!$B:$B,0)),"No")</f>
        <v>0</v>
      </c>
      <c r="V70" s="462">
        <f>IF(J70="yes",+INDEX('Final Comp Values'!$AY:$AY,MATCH('Monthy Targets'!$B70,'Final Comp Values'!C:C,0)),0)</f>
        <v>22.53</v>
      </c>
      <c r="W70" s="462">
        <f>IF(K70="yes",+INDEX('Final Comp Values'!$AY:$AY,MATCH('Monthy Targets'!$B70,'Final Comp Values'!$C:$C,0)),0)</f>
        <v>22.53</v>
      </c>
      <c r="X70" s="462">
        <f>IF(L70="yes",+INDEX('Final Comp Values'!$AY:$AY,MATCH('Monthy Targets'!$B70,'Final Comp Values'!$C:$C,0)),0)</f>
        <v>22.53</v>
      </c>
      <c r="Y70" s="462">
        <f>IF(M70="yes",+INDEX('Final Comp Values'!$BN:$BN,MATCH('Monthy Targets'!$B70,'Final Comp Values'!$C:$C,0)),0)</f>
        <v>22.53</v>
      </c>
      <c r="Z70" s="462">
        <f>IF(N70="yes",+INDEX('Final Comp Values'!$BN:$BN,MATCH('Monthy Targets'!$B70,'Final Comp Values'!$C:$C,0)),0)</f>
        <v>22.53</v>
      </c>
      <c r="AA70" s="462">
        <f>IF(O70="yes",+INDEX('Final Comp Values'!$BN:$BN,MATCH('Monthy Targets'!$B70,'Final Comp Values'!$C:$C,0)),0)</f>
        <v>22.53</v>
      </c>
      <c r="AB70" s="462">
        <f>IF(P70="yes",+INDEX('Final Comp Values'!$BR:$BR,MATCH('Monthy Targets'!$B70,'Final Comp Values'!$C:$C,0)),0)</f>
        <v>22.63</v>
      </c>
      <c r="AC70" s="462">
        <f>IF(Q70="yes",+INDEX('Final Comp Values'!$BR:$BR,MATCH('Monthy Targets'!$B70,'Final Comp Values'!$C:$C,0)),0)</f>
        <v>0</v>
      </c>
      <c r="AD70" s="462">
        <f>IF(R70="yes",+INDEX('Final Comp Values'!$BR:$BR,MATCH('Monthy Targets'!$B70,'Final Comp Values'!$C:$C,0)),0)</f>
        <v>0</v>
      </c>
      <c r="AE70" s="462">
        <f>IF(S70="yes",+INDEX('Final Comp Values'!$BV:$BV,MATCH('Monthy Targets'!$B70,'Final Comp Values'!$C:$C,0)),0)</f>
        <v>0</v>
      </c>
      <c r="AF70" s="462">
        <f>IF(T70="yes",+INDEX('Final Comp Values'!$BV:$BV,MATCH('Monthy Targets'!$B70,'Final Comp Values'!$C:$C,0)),0)</f>
        <v>0</v>
      </c>
      <c r="AG70" s="462">
        <f>IF(U70="yes",+INDEX('Final Comp Values'!$BV:$BV,MATCH('Monthy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t="str">
        <f>_xlfn.IFNA(+INDEX(Comp1!I:I,MATCH($B71,Comp1!$B:$B,0)),"No")</f>
        <v>Yes</v>
      </c>
      <c r="P71" s="14" t="str">
        <f>_xlfn.IFNA(+INDEX(Comp1!J:J,MATCH($B71,Comp1!$B:$B,0)),"No")</f>
        <v>Yes</v>
      </c>
      <c r="Q71" s="14">
        <f>_xlfn.IFNA(+INDEX(Comp1!K:K,MATCH($B71,Comp1!$B:$B,0)),"No")</f>
        <v>0</v>
      </c>
      <c r="R71" s="14">
        <f>_xlfn.IFNA(+INDEX(Comp1!L:L,MATCH($B71,Comp1!$B:$B,0)),"No")</f>
        <v>0</v>
      </c>
      <c r="S71" s="14">
        <f>_xlfn.IFNA(+INDEX(Comp1!M:M,MATCH($B71,Comp1!$B:$B,0)),"No")</f>
        <v>0</v>
      </c>
      <c r="T71" s="14">
        <f>_xlfn.IFNA(+INDEX(Comp1!N:N,MATCH($B71,Comp1!$B:$B,0)),"No")</f>
        <v>0</v>
      </c>
      <c r="U71" s="14">
        <f>_xlfn.IFNA(+INDEX(Comp1!O:O,MATCH($B71,Comp1!$B:$B,0)),"No")</f>
        <v>0</v>
      </c>
      <c r="V71" s="462">
        <f>IF(J71="yes",+INDEX('Final Comp Values'!$AY:$AY,MATCH('Monthy Targets'!$B71,'Final Comp Values'!C:C,0)),0)</f>
        <v>9.9700000000000006</v>
      </c>
      <c r="W71" s="462">
        <f>IF(K71="yes",+INDEX('Final Comp Values'!$AY:$AY,MATCH('Monthy Targets'!$B71,'Final Comp Values'!$C:$C,0)),0)</f>
        <v>9.9700000000000006</v>
      </c>
      <c r="X71" s="462">
        <f>IF(L71="yes",+INDEX('Final Comp Values'!$AY:$AY,MATCH('Monthy Targets'!$B71,'Final Comp Values'!$C:$C,0)),0)</f>
        <v>9.9700000000000006</v>
      </c>
      <c r="Y71" s="462">
        <f>IF(M71="yes",+INDEX('Final Comp Values'!$BN:$BN,MATCH('Monthy Targets'!$B71,'Final Comp Values'!$C:$C,0)),0)</f>
        <v>9.9700000000000006</v>
      </c>
      <c r="Z71" s="462">
        <f>IF(N71="yes",+INDEX('Final Comp Values'!$BN:$BN,MATCH('Monthy Targets'!$B71,'Final Comp Values'!$C:$C,0)),0)</f>
        <v>9.9700000000000006</v>
      </c>
      <c r="AA71" s="462">
        <f>IF(O71="yes",+INDEX('Final Comp Values'!$BN:$BN,MATCH('Monthy Targets'!$B71,'Final Comp Values'!$C:$C,0)),0)</f>
        <v>9.9700000000000006</v>
      </c>
      <c r="AB71" s="462">
        <f>IF(P71="yes",+INDEX('Final Comp Values'!$BR:$BR,MATCH('Monthy Targets'!$B71,'Final Comp Values'!$C:$C,0)),0)</f>
        <v>10.01</v>
      </c>
      <c r="AC71" s="462">
        <f>IF(Q71="yes",+INDEX('Final Comp Values'!$BR:$BR,MATCH('Monthy Targets'!$B71,'Final Comp Values'!$C:$C,0)),0)</f>
        <v>0</v>
      </c>
      <c r="AD71" s="462">
        <f>IF(R71="yes",+INDEX('Final Comp Values'!$BR:$BR,MATCH('Monthy Targets'!$B71,'Final Comp Values'!$C:$C,0)),0)</f>
        <v>0</v>
      </c>
      <c r="AE71" s="462">
        <f>IF(S71="yes",+INDEX('Final Comp Values'!$BV:$BV,MATCH('Monthy Targets'!$B71,'Final Comp Values'!$C:$C,0)),0)</f>
        <v>0</v>
      </c>
      <c r="AF71" s="462">
        <f>IF(T71="yes",+INDEX('Final Comp Values'!$BV:$BV,MATCH('Monthy Targets'!$B71,'Final Comp Values'!$C:$C,0)),0)</f>
        <v>0</v>
      </c>
      <c r="AG71" s="462">
        <f>IF(U71="yes",+INDEX('Final Comp Values'!$BV:$BV,MATCH('Monthy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2">
        <f>IF(J72="yes",+INDEX('Final Comp Values'!$AY:$AY,MATCH('Monthy Targets'!$B72,'Final Comp Values'!C:C,0)),0)</f>
        <v>0</v>
      </c>
      <c r="W72" s="462">
        <f>IF(K72="yes",+INDEX('Final Comp Values'!$AY:$AY,MATCH('Monthy Targets'!$B72,'Final Comp Values'!$C:$C,0)),0)</f>
        <v>0</v>
      </c>
      <c r="X72" s="462">
        <f>IF(L72="yes",+INDEX('Final Comp Values'!$AY:$AY,MATCH('Monthy Targets'!$B72,'Final Comp Values'!$C:$C,0)),0)</f>
        <v>0</v>
      </c>
      <c r="Y72" s="462">
        <f>IF(M72="yes",+INDEX('Final Comp Values'!$BN:$BN,MATCH('Monthy Targets'!$B72,'Final Comp Values'!$C:$C,0)),0)</f>
        <v>0</v>
      </c>
      <c r="Z72" s="462">
        <f>IF(N72="yes",+INDEX('Final Comp Values'!$BN:$BN,MATCH('Monthy Targets'!$B72,'Final Comp Values'!$C:$C,0)),0)</f>
        <v>0</v>
      </c>
      <c r="AA72" s="462">
        <f>IF(O72="yes",+INDEX('Final Comp Values'!$BN:$BN,MATCH('Monthy Targets'!$B72,'Final Comp Values'!$C:$C,0)),0)</f>
        <v>0</v>
      </c>
      <c r="AB72" s="462">
        <f>IF(P72="yes",+INDEX('Final Comp Values'!$BR:$BR,MATCH('Monthy Targets'!$B72,'Final Comp Values'!$C:$C,0)),0)</f>
        <v>0</v>
      </c>
      <c r="AC72" s="462">
        <f>IF(Q72="yes",+INDEX('Final Comp Values'!$BR:$BR,MATCH('Monthy Targets'!$B72,'Final Comp Values'!$C:$C,0)),0)</f>
        <v>0</v>
      </c>
      <c r="AD72" s="462">
        <f>IF(R72="yes",+INDEX('Final Comp Values'!$BR:$BR,MATCH('Monthy Targets'!$B72,'Final Comp Values'!$C:$C,0)),0)</f>
        <v>0</v>
      </c>
      <c r="AE72" s="462">
        <f>IF(S72="yes",+INDEX('Final Comp Values'!$BV:$BV,MATCH('Monthy Targets'!$B72,'Final Comp Values'!$C:$C,0)),0)</f>
        <v>0</v>
      </c>
      <c r="AF72" s="462">
        <f>IF(T72="yes",+INDEX('Final Comp Values'!$BV:$BV,MATCH('Monthy Targets'!$B72,'Final Comp Values'!$C:$C,0)),0)</f>
        <v>0</v>
      </c>
      <c r="AG72" s="462">
        <f>IF(U72="yes",+INDEX('Final Comp Values'!$BV:$BV,MATCH('Monthy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t="str">
        <f>_xlfn.IFNA(+INDEX(Comp1!I:I,MATCH($B73,Comp1!$B:$B,0)),"No")</f>
        <v>Yes</v>
      </c>
      <c r="P73" s="14" t="str">
        <f>_xlfn.IFNA(+INDEX(Comp1!J:J,MATCH($B73,Comp1!$B:$B,0)),"No")</f>
        <v>Yes</v>
      </c>
      <c r="Q73" s="14">
        <f>_xlfn.IFNA(+INDEX(Comp1!K:K,MATCH($B73,Comp1!$B:$B,0)),"No")</f>
        <v>0</v>
      </c>
      <c r="R73" s="14">
        <f>_xlfn.IFNA(+INDEX(Comp1!L:L,MATCH($B73,Comp1!$B:$B,0)),"No")</f>
        <v>0</v>
      </c>
      <c r="S73" s="14">
        <f>_xlfn.IFNA(+INDEX(Comp1!M:M,MATCH($B73,Comp1!$B:$B,0)),"No")</f>
        <v>0</v>
      </c>
      <c r="T73" s="14">
        <f>_xlfn.IFNA(+INDEX(Comp1!N:N,MATCH($B73,Comp1!$B:$B,0)),"No")</f>
        <v>0</v>
      </c>
      <c r="U73" s="14">
        <f>_xlfn.IFNA(+INDEX(Comp1!O:O,MATCH($B73,Comp1!$B:$B,0)),"No")</f>
        <v>0</v>
      </c>
      <c r="V73" s="462">
        <f>IF(J73="yes",+INDEX('Final Comp Values'!$AY:$AY,MATCH('Monthy Targets'!$B73,'Final Comp Values'!C:C,0)),0)</f>
        <v>21.46</v>
      </c>
      <c r="W73" s="462">
        <f>IF(K73="yes",+INDEX('Final Comp Values'!$AY:$AY,MATCH('Monthy Targets'!$B73,'Final Comp Values'!$C:$C,0)),0)</f>
        <v>21.46</v>
      </c>
      <c r="X73" s="462">
        <f>IF(L73="yes",+INDEX('Final Comp Values'!$AY:$AY,MATCH('Monthy Targets'!$B73,'Final Comp Values'!$C:$C,0)),0)</f>
        <v>21.46</v>
      </c>
      <c r="Y73" s="462">
        <f>IF(M73="yes",+INDEX('Final Comp Values'!$BN:$BN,MATCH('Monthy Targets'!$B73,'Final Comp Values'!$C:$C,0)),0)</f>
        <v>21.46</v>
      </c>
      <c r="Z73" s="462">
        <f>IF(N73="yes",+INDEX('Final Comp Values'!$BN:$BN,MATCH('Monthy Targets'!$B73,'Final Comp Values'!$C:$C,0)),0)</f>
        <v>21.46</v>
      </c>
      <c r="AA73" s="462">
        <f>IF(O73="yes",+INDEX('Final Comp Values'!$BN:$BN,MATCH('Monthy Targets'!$B73,'Final Comp Values'!$C:$C,0)),0)</f>
        <v>21.46</v>
      </c>
      <c r="AB73" s="462">
        <f>IF(P73="yes",+INDEX('Final Comp Values'!$BR:$BR,MATCH('Monthy Targets'!$B73,'Final Comp Values'!$C:$C,0)),0)</f>
        <v>21.56</v>
      </c>
      <c r="AC73" s="462">
        <f>IF(Q73="yes",+INDEX('Final Comp Values'!$BR:$BR,MATCH('Monthy Targets'!$B73,'Final Comp Values'!$C:$C,0)),0)</f>
        <v>0</v>
      </c>
      <c r="AD73" s="462">
        <f>IF(R73="yes",+INDEX('Final Comp Values'!$BR:$BR,MATCH('Monthy Targets'!$B73,'Final Comp Values'!$C:$C,0)),0)</f>
        <v>0</v>
      </c>
      <c r="AE73" s="462">
        <f>IF(S73="yes",+INDEX('Final Comp Values'!$BV:$BV,MATCH('Monthy Targets'!$B73,'Final Comp Values'!$C:$C,0)),0)</f>
        <v>0</v>
      </c>
      <c r="AF73" s="462">
        <f>IF(T73="yes",+INDEX('Final Comp Values'!$BV:$BV,MATCH('Monthy Targets'!$B73,'Final Comp Values'!$C:$C,0)),0)</f>
        <v>0</v>
      </c>
      <c r="AG73" s="462">
        <f>IF(U73="yes",+INDEX('Final Comp Values'!$BV:$BV,MATCH('Monthy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t="str">
        <f>_xlfn.IFNA(+INDEX(Comp1!I:I,MATCH($B74,Comp1!$B:$B,0)),"No")</f>
        <v>Yes</v>
      </c>
      <c r="P74" s="14" t="str">
        <f>_xlfn.IFNA(+INDEX(Comp1!J:J,MATCH($B74,Comp1!$B:$B,0)),"No")</f>
        <v>Yes</v>
      </c>
      <c r="Q74" s="14">
        <f>_xlfn.IFNA(+INDEX(Comp1!K:K,MATCH($B74,Comp1!$B:$B,0)),"No")</f>
        <v>0</v>
      </c>
      <c r="R74" s="14">
        <f>_xlfn.IFNA(+INDEX(Comp1!L:L,MATCH($B74,Comp1!$B:$B,0)),"No")</f>
        <v>0</v>
      </c>
      <c r="S74" s="14">
        <f>_xlfn.IFNA(+INDEX(Comp1!M:M,MATCH($B74,Comp1!$B:$B,0)),"No")</f>
        <v>0</v>
      </c>
      <c r="T74" s="14">
        <f>_xlfn.IFNA(+INDEX(Comp1!N:N,MATCH($B74,Comp1!$B:$B,0)),"No")</f>
        <v>0</v>
      </c>
      <c r="U74" s="14">
        <f>_xlfn.IFNA(+INDEX(Comp1!O:O,MATCH($B74,Comp1!$B:$B,0)),"No")</f>
        <v>0</v>
      </c>
      <c r="V74" s="462">
        <f>IF(J74="yes",+INDEX('Final Comp Values'!$AY:$AY,MATCH('Monthy Targets'!$B74,'Final Comp Values'!C:C,0)),0)</f>
        <v>8.6</v>
      </c>
      <c r="W74" s="462">
        <f>IF(K74="yes",+INDEX('Final Comp Values'!$AY:$AY,MATCH('Monthy Targets'!$B74,'Final Comp Values'!$C:$C,0)),0)</f>
        <v>8.6</v>
      </c>
      <c r="X74" s="462">
        <f>IF(L74="yes",+INDEX('Final Comp Values'!$AY:$AY,MATCH('Monthy Targets'!$B74,'Final Comp Values'!$C:$C,0)),0)</f>
        <v>8.6</v>
      </c>
      <c r="Y74" s="462">
        <f>IF(M74="yes",+INDEX('Final Comp Values'!$BN:$BN,MATCH('Monthy Targets'!$B74,'Final Comp Values'!$C:$C,0)),0)</f>
        <v>8.6</v>
      </c>
      <c r="Z74" s="462">
        <f>IF(N74="yes",+INDEX('Final Comp Values'!$BN:$BN,MATCH('Monthy Targets'!$B74,'Final Comp Values'!$C:$C,0)),0)</f>
        <v>8.6</v>
      </c>
      <c r="AA74" s="462">
        <f>IF(O74="yes",+INDEX('Final Comp Values'!$BN:$BN,MATCH('Monthy Targets'!$B74,'Final Comp Values'!$C:$C,0)),0)</f>
        <v>8.6</v>
      </c>
      <c r="AB74" s="462">
        <f>IF(P74="yes",+INDEX('Final Comp Values'!$BR:$BR,MATCH('Monthy Targets'!$B74,'Final Comp Values'!$C:$C,0)),0)</f>
        <v>8.6300000000000008</v>
      </c>
      <c r="AC74" s="462">
        <f>IF(Q74="yes",+INDEX('Final Comp Values'!$BR:$BR,MATCH('Monthy Targets'!$B74,'Final Comp Values'!$C:$C,0)),0)</f>
        <v>0</v>
      </c>
      <c r="AD74" s="462">
        <f>IF(R74="yes",+INDEX('Final Comp Values'!$BR:$BR,MATCH('Monthy Targets'!$B74,'Final Comp Values'!$C:$C,0)),0)</f>
        <v>0</v>
      </c>
      <c r="AE74" s="462">
        <f>IF(S74="yes",+INDEX('Final Comp Values'!$BV:$BV,MATCH('Monthy Targets'!$B74,'Final Comp Values'!$C:$C,0)),0)</f>
        <v>0</v>
      </c>
      <c r="AF74" s="462">
        <f>IF(T74="yes",+INDEX('Final Comp Values'!$BV:$BV,MATCH('Monthy Targets'!$B74,'Final Comp Values'!$C:$C,0)),0)</f>
        <v>0</v>
      </c>
      <c r="AG74" s="462">
        <f>IF(U74="yes",+INDEX('Final Comp Values'!$BV:$BV,MATCH('Monthy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t="str">
        <f>_xlfn.IFNA(+INDEX(Comp1!I:I,MATCH($B75,Comp1!$B:$B,0)),"No")</f>
        <v>Yes</v>
      </c>
      <c r="P75" s="14" t="str">
        <f>_xlfn.IFNA(+INDEX(Comp1!J:J,MATCH($B75,Comp1!$B:$B,0)),"No")</f>
        <v>Yes</v>
      </c>
      <c r="Q75" s="14">
        <f>_xlfn.IFNA(+INDEX(Comp1!K:K,MATCH($B75,Comp1!$B:$B,0)),"No")</f>
        <v>0</v>
      </c>
      <c r="R75" s="14">
        <f>_xlfn.IFNA(+INDEX(Comp1!L:L,MATCH($B75,Comp1!$B:$B,0)),"No")</f>
        <v>0</v>
      </c>
      <c r="S75" s="14">
        <f>_xlfn.IFNA(+INDEX(Comp1!M:M,MATCH($B75,Comp1!$B:$B,0)),"No")</f>
        <v>0</v>
      </c>
      <c r="T75" s="14">
        <f>_xlfn.IFNA(+INDEX(Comp1!N:N,MATCH($B75,Comp1!$B:$B,0)),"No")</f>
        <v>0</v>
      </c>
      <c r="U75" s="14">
        <f>_xlfn.IFNA(+INDEX(Comp1!O:O,MATCH($B75,Comp1!$B:$B,0)),"No")</f>
        <v>0</v>
      </c>
      <c r="V75" s="462">
        <f>IF(J75="yes",+INDEX('Final Comp Values'!$AY:$AY,MATCH('Monthy Targets'!$B75,'Final Comp Values'!C:C,0)),0)</f>
        <v>14.05</v>
      </c>
      <c r="W75" s="462">
        <f>IF(K75="yes",+INDEX('Final Comp Values'!$AY:$AY,MATCH('Monthy Targets'!$B75,'Final Comp Values'!$C:$C,0)),0)</f>
        <v>14.05</v>
      </c>
      <c r="X75" s="462">
        <f>IF(L75="yes",+INDEX('Final Comp Values'!$AY:$AY,MATCH('Monthy Targets'!$B75,'Final Comp Values'!$C:$C,0)),0)</f>
        <v>14.05</v>
      </c>
      <c r="Y75" s="462">
        <f>IF(M75="yes",+INDEX('Final Comp Values'!$BN:$BN,MATCH('Monthy Targets'!$B75,'Final Comp Values'!$C:$C,0)),0)</f>
        <v>14.05</v>
      </c>
      <c r="Z75" s="462">
        <f>IF(N75="yes",+INDEX('Final Comp Values'!$BN:$BN,MATCH('Monthy Targets'!$B75,'Final Comp Values'!$C:$C,0)),0)</f>
        <v>14.05</v>
      </c>
      <c r="AA75" s="462">
        <f>IF(O75="yes",+INDEX('Final Comp Values'!$BN:$BN,MATCH('Monthy Targets'!$B75,'Final Comp Values'!$C:$C,0)),0)</f>
        <v>14.05</v>
      </c>
      <c r="AB75" s="462">
        <f>IF(P75="yes",+INDEX('Final Comp Values'!$BR:$BR,MATCH('Monthy Targets'!$B75,'Final Comp Values'!$C:$C,0)),0)</f>
        <v>14.12</v>
      </c>
      <c r="AC75" s="462">
        <f>IF(Q75="yes",+INDEX('Final Comp Values'!$BR:$BR,MATCH('Monthy Targets'!$B75,'Final Comp Values'!$C:$C,0)),0)</f>
        <v>0</v>
      </c>
      <c r="AD75" s="462">
        <f>IF(R75="yes",+INDEX('Final Comp Values'!$BR:$BR,MATCH('Monthy Targets'!$B75,'Final Comp Values'!$C:$C,0)),0)</f>
        <v>0</v>
      </c>
      <c r="AE75" s="462">
        <f>IF(S75="yes",+INDEX('Final Comp Values'!$BV:$BV,MATCH('Monthy Targets'!$B75,'Final Comp Values'!$C:$C,0)),0)</f>
        <v>0</v>
      </c>
      <c r="AF75" s="462">
        <f>IF(T75="yes",+INDEX('Final Comp Values'!$BV:$BV,MATCH('Monthy Targets'!$B75,'Final Comp Values'!$C:$C,0)),0)</f>
        <v>0</v>
      </c>
      <c r="AG75" s="462">
        <f>IF(U75="yes",+INDEX('Final Comp Values'!$BV:$BV,MATCH('Monthy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t="str">
        <f>_xlfn.IFNA(+INDEX(Comp1!I:I,MATCH($B76,Comp1!$B:$B,0)),"No")</f>
        <v>Yes</v>
      </c>
      <c r="P76" s="14" t="str">
        <f>_xlfn.IFNA(+INDEX(Comp1!J:J,MATCH($B76,Comp1!$B:$B,0)),"No")</f>
        <v>Yes</v>
      </c>
      <c r="Q76" s="14">
        <f>_xlfn.IFNA(+INDEX(Comp1!K:K,MATCH($B76,Comp1!$B:$B,0)),"No")</f>
        <v>0</v>
      </c>
      <c r="R76" s="14">
        <f>_xlfn.IFNA(+INDEX(Comp1!L:L,MATCH($B76,Comp1!$B:$B,0)),"No")</f>
        <v>0</v>
      </c>
      <c r="S76" s="14">
        <f>_xlfn.IFNA(+INDEX(Comp1!M:M,MATCH($B76,Comp1!$B:$B,0)),"No")</f>
        <v>0</v>
      </c>
      <c r="T76" s="14">
        <f>_xlfn.IFNA(+INDEX(Comp1!N:N,MATCH($B76,Comp1!$B:$B,0)),"No")</f>
        <v>0</v>
      </c>
      <c r="U76" s="14">
        <f>_xlfn.IFNA(+INDEX(Comp1!O:O,MATCH($B76,Comp1!$B:$B,0)),"No")</f>
        <v>0</v>
      </c>
      <c r="V76" s="462">
        <f>IF(J76="yes",+INDEX('Final Comp Values'!$AY:$AY,MATCH('Monthy Targets'!$B76,'Final Comp Values'!C:C,0)),0)</f>
        <v>11.23</v>
      </c>
      <c r="W76" s="462">
        <f>IF(K76="yes",+INDEX('Final Comp Values'!$AY:$AY,MATCH('Monthy Targets'!$B76,'Final Comp Values'!$C:$C,0)),0)</f>
        <v>11.23</v>
      </c>
      <c r="X76" s="462">
        <f>IF(L76="yes",+INDEX('Final Comp Values'!$AY:$AY,MATCH('Monthy Targets'!$B76,'Final Comp Values'!$C:$C,0)),0)</f>
        <v>11.23</v>
      </c>
      <c r="Y76" s="462">
        <f>IF(M76="yes",+INDEX('Final Comp Values'!$BN:$BN,MATCH('Monthy Targets'!$B76,'Final Comp Values'!$C:$C,0)),0)</f>
        <v>11.23</v>
      </c>
      <c r="Z76" s="462">
        <f>IF(N76="yes",+INDEX('Final Comp Values'!$BN:$BN,MATCH('Monthy Targets'!$B76,'Final Comp Values'!$C:$C,0)),0)</f>
        <v>11.23</v>
      </c>
      <c r="AA76" s="462">
        <f>IF(O76="yes",+INDEX('Final Comp Values'!$BN:$BN,MATCH('Monthy Targets'!$B76,'Final Comp Values'!$C:$C,0)),0)</f>
        <v>11.23</v>
      </c>
      <c r="AB76" s="462">
        <f>IF(P76="yes",+INDEX('Final Comp Values'!$BR:$BR,MATCH('Monthy Targets'!$B76,'Final Comp Values'!$C:$C,0)),0)</f>
        <v>11.22</v>
      </c>
      <c r="AC76" s="462">
        <f>IF(Q76="yes",+INDEX('Final Comp Values'!$BR:$BR,MATCH('Monthy Targets'!$B76,'Final Comp Values'!$C:$C,0)),0)</f>
        <v>0</v>
      </c>
      <c r="AD76" s="462">
        <f>IF(R76="yes",+INDEX('Final Comp Values'!$BR:$BR,MATCH('Monthy Targets'!$B76,'Final Comp Values'!$C:$C,0)),0)</f>
        <v>0</v>
      </c>
      <c r="AE76" s="462">
        <f>IF(S76="yes",+INDEX('Final Comp Values'!$BV:$BV,MATCH('Monthy Targets'!$B76,'Final Comp Values'!$C:$C,0)),0)</f>
        <v>0</v>
      </c>
      <c r="AF76" s="462">
        <f>IF(T76="yes",+INDEX('Final Comp Values'!$BV:$BV,MATCH('Monthy Targets'!$B76,'Final Comp Values'!$C:$C,0)),0)</f>
        <v>0</v>
      </c>
      <c r="AG76" s="462">
        <f>IF(U76="yes",+INDEX('Final Comp Values'!$BV:$BV,MATCH('Monthy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t="str">
        <f>_xlfn.IFNA(+INDEX(Comp1!I:I,MATCH($B77,Comp1!$B:$B,0)),"No")</f>
        <v>Yes</v>
      </c>
      <c r="P77" s="14" t="str">
        <f>_xlfn.IFNA(+INDEX(Comp1!J:J,MATCH($B77,Comp1!$B:$B,0)),"No")</f>
        <v>Yes</v>
      </c>
      <c r="Q77" s="14">
        <f>_xlfn.IFNA(+INDEX(Comp1!K:K,MATCH($B77,Comp1!$B:$B,0)),"No")</f>
        <v>0</v>
      </c>
      <c r="R77" s="14">
        <f>_xlfn.IFNA(+INDEX(Comp1!L:L,MATCH($B77,Comp1!$B:$B,0)),"No")</f>
        <v>0</v>
      </c>
      <c r="S77" s="14">
        <f>_xlfn.IFNA(+INDEX(Comp1!M:M,MATCH($B77,Comp1!$B:$B,0)),"No")</f>
        <v>0</v>
      </c>
      <c r="T77" s="14">
        <f>_xlfn.IFNA(+INDEX(Comp1!N:N,MATCH($B77,Comp1!$B:$B,0)),"No")</f>
        <v>0</v>
      </c>
      <c r="U77" s="14">
        <f>_xlfn.IFNA(+INDEX(Comp1!O:O,MATCH($B77,Comp1!$B:$B,0)),"No")</f>
        <v>0</v>
      </c>
      <c r="V77" s="462">
        <f>IF(J77="yes",+INDEX('Final Comp Values'!$AY:$AY,MATCH('Monthy Targets'!$B77,'Final Comp Values'!C:C,0)),0)</f>
        <v>9.11</v>
      </c>
      <c r="W77" s="462">
        <f>IF(K77="yes",+INDEX('Final Comp Values'!$AY:$AY,MATCH('Monthy Targets'!$B77,'Final Comp Values'!$C:$C,0)),0)</f>
        <v>9.11</v>
      </c>
      <c r="X77" s="462">
        <f>IF(L77="yes",+INDEX('Final Comp Values'!$AY:$AY,MATCH('Monthy Targets'!$B77,'Final Comp Values'!$C:$C,0)),0)</f>
        <v>9.11</v>
      </c>
      <c r="Y77" s="462">
        <f>IF(M77="yes",+INDEX('Final Comp Values'!$BN:$BN,MATCH('Monthy Targets'!$B77,'Final Comp Values'!$C:$C,0)),0)</f>
        <v>9.11</v>
      </c>
      <c r="Z77" s="462">
        <f>IF(N77="yes",+INDEX('Final Comp Values'!$BN:$BN,MATCH('Monthy Targets'!$B77,'Final Comp Values'!$C:$C,0)),0)</f>
        <v>9.11</v>
      </c>
      <c r="AA77" s="462">
        <f>IF(O77="yes",+INDEX('Final Comp Values'!$BN:$BN,MATCH('Monthy Targets'!$B77,'Final Comp Values'!$C:$C,0)),0)</f>
        <v>9.11</v>
      </c>
      <c r="AB77" s="462">
        <f>IF(P77="yes",+INDEX('Final Comp Values'!$BR:$BR,MATCH('Monthy Targets'!$B77,'Final Comp Values'!$C:$C,0)),0)</f>
        <v>9.15</v>
      </c>
      <c r="AC77" s="462">
        <f>IF(Q77="yes",+INDEX('Final Comp Values'!$BR:$BR,MATCH('Monthy Targets'!$B77,'Final Comp Values'!$C:$C,0)),0)</f>
        <v>0</v>
      </c>
      <c r="AD77" s="462">
        <f>IF(R77="yes",+INDEX('Final Comp Values'!$BR:$BR,MATCH('Monthy Targets'!$B77,'Final Comp Values'!$C:$C,0)),0)</f>
        <v>0</v>
      </c>
      <c r="AE77" s="462">
        <f>IF(S77="yes",+INDEX('Final Comp Values'!$BV:$BV,MATCH('Monthy Targets'!$B77,'Final Comp Values'!$C:$C,0)),0)</f>
        <v>0</v>
      </c>
      <c r="AF77" s="462">
        <f>IF(T77="yes",+INDEX('Final Comp Values'!$BV:$BV,MATCH('Monthy Targets'!$B77,'Final Comp Values'!$C:$C,0)),0)</f>
        <v>0</v>
      </c>
      <c r="AG77" s="462">
        <f>IF(U77="yes",+INDEX('Final Comp Values'!$BV:$BV,MATCH('Monthy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t="str">
        <f>_xlfn.IFNA(+INDEX(Comp1!I:I,MATCH($B78,Comp1!$B:$B,0)),"No")</f>
        <v>Yes</v>
      </c>
      <c r="P78" s="14" t="str">
        <f>_xlfn.IFNA(+INDEX(Comp1!J:J,MATCH($B78,Comp1!$B:$B,0)),"No")</f>
        <v>Yes</v>
      </c>
      <c r="Q78" s="14">
        <f>_xlfn.IFNA(+INDEX(Comp1!K:K,MATCH($B78,Comp1!$B:$B,0)),"No")</f>
        <v>0</v>
      </c>
      <c r="R78" s="14">
        <f>_xlfn.IFNA(+INDEX(Comp1!L:L,MATCH($B78,Comp1!$B:$B,0)),"No")</f>
        <v>0</v>
      </c>
      <c r="S78" s="14">
        <f>_xlfn.IFNA(+INDEX(Comp1!M:M,MATCH($B78,Comp1!$B:$B,0)),"No")</f>
        <v>0</v>
      </c>
      <c r="T78" s="14">
        <f>_xlfn.IFNA(+INDEX(Comp1!N:N,MATCH($B78,Comp1!$B:$B,0)),"No")</f>
        <v>0</v>
      </c>
      <c r="U78" s="14">
        <f>_xlfn.IFNA(+INDEX(Comp1!O:O,MATCH($B78,Comp1!$B:$B,0)),"No")</f>
        <v>0</v>
      </c>
      <c r="V78" s="462">
        <f>IF(J78="yes",+INDEX('Final Comp Values'!$AY:$AY,MATCH('Monthy Targets'!$B78,'Final Comp Values'!C:C,0)),0)</f>
        <v>6.79</v>
      </c>
      <c r="W78" s="462">
        <f>IF(K78="yes",+INDEX('Final Comp Values'!$AY:$AY,MATCH('Monthy Targets'!$B78,'Final Comp Values'!$C:$C,0)),0)</f>
        <v>6.79</v>
      </c>
      <c r="X78" s="462">
        <f>IF(L78="yes",+INDEX('Final Comp Values'!$AY:$AY,MATCH('Monthy Targets'!$B78,'Final Comp Values'!$C:$C,0)),0)</f>
        <v>6.79</v>
      </c>
      <c r="Y78" s="462">
        <f>IF(M78="yes",+INDEX('Final Comp Values'!$BN:$BN,MATCH('Monthy Targets'!$B78,'Final Comp Values'!$C:$C,0)),0)</f>
        <v>6.79</v>
      </c>
      <c r="Z78" s="462">
        <f>IF(N78="yes",+INDEX('Final Comp Values'!$BN:$BN,MATCH('Monthy Targets'!$B78,'Final Comp Values'!$C:$C,0)),0)</f>
        <v>6.79</v>
      </c>
      <c r="AA78" s="462">
        <f>IF(O78="yes",+INDEX('Final Comp Values'!$BN:$BN,MATCH('Monthy Targets'!$B78,'Final Comp Values'!$C:$C,0)),0)</f>
        <v>6.79</v>
      </c>
      <c r="AB78" s="462">
        <f>IF(P78="yes",+INDEX('Final Comp Values'!$BR:$BR,MATCH('Monthy Targets'!$B78,'Final Comp Values'!$C:$C,0)),0)</f>
        <v>6.82</v>
      </c>
      <c r="AC78" s="462">
        <f>IF(Q78="yes",+INDEX('Final Comp Values'!$BR:$BR,MATCH('Monthy Targets'!$B78,'Final Comp Values'!$C:$C,0)),0)</f>
        <v>0</v>
      </c>
      <c r="AD78" s="462">
        <f>IF(R78="yes",+INDEX('Final Comp Values'!$BR:$BR,MATCH('Monthy Targets'!$B78,'Final Comp Values'!$C:$C,0)),0)</f>
        <v>0</v>
      </c>
      <c r="AE78" s="462">
        <f>IF(S78="yes",+INDEX('Final Comp Values'!$BV:$BV,MATCH('Monthy Targets'!$B78,'Final Comp Values'!$C:$C,0)),0)</f>
        <v>0</v>
      </c>
      <c r="AF78" s="462">
        <f>IF(T78="yes",+INDEX('Final Comp Values'!$BV:$BV,MATCH('Monthy Targets'!$B78,'Final Comp Values'!$C:$C,0)),0)</f>
        <v>0</v>
      </c>
      <c r="AG78" s="462">
        <f>IF(U78="yes",+INDEX('Final Comp Values'!$BV:$BV,MATCH('Monthy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t="str">
        <f>_xlfn.IFNA(+INDEX(Comp1!I:I,MATCH($B79,Comp1!$B:$B,0)),"No")</f>
        <v>Yes</v>
      </c>
      <c r="P79" s="14" t="str">
        <f>_xlfn.IFNA(+INDEX(Comp1!J:J,MATCH($B79,Comp1!$B:$B,0)),"No")</f>
        <v>Yes</v>
      </c>
      <c r="Q79" s="14">
        <f>_xlfn.IFNA(+INDEX(Comp1!K:K,MATCH($B79,Comp1!$B:$B,0)),"No")</f>
        <v>0</v>
      </c>
      <c r="R79" s="14">
        <f>_xlfn.IFNA(+INDEX(Comp1!L:L,MATCH($B79,Comp1!$B:$B,0)),"No")</f>
        <v>0</v>
      </c>
      <c r="S79" s="14">
        <f>_xlfn.IFNA(+INDEX(Comp1!M:M,MATCH($B79,Comp1!$B:$B,0)),"No")</f>
        <v>0</v>
      </c>
      <c r="T79" s="14">
        <f>_xlfn.IFNA(+INDEX(Comp1!N:N,MATCH($B79,Comp1!$B:$B,0)),"No")</f>
        <v>0</v>
      </c>
      <c r="U79" s="14">
        <f>_xlfn.IFNA(+INDEX(Comp1!O:O,MATCH($B79,Comp1!$B:$B,0)),"No")</f>
        <v>0</v>
      </c>
      <c r="V79" s="462">
        <f>IF(J79="yes",+INDEX('Final Comp Values'!$AY:$AY,MATCH('Monthy Targets'!$B79,'Final Comp Values'!C:C,0)),0)</f>
        <v>3.34</v>
      </c>
      <c r="W79" s="462">
        <f>IF(K79="yes",+INDEX('Final Comp Values'!$AY:$AY,MATCH('Monthy Targets'!$B79,'Final Comp Values'!$C:$C,0)),0)</f>
        <v>3.34</v>
      </c>
      <c r="X79" s="462">
        <f>IF(L79="yes",+INDEX('Final Comp Values'!$AY:$AY,MATCH('Monthy Targets'!$B79,'Final Comp Values'!$C:$C,0)),0)</f>
        <v>3.34</v>
      </c>
      <c r="Y79" s="462">
        <f>IF(M79="yes",+INDEX('Final Comp Values'!$BN:$BN,MATCH('Monthy Targets'!$B79,'Final Comp Values'!$C:$C,0)),0)</f>
        <v>3.34</v>
      </c>
      <c r="Z79" s="462">
        <f>IF(N79="yes",+INDEX('Final Comp Values'!$BN:$BN,MATCH('Monthy Targets'!$B79,'Final Comp Values'!$C:$C,0)),0)</f>
        <v>3.34</v>
      </c>
      <c r="AA79" s="462">
        <f>IF(O79="yes",+INDEX('Final Comp Values'!$BN:$BN,MATCH('Monthy Targets'!$B79,'Final Comp Values'!$C:$C,0)),0)</f>
        <v>3.34</v>
      </c>
      <c r="AB79" s="462">
        <f>IF(P79="yes",+INDEX('Final Comp Values'!$BR:$BR,MATCH('Monthy Targets'!$B79,'Final Comp Values'!$C:$C,0)),0)</f>
        <v>3.35</v>
      </c>
      <c r="AC79" s="462">
        <f>IF(Q79="yes",+INDEX('Final Comp Values'!$BR:$BR,MATCH('Monthy Targets'!$B79,'Final Comp Values'!$C:$C,0)),0)</f>
        <v>0</v>
      </c>
      <c r="AD79" s="462">
        <f>IF(R79="yes",+INDEX('Final Comp Values'!$BR:$BR,MATCH('Monthy Targets'!$B79,'Final Comp Values'!$C:$C,0)),0)</f>
        <v>0</v>
      </c>
      <c r="AE79" s="462">
        <f>IF(S79="yes",+INDEX('Final Comp Values'!$BV:$BV,MATCH('Monthy Targets'!$B79,'Final Comp Values'!$C:$C,0)),0)</f>
        <v>0</v>
      </c>
      <c r="AF79" s="462">
        <f>IF(T79="yes",+INDEX('Final Comp Values'!$BV:$BV,MATCH('Monthy Targets'!$B79,'Final Comp Values'!$C:$C,0)),0)</f>
        <v>0</v>
      </c>
      <c r="AG79" s="462">
        <f>IF(U79="yes",+INDEX('Final Comp Values'!$BV:$BV,MATCH('Monthy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t="str">
        <f>_xlfn.IFNA(+INDEX(Comp1!I:I,MATCH($B80,Comp1!$B:$B,0)),"No")</f>
        <v>Yes</v>
      </c>
      <c r="P80" s="14" t="str">
        <f>_xlfn.IFNA(+INDEX(Comp1!J:J,MATCH($B80,Comp1!$B:$B,0)),"No")</f>
        <v>Yes</v>
      </c>
      <c r="Q80" s="14">
        <f>_xlfn.IFNA(+INDEX(Comp1!K:K,MATCH($B80,Comp1!$B:$B,0)),"No")</f>
        <v>0</v>
      </c>
      <c r="R80" s="14">
        <f>_xlfn.IFNA(+INDEX(Comp1!L:L,MATCH($B80,Comp1!$B:$B,0)),"No")</f>
        <v>0</v>
      </c>
      <c r="S80" s="14">
        <f>_xlfn.IFNA(+INDEX(Comp1!M:M,MATCH($B80,Comp1!$B:$B,0)),"No")</f>
        <v>0</v>
      </c>
      <c r="T80" s="14">
        <f>_xlfn.IFNA(+INDEX(Comp1!N:N,MATCH($B80,Comp1!$B:$B,0)),"No")</f>
        <v>0</v>
      </c>
      <c r="U80" s="14">
        <f>_xlfn.IFNA(+INDEX(Comp1!O:O,MATCH($B80,Comp1!$B:$B,0)),"No")</f>
        <v>0</v>
      </c>
      <c r="V80" s="462">
        <f>IF(J80="yes",+INDEX('Final Comp Values'!$AY:$AY,MATCH('Monthy Targets'!$B80,'Final Comp Values'!C:C,0)),0)</f>
        <v>6.37</v>
      </c>
      <c r="W80" s="462">
        <f>IF(K80="yes",+INDEX('Final Comp Values'!$AY:$AY,MATCH('Monthy Targets'!$B80,'Final Comp Values'!$C:$C,0)),0)</f>
        <v>6.37</v>
      </c>
      <c r="X80" s="462">
        <f>IF(L80="yes",+INDEX('Final Comp Values'!$AY:$AY,MATCH('Monthy Targets'!$B80,'Final Comp Values'!$C:$C,0)),0)</f>
        <v>6.37</v>
      </c>
      <c r="Y80" s="462">
        <f>IF(M80="yes",+INDEX('Final Comp Values'!$BN:$BN,MATCH('Monthy Targets'!$B80,'Final Comp Values'!$C:$C,0)),0)</f>
        <v>6.37</v>
      </c>
      <c r="Z80" s="462">
        <f>IF(N80="yes",+INDEX('Final Comp Values'!$BN:$BN,MATCH('Monthy Targets'!$B80,'Final Comp Values'!$C:$C,0)),0)</f>
        <v>6.37</v>
      </c>
      <c r="AA80" s="462">
        <f>IF(O80="yes",+INDEX('Final Comp Values'!$BN:$BN,MATCH('Monthy Targets'!$B80,'Final Comp Values'!$C:$C,0)),0)</f>
        <v>6.37</v>
      </c>
      <c r="AB80" s="462">
        <f>IF(P80="yes",+INDEX('Final Comp Values'!$BR:$BR,MATCH('Monthy Targets'!$B80,'Final Comp Values'!$C:$C,0)),0)</f>
        <v>6.37</v>
      </c>
      <c r="AC80" s="462">
        <f>IF(Q80="yes",+INDEX('Final Comp Values'!$BR:$BR,MATCH('Monthy Targets'!$B80,'Final Comp Values'!$C:$C,0)),0)</f>
        <v>0</v>
      </c>
      <c r="AD80" s="462">
        <f>IF(R80="yes",+INDEX('Final Comp Values'!$BR:$BR,MATCH('Monthy Targets'!$B80,'Final Comp Values'!$C:$C,0)),0)</f>
        <v>0</v>
      </c>
      <c r="AE80" s="462">
        <f>IF(S80="yes",+INDEX('Final Comp Values'!$BV:$BV,MATCH('Monthy Targets'!$B80,'Final Comp Values'!$C:$C,0)),0)</f>
        <v>0</v>
      </c>
      <c r="AF80" s="462">
        <f>IF(T80="yes",+INDEX('Final Comp Values'!$BV:$BV,MATCH('Monthy Targets'!$B80,'Final Comp Values'!$C:$C,0)),0)</f>
        <v>0</v>
      </c>
      <c r="AG80" s="462">
        <f>IF(U80="yes",+INDEX('Final Comp Values'!$BV:$BV,MATCH('Monthy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t="str">
        <f>_xlfn.IFNA(+INDEX(Comp1!I:I,MATCH($B81,Comp1!$B:$B,0)),"No")</f>
        <v>Yes</v>
      </c>
      <c r="P81" s="14" t="str">
        <f>_xlfn.IFNA(+INDEX(Comp1!J:J,MATCH($B81,Comp1!$B:$B,0)),"No")</f>
        <v>Yes</v>
      </c>
      <c r="Q81" s="14">
        <f>_xlfn.IFNA(+INDEX(Comp1!K:K,MATCH($B81,Comp1!$B:$B,0)),"No")</f>
        <v>0</v>
      </c>
      <c r="R81" s="14">
        <f>_xlfn.IFNA(+INDEX(Comp1!L:L,MATCH($B81,Comp1!$B:$B,0)),"No")</f>
        <v>0</v>
      </c>
      <c r="S81" s="14">
        <f>_xlfn.IFNA(+INDEX(Comp1!M:M,MATCH($B81,Comp1!$B:$B,0)),"No")</f>
        <v>0</v>
      </c>
      <c r="T81" s="14">
        <f>_xlfn.IFNA(+INDEX(Comp1!N:N,MATCH($B81,Comp1!$B:$B,0)),"No")</f>
        <v>0</v>
      </c>
      <c r="U81" s="14">
        <f>_xlfn.IFNA(+INDEX(Comp1!O:O,MATCH($B81,Comp1!$B:$B,0)),"No")</f>
        <v>0</v>
      </c>
      <c r="V81" s="462">
        <f>IF(J81="yes",+INDEX('Final Comp Values'!$AY:$AY,MATCH('Monthy Targets'!$B81,'Final Comp Values'!C:C,0)),0)</f>
        <v>12.36</v>
      </c>
      <c r="W81" s="462">
        <f>IF(K81="yes",+INDEX('Final Comp Values'!$AY:$AY,MATCH('Monthy Targets'!$B81,'Final Comp Values'!$C:$C,0)),0)</f>
        <v>12.36</v>
      </c>
      <c r="X81" s="462">
        <f>IF(L81="yes",+INDEX('Final Comp Values'!$AY:$AY,MATCH('Monthy Targets'!$B81,'Final Comp Values'!$C:$C,0)),0)</f>
        <v>12.36</v>
      </c>
      <c r="Y81" s="462">
        <f>IF(M81="yes",+INDEX('Final Comp Values'!$BN:$BN,MATCH('Monthy Targets'!$B81,'Final Comp Values'!$C:$C,0)),0)</f>
        <v>12.36</v>
      </c>
      <c r="Z81" s="462">
        <f>IF(N81="yes",+INDEX('Final Comp Values'!$BN:$BN,MATCH('Monthy Targets'!$B81,'Final Comp Values'!$C:$C,0)),0)</f>
        <v>12.36</v>
      </c>
      <c r="AA81" s="462">
        <f>IF(O81="yes",+INDEX('Final Comp Values'!$BN:$BN,MATCH('Monthy Targets'!$B81,'Final Comp Values'!$C:$C,0)),0)</f>
        <v>12.36</v>
      </c>
      <c r="AB81" s="462">
        <f>IF(P81="yes",+INDEX('Final Comp Values'!$BR:$BR,MATCH('Monthy Targets'!$B81,'Final Comp Values'!$C:$C,0)),0)</f>
        <v>12.41</v>
      </c>
      <c r="AC81" s="462">
        <f>IF(Q81="yes",+INDEX('Final Comp Values'!$BR:$BR,MATCH('Monthy Targets'!$B81,'Final Comp Values'!$C:$C,0)),0)</f>
        <v>0</v>
      </c>
      <c r="AD81" s="462">
        <f>IF(R81="yes",+INDEX('Final Comp Values'!$BR:$BR,MATCH('Monthy Targets'!$B81,'Final Comp Values'!$C:$C,0)),0)</f>
        <v>0</v>
      </c>
      <c r="AE81" s="462">
        <f>IF(S81="yes",+INDEX('Final Comp Values'!$BV:$BV,MATCH('Monthy Targets'!$B81,'Final Comp Values'!$C:$C,0)),0)</f>
        <v>0</v>
      </c>
      <c r="AF81" s="462">
        <f>IF(T81="yes",+INDEX('Final Comp Values'!$BV:$BV,MATCH('Monthy Targets'!$B81,'Final Comp Values'!$C:$C,0)),0)</f>
        <v>0</v>
      </c>
      <c r="AG81" s="462">
        <f>IF(U81="yes",+INDEX('Final Comp Values'!$BV:$BV,MATCH('Monthy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t="str">
        <f>_xlfn.IFNA(+INDEX(Comp1!I:I,MATCH($B82,Comp1!$B:$B,0)),"No")</f>
        <v>Yes</v>
      </c>
      <c r="P82" s="14" t="str">
        <f>_xlfn.IFNA(+INDEX(Comp1!J:J,MATCH($B82,Comp1!$B:$B,0)),"No")</f>
        <v>Yes</v>
      </c>
      <c r="Q82" s="14">
        <f>_xlfn.IFNA(+INDEX(Comp1!K:K,MATCH($B82,Comp1!$B:$B,0)),"No")</f>
        <v>0</v>
      </c>
      <c r="R82" s="14">
        <f>_xlfn.IFNA(+INDEX(Comp1!L:L,MATCH($B82,Comp1!$B:$B,0)),"No")</f>
        <v>0</v>
      </c>
      <c r="S82" s="14">
        <f>_xlfn.IFNA(+INDEX(Comp1!M:M,MATCH($B82,Comp1!$B:$B,0)),"No")</f>
        <v>0</v>
      </c>
      <c r="T82" s="14">
        <f>_xlfn.IFNA(+INDEX(Comp1!N:N,MATCH($B82,Comp1!$B:$B,0)),"No")</f>
        <v>0</v>
      </c>
      <c r="U82" s="14">
        <f>_xlfn.IFNA(+INDEX(Comp1!O:O,MATCH($B82,Comp1!$B:$B,0)),"No")</f>
        <v>0</v>
      </c>
      <c r="V82" s="462">
        <f>IF(J82="yes",+INDEX('Final Comp Values'!$AY:$AY,MATCH('Monthy Targets'!$B82,'Final Comp Values'!C:C,0)),0)</f>
        <v>8.07</v>
      </c>
      <c r="W82" s="462">
        <f>IF(K82="yes",+INDEX('Final Comp Values'!$AY:$AY,MATCH('Monthy Targets'!$B82,'Final Comp Values'!$C:$C,0)),0)</f>
        <v>8.07</v>
      </c>
      <c r="X82" s="462">
        <f>IF(L82="yes",+INDEX('Final Comp Values'!$AY:$AY,MATCH('Monthy Targets'!$B82,'Final Comp Values'!$C:$C,0)),0)</f>
        <v>8.07</v>
      </c>
      <c r="Y82" s="462">
        <f>IF(M82="yes",+INDEX('Final Comp Values'!$BN:$BN,MATCH('Monthy Targets'!$B82,'Final Comp Values'!$C:$C,0)),0)</f>
        <v>8.07</v>
      </c>
      <c r="Z82" s="462">
        <f>IF(N82="yes",+INDEX('Final Comp Values'!$BN:$BN,MATCH('Monthy Targets'!$B82,'Final Comp Values'!$C:$C,0)),0)</f>
        <v>8.07</v>
      </c>
      <c r="AA82" s="462">
        <f>IF(O82="yes",+INDEX('Final Comp Values'!$BN:$BN,MATCH('Monthy Targets'!$B82,'Final Comp Values'!$C:$C,0)),0)</f>
        <v>8.07</v>
      </c>
      <c r="AB82" s="462">
        <f>IF(P82="yes",+INDEX('Final Comp Values'!$BR:$BR,MATCH('Monthy Targets'!$B82,'Final Comp Values'!$C:$C,0)),0)</f>
        <v>8.1</v>
      </c>
      <c r="AC82" s="462">
        <f>IF(Q82="yes",+INDEX('Final Comp Values'!$BR:$BR,MATCH('Monthy Targets'!$B82,'Final Comp Values'!$C:$C,0)),0)</f>
        <v>0</v>
      </c>
      <c r="AD82" s="462">
        <f>IF(R82="yes",+INDEX('Final Comp Values'!$BR:$BR,MATCH('Monthy Targets'!$B82,'Final Comp Values'!$C:$C,0)),0)</f>
        <v>0</v>
      </c>
      <c r="AE82" s="462">
        <f>IF(S82="yes",+INDEX('Final Comp Values'!$BV:$BV,MATCH('Monthy Targets'!$B82,'Final Comp Values'!$C:$C,0)),0)</f>
        <v>0</v>
      </c>
      <c r="AF82" s="462">
        <f>IF(T82="yes",+INDEX('Final Comp Values'!$BV:$BV,MATCH('Monthy Targets'!$B82,'Final Comp Values'!$C:$C,0)),0)</f>
        <v>0</v>
      </c>
      <c r="AG82" s="462">
        <f>IF(U82="yes",+INDEX('Final Comp Values'!$BV:$BV,MATCH('Monthy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t="str">
        <f>_xlfn.IFNA(+INDEX(Comp1!I:I,MATCH($B83,Comp1!$B:$B,0)),"No")</f>
        <v>Yes</v>
      </c>
      <c r="P83" s="14" t="str">
        <f>_xlfn.IFNA(+INDEX(Comp1!J:J,MATCH($B83,Comp1!$B:$B,0)),"No")</f>
        <v>Yes</v>
      </c>
      <c r="Q83" s="14">
        <f>_xlfn.IFNA(+INDEX(Comp1!K:K,MATCH($B83,Comp1!$B:$B,0)),"No")</f>
        <v>0</v>
      </c>
      <c r="R83" s="14">
        <f>_xlfn.IFNA(+INDEX(Comp1!L:L,MATCH($B83,Comp1!$B:$B,0)),"No")</f>
        <v>0</v>
      </c>
      <c r="S83" s="14">
        <f>_xlfn.IFNA(+INDEX(Comp1!M:M,MATCH($B83,Comp1!$B:$B,0)),"No")</f>
        <v>0</v>
      </c>
      <c r="T83" s="14">
        <f>_xlfn.IFNA(+INDEX(Comp1!N:N,MATCH($B83,Comp1!$B:$B,0)),"No")</f>
        <v>0</v>
      </c>
      <c r="U83" s="14">
        <f>_xlfn.IFNA(+INDEX(Comp1!O:O,MATCH($B83,Comp1!$B:$B,0)),"No")</f>
        <v>0</v>
      </c>
      <c r="V83" s="462">
        <f>IF(J83="yes",+INDEX('Final Comp Values'!$AY:$AY,MATCH('Monthy Targets'!$B83,'Final Comp Values'!C:C,0)),0)</f>
        <v>4.38</v>
      </c>
      <c r="W83" s="462">
        <f>IF(K83="yes",+INDEX('Final Comp Values'!$AY:$AY,MATCH('Monthy Targets'!$B83,'Final Comp Values'!$C:$C,0)),0)</f>
        <v>4.38</v>
      </c>
      <c r="X83" s="462">
        <f>IF(L83="yes",+INDEX('Final Comp Values'!$AY:$AY,MATCH('Monthy Targets'!$B83,'Final Comp Values'!$C:$C,0)),0)</f>
        <v>4.38</v>
      </c>
      <c r="Y83" s="462">
        <f>IF(M83="yes",+INDEX('Final Comp Values'!$BN:$BN,MATCH('Monthy Targets'!$B83,'Final Comp Values'!$C:$C,0)),0)</f>
        <v>4.38</v>
      </c>
      <c r="Z83" s="462">
        <f>IF(N83="yes",+INDEX('Final Comp Values'!$BN:$BN,MATCH('Monthy Targets'!$B83,'Final Comp Values'!$C:$C,0)),0)</f>
        <v>4.38</v>
      </c>
      <c r="AA83" s="462">
        <f>IF(O83="yes",+INDEX('Final Comp Values'!$BN:$BN,MATCH('Monthy Targets'!$B83,'Final Comp Values'!$C:$C,0)),0)</f>
        <v>4.38</v>
      </c>
      <c r="AB83" s="462">
        <f>IF(P83="yes",+INDEX('Final Comp Values'!$BR:$BR,MATCH('Monthy Targets'!$B83,'Final Comp Values'!$C:$C,0)),0)</f>
        <v>4.4000000000000004</v>
      </c>
      <c r="AC83" s="462">
        <f>IF(Q83="yes",+INDEX('Final Comp Values'!$BR:$BR,MATCH('Monthy Targets'!$B83,'Final Comp Values'!$C:$C,0)),0)</f>
        <v>0</v>
      </c>
      <c r="AD83" s="462">
        <f>IF(R83="yes",+INDEX('Final Comp Values'!$BR:$BR,MATCH('Monthy Targets'!$B83,'Final Comp Values'!$C:$C,0)),0)</f>
        <v>0</v>
      </c>
      <c r="AE83" s="462">
        <f>IF(S83="yes",+INDEX('Final Comp Values'!$BV:$BV,MATCH('Monthy Targets'!$B83,'Final Comp Values'!$C:$C,0)),0)</f>
        <v>0</v>
      </c>
      <c r="AF83" s="462">
        <f>IF(T83="yes",+INDEX('Final Comp Values'!$BV:$BV,MATCH('Monthy Targets'!$B83,'Final Comp Values'!$C:$C,0)),0)</f>
        <v>0</v>
      </c>
      <c r="AG83" s="462">
        <f>IF(U83="yes",+INDEX('Final Comp Values'!$BV:$BV,MATCH('Monthy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t="str">
        <f>_xlfn.IFNA(+INDEX(Comp1!I:I,MATCH($B84,Comp1!$B:$B,0)),"No")</f>
        <v>Yes</v>
      </c>
      <c r="P84" s="14" t="str">
        <f>_xlfn.IFNA(+INDEX(Comp1!J:J,MATCH($B84,Comp1!$B:$B,0)),"No")</f>
        <v>Yes</v>
      </c>
      <c r="Q84" s="14">
        <f>_xlfn.IFNA(+INDEX(Comp1!K:K,MATCH($B84,Comp1!$B:$B,0)),"No")</f>
        <v>0</v>
      </c>
      <c r="R84" s="14">
        <f>_xlfn.IFNA(+INDEX(Comp1!L:L,MATCH($B84,Comp1!$B:$B,0)),"No")</f>
        <v>0</v>
      </c>
      <c r="S84" s="14">
        <f>_xlfn.IFNA(+INDEX(Comp1!M:M,MATCH($B84,Comp1!$B:$B,0)),"No")</f>
        <v>0</v>
      </c>
      <c r="T84" s="14">
        <f>_xlfn.IFNA(+INDEX(Comp1!N:N,MATCH($B84,Comp1!$B:$B,0)),"No")</f>
        <v>0</v>
      </c>
      <c r="U84" s="14">
        <f>_xlfn.IFNA(+INDEX(Comp1!O:O,MATCH($B84,Comp1!$B:$B,0)),"No")</f>
        <v>0</v>
      </c>
      <c r="V84" s="462">
        <f>IF(J84="yes",+INDEX('Final Comp Values'!$AY:$AY,MATCH('Monthy Targets'!$B84,'Final Comp Values'!C:C,0)),0)</f>
        <v>9.91</v>
      </c>
      <c r="W84" s="462">
        <f>IF(K84="yes",+INDEX('Final Comp Values'!$AY:$AY,MATCH('Monthy Targets'!$B84,'Final Comp Values'!$C:$C,0)),0)</f>
        <v>9.91</v>
      </c>
      <c r="X84" s="462">
        <f>IF(L84="yes",+INDEX('Final Comp Values'!$AY:$AY,MATCH('Monthy Targets'!$B84,'Final Comp Values'!$C:$C,0)),0)</f>
        <v>9.91</v>
      </c>
      <c r="Y84" s="462">
        <f>IF(M84="yes",+INDEX('Final Comp Values'!$BN:$BN,MATCH('Monthy Targets'!$B84,'Final Comp Values'!$C:$C,0)),0)</f>
        <v>9.91</v>
      </c>
      <c r="Z84" s="462">
        <f>IF(N84="yes",+INDEX('Final Comp Values'!$BN:$BN,MATCH('Monthy Targets'!$B84,'Final Comp Values'!$C:$C,0)),0)</f>
        <v>9.91</v>
      </c>
      <c r="AA84" s="462">
        <f>IF(O84="yes",+INDEX('Final Comp Values'!$BN:$BN,MATCH('Monthy Targets'!$B84,'Final Comp Values'!$C:$C,0)),0)</f>
        <v>9.91</v>
      </c>
      <c r="AB84" s="462">
        <f>IF(P84="yes",+INDEX('Final Comp Values'!$BR:$BR,MATCH('Monthy Targets'!$B84,'Final Comp Values'!$C:$C,0)),0)</f>
        <v>9.9499999999999993</v>
      </c>
      <c r="AC84" s="462">
        <f>IF(Q84="yes",+INDEX('Final Comp Values'!$BR:$BR,MATCH('Monthy Targets'!$B84,'Final Comp Values'!$C:$C,0)),0)</f>
        <v>0</v>
      </c>
      <c r="AD84" s="462">
        <f>IF(R84="yes",+INDEX('Final Comp Values'!$BR:$BR,MATCH('Monthy Targets'!$B84,'Final Comp Values'!$C:$C,0)),0)</f>
        <v>0</v>
      </c>
      <c r="AE84" s="462">
        <f>IF(S84="yes",+INDEX('Final Comp Values'!$BV:$BV,MATCH('Monthy Targets'!$B84,'Final Comp Values'!$C:$C,0)),0)</f>
        <v>0</v>
      </c>
      <c r="AF84" s="462">
        <f>IF(T84="yes",+INDEX('Final Comp Values'!$BV:$BV,MATCH('Monthy Targets'!$B84,'Final Comp Values'!$C:$C,0)),0)</f>
        <v>0</v>
      </c>
      <c r="AG84" s="462">
        <f>IF(U84="yes",+INDEX('Final Comp Values'!$BV:$BV,MATCH('Monthy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t="str">
        <f>_xlfn.IFNA(+INDEX(Comp1!I:I,MATCH($B85,Comp1!$B:$B,0)),"No")</f>
        <v>Yes</v>
      </c>
      <c r="P85" s="14" t="str">
        <f>_xlfn.IFNA(+INDEX(Comp1!J:J,MATCH($B85,Comp1!$B:$B,0)),"No")</f>
        <v>Yes</v>
      </c>
      <c r="Q85" s="14">
        <f>_xlfn.IFNA(+INDEX(Comp1!K:K,MATCH($B85,Comp1!$B:$B,0)),"No")</f>
        <v>0</v>
      </c>
      <c r="R85" s="14">
        <f>_xlfn.IFNA(+INDEX(Comp1!L:L,MATCH($B85,Comp1!$B:$B,0)),"No")</f>
        <v>0</v>
      </c>
      <c r="S85" s="14">
        <f>_xlfn.IFNA(+INDEX(Comp1!M:M,MATCH($B85,Comp1!$B:$B,0)),"No")</f>
        <v>0</v>
      </c>
      <c r="T85" s="14">
        <f>_xlfn.IFNA(+INDEX(Comp1!N:N,MATCH($B85,Comp1!$B:$B,0)),"No")</f>
        <v>0</v>
      </c>
      <c r="U85" s="14">
        <f>_xlfn.IFNA(+INDEX(Comp1!O:O,MATCH($B85,Comp1!$B:$B,0)),"No")</f>
        <v>0</v>
      </c>
      <c r="V85" s="462">
        <f>IF(J85="yes",+INDEX('Final Comp Values'!$AY:$AY,MATCH('Monthy Targets'!$B85,'Final Comp Values'!C:C,0)),0)</f>
        <v>4.49</v>
      </c>
      <c r="W85" s="462">
        <f>IF(K85="yes",+INDEX('Final Comp Values'!$AY:$AY,MATCH('Monthy Targets'!$B85,'Final Comp Values'!$C:$C,0)),0)</f>
        <v>4.49</v>
      </c>
      <c r="X85" s="462">
        <f>IF(L85="yes",+INDEX('Final Comp Values'!$AY:$AY,MATCH('Monthy Targets'!$B85,'Final Comp Values'!$C:$C,0)),0)</f>
        <v>4.49</v>
      </c>
      <c r="Y85" s="462">
        <f>IF(M85="yes",+INDEX('Final Comp Values'!$BN:$BN,MATCH('Monthy Targets'!$B85,'Final Comp Values'!$C:$C,0)),0)</f>
        <v>4.49</v>
      </c>
      <c r="Z85" s="462">
        <f>IF(N85="yes",+INDEX('Final Comp Values'!$BN:$BN,MATCH('Monthy Targets'!$B85,'Final Comp Values'!$C:$C,0)),0)</f>
        <v>4.49</v>
      </c>
      <c r="AA85" s="462">
        <f>IF(O85="yes",+INDEX('Final Comp Values'!$BN:$BN,MATCH('Monthy Targets'!$B85,'Final Comp Values'!$C:$C,0)),0)</f>
        <v>4.49</v>
      </c>
      <c r="AB85" s="462">
        <f>IF(P85="yes",+INDEX('Final Comp Values'!$BR:$BR,MATCH('Monthy Targets'!$B85,'Final Comp Values'!$C:$C,0)),0)</f>
        <v>4.51</v>
      </c>
      <c r="AC85" s="462">
        <f>IF(Q85="yes",+INDEX('Final Comp Values'!$BR:$BR,MATCH('Monthy Targets'!$B85,'Final Comp Values'!$C:$C,0)),0)</f>
        <v>0</v>
      </c>
      <c r="AD85" s="462">
        <f>IF(R85="yes",+INDEX('Final Comp Values'!$BR:$BR,MATCH('Monthy Targets'!$B85,'Final Comp Values'!$C:$C,0)),0)</f>
        <v>0</v>
      </c>
      <c r="AE85" s="462">
        <f>IF(S85="yes",+INDEX('Final Comp Values'!$BV:$BV,MATCH('Monthy Targets'!$B85,'Final Comp Values'!$C:$C,0)),0)</f>
        <v>0</v>
      </c>
      <c r="AF85" s="462">
        <f>IF(T85="yes",+INDEX('Final Comp Values'!$BV:$BV,MATCH('Monthy Targets'!$B85,'Final Comp Values'!$C:$C,0)),0)</f>
        <v>0</v>
      </c>
      <c r="AG85" s="462">
        <f>IF(U85="yes",+INDEX('Final Comp Values'!$BV:$BV,MATCH('Monthy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t="str">
        <f>_xlfn.IFNA(+INDEX(Comp1!I:I,MATCH($B86,Comp1!$B:$B,0)),"No")</f>
        <v>Yes</v>
      </c>
      <c r="P86" s="14" t="str">
        <f>_xlfn.IFNA(+INDEX(Comp1!J:J,MATCH($B86,Comp1!$B:$B,0)),"No")</f>
        <v>Yes</v>
      </c>
      <c r="Q86" s="14">
        <f>_xlfn.IFNA(+INDEX(Comp1!K:K,MATCH($B86,Comp1!$B:$B,0)),"No")</f>
        <v>0</v>
      </c>
      <c r="R86" s="14">
        <f>_xlfn.IFNA(+INDEX(Comp1!L:L,MATCH($B86,Comp1!$B:$B,0)),"No")</f>
        <v>0</v>
      </c>
      <c r="S86" s="14">
        <f>_xlfn.IFNA(+INDEX(Comp1!M:M,MATCH($B86,Comp1!$B:$B,0)),"No")</f>
        <v>0</v>
      </c>
      <c r="T86" s="14">
        <f>_xlfn.IFNA(+INDEX(Comp1!N:N,MATCH($B86,Comp1!$B:$B,0)),"No")</f>
        <v>0</v>
      </c>
      <c r="U86" s="14">
        <f>_xlfn.IFNA(+INDEX(Comp1!O:O,MATCH($B86,Comp1!$B:$B,0)),"No")</f>
        <v>0</v>
      </c>
      <c r="V86" s="462">
        <f>IF(J86="yes",+INDEX('Final Comp Values'!$AY:$AY,MATCH('Monthy Targets'!$B86,'Final Comp Values'!C:C,0)),0)</f>
        <v>6.13</v>
      </c>
      <c r="W86" s="462">
        <f>IF(K86="yes",+INDEX('Final Comp Values'!$AY:$AY,MATCH('Monthy Targets'!$B86,'Final Comp Values'!$C:$C,0)),0)</f>
        <v>6.13</v>
      </c>
      <c r="X86" s="462">
        <f>IF(L86="yes",+INDEX('Final Comp Values'!$AY:$AY,MATCH('Monthy Targets'!$B86,'Final Comp Values'!$C:$C,0)),0)</f>
        <v>6.13</v>
      </c>
      <c r="Y86" s="462">
        <f>IF(M86="yes",+INDEX('Final Comp Values'!$BN:$BN,MATCH('Monthy Targets'!$B86,'Final Comp Values'!$C:$C,0)),0)</f>
        <v>6.13</v>
      </c>
      <c r="Z86" s="462">
        <f>IF(N86="yes",+INDEX('Final Comp Values'!$BN:$BN,MATCH('Monthy Targets'!$B86,'Final Comp Values'!$C:$C,0)),0)</f>
        <v>6.13</v>
      </c>
      <c r="AA86" s="462">
        <f>IF(O86="yes",+INDEX('Final Comp Values'!$BN:$BN,MATCH('Monthy Targets'!$B86,'Final Comp Values'!$C:$C,0)),0)</f>
        <v>6.13</v>
      </c>
      <c r="AB86" s="462">
        <f>IF(P86="yes",+INDEX('Final Comp Values'!$BR:$BR,MATCH('Monthy Targets'!$B86,'Final Comp Values'!$C:$C,0)),0)</f>
        <v>6.16</v>
      </c>
      <c r="AC86" s="462">
        <f>IF(Q86="yes",+INDEX('Final Comp Values'!$BR:$BR,MATCH('Monthy Targets'!$B86,'Final Comp Values'!$C:$C,0)),0)</f>
        <v>0</v>
      </c>
      <c r="AD86" s="462">
        <f>IF(R86="yes",+INDEX('Final Comp Values'!$BR:$BR,MATCH('Monthy Targets'!$B86,'Final Comp Values'!$C:$C,0)),0)</f>
        <v>0</v>
      </c>
      <c r="AE86" s="462">
        <f>IF(S86="yes",+INDEX('Final Comp Values'!$BV:$BV,MATCH('Monthy Targets'!$B86,'Final Comp Values'!$C:$C,0)),0)</f>
        <v>0</v>
      </c>
      <c r="AF86" s="462">
        <f>IF(T86="yes",+INDEX('Final Comp Values'!$BV:$BV,MATCH('Monthy Targets'!$B86,'Final Comp Values'!$C:$C,0)),0)</f>
        <v>0</v>
      </c>
      <c r="AG86" s="462">
        <f>IF(U86="yes",+INDEX('Final Comp Values'!$BV:$BV,MATCH('Monthy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2">
        <f>IF(J87="yes",+INDEX('Final Comp Values'!$AY:$AY,MATCH('Monthy Targets'!$B87,'Final Comp Values'!C:C,0)),0)</f>
        <v>0</v>
      </c>
      <c r="W87" s="462">
        <f>IF(K87="yes",+INDEX('Final Comp Values'!$AY:$AY,MATCH('Monthy Targets'!$B87,'Final Comp Values'!$C:$C,0)),0)</f>
        <v>0</v>
      </c>
      <c r="X87" s="462">
        <f>IF(L87="yes",+INDEX('Final Comp Values'!$AY:$AY,MATCH('Monthy Targets'!$B87,'Final Comp Values'!$C:$C,0)),0)</f>
        <v>0</v>
      </c>
      <c r="Y87" s="462">
        <f>IF(M87="yes",+INDEX('Final Comp Values'!$BN:$BN,MATCH('Monthy Targets'!$B87,'Final Comp Values'!$C:$C,0)),0)</f>
        <v>0</v>
      </c>
      <c r="Z87" s="462">
        <f>IF(N87="yes",+INDEX('Final Comp Values'!$BN:$BN,MATCH('Monthy Targets'!$B87,'Final Comp Values'!$C:$C,0)),0)</f>
        <v>0</v>
      </c>
      <c r="AA87" s="462">
        <f>IF(O87="yes",+INDEX('Final Comp Values'!$BN:$BN,MATCH('Monthy Targets'!$B87,'Final Comp Values'!$C:$C,0)),0)</f>
        <v>0</v>
      </c>
      <c r="AB87" s="462">
        <f>IF(P87="yes",+INDEX('Final Comp Values'!$BR:$BR,MATCH('Monthy Targets'!$B87,'Final Comp Values'!$C:$C,0)),0)</f>
        <v>0</v>
      </c>
      <c r="AC87" s="462">
        <f>IF(Q87="yes",+INDEX('Final Comp Values'!$BR:$BR,MATCH('Monthy Targets'!$B87,'Final Comp Values'!$C:$C,0)),0)</f>
        <v>0</v>
      </c>
      <c r="AD87" s="462">
        <f>IF(R87="yes",+INDEX('Final Comp Values'!$BR:$BR,MATCH('Monthy Targets'!$B87,'Final Comp Values'!$C:$C,0)),0)</f>
        <v>0</v>
      </c>
      <c r="AE87" s="462">
        <f>IF(S87="yes",+INDEX('Final Comp Values'!$BV:$BV,MATCH('Monthy Targets'!$B87,'Final Comp Values'!$C:$C,0)),0)</f>
        <v>0</v>
      </c>
      <c r="AF87" s="462">
        <f>IF(T87="yes",+INDEX('Final Comp Values'!$BV:$BV,MATCH('Monthy Targets'!$B87,'Final Comp Values'!$C:$C,0)),0)</f>
        <v>0</v>
      </c>
      <c r="AG87" s="462">
        <f>IF(U87="yes",+INDEX('Final Comp Values'!$BV:$BV,MATCH('Monthy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t="str">
        <f>_xlfn.IFNA(+INDEX(Comp1!I:I,MATCH($B88,Comp1!$B:$B,0)),"No")</f>
        <v>Yes</v>
      </c>
      <c r="P88" s="14" t="str">
        <f>_xlfn.IFNA(+INDEX(Comp1!J:J,MATCH($B88,Comp1!$B:$B,0)),"No")</f>
        <v>Yes</v>
      </c>
      <c r="Q88" s="14">
        <f>_xlfn.IFNA(+INDEX(Comp1!K:K,MATCH($B88,Comp1!$B:$B,0)),"No")</f>
        <v>0</v>
      </c>
      <c r="R88" s="14">
        <f>_xlfn.IFNA(+INDEX(Comp1!L:L,MATCH($B88,Comp1!$B:$B,0)),"No")</f>
        <v>0</v>
      </c>
      <c r="S88" s="14">
        <f>_xlfn.IFNA(+INDEX(Comp1!M:M,MATCH($B88,Comp1!$B:$B,0)),"No")</f>
        <v>0</v>
      </c>
      <c r="T88" s="14">
        <f>_xlfn.IFNA(+INDEX(Comp1!N:N,MATCH($B88,Comp1!$B:$B,0)),"No")</f>
        <v>0</v>
      </c>
      <c r="U88" s="14">
        <f>_xlfn.IFNA(+INDEX(Comp1!O:O,MATCH($B88,Comp1!$B:$B,0)),"No")</f>
        <v>0</v>
      </c>
      <c r="V88" s="462">
        <f>IF(J88="yes",+INDEX('Final Comp Values'!$AY:$AY,MATCH('Monthy Targets'!$B88,'Final Comp Values'!C:C,0)),0)</f>
        <v>11.68</v>
      </c>
      <c r="W88" s="462">
        <f>IF(K88="yes",+INDEX('Final Comp Values'!$AY:$AY,MATCH('Monthy Targets'!$B88,'Final Comp Values'!$C:$C,0)),0)</f>
        <v>11.68</v>
      </c>
      <c r="X88" s="462">
        <f>IF(L88="yes",+INDEX('Final Comp Values'!$AY:$AY,MATCH('Monthy Targets'!$B88,'Final Comp Values'!$C:$C,0)),0)</f>
        <v>11.68</v>
      </c>
      <c r="Y88" s="462">
        <f>IF(M88="yes",+INDEX('Final Comp Values'!$BN:$BN,MATCH('Monthy Targets'!$B88,'Final Comp Values'!$C:$C,0)),0)</f>
        <v>11.68</v>
      </c>
      <c r="Z88" s="462">
        <f>IF(N88="yes",+INDEX('Final Comp Values'!$BN:$BN,MATCH('Monthy Targets'!$B88,'Final Comp Values'!$C:$C,0)),0)</f>
        <v>11.68</v>
      </c>
      <c r="AA88" s="462">
        <f>IF(O88="yes",+INDEX('Final Comp Values'!$BN:$BN,MATCH('Monthy Targets'!$B88,'Final Comp Values'!$C:$C,0)),0)</f>
        <v>11.68</v>
      </c>
      <c r="AB88" s="462">
        <f>IF(P88="yes",+INDEX('Final Comp Values'!$BR:$BR,MATCH('Monthy Targets'!$B88,'Final Comp Values'!$C:$C,0)),0)</f>
        <v>11.73</v>
      </c>
      <c r="AC88" s="462">
        <f>IF(Q88="yes",+INDEX('Final Comp Values'!$BR:$BR,MATCH('Monthy Targets'!$B88,'Final Comp Values'!$C:$C,0)),0)</f>
        <v>0</v>
      </c>
      <c r="AD88" s="462">
        <f>IF(R88="yes",+INDEX('Final Comp Values'!$BR:$BR,MATCH('Monthy Targets'!$B88,'Final Comp Values'!$C:$C,0)),0)</f>
        <v>0</v>
      </c>
      <c r="AE88" s="462">
        <f>IF(S88="yes",+INDEX('Final Comp Values'!$BV:$BV,MATCH('Monthy Targets'!$B88,'Final Comp Values'!$C:$C,0)),0)</f>
        <v>0</v>
      </c>
      <c r="AF88" s="462">
        <f>IF(T88="yes",+INDEX('Final Comp Values'!$BV:$BV,MATCH('Monthy Targets'!$B88,'Final Comp Values'!$C:$C,0)),0)</f>
        <v>0</v>
      </c>
      <c r="AG88" s="462">
        <f>IF(U88="yes",+INDEX('Final Comp Values'!$BV:$BV,MATCH('Monthy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t="str">
        <f>_xlfn.IFNA(+INDEX(Comp1!I:I,MATCH($B89,Comp1!$B:$B,0)),"No")</f>
        <v>Yes</v>
      </c>
      <c r="P89" s="14" t="str">
        <f>_xlfn.IFNA(+INDEX(Comp1!J:J,MATCH($B89,Comp1!$B:$B,0)),"No")</f>
        <v>Yes</v>
      </c>
      <c r="Q89" s="14">
        <f>_xlfn.IFNA(+INDEX(Comp1!K:K,MATCH($B89,Comp1!$B:$B,0)),"No")</f>
        <v>0</v>
      </c>
      <c r="R89" s="14">
        <f>_xlfn.IFNA(+INDEX(Comp1!L:L,MATCH($B89,Comp1!$B:$B,0)),"No")</f>
        <v>0</v>
      </c>
      <c r="S89" s="14">
        <f>_xlfn.IFNA(+INDEX(Comp1!M:M,MATCH($B89,Comp1!$B:$B,0)),"No")</f>
        <v>0</v>
      </c>
      <c r="T89" s="14">
        <f>_xlfn.IFNA(+INDEX(Comp1!N:N,MATCH($B89,Comp1!$B:$B,0)),"No")</f>
        <v>0</v>
      </c>
      <c r="U89" s="14">
        <f>_xlfn.IFNA(+INDEX(Comp1!O:O,MATCH($B89,Comp1!$B:$B,0)),"No")</f>
        <v>0</v>
      </c>
      <c r="V89" s="462">
        <f>IF(J89="yes",+INDEX('Final Comp Values'!$AY:$AY,MATCH('Monthy Targets'!$B89,'Final Comp Values'!C:C,0)),0)</f>
        <v>14.13</v>
      </c>
      <c r="W89" s="462">
        <f>IF(K89="yes",+INDEX('Final Comp Values'!$AY:$AY,MATCH('Monthy Targets'!$B89,'Final Comp Values'!$C:$C,0)),0)</f>
        <v>14.13</v>
      </c>
      <c r="X89" s="462">
        <f>IF(L89="yes",+INDEX('Final Comp Values'!$AY:$AY,MATCH('Monthy Targets'!$B89,'Final Comp Values'!$C:$C,0)),0)</f>
        <v>14.13</v>
      </c>
      <c r="Y89" s="462">
        <f>IF(M89="yes",+INDEX('Final Comp Values'!$BN:$BN,MATCH('Monthy Targets'!$B89,'Final Comp Values'!$C:$C,0)),0)</f>
        <v>14.13</v>
      </c>
      <c r="Z89" s="462">
        <f>IF(N89="yes",+INDEX('Final Comp Values'!$BN:$BN,MATCH('Monthy Targets'!$B89,'Final Comp Values'!$C:$C,0)),0)</f>
        <v>14.13</v>
      </c>
      <c r="AA89" s="462">
        <f>IF(O89="yes",+INDEX('Final Comp Values'!$BN:$BN,MATCH('Monthy Targets'!$B89,'Final Comp Values'!$C:$C,0)),0)</f>
        <v>14.13</v>
      </c>
      <c r="AB89" s="462">
        <f>IF(P89="yes",+INDEX('Final Comp Values'!$BR:$BR,MATCH('Monthy Targets'!$B89,'Final Comp Values'!$C:$C,0)),0)</f>
        <v>14.21</v>
      </c>
      <c r="AC89" s="462">
        <f>IF(Q89="yes",+INDEX('Final Comp Values'!$BR:$BR,MATCH('Monthy Targets'!$B89,'Final Comp Values'!$C:$C,0)),0)</f>
        <v>0</v>
      </c>
      <c r="AD89" s="462">
        <f>IF(R89="yes",+INDEX('Final Comp Values'!$BR:$BR,MATCH('Monthy Targets'!$B89,'Final Comp Values'!$C:$C,0)),0)</f>
        <v>0</v>
      </c>
      <c r="AE89" s="462">
        <f>IF(S89="yes",+INDEX('Final Comp Values'!$BV:$BV,MATCH('Monthy Targets'!$B89,'Final Comp Values'!$C:$C,0)),0)</f>
        <v>0</v>
      </c>
      <c r="AF89" s="462">
        <f>IF(T89="yes",+INDEX('Final Comp Values'!$BV:$BV,MATCH('Monthy Targets'!$B89,'Final Comp Values'!$C:$C,0)),0)</f>
        <v>0</v>
      </c>
      <c r="AG89" s="462">
        <f>IF(U89="yes",+INDEX('Final Comp Values'!$BV:$BV,MATCH('Monthy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t="str">
        <f>_xlfn.IFNA(+INDEX(Comp1!I:I,MATCH($B90,Comp1!$B:$B,0)),"No")</f>
        <v>Yes</v>
      </c>
      <c r="P90" s="14" t="str">
        <f>_xlfn.IFNA(+INDEX(Comp1!J:J,MATCH($B90,Comp1!$B:$B,0)),"No")</f>
        <v>Yes</v>
      </c>
      <c r="Q90" s="14">
        <f>_xlfn.IFNA(+INDEX(Comp1!K:K,MATCH($B90,Comp1!$B:$B,0)),"No")</f>
        <v>0</v>
      </c>
      <c r="R90" s="14">
        <f>_xlfn.IFNA(+INDEX(Comp1!L:L,MATCH($B90,Comp1!$B:$B,0)),"No")</f>
        <v>0</v>
      </c>
      <c r="S90" s="14">
        <f>_xlfn.IFNA(+INDEX(Comp1!M:M,MATCH($B90,Comp1!$B:$B,0)),"No")</f>
        <v>0</v>
      </c>
      <c r="T90" s="14">
        <f>_xlfn.IFNA(+INDEX(Comp1!N:N,MATCH($B90,Comp1!$B:$B,0)),"No")</f>
        <v>0</v>
      </c>
      <c r="U90" s="14">
        <f>_xlfn.IFNA(+INDEX(Comp1!O:O,MATCH($B90,Comp1!$B:$B,0)),"No")</f>
        <v>0</v>
      </c>
      <c r="V90" s="462">
        <f>IF(J90="yes",+INDEX('Final Comp Values'!$AY:$AY,MATCH('Monthy Targets'!$B90,'Final Comp Values'!C:C,0)),0)</f>
        <v>9.75</v>
      </c>
      <c r="W90" s="462">
        <f>IF(K90="yes",+INDEX('Final Comp Values'!$AY:$AY,MATCH('Monthy Targets'!$B90,'Final Comp Values'!$C:$C,0)),0)</f>
        <v>9.75</v>
      </c>
      <c r="X90" s="462">
        <f>IF(L90="yes",+INDEX('Final Comp Values'!$AY:$AY,MATCH('Monthy Targets'!$B90,'Final Comp Values'!$C:$C,0)),0)</f>
        <v>9.75</v>
      </c>
      <c r="Y90" s="462">
        <f>IF(M90="yes",+INDEX('Final Comp Values'!$BN:$BN,MATCH('Monthy Targets'!$B90,'Final Comp Values'!$C:$C,0)),0)</f>
        <v>9.75</v>
      </c>
      <c r="Z90" s="462">
        <f>IF(N90="yes",+INDEX('Final Comp Values'!$BN:$BN,MATCH('Monthy Targets'!$B90,'Final Comp Values'!$C:$C,0)),0)</f>
        <v>9.75</v>
      </c>
      <c r="AA90" s="462">
        <f>IF(O90="yes",+INDEX('Final Comp Values'!$BN:$BN,MATCH('Monthy Targets'!$B90,'Final Comp Values'!$C:$C,0)),0)</f>
        <v>9.75</v>
      </c>
      <c r="AB90" s="462">
        <f>IF(P90="yes",+INDEX('Final Comp Values'!$BR:$BR,MATCH('Monthy Targets'!$B90,'Final Comp Values'!$C:$C,0)),0)</f>
        <v>9.7899999999999991</v>
      </c>
      <c r="AC90" s="462">
        <f>IF(Q90="yes",+INDEX('Final Comp Values'!$BR:$BR,MATCH('Monthy Targets'!$B90,'Final Comp Values'!$C:$C,0)),0)</f>
        <v>0</v>
      </c>
      <c r="AD90" s="462">
        <f>IF(R90="yes",+INDEX('Final Comp Values'!$BR:$BR,MATCH('Monthy Targets'!$B90,'Final Comp Values'!$C:$C,0)),0)</f>
        <v>0</v>
      </c>
      <c r="AE90" s="462">
        <f>IF(S90="yes",+INDEX('Final Comp Values'!$BV:$BV,MATCH('Monthy Targets'!$B90,'Final Comp Values'!$C:$C,0)),0)</f>
        <v>0</v>
      </c>
      <c r="AF90" s="462">
        <f>IF(T90="yes",+INDEX('Final Comp Values'!$BV:$BV,MATCH('Monthy Targets'!$B90,'Final Comp Values'!$C:$C,0)),0)</f>
        <v>0</v>
      </c>
      <c r="AG90" s="462">
        <f>IF(U90="yes",+INDEX('Final Comp Values'!$BV:$BV,MATCH('Monthy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t="str">
        <f>_xlfn.IFNA(+INDEX(Comp1!I:I,MATCH($B91,Comp1!$B:$B,0)),"No")</f>
        <v>Yes</v>
      </c>
      <c r="P91" s="14" t="str">
        <f>_xlfn.IFNA(+INDEX(Comp1!J:J,MATCH($B91,Comp1!$B:$B,0)),"No")</f>
        <v>Yes</v>
      </c>
      <c r="Q91" s="14">
        <f>_xlfn.IFNA(+INDEX(Comp1!K:K,MATCH($B91,Comp1!$B:$B,0)),"No")</f>
        <v>0</v>
      </c>
      <c r="R91" s="14">
        <f>_xlfn.IFNA(+INDEX(Comp1!L:L,MATCH($B91,Comp1!$B:$B,0)),"No")</f>
        <v>0</v>
      </c>
      <c r="S91" s="14">
        <f>_xlfn.IFNA(+INDEX(Comp1!M:M,MATCH($B91,Comp1!$B:$B,0)),"No")</f>
        <v>0</v>
      </c>
      <c r="T91" s="14">
        <f>_xlfn.IFNA(+INDEX(Comp1!N:N,MATCH($B91,Comp1!$B:$B,0)),"No")</f>
        <v>0</v>
      </c>
      <c r="U91" s="14">
        <f>_xlfn.IFNA(+INDEX(Comp1!O:O,MATCH($B91,Comp1!$B:$B,0)),"No")</f>
        <v>0</v>
      </c>
      <c r="V91" s="462">
        <f>IF(J91="yes",+INDEX('Final Comp Values'!$AY:$AY,MATCH('Monthy Targets'!$B91,'Final Comp Values'!C:C,0)),0)</f>
        <v>8.15</v>
      </c>
      <c r="W91" s="462">
        <f>IF(K91="yes",+INDEX('Final Comp Values'!$AY:$AY,MATCH('Monthy Targets'!$B91,'Final Comp Values'!$C:$C,0)),0)</f>
        <v>8.15</v>
      </c>
      <c r="X91" s="462">
        <f>IF(L91="yes",+INDEX('Final Comp Values'!$AY:$AY,MATCH('Monthy Targets'!$B91,'Final Comp Values'!$C:$C,0)),0)</f>
        <v>8.15</v>
      </c>
      <c r="Y91" s="462">
        <f>IF(M91="yes",+INDEX('Final Comp Values'!$BN:$BN,MATCH('Monthy Targets'!$B91,'Final Comp Values'!$C:$C,0)),0)</f>
        <v>8.15</v>
      </c>
      <c r="Z91" s="462">
        <f>IF(N91="yes",+INDEX('Final Comp Values'!$BN:$BN,MATCH('Monthy Targets'!$B91,'Final Comp Values'!$C:$C,0)),0)</f>
        <v>8.15</v>
      </c>
      <c r="AA91" s="462">
        <f>IF(O91="yes",+INDEX('Final Comp Values'!$BN:$BN,MATCH('Monthy Targets'!$B91,'Final Comp Values'!$C:$C,0)),0)</f>
        <v>8.15</v>
      </c>
      <c r="AB91" s="462">
        <f>IF(P91="yes",+INDEX('Final Comp Values'!$BR:$BR,MATCH('Monthy Targets'!$B91,'Final Comp Values'!$C:$C,0)),0)</f>
        <v>8.18</v>
      </c>
      <c r="AC91" s="462">
        <f>IF(Q91="yes",+INDEX('Final Comp Values'!$BR:$BR,MATCH('Monthy Targets'!$B91,'Final Comp Values'!$C:$C,0)),0)</f>
        <v>0</v>
      </c>
      <c r="AD91" s="462">
        <f>IF(R91="yes",+INDEX('Final Comp Values'!$BR:$BR,MATCH('Monthy Targets'!$B91,'Final Comp Values'!$C:$C,0)),0)</f>
        <v>0</v>
      </c>
      <c r="AE91" s="462">
        <f>IF(S91="yes",+INDEX('Final Comp Values'!$BV:$BV,MATCH('Monthy Targets'!$B91,'Final Comp Values'!$C:$C,0)),0)</f>
        <v>0</v>
      </c>
      <c r="AF91" s="462">
        <f>IF(T91="yes",+INDEX('Final Comp Values'!$BV:$BV,MATCH('Monthy Targets'!$B91,'Final Comp Values'!$C:$C,0)),0)</f>
        <v>0</v>
      </c>
      <c r="AG91" s="462">
        <f>IF(U91="yes",+INDEX('Final Comp Values'!$BV:$BV,MATCH('Monthy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t="str">
        <f>_xlfn.IFNA(+INDEX(Comp1!I:I,MATCH($B92,Comp1!$B:$B,0)),"No")</f>
        <v>Yes</v>
      </c>
      <c r="P92" s="14" t="str">
        <f>_xlfn.IFNA(+INDEX(Comp1!J:J,MATCH($B92,Comp1!$B:$B,0)),"No")</f>
        <v>Yes</v>
      </c>
      <c r="Q92" s="14">
        <f>_xlfn.IFNA(+INDEX(Comp1!K:K,MATCH($B92,Comp1!$B:$B,0)),"No")</f>
        <v>0</v>
      </c>
      <c r="R92" s="14">
        <f>_xlfn.IFNA(+INDEX(Comp1!L:L,MATCH($B92,Comp1!$B:$B,0)),"No")</f>
        <v>0</v>
      </c>
      <c r="S92" s="14">
        <f>_xlfn.IFNA(+INDEX(Comp1!M:M,MATCH($B92,Comp1!$B:$B,0)),"No")</f>
        <v>0</v>
      </c>
      <c r="T92" s="14">
        <f>_xlfn.IFNA(+INDEX(Comp1!N:N,MATCH($B92,Comp1!$B:$B,0)),"No")</f>
        <v>0</v>
      </c>
      <c r="U92" s="14">
        <f>_xlfn.IFNA(+INDEX(Comp1!O:O,MATCH($B92,Comp1!$B:$B,0)),"No")</f>
        <v>0</v>
      </c>
      <c r="V92" s="462">
        <f>IF(J92="yes",+INDEX('Final Comp Values'!$AY:$AY,MATCH('Monthy Targets'!$B92,'Final Comp Values'!C:C,0)),0)</f>
        <v>9.17</v>
      </c>
      <c r="W92" s="462">
        <f>IF(K92="yes",+INDEX('Final Comp Values'!$AY:$AY,MATCH('Monthy Targets'!$B92,'Final Comp Values'!$C:$C,0)),0)</f>
        <v>9.17</v>
      </c>
      <c r="X92" s="462">
        <f>IF(L92="yes",+INDEX('Final Comp Values'!$AY:$AY,MATCH('Monthy Targets'!$B92,'Final Comp Values'!$C:$C,0)),0)</f>
        <v>9.17</v>
      </c>
      <c r="Y92" s="462">
        <f>IF(M92="yes",+INDEX('Final Comp Values'!$BN:$BN,MATCH('Monthy Targets'!$B92,'Final Comp Values'!$C:$C,0)),0)</f>
        <v>9.17</v>
      </c>
      <c r="Z92" s="462">
        <f>IF(N92="yes",+INDEX('Final Comp Values'!$BN:$BN,MATCH('Monthy Targets'!$B92,'Final Comp Values'!$C:$C,0)),0)</f>
        <v>9.17</v>
      </c>
      <c r="AA92" s="462">
        <f>IF(O92="yes",+INDEX('Final Comp Values'!$BN:$BN,MATCH('Monthy Targets'!$B92,'Final Comp Values'!$C:$C,0)),0)</f>
        <v>9.17</v>
      </c>
      <c r="AB92" s="462">
        <f>IF(P92="yes",+INDEX('Final Comp Values'!$BR:$BR,MATCH('Monthy Targets'!$B92,'Final Comp Values'!$C:$C,0)),0)</f>
        <v>9.16</v>
      </c>
      <c r="AC92" s="462">
        <f>IF(Q92="yes",+INDEX('Final Comp Values'!$BR:$BR,MATCH('Monthy Targets'!$B92,'Final Comp Values'!$C:$C,0)),0)</f>
        <v>0</v>
      </c>
      <c r="AD92" s="462">
        <f>IF(R92="yes",+INDEX('Final Comp Values'!$BR:$BR,MATCH('Monthy Targets'!$B92,'Final Comp Values'!$C:$C,0)),0)</f>
        <v>0</v>
      </c>
      <c r="AE92" s="462">
        <f>IF(S92="yes",+INDEX('Final Comp Values'!$BV:$BV,MATCH('Monthy Targets'!$B92,'Final Comp Values'!$C:$C,0)),0)</f>
        <v>0</v>
      </c>
      <c r="AF92" s="462">
        <f>IF(T92="yes",+INDEX('Final Comp Values'!$BV:$BV,MATCH('Monthy Targets'!$B92,'Final Comp Values'!$C:$C,0)),0)</f>
        <v>0</v>
      </c>
      <c r="AG92" s="462">
        <f>IF(U92="yes",+INDEX('Final Comp Values'!$BV:$BV,MATCH('Monthy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t="str">
        <f>_xlfn.IFNA(+INDEX(Comp1!I:I,MATCH($B93,Comp1!$B:$B,0)),"No")</f>
        <v>Yes</v>
      </c>
      <c r="P93" s="14" t="str">
        <f>_xlfn.IFNA(+INDEX(Comp1!J:J,MATCH($B93,Comp1!$B:$B,0)),"No")</f>
        <v>Yes</v>
      </c>
      <c r="Q93" s="14">
        <f>_xlfn.IFNA(+INDEX(Comp1!K:K,MATCH($B93,Comp1!$B:$B,0)),"No")</f>
        <v>0</v>
      </c>
      <c r="R93" s="14">
        <f>_xlfn.IFNA(+INDEX(Comp1!L:L,MATCH($B93,Comp1!$B:$B,0)),"No")</f>
        <v>0</v>
      </c>
      <c r="S93" s="14">
        <f>_xlfn.IFNA(+INDEX(Comp1!M:M,MATCH($B93,Comp1!$B:$B,0)),"No")</f>
        <v>0</v>
      </c>
      <c r="T93" s="14">
        <f>_xlfn.IFNA(+INDEX(Comp1!N:N,MATCH($B93,Comp1!$B:$B,0)),"No")</f>
        <v>0</v>
      </c>
      <c r="U93" s="14">
        <f>_xlfn.IFNA(+INDEX(Comp1!O:O,MATCH($B93,Comp1!$B:$B,0)),"No")</f>
        <v>0</v>
      </c>
      <c r="V93" s="462">
        <f>IF(J93="yes",+INDEX('Final Comp Values'!$AY:$AY,MATCH('Monthy Targets'!$B93,'Final Comp Values'!C:C,0)),0)</f>
        <v>5.82</v>
      </c>
      <c r="W93" s="462">
        <f>IF(K93="yes",+INDEX('Final Comp Values'!$AY:$AY,MATCH('Monthy Targets'!$B93,'Final Comp Values'!$C:$C,0)),0)</f>
        <v>5.82</v>
      </c>
      <c r="X93" s="462">
        <f>IF(L93="yes",+INDEX('Final Comp Values'!$AY:$AY,MATCH('Monthy Targets'!$B93,'Final Comp Values'!$C:$C,0)),0)</f>
        <v>5.82</v>
      </c>
      <c r="Y93" s="462">
        <f>IF(M93="yes",+INDEX('Final Comp Values'!$BN:$BN,MATCH('Monthy Targets'!$B93,'Final Comp Values'!$C:$C,0)),0)</f>
        <v>5.82</v>
      </c>
      <c r="Z93" s="462">
        <f>IF(N93="yes",+INDEX('Final Comp Values'!$BN:$BN,MATCH('Monthy Targets'!$B93,'Final Comp Values'!$C:$C,0)),0)</f>
        <v>5.82</v>
      </c>
      <c r="AA93" s="462">
        <f>IF(O93="yes",+INDEX('Final Comp Values'!$BN:$BN,MATCH('Monthy Targets'!$B93,'Final Comp Values'!$C:$C,0)),0)</f>
        <v>5.82</v>
      </c>
      <c r="AB93" s="462">
        <f>IF(P93="yes",+INDEX('Final Comp Values'!$BR:$BR,MATCH('Monthy Targets'!$B93,'Final Comp Values'!$C:$C,0)),0)</f>
        <v>5.85</v>
      </c>
      <c r="AC93" s="462">
        <f>IF(Q93="yes",+INDEX('Final Comp Values'!$BR:$BR,MATCH('Monthy Targets'!$B93,'Final Comp Values'!$C:$C,0)),0)</f>
        <v>0</v>
      </c>
      <c r="AD93" s="462">
        <f>IF(R93="yes",+INDEX('Final Comp Values'!$BR:$BR,MATCH('Monthy Targets'!$B93,'Final Comp Values'!$C:$C,0)),0)</f>
        <v>0</v>
      </c>
      <c r="AE93" s="462">
        <f>IF(S93="yes",+INDEX('Final Comp Values'!$BV:$BV,MATCH('Monthy Targets'!$B93,'Final Comp Values'!$C:$C,0)),0)</f>
        <v>0</v>
      </c>
      <c r="AF93" s="462">
        <f>IF(T93="yes",+INDEX('Final Comp Values'!$BV:$BV,MATCH('Monthy Targets'!$B93,'Final Comp Values'!$C:$C,0)),0)</f>
        <v>0</v>
      </c>
      <c r="AG93" s="462">
        <f>IF(U93="yes",+INDEX('Final Comp Values'!$BV:$BV,MATCH('Monthy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t="str">
        <f>_xlfn.IFNA(+INDEX(Comp1!I:I,MATCH($B94,Comp1!$B:$B,0)),"No")</f>
        <v>Yes</v>
      </c>
      <c r="P94" s="14" t="str">
        <f>_xlfn.IFNA(+INDEX(Comp1!J:J,MATCH($B94,Comp1!$B:$B,0)),"No")</f>
        <v>Yes</v>
      </c>
      <c r="Q94" s="14">
        <f>_xlfn.IFNA(+INDEX(Comp1!K:K,MATCH($B94,Comp1!$B:$B,0)),"No")</f>
        <v>0</v>
      </c>
      <c r="R94" s="14">
        <f>_xlfn.IFNA(+INDEX(Comp1!L:L,MATCH($B94,Comp1!$B:$B,0)),"No")</f>
        <v>0</v>
      </c>
      <c r="S94" s="14">
        <f>_xlfn.IFNA(+INDEX(Comp1!M:M,MATCH($B94,Comp1!$B:$B,0)),"No")</f>
        <v>0</v>
      </c>
      <c r="T94" s="14">
        <f>_xlfn.IFNA(+INDEX(Comp1!N:N,MATCH($B94,Comp1!$B:$B,0)),"No")</f>
        <v>0</v>
      </c>
      <c r="U94" s="14">
        <f>_xlfn.IFNA(+INDEX(Comp1!O:O,MATCH($B94,Comp1!$B:$B,0)),"No")</f>
        <v>0</v>
      </c>
      <c r="V94" s="462">
        <f>IF(J94="yes",+INDEX('Final Comp Values'!$AY:$AY,MATCH('Monthy Targets'!$B94,'Final Comp Values'!C:C,0)),0)</f>
        <v>6.87</v>
      </c>
      <c r="W94" s="462">
        <f>IF(K94="yes",+INDEX('Final Comp Values'!$AY:$AY,MATCH('Monthy Targets'!$B94,'Final Comp Values'!$C:$C,0)),0)</f>
        <v>6.87</v>
      </c>
      <c r="X94" s="462">
        <f>IF(L94="yes",+INDEX('Final Comp Values'!$AY:$AY,MATCH('Monthy Targets'!$B94,'Final Comp Values'!$C:$C,0)),0)</f>
        <v>6.87</v>
      </c>
      <c r="Y94" s="462">
        <f>IF(M94="yes",+INDEX('Final Comp Values'!$BN:$BN,MATCH('Monthy Targets'!$B94,'Final Comp Values'!$C:$C,0)),0)</f>
        <v>6.87</v>
      </c>
      <c r="Z94" s="462">
        <f>IF(N94="yes",+INDEX('Final Comp Values'!$BN:$BN,MATCH('Monthy Targets'!$B94,'Final Comp Values'!$C:$C,0)),0)</f>
        <v>6.87</v>
      </c>
      <c r="AA94" s="462">
        <f>IF(O94="yes",+INDEX('Final Comp Values'!$BN:$BN,MATCH('Monthy Targets'!$B94,'Final Comp Values'!$C:$C,0)),0)</f>
        <v>6.87</v>
      </c>
      <c r="AB94" s="462">
        <f>IF(P94="yes",+INDEX('Final Comp Values'!$BR:$BR,MATCH('Monthy Targets'!$B94,'Final Comp Values'!$C:$C,0)),0)</f>
        <v>6.9</v>
      </c>
      <c r="AC94" s="462">
        <f>IF(Q94="yes",+INDEX('Final Comp Values'!$BR:$BR,MATCH('Monthy Targets'!$B94,'Final Comp Values'!$C:$C,0)),0)</f>
        <v>0</v>
      </c>
      <c r="AD94" s="462">
        <f>IF(R94="yes",+INDEX('Final Comp Values'!$BR:$BR,MATCH('Monthy Targets'!$B94,'Final Comp Values'!$C:$C,0)),0)</f>
        <v>0</v>
      </c>
      <c r="AE94" s="462">
        <f>IF(S94="yes",+INDEX('Final Comp Values'!$BV:$BV,MATCH('Monthy Targets'!$B94,'Final Comp Values'!$C:$C,0)),0)</f>
        <v>0</v>
      </c>
      <c r="AF94" s="462">
        <f>IF(T94="yes",+INDEX('Final Comp Values'!$BV:$BV,MATCH('Monthy Targets'!$B94,'Final Comp Values'!$C:$C,0)),0)</f>
        <v>0</v>
      </c>
      <c r="AG94" s="462">
        <f>IF(U94="yes",+INDEX('Final Comp Values'!$BV:$BV,MATCH('Monthy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t="str">
        <f>_xlfn.IFNA(+INDEX(Comp1!I:I,MATCH($B95,Comp1!$B:$B,0)),"No")</f>
        <v>Yes</v>
      </c>
      <c r="P95" s="14" t="str">
        <f>_xlfn.IFNA(+INDEX(Comp1!J:J,MATCH($B95,Comp1!$B:$B,0)),"No")</f>
        <v>Yes</v>
      </c>
      <c r="Q95" s="14">
        <f>_xlfn.IFNA(+INDEX(Comp1!K:K,MATCH($B95,Comp1!$B:$B,0)),"No")</f>
        <v>0</v>
      </c>
      <c r="R95" s="14">
        <f>_xlfn.IFNA(+INDEX(Comp1!L:L,MATCH($B95,Comp1!$B:$B,0)),"No")</f>
        <v>0</v>
      </c>
      <c r="S95" s="14">
        <f>_xlfn.IFNA(+INDEX(Comp1!M:M,MATCH($B95,Comp1!$B:$B,0)),"No")</f>
        <v>0</v>
      </c>
      <c r="T95" s="14">
        <f>_xlfn.IFNA(+INDEX(Comp1!N:N,MATCH($B95,Comp1!$B:$B,0)),"No")</f>
        <v>0</v>
      </c>
      <c r="U95" s="14">
        <f>_xlfn.IFNA(+INDEX(Comp1!O:O,MATCH($B95,Comp1!$B:$B,0)),"No")</f>
        <v>0</v>
      </c>
      <c r="V95" s="462">
        <f>IF(J95="yes",+INDEX('Final Comp Values'!$AY:$AY,MATCH('Monthy Targets'!$B95,'Final Comp Values'!C:C,0)),0)</f>
        <v>11.67</v>
      </c>
      <c r="W95" s="462">
        <f>IF(K95="yes",+INDEX('Final Comp Values'!$AY:$AY,MATCH('Monthy Targets'!$B95,'Final Comp Values'!$C:$C,0)),0)</f>
        <v>11.67</v>
      </c>
      <c r="X95" s="462">
        <f>IF(L95="yes",+INDEX('Final Comp Values'!$AY:$AY,MATCH('Monthy Targets'!$B95,'Final Comp Values'!$C:$C,0)),0)</f>
        <v>11.67</v>
      </c>
      <c r="Y95" s="462">
        <f>IF(M95="yes",+INDEX('Final Comp Values'!$BN:$BN,MATCH('Monthy Targets'!$B95,'Final Comp Values'!$C:$C,0)),0)</f>
        <v>11.67</v>
      </c>
      <c r="Z95" s="462">
        <f>IF(N95="yes",+INDEX('Final Comp Values'!$BN:$BN,MATCH('Monthy Targets'!$B95,'Final Comp Values'!$C:$C,0)),0)</f>
        <v>11.67</v>
      </c>
      <c r="AA95" s="462">
        <f>IF(O95="yes",+INDEX('Final Comp Values'!$BN:$BN,MATCH('Monthy Targets'!$B95,'Final Comp Values'!$C:$C,0)),0)</f>
        <v>11.67</v>
      </c>
      <c r="AB95" s="462">
        <f>IF(P95="yes",+INDEX('Final Comp Values'!$BR:$BR,MATCH('Monthy Targets'!$B95,'Final Comp Values'!$C:$C,0)),0)</f>
        <v>11.73</v>
      </c>
      <c r="AC95" s="462">
        <f>IF(Q95="yes",+INDEX('Final Comp Values'!$BR:$BR,MATCH('Monthy Targets'!$B95,'Final Comp Values'!$C:$C,0)),0)</f>
        <v>0</v>
      </c>
      <c r="AD95" s="462">
        <f>IF(R95="yes",+INDEX('Final Comp Values'!$BR:$BR,MATCH('Monthy Targets'!$B95,'Final Comp Values'!$C:$C,0)),0)</f>
        <v>0</v>
      </c>
      <c r="AE95" s="462">
        <f>IF(S95="yes",+INDEX('Final Comp Values'!$BV:$BV,MATCH('Monthy Targets'!$B95,'Final Comp Values'!$C:$C,0)),0)</f>
        <v>0</v>
      </c>
      <c r="AF95" s="462">
        <f>IF(T95="yes",+INDEX('Final Comp Values'!$BV:$BV,MATCH('Monthy Targets'!$B95,'Final Comp Values'!$C:$C,0)),0)</f>
        <v>0</v>
      </c>
      <c r="AG95" s="462">
        <f>IF(U95="yes",+INDEX('Final Comp Values'!$BV:$BV,MATCH('Monthy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t="str">
        <f>_xlfn.IFNA(+INDEX(Comp1!I:I,MATCH($B96,Comp1!$B:$B,0)),"No")</f>
        <v>Yes</v>
      </c>
      <c r="P96" s="14" t="str">
        <f>_xlfn.IFNA(+INDEX(Comp1!J:J,MATCH($B96,Comp1!$B:$B,0)),"No")</f>
        <v>Yes</v>
      </c>
      <c r="Q96" s="14">
        <f>_xlfn.IFNA(+INDEX(Comp1!K:K,MATCH($B96,Comp1!$B:$B,0)),"No")</f>
        <v>0</v>
      </c>
      <c r="R96" s="14">
        <f>_xlfn.IFNA(+INDEX(Comp1!L:L,MATCH($B96,Comp1!$B:$B,0)),"No")</f>
        <v>0</v>
      </c>
      <c r="S96" s="14">
        <f>_xlfn.IFNA(+INDEX(Comp1!M:M,MATCH($B96,Comp1!$B:$B,0)),"No")</f>
        <v>0</v>
      </c>
      <c r="T96" s="14">
        <f>_xlfn.IFNA(+INDEX(Comp1!N:N,MATCH($B96,Comp1!$B:$B,0)),"No")</f>
        <v>0</v>
      </c>
      <c r="U96" s="14">
        <f>_xlfn.IFNA(+INDEX(Comp1!O:O,MATCH($B96,Comp1!$B:$B,0)),"No")</f>
        <v>0</v>
      </c>
      <c r="V96" s="462">
        <f>IF(J96="yes",+INDEX('Final Comp Values'!$AY:$AY,MATCH('Monthy Targets'!$B96,'Final Comp Values'!C:C,0)),0)</f>
        <v>4.51</v>
      </c>
      <c r="W96" s="462">
        <f>IF(K96="yes",+INDEX('Final Comp Values'!$AY:$AY,MATCH('Monthy Targets'!$B96,'Final Comp Values'!$C:$C,0)),0)</f>
        <v>4.51</v>
      </c>
      <c r="X96" s="462">
        <f>IF(L96="yes",+INDEX('Final Comp Values'!$AY:$AY,MATCH('Monthy Targets'!$B96,'Final Comp Values'!$C:$C,0)),0)</f>
        <v>4.51</v>
      </c>
      <c r="Y96" s="462">
        <f>IF(M96="yes",+INDEX('Final Comp Values'!$BN:$BN,MATCH('Monthy Targets'!$B96,'Final Comp Values'!$C:$C,0)),0)</f>
        <v>4.51</v>
      </c>
      <c r="Z96" s="462">
        <f>IF(N96="yes",+INDEX('Final Comp Values'!$BN:$BN,MATCH('Monthy Targets'!$B96,'Final Comp Values'!$C:$C,0)),0)</f>
        <v>4.51</v>
      </c>
      <c r="AA96" s="462">
        <f>IF(O96="yes",+INDEX('Final Comp Values'!$BN:$BN,MATCH('Monthy Targets'!$B96,'Final Comp Values'!$C:$C,0)),0)</f>
        <v>4.51</v>
      </c>
      <c r="AB96" s="462">
        <f>IF(P96="yes",+INDEX('Final Comp Values'!$BR:$BR,MATCH('Monthy Targets'!$B96,'Final Comp Values'!$C:$C,0)),0)</f>
        <v>4.54</v>
      </c>
      <c r="AC96" s="462">
        <f>IF(Q96="yes",+INDEX('Final Comp Values'!$BR:$BR,MATCH('Monthy Targets'!$B96,'Final Comp Values'!$C:$C,0)),0)</f>
        <v>0</v>
      </c>
      <c r="AD96" s="462">
        <f>IF(R96="yes",+INDEX('Final Comp Values'!$BR:$BR,MATCH('Monthy Targets'!$B96,'Final Comp Values'!$C:$C,0)),0)</f>
        <v>0</v>
      </c>
      <c r="AE96" s="462">
        <f>IF(S96="yes",+INDEX('Final Comp Values'!$BV:$BV,MATCH('Monthy Targets'!$B96,'Final Comp Values'!$C:$C,0)),0)</f>
        <v>0</v>
      </c>
      <c r="AF96" s="462">
        <f>IF(T96="yes",+INDEX('Final Comp Values'!$BV:$BV,MATCH('Monthy Targets'!$B96,'Final Comp Values'!$C:$C,0)),0)</f>
        <v>0</v>
      </c>
      <c r="AG96" s="462">
        <f>IF(U96="yes",+INDEX('Final Comp Values'!$BV:$BV,MATCH('Monthy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t="str">
        <f>_xlfn.IFNA(+INDEX(Comp1!I:I,MATCH($B97,Comp1!$B:$B,0)),"No")</f>
        <v>Yes</v>
      </c>
      <c r="P97" s="14" t="str">
        <f>_xlfn.IFNA(+INDEX(Comp1!J:J,MATCH($B97,Comp1!$B:$B,0)),"No")</f>
        <v>Yes</v>
      </c>
      <c r="Q97" s="14">
        <f>_xlfn.IFNA(+INDEX(Comp1!K:K,MATCH($B97,Comp1!$B:$B,0)),"No")</f>
        <v>0</v>
      </c>
      <c r="R97" s="14">
        <f>_xlfn.IFNA(+INDEX(Comp1!L:L,MATCH($B97,Comp1!$B:$B,0)),"No")</f>
        <v>0</v>
      </c>
      <c r="S97" s="14">
        <f>_xlfn.IFNA(+INDEX(Comp1!M:M,MATCH($B97,Comp1!$B:$B,0)),"No")</f>
        <v>0</v>
      </c>
      <c r="T97" s="14">
        <f>_xlfn.IFNA(+INDEX(Comp1!N:N,MATCH($B97,Comp1!$B:$B,0)),"No")</f>
        <v>0</v>
      </c>
      <c r="U97" s="14">
        <f>_xlfn.IFNA(+INDEX(Comp1!O:O,MATCH($B97,Comp1!$B:$B,0)),"No")</f>
        <v>0</v>
      </c>
      <c r="V97" s="462">
        <f>IF(J97="yes",+INDEX('Final Comp Values'!$AY:$AY,MATCH('Monthy Targets'!$B97,'Final Comp Values'!C:C,0)),0)</f>
        <v>11.66</v>
      </c>
      <c r="W97" s="462">
        <f>IF(K97="yes",+INDEX('Final Comp Values'!$AY:$AY,MATCH('Monthy Targets'!$B97,'Final Comp Values'!$C:$C,0)),0)</f>
        <v>11.66</v>
      </c>
      <c r="X97" s="462">
        <f>IF(L97="yes",+INDEX('Final Comp Values'!$AY:$AY,MATCH('Monthy Targets'!$B97,'Final Comp Values'!$C:$C,0)),0)</f>
        <v>11.66</v>
      </c>
      <c r="Y97" s="462">
        <f>IF(M97="yes",+INDEX('Final Comp Values'!$BN:$BN,MATCH('Monthy Targets'!$B97,'Final Comp Values'!$C:$C,0)),0)</f>
        <v>11.66</v>
      </c>
      <c r="Z97" s="462">
        <f>IF(N97="yes",+INDEX('Final Comp Values'!$BN:$BN,MATCH('Monthy Targets'!$B97,'Final Comp Values'!$C:$C,0)),0)</f>
        <v>11.66</v>
      </c>
      <c r="AA97" s="462">
        <f>IF(O97="yes",+INDEX('Final Comp Values'!$BN:$BN,MATCH('Monthy Targets'!$B97,'Final Comp Values'!$C:$C,0)),0)</f>
        <v>11.66</v>
      </c>
      <c r="AB97" s="462">
        <f>IF(P97="yes",+INDEX('Final Comp Values'!$BR:$BR,MATCH('Monthy Targets'!$B97,'Final Comp Values'!$C:$C,0)),0)</f>
        <v>11.72</v>
      </c>
      <c r="AC97" s="462">
        <f>IF(Q97="yes",+INDEX('Final Comp Values'!$BR:$BR,MATCH('Monthy Targets'!$B97,'Final Comp Values'!$C:$C,0)),0)</f>
        <v>0</v>
      </c>
      <c r="AD97" s="462">
        <f>IF(R97="yes",+INDEX('Final Comp Values'!$BR:$BR,MATCH('Monthy Targets'!$B97,'Final Comp Values'!$C:$C,0)),0)</f>
        <v>0</v>
      </c>
      <c r="AE97" s="462">
        <f>IF(S97="yes",+INDEX('Final Comp Values'!$BV:$BV,MATCH('Monthy Targets'!$B97,'Final Comp Values'!$C:$C,0)),0)</f>
        <v>0</v>
      </c>
      <c r="AF97" s="462">
        <f>IF(T97="yes",+INDEX('Final Comp Values'!$BV:$BV,MATCH('Monthy Targets'!$B97,'Final Comp Values'!$C:$C,0)),0)</f>
        <v>0</v>
      </c>
      <c r="AG97" s="462">
        <f>IF(U97="yes",+INDEX('Final Comp Values'!$BV:$BV,MATCH('Monthy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t="str">
        <f>_xlfn.IFNA(+INDEX(Comp1!I:I,MATCH($B98,Comp1!$B:$B,0)),"No")</f>
        <v>Yes</v>
      </c>
      <c r="P98" s="14" t="str">
        <f>_xlfn.IFNA(+INDEX(Comp1!J:J,MATCH($B98,Comp1!$B:$B,0)),"No")</f>
        <v>Yes</v>
      </c>
      <c r="Q98" s="14">
        <f>_xlfn.IFNA(+INDEX(Comp1!K:K,MATCH($B98,Comp1!$B:$B,0)),"No")</f>
        <v>0</v>
      </c>
      <c r="R98" s="14">
        <f>_xlfn.IFNA(+INDEX(Comp1!L:L,MATCH($B98,Comp1!$B:$B,0)),"No")</f>
        <v>0</v>
      </c>
      <c r="S98" s="14">
        <f>_xlfn.IFNA(+INDEX(Comp1!M:M,MATCH($B98,Comp1!$B:$B,0)),"No")</f>
        <v>0</v>
      </c>
      <c r="T98" s="14">
        <f>_xlfn.IFNA(+INDEX(Comp1!N:N,MATCH($B98,Comp1!$B:$B,0)),"No")</f>
        <v>0</v>
      </c>
      <c r="U98" s="14">
        <f>_xlfn.IFNA(+INDEX(Comp1!O:O,MATCH($B98,Comp1!$B:$B,0)),"No")</f>
        <v>0</v>
      </c>
      <c r="V98" s="462">
        <f>IF(J98="yes",+INDEX('Final Comp Values'!$AY:$AY,MATCH('Monthy Targets'!$B98,'Final Comp Values'!C:C,0)),0)</f>
        <v>5.05</v>
      </c>
      <c r="W98" s="462">
        <f>IF(K98="yes",+INDEX('Final Comp Values'!$AY:$AY,MATCH('Monthy Targets'!$B98,'Final Comp Values'!$C:$C,0)),0)</f>
        <v>5.05</v>
      </c>
      <c r="X98" s="462">
        <f>IF(L98="yes",+INDEX('Final Comp Values'!$AY:$AY,MATCH('Monthy Targets'!$B98,'Final Comp Values'!$C:$C,0)),0)</f>
        <v>5.05</v>
      </c>
      <c r="Y98" s="462">
        <f>IF(M98="yes",+INDEX('Final Comp Values'!$BN:$BN,MATCH('Monthy Targets'!$B98,'Final Comp Values'!$C:$C,0)),0)</f>
        <v>5.05</v>
      </c>
      <c r="Z98" s="462">
        <f>IF(N98="yes",+INDEX('Final Comp Values'!$BN:$BN,MATCH('Monthy Targets'!$B98,'Final Comp Values'!$C:$C,0)),0)</f>
        <v>5.05</v>
      </c>
      <c r="AA98" s="462">
        <f>IF(O98="yes",+INDEX('Final Comp Values'!$BN:$BN,MATCH('Monthy Targets'!$B98,'Final Comp Values'!$C:$C,0)),0)</f>
        <v>5.05</v>
      </c>
      <c r="AB98" s="462">
        <f>IF(P98="yes",+INDEX('Final Comp Values'!$BR:$BR,MATCH('Monthy Targets'!$B98,'Final Comp Values'!$C:$C,0)),0)</f>
        <v>5.07</v>
      </c>
      <c r="AC98" s="462">
        <f>IF(Q98="yes",+INDEX('Final Comp Values'!$BR:$BR,MATCH('Monthy Targets'!$B98,'Final Comp Values'!$C:$C,0)),0)</f>
        <v>0</v>
      </c>
      <c r="AD98" s="462">
        <f>IF(R98="yes",+INDEX('Final Comp Values'!$BR:$BR,MATCH('Monthy Targets'!$B98,'Final Comp Values'!$C:$C,0)),0)</f>
        <v>0</v>
      </c>
      <c r="AE98" s="462">
        <f>IF(S98="yes",+INDEX('Final Comp Values'!$BV:$BV,MATCH('Monthy Targets'!$B98,'Final Comp Values'!$C:$C,0)),0)</f>
        <v>0</v>
      </c>
      <c r="AF98" s="462">
        <f>IF(T98="yes",+INDEX('Final Comp Values'!$BV:$BV,MATCH('Monthy Targets'!$B98,'Final Comp Values'!$C:$C,0)),0)</f>
        <v>0</v>
      </c>
      <c r="AG98" s="462">
        <f>IF(U98="yes",+INDEX('Final Comp Values'!$BV:$BV,MATCH('Monthy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t="str">
        <f>_xlfn.IFNA(+INDEX(Comp1!I:I,MATCH($B99,Comp1!$B:$B,0)),"No")</f>
        <v>Yes</v>
      </c>
      <c r="P99" s="14" t="str">
        <f>_xlfn.IFNA(+INDEX(Comp1!J:J,MATCH($B99,Comp1!$B:$B,0)),"No")</f>
        <v>Yes</v>
      </c>
      <c r="Q99" s="14">
        <f>_xlfn.IFNA(+INDEX(Comp1!K:K,MATCH($B99,Comp1!$B:$B,0)),"No")</f>
        <v>0</v>
      </c>
      <c r="R99" s="14">
        <f>_xlfn.IFNA(+INDEX(Comp1!L:L,MATCH($B99,Comp1!$B:$B,0)),"No")</f>
        <v>0</v>
      </c>
      <c r="S99" s="14">
        <f>_xlfn.IFNA(+INDEX(Comp1!M:M,MATCH($B99,Comp1!$B:$B,0)),"No")</f>
        <v>0</v>
      </c>
      <c r="T99" s="14">
        <f>_xlfn.IFNA(+INDEX(Comp1!N:N,MATCH($B99,Comp1!$B:$B,0)),"No")</f>
        <v>0</v>
      </c>
      <c r="U99" s="14">
        <f>_xlfn.IFNA(+INDEX(Comp1!O:O,MATCH($B99,Comp1!$B:$B,0)),"No")</f>
        <v>0</v>
      </c>
      <c r="V99" s="462">
        <f>IF(J99="yes",+INDEX('Final Comp Values'!$AY:$AY,MATCH('Monthy Targets'!$B99,'Final Comp Values'!C:C,0)),0)</f>
        <v>5.49</v>
      </c>
      <c r="W99" s="462">
        <f>IF(K99="yes",+INDEX('Final Comp Values'!$AY:$AY,MATCH('Monthy Targets'!$B99,'Final Comp Values'!$C:$C,0)),0)</f>
        <v>5.49</v>
      </c>
      <c r="X99" s="462">
        <f>IF(L99="yes",+INDEX('Final Comp Values'!$AY:$AY,MATCH('Monthy Targets'!$B99,'Final Comp Values'!$C:$C,0)),0)</f>
        <v>5.49</v>
      </c>
      <c r="Y99" s="462">
        <f>IF(M99="yes",+INDEX('Final Comp Values'!$BN:$BN,MATCH('Monthy Targets'!$B99,'Final Comp Values'!$C:$C,0)),0)</f>
        <v>5.49</v>
      </c>
      <c r="Z99" s="462">
        <f>IF(N99="yes",+INDEX('Final Comp Values'!$BN:$BN,MATCH('Monthy Targets'!$B99,'Final Comp Values'!$C:$C,0)),0)</f>
        <v>5.49</v>
      </c>
      <c r="AA99" s="462">
        <f>IF(O99="yes",+INDEX('Final Comp Values'!$BN:$BN,MATCH('Monthy Targets'!$B99,'Final Comp Values'!$C:$C,0)),0)</f>
        <v>5.49</v>
      </c>
      <c r="AB99" s="462">
        <f>IF(P99="yes",+INDEX('Final Comp Values'!$BR:$BR,MATCH('Monthy Targets'!$B99,'Final Comp Values'!$C:$C,0)),0)</f>
        <v>5.52</v>
      </c>
      <c r="AC99" s="462">
        <f>IF(Q99="yes",+INDEX('Final Comp Values'!$BR:$BR,MATCH('Monthy Targets'!$B99,'Final Comp Values'!$C:$C,0)),0)</f>
        <v>0</v>
      </c>
      <c r="AD99" s="462">
        <f>IF(R99="yes",+INDEX('Final Comp Values'!$BR:$BR,MATCH('Monthy Targets'!$B99,'Final Comp Values'!$C:$C,0)),0)</f>
        <v>0</v>
      </c>
      <c r="AE99" s="462">
        <f>IF(S99="yes",+INDEX('Final Comp Values'!$BV:$BV,MATCH('Monthy Targets'!$B99,'Final Comp Values'!$C:$C,0)),0)</f>
        <v>0</v>
      </c>
      <c r="AF99" s="462">
        <f>IF(T99="yes",+INDEX('Final Comp Values'!$BV:$BV,MATCH('Monthy Targets'!$B99,'Final Comp Values'!$C:$C,0)),0)</f>
        <v>0</v>
      </c>
      <c r="AG99" s="462">
        <f>IF(U99="yes",+INDEX('Final Comp Values'!$BV:$BV,MATCH('Monthy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t="str">
        <f>_xlfn.IFNA(+INDEX(Comp1!I:I,MATCH($B100,Comp1!$B:$B,0)),"No")</f>
        <v>Yes</v>
      </c>
      <c r="P100" s="14" t="str">
        <f>_xlfn.IFNA(+INDEX(Comp1!J:J,MATCH($B100,Comp1!$B:$B,0)),"No")</f>
        <v>Yes</v>
      </c>
      <c r="Q100" s="14">
        <f>_xlfn.IFNA(+INDEX(Comp1!K:K,MATCH($B100,Comp1!$B:$B,0)),"No")</f>
        <v>0</v>
      </c>
      <c r="R100" s="14">
        <f>_xlfn.IFNA(+INDEX(Comp1!L:L,MATCH($B100,Comp1!$B:$B,0)),"No")</f>
        <v>0</v>
      </c>
      <c r="S100" s="14">
        <f>_xlfn.IFNA(+INDEX(Comp1!M:M,MATCH($B100,Comp1!$B:$B,0)),"No")</f>
        <v>0</v>
      </c>
      <c r="T100" s="14">
        <f>_xlfn.IFNA(+INDEX(Comp1!N:N,MATCH($B100,Comp1!$B:$B,0)),"No")</f>
        <v>0</v>
      </c>
      <c r="U100" s="14">
        <f>_xlfn.IFNA(+INDEX(Comp1!O:O,MATCH($B100,Comp1!$B:$B,0)),"No")</f>
        <v>0</v>
      </c>
      <c r="V100" s="462">
        <f>IF(J100="yes",+INDEX('Final Comp Values'!$AY:$AY,MATCH('Monthy Targets'!$B100,'Final Comp Values'!C:C,0)),0)</f>
        <v>6.08</v>
      </c>
      <c r="W100" s="462">
        <f>IF(K100="yes",+INDEX('Final Comp Values'!$AY:$AY,MATCH('Monthy Targets'!$B100,'Final Comp Values'!$C:$C,0)),0)</f>
        <v>6.08</v>
      </c>
      <c r="X100" s="462">
        <f>IF(L100="yes",+INDEX('Final Comp Values'!$AY:$AY,MATCH('Monthy Targets'!$B100,'Final Comp Values'!$C:$C,0)),0)</f>
        <v>6.08</v>
      </c>
      <c r="Y100" s="462">
        <f>IF(M100="yes",+INDEX('Final Comp Values'!$BN:$BN,MATCH('Monthy Targets'!$B100,'Final Comp Values'!$C:$C,0)),0)</f>
        <v>6.08</v>
      </c>
      <c r="Z100" s="462">
        <f>IF(N100="yes",+INDEX('Final Comp Values'!$BN:$BN,MATCH('Monthy Targets'!$B100,'Final Comp Values'!$C:$C,0)),0)</f>
        <v>6.08</v>
      </c>
      <c r="AA100" s="462">
        <f>IF(O100="yes",+INDEX('Final Comp Values'!$BN:$BN,MATCH('Monthy Targets'!$B100,'Final Comp Values'!$C:$C,0)),0)</f>
        <v>6.08</v>
      </c>
      <c r="AB100" s="462">
        <f>IF(P100="yes",+INDEX('Final Comp Values'!$BR:$BR,MATCH('Monthy Targets'!$B100,'Final Comp Values'!$C:$C,0)),0)</f>
        <v>6.11</v>
      </c>
      <c r="AC100" s="462">
        <f>IF(Q100="yes",+INDEX('Final Comp Values'!$BR:$BR,MATCH('Monthy Targets'!$B100,'Final Comp Values'!$C:$C,0)),0)</f>
        <v>0</v>
      </c>
      <c r="AD100" s="462">
        <f>IF(R100="yes",+INDEX('Final Comp Values'!$BR:$BR,MATCH('Monthy Targets'!$B100,'Final Comp Values'!$C:$C,0)),0)</f>
        <v>0</v>
      </c>
      <c r="AE100" s="462">
        <f>IF(S100="yes",+INDEX('Final Comp Values'!$BV:$BV,MATCH('Monthy Targets'!$B100,'Final Comp Values'!$C:$C,0)),0)</f>
        <v>0</v>
      </c>
      <c r="AF100" s="462">
        <f>IF(T100="yes",+INDEX('Final Comp Values'!$BV:$BV,MATCH('Monthy Targets'!$B100,'Final Comp Values'!$C:$C,0)),0)</f>
        <v>0</v>
      </c>
      <c r="AG100" s="462">
        <f>IF(U100="yes",+INDEX('Final Comp Values'!$BV:$BV,MATCH('Monthy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c r="F101" s="183" t="str">
        <f>+FY2018_ALL_Targets!F101</f>
        <v>MRSA West</v>
      </c>
      <c r="G101" s="183" t="s">
        <v>3328</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t="str">
        <f>_xlfn.IFNA(+INDEX(Comp1!I:I,MATCH($B101,Comp1!$B:$B,0)),"No")</f>
        <v>Yes</v>
      </c>
      <c r="P101" s="14" t="str">
        <f>_xlfn.IFNA(+INDEX(Comp1!J:J,MATCH($B101,Comp1!$B:$B,0)),"No")</f>
        <v>Yes</v>
      </c>
      <c r="Q101" s="14">
        <f>_xlfn.IFNA(+INDEX(Comp1!K:K,MATCH($B101,Comp1!$B:$B,0)),"No")</f>
        <v>0</v>
      </c>
      <c r="R101" s="14">
        <f>_xlfn.IFNA(+INDEX(Comp1!L:L,MATCH($B101,Comp1!$B:$B,0)),"No")</f>
        <v>0</v>
      </c>
      <c r="S101" s="14">
        <f>_xlfn.IFNA(+INDEX(Comp1!M:M,MATCH($B101,Comp1!$B:$B,0)),"No")</f>
        <v>0</v>
      </c>
      <c r="T101" s="14">
        <f>_xlfn.IFNA(+INDEX(Comp1!N:N,MATCH($B101,Comp1!$B:$B,0)),"No")</f>
        <v>0</v>
      </c>
      <c r="U101" s="14">
        <f>_xlfn.IFNA(+INDEX(Comp1!O:O,MATCH($B101,Comp1!$B:$B,0)),"No")</f>
        <v>0</v>
      </c>
      <c r="V101" s="462">
        <f>IF(J101="yes",+INDEX('Final Comp Values'!$AY:$AY,MATCH('Monthy Targets'!$B101,'Final Comp Values'!C:C,0)),0)</f>
        <v>3.29</v>
      </c>
      <c r="W101" s="462">
        <f>IF(K101="yes",+INDEX('Final Comp Values'!$AY:$AY,MATCH('Monthy Targets'!$B101,'Final Comp Values'!$C:$C,0)),0)</f>
        <v>3.29</v>
      </c>
      <c r="X101" s="462">
        <f>IF(L101="yes",+INDEX('Final Comp Values'!$AY:$AY,MATCH('Monthy Targets'!$B101,'Final Comp Values'!$C:$C,0)),0)</f>
        <v>3.29</v>
      </c>
      <c r="Y101" s="462">
        <f>IF(M101="yes",+INDEX('Final Comp Values'!$BN:$BN,MATCH('Monthy Targets'!$B101,'Final Comp Values'!$C:$C,0)),0)</f>
        <v>3.29</v>
      </c>
      <c r="Z101" s="462">
        <f>IF(N101="yes",+INDEX('Final Comp Values'!$BN:$BN,MATCH('Monthy Targets'!$B101,'Final Comp Values'!$C:$C,0)),0)</f>
        <v>3.29</v>
      </c>
      <c r="AA101" s="462">
        <f>IF(O101="yes",+INDEX('Final Comp Values'!$BN:$BN,MATCH('Monthy Targets'!$B101,'Final Comp Values'!$C:$C,0)),0)</f>
        <v>3.29</v>
      </c>
      <c r="AB101" s="462">
        <f>IF(P101="yes",+INDEX('Final Comp Values'!$BR:$BR,MATCH('Monthy Targets'!$B101,'Final Comp Values'!$C:$C,0)),0)</f>
        <v>3.31</v>
      </c>
      <c r="AC101" s="462">
        <f>IF(Q101="yes",+INDEX('Final Comp Values'!$BR:$BR,MATCH('Monthy Targets'!$B101,'Final Comp Values'!$C:$C,0)),0)</f>
        <v>0</v>
      </c>
      <c r="AD101" s="462">
        <f>IF(R101="yes",+INDEX('Final Comp Values'!$BR:$BR,MATCH('Monthy Targets'!$B101,'Final Comp Values'!$C:$C,0)),0)</f>
        <v>0</v>
      </c>
      <c r="AE101" s="462">
        <f>IF(S101="yes",+INDEX('Final Comp Values'!$BV:$BV,MATCH('Monthy Targets'!$B101,'Final Comp Values'!$C:$C,0)),0)</f>
        <v>0</v>
      </c>
      <c r="AF101" s="462">
        <f>IF(T101="yes",+INDEX('Final Comp Values'!$BV:$BV,MATCH('Monthy Targets'!$B101,'Final Comp Values'!$C:$C,0)),0)</f>
        <v>0</v>
      </c>
      <c r="AG101" s="462">
        <f>IF(U101="yes",+INDEX('Final Comp Values'!$BV:$BV,MATCH('Monthy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t="str">
        <f>_xlfn.IFNA(+INDEX(Comp1!I:I,MATCH($B102,Comp1!$B:$B,0)),"No")</f>
        <v>Yes</v>
      </c>
      <c r="P102" s="14" t="str">
        <f>_xlfn.IFNA(+INDEX(Comp1!J:J,MATCH($B102,Comp1!$B:$B,0)),"No")</f>
        <v>Yes</v>
      </c>
      <c r="Q102" s="14">
        <f>_xlfn.IFNA(+INDEX(Comp1!K:K,MATCH($B102,Comp1!$B:$B,0)),"No")</f>
        <v>0</v>
      </c>
      <c r="R102" s="14">
        <f>_xlfn.IFNA(+INDEX(Comp1!L:L,MATCH($B102,Comp1!$B:$B,0)),"No")</f>
        <v>0</v>
      </c>
      <c r="S102" s="14">
        <f>_xlfn.IFNA(+INDEX(Comp1!M:M,MATCH($B102,Comp1!$B:$B,0)),"No")</f>
        <v>0</v>
      </c>
      <c r="T102" s="14">
        <f>_xlfn.IFNA(+INDEX(Comp1!N:N,MATCH($B102,Comp1!$B:$B,0)),"No")</f>
        <v>0</v>
      </c>
      <c r="U102" s="14">
        <f>_xlfn.IFNA(+INDEX(Comp1!O:O,MATCH($B102,Comp1!$B:$B,0)),"No")</f>
        <v>0</v>
      </c>
      <c r="V102" s="462">
        <f>IF(J102="yes",+INDEX('Final Comp Values'!$AY:$AY,MATCH('Monthy Targets'!$B102,'Final Comp Values'!C:C,0)),0)</f>
        <v>25.8</v>
      </c>
      <c r="W102" s="462">
        <f>IF(K102="yes",+INDEX('Final Comp Values'!$AY:$AY,MATCH('Monthy Targets'!$B102,'Final Comp Values'!$C:$C,0)),0)</f>
        <v>25.8</v>
      </c>
      <c r="X102" s="462">
        <f>IF(L102="yes",+INDEX('Final Comp Values'!$AY:$AY,MATCH('Monthy Targets'!$B102,'Final Comp Values'!$C:$C,0)),0)</f>
        <v>25.8</v>
      </c>
      <c r="Y102" s="462">
        <f>IF(M102="yes",+INDEX('Final Comp Values'!$BN:$BN,MATCH('Monthy Targets'!$B102,'Final Comp Values'!$C:$C,0)),0)</f>
        <v>25.8</v>
      </c>
      <c r="Z102" s="462">
        <f>IF(N102="yes",+INDEX('Final Comp Values'!$BN:$BN,MATCH('Monthy Targets'!$B102,'Final Comp Values'!$C:$C,0)),0)</f>
        <v>25.8</v>
      </c>
      <c r="AA102" s="462">
        <f>IF(O102="yes",+INDEX('Final Comp Values'!$BN:$BN,MATCH('Monthy Targets'!$B102,'Final Comp Values'!$C:$C,0)),0)</f>
        <v>25.8</v>
      </c>
      <c r="AB102" s="462">
        <f>IF(P102="yes",+INDEX('Final Comp Values'!$BR:$BR,MATCH('Monthy Targets'!$B102,'Final Comp Values'!$C:$C,0)),0)</f>
        <v>25.91</v>
      </c>
      <c r="AC102" s="462">
        <f>IF(Q102="yes",+INDEX('Final Comp Values'!$BR:$BR,MATCH('Monthy Targets'!$B102,'Final Comp Values'!$C:$C,0)),0)</f>
        <v>0</v>
      </c>
      <c r="AD102" s="462">
        <f>IF(R102="yes",+INDEX('Final Comp Values'!$BR:$BR,MATCH('Monthy Targets'!$B102,'Final Comp Values'!$C:$C,0)),0)</f>
        <v>0</v>
      </c>
      <c r="AE102" s="462">
        <f>IF(S102="yes",+INDEX('Final Comp Values'!$BV:$BV,MATCH('Monthy Targets'!$B102,'Final Comp Values'!$C:$C,0)),0)</f>
        <v>0</v>
      </c>
      <c r="AF102" s="462">
        <f>IF(T102="yes",+INDEX('Final Comp Values'!$BV:$BV,MATCH('Monthy Targets'!$B102,'Final Comp Values'!$C:$C,0)),0)</f>
        <v>0</v>
      </c>
      <c r="AG102" s="462">
        <f>IF(U102="yes",+INDEX('Final Comp Values'!$BV:$BV,MATCH('Monthy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t="str">
        <f>_xlfn.IFNA(+INDEX(Comp1!I:I,MATCH($B103,Comp1!$B:$B,0)),"No")</f>
        <v>Yes</v>
      </c>
      <c r="P103" s="14" t="str">
        <f>_xlfn.IFNA(+INDEX(Comp1!J:J,MATCH($B103,Comp1!$B:$B,0)),"No")</f>
        <v>Yes</v>
      </c>
      <c r="Q103" s="14">
        <f>_xlfn.IFNA(+INDEX(Comp1!K:K,MATCH($B103,Comp1!$B:$B,0)),"No")</f>
        <v>0</v>
      </c>
      <c r="R103" s="14">
        <f>_xlfn.IFNA(+INDEX(Comp1!L:L,MATCH($B103,Comp1!$B:$B,0)),"No")</f>
        <v>0</v>
      </c>
      <c r="S103" s="14">
        <f>_xlfn.IFNA(+INDEX(Comp1!M:M,MATCH($B103,Comp1!$B:$B,0)),"No")</f>
        <v>0</v>
      </c>
      <c r="T103" s="14">
        <f>_xlfn.IFNA(+INDEX(Comp1!N:N,MATCH($B103,Comp1!$B:$B,0)),"No")</f>
        <v>0</v>
      </c>
      <c r="U103" s="14">
        <f>_xlfn.IFNA(+INDEX(Comp1!O:O,MATCH($B103,Comp1!$B:$B,0)),"No")</f>
        <v>0</v>
      </c>
      <c r="V103" s="462">
        <f>IF(J103="yes",+INDEX('Final Comp Values'!$AY:$AY,MATCH('Monthy Targets'!$B103,'Final Comp Values'!C:C,0)),0)</f>
        <v>5.25</v>
      </c>
      <c r="W103" s="462">
        <f>IF(K103="yes",+INDEX('Final Comp Values'!$AY:$AY,MATCH('Monthy Targets'!$B103,'Final Comp Values'!$C:$C,0)),0)</f>
        <v>5.25</v>
      </c>
      <c r="X103" s="462">
        <f>IF(L103="yes",+INDEX('Final Comp Values'!$AY:$AY,MATCH('Monthy Targets'!$B103,'Final Comp Values'!$C:$C,0)),0)</f>
        <v>5.25</v>
      </c>
      <c r="Y103" s="462">
        <f>IF(M103="yes",+INDEX('Final Comp Values'!$BN:$BN,MATCH('Monthy Targets'!$B103,'Final Comp Values'!$C:$C,0)),0)</f>
        <v>5.25</v>
      </c>
      <c r="Z103" s="462">
        <f>IF(N103="yes",+INDEX('Final Comp Values'!$BN:$BN,MATCH('Monthy Targets'!$B103,'Final Comp Values'!$C:$C,0)),0)</f>
        <v>5.25</v>
      </c>
      <c r="AA103" s="462">
        <f>IF(O103="yes",+INDEX('Final Comp Values'!$BN:$BN,MATCH('Monthy Targets'!$B103,'Final Comp Values'!$C:$C,0)),0)</f>
        <v>5.25</v>
      </c>
      <c r="AB103" s="462">
        <f>IF(P103="yes",+INDEX('Final Comp Values'!$BR:$BR,MATCH('Monthy Targets'!$B103,'Final Comp Values'!$C:$C,0)),0)</f>
        <v>5.28</v>
      </c>
      <c r="AC103" s="462">
        <f>IF(Q103="yes",+INDEX('Final Comp Values'!$BR:$BR,MATCH('Monthy Targets'!$B103,'Final Comp Values'!$C:$C,0)),0)</f>
        <v>0</v>
      </c>
      <c r="AD103" s="462">
        <f>IF(R103="yes",+INDEX('Final Comp Values'!$BR:$BR,MATCH('Monthy Targets'!$B103,'Final Comp Values'!$C:$C,0)),0)</f>
        <v>0</v>
      </c>
      <c r="AE103" s="462">
        <f>IF(S103="yes",+INDEX('Final Comp Values'!$BV:$BV,MATCH('Monthy Targets'!$B103,'Final Comp Values'!$C:$C,0)),0)</f>
        <v>0</v>
      </c>
      <c r="AF103" s="462">
        <f>IF(T103="yes",+INDEX('Final Comp Values'!$BV:$BV,MATCH('Monthy Targets'!$B103,'Final Comp Values'!$C:$C,0)),0)</f>
        <v>0</v>
      </c>
      <c r="AG103" s="462">
        <f>IF(U103="yes",+INDEX('Final Comp Values'!$BV:$BV,MATCH('Monthy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t="str">
        <f>_xlfn.IFNA(+INDEX(Comp1!I:I,MATCH($B104,Comp1!$B:$B,0)),"No")</f>
        <v>Yes</v>
      </c>
      <c r="P104" s="14" t="str">
        <f>_xlfn.IFNA(+INDEX(Comp1!J:J,MATCH($B104,Comp1!$B:$B,0)),"No")</f>
        <v>Yes</v>
      </c>
      <c r="Q104" s="14">
        <f>_xlfn.IFNA(+INDEX(Comp1!K:K,MATCH($B104,Comp1!$B:$B,0)),"No")</f>
        <v>0</v>
      </c>
      <c r="R104" s="14">
        <f>_xlfn.IFNA(+INDEX(Comp1!L:L,MATCH($B104,Comp1!$B:$B,0)),"No")</f>
        <v>0</v>
      </c>
      <c r="S104" s="14">
        <f>_xlfn.IFNA(+INDEX(Comp1!M:M,MATCH($B104,Comp1!$B:$B,0)),"No")</f>
        <v>0</v>
      </c>
      <c r="T104" s="14">
        <f>_xlfn.IFNA(+INDEX(Comp1!N:N,MATCH($B104,Comp1!$B:$B,0)),"No")</f>
        <v>0</v>
      </c>
      <c r="U104" s="14">
        <f>_xlfn.IFNA(+INDEX(Comp1!O:O,MATCH($B104,Comp1!$B:$B,0)),"No")</f>
        <v>0</v>
      </c>
      <c r="V104" s="462">
        <f>IF(J104="yes",+INDEX('Final Comp Values'!$AY:$AY,MATCH('Monthy Targets'!$B104,'Final Comp Values'!C:C,0)),0)</f>
        <v>3.32</v>
      </c>
      <c r="W104" s="462">
        <f>IF(K104="yes",+INDEX('Final Comp Values'!$AY:$AY,MATCH('Monthy Targets'!$B104,'Final Comp Values'!$C:$C,0)),0)</f>
        <v>3.32</v>
      </c>
      <c r="X104" s="462">
        <f>IF(L104="yes",+INDEX('Final Comp Values'!$AY:$AY,MATCH('Monthy Targets'!$B104,'Final Comp Values'!$C:$C,0)),0)</f>
        <v>3.32</v>
      </c>
      <c r="Y104" s="462">
        <f>IF(M104="yes",+INDEX('Final Comp Values'!$BN:$BN,MATCH('Monthy Targets'!$B104,'Final Comp Values'!$C:$C,0)),0)</f>
        <v>3.32</v>
      </c>
      <c r="Z104" s="462">
        <f>IF(N104="yes",+INDEX('Final Comp Values'!$BN:$BN,MATCH('Monthy Targets'!$B104,'Final Comp Values'!$C:$C,0)),0)</f>
        <v>3.32</v>
      </c>
      <c r="AA104" s="462">
        <f>IF(O104="yes",+INDEX('Final Comp Values'!$BN:$BN,MATCH('Monthy Targets'!$B104,'Final Comp Values'!$C:$C,0)),0)</f>
        <v>3.32</v>
      </c>
      <c r="AB104" s="462">
        <f>IF(P104="yes",+INDEX('Final Comp Values'!$BR:$BR,MATCH('Monthy Targets'!$B104,'Final Comp Values'!$C:$C,0)),0)</f>
        <v>3.34</v>
      </c>
      <c r="AC104" s="462">
        <f>IF(Q104="yes",+INDEX('Final Comp Values'!$BR:$BR,MATCH('Monthy Targets'!$B104,'Final Comp Values'!$C:$C,0)),0)</f>
        <v>0</v>
      </c>
      <c r="AD104" s="462">
        <f>IF(R104="yes",+INDEX('Final Comp Values'!$BR:$BR,MATCH('Monthy Targets'!$B104,'Final Comp Values'!$C:$C,0)),0)</f>
        <v>0</v>
      </c>
      <c r="AE104" s="462">
        <f>IF(S104="yes",+INDEX('Final Comp Values'!$BV:$BV,MATCH('Monthy Targets'!$B104,'Final Comp Values'!$C:$C,0)),0)</f>
        <v>0</v>
      </c>
      <c r="AF104" s="462">
        <f>IF(T104="yes",+INDEX('Final Comp Values'!$BV:$BV,MATCH('Monthy Targets'!$B104,'Final Comp Values'!$C:$C,0)),0)</f>
        <v>0</v>
      </c>
      <c r="AG104" s="462">
        <f>IF(U104="yes",+INDEX('Final Comp Values'!$BV:$BV,MATCH('Monthy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t="str">
        <f>_xlfn.IFNA(+INDEX(Comp1!I:I,MATCH($B105,Comp1!$B:$B,0)),"No")</f>
        <v>Yes</v>
      </c>
      <c r="P105" s="14" t="str">
        <f>_xlfn.IFNA(+INDEX(Comp1!J:J,MATCH($B105,Comp1!$B:$B,0)),"No")</f>
        <v>Yes</v>
      </c>
      <c r="Q105" s="14">
        <f>_xlfn.IFNA(+INDEX(Comp1!K:K,MATCH($B105,Comp1!$B:$B,0)),"No")</f>
        <v>0</v>
      </c>
      <c r="R105" s="14">
        <f>_xlfn.IFNA(+INDEX(Comp1!L:L,MATCH($B105,Comp1!$B:$B,0)),"No")</f>
        <v>0</v>
      </c>
      <c r="S105" s="14">
        <f>_xlfn.IFNA(+INDEX(Comp1!M:M,MATCH($B105,Comp1!$B:$B,0)),"No")</f>
        <v>0</v>
      </c>
      <c r="T105" s="14">
        <f>_xlfn.IFNA(+INDEX(Comp1!N:N,MATCH($B105,Comp1!$B:$B,0)),"No")</f>
        <v>0</v>
      </c>
      <c r="U105" s="14">
        <f>_xlfn.IFNA(+INDEX(Comp1!O:O,MATCH($B105,Comp1!$B:$B,0)),"No")</f>
        <v>0</v>
      </c>
      <c r="V105" s="462">
        <f>IF(J105="yes",+INDEX('Final Comp Values'!$AY:$AY,MATCH('Monthy Targets'!$B105,'Final Comp Values'!C:C,0)),0)</f>
        <v>3.1</v>
      </c>
      <c r="W105" s="462">
        <f>IF(K105="yes",+INDEX('Final Comp Values'!$AY:$AY,MATCH('Monthy Targets'!$B105,'Final Comp Values'!$C:$C,0)),0)</f>
        <v>3.1</v>
      </c>
      <c r="X105" s="462">
        <f>IF(L105="yes",+INDEX('Final Comp Values'!$AY:$AY,MATCH('Monthy Targets'!$B105,'Final Comp Values'!$C:$C,0)),0)</f>
        <v>3.1</v>
      </c>
      <c r="Y105" s="462">
        <f>IF(M105="yes",+INDEX('Final Comp Values'!$BN:$BN,MATCH('Monthy Targets'!$B105,'Final Comp Values'!$C:$C,0)),0)</f>
        <v>3.1</v>
      </c>
      <c r="Z105" s="462">
        <f>IF(N105="yes",+INDEX('Final Comp Values'!$BN:$BN,MATCH('Monthy Targets'!$B105,'Final Comp Values'!$C:$C,0)),0)</f>
        <v>3.1</v>
      </c>
      <c r="AA105" s="462">
        <f>IF(O105="yes",+INDEX('Final Comp Values'!$BN:$BN,MATCH('Monthy Targets'!$B105,'Final Comp Values'!$C:$C,0)),0)</f>
        <v>3.1</v>
      </c>
      <c r="AB105" s="462">
        <f>IF(P105="yes",+INDEX('Final Comp Values'!$BR:$BR,MATCH('Monthy Targets'!$B105,'Final Comp Values'!$C:$C,0)),0)</f>
        <v>3.11</v>
      </c>
      <c r="AC105" s="462">
        <f>IF(Q105="yes",+INDEX('Final Comp Values'!$BR:$BR,MATCH('Monthy Targets'!$B105,'Final Comp Values'!$C:$C,0)),0)</f>
        <v>0</v>
      </c>
      <c r="AD105" s="462">
        <f>IF(R105="yes",+INDEX('Final Comp Values'!$BR:$BR,MATCH('Monthy Targets'!$B105,'Final Comp Values'!$C:$C,0)),0)</f>
        <v>0</v>
      </c>
      <c r="AE105" s="462">
        <f>IF(S105="yes",+INDEX('Final Comp Values'!$BV:$BV,MATCH('Monthy Targets'!$B105,'Final Comp Values'!$C:$C,0)),0)</f>
        <v>0</v>
      </c>
      <c r="AF105" s="462">
        <f>IF(T105="yes",+INDEX('Final Comp Values'!$BV:$BV,MATCH('Monthy Targets'!$B105,'Final Comp Values'!$C:$C,0)),0)</f>
        <v>0</v>
      </c>
      <c r="AG105" s="462">
        <f>IF(U105="yes",+INDEX('Final Comp Values'!$BV:$BV,MATCH('Monthy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t="str">
        <f>_xlfn.IFNA(+INDEX(Comp1!I:I,MATCH($B106,Comp1!$B:$B,0)),"No")</f>
        <v>Yes</v>
      </c>
      <c r="P106" s="14" t="str">
        <f>_xlfn.IFNA(+INDEX(Comp1!J:J,MATCH($B106,Comp1!$B:$B,0)),"No")</f>
        <v>Yes</v>
      </c>
      <c r="Q106" s="14">
        <f>_xlfn.IFNA(+INDEX(Comp1!K:K,MATCH($B106,Comp1!$B:$B,0)),"No")</f>
        <v>0</v>
      </c>
      <c r="R106" s="14">
        <f>_xlfn.IFNA(+INDEX(Comp1!L:L,MATCH($B106,Comp1!$B:$B,0)),"No")</f>
        <v>0</v>
      </c>
      <c r="S106" s="14">
        <f>_xlfn.IFNA(+INDEX(Comp1!M:M,MATCH($B106,Comp1!$B:$B,0)),"No")</f>
        <v>0</v>
      </c>
      <c r="T106" s="14">
        <f>_xlfn.IFNA(+INDEX(Comp1!N:N,MATCH($B106,Comp1!$B:$B,0)),"No")</f>
        <v>0</v>
      </c>
      <c r="U106" s="14">
        <f>_xlfn.IFNA(+INDEX(Comp1!O:O,MATCH($B106,Comp1!$B:$B,0)),"No")</f>
        <v>0</v>
      </c>
      <c r="V106" s="462">
        <f>IF(J106="yes",+INDEX('Final Comp Values'!$AY:$AY,MATCH('Monthy Targets'!$B106,'Final Comp Values'!C:C,0)),0)</f>
        <v>8.6300000000000008</v>
      </c>
      <c r="W106" s="462">
        <f>IF(K106="yes",+INDEX('Final Comp Values'!$AY:$AY,MATCH('Monthy Targets'!$B106,'Final Comp Values'!$C:$C,0)),0)</f>
        <v>8.6300000000000008</v>
      </c>
      <c r="X106" s="462">
        <f>IF(L106="yes",+INDEX('Final Comp Values'!$AY:$AY,MATCH('Monthy Targets'!$B106,'Final Comp Values'!$C:$C,0)),0)</f>
        <v>8.6300000000000008</v>
      </c>
      <c r="Y106" s="462">
        <f>IF(M106="yes",+INDEX('Final Comp Values'!$BN:$BN,MATCH('Monthy Targets'!$B106,'Final Comp Values'!$C:$C,0)),0)</f>
        <v>8.6300000000000008</v>
      </c>
      <c r="Z106" s="462">
        <f>IF(N106="yes",+INDEX('Final Comp Values'!$BN:$BN,MATCH('Monthy Targets'!$B106,'Final Comp Values'!$C:$C,0)),0)</f>
        <v>8.6300000000000008</v>
      </c>
      <c r="AA106" s="462">
        <f>IF(O106="yes",+INDEX('Final Comp Values'!$BN:$BN,MATCH('Monthy Targets'!$B106,'Final Comp Values'!$C:$C,0)),0)</f>
        <v>8.6300000000000008</v>
      </c>
      <c r="AB106" s="462">
        <f>IF(P106="yes",+INDEX('Final Comp Values'!$BR:$BR,MATCH('Monthy Targets'!$B106,'Final Comp Values'!$C:$C,0)),0)</f>
        <v>8.67</v>
      </c>
      <c r="AC106" s="462">
        <f>IF(Q106="yes",+INDEX('Final Comp Values'!$BR:$BR,MATCH('Monthy Targets'!$B106,'Final Comp Values'!$C:$C,0)),0)</f>
        <v>0</v>
      </c>
      <c r="AD106" s="462">
        <f>IF(R106="yes",+INDEX('Final Comp Values'!$BR:$BR,MATCH('Monthy Targets'!$B106,'Final Comp Values'!$C:$C,0)),0)</f>
        <v>0</v>
      </c>
      <c r="AE106" s="462">
        <f>IF(S106="yes",+INDEX('Final Comp Values'!$BV:$BV,MATCH('Monthy Targets'!$B106,'Final Comp Values'!$C:$C,0)),0)</f>
        <v>0</v>
      </c>
      <c r="AF106" s="462">
        <f>IF(T106="yes",+INDEX('Final Comp Values'!$BV:$BV,MATCH('Monthy Targets'!$B106,'Final Comp Values'!$C:$C,0)),0)</f>
        <v>0</v>
      </c>
      <c r="AG106" s="462">
        <f>IF(U106="yes",+INDEX('Final Comp Values'!$BV:$BV,MATCH('Monthy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t="str">
        <f>_xlfn.IFNA(+INDEX(Comp1!I:I,MATCH($B107,Comp1!$B:$B,0)),"No")</f>
        <v>Yes</v>
      </c>
      <c r="P107" s="14" t="str">
        <f>_xlfn.IFNA(+INDEX(Comp1!J:J,MATCH($B107,Comp1!$B:$B,0)),"No")</f>
        <v>Yes</v>
      </c>
      <c r="Q107" s="14">
        <f>_xlfn.IFNA(+INDEX(Comp1!K:K,MATCH($B107,Comp1!$B:$B,0)),"No")</f>
        <v>0</v>
      </c>
      <c r="R107" s="14">
        <f>_xlfn.IFNA(+INDEX(Comp1!L:L,MATCH($B107,Comp1!$B:$B,0)),"No")</f>
        <v>0</v>
      </c>
      <c r="S107" s="14">
        <f>_xlfn.IFNA(+INDEX(Comp1!M:M,MATCH($B107,Comp1!$B:$B,0)),"No")</f>
        <v>0</v>
      </c>
      <c r="T107" s="14">
        <f>_xlfn.IFNA(+INDEX(Comp1!N:N,MATCH($B107,Comp1!$B:$B,0)),"No")</f>
        <v>0</v>
      </c>
      <c r="U107" s="14">
        <f>_xlfn.IFNA(+INDEX(Comp1!O:O,MATCH($B107,Comp1!$B:$B,0)),"No")</f>
        <v>0</v>
      </c>
      <c r="V107" s="462">
        <f>IF(J107="yes",+INDEX('Final Comp Values'!$AY:$AY,MATCH('Monthy Targets'!$B107,'Final Comp Values'!C:C,0)),0)</f>
        <v>7.86</v>
      </c>
      <c r="W107" s="462">
        <f>IF(K107="yes",+INDEX('Final Comp Values'!$AY:$AY,MATCH('Monthy Targets'!$B107,'Final Comp Values'!$C:$C,0)),0)</f>
        <v>7.86</v>
      </c>
      <c r="X107" s="462">
        <f>IF(L107="yes",+INDEX('Final Comp Values'!$AY:$AY,MATCH('Monthy Targets'!$B107,'Final Comp Values'!$C:$C,0)),0)</f>
        <v>7.86</v>
      </c>
      <c r="Y107" s="462">
        <f>IF(M107="yes",+INDEX('Final Comp Values'!$BN:$BN,MATCH('Monthy Targets'!$B107,'Final Comp Values'!$C:$C,0)),0)</f>
        <v>7.86</v>
      </c>
      <c r="Z107" s="462">
        <f>IF(N107="yes",+INDEX('Final Comp Values'!$BN:$BN,MATCH('Monthy Targets'!$B107,'Final Comp Values'!$C:$C,0)),0)</f>
        <v>7.86</v>
      </c>
      <c r="AA107" s="462">
        <f>IF(O107="yes",+INDEX('Final Comp Values'!$BN:$BN,MATCH('Monthy Targets'!$B107,'Final Comp Values'!$C:$C,0)),0)</f>
        <v>7.86</v>
      </c>
      <c r="AB107" s="462">
        <f>IF(P107="yes",+INDEX('Final Comp Values'!$BR:$BR,MATCH('Monthy Targets'!$B107,'Final Comp Values'!$C:$C,0)),0)</f>
        <v>7.9</v>
      </c>
      <c r="AC107" s="462">
        <f>IF(Q107="yes",+INDEX('Final Comp Values'!$BR:$BR,MATCH('Monthy Targets'!$B107,'Final Comp Values'!$C:$C,0)),0)</f>
        <v>0</v>
      </c>
      <c r="AD107" s="462">
        <f>IF(R107="yes",+INDEX('Final Comp Values'!$BR:$BR,MATCH('Monthy Targets'!$B107,'Final Comp Values'!$C:$C,0)),0)</f>
        <v>0</v>
      </c>
      <c r="AE107" s="462">
        <f>IF(S107="yes",+INDEX('Final Comp Values'!$BV:$BV,MATCH('Monthy Targets'!$B107,'Final Comp Values'!$C:$C,0)),0)</f>
        <v>0</v>
      </c>
      <c r="AF107" s="462">
        <f>IF(T107="yes",+INDEX('Final Comp Values'!$BV:$BV,MATCH('Monthy Targets'!$B107,'Final Comp Values'!$C:$C,0)),0)</f>
        <v>0</v>
      </c>
      <c r="AG107" s="462">
        <f>IF(U107="yes",+INDEX('Final Comp Values'!$BV:$BV,MATCH('Monthy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t="str">
        <f>_xlfn.IFNA(+INDEX(Comp1!I:I,MATCH($B108,Comp1!$B:$B,0)),"No")</f>
        <v>Yes</v>
      </c>
      <c r="P108" s="14" t="str">
        <f>_xlfn.IFNA(+INDEX(Comp1!J:J,MATCH($B108,Comp1!$B:$B,0)),"No")</f>
        <v>Yes</v>
      </c>
      <c r="Q108" s="14">
        <f>_xlfn.IFNA(+INDEX(Comp1!K:K,MATCH($B108,Comp1!$B:$B,0)),"No")</f>
        <v>0</v>
      </c>
      <c r="R108" s="14">
        <f>_xlfn.IFNA(+INDEX(Comp1!L:L,MATCH($B108,Comp1!$B:$B,0)),"No")</f>
        <v>0</v>
      </c>
      <c r="S108" s="14">
        <f>_xlfn.IFNA(+INDEX(Comp1!M:M,MATCH($B108,Comp1!$B:$B,0)),"No")</f>
        <v>0</v>
      </c>
      <c r="T108" s="14">
        <f>_xlfn.IFNA(+INDEX(Comp1!N:N,MATCH($B108,Comp1!$B:$B,0)),"No")</f>
        <v>0</v>
      </c>
      <c r="U108" s="14">
        <f>_xlfn.IFNA(+INDEX(Comp1!O:O,MATCH($B108,Comp1!$B:$B,0)),"No")</f>
        <v>0</v>
      </c>
      <c r="V108" s="462">
        <f>IF(J108="yes",+INDEX('Final Comp Values'!$AY:$AY,MATCH('Monthy Targets'!$B108,'Final Comp Values'!C:C,0)),0)</f>
        <v>3.8</v>
      </c>
      <c r="W108" s="462">
        <f>IF(K108="yes",+INDEX('Final Comp Values'!$AY:$AY,MATCH('Monthy Targets'!$B108,'Final Comp Values'!$C:$C,0)),0)</f>
        <v>3.8</v>
      </c>
      <c r="X108" s="462">
        <f>IF(L108="yes",+INDEX('Final Comp Values'!$AY:$AY,MATCH('Monthy Targets'!$B108,'Final Comp Values'!$C:$C,0)),0)</f>
        <v>3.8</v>
      </c>
      <c r="Y108" s="462">
        <f>IF(M108="yes",+INDEX('Final Comp Values'!$BN:$BN,MATCH('Monthy Targets'!$B108,'Final Comp Values'!$C:$C,0)),0)</f>
        <v>3.8</v>
      </c>
      <c r="Z108" s="462">
        <f>IF(N108="yes",+INDEX('Final Comp Values'!$BN:$BN,MATCH('Monthy Targets'!$B108,'Final Comp Values'!$C:$C,0)),0)</f>
        <v>3.8</v>
      </c>
      <c r="AA108" s="462">
        <f>IF(O108="yes",+INDEX('Final Comp Values'!$BN:$BN,MATCH('Monthy Targets'!$B108,'Final Comp Values'!$C:$C,0)),0)</f>
        <v>3.8</v>
      </c>
      <c r="AB108" s="462">
        <f>IF(P108="yes",+INDEX('Final Comp Values'!$BR:$BR,MATCH('Monthy Targets'!$B108,'Final Comp Values'!$C:$C,0)),0)</f>
        <v>3.82</v>
      </c>
      <c r="AC108" s="462">
        <f>IF(Q108="yes",+INDEX('Final Comp Values'!$BR:$BR,MATCH('Monthy Targets'!$B108,'Final Comp Values'!$C:$C,0)),0)</f>
        <v>0</v>
      </c>
      <c r="AD108" s="462">
        <f>IF(R108="yes",+INDEX('Final Comp Values'!$BR:$BR,MATCH('Monthy Targets'!$B108,'Final Comp Values'!$C:$C,0)),0)</f>
        <v>0</v>
      </c>
      <c r="AE108" s="462">
        <f>IF(S108="yes",+INDEX('Final Comp Values'!$BV:$BV,MATCH('Monthy Targets'!$B108,'Final Comp Values'!$C:$C,0)),0)</f>
        <v>0</v>
      </c>
      <c r="AF108" s="462">
        <f>IF(T108="yes",+INDEX('Final Comp Values'!$BV:$BV,MATCH('Monthy Targets'!$B108,'Final Comp Values'!$C:$C,0)),0)</f>
        <v>0</v>
      </c>
      <c r="AG108" s="462">
        <f>IF(U108="yes",+INDEX('Final Comp Values'!$BV:$BV,MATCH('Monthy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t="str">
        <f>_xlfn.IFNA(+INDEX(Comp1!I:I,MATCH($B109,Comp1!$B:$B,0)),"No")</f>
        <v>Yes</v>
      </c>
      <c r="P109" s="14" t="str">
        <f>_xlfn.IFNA(+INDEX(Comp1!J:J,MATCH($B109,Comp1!$B:$B,0)),"No")</f>
        <v>Yes</v>
      </c>
      <c r="Q109" s="14">
        <f>_xlfn.IFNA(+INDEX(Comp1!K:K,MATCH($B109,Comp1!$B:$B,0)),"No")</f>
        <v>0</v>
      </c>
      <c r="R109" s="14">
        <f>_xlfn.IFNA(+INDEX(Comp1!L:L,MATCH($B109,Comp1!$B:$B,0)),"No")</f>
        <v>0</v>
      </c>
      <c r="S109" s="14">
        <f>_xlfn.IFNA(+INDEX(Comp1!M:M,MATCH($B109,Comp1!$B:$B,0)),"No")</f>
        <v>0</v>
      </c>
      <c r="T109" s="14">
        <f>_xlfn.IFNA(+INDEX(Comp1!N:N,MATCH($B109,Comp1!$B:$B,0)),"No")</f>
        <v>0</v>
      </c>
      <c r="U109" s="14">
        <f>_xlfn.IFNA(+INDEX(Comp1!O:O,MATCH($B109,Comp1!$B:$B,0)),"No")</f>
        <v>0</v>
      </c>
      <c r="V109" s="462">
        <f>IF(J109="yes",+INDEX('Final Comp Values'!$AY:$AY,MATCH('Monthy Targets'!$B109,'Final Comp Values'!C:C,0)),0)</f>
        <v>17.760000000000002</v>
      </c>
      <c r="W109" s="462">
        <f>IF(K109="yes",+INDEX('Final Comp Values'!$AY:$AY,MATCH('Monthy Targets'!$B109,'Final Comp Values'!$C:$C,0)),0)</f>
        <v>17.760000000000002</v>
      </c>
      <c r="X109" s="462">
        <f>IF(L109="yes",+INDEX('Final Comp Values'!$AY:$AY,MATCH('Monthy Targets'!$B109,'Final Comp Values'!$C:$C,0)),0)</f>
        <v>17.760000000000002</v>
      </c>
      <c r="Y109" s="462">
        <f>IF(M109="yes",+INDEX('Final Comp Values'!$BN:$BN,MATCH('Monthy Targets'!$B109,'Final Comp Values'!$C:$C,0)),0)</f>
        <v>17.760000000000002</v>
      </c>
      <c r="Z109" s="462">
        <f>IF(N109="yes",+INDEX('Final Comp Values'!$BN:$BN,MATCH('Monthy Targets'!$B109,'Final Comp Values'!$C:$C,0)),0)</f>
        <v>17.760000000000002</v>
      </c>
      <c r="AA109" s="462">
        <f>IF(O109="yes",+INDEX('Final Comp Values'!$BN:$BN,MATCH('Monthy Targets'!$B109,'Final Comp Values'!$C:$C,0)),0)</f>
        <v>17.760000000000002</v>
      </c>
      <c r="AB109" s="462">
        <f>IF(P109="yes",+INDEX('Final Comp Values'!$BR:$BR,MATCH('Monthy Targets'!$B109,'Final Comp Values'!$C:$C,0)),0)</f>
        <v>17.850000000000001</v>
      </c>
      <c r="AC109" s="462">
        <f>IF(Q109="yes",+INDEX('Final Comp Values'!$BR:$BR,MATCH('Monthy Targets'!$B109,'Final Comp Values'!$C:$C,0)),0)</f>
        <v>0</v>
      </c>
      <c r="AD109" s="462">
        <f>IF(R109="yes",+INDEX('Final Comp Values'!$BR:$BR,MATCH('Monthy Targets'!$B109,'Final Comp Values'!$C:$C,0)),0)</f>
        <v>0</v>
      </c>
      <c r="AE109" s="462">
        <f>IF(S109="yes",+INDEX('Final Comp Values'!$BV:$BV,MATCH('Monthy Targets'!$B109,'Final Comp Values'!$C:$C,0)),0)</f>
        <v>0</v>
      </c>
      <c r="AF109" s="462">
        <f>IF(T109="yes",+INDEX('Final Comp Values'!$BV:$BV,MATCH('Monthy Targets'!$B109,'Final Comp Values'!$C:$C,0)),0)</f>
        <v>0</v>
      </c>
      <c r="AG109" s="462">
        <f>IF(U109="yes",+INDEX('Final Comp Values'!$BV:$BV,MATCH('Monthy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t="str">
        <f>_xlfn.IFNA(+INDEX(Comp1!I:I,MATCH($B110,Comp1!$B:$B,0)),"No")</f>
        <v>Yes</v>
      </c>
      <c r="P110" s="14" t="str">
        <f>_xlfn.IFNA(+INDEX(Comp1!J:J,MATCH($B110,Comp1!$B:$B,0)),"No")</f>
        <v>Yes</v>
      </c>
      <c r="Q110" s="14">
        <f>_xlfn.IFNA(+INDEX(Comp1!K:K,MATCH($B110,Comp1!$B:$B,0)),"No")</f>
        <v>0</v>
      </c>
      <c r="R110" s="14">
        <f>_xlfn.IFNA(+INDEX(Comp1!L:L,MATCH($B110,Comp1!$B:$B,0)),"No")</f>
        <v>0</v>
      </c>
      <c r="S110" s="14">
        <f>_xlfn.IFNA(+INDEX(Comp1!M:M,MATCH($B110,Comp1!$B:$B,0)),"No")</f>
        <v>0</v>
      </c>
      <c r="T110" s="14">
        <f>_xlfn.IFNA(+INDEX(Comp1!N:N,MATCH($B110,Comp1!$B:$B,0)),"No")</f>
        <v>0</v>
      </c>
      <c r="U110" s="14">
        <f>_xlfn.IFNA(+INDEX(Comp1!O:O,MATCH($B110,Comp1!$B:$B,0)),"No")</f>
        <v>0</v>
      </c>
      <c r="V110" s="462">
        <f>IF(J110="yes",+INDEX('Final Comp Values'!$AY:$AY,MATCH('Monthy Targets'!$B110,'Final Comp Values'!C:C,0)),0)</f>
        <v>6.88</v>
      </c>
      <c r="W110" s="462">
        <f>IF(K110="yes",+INDEX('Final Comp Values'!$AY:$AY,MATCH('Monthy Targets'!$B110,'Final Comp Values'!$C:$C,0)),0)</f>
        <v>6.88</v>
      </c>
      <c r="X110" s="462">
        <f>IF(L110="yes",+INDEX('Final Comp Values'!$AY:$AY,MATCH('Monthy Targets'!$B110,'Final Comp Values'!$C:$C,0)),0)</f>
        <v>6.88</v>
      </c>
      <c r="Y110" s="462">
        <f>IF(M110="yes",+INDEX('Final Comp Values'!$BN:$BN,MATCH('Monthy Targets'!$B110,'Final Comp Values'!$C:$C,0)),0)</f>
        <v>6.88</v>
      </c>
      <c r="Z110" s="462">
        <f>IF(N110="yes",+INDEX('Final Comp Values'!$BN:$BN,MATCH('Monthy Targets'!$B110,'Final Comp Values'!$C:$C,0)),0)</f>
        <v>6.88</v>
      </c>
      <c r="AA110" s="462">
        <f>IF(O110="yes",+INDEX('Final Comp Values'!$BN:$BN,MATCH('Monthy Targets'!$B110,'Final Comp Values'!$C:$C,0)),0)</f>
        <v>6.88</v>
      </c>
      <c r="AB110" s="462">
        <f>IF(P110="yes",+INDEX('Final Comp Values'!$BR:$BR,MATCH('Monthy Targets'!$B110,'Final Comp Values'!$C:$C,0)),0)</f>
        <v>6.91</v>
      </c>
      <c r="AC110" s="462">
        <f>IF(Q110="yes",+INDEX('Final Comp Values'!$BR:$BR,MATCH('Monthy Targets'!$B110,'Final Comp Values'!$C:$C,0)),0)</f>
        <v>0</v>
      </c>
      <c r="AD110" s="462">
        <f>IF(R110="yes",+INDEX('Final Comp Values'!$BR:$BR,MATCH('Monthy Targets'!$B110,'Final Comp Values'!$C:$C,0)),0)</f>
        <v>0</v>
      </c>
      <c r="AE110" s="462">
        <f>IF(S110="yes",+INDEX('Final Comp Values'!$BV:$BV,MATCH('Monthy Targets'!$B110,'Final Comp Values'!$C:$C,0)),0)</f>
        <v>0</v>
      </c>
      <c r="AF110" s="462">
        <f>IF(T110="yes",+INDEX('Final Comp Values'!$BV:$BV,MATCH('Monthy Targets'!$B110,'Final Comp Values'!$C:$C,0)),0)</f>
        <v>0</v>
      </c>
      <c r="AG110" s="462">
        <f>IF(U110="yes",+INDEX('Final Comp Values'!$BV:$BV,MATCH('Monthy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t="str">
        <f>_xlfn.IFNA(+INDEX(Comp1!I:I,MATCH($B111,Comp1!$B:$B,0)),"No")</f>
        <v>Yes</v>
      </c>
      <c r="P111" s="14" t="str">
        <f>_xlfn.IFNA(+INDEX(Comp1!J:J,MATCH($B111,Comp1!$B:$B,0)),"No")</f>
        <v>Yes</v>
      </c>
      <c r="Q111" s="14">
        <f>_xlfn.IFNA(+INDEX(Comp1!K:K,MATCH($B111,Comp1!$B:$B,0)),"No")</f>
        <v>0</v>
      </c>
      <c r="R111" s="14">
        <f>_xlfn.IFNA(+INDEX(Comp1!L:L,MATCH($B111,Comp1!$B:$B,0)),"No")</f>
        <v>0</v>
      </c>
      <c r="S111" s="14">
        <f>_xlfn.IFNA(+INDEX(Comp1!M:M,MATCH($B111,Comp1!$B:$B,0)),"No")</f>
        <v>0</v>
      </c>
      <c r="T111" s="14">
        <f>_xlfn.IFNA(+INDEX(Comp1!N:N,MATCH($B111,Comp1!$B:$B,0)),"No")</f>
        <v>0</v>
      </c>
      <c r="U111" s="14">
        <f>_xlfn.IFNA(+INDEX(Comp1!O:O,MATCH($B111,Comp1!$B:$B,0)),"No")</f>
        <v>0</v>
      </c>
      <c r="V111" s="462">
        <f>IF(J111="yes",+INDEX('Final Comp Values'!$AY:$AY,MATCH('Monthy Targets'!$B111,'Final Comp Values'!C:C,0)),0)</f>
        <v>3.79</v>
      </c>
      <c r="W111" s="462">
        <f>IF(K111="yes",+INDEX('Final Comp Values'!$AY:$AY,MATCH('Monthy Targets'!$B111,'Final Comp Values'!$C:$C,0)),0)</f>
        <v>3.79</v>
      </c>
      <c r="X111" s="462">
        <f>IF(L111="yes",+INDEX('Final Comp Values'!$AY:$AY,MATCH('Monthy Targets'!$B111,'Final Comp Values'!$C:$C,0)),0)</f>
        <v>3.79</v>
      </c>
      <c r="Y111" s="462">
        <f>IF(M111="yes",+INDEX('Final Comp Values'!$BN:$BN,MATCH('Monthy Targets'!$B111,'Final Comp Values'!$C:$C,0)),0)</f>
        <v>3.79</v>
      </c>
      <c r="Z111" s="462">
        <f>IF(N111="yes",+INDEX('Final Comp Values'!$BN:$BN,MATCH('Monthy Targets'!$B111,'Final Comp Values'!$C:$C,0)),0)</f>
        <v>3.79</v>
      </c>
      <c r="AA111" s="462">
        <f>IF(O111="yes",+INDEX('Final Comp Values'!$BN:$BN,MATCH('Monthy Targets'!$B111,'Final Comp Values'!$C:$C,0)),0)</f>
        <v>3.79</v>
      </c>
      <c r="AB111" s="462">
        <f>IF(P111="yes",+INDEX('Final Comp Values'!$BR:$BR,MATCH('Monthy Targets'!$B111,'Final Comp Values'!$C:$C,0)),0)</f>
        <v>3.81</v>
      </c>
      <c r="AC111" s="462">
        <f>IF(Q111="yes",+INDEX('Final Comp Values'!$BR:$BR,MATCH('Monthy Targets'!$B111,'Final Comp Values'!$C:$C,0)),0)</f>
        <v>0</v>
      </c>
      <c r="AD111" s="462">
        <f>IF(R111="yes",+INDEX('Final Comp Values'!$BR:$BR,MATCH('Monthy Targets'!$B111,'Final Comp Values'!$C:$C,0)),0)</f>
        <v>0</v>
      </c>
      <c r="AE111" s="462">
        <f>IF(S111="yes",+INDEX('Final Comp Values'!$BV:$BV,MATCH('Monthy Targets'!$B111,'Final Comp Values'!$C:$C,0)),0)</f>
        <v>0</v>
      </c>
      <c r="AF111" s="462">
        <f>IF(T111="yes",+INDEX('Final Comp Values'!$BV:$BV,MATCH('Monthy Targets'!$B111,'Final Comp Values'!$C:$C,0)),0)</f>
        <v>0</v>
      </c>
      <c r="AG111" s="462">
        <f>IF(U111="yes",+INDEX('Final Comp Values'!$BV:$BV,MATCH('Monthy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t="str">
        <f>_xlfn.IFNA(+INDEX(Comp1!I:I,MATCH($B112,Comp1!$B:$B,0)),"No")</f>
        <v>Yes</v>
      </c>
      <c r="P112" s="14" t="str">
        <f>_xlfn.IFNA(+INDEX(Comp1!J:J,MATCH($B112,Comp1!$B:$B,0)),"No")</f>
        <v>Yes</v>
      </c>
      <c r="Q112" s="14">
        <f>_xlfn.IFNA(+INDEX(Comp1!K:K,MATCH($B112,Comp1!$B:$B,0)),"No")</f>
        <v>0</v>
      </c>
      <c r="R112" s="14">
        <f>_xlfn.IFNA(+INDEX(Comp1!L:L,MATCH($B112,Comp1!$B:$B,0)),"No")</f>
        <v>0</v>
      </c>
      <c r="S112" s="14">
        <f>_xlfn.IFNA(+INDEX(Comp1!M:M,MATCH($B112,Comp1!$B:$B,0)),"No")</f>
        <v>0</v>
      </c>
      <c r="T112" s="14">
        <f>_xlfn.IFNA(+INDEX(Comp1!N:N,MATCH($B112,Comp1!$B:$B,0)),"No")</f>
        <v>0</v>
      </c>
      <c r="U112" s="14">
        <f>_xlfn.IFNA(+INDEX(Comp1!O:O,MATCH($B112,Comp1!$B:$B,0)),"No")</f>
        <v>0</v>
      </c>
      <c r="V112" s="462">
        <f>IF(J112="yes",+INDEX('Final Comp Values'!$AY:$AY,MATCH('Monthy Targets'!$B112,'Final Comp Values'!C:C,0)),0)</f>
        <v>2.79</v>
      </c>
      <c r="W112" s="462">
        <f>IF(K112="yes",+INDEX('Final Comp Values'!$AY:$AY,MATCH('Monthy Targets'!$B112,'Final Comp Values'!$C:$C,0)),0)</f>
        <v>2.79</v>
      </c>
      <c r="X112" s="462">
        <f>IF(L112="yes",+INDEX('Final Comp Values'!$AY:$AY,MATCH('Monthy Targets'!$B112,'Final Comp Values'!$C:$C,0)),0)</f>
        <v>2.79</v>
      </c>
      <c r="Y112" s="462">
        <f>IF(M112="yes",+INDEX('Final Comp Values'!$BN:$BN,MATCH('Monthy Targets'!$B112,'Final Comp Values'!$C:$C,0)),0)</f>
        <v>2.79</v>
      </c>
      <c r="Z112" s="462">
        <f>IF(N112="yes",+INDEX('Final Comp Values'!$BN:$BN,MATCH('Monthy Targets'!$B112,'Final Comp Values'!$C:$C,0)),0)</f>
        <v>2.79</v>
      </c>
      <c r="AA112" s="462">
        <f>IF(O112="yes",+INDEX('Final Comp Values'!$BN:$BN,MATCH('Monthy Targets'!$B112,'Final Comp Values'!$C:$C,0)),0)</f>
        <v>2.79</v>
      </c>
      <c r="AB112" s="462">
        <f>IF(P112="yes",+INDEX('Final Comp Values'!$BR:$BR,MATCH('Monthy Targets'!$B112,'Final Comp Values'!$C:$C,0)),0)</f>
        <v>2.8</v>
      </c>
      <c r="AC112" s="462">
        <f>IF(Q112="yes",+INDEX('Final Comp Values'!$BR:$BR,MATCH('Monthy Targets'!$B112,'Final Comp Values'!$C:$C,0)),0)</f>
        <v>0</v>
      </c>
      <c r="AD112" s="462">
        <f>IF(R112="yes",+INDEX('Final Comp Values'!$BR:$BR,MATCH('Monthy Targets'!$B112,'Final Comp Values'!$C:$C,0)),0)</f>
        <v>0</v>
      </c>
      <c r="AE112" s="462">
        <f>IF(S112="yes",+INDEX('Final Comp Values'!$BV:$BV,MATCH('Monthy Targets'!$B112,'Final Comp Values'!$C:$C,0)),0)</f>
        <v>0</v>
      </c>
      <c r="AF112" s="462">
        <f>IF(T112="yes",+INDEX('Final Comp Values'!$BV:$BV,MATCH('Monthy Targets'!$B112,'Final Comp Values'!$C:$C,0)),0)</f>
        <v>0</v>
      </c>
      <c r="AG112" s="462">
        <f>IF(U112="yes",+INDEX('Final Comp Values'!$BV:$BV,MATCH('Monthy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t="str">
        <f>_xlfn.IFNA(+INDEX(Comp1!I:I,MATCH($B113,Comp1!$B:$B,0)),"No")</f>
        <v>NO</v>
      </c>
      <c r="P113" s="14" t="str">
        <f>_xlfn.IFNA(+INDEX(Comp1!J:J,MATCH($B113,Comp1!$B:$B,0)),"No")</f>
        <v>No</v>
      </c>
      <c r="Q113" s="14">
        <f>_xlfn.IFNA(+INDEX(Comp1!K:K,MATCH($B113,Comp1!$B:$B,0)),"No")</f>
        <v>0</v>
      </c>
      <c r="R113" s="14">
        <f>_xlfn.IFNA(+INDEX(Comp1!L:L,MATCH($B113,Comp1!$B:$B,0)),"No")</f>
        <v>0</v>
      </c>
      <c r="S113" s="14">
        <f>_xlfn.IFNA(+INDEX(Comp1!M:M,MATCH($B113,Comp1!$B:$B,0)),"No")</f>
        <v>0</v>
      </c>
      <c r="T113" s="14">
        <f>_xlfn.IFNA(+INDEX(Comp1!N:N,MATCH($B113,Comp1!$B:$B,0)),"No")</f>
        <v>0</v>
      </c>
      <c r="U113" s="14">
        <f>_xlfn.IFNA(+INDEX(Comp1!O:O,MATCH($B113,Comp1!$B:$B,0)),"No")</f>
        <v>0</v>
      </c>
      <c r="V113" s="462">
        <f>IF(J113="yes",+INDEX('Final Comp Values'!$AY:$AY,MATCH('Monthy Targets'!$B113,'Final Comp Values'!C:C,0)),0)</f>
        <v>5.7</v>
      </c>
      <c r="W113" s="462">
        <f>IF(K113="yes",+INDEX('Final Comp Values'!$AY:$AY,MATCH('Monthy Targets'!$B113,'Final Comp Values'!$C:$C,0)),0)</f>
        <v>5.7</v>
      </c>
      <c r="X113" s="462">
        <f>IF(L113="yes",+INDEX('Final Comp Values'!$AY:$AY,MATCH('Monthy Targets'!$B113,'Final Comp Values'!$C:$C,0)),0)</f>
        <v>5.7</v>
      </c>
      <c r="Y113" s="462">
        <f>IF(M113="yes",+INDEX('Final Comp Values'!$BN:$BN,MATCH('Monthy Targets'!$B113,'Final Comp Values'!$C:$C,0)),0)</f>
        <v>0</v>
      </c>
      <c r="Z113" s="462">
        <f>IF(N113="yes",+INDEX('Final Comp Values'!$BN:$BN,MATCH('Monthy Targets'!$B113,'Final Comp Values'!$C:$C,0)),0)</f>
        <v>0</v>
      </c>
      <c r="AA113" s="462">
        <f>IF(O113="yes",+INDEX('Final Comp Values'!$BN:$BN,MATCH('Monthy Targets'!$B113,'Final Comp Values'!$C:$C,0)),0)</f>
        <v>0</v>
      </c>
      <c r="AB113" s="462">
        <f>IF(P113="yes",+INDEX('Final Comp Values'!$BR:$BR,MATCH('Monthy Targets'!$B113,'Final Comp Values'!$C:$C,0)),0)</f>
        <v>0</v>
      </c>
      <c r="AC113" s="462">
        <f>IF(Q113="yes",+INDEX('Final Comp Values'!$BR:$BR,MATCH('Monthy Targets'!$B113,'Final Comp Values'!$C:$C,0)),0)</f>
        <v>0</v>
      </c>
      <c r="AD113" s="462">
        <f>IF(R113="yes",+INDEX('Final Comp Values'!$BR:$BR,MATCH('Monthy Targets'!$B113,'Final Comp Values'!$C:$C,0)),0)</f>
        <v>0</v>
      </c>
      <c r="AE113" s="462">
        <f>IF(S113="yes",+INDEX('Final Comp Values'!$BV:$BV,MATCH('Monthy Targets'!$B113,'Final Comp Values'!$C:$C,0)),0)</f>
        <v>0</v>
      </c>
      <c r="AF113" s="462">
        <f>IF(T113="yes",+INDEX('Final Comp Values'!$BV:$BV,MATCH('Monthy Targets'!$B113,'Final Comp Values'!$C:$C,0)),0)</f>
        <v>0</v>
      </c>
      <c r="AG113" s="462">
        <f>IF(U113="yes",+INDEX('Final Comp Values'!$BV:$BV,MATCH('Monthy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2">
        <f>IF(J114="yes",+INDEX('Final Comp Values'!$AY:$AY,MATCH('Monthy Targets'!$B114,'Final Comp Values'!C:C,0)),0)</f>
        <v>0</v>
      </c>
      <c r="W114" s="462">
        <f>IF(K114="yes",+INDEX('Final Comp Values'!$AY:$AY,MATCH('Monthy Targets'!$B114,'Final Comp Values'!$C:$C,0)),0)</f>
        <v>0</v>
      </c>
      <c r="X114" s="462">
        <f>IF(L114="yes",+INDEX('Final Comp Values'!$AY:$AY,MATCH('Monthy Targets'!$B114,'Final Comp Values'!$C:$C,0)),0)</f>
        <v>0</v>
      </c>
      <c r="Y114" s="462">
        <f>IF(M114="yes",+INDEX('Final Comp Values'!$BN:$BN,MATCH('Monthy Targets'!$B114,'Final Comp Values'!$C:$C,0)),0)</f>
        <v>0</v>
      </c>
      <c r="Z114" s="462">
        <f>IF(N114="yes",+INDEX('Final Comp Values'!$BN:$BN,MATCH('Monthy Targets'!$B114,'Final Comp Values'!$C:$C,0)),0)</f>
        <v>0</v>
      </c>
      <c r="AA114" s="462">
        <f>IF(O114="yes",+INDEX('Final Comp Values'!$BN:$BN,MATCH('Monthy Targets'!$B114,'Final Comp Values'!$C:$C,0)),0)</f>
        <v>0</v>
      </c>
      <c r="AB114" s="462">
        <f>IF(P114="yes",+INDEX('Final Comp Values'!$BR:$BR,MATCH('Monthy Targets'!$B114,'Final Comp Values'!$C:$C,0)),0)</f>
        <v>0</v>
      </c>
      <c r="AC114" s="462">
        <f>IF(Q114="yes",+INDEX('Final Comp Values'!$BR:$BR,MATCH('Monthy Targets'!$B114,'Final Comp Values'!$C:$C,0)),0)</f>
        <v>0</v>
      </c>
      <c r="AD114" s="462">
        <f>IF(R114="yes",+INDEX('Final Comp Values'!$BR:$BR,MATCH('Monthy Targets'!$B114,'Final Comp Values'!$C:$C,0)),0)</f>
        <v>0</v>
      </c>
      <c r="AE114" s="462">
        <f>IF(S114="yes",+INDEX('Final Comp Values'!$BV:$BV,MATCH('Monthy Targets'!$B114,'Final Comp Values'!$C:$C,0)),0)</f>
        <v>0</v>
      </c>
      <c r="AF114" s="462">
        <f>IF(T114="yes",+INDEX('Final Comp Values'!$BV:$BV,MATCH('Monthy Targets'!$B114,'Final Comp Values'!$C:$C,0)),0)</f>
        <v>0</v>
      </c>
      <c r="AG114" s="462">
        <f>IF(U114="yes",+INDEX('Final Comp Values'!$BV:$BV,MATCH('Monthy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t="str">
        <f>_xlfn.IFNA(+INDEX(Comp1!I:I,MATCH($B115,Comp1!$B:$B,0)),"No")</f>
        <v>Yes</v>
      </c>
      <c r="P115" s="14" t="str">
        <f>_xlfn.IFNA(+INDEX(Comp1!J:J,MATCH($B115,Comp1!$B:$B,0)),"No")</f>
        <v>Yes</v>
      </c>
      <c r="Q115" s="14">
        <f>_xlfn.IFNA(+INDEX(Comp1!K:K,MATCH($B115,Comp1!$B:$B,0)),"No")</f>
        <v>0</v>
      </c>
      <c r="R115" s="14">
        <f>_xlfn.IFNA(+INDEX(Comp1!L:L,MATCH($B115,Comp1!$B:$B,0)),"No")</f>
        <v>0</v>
      </c>
      <c r="S115" s="14">
        <f>_xlfn.IFNA(+INDEX(Comp1!M:M,MATCH($B115,Comp1!$B:$B,0)),"No")</f>
        <v>0</v>
      </c>
      <c r="T115" s="14">
        <f>_xlfn.IFNA(+INDEX(Comp1!N:N,MATCH($B115,Comp1!$B:$B,0)),"No")</f>
        <v>0</v>
      </c>
      <c r="U115" s="14">
        <f>_xlfn.IFNA(+INDEX(Comp1!O:O,MATCH($B115,Comp1!$B:$B,0)),"No")</f>
        <v>0</v>
      </c>
      <c r="V115" s="462">
        <f>IF(J115="yes",+INDEX('Final Comp Values'!$AY:$AY,MATCH('Monthy Targets'!$B115,'Final Comp Values'!C:C,0)),0)</f>
        <v>2.64</v>
      </c>
      <c r="W115" s="462">
        <f>IF(K115="yes",+INDEX('Final Comp Values'!$AY:$AY,MATCH('Monthy Targets'!$B115,'Final Comp Values'!$C:$C,0)),0)</f>
        <v>2.64</v>
      </c>
      <c r="X115" s="462">
        <f>IF(L115="yes",+INDEX('Final Comp Values'!$AY:$AY,MATCH('Monthy Targets'!$B115,'Final Comp Values'!$C:$C,0)),0)</f>
        <v>2.64</v>
      </c>
      <c r="Y115" s="462">
        <f>IF(M115="yes",+INDEX('Final Comp Values'!$BN:$BN,MATCH('Monthy Targets'!$B115,'Final Comp Values'!$C:$C,0)),0)</f>
        <v>2.64</v>
      </c>
      <c r="Z115" s="462">
        <f>IF(N115="yes",+INDEX('Final Comp Values'!$BN:$BN,MATCH('Monthy Targets'!$B115,'Final Comp Values'!$C:$C,0)),0)</f>
        <v>2.64</v>
      </c>
      <c r="AA115" s="462">
        <f>IF(O115="yes",+INDEX('Final Comp Values'!$BN:$BN,MATCH('Monthy Targets'!$B115,'Final Comp Values'!$C:$C,0)),0)</f>
        <v>2.64</v>
      </c>
      <c r="AB115" s="462">
        <f>IF(P115="yes",+INDEX('Final Comp Values'!$BR:$BR,MATCH('Monthy Targets'!$B115,'Final Comp Values'!$C:$C,0)),0)</f>
        <v>2.66</v>
      </c>
      <c r="AC115" s="462">
        <f>IF(Q115="yes",+INDEX('Final Comp Values'!$BR:$BR,MATCH('Monthy Targets'!$B115,'Final Comp Values'!$C:$C,0)),0)</f>
        <v>0</v>
      </c>
      <c r="AD115" s="462">
        <f>IF(R115="yes",+INDEX('Final Comp Values'!$BR:$BR,MATCH('Monthy Targets'!$B115,'Final Comp Values'!$C:$C,0)),0)</f>
        <v>0</v>
      </c>
      <c r="AE115" s="462">
        <f>IF(S115="yes",+INDEX('Final Comp Values'!$BV:$BV,MATCH('Monthy Targets'!$B115,'Final Comp Values'!$C:$C,0)),0)</f>
        <v>0</v>
      </c>
      <c r="AF115" s="462">
        <f>IF(T115="yes",+INDEX('Final Comp Values'!$BV:$BV,MATCH('Monthy Targets'!$B115,'Final Comp Values'!$C:$C,0)),0)</f>
        <v>0</v>
      </c>
      <c r="AG115" s="462">
        <f>IF(U115="yes",+INDEX('Final Comp Values'!$BV:$BV,MATCH('Monthy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t="str">
        <f>_xlfn.IFNA(+INDEX(Comp1!I:I,MATCH($B116,Comp1!$B:$B,0)),"No")</f>
        <v>Yes</v>
      </c>
      <c r="P116" s="14" t="str">
        <f>_xlfn.IFNA(+INDEX(Comp1!J:J,MATCH($B116,Comp1!$B:$B,0)),"No")</f>
        <v>Yes</v>
      </c>
      <c r="Q116" s="14">
        <f>_xlfn.IFNA(+INDEX(Comp1!K:K,MATCH($B116,Comp1!$B:$B,0)),"No")</f>
        <v>0</v>
      </c>
      <c r="R116" s="14">
        <f>_xlfn.IFNA(+INDEX(Comp1!L:L,MATCH($B116,Comp1!$B:$B,0)),"No")</f>
        <v>0</v>
      </c>
      <c r="S116" s="14">
        <f>_xlfn.IFNA(+INDEX(Comp1!M:M,MATCH($B116,Comp1!$B:$B,0)),"No")</f>
        <v>0</v>
      </c>
      <c r="T116" s="14">
        <f>_xlfn.IFNA(+INDEX(Comp1!N:N,MATCH($B116,Comp1!$B:$B,0)),"No")</f>
        <v>0</v>
      </c>
      <c r="U116" s="14">
        <f>_xlfn.IFNA(+INDEX(Comp1!O:O,MATCH($B116,Comp1!$B:$B,0)),"No")</f>
        <v>0</v>
      </c>
      <c r="V116" s="462">
        <f>IF(J116="yes",+INDEX('Final Comp Values'!$AY:$AY,MATCH('Monthy Targets'!$B116,'Final Comp Values'!C:C,0)),0)</f>
        <v>9.8800000000000008</v>
      </c>
      <c r="W116" s="462">
        <f>IF(K116="yes",+INDEX('Final Comp Values'!$AY:$AY,MATCH('Monthy Targets'!$B116,'Final Comp Values'!$C:$C,0)),0)</f>
        <v>9.8800000000000008</v>
      </c>
      <c r="X116" s="462">
        <f>IF(L116="yes",+INDEX('Final Comp Values'!$AY:$AY,MATCH('Monthy Targets'!$B116,'Final Comp Values'!$C:$C,0)),0)</f>
        <v>9.8800000000000008</v>
      </c>
      <c r="Y116" s="462">
        <f>IF(M116="yes",+INDEX('Final Comp Values'!$BN:$BN,MATCH('Monthy Targets'!$B116,'Final Comp Values'!$C:$C,0)),0)</f>
        <v>9.8800000000000008</v>
      </c>
      <c r="Z116" s="462">
        <f>IF(N116="yes",+INDEX('Final Comp Values'!$BN:$BN,MATCH('Monthy Targets'!$B116,'Final Comp Values'!$C:$C,0)),0)</f>
        <v>9.8800000000000008</v>
      </c>
      <c r="AA116" s="462">
        <f>IF(O116="yes",+INDEX('Final Comp Values'!$BN:$BN,MATCH('Monthy Targets'!$B116,'Final Comp Values'!$C:$C,0)),0)</f>
        <v>9.8800000000000008</v>
      </c>
      <c r="AB116" s="462">
        <f>IF(P116="yes",+INDEX('Final Comp Values'!$BR:$BR,MATCH('Monthy Targets'!$B116,'Final Comp Values'!$C:$C,0)),0)</f>
        <v>9.93</v>
      </c>
      <c r="AC116" s="462">
        <f>IF(Q116="yes",+INDEX('Final Comp Values'!$BR:$BR,MATCH('Monthy Targets'!$B116,'Final Comp Values'!$C:$C,0)),0)</f>
        <v>0</v>
      </c>
      <c r="AD116" s="462">
        <f>IF(R116="yes",+INDEX('Final Comp Values'!$BR:$BR,MATCH('Monthy Targets'!$B116,'Final Comp Values'!$C:$C,0)),0)</f>
        <v>0</v>
      </c>
      <c r="AE116" s="462">
        <f>IF(S116="yes",+INDEX('Final Comp Values'!$BV:$BV,MATCH('Monthy Targets'!$B116,'Final Comp Values'!$C:$C,0)),0)</f>
        <v>0</v>
      </c>
      <c r="AF116" s="462">
        <f>IF(T116="yes",+INDEX('Final Comp Values'!$BV:$BV,MATCH('Monthy Targets'!$B116,'Final Comp Values'!$C:$C,0)),0)</f>
        <v>0</v>
      </c>
      <c r="AG116" s="462">
        <f>IF(U116="yes",+INDEX('Final Comp Values'!$BV:$BV,MATCH('Monthy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2">
        <f>IF(J117="yes",+INDEX('Final Comp Values'!$AY:$AY,MATCH('Monthy Targets'!$B117,'Final Comp Values'!C:C,0)),0)</f>
        <v>0</v>
      </c>
      <c r="W117" s="462">
        <f>IF(K117="yes",+INDEX('Final Comp Values'!$AY:$AY,MATCH('Monthy Targets'!$B117,'Final Comp Values'!$C:$C,0)),0)</f>
        <v>0</v>
      </c>
      <c r="X117" s="462">
        <f>IF(L117="yes",+INDEX('Final Comp Values'!$AY:$AY,MATCH('Monthy Targets'!$B117,'Final Comp Values'!$C:$C,0)),0)</f>
        <v>0</v>
      </c>
      <c r="Y117" s="462">
        <f>IF(M117="yes",+INDEX('Final Comp Values'!$BN:$BN,MATCH('Monthy Targets'!$B117,'Final Comp Values'!$C:$C,0)),0)</f>
        <v>0</v>
      </c>
      <c r="Z117" s="462">
        <f>IF(N117="yes",+INDEX('Final Comp Values'!$BN:$BN,MATCH('Monthy Targets'!$B117,'Final Comp Values'!$C:$C,0)),0)</f>
        <v>0</v>
      </c>
      <c r="AA117" s="462">
        <f>IF(O117="yes",+INDEX('Final Comp Values'!$BN:$BN,MATCH('Monthy Targets'!$B117,'Final Comp Values'!$C:$C,0)),0)</f>
        <v>0</v>
      </c>
      <c r="AB117" s="462">
        <f>IF(P117="yes",+INDEX('Final Comp Values'!$BR:$BR,MATCH('Monthy Targets'!$B117,'Final Comp Values'!$C:$C,0)),0)</f>
        <v>0</v>
      </c>
      <c r="AC117" s="462">
        <f>IF(Q117="yes",+INDEX('Final Comp Values'!$BR:$BR,MATCH('Monthy Targets'!$B117,'Final Comp Values'!$C:$C,0)),0)</f>
        <v>0</v>
      </c>
      <c r="AD117" s="462">
        <f>IF(R117="yes",+INDEX('Final Comp Values'!$BR:$BR,MATCH('Monthy Targets'!$B117,'Final Comp Values'!$C:$C,0)),0)</f>
        <v>0</v>
      </c>
      <c r="AE117" s="462">
        <f>IF(S117="yes",+INDEX('Final Comp Values'!$BV:$BV,MATCH('Monthy Targets'!$B117,'Final Comp Values'!$C:$C,0)),0)</f>
        <v>0</v>
      </c>
      <c r="AF117" s="462">
        <f>IF(T117="yes",+INDEX('Final Comp Values'!$BV:$BV,MATCH('Monthy Targets'!$B117,'Final Comp Values'!$C:$C,0)),0)</f>
        <v>0</v>
      </c>
      <c r="AG117" s="462">
        <f>IF(U117="yes",+INDEX('Final Comp Values'!$BV:$BV,MATCH('Monthy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t="str">
        <f>_xlfn.IFNA(+INDEX(Comp1!I:I,MATCH($B118,Comp1!$B:$B,0)),"No")</f>
        <v>Yes</v>
      </c>
      <c r="P118" s="14" t="str">
        <f>_xlfn.IFNA(+INDEX(Comp1!J:J,MATCH($B118,Comp1!$B:$B,0)),"No")</f>
        <v>Yes</v>
      </c>
      <c r="Q118" s="14">
        <f>_xlfn.IFNA(+INDEX(Comp1!K:K,MATCH($B118,Comp1!$B:$B,0)),"No")</f>
        <v>0</v>
      </c>
      <c r="R118" s="14">
        <f>_xlfn.IFNA(+INDEX(Comp1!L:L,MATCH($B118,Comp1!$B:$B,0)),"No")</f>
        <v>0</v>
      </c>
      <c r="S118" s="14">
        <f>_xlfn.IFNA(+INDEX(Comp1!M:M,MATCH($B118,Comp1!$B:$B,0)),"No")</f>
        <v>0</v>
      </c>
      <c r="T118" s="14">
        <f>_xlfn.IFNA(+INDEX(Comp1!N:N,MATCH($B118,Comp1!$B:$B,0)),"No")</f>
        <v>0</v>
      </c>
      <c r="U118" s="14">
        <f>_xlfn.IFNA(+INDEX(Comp1!O:O,MATCH($B118,Comp1!$B:$B,0)),"No")</f>
        <v>0</v>
      </c>
      <c r="V118" s="462">
        <f>IF(J118="yes",+INDEX('Final Comp Values'!$AY:$AY,MATCH('Monthy Targets'!$B118,'Final Comp Values'!C:C,0)),0)</f>
        <v>28.33</v>
      </c>
      <c r="W118" s="462">
        <f>IF(K118="yes",+INDEX('Final Comp Values'!$AY:$AY,MATCH('Monthy Targets'!$B118,'Final Comp Values'!$C:$C,0)),0)</f>
        <v>28.33</v>
      </c>
      <c r="X118" s="462">
        <f>IF(L118="yes",+INDEX('Final Comp Values'!$AY:$AY,MATCH('Monthy Targets'!$B118,'Final Comp Values'!$C:$C,0)),0)</f>
        <v>28.33</v>
      </c>
      <c r="Y118" s="462">
        <f>IF(M118="yes",+INDEX('Final Comp Values'!$BN:$BN,MATCH('Monthy Targets'!$B118,'Final Comp Values'!$C:$C,0)),0)</f>
        <v>28.33</v>
      </c>
      <c r="Z118" s="462">
        <f>IF(N118="yes",+INDEX('Final Comp Values'!$BN:$BN,MATCH('Monthy Targets'!$B118,'Final Comp Values'!$C:$C,0)),0)</f>
        <v>28.33</v>
      </c>
      <c r="AA118" s="462">
        <f>IF(O118="yes",+INDEX('Final Comp Values'!$BN:$BN,MATCH('Monthy Targets'!$B118,'Final Comp Values'!$C:$C,0)),0)</f>
        <v>28.33</v>
      </c>
      <c r="AB118" s="462">
        <f>IF(P118="yes",+INDEX('Final Comp Values'!$BR:$BR,MATCH('Monthy Targets'!$B118,'Final Comp Values'!$C:$C,0)),0)</f>
        <v>28.48</v>
      </c>
      <c r="AC118" s="462">
        <f>IF(Q118="yes",+INDEX('Final Comp Values'!$BR:$BR,MATCH('Monthy Targets'!$B118,'Final Comp Values'!$C:$C,0)),0)</f>
        <v>0</v>
      </c>
      <c r="AD118" s="462">
        <f>IF(R118="yes",+INDEX('Final Comp Values'!$BR:$BR,MATCH('Monthy Targets'!$B118,'Final Comp Values'!$C:$C,0)),0)</f>
        <v>0</v>
      </c>
      <c r="AE118" s="462">
        <f>IF(S118="yes",+INDEX('Final Comp Values'!$BV:$BV,MATCH('Monthy Targets'!$B118,'Final Comp Values'!$C:$C,0)),0)</f>
        <v>0</v>
      </c>
      <c r="AF118" s="462">
        <f>IF(T118="yes",+INDEX('Final Comp Values'!$BV:$BV,MATCH('Monthy Targets'!$B118,'Final Comp Values'!$C:$C,0)),0)</f>
        <v>0</v>
      </c>
      <c r="AG118" s="462">
        <f>IF(U118="yes",+INDEX('Final Comp Values'!$BV:$BV,MATCH('Monthy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t="str">
        <f>_xlfn.IFNA(+INDEX(Comp1!I:I,MATCH($B119,Comp1!$B:$B,0)),"No")</f>
        <v>Yes</v>
      </c>
      <c r="P119" s="14" t="str">
        <f>_xlfn.IFNA(+INDEX(Comp1!J:J,MATCH($B119,Comp1!$B:$B,0)),"No")</f>
        <v>Yes</v>
      </c>
      <c r="Q119" s="14">
        <f>_xlfn.IFNA(+INDEX(Comp1!K:K,MATCH($B119,Comp1!$B:$B,0)),"No")</f>
        <v>0</v>
      </c>
      <c r="R119" s="14">
        <f>_xlfn.IFNA(+INDEX(Comp1!L:L,MATCH($B119,Comp1!$B:$B,0)),"No")</f>
        <v>0</v>
      </c>
      <c r="S119" s="14">
        <f>_xlfn.IFNA(+INDEX(Comp1!M:M,MATCH($B119,Comp1!$B:$B,0)),"No")</f>
        <v>0</v>
      </c>
      <c r="T119" s="14">
        <f>_xlfn.IFNA(+INDEX(Comp1!N:N,MATCH($B119,Comp1!$B:$B,0)),"No")</f>
        <v>0</v>
      </c>
      <c r="U119" s="14">
        <f>_xlfn.IFNA(+INDEX(Comp1!O:O,MATCH($B119,Comp1!$B:$B,0)),"No")</f>
        <v>0</v>
      </c>
      <c r="V119" s="462">
        <f>IF(J119="yes",+INDEX('Final Comp Values'!$AY:$AY,MATCH('Monthy Targets'!$B119,'Final Comp Values'!C:C,0)),0)</f>
        <v>2.1800000000000002</v>
      </c>
      <c r="W119" s="462">
        <f>IF(K119="yes",+INDEX('Final Comp Values'!$AY:$AY,MATCH('Monthy Targets'!$B119,'Final Comp Values'!$C:$C,0)),0)</f>
        <v>2.1800000000000002</v>
      </c>
      <c r="X119" s="462">
        <f>IF(L119="yes",+INDEX('Final Comp Values'!$AY:$AY,MATCH('Monthy Targets'!$B119,'Final Comp Values'!$C:$C,0)),0)</f>
        <v>2.1800000000000002</v>
      </c>
      <c r="Y119" s="462">
        <f>IF(M119="yes",+INDEX('Final Comp Values'!$BN:$BN,MATCH('Monthy Targets'!$B119,'Final Comp Values'!$C:$C,0)),0)</f>
        <v>2.1800000000000002</v>
      </c>
      <c r="Z119" s="462">
        <f>IF(N119="yes",+INDEX('Final Comp Values'!$BN:$BN,MATCH('Monthy Targets'!$B119,'Final Comp Values'!$C:$C,0)),0)</f>
        <v>2.1800000000000002</v>
      </c>
      <c r="AA119" s="462">
        <f>IF(O119="yes",+INDEX('Final Comp Values'!$BN:$BN,MATCH('Monthy Targets'!$B119,'Final Comp Values'!$C:$C,0)),0)</f>
        <v>2.1800000000000002</v>
      </c>
      <c r="AB119" s="462">
        <f>IF(P119="yes",+INDEX('Final Comp Values'!$BR:$BR,MATCH('Monthy Targets'!$B119,'Final Comp Values'!$C:$C,0)),0)</f>
        <v>2.19</v>
      </c>
      <c r="AC119" s="462">
        <f>IF(Q119="yes",+INDEX('Final Comp Values'!$BR:$BR,MATCH('Monthy Targets'!$B119,'Final Comp Values'!$C:$C,0)),0)</f>
        <v>0</v>
      </c>
      <c r="AD119" s="462">
        <f>IF(R119="yes",+INDEX('Final Comp Values'!$BR:$BR,MATCH('Monthy Targets'!$B119,'Final Comp Values'!$C:$C,0)),0)</f>
        <v>0</v>
      </c>
      <c r="AE119" s="462">
        <f>IF(S119="yes",+INDEX('Final Comp Values'!$BV:$BV,MATCH('Monthy Targets'!$B119,'Final Comp Values'!$C:$C,0)),0)</f>
        <v>0</v>
      </c>
      <c r="AF119" s="462">
        <f>IF(T119="yes",+INDEX('Final Comp Values'!$BV:$BV,MATCH('Monthy Targets'!$B119,'Final Comp Values'!$C:$C,0)),0)</f>
        <v>0</v>
      </c>
      <c r="AG119" s="462">
        <f>IF(U119="yes",+INDEX('Final Comp Values'!$BV:$BV,MATCH('Monthy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2">
        <f>IF(J120="yes",+INDEX('Final Comp Values'!$AY:$AY,MATCH('Monthy Targets'!$B120,'Final Comp Values'!C:C,0)),0)</f>
        <v>0</v>
      </c>
      <c r="W120" s="462">
        <f>IF(K120="yes",+INDEX('Final Comp Values'!$AY:$AY,MATCH('Monthy Targets'!$B120,'Final Comp Values'!$C:$C,0)),0)</f>
        <v>0</v>
      </c>
      <c r="X120" s="462">
        <f>IF(L120="yes",+INDEX('Final Comp Values'!$AY:$AY,MATCH('Monthy Targets'!$B120,'Final Comp Values'!$C:$C,0)),0)</f>
        <v>0</v>
      </c>
      <c r="Y120" s="462">
        <f>IF(M120="yes",+INDEX('Final Comp Values'!$BN:$BN,MATCH('Monthy Targets'!$B120,'Final Comp Values'!$C:$C,0)),0)</f>
        <v>0</v>
      </c>
      <c r="Z120" s="462">
        <f>IF(N120="yes",+INDEX('Final Comp Values'!$BN:$BN,MATCH('Monthy Targets'!$B120,'Final Comp Values'!$C:$C,0)),0)</f>
        <v>0</v>
      </c>
      <c r="AA120" s="462">
        <f>IF(O120="yes",+INDEX('Final Comp Values'!$BN:$BN,MATCH('Monthy Targets'!$B120,'Final Comp Values'!$C:$C,0)),0)</f>
        <v>0</v>
      </c>
      <c r="AB120" s="462">
        <f>IF(P120="yes",+INDEX('Final Comp Values'!$BR:$BR,MATCH('Monthy Targets'!$B120,'Final Comp Values'!$C:$C,0)),0)</f>
        <v>0</v>
      </c>
      <c r="AC120" s="462">
        <f>IF(Q120="yes",+INDEX('Final Comp Values'!$BR:$BR,MATCH('Monthy Targets'!$B120,'Final Comp Values'!$C:$C,0)),0)</f>
        <v>0</v>
      </c>
      <c r="AD120" s="462">
        <f>IF(R120="yes",+INDEX('Final Comp Values'!$BR:$BR,MATCH('Monthy Targets'!$B120,'Final Comp Values'!$C:$C,0)),0)</f>
        <v>0</v>
      </c>
      <c r="AE120" s="462">
        <f>IF(S120="yes",+INDEX('Final Comp Values'!$BV:$BV,MATCH('Monthy Targets'!$B120,'Final Comp Values'!$C:$C,0)),0)</f>
        <v>0</v>
      </c>
      <c r="AF120" s="462">
        <f>IF(T120="yes",+INDEX('Final Comp Values'!$BV:$BV,MATCH('Monthy Targets'!$B120,'Final Comp Values'!$C:$C,0)),0)</f>
        <v>0</v>
      </c>
      <c r="AG120" s="462">
        <f>IF(U120="yes",+INDEX('Final Comp Values'!$BV:$BV,MATCH('Monthy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t="str">
        <f>_xlfn.IFNA(+INDEX(Comp1!I:I,MATCH($B121,Comp1!$B:$B,0)),"No")</f>
        <v>Yes</v>
      </c>
      <c r="P121" s="14" t="str">
        <f>_xlfn.IFNA(+INDEX(Comp1!J:J,MATCH($B121,Comp1!$B:$B,0)),"No")</f>
        <v>Yes</v>
      </c>
      <c r="Q121" s="14">
        <f>_xlfn.IFNA(+INDEX(Comp1!K:K,MATCH($B121,Comp1!$B:$B,0)),"No")</f>
        <v>0</v>
      </c>
      <c r="R121" s="14">
        <f>_xlfn.IFNA(+INDEX(Comp1!L:L,MATCH($B121,Comp1!$B:$B,0)),"No")</f>
        <v>0</v>
      </c>
      <c r="S121" s="14">
        <f>_xlfn.IFNA(+INDEX(Comp1!M:M,MATCH($B121,Comp1!$B:$B,0)),"No")</f>
        <v>0</v>
      </c>
      <c r="T121" s="14">
        <f>_xlfn.IFNA(+INDEX(Comp1!N:N,MATCH($B121,Comp1!$B:$B,0)),"No")</f>
        <v>0</v>
      </c>
      <c r="U121" s="14">
        <f>_xlfn.IFNA(+INDEX(Comp1!O:O,MATCH($B121,Comp1!$B:$B,0)),"No")</f>
        <v>0</v>
      </c>
      <c r="V121" s="462">
        <f>IF(J121="yes",+INDEX('Final Comp Values'!$AY:$AY,MATCH('Monthy Targets'!$B121,'Final Comp Values'!C:C,0)),0)</f>
        <v>2.88</v>
      </c>
      <c r="W121" s="462">
        <f>IF(K121="yes",+INDEX('Final Comp Values'!$AY:$AY,MATCH('Monthy Targets'!$B121,'Final Comp Values'!$C:$C,0)),0)</f>
        <v>2.88</v>
      </c>
      <c r="X121" s="462">
        <f>IF(L121="yes",+INDEX('Final Comp Values'!$AY:$AY,MATCH('Monthy Targets'!$B121,'Final Comp Values'!$C:$C,0)),0)</f>
        <v>2.88</v>
      </c>
      <c r="Y121" s="462">
        <f>IF(M121="yes",+INDEX('Final Comp Values'!$BN:$BN,MATCH('Monthy Targets'!$B121,'Final Comp Values'!$C:$C,0)),0)</f>
        <v>2.88</v>
      </c>
      <c r="Z121" s="462">
        <f>IF(N121="yes",+INDEX('Final Comp Values'!$BN:$BN,MATCH('Monthy Targets'!$B121,'Final Comp Values'!$C:$C,0)),0)</f>
        <v>2.88</v>
      </c>
      <c r="AA121" s="462">
        <f>IF(O121="yes",+INDEX('Final Comp Values'!$BN:$BN,MATCH('Monthy Targets'!$B121,'Final Comp Values'!$C:$C,0)),0)</f>
        <v>2.88</v>
      </c>
      <c r="AB121" s="462">
        <f>IF(P121="yes",+INDEX('Final Comp Values'!$BR:$BR,MATCH('Monthy Targets'!$B121,'Final Comp Values'!$C:$C,0)),0)</f>
        <v>2.9</v>
      </c>
      <c r="AC121" s="462">
        <f>IF(Q121="yes",+INDEX('Final Comp Values'!$BR:$BR,MATCH('Monthy Targets'!$B121,'Final Comp Values'!$C:$C,0)),0)</f>
        <v>0</v>
      </c>
      <c r="AD121" s="462">
        <f>IF(R121="yes",+INDEX('Final Comp Values'!$BR:$BR,MATCH('Monthy Targets'!$B121,'Final Comp Values'!$C:$C,0)),0)</f>
        <v>0</v>
      </c>
      <c r="AE121" s="462">
        <f>IF(S121="yes",+INDEX('Final Comp Values'!$BV:$BV,MATCH('Monthy Targets'!$B121,'Final Comp Values'!$C:$C,0)),0)</f>
        <v>0</v>
      </c>
      <c r="AF121" s="462">
        <f>IF(T121="yes",+INDEX('Final Comp Values'!$BV:$BV,MATCH('Monthy Targets'!$B121,'Final Comp Values'!$C:$C,0)),0)</f>
        <v>0</v>
      </c>
      <c r="AG121" s="462">
        <f>IF(U121="yes",+INDEX('Final Comp Values'!$BV:$BV,MATCH('Monthy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t="str">
        <f>_xlfn.IFNA(+INDEX(Comp1!I:I,MATCH($B122,Comp1!$B:$B,0)),"No")</f>
        <v>Yes</v>
      </c>
      <c r="P122" s="14" t="str">
        <f>_xlfn.IFNA(+INDEX(Comp1!J:J,MATCH($B122,Comp1!$B:$B,0)),"No")</f>
        <v>Yes</v>
      </c>
      <c r="Q122" s="14">
        <f>_xlfn.IFNA(+INDEX(Comp1!K:K,MATCH($B122,Comp1!$B:$B,0)),"No")</f>
        <v>0</v>
      </c>
      <c r="R122" s="14">
        <f>_xlfn.IFNA(+INDEX(Comp1!L:L,MATCH($B122,Comp1!$B:$B,0)),"No")</f>
        <v>0</v>
      </c>
      <c r="S122" s="14">
        <f>_xlfn.IFNA(+INDEX(Comp1!M:M,MATCH($B122,Comp1!$B:$B,0)),"No")</f>
        <v>0</v>
      </c>
      <c r="T122" s="14">
        <f>_xlfn.IFNA(+INDEX(Comp1!N:N,MATCH($B122,Comp1!$B:$B,0)),"No")</f>
        <v>0</v>
      </c>
      <c r="U122" s="14">
        <f>_xlfn.IFNA(+INDEX(Comp1!O:O,MATCH($B122,Comp1!$B:$B,0)),"No")</f>
        <v>0</v>
      </c>
      <c r="V122" s="462">
        <f>IF(J122="yes",+INDEX('Final Comp Values'!$AY:$AY,MATCH('Monthy Targets'!$B122,'Final Comp Values'!C:C,0)),0)</f>
        <v>2.67</v>
      </c>
      <c r="W122" s="462">
        <f>IF(K122="yes",+INDEX('Final Comp Values'!$AY:$AY,MATCH('Monthy Targets'!$B122,'Final Comp Values'!$C:$C,0)),0)</f>
        <v>2.67</v>
      </c>
      <c r="X122" s="462">
        <f>IF(L122="yes",+INDEX('Final Comp Values'!$AY:$AY,MATCH('Monthy Targets'!$B122,'Final Comp Values'!$C:$C,0)),0)</f>
        <v>2.67</v>
      </c>
      <c r="Y122" s="462">
        <f>IF(M122="yes",+INDEX('Final Comp Values'!$BN:$BN,MATCH('Monthy Targets'!$B122,'Final Comp Values'!$C:$C,0)),0)</f>
        <v>2.67</v>
      </c>
      <c r="Z122" s="462">
        <f>IF(N122="yes",+INDEX('Final Comp Values'!$BN:$BN,MATCH('Monthy Targets'!$B122,'Final Comp Values'!$C:$C,0)),0)</f>
        <v>2.67</v>
      </c>
      <c r="AA122" s="462">
        <f>IF(O122="yes",+INDEX('Final Comp Values'!$BN:$BN,MATCH('Monthy Targets'!$B122,'Final Comp Values'!$C:$C,0)),0)</f>
        <v>2.67</v>
      </c>
      <c r="AB122" s="462">
        <f>IF(P122="yes",+INDEX('Final Comp Values'!$BR:$BR,MATCH('Monthy Targets'!$B122,'Final Comp Values'!$C:$C,0)),0)</f>
        <v>2.69</v>
      </c>
      <c r="AC122" s="462">
        <f>IF(Q122="yes",+INDEX('Final Comp Values'!$BR:$BR,MATCH('Monthy Targets'!$B122,'Final Comp Values'!$C:$C,0)),0)</f>
        <v>0</v>
      </c>
      <c r="AD122" s="462">
        <f>IF(R122="yes",+INDEX('Final Comp Values'!$BR:$BR,MATCH('Monthy Targets'!$B122,'Final Comp Values'!$C:$C,0)),0)</f>
        <v>0</v>
      </c>
      <c r="AE122" s="462">
        <f>IF(S122="yes",+INDEX('Final Comp Values'!$BV:$BV,MATCH('Monthy Targets'!$B122,'Final Comp Values'!$C:$C,0)),0)</f>
        <v>0</v>
      </c>
      <c r="AF122" s="462">
        <f>IF(T122="yes",+INDEX('Final Comp Values'!$BV:$BV,MATCH('Monthy Targets'!$B122,'Final Comp Values'!$C:$C,0)),0)</f>
        <v>0</v>
      </c>
      <c r="AG122" s="462">
        <f>IF(U122="yes",+INDEX('Final Comp Values'!$BV:$BV,MATCH('Monthy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t="str">
        <f>_xlfn.IFNA(+INDEX(Comp1!I:I,MATCH($B123,Comp1!$B:$B,0)),"No")</f>
        <v>Yes</v>
      </c>
      <c r="P123" s="14" t="str">
        <f>_xlfn.IFNA(+INDEX(Comp1!J:J,MATCH($B123,Comp1!$B:$B,0)),"No")</f>
        <v>Yes</v>
      </c>
      <c r="Q123" s="14">
        <f>_xlfn.IFNA(+INDEX(Comp1!K:K,MATCH($B123,Comp1!$B:$B,0)),"No")</f>
        <v>0</v>
      </c>
      <c r="R123" s="14">
        <f>_xlfn.IFNA(+INDEX(Comp1!L:L,MATCH($B123,Comp1!$B:$B,0)),"No")</f>
        <v>0</v>
      </c>
      <c r="S123" s="14">
        <f>_xlfn.IFNA(+INDEX(Comp1!M:M,MATCH($B123,Comp1!$B:$B,0)),"No")</f>
        <v>0</v>
      </c>
      <c r="T123" s="14">
        <f>_xlfn.IFNA(+INDEX(Comp1!N:N,MATCH($B123,Comp1!$B:$B,0)),"No")</f>
        <v>0</v>
      </c>
      <c r="U123" s="14">
        <f>_xlfn.IFNA(+INDEX(Comp1!O:O,MATCH($B123,Comp1!$B:$B,0)),"No")</f>
        <v>0</v>
      </c>
      <c r="V123" s="462">
        <f>IF(J123="yes",+INDEX('Final Comp Values'!$AY:$AY,MATCH('Monthy Targets'!$B123,'Final Comp Values'!C:C,0)),0)</f>
        <v>2.2400000000000002</v>
      </c>
      <c r="W123" s="462">
        <f>IF(K123="yes",+INDEX('Final Comp Values'!$AY:$AY,MATCH('Monthy Targets'!$B123,'Final Comp Values'!$C:$C,0)),0)</f>
        <v>2.2400000000000002</v>
      </c>
      <c r="X123" s="462">
        <f>IF(L123="yes",+INDEX('Final Comp Values'!$AY:$AY,MATCH('Monthy Targets'!$B123,'Final Comp Values'!$C:$C,0)),0)</f>
        <v>2.2400000000000002</v>
      </c>
      <c r="Y123" s="462">
        <f>IF(M123="yes",+INDEX('Final Comp Values'!$BN:$BN,MATCH('Monthy Targets'!$B123,'Final Comp Values'!$C:$C,0)),0)</f>
        <v>2.2400000000000002</v>
      </c>
      <c r="Z123" s="462">
        <f>IF(N123="yes",+INDEX('Final Comp Values'!$BN:$BN,MATCH('Monthy Targets'!$B123,'Final Comp Values'!$C:$C,0)),0)</f>
        <v>2.2400000000000002</v>
      </c>
      <c r="AA123" s="462">
        <f>IF(O123="yes",+INDEX('Final Comp Values'!$BN:$BN,MATCH('Monthy Targets'!$B123,'Final Comp Values'!$C:$C,0)),0)</f>
        <v>2.2400000000000002</v>
      </c>
      <c r="AB123" s="462">
        <f>IF(P123="yes",+INDEX('Final Comp Values'!$BR:$BR,MATCH('Monthy Targets'!$B123,'Final Comp Values'!$C:$C,0)),0)</f>
        <v>2.25</v>
      </c>
      <c r="AC123" s="462">
        <f>IF(Q123="yes",+INDEX('Final Comp Values'!$BR:$BR,MATCH('Monthy Targets'!$B123,'Final Comp Values'!$C:$C,0)),0)</f>
        <v>0</v>
      </c>
      <c r="AD123" s="462">
        <f>IF(R123="yes",+INDEX('Final Comp Values'!$BR:$BR,MATCH('Monthy Targets'!$B123,'Final Comp Values'!$C:$C,0)),0)</f>
        <v>0</v>
      </c>
      <c r="AE123" s="462">
        <f>IF(S123="yes",+INDEX('Final Comp Values'!$BV:$BV,MATCH('Monthy Targets'!$B123,'Final Comp Values'!$C:$C,0)),0)</f>
        <v>0</v>
      </c>
      <c r="AF123" s="462">
        <f>IF(T123="yes",+INDEX('Final Comp Values'!$BV:$BV,MATCH('Monthy Targets'!$B123,'Final Comp Values'!$C:$C,0)),0)</f>
        <v>0</v>
      </c>
      <c r="AG123" s="462">
        <f>IF(U123="yes",+INDEX('Final Comp Values'!$BV:$BV,MATCH('Monthy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t="str">
        <f>_xlfn.IFNA(+INDEX(Comp1!I:I,MATCH($B124,Comp1!$B:$B,0)),"No")</f>
        <v>Yes</v>
      </c>
      <c r="P124" s="14" t="str">
        <f>_xlfn.IFNA(+INDEX(Comp1!J:J,MATCH($B124,Comp1!$B:$B,0)),"No")</f>
        <v>Yes</v>
      </c>
      <c r="Q124" s="14">
        <f>_xlfn.IFNA(+INDEX(Comp1!K:K,MATCH($B124,Comp1!$B:$B,0)),"No")</f>
        <v>0</v>
      </c>
      <c r="R124" s="14">
        <f>_xlfn.IFNA(+INDEX(Comp1!L:L,MATCH($B124,Comp1!$B:$B,0)),"No")</f>
        <v>0</v>
      </c>
      <c r="S124" s="14">
        <f>_xlfn.IFNA(+INDEX(Comp1!M:M,MATCH($B124,Comp1!$B:$B,0)),"No")</f>
        <v>0</v>
      </c>
      <c r="T124" s="14">
        <f>_xlfn.IFNA(+INDEX(Comp1!N:N,MATCH($B124,Comp1!$B:$B,0)),"No")</f>
        <v>0</v>
      </c>
      <c r="U124" s="14">
        <f>_xlfn.IFNA(+INDEX(Comp1!O:O,MATCH($B124,Comp1!$B:$B,0)),"No")</f>
        <v>0</v>
      </c>
      <c r="V124" s="462">
        <f>IF(J124="yes",+INDEX('Final Comp Values'!$AY:$AY,MATCH('Monthy Targets'!$B124,'Final Comp Values'!C:C,0)),0)</f>
        <v>2.98</v>
      </c>
      <c r="W124" s="462">
        <f>IF(K124="yes",+INDEX('Final Comp Values'!$AY:$AY,MATCH('Monthy Targets'!$B124,'Final Comp Values'!$C:$C,0)),0)</f>
        <v>2.98</v>
      </c>
      <c r="X124" s="462">
        <f>IF(L124="yes",+INDEX('Final Comp Values'!$AY:$AY,MATCH('Monthy Targets'!$B124,'Final Comp Values'!$C:$C,0)),0)</f>
        <v>2.98</v>
      </c>
      <c r="Y124" s="462">
        <f>IF(M124="yes",+INDEX('Final Comp Values'!$BN:$BN,MATCH('Monthy Targets'!$B124,'Final Comp Values'!$C:$C,0)),0)</f>
        <v>2.98</v>
      </c>
      <c r="Z124" s="462">
        <f>IF(N124="yes",+INDEX('Final Comp Values'!$BN:$BN,MATCH('Monthy Targets'!$B124,'Final Comp Values'!$C:$C,0)),0)</f>
        <v>2.98</v>
      </c>
      <c r="AA124" s="462">
        <f>IF(O124="yes",+INDEX('Final Comp Values'!$BN:$BN,MATCH('Monthy Targets'!$B124,'Final Comp Values'!$C:$C,0)),0)</f>
        <v>2.98</v>
      </c>
      <c r="AB124" s="462">
        <f>IF(P124="yes",+INDEX('Final Comp Values'!$BR:$BR,MATCH('Monthy Targets'!$B124,'Final Comp Values'!$C:$C,0)),0)</f>
        <v>2.99</v>
      </c>
      <c r="AC124" s="462">
        <f>IF(Q124="yes",+INDEX('Final Comp Values'!$BR:$BR,MATCH('Monthy Targets'!$B124,'Final Comp Values'!$C:$C,0)),0)</f>
        <v>0</v>
      </c>
      <c r="AD124" s="462">
        <f>IF(R124="yes",+INDEX('Final Comp Values'!$BR:$BR,MATCH('Monthy Targets'!$B124,'Final Comp Values'!$C:$C,0)),0)</f>
        <v>0</v>
      </c>
      <c r="AE124" s="462">
        <f>IF(S124="yes",+INDEX('Final Comp Values'!$BV:$BV,MATCH('Monthy Targets'!$B124,'Final Comp Values'!$C:$C,0)),0)</f>
        <v>0</v>
      </c>
      <c r="AF124" s="462">
        <f>IF(T124="yes",+INDEX('Final Comp Values'!$BV:$BV,MATCH('Monthy Targets'!$B124,'Final Comp Values'!$C:$C,0)),0)</f>
        <v>0</v>
      </c>
      <c r="AG124" s="462">
        <f>IF(U124="yes",+INDEX('Final Comp Values'!$BV:$BV,MATCH('Monthy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t="str">
        <f>_xlfn.IFNA(+INDEX(Comp1!I:I,MATCH($B125,Comp1!$B:$B,0)),"No")</f>
        <v>Yes</v>
      </c>
      <c r="P125" s="14" t="str">
        <f>_xlfn.IFNA(+INDEX(Comp1!J:J,MATCH($B125,Comp1!$B:$B,0)),"No")</f>
        <v>Yes</v>
      </c>
      <c r="Q125" s="14">
        <f>_xlfn.IFNA(+INDEX(Comp1!K:K,MATCH($B125,Comp1!$B:$B,0)),"No")</f>
        <v>0</v>
      </c>
      <c r="R125" s="14">
        <f>_xlfn.IFNA(+INDEX(Comp1!L:L,MATCH($B125,Comp1!$B:$B,0)),"No")</f>
        <v>0</v>
      </c>
      <c r="S125" s="14">
        <f>_xlfn.IFNA(+INDEX(Comp1!M:M,MATCH($B125,Comp1!$B:$B,0)),"No")</f>
        <v>0</v>
      </c>
      <c r="T125" s="14">
        <f>_xlfn.IFNA(+INDEX(Comp1!N:N,MATCH($B125,Comp1!$B:$B,0)),"No")</f>
        <v>0</v>
      </c>
      <c r="U125" s="14">
        <f>_xlfn.IFNA(+INDEX(Comp1!O:O,MATCH($B125,Comp1!$B:$B,0)),"No")</f>
        <v>0</v>
      </c>
      <c r="V125" s="462">
        <f>IF(J125="yes",+INDEX('Final Comp Values'!$AY:$AY,MATCH('Monthy Targets'!$B125,'Final Comp Values'!C:C,0)),0)</f>
        <v>7.33</v>
      </c>
      <c r="W125" s="462">
        <f>IF(K125="yes",+INDEX('Final Comp Values'!$AY:$AY,MATCH('Monthy Targets'!$B125,'Final Comp Values'!$C:$C,0)),0)</f>
        <v>7.33</v>
      </c>
      <c r="X125" s="462">
        <f>IF(L125="yes",+INDEX('Final Comp Values'!$AY:$AY,MATCH('Monthy Targets'!$B125,'Final Comp Values'!$C:$C,0)),0)</f>
        <v>7.33</v>
      </c>
      <c r="Y125" s="462">
        <f>IF(M125="yes",+INDEX('Final Comp Values'!$BN:$BN,MATCH('Monthy Targets'!$B125,'Final Comp Values'!$C:$C,0)),0)</f>
        <v>7.33</v>
      </c>
      <c r="Z125" s="462">
        <f>IF(N125="yes",+INDEX('Final Comp Values'!$BN:$BN,MATCH('Monthy Targets'!$B125,'Final Comp Values'!$C:$C,0)),0)</f>
        <v>7.33</v>
      </c>
      <c r="AA125" s="462">
        <f>IF(O125="yes",+INDEX('Final Comp Values'!$BN:$BN,MATCH('Monthy Targets'!$B125,'Final Comp Values'!$C:$C,0)),0)</f>
        <v>7.33</v>
      </c>
      <c r="AB125" s="462">
        <f>IF(P125="yes",+INDEX('Final Comp Values'!$BR:$BR,MATCH('Monthy Targets'!$B125,'Final Comp Values'!$C:$C,0)),0)</f>
        <v>7.37</v>
      </c>
      <c r="AC125" s="462">
        <f>IF(Q125="yes",+INDEX('Final Comp Values'!$BR:$BR,MATCH('Monthy Targets'!$B125,'Final Comp Values'!$C:$C,0)),0)</f>
        <v>0</v>
      </c>
      <c r="AD125" s="462">
        <f>IF(R125="yes",+INDEX('Final Comp Values'!$BR:$BR,MATCH('Monthy Targets'!$B125,'Final Comp Values'!$C:$C,0)),0)</f>
        <v>0</v>
      </c>
      <c r="AE125" s="462">
        <f>IF(S125="yes",+INDEX('Final Comp Values'!$BV:$BV,MATCH('Monthy Targets'!$B125,'Final Comp Values'!$C:$C,0)),0)</f>
        <v>0</v>
      </c>
      <c r="AF125" s="462">
        <f>IF(T125="yes",+INDEX('Final Comp Values'!$BV:$BV,MATCH('Monthy Targets'!$B125,'Final Comp Values'!$C:$C,0)),0)</f>
        <v>0</v>
      </c>
      <c r="AG125" s="462">
        <f>IF(U125="yes",+INDEX('Final Comp Values'!$BV:$BV,MATCH('Monthy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2">
        <f>IF(J126="yes",+INDEX('Final Comp Values'!$AY:$AY,MATCH('Monthy Targets'!$B126,'Final Comp Values'!C:C,0)),0)</f>
        <v>0</v>
      </c>
      <c r="W126" s="462">
        <f>IF(K126="yes",+INDEX('Final Comp Values'!$AY:$AY,MATCH('Monthy Targets'!$B126,'Final Comp Values'!$C:$C,0)),0)</f>
        <v>0</v>
      </c>
      <c r="X126" s="462">
        <f>IF(L126="yes",+INDEX('Final Comp Values'!$AY:$AY,MATCH('Monthy Targets'!$B126,'Final Comp Values'!$C:$C,0)),0)</f>
        <v>0</v>
      </c>
      <c r="Y126" s="462">
        <f>IF(M126="yes",+INDEX('Final Comp Values'!$BN:$BN,MATCH('Monthy Targets'!$B126,'Final Comp Values'!$C:$C,0)),0)</f>
        <v>0</v>
      </c>
      <c r="Z126" s="462">
        <f>IF(N126="yes",+INDEX('Final Comp Values'!$BN:$BN,MATCH('Monthy Targets'!$B126,'Final Comp Values'!$C:$C,0)),0)</f>
        <v>0</v>
      </c>
      <c r="AA126" s="462">
        <f>IF(O126="yes",+INDEX('Final Comp Values'!$BN:$BN,MATCH('Monthy Targets'!$B126,'Final Comp Values'!$C:$C,0)),0)</f>
        <v>0</v>
      </c>
      <c r="AB126" s="462">
        <f>IF(P126="yes",+INDEX('Final Comp Values'!$BR:$BR,MATCH('Monthy Targets'!$B126,'Final Comp Values'!$C:$C,0)),0)</f>
        <v>0</v>
      </c>
      <c r="AC126" s="462">
        <f>IF(Q126="yes",+INDEX('Final Comp Values'!$BR:$BR,MATCH('Monthy Targets'!$B126,'Final Comp Values'!$C:$C,0)),0)</f>
        <v>0</v>
      </c>
      <c r="AD126" s="462">
        <f>IF(R126="yes",+INDEX('Final Comp Values'!$BR:$BR,MATCH('Monthy Targets'!$B126,'Final Comp Values'!$C:$C,0)),0)</f>
        <v>0</v>
      </c>
      <c r="AE126" s="462">
        <f>IF(S126="yes",+INDEX('Final Comp Values'!$BV:$BV,MATCH('Monthy Targets'!$B126,'Final Comp Values'!$C:$C,0)),0)</f>
        <v>0</v>
      </c>
      <c r="AF126" s="462">
        <f>IF(T126="yes",+INDEX('Final Comp Values'!$BV:$BV,MATCH('Monthy Targets'!$B126,'Final Comp Values'!$C:$C,0)),0)</f>
        <v>0</v>
      </c>
      <c r="AG126" s="462">
        <f>IF(U126="yes",+INDEX('Final Comp Values'!$BV:$BV,MATCH('Monthy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t="str">
        <f>_xlfn.IFNA(+INDEX(Comp1!I:I,MATCH($B127,Comp1!$B:$B,0)),"No")</f>
        <v>Yes</v>
      </c>
      <c r="P127" s="14" t="str">
        <f>_xlfn.IFNA(+INDEX(Comp1!J:J,MATCH($B127,Comp1!$B:$B,0)),"No")</f>
        <v>Yes</v>
      </c>
      <c r="Q127" s="14">
        <f>_xlfn.IFNA(+INDEX(Comp1!K:K,MATCH($B127,Comp1!$B:$B,0)),"No")</f>
        <v>0</v>
      </c>
      <c r="R127" s="14">
        <f>_xlfn.IFNA(+INDEX(Comp1!L:L,MATCH($B127,Comp1!$B:$B,0)),"No")</f>
        <v>0</v>
      </c>
      <c r="S127" s="14">
        <f>_xlfn.IFNA(+INDEX(Comp1!M:M,MATCH($B127,Comp1!$B:$B,0)),"No")</f>
        <v>0</v>
      </c>
      <c r="T127" s="14">
        <f>_xlfn.IFNA(+INDEX(Comp1!N:N,MATCH($B127,Comp1!$B:$B,0)),"No")</f>
        <v>0</v>
      </c>
      <c r="U127" s="14">
        <f>_xlfn.IFNA(+INDEX(Comp1!O:O,MATCH($B127,Comp1!$B:$B,0)),"No")</f>
        <v>0</v>
      </c>
      <c r="V127" s="462">
        <f>IF(J127="yes",+INDEX('Final Comp Values'!$AY:$AY,MATCH('Monthy Targets'!$B127,'Final Comp Values'!C:C,0)),0)</f>
        <v>30.71</v>
      </c>
      <c r="W127" s="462">
        <f>IF(K127="yes",+INDEX('Final Comp Values'!$AY:$AY,MATCH('Monthy Targets'!$B127,'Final Comp Values'!$C:$C,0)),0)</f>
        <v>30.71</v>
      </c>
      <c r="X127" s="462">
        <f>IF(L127="yes",+INDEX('Final Comp Values'!$AY:$AY,MATCH('Monthy Targets'!$B127,'Final Comp Values'!$C:$C,0)),0)</f>
        <v>30.71</v>
      </c>
      <c r="Y127" s="462">
        <f>IF(M127="yes",+INDEX('Final Comp Values'!$BN:$BN,MATCH('Monthy Targets'!$B127,'Final Comp Values'!$C:$C,0)),0)</f>
        <v>30.71</v>
      </c>
      <c r="Z127" s="462">
        <f>IF(N127="yes",+INDEX('Final Comp Values'!$BN:$BN,MATCH('Monthy Targets'!$B127,'Final Comp Values'!$C:$C,0)),0)</f>
        <v>30.71</v>
      </c>
      <c r="AA127" s="462">
        <f>IF(O127="yes",+INDEX('Final Comp Values'!$BN:$BN,MATCH('Monthy Targets'!$B127,'Final Comp Values'!$C:$C,0)),0)</f>
        <v>30.71</v>
      </c>
      <c r="AB127" s="462">
        <f>IF(P127="yes",+INDEX('Final Comp Values'!$BR:$BR,MATCH('Monthy Targets'!$B127,'Final Comp Values'!$C:$C,0)),0)</f>
        <v>30.85</v>
      </c>
      <c r="AC127" s="462">
        <f>IF(Q127="yes",+INDEX('Final Comp Values'!$BR:$BR,MATCH('Monthy Targets'!$B127,'Final Comp Values'!$C:$C,0)),0)</f>
        <v>0</v>
      </c>
      <c r="AD127" s="462">
        <f>IF(R127="yes",+INDEX('Final Comp Values'!$BR:$BR,MATCH('Monthy Targets'!$B127,'Final Comp Values'!$C:$C,0)),0)</f>
        <v>0</v>
      </c>
      <c r="AE127" s="462">
        <f>IF(S127="yes",+INDEX('Final Comp Values'!$BV:$BV,MATCH('Monthy Targets'!$B127,'Final Comp Values'!$C:$C,0)),0)</f>
        <v>0</v>
      </c>
      <c r="AF127" s="462">
        <f>IF(T127="yes",+INDEX('Final Comp Values'!$BV:$BV,MATCH('Monthy Targets'!$B127,'Final Comp Values'!$C:$C,0)),0)</f>
        <v>0</v>
      </c>
      <c r="AG127" s="462">
        <f>IF(U127="yes",+INDEX('Final Comp Values'!$BV:$BV,MATCH('Monthy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t="str">
        <f>_xlfn.IFNA(+INDEX(Comp1!I:I,MATCH($B128,Comp1!$B:$B,0)),"No")</f>
        <v>Yes</v>
      </c>
      <c r="P128" s="14" t="str">
        <f>_xlfn.IFNA(+INDEX(Comp1!J:J,MATCH($B128,Comp1!$B:$B,0)),"No")</f>
        <v>Yes</v>
      </c>
      <c r="Q128" s="14">
        <f>_xlfn.IFNA(+INDEX(Comp1!K:K,MATCH($B128,Comp1!$B:$B,0)),"No")</f>
        <v>0</v>
      </c>
      <c r="R128" s="14">
        <f>_xlfn.IFNA(+INDEX(Comp1!L:L,MATCH($B128,Comp1!$B:$B,0)),"No")</f>
        <v>0</v>
      </c>
      <c r="S128" s="14">
        <f>_xlfn.IFNA(+INDEX(Comp1!M:M,MATCH($B128,Comp1!$B:$B,0)),"No")</f>
        <v>0</v>
      </c>
      <c r="T128" s="14">
        <f>_xlfn.IFNA(+INDEX(Comp1!N:N,MATCH($B128,Comp1!$B:$B,0)),"No")</f>
        <v>0</v>
      </c>
      <c r="U128" s="14">
        <f>_xlfn.IFNA(+INDEX(Comp1!O:O,MATCH($B128,Comp1!$B:$B,0)),"No")</f>
        <v>0</v>
      </c>
      <c r="V128" s="462">
        <f>IF(J128="yes",+INDEX('Final Comp Values'!$AY:$AY,MATCH('Monthy Targets'!$B128,'Final Comp Values'!C:C,0)),0)</f>
        <v>2.0099999999999998</v>
      </c>
      <c r="W128" s="462">
        <f>IF(K128="yes",+INDEX('Final Comp Values'!$AY:$AY,MATCH('Monthy Targets'!$B128,'Final Comp Values'!$C:$C,0)),0)</f>
        <v>2.0099999999999998</v>
      </c>
      <c r="X128" s="462">
        <f>IF(L128="yes",+INDEX('Final Comp Values'!$AY:$AY,MATCH('Monthy Targets'!$B128,'Final Comp Values'!$C:$C,0)),0)</f>
        <v>2.0099999999999998</v>
      </c>
      <c r="Y128" s="462">
        <f>IF(M128="yes",+INDEX('Final Comp Values'!$BN:$BN,MATCH('Monthy Targets'!$B128,'Final Comp Values'!$C:$C,0)),0)</f>
        <v>2.0099999999999998</v>
      </c>
      <c r="Z128" s="462">
        <f>IF(N128="yes",+INDEX('Final Comp Values'!$BN:$BN,MATCH('Monthy Targets'!$B128,'Final Comp Values'!$C:$C,0)),0)</f>
        <v>2.0099999999999998</v>
      </c>
      <c r="AA128" s="462">
        <f>IF(O128="yes",+INDEX('Final Comp Values'!$BN:$BN,MATCH('Monthy Targets'!$B128,'Final Comp Values'!$C:$C,0)),0)</f>
        <v>2.0099999999999998</v>
      </c>
      <c r="AB128" s="462">
        <f>IF(P128="yes",+INDEX('Final Comp Values'!$BR:$BR,MATCH('Monthy Targets'!$B128,'Final Comp Values'!$C:$C,0)),0)</f>
        <v>2.02</v>
      </c>
      <c r="AC128" s="462">
        <f>IF(Q128="yes",+INDEX('Final Comp Values'!$BR:$BR,MATCH('Monthy Targets'!$B128,'Final Comp Values'!$C:$C,0)),0)</f>
        <v>0</v>
      </c>
      <c r="AD128" s="462">
        <f>IF(R128="yes",+INDEX('Final Comp Values'!$BR:$BR,MATCH('Monthy Targets'!$B128,'Final Comp Values'!$C:$C,0)),0)</f>
        <v>0</v>
      </c>
      <c r="AE128" s="462">
        <f>IF(S128="yes",+INDEX('Final Comp Values'!$BV:$BV,MATCH('Monthy Targets'!$B128,'Final Comp Values'!$C:$C,0)),0)</f>
        <v>0</v>
      </c>
      <c r="AF128" s="462">
        <f>IF(T128="yes",+INDEX('Final Comp Values'!$BV:$BV,MATCH('Monthy Targets'!$B128,'Final Comp Values'!$C:$C,0)),0)</f>
        <v>0</v>
      </c>
      <c r="AG128" s="462">
        <f>IF(U128="yes",+INDEX('Final Comp Values'!$BV:$BV,MATCH('Monthy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t="str">
        <f>_xlfn.IFNA(+INDEX(Comp1!I:I,MATCH($B129,Comp1!$B:$B,0)),"No")</f>
        <v>Yes</v>
      </c>
      <c r="P129" s="14" t="str">
        <f>_xlfn.IFNA(+INDEX(Comp1!J:J,MATCH($B129,Comp1!$B:$B,0)),"No")</f>
        <v>Yes</v>
      </c>
      <c r="Q129" s="14">
        <f>_xlfn.IFNA(+INDEX(Comp1!K:K,MATCH($B129,Comp1!$B:$B,0)),"No")</f>
        <v>0</v>
      </c>
      <c r="R129" s="14">
        <f>_xlfn.IFNA(+INDEX(Comp1!L:L,MATCH($B129,Comp1!$B:$B,0)),"No")</f>
        <v>0</v>
      </c>
      <c r="S129" s="14">
        <f>_xlfn.IFNA(+INDEX(Comp1!M:M,MATCH($B129,Comp1!$B:$B,0)),"No")</f>
        <v>0</v>
      </c>
      <c r="T129" s="14">
        <f>_xlfn.IFNA(+INDEX(Comp1!N:N,MATCH($B129,Comp1!$B:$B,0)),"No")</f>
        <v>0</v>
      </c>
      <c r="U129" s="14">
        <f>_xlfn.IFNA(+INDEX(Comp1!O:O,MATCH($B129,Comp1!$B:$B,0)),"No")</f>
        <v>0</v>
      </c>
      <c r="V129" s="462">
        <f>IF(J129="yes",+INDEX('Final Comp Values'!$AY:$AY,MATCH('Monthy Targets'!$B129,'Final Comp Values'!C:C,0)),0)</f>
        <v>7.61</v>
      </c>
      <c r="W129" s="462">
        <f>IF(K129="yes",+INDEX('Final Comp Values'!$AY:$AY,MATCH('Monthy Targets'!$B129,'Final Comp Values'!$C:$C,0)),0)</f>
        <v>7.61</v>
      </c>
      <c r="X129" s="462">
        <f>IF(L129="yes",+INDEX('Final Comp Values'!$AY:$AY,MATCH('Monthy Targets'!$B129,'Final Comp Values'!$C:$C,0)),0)</f>
        <v>7.61</v>
      </c>
      <c r="Y129" s="462">
        <f>IF(M129="yes",+INDEX('Final Comp Values'!$BN:$BN,MATCH('Monthy Targets'!$B129,'Final Comp Values'!$C:$C,0)),0)</f>
        <v>7.61</v>
      </c>
      <c r="Z129" s="462">
        <f>IF(N129="yes",+INDEX('Final Comp Values'!$BN:$BN,MATCH('Monthy Targets'!$B129,'Final Comp Values'!$C:$C,0)),0)</f>
        <v>7.61</v>
      </c>
      <c r="AA129" s="462">
        <f>IF(O129="yes",+INDEX('Final Comp Values'!$BN:$BN,MATCH('Monthy Targets'!$B129,'Final Comp Values'!$C:$C,0)),0)</f>
        <v>7.61</v>
      </c>
      <c r="AB129" s="462">
        <f>IF(P129="yes",+INDEX('Final Comp Values'!$BR:$BR,MATCH('Monthy Targets'!$B129,'Final Comp Values'!$C:$C,0)),0)</f>
        <v>7.64</v>
      </c>
      <c r="AC129" s="462">
        <f>IF(Q129="yes",+INDEX('Final Comp Values'!$BR:$BR,MATCH('Monthy Targets'!$B129,'Final Comp Values'!$C:$C,0)),0)</f>
        <v>0</v>
      </c>
      <c r="AD129" s="462">
        <f>IF(R129="yes",+INDEX('Final Comp Values'!$BR:$BR,MATCH('Monthy Targets'!$B129,'Final Comp Values'!$C:$C,0)),0)</f>
        <v>0</v>
      </c>
      <c r="AE129" s="462">
        <f>IF(S129="yes",+INDEX('Final Comp Values'!$BV:$BV,MATCH('Monthy Targets'!$B129,'Final Comp Values'!$C:$C,0)),0)</f>
        <v>0</v>
      </c>
      <c r="AF129" s="462">
        <f>IF(T129="yes",+INDEX('Final Comp Values'!$BV:$BV,MATCH('Monthy Targets'!$B129,'Final Comp Values'!$C:$C,0)),0)</f>
        <v>0</v>
      </c>
      <c r="AG129" s="462">
        <f>IF(U129="yes",+INDEX('Final Comp Values'!$BV:$BV,MATCH('Monthy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2">
        <f>IF(J130="yes",+INDEX('Final Comp Values'!$AY:$AY,MATCH('Monthy Targets'!$B130,'Final Comp Values'!C:C,0)),0)</f>
        <v>0</v>
      </c>
      <c r="W130" s="462">
        <f>IF(K130="yes",+INDEX('Final Comp Values'!$AY:$AY,MATCH('Monthy Targets'!$B130,'Final Comp Values'!$C:$C,0)),0)</f>
        <v>0</v>
      </c>
      <c r="X130" s="462">
        <f>IF(L130="yes",+INDEX('Final Comp Values'!$AY:$AY,MATCH('Monthy Targets'!$B130,'Final Comp Values'!$C:$C,0)),0)</f>
        <v>0</v>
      </c>
      <c r="Y130" s="462">
        <f>IF(M130="yes",+INDEX('Final Comp Values'!$BN:$BN,MATCH('Monthy Targets'!$B130,'Final Comp Values'!$C:$C,0)),0)</f>
        <v>0</v>
      </c>
      <c r="Z130" s="462">
        <f>IF(N130="yes",+INDEX('Final Comp Values'!$BN:$BN,MATCH('Monthy Targets'!$B130,'Final Comp Values'!$C:$C,0)),0)</f>
        <v>0</v>
      </c>
      <c r="AA130" s="462">
        <f>IF(O130="yes",+INDEX('Final Comp Values'!$BN:$BN,MATCH('Monthy Targets'!$B130,'Final Comp Values'!$C:$C,0)),0)</f>
        <v>0</v>
      </c>
      <c r="AB130" s="462">
        <f>IF(P130="yes",+INDEX('Final Comp Values'!$BR:$BR,MATCH('Monthy Targets'!$B130,'Final Comp Values'!$C:$C,0)),0)</f>
        <v>0</v>
      </c>
      <c r="AC130" s="462">
        <f>IF(Q130="yes",+INDEX('Final Comp Values'!$BR:$BR,MATCH('Monthy Targets'!$B130,'Final Comp Values'!$C:$C,0)),0)</f>
        <v>0</v>
      </c>
      <c r="AD130" s="462">
        <f>IF(R130="yes",+INDEX('Final Comp Values'!$BR:$BR,MATCH('Monthy Targets'!$B130,'Final Comp Values'!$C:$C,0)),0)</f>
        <v>0</v>
      </c>
      <c r="AE130" s="462">
        <f>IF(S130="yes",+INDEX('Final Comp Values'!$BV:$BV,MATCH('Monthy Targets'!$B130,'Final Comp Values'!$C:$C,0)),0)</f>
        <v>0</v>
      </c>
      <c r="AF130" s="462">
        <f>IF(T130="yes",+INDEX('Final Comp Values'!$BV:$BV,MATCH('Monthy Targets'!$B130,'Final Comp Values'!$C:$C,0)),0)</f>
        <v>0</v>
      </c>
      <c r="AG130" s="462">
        <f>IF(U130="yes",+INDEX('Final Comp Values'!$BV:$BV,MATCH('Monthy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2">
        <f>IF(J131="yes",+INDEX('Final Comp Values'!$AY:$AY,MATCH('Monthy Targets'!$B131,'Final Comp Values'!C:C,0)),0)</f>
        <v>0</v>
      </c>
      <c r="W131" s="462">
        <f>IF(K131="yes",+INDEX('Final Comp Values'!$AY:$AY,MATCH('Monthy Targets'!$B131,'Final Comp Values'!$C:$C,0)),0)</f>
        <v>0</v>
      </c>
      <c r="X131" s="462">
        <f>IF(L131="yes",+INDEX('Final Comp Values'!$AY:$AY,MATCH('Monthy Targets'!$B131,'Final Comp Values'!$C:$C,0)),0)</f>
        <v>0</v>
      </c>
      <c r="Y131" s="462">
        <f>IF(M131="yes",+INDEX('Final Comp Values'!$BN:$BN,MATCH('Monthy Targets'!$B131,'Final Comp Values'!$C:$C,0)),0)</f>
        <v>0</v>
      </c>
      <c r="Z131" s="462">
        <f>IF(N131="yes",+INDEX('Final Comp Values'!$BN:$BN,MATCH('Monthy Targets'!$B131,'Final Comp Values'!$C:$C,0)),0)</f>
        <v>0</v>
      </c>
      <c r="AA131" s="462">
        <f>IF(O131="yes",+INDEX('Final Comp Values'!$BN:$BN,MATCH('Monthy Targets'!$B131,'Final Comp Values'!$C:$C,0)),0)</f>
        <v>0</v>
      </c>
      <c r="AB131" s="462">
        <f>IF(P131="yes",+INDEX('Final Comp Values'!$BR:$BR,MATCH('Monthy Targets'!$B131,'Final Comp Values'!$C:$C,0)),0)</f>
        <v>0</v>
      </c>
      <c r="AC131" s="462">
        <f>IF(Q131="yes",+INDEX('Final Comp Values'!$BR:$BR,MATCH('Monthy Targets'!$B131,'Final Comp Values'!$C:$C,0)),0)</f>
        <v>0</v>
      </c>
      <c r="AD131" s="462">
        <f>IF(R131="yes",+INDEX('Final Comp Values'!$BR:$BR,MATCH('Monthy Targets'!$B131,'Final Comp Values'!$C:$C,0)),0)</f>
        <v>0</v>
      </c>
      <c r="AE131" s="462">
        <f>IF(S131="yes",+INDEX('Final Comp Values'!$BV:$BV,MATCH('Monthy Targets'!$B131,'Final Comp Values'!$C:$C,0)),0)</f>
        <v>0</v>
      </c>
      <c r="AF131" s="462">
        <f>IF(T131="yes",+INDEX('Final Comp Values'!$BV:$BV,MATCH('Monthy Targets'!$B131,'Final Comp Values'!$C:$C,0)),0)</f>
        <v>0</v>
      </c>
      <c r="AG131" s="462">
        <f>IF(U131="yes",+INDEX('Final Comp Values'!$BV:$BV,MATCH('Monthy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t="str">
        <f>_xlfn.IFNA(+INDEX(Comp1!I:I,MATCH($B132,Comp1!$B:$B,0)),"No")</f>
        <v>Yes</v>
      </c>
      <c r="P132" s="14" t="str">
        <f>_xlfn.IFNA(+INDEX(Comp1!J:J,MATCH($B132,Comp1!$B:$B,0)),"No")</f>
        <v>Yes</v>
      </c>
      <c r="Q132" s="14">
        <f>_xlfn.IFNA(+INDEX(Comp1!K:K,MATCH($B132,Comp1!$B:$B,0)),"No")</f>
        <v>0</v>
      </c>
      <c r="R132" s="14">
        <f>_xlfn.IFNA(+INDEX(Comp1!L:L,MATCH($B132,Comp1!$B:$B,0)),"No")</f>
        <v>0</v>
      </c>
      <c r="S132" s="14">
        <f>_xlfn.IFNA(+INDEX(Comp1!M:M,MATCH($B132,Comp1!$B:$B,0)),"No")</f>
        <v>0</v>
      </c>
      <c r="T132" s="14">
        <f>_xlfn.IFNA(+INDEX(Comp1!N:N,MATCH($B132,Comp1!$B:$B,0)),"No")</f>
        <v>0</v>
      </c>
      <c r="U132" s="14">
        <f>_xlfn.IFNA(+INDEX(Comp1!O:O,MATCH($B132,Comp1!$B:$B,0)),"No")</f>
        <v>0</v>
      </c>
      <c r="V132" s="462">
        <f>IF(J132="yes",+INDEX('Final Comp Values'!$AY:$AY,MATCH('Monthy Targets'!$B132,'Final Comp Values'!C:C,0)),0)</f>
        <v>3.36</v>
      </c>
      <c r="W132" s="462">
        <f>IF(K132="yes",+INDEX('Final Comp Values'!$AY:$AY,MATCH('Monthy Targets'!$B132,'Final Comp Values'!$C:$C,0)),0)</f>
        <v>3.36</v>
      </c>
      <c r="X132" s="462">
        <f>IF(L132="yes",+INDEX('Final Comp Values'!$AY:$AY,MATCH('Monthy Targets'!$B132,'Final Comp Values'!$C:$C,0)),0)</f>
        <v>3.36</v>
      </c>
      <c r="Y132" s="462">
        <f>IF(M132="yes",+INDEX('Final Comp Values'!$BN:$BN,MATCH('Monthy Targets'!$B132,'Final Comp Values'!$C:$C,0)),0)</f>
        <v>3.36</v>
      </c>
      <c r="Z132" s="462">
        <f>IF(N132="yes",+INDEX('Final Comp Values'!$BN:$BN,MATCH('Monthy Targets'!$B132,'Final Comp Values'!$C:$C,0)),0)</f>
        <v>3.36</v>
      </c>
      <c r="AA132" s="462">
        <f>IF(O132="yes",+INDEX('Final Comp Values'!$BN:$BN,MATCH('Monthy Targets'!$B132,'Final Comp Values'!$C:$C,0)),0)</f>
        <v>3.36</v>
      </c>
      <c r="AB132" s="462">
        <f>IF(P132="yes",+INDEX('Final Comp Values'!$BR:$BR,MATCH('Monthy Targets'!$B132,'Final Comp Values'!$C:$C,0)),0)</f>
        <v>3.37</v>
      </c>
      <c r="AC132" s="462">
        <f>IF(Q132="yes",+INDEX('Final Comp Values'!$BR:$BR,MATCH('Monthy Targets'!$B132,'Final Comp Values'!$C:$C,0)),0)</f>
        <v>0</v>
      </c>
      <c r="AD132" s="462">
        <f>IF(R132="yes",+INDEX('Final Comp Values'!$BR:$BR,MATCH('Monthy Targets'!$B132,'Final Comp Values'!$C:$C,0)),0)</f>
        <v>0</v>
      </c>
      <c r="AE132" s="462">
        <f>IF(S132="yes",+INDEX('Final Comp Values'!$BV:$BV,MATCH('Monthy Targets'!$B132,'Final Comp Values'!$C:$C,0)),0)</f>
        <v>0</v>
      </c>
      <c r="AF132" s="462">
        <f>IF(T132="yes",+INDEX('Final Comp Values'!$BV:$BV,MATCH('Monthy Targets'!$B132,'Final Comp Values'!$C:$C,0)),0)</f>
        <v>0</v>
      </c>
      <c r="AG132" s="462">
        <f>IF(U132="yes",+INDEX('Final Comp Values'!$BV:$BV,MATCH('Monthy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t="str">
        <f>_xlfn.IFNA(+INDEX(Comp1!I:I,MATCH($B133,Comp1!$B:$B,0)),"No")</f>
        <v>Yes</v>
      </c>
      <c r="P133" s="14" t="str">
        <f>_xlfn.IFNA(+INDEX(Comp1!J:J,MATCH($B133,Comp1!$B:$B,0)),"No")</f>
        <v>Yes</v>
      </c>
      <c r="Q133" s="14">
        <f>_xlfn.IFNA(+INDEX(Comp1!K:K,MATCH($B133,Comp1!$B:$B,0)),"No")</f>
        <v>0</v>
      </c>
      <c r="R133" s="14">
        <f>_xlfn.IFNA(+INDEX(Comp1!L:L,MATCH($B133,Comp1!$B:$B,0)),"No")</f>
        <v>0</v>
      </c>
      <c r="S133" s="14">
        <f>_xlfn.IFNA(+INDEX(Comp1!M:M,MATCH($B133,Comp1!$B:$B,0)),"No")</f>
        <v>0</v>
      </c>
      <c r="T133" s="14">
        <f>_xlfn.IFNA(+INDEX(Comp1!N:N,MATCH($B133,Comp1!$B:$B,0)),"No")</f>
        <v>0</v>
      </c>
      <c r="U133" s="14">
        <f>_xlfn.IFNA(+INDEX(Comp1!O:O,MATCH($B133,Comp1!$B:$B,0)),"No")</f>
        <v>0</v>
      </c>
      <c r="V133" s="462">
        <f>IF(J133="yes",+INDEX('Final Comp Values'!$AY:$AY,MATCH('Monthy Targets'!$B133,'Final Comp Values'!C:C,0)),0)</f>
        <v>3.48</v>
      </c>
      <c r="W133" s="462">
        <f>IF(K133="yes",+INDEX('Final Comp Values'!$AY:$AY,MATCH('Monthy Targets'!$B133,'Final Comp Values'!$C:$C,0)),0)</f>
        <v>3.48</v>
      </c>
      <c r="X133" s="462">
        <f>IF(L133="yes",+INDEX('Final Comp Values'!$AY:$AY,MATCH('Monthy Targets'!$B133,'Final Comp Values'!$C:$C,0)),0)</f>
        <v>3.48</v>
      </c>
      <c r="Y133" s="462">
        <f>IF(M133="yes",+INDEX('Final Comp Values'!$BN:$BN,MATCH('Monthy Targets'!$B133,'Final Comp Values'!$C:$C,0)),0)</f>
        <v>3.48</v>
      </c>
      <c r="Z133" s="462">
        <f>IF(N133="yes",+INDEX('Final Comp Values'!$BN:$BN,MATCH('Monthy Targets'!$B133,'Final Comp Values'!$C:$C,0)),0)</f>
        <v>3.48</v>
      </c>
      <c r="AA133" s="462">
        <f>IF(O133="yes",+INDEX('Final Comp Values'!$BN:$BN,MATCH('Monthy Targets'!$B133,'Final Comp Values'!$C:$C,0)),0)</f>
        <v>3.48</v>
      </c>
      <c r="AB133" s="462">
        <f>IF(P133="yes",+INDEX('Final Comp Values'!$BR:$BR,MATCH('Monthy Targets'!$B133,'Final Comp Values'!$C:$C,0)),0)</f>
        <v>3.5</v>
      </c>
      <c r="AC133" s="462">
        <f>IF(Q133="yes",+INDEX('Final Comp Values'!$BR:$BR,MATCH('Monthy Targets'!$B133,'Final Comp Values'!$C:$C,0)),0)</f>
        <v>0</v>
      </c>
      <c r="AD133" s="462">
        <f>IF(R133="yes",+INDEX('Final Comp Values'!$BR:$BR,MATCH('Monthy Targets'!$B133,'Final Comp Values'!$C:$C,0)),0)</f>
        <v>0</v>
      </c>
      <c r="AE133" s="462">
        <f>IF(S133="yes",+INDEX('Final Comp Values'!$BV:$BV,MATCH('Monthy Targets'!$B133,'Final Comp Values'!$C:$C,0)),0)</f>
        <v>0</v>
      </c>
      <c r="AF133" s="462">
        <f>IF(T133="yes",+INDEX('Final Comp Values'!$BV:$BV,MATCH('Monthy Targets'!$B133,'Final Comp Values'!$C:$C,0)),0)</f>
        <v>0</v>
      </c>
      <c r="AG133" s="462">
        <f>IF(U133="yes",+INDEX('Final Comp Values'!$BV:$BV,MATCH('Monthy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t="str">
        <f>_xlfn.IFNA(+INDEX(Comp1!I:I,MATCH($B134,Comp1!$B:$B,0)),"No")</f>
        <v>Yes</v>
      </c>
      <c r="P134" s="14" t="str">
        <f>_xlfn.IFNA(+INDEX(Comp1!J:J,MATCH($B134,Comp1!$B:$B,0)),"No")</f>
        <v>Yes</v>
      </c>
      <c r="Q134" s="14">
        <f>_xlfn.IFNA(+INDEX(Comp1!K:K,MATCH($B134,Comp1!$B:$B,0)),"No")</f>
        <v>0</v>
      </c>
      <c r="R134" s="14">
        <f>_xlfn.IFNA(+INDEX(Comp1!L:L,MATCH($B134,Comp1!$B:$B,0)),"No")</f>
        <v>0</v>
      </c>
      <c r="S134" s="14">
        <f>_xlfn.IFNA(+INDEX(Comp1!M:M,MATCH($B134,Comp1!$B:$B,0)),"No")</f>
        <v>0</v>
      </c>
      <c r="T134" s="14">
        <f>_xlfn.IFNA(+INDEX(Comp1!N:N,MATCH($B134,Comp1!$B:$B,0)),"No")</f>
        <v>0</v>
      </c>
      <c r="U134" s="14">
        <f>_xlfn.IFNA(+INDEX(Comp1!O:O,MATCH($B134,Comp1!$B:$B,0)),"No")</f>
        <v>0</v>
      </c>
      <c r="V134" s="462">
        <f>IF(J134="yes",+INDEX('Final Comp Values'!$AY:$AY,MATCH('Monthy Targets'!$B134,'Final Comp Values'!C:C,0)),0)</f>
        <v>4.21</v>
      </c>
      <c r="W134" s="462">
        <f>IF(K134="yes",+INDEX('Final Comp Values'!$AY:$AY,MATCH('Monthy Targets'!$B134,'Final Comp Values'!$C:$C,0)),0)</f>
        <v>4.21</v>
      </c>
      <c r="X134" s="462">
        <f>IF(L134="yes",+INDEX('Final Comp Values'!$AY:$AY,MATCH('Monthy Targets'!$B134,'Final Comp Values'!$C:$C,0)),0)</f>
        <v>4.21</v>
      </c>
      <c r="Y134" s="462">
        <f>IF(M134="yes",+INDEX('Final Comp Values'!$BN:$BN,MATCH('Monthy Targets'!$B134,'Final Comp Values'!$C:$C,0)),0)</f>
        <v>4.21</v>
      </c>
      <c r="Z134" s="462">
        <f>IF(N134="yes",+INDEX('Final Comp Values'!$BN:$BN,MATCH('Monthy Targets'!$B134,'Final Comp Values'!$C:$C,0)),0)</f>
        <v>4.21</v>
      </c>
      <c r="AA134" s="462">
        <f>IF(O134="yes",+INDEX('Final Comp Values'!$BN:$BN,MATCH('Monthy Targets'!$B134,'Final Comp Values'!$C:$C,0)),0)</f>
        <v>4.21</v>
      </c>
      <c r="AB134" s="462">
        <f>IF(P134="yes",+INDEX('Final Comp Values'!$BR:$BR,MATCH('Monthy Targets'!$B134,'Final Comp Values'!$C:$C,0)),0)</f>
        <v>4.24</v>
      </c>
      <c r="AC134" s="462">
        <f>IF(Q134="yes",+INDEX('Final Comp Values'!$BR:$BR,MATCH('Monthy Targets'!$B134,'Final Comp Values'!$C:$C,0)),0)</f>
        <v>0</v>
      </c>
      <c r="AD134" s="462">
        <f>IF(R134="yes",+INDEX('Final Comp Values'!$BR:$BR,MATCH('Monthy Targets'!$B134,'Final Comp Values'!$C:$C,0)),0)</f>
        <v>0</v>
      </c>
      <c r="AE134" s="462">
        <f>IF(S134="yes",+INDEX('Final Comp Values'!$BV:$BV,MATCH('Monthy Targets'!$B134,'Final Comp Values'!$C:$C,0)),0)</f>
        <v>0</v>
      </c>
      <c r="AF134" s="462">
        <f>IF(T134="yes",+INDEX('Final Comp Values'!$BV:$BV,MATCH('Monthy Targets'!$B134,'Final Comp Values'!$C:$C,0)),0)</f>
        <v>0</v>
      </c>
      <c r="AG134" s="462">
        <f>IF(U134="yes",+INDEX('Final Comp Values'!$BV:$BV,MATCH('Monthy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2">
        <f>IF(J135="yes",+INDEX('Final Comp Values'!$AY:$AY,MATCH('Monthy Targets'!$B135,'Final Comp Values'!C:C,0)),0)</f>
        <v>0</v>
      </c>
      <c r="W135" s="462">
        <f>IF(K135="yes",+INDEX('Final Comp Values'!$AY:$AY,MATCH('Monthy Targets'!$B135,'Final Comp Values'!$C:$C,0)),0)</f>
        <v>0</v>
      </c>
      <c r="X135" s="462">
        <f>IF(L135="yes",+INDEX('Final Comp Values'!$AY:$AY,MATCH('Monthy Targets'!$B135,'Final Comp Values'!$C:$C,0)),0)</f>
        <v>0</v>
      </c>
      <c r="Y135" s="462">
        <f>IF(M135="yes",+INDEX('Final Comp Values'!$BN:$BN,MATCH('Monthy Targets'!$B135,'Final Comp Values'!$C:$C,0)),0)</f>
        <v>0</v>
      </c>
      <c r="Z135" s="462">
        <f>IF(N135="yes",+INDEX('Final Comp Values'!$BN:$BN,MATCH('Monthy Targets'!$B135,'Final Comp Values'!$C:$C,0)),0)</f>
        <v>0</v>
      </c>
      <c r="AA135" s="462">
        <f>IF(O135="yes",+INDEX('Final Comp Values'!$BN:$BN,MATCH('Monthy Targets'!$B135,'Final Comp Values'!$C:$C,0)),0)</f>
        <v>0</v>
      </c>
      <c r="AB135" s="462">
        <f>IF(P135="yes",+INDEX('Final Comp Values'!$BR:$BR,MATCH('Monthy Targets'!$B135,'Final Comp Values'!$C:$C,0)),0)</f>
        <v>0</v>
      </c>
      <c r="AC135" s="462">
        <f>IF(Q135="yes",+INDEX('Final Comp Values'!$BR:$BR,MATCH('Monthy Targets'!$B135,'Final Comp Values'!$C:$C,0)),0)</f>
        <v>0</v>
      </c>
      <c r="AD135" s="462">
        <f>IF(R135="yes",+INDEX('Final Comp Values'!$BR:$BR,MATCH('Monthy Targets'!$B135,'Final Comp Values'!$C:$C,0)),0)</f>
        <v>0</v>
      </c>
      <c r="AE135" s="462">
        <f>IF(S135="yes",+INDEX('Final Comp Values'!$BV:$BV,MATCH('Monthy Targets'!$B135,'Final Comp Values'!$C:$C,0)),0)</f>
        <v>0</v>
      </c>
      <c r="AF135" s="462">
        <f>IF(T135="yes",+INDEX('Final Comp Values'!$BV:$BV,MATCH('Monthy Targets'!$B135,'Final Comp Values'!$C:$C,0)),0)</f>
        <v>0</v>
      </c>
      <c r="AG135" s="462">
        <f>IF(U135="yes",+INDEX('Final Comp Values'!$BV:$BV,MATCH('Monthy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2">
        <f>IF(J136="yes",+INDEX('Final Comp Values'!$AY:$AY,MATCH('Monthy Targets'!$B136,'Final Comp Values'!C:C,0)),0)</f>
        <v>0</v>
      </c>
      <c r="W136" s="462">
        <f>IF(K136="yes",+INDEX('Final Comp Values'!$AY:$AY,MATCH('Monthy Targets'!$B136,'Final Comp Values'!$C:$C,0)),0)</f>
        <v>0</v>
      </c>
      <c r="X136" s="462">
        <f>IF(L136="yes",+INDEX('Final Comp Values'!$AY:$AY,MATCH('Monthy Targets'!$B136,'Final Comp Values'!$C:$C,0)),0)</f>
        <v>0</v>
      </c>
      <c r="Y136" s="462">
        <f>IF(M136="yes",+INDEX('Final Comp Values'!$BN:$BN,MATCH('Monthy Targets'!$B136,'Final Comp Values'!$C:$C,0)),0)</f>
        <v>0</v>
      </c>
      <c r="Z136" s="462">
        <f>IF(N136="yes",+INDEX('Final Comp Values'!$BN:$BN,MATCH('Monthy Targets'!$B136,'Final Comp Values'!$C:$C,0)),0)</f>
        <v>0</v>
      </c>
      <c r="AA136" s="462">
        <f>IF(O136="yes",+INDEX('Final Comp Values'!$BN:$BN,MATCH('Monthy Targets'!$B136,'Final Comp Values'!$C:$C,0)),0)</f>
        <v>0</v>
      </c>
      <c r="AB136" s="462">
        <f>IF(P136="yes",+INDEX('Final Comp Values'!$BR:$BR,MATCH('Monthy Targets'!$B136,'Final Comp Values'!$C:$C,0)),0)</f>
        <v>0</v>
      </c>
      <c r="AC136" s="462">
        <f>IF(Q136="yes",+INDEX('Final Comp Values'!$BR:$BR,MATCH('Monthy Targets'!$B136,'Final Comp Values'!$C:$C,0)),0)</f>
        <v>0</v>
      </c>
      <c r="AD136" s="462">
        <f>IF(R136="yes",+INDEX('Final Comp Values'!$BR:$BR,MATCH('Monthy Targets'!$B136,'Final Comp Values'!$C:$C,0)),0)</f>
        <v>0</v>
      </c>
      <c r="AE136" s="462">
        <f>IF(S136="yes",+INDEX('Final Comp Values'!$BV:$BV,MATCH('Monthy Targets'!$B136,'Final Comp Values'!$C:$C,0)),0)</f>
        <v>0</v>
      </c>
      <c r="AF136" s="462">
        <f>IF(T136="yes",+INDEX('Final Comp Values'!$BV:$BV,MATCH('Monthy Targets'!$B136,'Final Comp Values'!$C:$C,0)),0)</f>
        <v>0</v>
      </c>
      <c r="AG136" s="462">
        <f>IF(U136="yes",+INDEX('Final Comp Values'!$BV:$BV,MATCH('Monthy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t="str">
        <f>_xlfn.IFNA(+INDEX(Comp1!I:I,MATCH($B137,Comp1!$B:$B,0)),"No")</f>
        <v>Yes</v>
      </c>
      <c r="P137" s="14" t="str">
        <f>_xlfn.IFNA(+INDEX(Comp1!J:J,MATCH($B137,Comp1!$B:$B,0)),"No")</f>
        <v>Yes</v>
      </c>
      <c r="Q137" s="14">
        <f>_xlfn.IFNA(+INDEX(Comp1!K:K,MATCH($B137,Comp1!$B:$B,0)),"No")</f>
        <v>0</v>
      </c>
      <c r="R137" s="14">
        <f>_xlfn.IFNA(+INDEX(Comp1!L:L,MATCH($B137,Comp1!$B:$B,0)),"No")</f>
        <v>0</v>
      </c>
      <c r="S137" s="14">
        <f>_xlfn.IFNA(+INDEX(Comp1!M:M,MATCH($B137,Comp1!$B:$B,0)),"No")</f>
        <v>0</v>
      </c>
      <c r="T137" s="14">
        <f>_xlfn.IFNA(+INDEX(Comp1!N:N,MATCH($B137,Comp1!$B:$B,0)),"No")</f>
        <v>0</v>
      </c>
      <c r="U137" s="14">
        <f>_xlfn.IFNA(+INDEX(Comp1!O:O,MATCH($B137,Comp1!$B:$B,0)),"No")</f>
        <v>0</v>
      </c>
      <c r="V137" s="462">
        <f>IF(J137="yes",+INDEX('Final Comp Values'!$AY:$AY,MATCH('Monthy Targets'!$B137,'Final Comp Values'!C:C,0)),0)</f>
        <v>3.24</v>
      </c>
      <c r="W137" s="462">
        <f>IF(K137="yes",+INDEX('Final Comp Values'!$AY:$AY,MATCH('Monthy Targets'!$B137,'Final Comp Values'!$C:$C,0)),0)</f>
        <v>3.24</v>
      </c>
      <c r="X137" s="462">
        <f>IF(L137="yes",+INDEX('Final Comp Values'!$AY:$AY,MATCH('Monthy Targets'!$B137,'Final Comp Values'!$C:$C,0)),0)</f>
        <v>3.24</v>
      </c>
      <c r="Y137" s="462">
        <f>IF(M137="yes",+INDEX('Final Comp Values'!$BN:$BN,MATCH('Monthy Targets'!$B137,'Final Comp Values'!$C:$C,0)),0)</f>
        <v>3.24</v>
      </c>
      <c r="Z137" s="462">
        <f>IF(N137="yes",+INDEX('Final Comp Values'!$BN:$BN,MATCH('Monthy Targets'!$B137,'Final Comp Values'!$C:$C,0)),0)</f>
        <v>3.24</v>
      </c>
      <c r="AA137" s="462">
        <f>IF(O137="yes",+INDEX('Final Comp Values'!$BN:$BN,MATCH('Monthy Targets'!$B137,'Final Comp Values'!$C:$C,0)),0)</f>
        <v>3.24</v>
      </c>
      <c r="AB137" s="462">
        <f>IF(P137="yes",+INDEX('Final Comp Values'!$BR:$BR,MATCH('Monthy Targets'!$B137,'Final Comp Values'!$C:$C,0)),0)</f>
        <v>3.26</v>
      </c>
      <c r="AC137" s="462">
        <f>IF(Q137="yes",+INDEX('Final Comp Values'!$BR:$BR,MATCH('Monthy Targets'!$B137,'Final Comp Values'!$C:$C,0)),0)</f>
        <v>0</v>
      </c>
      <c r="AD137" s="462">
        <f>IF(R137="yes",+INDEX('Final Comp Values'!$BR:$BR,MATCH('Monthy Targets'!$B137,'Final Comp Values'!$C:$C,0)),0)</f>
        <v>0</v>
      </c>
      <c r="AE137" s="462">
        <f>IF(S137="yes",+INDEX('Final Comp Values'!$BV:$BV,MATCH('Monthy Targets'!$B137,'Final Comp Values'!$C:$C,0)),0)</f>
        <v>0</v>
      </c>
      <c r="AF137" s="462">
        <f>IF(T137="yes",+INDEX('Final Comp Values'!$BV:$BV,MATCH('Monthy Targets'!$B137,'Final Comp Values'!$C:$C,0)),0)</f>
        <v>0</v>
      </c>
      <c r="AG137" s="462">
        <f>IF(U137="yes",+INDEX('Final Comp Values'!$BV:$BV,MATCH('Monthy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2">
        <f>IF(J138="yes",+INDEX('Final Comp Values'!$AY:$AY,MATCH('Monthy Targets'!$B138,'Final Comp Values'!C:C,0)),0)</f>
        <v>0</v>
      </c>
      <c r="W138" s="462">
        <f>IF(K138="yes",+INDEX('Final Comp Values'!$AY:$AY,MATCH('Monthy Targets'!$B138,'Final Comp Values'!$C:$C,0)),0)</f>
        <v>0</v>
      </c>
      <c r="X138" s="462">
        <f>IF(L138="yes",+INDEX('Final Comp Values'!$AY:$AY,MATCH('Monthy Targets'!$B138,'Final Comp Values'!$C:$C,0)),0)</f>
        <v>0</v>
      </c>
      <c r="Y138" s="462">
        <f>IF(M138="yes",+INDEX('Final Comp Values'!$BN:$BN,MATCH('Monthy Targets'!$B138,'Final Comp Values'!$C:$C,0)),0)</f>
        <v>0</v>
      </c>
      <c r="Z138" s="462">
        <f>IF(N138="yes",+INDEX('Final Comp Values'!$BN:$BN,MATCH('Monthy Targets'!$B138,'Final Comp Values'!$C:$C,0)),0)</f>
        <v>0</v>
      </c>
      <c r="AA138" s="462">
        <f>IF(O138="yes",+INDEX('Final Comp Values'!$BN:$BN,MATCH('Monthy Targets'!$B138,'Final Comp Values'!$C:$C,0)),0)</f>
        <v>0</v>
      </c>
      <c r="AB138" s="462">
        <f>IF(P138="yes",+INDEX('Final Comp Values'!$BR:$BR,MATCH('Monthy Targets'!$B138,'Final Comp Values'!$C:$C,0)),0)</f>
        <v>0</v>
      </c>
      <c r="AC138" s="462">
        <f>IF(Q138="yes",+INDEX('Final Comp Values'!$BR:$BR,MATCH('Monthy Targets'!$B138,'Final Comp Values'!$C:$C,0)),0)</f>
        <v>0</v>
      </c>
      <c r="AD138" s="462">
        <f>IF(R138="yes",+INDEX('Final Comp Values'!$BR:$BR,MATCH('Monthy Targets'!$B138,'Final Comp Values'!$C:$C,0)),0)</f>
        <v>0</v>
      </c>
      <c r="AE138" s="462">
        <f>IF(S138="yes",+INDEX('Final Comp Values'!$BV:$BV,MATCH('Monthy Targets'!$B138,'Final Comp Values'!$C:$C,0)),0)</f>
        <v>0</v>
      </c>
      <c r="AF138" s="462">
        <f>IF(T138="yes",+INDEX('Final Comp Values'!$BV:$BV,MATCH('Monthy Targets'!$B138,'Final Comp Values'!$C:$C,0)),0)</f>
        <v>0</v>
      </c>
      <c r="AG138" s="462">
        <f>IF(U138="yes",+INDEX('Final Comp Values'!$BV:$BV,MATCH('Monthy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t="str">
        <f>_xlfn.IFNA(+INDEX(Comp1!I:I,MATCH($B139,Comp1!$B:$B,0)),"No")</f>
        <v>Yes</v>
      </c>
      <c r="P139" s="14" t="str">
        <f>_xlfn.IFNA(+INDEX(Comp1!J:J,MATCH($B139,Comp1!$B:$B,0)),"No")</f>
        <v>Yes</v>
      </c>
      <c r="Q139" s="14">
        <f>_xlfn.IFNA(+INDEX(Comp1!K:K,MATCH($B139,Comp1!$B:$B,0)),"No")</f>
        <v>0</v>
      </c>
      <c r="R139" s="14">
        <f>_xlfn.IFNA(+INDEX(Comp1!L:L,MATCH($B139,Comp1!$B:$B,0)),"No")</f>
        <v>0</v>
      </c>
      <c r="S139" s="14">
        <f>_xlfn.IFNA(+INDEX(Comp1!M:M,MATCH($B139,Comp1!$B:$B,0)),"No")</f>
        <v>0</v>
      </c>
      <c r="T139" s="14">
        <f>_xlfn.IFNA(+INDEX(Comp1!N:N,MATCH($B139,Comp1!$B:$B,0)),"No")</f>
        <v>0</v>
      </c>
      <c r="U139" s="14">
        <f>_xlfn.IFNA(+INDEX(Comp1!O:O,MATCH($B139,Comp1!$B:$B,0)),"No")</f>
        <v>0</v>
      </c>
      <c r="V139" s="462">
        <f>IF(J139="yes",+INDEX('Final Comp Values'!$AY:$AY,MATCH('Monthy Targets'!$B139,'Final Comp Values'!C:C,0)),0)</f>
        <v>3.04</v>
      </c>
      <c r="W139" s="462">
        <f>IF(K139="yes",+INDEX('Final Comp Values'!$AY:$AY,MATCH('Monthy Targets'!$B139,'Final Comp Values'!$C:$C,0)),0)</f>
        <v>3.04</v>
      </c>
      <c r="X139" s="462">
        <f>IF(L139="yes",+INDEX('Final Comp Values'!$AY:$AY,MATCH('Monthy Targets'!$B139,'Final Comp Values'!$C:$C,0)),0)</f>
        <v>3.04</v>
      </c>
      <c r="Y139" s="462">
        <f>IF(M139="yes",+INDEX('Final Comp Values'!$BN:$BN,MATCH('Monthy Targets'!$B139,'Final Comp Values'!$C:$C,0)),0)</f>
        <v>3.04</v>
      </c>
      <c r="Z139" s="462">
        <f>IF(N139="yes",+INDEX('Final Comp Values'!$BN:$BN,MATCH('Monthy Targets'!$B139,'Final Comp Values'!$C:$C,0)),0)</f>
        <v>3.04</v>
      </c>
      <c r="AA139" s="462">
        <f>IF(O139="yes",+INDEX('Final Comp Values'!$BN:$BN,MATCH('Monthy Targets'!$B139,'Final Comp Values'!$C:$C,0)),0)</f>
        <v>3.04</v>
      </c>
      <c r="AB139" s="462">
        <f>IF(P139="yes",+INDEX('Final Comp Values'!$BR:$BR,MATCH('Monthy Targets'!$B139,'Final Comp Values'!$C:$C,0)),0)</f>
        <v>3.05</v>
      </c>
      <c r="AC139" s="462">
        <f>IF(Q139="yes",+INDEX('Final Comp Values'!$BR:$BR,MATCH('Monthy Targets'!$B139,'Final Comp Values'!$C:$C,0)),0)</f>
        <v>0</v>
      </c>
      <c r="AD139" s="462">
        <f>IF(R139="yes",+INDEX('Final Comp Values'!$BR:$BR,MATCH('Monthy Targets'!$B139,'Final Comp Values'!$C:$C,0)),0)</f>
        <v>0</v>
      </c>
      <c r="AE139" s="462">
        <f>IF(S139="yes",+INDEX('Final Comp Values'!$BV:$BV,MATCH('Monthy Targets'!$B139,'Final Comp Values'!$C:$C,0)),0)</f>
        <v>0</v>
      </c>
      <c r="AF139" s="462">
        <f>IF(T139="yes",+INDEX('Final Comp Values'!$BV:$BV,MATCH('Monthy Targets'!$B139,'Final Comp Values'!$C:$C,0)),0)</f>
        <v>0</v>
      </c>
      <c r="AG139" s="462">
        <f>IF(U139="yes",+INDEX('Final Comp Values'!$BV:$BV,MATCH('Monthy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2">
        <f>IF(J140="yes",+INDEX('Final Comp Values'!$AY:$AY,MATCH('Monthy Targets'!$B140,'Final Comp Values'!C:C,0)),0)</f>
        <v>0</v>
      </c>
      <c r="W140" s="462">
        <f>IF(K140="yes",+INDEX('Final Comp Values'!$AY:$AY,MATCH('Monthy Targets'!$B140,'Final Comp Values'!$C:$C,0)),0)</f>
        <v>0</v>
      </c>
      <c r="X140" s="462">
        <f>IF(L140="yes",+INDEX('Final Comp Values'!$AY:$AY,MATCH('Monthy Targets'!$B140,'Final Comp Values'!$C:$C,0)),0)</f>
        <v>0</v>
      </c>
      <c r="Y140" s="462">
        <f>IF(M140="yes",+INDEX('Final Comp Values'!$BN:$BN,MATCH('Monthy Targets'!$B140,'Final Comp Values'!$C:$C,0)),0)</f>
        <v>0</v>
      </c>
      <c r="Z140" s="462">
        <f>IF(N140="yes",+INDEX('Final Comp Values'!$BN:$BN,MATCH('Monthy Targets'!$B140,'Final Comp Values'!$C:$C,0)),0)</f>
        <v>0</v>
      </c>
      <c r="AA140" s="462">
        <f>IF(O140="yes",+INDEX('Final Comp Values'!$BN:$BN,MATCH('Monthy Targets'!$B140,'Final Comp Values'!$C:$C,0)),0)</f>
        <v>0</v>
      </c>
      <c r="AB140" s="462">
        <f>IF(P140="yes",+INDEX('Final Comp Values'!$BR:$BR,MATCH('Monthy Targets'!$B140,'Final Comp Values'!$C:$C,0)),0)</f>
        <v>0</v>
      </c>
      <c r="AC140" s="462">
        <f>IF(Q140="yes",+INDEX('Final Comp Values'!$BR:$BR,MATCH('Monthy Targets'!$B140,'Final Comp Values'!$C:$C,0)),0)</f>
        <v>0</v>
      </c>
      <c r="AD140" s="462">
        <f>IF(R140="yes",+INDEX('Final Comp Values'!$BR:$BR,MATCH('Monthy Targets'!$B140,'Final Comp Values'!$C:$C,0)),0)</f>
        <v>0</v>
      </c>
      <c r="AE140" s="462">
        <f>IF(S140="yes",+INDEX('Final Comp Values'!$BV:$BV,MATCH('Monthy Targets'!$B140,'Final Comp Values'!$C:$C,0)),0)</f>
        <v>0</v>
      </c>
      <c r="AF140" s="462">
        <f>IF(T140="yes",+INDEX('Final Comp Values'!$BV:$BV,MATCH('Monthy Targets'!$B140,'Final Comp Values'!$C:$C,0)),0)</f>
        <v>0</v>
      </c>
      <c r="AG140" s="462">
        <f>IF(U140="yes",+INDEX('Final Comp Values'!$BV:$BV,MATCH('Monthy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t="str">
        <f>_xlfn.IFNA(+INDEX(Comp1!I:I,MATCH($B141,Comp1!$B:$B,0)),"No")</f>
        <v>Yes</v>
      </c>
      <c r="P141" s="14" t="str">
        <f>_xlfn.IFNA(+INDEX(Comp1!J:J,MATCH($B141,Comp1!$B:$B,0)),"No")</f>
        <v>Yes</v>
      </c>
      <c r="Q141" s="14">
        <f>_xlfn.IFNA(+INDEX(Comp1!K:K,MATCH($B141,Comp1!$B:$B,0)),"No")</f>
        <v>0</v>
      </c>
      <c r="R141" s="14">
        <f>_xlfn.IFNA(+INDEX(Comp1!L:L,MATCH($B141,Comp1!$B:$B,0)),"No")</f>
        <v>0</v>
      </c>
      <c r="S141" s="14">
        <f>_xlfn.IFNA(+INDEX(Comp1!M:M,MATCH($B141,Comp1!$B:$B,0)),"No")</f>
        <v>0</v>
      </c>
      <c r="T141" s="14">
        <f>_xlfn.IFNA(+INDEX(Comp1!N:N,MATCH($B141,Comp1!$B:$B,0)),"No")</f>
        <v>0</v>
      </c>
      <c r="U141" s="14">
        <f>_xlfn.IFNA(+INDEX(Comp1!O:O,MATCH($B141,Comp1!$B:$B,0)),"No")</f>
        <v>0</v>
      </c>
      <c r="V141" s="462">
        <f>IF(J141="yes",+INDEX('Final Comp Values'!$AY:$AY,MATCH('Monthy Targets'!$B141,'Final Comp Values'!C:C,0)),0)</f>
        <v>2.34</v>
      </c>
      <c r="W141" s="462">
        <f>IF(K141="yes",+INDEX('Final Comp Values'!$AY:$AY,MATCH('Monthy Targets'!$B141,'Final Comp Values'!$C:$C,0)),0)</f>
        <v>2.34</v>
      </c>
      <c r="X141" s="462">
        <f>IF(L141="yes",+INDEX('Final Comp Values'!$AY:$AY,MATCH('Monthy Targets'!$B141,'Final Comp Values'!$C:$C,0)),0)</f>
        <v>2.34</v>
      </c>
      <c r="Y141" s="462">
        <f>IF(M141="yes",+INDEX('Final Comp Values'!$BN:$BN,MATCH('Monthy Targets'!$B141,'Final Comp Values'!$C:$C,0)),0)</f>
        <v>2.34</v>
      </c>
      <c r="Z141" s="462">
        <f>IF(N141="yes",+INDEX('Final Comp Values'!$BN:$BN,MATCH('Monthy Targets'!$B141,'Final Comp Values'!$C:$C,0)),0)</f>
        <v>2.34</v>
      </c>
      <c r="AA141" s="462">
        <f>IF(O141="yes",+INDEX('Final Comp Values'!$BN:$BN,MATCH('Monthy Targets'!$B141,'Final Comp Values'!$C:$C,0)),0)</f>
        <v>2.34</v>
      </c>
      <c r="AB141" s="462">
        <f>IF(P141="yes",+INDEX('Final Comp Values'!$BR:$BR,MATCH('Monthy Targets'!$B141,'Final Comp Values'!$C:$C,0)),0)</f>
        <v>2.35</v>
      </c>
      <c r="AC141" s="462">
        <f>IF(Q141="yes",+INDEX('Final Comp Values'!$BR:$BR,MATCH('Monthy Targets'!$B141,'Final Comp Values'!$C:$C,0)),0)</f>
        <v>0</v>
      </c>
      <c r="AD141" s="462">
        <f>IF(R141="yes",+INDEX('Final Comp Values'!$BR:$BR,MATCH('Monthy Targets'!$B141,'Final Comp Values'!$C:$C,0)),0)</f>
        <v>0</v>
      </c>
      <c r="AE141" s="462">
        <f>IF(S141="yes",+INDEX('Final Comp Values'!$BV:$BV,MATCH('Monthy Targets'!$B141,'Final Comp Values'!$C:$C,0)),0)</f>
        <v>0</v>
      </c>
      <c r="AF141" s="462">
        <f>IF(T141="yes",+INDEX('Final Comp Values'!$BV:$BV,MATCH('Monthy Targets'!$B141,'Final Comp Values'!$C:$C,0)),0)</f>
        <v>0</v>
      </c>
      <c r="AG141" s="462">
        <f>IF(U141="yes",+INDEX('Final Comp Values'!$BV:$BV,MATCH('Monthy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2">
        <f>IF(J142="yes",+INDEX('Final Comp Values'!$AY:$AY,MATCH('Monthy Targets'!$B142,'Final Comp Values'!C:C,0)),0)</f>
        <v>0</v>
      </c>
      <c r="W142" s="462">
        <f>IF(K142="yes",+INDEX('Final Comp Values'!$AY:$AY,MATCH('Monthy Targets'!$B142,'Final Comp Values'!$C:$C,0)),0)</f>
        <v>0</v>
      </c>
      <c r="X142" s="462">
        <f>IF(L142="yes",+INDEX('Final Comp Values'!$AY:$AY,MATCH('Monthy Targets'!$B142,'Final Comp Values'!$C:$C,0)),0)</f>
        <v>0</v>
      </c>
      <c r="Y142" s="462">
        <f>IF(M142="yes",+INDEX('Final Comp Values'!$BN:$BN,MATCH('Monthy Targets'!$B142,'Final Comp Values'!$C:$C,0)),0)</f>
        <v>0</v>
      </c>
      <c r="Z142" s="462">
        <f>IF(N142="yes",+INDEX('Final Comp Values'!$BN:$BN,MATCH('Monthy Targets'!$B142,'Final Comp Values'!$C:$C,0)),0)</f>
        <v>0</v>
      </c>
      <c r="AA142" s="462">
        <f>IF(O142="yes",+INDEX('Final Comp Values'!$BN:$BN,MATCH('Monthy Targets'!$B142,'Final Comp Values'!$C:$C,0)),0)</f>
        <v>0</v>
      </c>
      <c r="AB142" s="462">
        <f>IF(P142="yes",+INDEX('Final Comp Values'!$BR:$BR,MATCH('Monthy Targets'!$B142,'Final Comp Values'!$C:$C,0)),0)</f>
        <v>0</v>
      </c>
      <c r="AC142" s="462">
        <f>IF(Q142="yes",+INDEX('Final Comp Values'!$BR:$BR,MATCH('Monthy Targets'!$B142,'Final Comp Values'!$C:$C,0)),0)</f>
        <v>0</v>
      </c>
      <c r="AD142" s="462">
        <f>IF(R142="yes",+INDEX('Final Comp Values'!$BR:$BR,MATCH('Monthy Targets'!$B142,'Final Comp Values'!$C:$C,0)),0)</f>
        <v>0</v>
      </c>
      <c r="AE142" s="462">
        <f>IF(S142="yes",+INDEX('Final Comp Values'!$BV:$BV,MATCH('Monthy Targets'!$B142,'Final Comp Values'!$C:$C,0)),0)</f>
        <v>0</v>
      </c>
      <c r="AF142" s="462">
        <f>IF(T142="yes",+INDEX('Final Comp Values'!$BV:$BV,MATCH('Monthy Targets'!$B142,'Final Comp Values'!$C:$C,0)),0)</f>
        <v>0</v>
      </c>
      <c r="AG142" s="462">
        <f>IF(U142="yes",+INDEX('Final Comp Values'!$BV:$BV,MATCH('Monthy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t="str">
        <f>_xlfn.IFNA(+INDEX(Comp1!I:I,MATCH($B143,Comp1!$B:$B,0)),"No")</f>
        <v>Yes</v>
      </c>
      <c r="P143" s="14" t="str">
        <f>_xlfn.IFNA(+INDEX(Comp1!J:J,MATCH($B143,Comp1!$B:$B,0)),"No")</f>
        <v>Yes</v>
      </c>
      <c r="Q143" s="14">
        <f>_xlfn.IFNA(+INDEX(Comp1!K:K,MATCH($B143,Comp1!$B:$B,0)),"No")</f>
        <v>0</v>
      </c>
      <c r="R143" s="14">
        <f>_xlfn.IFNA(+INDEX(Comp1!L:L,MATCH($B143,Comp1!$B:$B,0)),"No")</f>
        <v>0</v>
      </c>
      <c r="S143" s="14">
        <f>_xlfn.IFNA(+INDEX(Comp1!M:M,MATCH($B143,Comp1!$B:$B,0)),"No")</f>
        <v>0</v>
      </c>
      <c r="T143" s="14">
        <f>_xlfn.IFNA(+INDEX(Comp1!N:N,MATCH($B143,Comp1!$B:$B,0)),"No")</f>
        <v>0</v>
      </c>
      <c r="U143" s="14">
        <f>_xlfn.IFNA(+INDEX(Comp1!O:O,MATCH($B143,Comp1!$B:$B,0)),"No")</f>
        <v>0</v>
      </c>
      <c r="V143" s="462">
        <f>IF(J143="yes",+INDEX('Final Comp Values'!$AY:$AY,MATCH('Monthy Targets'!$B143,'Final Comp Values'!C:C,0)),0)</f>
        <v>2.96</v>
      </c>
      <c r="W143" s="462">
        <f>IF(K143="yes",+INDEX('Final Comp Values'!$AY:$AY,MATCH('Monthy Targets'!$B143,'Final Comp Values'!$C:$C,0)),0)</f>
        <v>2.96</v>
      </c>
      <c r="X143" s="462">
        <f>IF(L143="yes",+INDEX('Final Comp Values'!$AY:$AY,MATCH('Monthy Targets'!$B143,'Final Comp Values'!$C:$C,0)),0)</f>
        <v>2.96</v>
      </c>
      <c r="Y143" s="462">
        <f>IF(M143="yes",+INDEX('Final Comp Values'!$BN:$BN,MATCH('Monthy Targets'!$B143,'Final Comp Values'!$C:$C,0)),0)</f>
        <v>2.96</v>
      </c>
      <c r="Z143" s="462">
        <f>IF(N143="yes",+INDEX('Final Comp Values'!$BN:$BN,MATCH('Monthy Targets'!$B143,'Final Comp Values'!$C:$C,0)),0)</f>
        <v>2.96</v>
      </c>
      <c r="AA143" s="462">
        <f>IF(O143="yes",+INDEX('Final Comp Values'!$BN:$BN,MATCH('Monthy Targets'!$B143,'Final Comp Values'!$C:$C,0)),0)</f>
        <v>2.96</v>
      </c>
      <c r="AB143" s="462">
        <f>IF(P143="yes",+INDEX('Final Comp Values'!$BR:$BR,MATCH('Monthy Targets'!$B143,'Final Comp Values'!$C:$C,0)),0)</f>
        <v>2.98</v>
      </c>
      <c r="AC143" s="462">
        <f>IF(Q143="yes",+INDEX('Final Comp Values'!$BR:$BR,MATCH('Monthy Targets'!$B143,'Final Comp Values'!$C:$C,0)),0)</f>
        <v>0</v>
      </c>
      <c r="AD143" s="462">
        <f>IF(R143="yes",+INDEX('Final Comp Values'!$BR:$BR,MATCH('Monthy Targets'!$B143,'Final Comp Values'!$C:$C,0)),0)</f>
        <v>0</v>
      </c>
      <c r="AE143" s="462">
        <f>IF(S143="yes",+INDEX('Final Comp Values'!$BV:$BV,MATCH('Monthy Targets'!$B143,'Final Comp Values'!$C:$C,0)),0)</f>
        <v>0</v>
      </c>
      <c r="AF143" s="462">
        <f>IF(T143="yes",+INDEX('Final Comp Values'!$BV:$BV,MATCH('Monthy Targets'!$B143,'Final Comp Values'!$C:$C,0)),0)</f>
        <v>0</v>
      </c>
      <c r="AG143" s="462">
        <f>IF(U143="yes",+INDEX('Final Comp Values'!$BV:$BV,MATCH('Monthy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t="str">
        <f>_xlfn.IFNA(+INDEX(Comp1!I:I,MATCH($B144,Comp1!$B:$B,0)),"No")</f>
        <v>Yes</v>
      </c>
      <c r="P144" s="14" t="str">
        <f>_xlfn.IFNA(+INDEX(Comp1!J:J,MATCH($B144,Comp1!$B:$B,0)),"No")</f>
        <v>Yes</v>
      </c>
      <c r="Q144" s="14">
        <f>_xlfn.IFNA(+INDEX(Comp1!K:K,MATCH($B144,Comp1!$B:$B,0)),"No")</f>
        <v>0</v>
      </c>
      <c r="R144" s="14">
        <f>_xlfn.IFNA(+INDEX(Comp1!L:L,MATCH($B144,Comp1!$B:$B,0)),"No")</f>
        <v>0</v>
      </c>
      <c r="S144" s="14">
        <f>_xlfn.IFNA(+INDEX(Comp1!M:M,MATCH($B144,Comp1!$B:$B,0)),"No")</f>
        <v>0</v>
      </c>
      <c r="T144" s="14">
        <f>_xlfn.IFNA(+INDEX(Comp1!N:N,MATCH($B144,Comp1!$B:$B,0)),"No")</f>
        <v>0</v>
      </c>
      <c r="U144" s="14">
        <f>_xlfn.IFNA(+INDEX(Comp1!O:O,MATCH($B144,Comp1!$B:$B,0)),"No")</f>
        <v>0</v>
      </c>
      <c r="V144" s="462">
        <f>IF(J144="yes",+INDEX('Final Comp Values'!$AY:$AY,MATCH('Monthy Targets'!$B144,'Final Comp Values'!C:C,0)),0)</f>
        <v>5.26</v>
      </c>
      <c r="W144" s="462">
        <f>IF(K144="yes",+INDEX('Final Comp Values'!$AY:$AY,MATCH('Monthy Targets'!$B144,'Final Comp Values'!$C:$C,0)),0)</f>
        <v>5.26</v>
      </c>
      <c r="X144" s="462">
        <f>IF(L144="yes",+INDEX('Final Comp Values'!$AY:$AY,MATCH('Monthy Targets'!$B144,'Final Comp Values'!$C:$C,0)),0)</f>
        <v>5.26</v>
      </c>
      <c r="Y144" s="462">
        <f>IF(M144="yes",+INDEX('Final Comp Values'!$BN:$BN,MATCH('Monthy Targets'!$B144,'Final Comp Values'!$C:$C,0)),0)</f>
        <v>5.26</v>
      </c>
      <c r="Z144" s="462">
        <f>IF(N144="yes",+INDEX('Final Comp Values'!$BN:$BN,MATCH('Monthy Targets'!$B144,'Final Comp Values'!$C:$C,0)),0)</f>
        <v>5.26</v>
      </c>
      <c r="AA144" s="462">
        <f>IF(O144="yes",+INDEX('Final Comp Values'!$BN:$BN,MATCH('Monthy Targets'!$B144,'Final Comp Values'!$C:$C,0)),0)</f>
        <v>5.26</v>
      </c>
      <c r="AB144" s="462">
        <f>IF(P144="yes",+INDEX('Final Comp Values'!$BR:$BR,MATCH('Monthy Targets'!$B144,'Final Comp Values'!$C:$C,0)),0)</f>
        <v>5.29</v>
      </c>
      <c r="AC144" s="462">
        <f>IF(Q144="yes",+INDEX('Final Comp Values'!$BR:$BR,MATCH('Monthy Targets'!$B144,'Final Comp Values'!$C:$C,0)),0)</f>
        <v>0</v>
      </c>
      <c r="AD144" s="462">
        <f>IF(R144="yes",+INDEX('Final Comp Values'!$BR:$BR,MATCH('Monthy Targets'!$B144,'Final Comp Values'!$C:$C,0)),0)</f>
        <v>0</v>
      </c>
      <c r="AE144" s="462">
        <f>IF(S144="yes",+INDEX('Final Comp Values'!$BV:$BV,MATCH('Monthy Targets'!$B144,'Final Comp Values'!$C:$C,0)),0)</f>
        <v>0</v>
      </c>
      <c r="AF144" s="462">
        <f>IF(T144="yes",+INDEX('Final Comp Values'!$BV:$BV,MATCH('Monthy Targets'!$B144,'Final Comp Values'!$C:$C,0)),0)</f>
        <v>0</v>
      </c>
      <c r="AG144" s="462">
        <f>IF(U144="yes",+INDEX('Final Comp Values'!$BV:$BV,MATCH('Monthy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t="str">
        <f>_xlfn.IFNA(+INDEX(Comp1!I:I,MATCH($B145,Comp1!$B:$B,0)),"No")</f>
        <v>Yes</v>
      </c>
      <c r="P145" s="14" t="str">
        <f>_xlfn.IFNA(+INDEX(Comp1!J:J,MATCH($B145,Comp1!$B:$B,0)),"No")</f>
        <v>Yes</v>
      </c>
      <c r="Q145" s="14">
        <f>_xlfn.IFNA(+INDEX(Comp1!K:K,MATCH($B145,Comp1!$B:$B,0)),"No")</f>
        <v>0</v>
      </c>
      <c r="R145" s="14">
        <f>_xlfn.IFNA(+INDEX(Comp1!L:L,MATCH($B145,Comp1!$B:$B,0)),"No")</f>
        <v>0</v>
      </c>
      <c r="S145" s="14">
        <f>_xlfn.IFNA(+INDEX(Comp1!M:M,MATCH($B145,Comp1!$B:$B,0)),"No")</f>
        <v>0</v>
      </c>
      <c r="T145" s="14">
        <f>_xlfn.IFNA(+INDEX(Comp1!N:N,MATCH($B145,Comp1!$B:$B,0)),"No")</f>
        <v>0</v>
      </c>
      <c r="U145" s="14">
        <f>_xlfn.IFNA(+INDEX(Comp1!O:O,MATCH($B145,Comp1!$B:$B,0)),"No")</f>
        <v>0</v>
      </c>
      <c r="V145" s="462">
        <f>IF(J145="yes",+INDEX('Final Comp Values'!$AY:$AY,MATCH('Monthy Targets'!$B145,'Final Comp Values'!C:C,0)),0)</f>
        <v>5.64</v>
      </c>
      <c r="W145" s="462">
        <f>IF(K145="yes",+INDEX('Final Comp Values'!$AY:$AY,MATCH('Monthy Targets'!$B145,'Final Comp Values'!$C:$C,0)),0)</f>
        <v>5.64</v>
      </c>
      <c r="X145" s="462">
        <f>IF(L145="yes",+INDEX('Final Comp Values'!$AY:$AY,MATCH('Monthy Targets'!$B145,'Final Comp Values'!$C:$C,0)),0)</f>
        <v>5.64</v>
      </c>
      <c r="Y145" s="462">
        <f>IF(M145="yes",+INDEX('Final Comp Values'!$BN:$BN,MATCH('Monthy Targets'!$B145,'Final Comp Values'!$C:$C,0)),0)</f>
        <v>5.64</v>
      </c>
      <c r="Z145" s="462">
        <f>IF(N145="yes",+INDEX('Final Comp Values'!$BN:$BN,MATCH('Monthy Targets'!$B145,'Final Comp Values'!$C:$C,0)),0)</f>
        <v>5.64</v>
      </c>
      <c r="AA145" s="462">
        <f>IF(O145="yes",+INDEX('Final Comp Values'!$BN:$BN,MATCH('Monthy Targets'!$B145,'Final Comp Values'!$C:$C,0)),0)</f>
        <v>5.64</v>
      </c>
      <c r="AB145" s="462">
        <f>IF(P145="yes",+INDEX('Final Comp Values'!$BR:$BR,MATCH('Monthy Targets'!$B145,'Final Comp Values'!$C:$C,0)),0)</f>
        <v>5.64</v>
      </c>
      <c r="AC145" s="462">
        <f>IF(Q145="yes",+INDEX('Final Comp Values'!$BR:$BR,MATCH('Monthy Targets'!$B145,'Final Comp Values'!$C:$C,0)),0)</f>
        <v>0</v>
      </c>
      <c r="AD145" s="462">
        <f>IF(R145="yes",+INDEX('Final Comp Values'!$BR:$BR,MATCH('Monthy Targets'!$B145,'Final Comp Values'!$C:$C,0)),0)</f>
        <v>0</v>
      </c>
      <c r="AE145" s="462">
        <f>IF(S145="yes",+INDEX('Final Comp Values'!$BV:$BV,MATCH('Monthy Targets'!$B145,'Final Comp Values'!$C:$C,0)),0)</f>
        <v>0</v>
      </c>
      <c r="AF145" s="462">
        <f>IF(T145="yes",+INDEX('Final Comp Values'!$BV:$BV,MATCH('Monthy Targets'!$B145,'Final Comp Values'!$C:$C,0)),0)</f>
        <v>0</v>
      </c>
      <c r="AG145" s="462">
        <f>IF(U145="yes",+INDEX('Final Comp Values'!$BV:$BV,MATCH('Monthy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t="str">
        <f>_xlfn.IFNA(+INDEX(Comp1!I:I,MATCH($B146,Comp1!$B:$B,0)),"No")</f>
        <v>Yes</v>
      </c>
      <c r="P146" s="14" t="str">
        <f>_xlfn.IFNA(+INDEX(Comp1!J:J,MATCH($B146,Comp1!$B:$B,0)),"No")</f>
        <v>Yes</v>
      </c>
      <c r="Q146" s="14">
        <f>_xlfn.IFNA(+INDEX(Comp1!K:K,MATCH($B146,Comp1!$B:$B,0)),"No")</f>
        <v>0</v>
      </c>
      <c r="R146" s="14">
        <f>_xlfn.IFNA(+INDEX(Comp1!L:L,MATCH($B146,Comp1!$B:$B,0)),"No")</f>
        <v>0</v>
      </c>
      <c r="S146" s="14">
        <f>_xlfn.IFNA(+INDEX(Comp1!M:M,MATCH($B146,Comp1!$B:$B,0)),"No")</f>
        <v>0</v>
      </c>
      <c r="T146" s="14">
        <f>_xlfn.IFNA(+INDEX(Comp1!N:N,MATCH($B146,Comp1!$B:$B,0)),"No")</f>
        <v>0</v>
      </c>
      <c r="U146" s="14">
        <f>_xlfn.IFNA(+INDEX(Comp1!O:O,MATCH($B146,Comp1!$B:$B,0)),"No")</f>
        <v>0</v>
      </c>
      <c r="V146" s="462">
        <f>IF(J146="yes",+INDEX('Final Comp Values'!$AY:$AY,MATCH('Monthy Targets'!$B146,'Final Comp Values'!C:C,0)),0)</f>
        <v>16.8</v>
      </c>
      <c r="W146" s="462">
        <f>IF(K146="yes",+INDEX('Final Comp Values'!$AY:$AY,MATCH('Monthy Targets'!$B146,'Final Comp Values'!$C:$C,0)),0)</f>
        <v>16.8</v>
      </c>
      <c r="X146" s="462">
        <f>IF(L146="yes",+INDEX('Final Comp Values'!$AY:$AY,MATCH('Monthy Targets'!$B146,'Final Comp Values'!$C:$C,0)),0)</f>
        <v>16.8</v>
      </c>
      <c r="Y146" s="462">
        <f>IF(M146="yes",+INDEX('Final Comp Values'!$BN:$BN,MATCH('Monthy Targets'!$B146,'Final Comp Values'!$C:$C,0)),0)</f>
        <v>16.8</v>
      </c>
      <c r="Z146" s="462">
        <f>IF(N146="yes",+INDEX('Final Comp Values'!$BN:$BN,MATCH('Monthy Targets'!$B146,'Final Comp Values'!$C:$C,0)),0)</f>
        <v>16.8</v>
      </c>
      <c r="AA146" s="462">
        <f>IF(O146="yes",+INDEX('Final Comp Values'!$BN:$BN,MATCH('Monthy Targets'!$B146,'Final Comp Values'!$C:$C,0)),0)</f>
        <v>16.8</v>
      </c>
      <c r="AB146" s="462">
        <f>IF(P146="yes",+INDEX('Final Comp Values'!$BR:$BR,MATCH('Monthy Targets'!$B146,'Final Comp Values'!$C:$C,0)),0)</f>
        <v>16.87</v>
      </c>
      <c r="AC146" s="462">
        <f>IF(Q146="yes",+INDEX('Final Comp Values'!$BR:$BR,MATCH('Monthy Targets'!$B146,'Final Comp Values'!$C:$C,0)),0)</f>
        <v>0</v>
      </c>
      <c r="AD146" s="462">
        <f>IF(R146="yes",+INDEX('Final Comp Values'!$BR:$BR,MATCH('Monthy Targets'!$B146,'Final Comp Values'!$C:$C,0)),0)</f>
        <v>0</v>
      </c>
      <c r="AE146" s="462">
        <f>IF(S146="yes",+INDEX('Final Comp Values'!$BV:$BV,MATCH('Monthy Targets'!$B146,'Final Comp Values'!$C:$C,0)),0)</f>
        <v>0</v>
      </c>
      <c r="AF146" s="462">
        <f>IF(T146="yes",+INDEX('Final Comp Values'!$BV:$BV,MATCH('Monthy Targets'!$B146,'Final Comp Values'!$C:$C,0)),0)</f>
        <v>0</v>
      </c>
      <c r="AG146" s="462">
        <f>IF(U146="yes",+INDEX('Final Comp Values'!$BV:$BV,MATCH('Monthy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t="str">
        <f>_xlfn.IFNA(+INDEX(Comp1!I:I,MATCH($B147,Comp1!$B:$B,0)),"No")</f>
        <v>Yes</v>
      </c>
      <c r="P147" s="14" t="str">
        <f>_xlfn.IFNA(+INDEX(Comp1!J:J,MATCH($B147,Comp1!$B:$B,0)),"No")</f>
        <v>Yes</v>
      </c>
      <c r="Q147" s="14">
        <f>_xlfn.IFNA(+INDEX(Comp1!K:K,MATCH($B147,Comp1!$B:$B,0)),"No")</f>
        <v>0</v>
      </c>
      <c r="R147" s="14">
        <f>_xlfn.IFNA(+INDEX(Comp1!L:L,MATCH($B147,Comp1!$B:$B,0)),"No")</f>
        <v>0</v>
      </c>
      <c r="S147" s="14">
        <f>_xlfn.IFNA(+INDEX(Comp1!M:M,MATCH($B147,Comp1!$B:$B,0)),"No")</f>
        <v>0</v>
      </c>
      <c r="T147" s="14">
        <f>_xlfn.IFNA(+INDEX(Comp1!N:N,MATCH($B147,Comp1!$B:$B,0)),"No")</f>
        <v>0</v>
      </c>
      <c r="U147" s="14">
        <f>_xlfn.IFNA(+INDEX(Comp1!O:O,MATCH($B147,Comp1!$B:$B,0)),"No")</f>
        <v>0</v>
      </c>
      <c r="V147" s="462">
        <f>IF(J147="yes",+INDEX('Final Comp Values'!$AY:$AY,MATCH('Monthy Targets'!$B147,'Final Comp Values'!C:C,0)),0)</f>
        <v>8.42</v>
      </c>
      <c r="W147" s="462">
        <f>IF(K147="yes",+INDEX('Final Comp Values'!$AY:$AY,MATCH('Monthy Targets'!$B147,'Final Comp Values'!$C:$C,0)),0)</f>
        <v>8.42</v>
      </c>
      <c r="X147" s="462">
        <f>IF(L147="yes",+INDEX('Final Comp Values'!$AY:$AY,MATCH('Monthy Targets'!$B147,'Final Comp Values'!$C:$C,0)),0)</f>
        <v>8.42</v>
      </c>
      <c r="Y147" s="462">
        <f>IF(M147="yes",+INDEX('Final Comp Values'!$BN:$BN,MATCH('Monthy Targets'!$B147,'Final Comp Values'!$C:$C,0)),0)</f>
        <v>8.42</v>
      </c>
      <c r="Z147" s="462">
        <f>IF(N147="yes",+INDEX('Final Comp Values'!$BN:$BN,MATCH('Monthy Targets'!$B147,'Final Comp Values'!$C:$C,0)),0)</f>
        <v>8.42</v>
      </c>
      <c r="AA147" s="462">
        <f>IF(O147="yes",+INDEX('Final Comp Values'!$BN:$BN,MATCH('Monthy Targets'!$B147,'Final Comp Values'!$C:$C,0)),0)</f>
        <v>8.42</v>
      </c>
      <c r="AB147" s="462">
        <f>IF(P147="yes",+INDEX('Final Comp Values'!$BR:$BR,MATCH('Monthy Targets'!$B147,'Final Comp Values'!$C:$C,0)),0)</f>
        <v>8.42</v>
      </c>
      <c r="AC147" s="462">
        <f>IF(Q147="yes",+INDEX('Final Comp Values'!$BR:$BR,MATCH('Monthy Targets'!$B147,'Final Comp Values'!$C:$C,0)),0)</f>
        <v>0</v>
      </c>
      <c r="AD147" s="462">
        <f>IF(R147="yes",+INDEX('Final Comp Values'!$BR:$BR,MATCH('Monthy Targets'!$B147,'Final Comp Values'!$C:$C,0)),0)</f>
        <v>0</v>
      </c>
      <c r="AE147" s="462">
        <f>IF(S147="yes",+INDEX('Final Comp Values'!$BV:$BV,MATCH('Monthy Targets'!$B147,'Final Comp Values'!$C:$C,0)),0)</f>
        <v>0</v>
      </c>
      <c r="AF147" s="462">
        <f>IF(T147="yes",+INDEX('Final Comp Values'!$BV:$BV,MATCH('Monthy Targets'!$B147,'Final Comp Values'!$C:$C,0)),0)</f>
        <v>0</v>
      </c>
      <c r="AG147" s="462">
        <f>IF(U147="yes",+INDEX('Final Comp Values'!$BV:$BV,MATCH('Monthy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t="str">
        <f>_xlfn.IFNA(+INDEX(Comp1!I:I,MATCH($B148,Comp1!$B:$B,0)),"No")</f>
        <v>Yes</v>
      </c>
      <c r="P148" s="14" t="str">
        <f>_xlfn.IFNA(+INDEX(Comp1!J:J,MATCH($B148,Comp1!$B:$B,0)),"No")</f>
        <v>Yes</v>
      </c>
      <c r="Q148" s="14">
        <f>_xlfn.IFNA(+INDEX(Comp1!K:K,MATCH($B148,Comp1!$B:$B,0)),"No")</f>
        <v>0</v>
      </c>
      <c r="R148" s="14">
        <f>_xlfn.IFNA(+INDEX(Comp1!L:L,MATCH($B148,Comp1!$B:$B,0)),"No")</f>
        <v>0</v>
      </c>
      <c r="S148" s="14">
        <f>_xlfn.IFNA(+INDEX(Comp1!M:M,MATCH($B148,Comp1!$B:$B,0)),"No")</f>
        <v>0</v>
      </c>
      <c r="T148" s="14">
        <f>_xlfn.IFNA(+INDEX(Comp1!N:N,MATCH($B148,Comp1!$B:$B,0)),"No")</f>
        <v>0</v>
      </c>
      <c r="U148" s="14">
        <f>_xlfn.IFNA(+INDEX(Comp1!O:O,MATCH($B148,Comp1!$B:$B,0)),"No")</f>
        <v>0</v>
      </c>
      <c r="V148" s="462">
        <f>IF(J148="yes",+INDEX('Final Comp Values'!$AY:$AY,MATCH('Monthy Targets'!$B148,'Final Comp Values'!C:C,0)),0)</f>
        <v>12.67</v>
      </c>
      <c r="W148" s="462">
        <f>IF(K148="yes",+INDEX('Final Comp Values'!$AY:$AY,MATCH('Monthy Targets'!$B148,'Final Comp Values'!$C:$C,0)),0)</f>
        <v>12.67</v>
      </c>
      <c r="X148" s="462">
        <f>IF(L148="yes",+INDEX('Final Comp Values'!$AY:$AY,MATCH('Monthy Targets'!$B148,'Final Comp Values'!$C:$C,0)),0)</f>
        <v>12.67</v>
      </c>
      <c r="Y148" s="462">
        <f>IF(M148="yes",+INDEX('Final Comp Values'!$BN:$BN,MATCH('Monthy Targets'!$B148,'Final Comp Values'!$C:$C,0)),0)</f>
        <v>12.67</v>
      </c>
      <c r="Z148" s="462">
        <f>IF(N148="yes",+INDEX('Final Comp Values'!$BN:$BN,MATCH('Monthy Targets'!$B148,'Final Comp Values'!$C:$C,0)),0)</f>
        <v>12.67</v>
      </c>
      <c r="AA148" s="462">
        <f>IF(O148="yes",+INDEX('Final Comp Values'!$BN:$BN,MATCH('Monthy Targets'!$B148,'Final Comp Values'!$C:$C,0)),0)</f>
        <v>12.67</v>
      </c>
      <c r="AB148" s="462">
        <f>IF(P148="yes",+INDEX('Final Comp Values'!$BR:$BR,MATCH('Monthy Targets'!$B148,'Final Comp Values'!$C:$C,0)),0)</f>
        <v>12.72</v>
      </c>
      <c r="AC148" s="462">
        <f>IF(Q148="yes",+INDEX('Final Comp Values'!$BR:$BR,MATCH('Monthy Targets'!$B148,'Final Comp Values'!$C:$C,0)),0)</f>
        <v>0</v>
      </c>
      <c r="AD148" s="462">
        <f>IF(R148="yes",+INDEX('Final Comp Values'!$BR:$BR,MATCH('Monthy Targets'!$B148,'Final Comp Values'!$C:$C,0)),0)</f>
        <v>0</v>
      </c>
      <c r="AE148" s="462">
        <f>IF(S148="yes",+INDEX('Final Comp Values'!$BV:$BV,MATCH('Monthy Targets'!$B148,'Final Comp Values'!$C:$C,0)),0)</f>
        <v>0</v>
      </c>
      <c r="AF148" s="462">
        <f>IF(T148="yes",+INDEX('Final Comp Values'!$BV:$BV,MATCH('Monthy Targets'!$B148,'Final Comp Values'!$C:$C,0)),0)</f>
        <v>0</v>
      </c>
      <c r="AG148" s="462">
        <f>IF(U148="yes",+INDEX('Final Comp Values'!$BV:$BV,MATCH('Monthy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t="str">
        <f>_xlfn.IFNA(+INDEX(Comp1!I:I,MATCH($B149,Comp1!$B:$B,0)),"No")</f>
        <v>Yes</v>
      </c>
      <c r="P149" s="14" t="str">
        <f>_xlfn.IFNA(+INDEX(Comp1!J:J,MATCH($B149,Comp1!$B:$B,0)),"No")</f>
        <v>Yes</v>
      </c>
      <c r="Q149" s="14">
        <f>_xlfn.IFNA(+INDEX(Comp1!K:K,MATCH($B149,Comp1!$B:$B,0)),"No")</f>
        <v>0</v>
      </c>
      <c r="R149" s="14">
        <f>_xlfn.IFNA(+INDEX(Comp1!L:L,MATCH($B149,Comp1!$B:$B,0)),"No")</f>
        <v>0</v>
      </c>
      <c r="S149" s="14">
        <f>_xlfn.IFNA(+INDEX(Comp1!M:M,MATCH($B149,Comp1!$B:$B,0)),"No")</f>
        <v>0</v>
      </c>
      <c r="T149" s="14">
        <f>_xlfn.IFNA(+INDEX(Comp1!N:N,MATCH($B149,Comp1!$B:$B,0)),"No")</f>
        <v>0</v>
      </c>
      <c r="U149" s="14">
        <f>_xlfn.IFNA(+INDEX(Comp1!O:O,MATCH($B149,Comp1!$B:$B,0)),"No")</f>
        <v>0</v>
      </c>
      <c r="V149" s="462">
        <f>IF(J149="yes",+INDEX('Final Comp Values'!$AY:$AY,MATCH('Monthy Targets'!$B149,'Final Comp Values'!C:C,0)),0)</f>
        <v>5.26</v>
      </c>
      <c r="W149" s="462">
        <f>IF(K149="yes",+INDEX('Final Comp Values'!$AY:$AY,MATCH('Monthy Targets'!$B149,'Final Comp Values'!$C:$C,0)),0)</f>
        <v>5.26</v>
      </c>
      <c r="X149" s="462">
        <f>IF(L149="yes",+INDEX('Final Comp Values'!$AY:$AY,MATCH('Monthy Targets'!$B149,'Final Comp Values'!$C:$C,0)),0)</f>
        <v>5.26</v>
      </c>
      <c r="Y149" s="462">
        <f>IF(M149="yes",+INDEX('Final Comp Values'!$BN:$BN,MATCH('Monthy Targets'!$B149,'Final Comp Values'!$C:$C,0)),0)</f>
        <v>5.26</v>
      </c>
      <c r="Z149" s="462">
        <f>IF(N149="yes",+INDEX('Final Comp Values'!$BN:$BN,MATCH('Monthy Targets'!$B149,'Final Comp Values'!$C:$C,0)),0)</f>
        <v>5.26</v>
      </c>
      <c r="AA149" s="462">
        <f>IF(O149="yes",+INDEX('Final Comp Values'!$BN:$BN,MATCH('Monthy Targets'!$B149,'Final Comp Values'!$C:$C,0)),0)</f>
        <v>5.26</v>
      </c>
      <c r="AB149" s="462">
        <f>IF(P149="yes",+INDEX('Final Comp Values'!$BR:$BR,MATCH('Monthy Targets'!$B149,'Final Comp Values'!$C:$C,0)),0)</f>
        <v>5.28</v>
      </c>
      <c r="AC149" s="462">
        <f>IF(Q149="yes",+INDEX('Final Comp Values'!$BR:$BR,MATCH('Monthy Targets'!$B149,'Final Comp Values'!$C:$C,0)),0)</f>
        <v>0</v>
      </c>
      <c r="AD149" s="462">
        <f>IF(R149="yes",+INDEX('Final Comp Values'!$BR:$BR,MATCH('Monthy Targets'!$B149,'Final Comp Values'!$C:$C,0)),0)</f>
        <v>0</v>
      </c>
      <c r="AE149" s="462">
        <f>IF(S149="yes",+INDEX('Final Comp Values'!$BV:$BV,MATCH('Monthy Targets'!$B149,'Final Comp Values'!$C:$C,0)),0)</f>
        <v>0</v>
      </c>
      <c r="AF149" s="462">
        <f>IF(T149="yes",+INDEX('Final Comp Values'!$BV:$BV,MATCH('Monthy Targets'!$B149,'Final Comp Values'!$C:$C,0)),0)</f>
        <v>0</v>
      </c>
      <c r="AG149" s="462">
        <f>IF(U149="yes",+INDEX('Final Comp Values'!$BV:$BV,MATCH('Monthy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t="str">
        <f>_xlfn.IFNA(+INDEX(Comp1!I:I,MATCH($B150,Comp1!$B:$B,0)),"No")</f>
        <v>Yes</v>
      </c>
      <c r="P150" s="14" t="str">
        <f>_xlfn.IFNA(+INDEX(Comp1!J:J,MATCH($B150,Comp1!$B:$B,0)),"No")</f>
        <v>Yes</v>
      </c>
      <c r="Q150" s="14">
        <f>_xlfn.IFNA(+INDEX(Comp1!K:K,MATCH($B150,Comp1!$B:$B,0)),"No")</f>
        <v>0</v>
      </c>
      <c r="R150" s="14">
        <f>_xlfn.IFNA(+INDEX(Comp1!L:L,MATCH($B150,Comp1!$B:$B,0)),"No")</f>
        <v>0</v>
      </c>
      <c r="S150" s="14">
        <f>_xlfn.IFNA(+INDEX(Comp1!M:M,MATCH($B150,Comp1!$B:$B,0)),"No")</f>
        <v>0</v>
      </c>
      <c r="T150" s="14">
        <f>_xlfn.IFNA(+INDEX(Comp1!N:N,MATCH($B150,Comp1!$B:$B,0)),"No")</f>
        <v>0</v>
      </c>
      <c r="U150" s="14">
        <f>_xlfn.IFNA(+INDEX(Comp1!O:O,MATCH($B150,Comp1!$B:$B,0)),"No")</f>
        <v>0</v>
      </c>
      <c r="V150" s="462">
        <f>IF(J150="yes",+INDEX('Final Comp Values'!$AY:$AY,MATCH('Monthy Targets'!$B150,'Final Comp Values'!C:C,0)),0)</f>
        <v>5.72</v>
      </c>
      <c r="W150" s="462">
        <f>IF(K150="yes",+INDEX('Final Comp Values'!$AY:$AY,MATCH('Monthy Targets'!$B150,'Final Comp Values'!$C:$C,0)),0)</f>
        <v>5.72</v>
      </c>
      <c r="X150" s="462">
        <f>IF(L150="yes",+INDEX('Final Comp Values'!$AY:$AY,MATCH('Monthy Targets'!$B150,'Final Comp Values'!$C:$C,0)),0)</f>
        <v>5.72</v>
      </c>
      <c r="Y150" s="462">
        <f>IF(M150="yes",+INDEX('Final Comp Values'!$BN:$BN,MATCH('Monthy Targets'!$B150,'Final Comp Values'!$C:$C,0)),0)</f>
        <v>5.72</v>
      </c>
      <c r="Z150" s="462">
        <f>IF(N150="yes",+INDEX('Final Comp Values'!$BN:$BN,MATCH('Monthy Targets'!$B150,'Final Comp Values'!$C:$C,0)),0)</f>
        <v>5.72</v>
      </c>
      <c r="AA150" s="462">
        <f>IF(O150="yes",+INDEX('Final Comp Values'!$BN:$BN,MATCH('Monthy Targets'!$B150,'Final Comp Values'!$C:$C,0)),0)</f>
        <v>5.72</v>
      </c>
      <c r="AB150" s="462">
        <f>IF(P150="yes",+INDEX('Final Comp Values'!$BR:$BR,MATCH('Monthy Targets'!$B150,'Final Comp Values'!$C:$C,0)),0)</f>
        <v>5.74</v>
      </c>
      <c r="AC150" s="462">
        <f>IF(Q150="yes",+INDEX('Final Comp Values'!$BR:$BR,MATCH('Monthy Targets'!$B150,'Final Comp Values'!$C:$C,0)),0)</f>
        <v>0</v>
      </c>
      <c r="AD150" s="462">
        <f>IF(R150="yes",+INDEX('Final Comp Values'!$BR:$BR,MATCH('Monthy Targets'!$B150,'Final Comp Values'!$C:$C,0)),0)</f>
        <v>0</v>
      </c>
      <c r="AE150" s="462">
        <f>IF(S150="yes",+INDEX('Final Comp Values'!$BV:$BV,MATCH('Monthy Targets'!$B150,'Final Comp Values'!$C:$C,0)),0)</f>
        <v>0</v>
      </c>
      <c r="AF150" s="462">
        <f>IF(T150="yes",+INDEX('Final Comp Values'!$BV:$BV,MATCH('Monthy Targets'!$B150,'Final Comp Values'!$C:$C,0)),0)</f>
        <v>0</v>
      </c>
      <c r="AG150" s="462">
        <f>IF(U150="yes",+INDEX('Final Comp Values'!$BV:$BV,MATCH('Monthy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t="str">
        <f>_xlfn.IFNA(+INDEX(Comp1!I:I,MATCH($B151,Comp1!$B:$B,0)),"No")</f>
        <v>Yes</v>
      </c>
      <c r="P151" s="14" t="str">
        <f>_xlfn.IFNA(+INDEX(Comp1!J:J,MATCH($B151,Comp1!$B:$B,0)),"No")</f>
        <v>Yes</v>
      </c>
      <c r="Q151" s="14">
        <f>_xlfn.IFNA(+INDEX(Comp1!K:K,MATCH($B151,Comp1!$B:$B,0)),"No")</f>
        <v>0</v>
      </c>
      <c r="R151" s="14">
        <f>_xlfn.IFNA(+INDEX(Comp1!L:L,MATCH($B151,Comp1!$B:$B,0)),"No")</f>
        <v>0</v>
      </c>
      <c r="S151" s="14">
        <f>_xlfn.IFNA(+INDEX(Comp1!M:M,MATCH($B151,Comp1!$B:$B,0)),"No")</f>
        <v>0</v>
      </c>
      <c r="T151" s="14">
        <f>_xlfn.IFNA(+INDEX(Comp1!N:N,MATCH($B151,Comp1!$B:$B,0)),"No")</f>
        <v>0</v>
      </c>
      <c r="U151" s="14">
        <f>_xlfn.IFNA(+INDEX(Comp1!O:O,MATCH($B151,Comp1!$B:$B,0)),"No")</f>
        <v>0</v>
      </c>
      <c r="V151" s="462">
        <f>IF(J151="yes",+INDEX('Final Comp Values'!$AY:$AY,MATCH('Monthy Targets'!$B151,'Final Comp Values'!C:C,0)),0)</f>
        <v>6.79</v>
      </c>
      <c r="W151" s="462">
        <f>IF(K151="yes",+INDEX('Final Comp Values'!$AY:$AY,MATCH('Monthy Targets'!$B151,'Final Comp Values'!$C:$C,0)),0)</f>
        <v>6.79</v>
      </c>
      <c r="X151" s="462">
        <f>IF(L151="yes",+INDEX('Final Comp Values'!$AY:$AY,MATCH('Monthy Targets'!$B151,'Final Comp Values'!$C:$C,0)),0)</f>
        <v>6.79</v>
      </c>
      <c r="Y151" s="462">
        <f>IF(M151="yes",+INDEX('Final Comp Values'!$BN:$BN,MATCH('Monthy Targets'!$B151,'Final Comp Values'!$C:$C,0)),0)</f>
        <v>6.79</v>
      </c>
      <c r="Z151" s="462">
        <f>IF(N151="yes",+INDEX('Final Comp Values'!$BN:$BN,MATCH('Monthy Targets'!$B151,'Final Comp Values'!$C:$C,0)),0)</f>
        <v>6.79</v>
      </c>
      <c r="AA151" s="462">
        <f>IF(O151="yes",+INDEX('Final Comp Values'!$BN:$BN,MATCH('Monthy Targets'!$B151,'Final Comp Values'!$C:$C,0)),0)</f>
        <v>6.79</v>
      </c>
      <c r="AB151" s="462">
        <f>IF(P151="yes",+INDEX('Final Comp Values'!$BR:$BR,MATCH('Monthy Targets'!$B151,'Final Comp Values'!$C:$C,0)),0)</f>
        <v>6.83</v>
      </c>
      <c r="AC151" s="462">
        <f>IF(Q151="yes",+INDEX('Final Comp Values'!$BR:$BR,MATCH('Monthy Targets'!$B151,'Final Comp Values'!$C:$C,0)),0)</f>
        <v>0</v>
      </c>
      <c r="AD151" s="462">
        <f>IF(R151="yes",+INDEX('Final Comp Values'!$BR:$BR,MATCH('Monthy Targets'!$B151,'Final Comp Values'!$C:$C,0)),0)</f>
        <v>0</v>
      </c>
      <c r="AE151" s="462">
        <f>IF(S151="yes",+INDEX('Final Comp Values'!$BV:$BV,MATCH('Monthy Targets'!$B151,'Final Comp Values'!$C:$C,0)),0)</f>
        <v>0</v>
      </c>
      <c r="AF151" s="462">
        <f>IF(T151="yes",+INDEX('Final Comp Values'!$BV:$BV,MATCH('Monthy Targets'!$B151,'Final Comp Values'!$C:$C,0)),0)</f>
        <v>0</v>
      </c>
      <c r="AG151" s="462">
        <f>IF(U151="yes",+INDEX('Final Comp Values'!$BV:$BV,MATCH('Monthy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t="str">
        <f>_xlfn.IFNA(+INDEX(Comp1!I:I,MATCH($B152,Comp1!$B:$B,0)),"No")</f>
        <v>Yes</v>
      </c>
      <c r="P152" s="14" t="str">
        <f>_xlfn.IFNA(+INDEX(Comp1!J:J,MATCH($B152,Comp1!$B:$B,0)),"No")</f>
        <v>Yes</v>
      </c>
      <c r="Q152" s="14">
        <f>_xlfn.IFNA(+INDEX(Comp1!K:K,MATCH($B152,Comp1!$B:$B,0)),"No")</f>
        <v>0</v>
      </c>
      <c r="R152" s="14">
        <f>_xlfn.IFNA(+INDEX(Comp1!L:L,MATCH($B152,Comp1!$B:$B,0)),"No")</f>
        <v>0</v>
      </c>
      <c r="S152" s="14">
        <f>_xlfn.IFNA(+INDEX(Comp1!M:M,MATCH($B152,Comp1!$B:$B,0)),"No")</f>
        <v>0</v>
      </c>
      <c r="T152" s="14">
        <f>_xlfn.IFNA(+INDEX(Comp1!N:N,MATCH($B152,Comp1!$B:$B,0)),"No")</f>
        <v>0</v>
      </c>
      <c r="U152" s="14">
        <f>_xlfn.IFNA(+INDEX(Comp1!O:O,MATCH($B152,Comp1!$B:$B,0)),"No")</f>
        <v>0</v>
      </c>
      <c r="V152" s="462">
        <f>IF(J152="yes",+INDEX('Final Comp Values'!$AY:$AY,MATCH('Monthy Targets'!$B152,'Final Comp Values'!C:C,0)),0)</f>
        <v>8.34</v>
      </c>
      <c r="W152" s="462">
        <f>IF(K152="yes",+INDEX('Final Comp Values'!$AY:$AY,MATCH('Monthy Targets'!$B152,'Final Comp Values'!$C:$C,0)),0)</f>
        <v>8.34</v>
      </c>
      <c r="X152" s="462">
        <f>IF(L152="yes",+INDEX('Final Comp Values'!$AY:$AY,MATCH('Monthy Targets'!$B152,'Final Comp Values'!$C:$C,0)),0)</f>
        <v>8.34</v>
      </c>
      <c r="Y152" s="462">
        <f>IF(M152="yes",+INDEX('Final Comp Values'!$BN:$BN,MATCH('Monthy Targets'!$B152,'Final Comp Values'!$C:$C,0)),0)</f>
        <v>8.34</v>
      </c>
      <c r="Z152" s="462">
        <f>IF(N152="yes",+INDEX('Final Comp Values'!$BN:$BN,MATCH('Monthy Targets'!$B152,'Final Comp Values'!$C:$C,0)),0)</f>
        <v>8.34</v>
      </c>
      <c r="AA152" s="462">
        <f>IF(O152="yes",+INDEX('Final Comp Values'!$BN:$BN,MATCH('Monthy Targets'!$B152,'Final Comp Values'!$C:$C,0)),0)</f>
        <v>8.34</v>
      </c>
      <c r="AB152" s="462">
        <f>IF(P152="yes",+INDEX('Final Comp Values'!$BR:$BR,MATCH('Monthy Targets'!$B152,'Final Comp Values'!$C:$C,0)),0)</f>
        <v>8.3800000000000008</v>
      </c>
      <c r="AC152" s="462">
        <f>IF(Q152="yes",+INDEX('Final Comp Values'!$BR:$BR,MATCH('Monthy Targets'!$B152,'Final Comp Values'!$C:$C,0)),0)</f>
        <v>0</v>
      </c>
      <c r="AD152" s="462">
        <f>IF(R152="yes",+INDEX('Final Comp Values'!$BR:$BR,MATCH('Monthy Targets'!$B152,'Final Comp Values'!$C:$C,0)),0)</f>
        <v>0</v>
      </c>
      <c r="AE152" s="462">
        <f>IF(S152="yes",+INDEX('Final Comp Values'!$BV:$BV,MATCH('Monthy Targets'!$B152,'Final Comp Values'!$C:$C,0)),0)</f>
        <v>0</v>
      </c>
      <c r="AF152" s="462">
        <f>IF(T152="yes",+INDEX('Final Comp Values'!$BV:$BV,MATCH('Monthy Targets'!$B152,'Final Comp Values'!$C:$C,0)),0)</f>
        <v>0</v>
      </c>
      <c r="AG152" s="462">
        <f>IF(U152="yes",+INDEX('Final Comp Values'!$BV:$BV,MATCH('Monthy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t="str">
        <f>_xlfn.IFNA(+INDEX(Comp1!I:I,MATCH($B153,Comp1!$B:$B,0)),"No")</f>
        <v>Yes</v>
      </c>
      <c r="P153" s="14" t="str">
        <f>_xlfn.IFNA(+INDEX(Comp1!J:J,MATCH($B153,Comp1!$B:$B,0)),"No")</f>
        <v>Yes</v>
      </c>
      <c r="Q153" s="14">
        <f>_xlfn.IFNA(+INDEX(Comp1!K:K,MATCH($B153,Comp1!$B:$B,0)),"No")</f>
        <v>0</v>
      </c>
      <c r="R153" s="14">
        <f>_xlfn.IFNA(+INDEX(Comp1!L:L,MATCH($B153,Comp1!$B:$B,0)),"No")</f>
        <v>0</v>
      </c>
      <c r="S153" s="14">
        <f>_xlfn.IFNA(+INDEX(Comp1!M:M,MATCH($B153,Comp1!$B:$B,0)),"No")</f>
        <v>0</v>
      </c>
      <c r="T153" s="14">
        <f>_xlfn.IFNA(+INDEX(Comp1!N:N,MATCH($B153,Comp1!$B:$B,0)),"No")</f>
        <v>0</v>
      </c>
      <c r="U153" s="14">
        <f>_xlfn.IFNA(+INDEX(Comp1!O:O,MATCH($B153,Comp1!$B:$B,0)),"No")</f>
        <v>0</v>
      </c>
      <c r="V153" s="462">
        <f>IF(J153="yes",+INDEX('Final Comp Values'!$AY:$AY,MATCH('Monthy Targets'!$B153,'Final Comp Values'!C:C,0)),0)</f>
        <v>16.48</v>
      </c>
      <c r="W153" s="462">
        <f>IF(K153="yes",+INDEX('Final Comp Values'!$AY:$AY,MATCH('Monthy Targets'!$B153,'Final Comp Values'!$C:$C,0)),0)</f>
        <v>16.48</v>
      </c>
      <c r="X153" s="462">
        <f>IF(L153="yes",+INDEX('Final Comp Values'!$AY:$AY,MATCH('Monthy Targets'!$B153,'Final Comp Values'!$C:$C,0)),0)</f>
        <v>16.48</v>
      </c>
      <c r="Y153" s="462">
        <f>IF(M153="yes",+INDEX('Final Comp Values'!$BN:$BN,MATCH('Monthy Targets'!$B153,'Final Comp Values'!$C:$C,0)),0)</f>
        <v>16.48</v>
      </c>
      <c r="Z153" s="462">
        <f>IF(N153="yes",+INDEX('Final Comp Values'!$BN:$BN,MATCH('Monthy Targets'!$B153,'Final Comp Values'!$C:$C,0)),0)</f>
        <v>16.48</v>
      </c>
      <c r="AA153" s="462">
        <f>IF(O153="yes",+INDEX('Final Comp Values'!$BN:$BN,MATCH('Monthy Targets'!$B153,'Final Comp Values'!$C:$C,0)),0)</f>
        <v>16.48</v>
      </c>
      <c r="AB153" s="462">
        <f>IF(P153="yes",+INDEX('Final Comp Values'!$BR:$BR,MATCH('Monthy Targets'!$B153,'Final Comp Values'!$C:$C,0)),0)</f>
        <v>16.57</v>
      </c>
      <c r="AC153" s="462">
        <f>IF(Q153="yes",+INDEX('Final Comp Values'!$BR:$BR,MATCH('Monthy Targets'!$B153,'Final Comp Values'!$C:$C,0)),0)</f>
        <v>0</v>
      </c>
      <c r="AD153" s="462">
        <f>IF(R153="yes",+INDEX('Final Comp Values'!$BR:$BR,MATCH('Monthy Targets'!$B153,'Final Comp Values'!$C:$C,0)),0)</f>
        <v>0</v>
      </c>
      <c r="AE153" s="462">
        <f>IF(S153="yes",+INDEX('Final Comp Values'!$BV:$BV,MATCH('Monthy Targets'!$B153,'Final Comp Values'!$C:$C,0)),0)</f>
        <v>0</v>
      </c>
      <c r="AF153" s="462">
        <f>IF(T153="yes",+INDEX('Final Comp Values'!$BV:$BV,MATCH('Monthy Targets'!$B153,'Final Comp Values'!$C:$C,0)),0)</f>
        <v>0</v>
      </c>
      <c r="AG153" s="462">
        <f>IF(U153="yes",+INDEX('Final Comp Values'!$BV:$BV,MATCH('Monthy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2">
        <f>IF(J154="yes",+INDEX('Final Comp Values'!$AY:$AY,MATCH('Monthy Targets'!$B154,'Final Comp Values'!C:C,0)),0)</f>
        <v>0</v>
      </c>
      <c r="W154" s="462">
        <f>IF(K154="yes",+INDEX('Final Comp Values'!$AY:$AY,MATCH('Monthy Targets'!$B154,'Final Comp Values'!$C:$C,0)),0)</f>
        <v>0</v>
      </c>
      <c r="X154" s="462">
        <f>IF(L154="yes",+INDEX('Final Comp Values'!$AY:$AY,MATCH('Monthy Targets'!$B154,'Final Comp Values'!$C:$C,0)),0)</f>
        <v>0</v>
      </c>
      <c r="Y154" s="462">
        <f>IF(M154="yes",+INDEX('Final Comp Values'!$BN:$BN,MATCH('Monthy Targets'!$B154,'Final Comp Values'!$C:$C,0)),0)</f>
        <v>0</v>
      </c>
      <c r="Z154" s="462">
        <f>IF(N154="yes",+INDEX('Final Comp Values'!$BN:$BN,MATCH('Monthy Targets'!$B154,'Final Comp Values'!$C:$C,0)),0)</f>
        <v>0</v>
      </c>
      <c r="AA154" s="462">
        <f>IF(O154="yes",+INDEX('Final Comp Values'!$BN:$BN,MATCH('Monthy Targets'!$B154,'Final Comp Values'!$C:$C,0)),0)</f>
        <v>0</v>
      </c>
      <c r="AB154" s="462">
        <f>IF(P154="yes",+INDEX('Final Comp Values'!$BR:$BR,MATCH('Monthy Targets'!$B154,'Final Comp Values'!$C:$C,0)),0)</f>
        <v>0</v>
      </c>
      <c r="AC154" s="462">
        <f>IF(Q154="yes",+INDEX('Final Comp Values'!$BR:$BR,MATCH('Monthy Targets'!$B154,'Final Comp Values'!$C:$C,0)),0)</f>
        <v>0</v>
      </c>
      <c r="AD154" s="462">
        <f>IF(R154="yes",+INDEX('Final Comp Values'!$BR:$BR,MATCH('Monthy Targets'!$B154,'Final Comp Values'!$C:$C,0)),0)</f>
        <v>0</v>
      </c>
      <c r="AE154" s="462">
        <f>IF(S154="yes",+INDEX('Final Comp Values'!$BV:$BV,MATCH('Monthy Targets'!$B154,'Final Comp Values'!$C:$C,0)),0)</f>
        <v>0</v>
      </c>
      <c r="AF154" s="462">
        <f>IF(T154="yes",+INDEX('Final Comp Values'!$BV:$BV,MATCH('Monthy Targets'!$B154,'Final Comp Values'!$C:$C,0)),0)</f>
        <v>0</v>
      </c>
      <c r="AG154" s="462">
        <f>IF(U154="yes",+INDEX('Final Comp Values'!$BV:$BV,MATCH('Monthy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t="str">
        <f>_xlfn.IFNA(+INDEX(Comp1!I:I,MATCH($B155,Comp1!$B:$B,0)),"No")</f>
        <v>Yes</v>
      </c>
      <c r="P155" s="14" t="str">
        <f>_xlfn.IFNA(+INDEX(Comp1!J:J,MATCH($B155,Comp1!$B:$B,0)),"No")</f>
        <v>Yes</v>
      </c>
      <c r="Q155" s="14">
        <f>_xlfn.IFNA(+INDEX(Comp1!K:K,MATCH($B155,Comp1!$B:$B,0)),"No")</f>
        <v>0</v>
      </c>
      <c r="R155" s="14">
        <f>_xlfn.IFNA(+INDEX(Comp1!L:L,MATCH($B155,Comp1!$B:$B,0)),"No")</f>
        <v>0</v>
      </c>
      <c r="S155" s="14">
        <f>_xlfn.IFNA(+INDEX(Comp1!M:M,MATCH($B155,Comp1!$B:$B,0)),"No")</f>
        <v>0</v>
      </c>
      <c r="T155" s="14">
        <f>_xlfn.IFNA(+INDEX(Comp1!N:N,MATCH($B155,Comp1!$B:$B,0)),"No")</f>
        <v>0</v>
      </c>
      <c r="U155" s="14">
        <f>_xlfn.IFNA(+INDEX(Comp1!O:O,MATCH($B155,Comp1!$B:$B,0)),"No")</f>
        <v>0</v>
      </c>
      <c r="V155" s="462">
        <f>IF(J155="yes",+INDEX('Final Comp Values'!$AY:$AY,MATCH('Monthy Targets'!$B155,'Final Comp Values'!C:C,0)),0)</f>
        <v>9.49</v>
      </c>
      <c r="W155" s="462">
        <f>IF(K155="yes",+INDEX('Final Comp Values'!$AY:$AY,MATCH('Monthy Targets'!$B155,'Final Comp Values'!$C:$C,0)),0)</f>
        <v>9.49</v>
      </c>
      <c r="X155" s="462">
        <f>IF(L155="yes",+INDEX('Final Comp Values'!$AY:$AY,MATCH('Monthy Targets'!$B155,'Final Comp Values'!$C:$C,0)),0)</f>
        <v>9.49</v>
      </c>
      <c r="Y155" s="462">
        <f>IF(M155="yes",+INDEX('Final Comp Values'!$BN:$BN,MATCH('Monthy Targets'!$B155,'Final Comp Values'!$C:$C,0)),0)</f>
        <v>9.49</v>
      </c>
      <c r="Z155" s="462">
        <f>IF(N155="yes",+INDEX('Final Comp Values'!$BN:$BN,MATCH('Monthy Targets'!$B155,'Final Comp Values'!$C:$C,0)),0)</f>
        <v>9.49</v>
      </c>
      <c r="AA155" s="462">
        <f>IF(O155="yes",+INDEX('Final Comp Values'!$BN:$BN,MATCH('Monthy Targets'!$B155,'Final Comp Values'!$C:$C,0)),0)</f>
        <v>9.49</v>
      </c>
      <c r="AB155" s="462">
        <f>IF(P155="yes",+INDEX('Final Comp Values'!$BR:$BR,MATCH('Monthy Targets'!$B155,'Final Comp Values'!$C:$C,0)),0)</f>
        <v>9.5399999999999991</v>
      </c>
      <c r="AC155" s="462">
        <f>IF(Q155="yes",+INDEX('Final Comp Values'!$BR:$BR,MATCH('Monthy Targets'!$B155,'Final Comp Values'!$C:$C,0)),0)</f>
        <v>0</v>
      </c>
      <c r="AD155" s="462">
        <f>IF(R155="yes",+INDEX('Final Comp Values'!$BR:$BR,MATCH('Monthy Targets'!$B155,'Final Comp Values'!$C:$C,0)),0)</f>
        <v>0</v>
      </c>
      <c r="AE155" s="462">
        <f>IF(S155="yes",+INDEX('Final Comp Values'!$BV:$BV,MATCH('Monthy Targets'!$B155,'Final Comp Values'!$C:$C,0)),0)</f>
        <v>0</v>
      </c>
      <c r="AF155" s="462">
        <f>IF(T155="yes",+INDEX('Final Comp Values'!$BV:$BV,MATCH('Monthy Targets'!$B155,'Final Comp Values'!$C:$C,0)),0)</f>
        <v>0</v>
      </c>
      <c r="AG155" s="462">
        <f>IF(U155="yes",+INDEX('Final Comp Values'!$BV:$BV,MATCH('Monthy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t="str">
        <f>_xlfn.IFNA(+INDEX(Comp1!I:I,MATCH($B156,Comp1!$B:$B,0)),"No")</f>
        <v>Yes</v>
      </c>
      <c r="P156" s="14" t="str">
        <f>_xlfn.IFNA(+INDEX(Comp1!J:J,MATCH($B156,Comp1!$B:$B,0)),"No")</f>
        <v>Yes</v>
      </c>
      <c r="Q156" s="14">
        <f>_xlfn.IFNA(+INDEX(Comp1!K:K,MATCH($B156,Comp1!$B:$B,0)),"No")</f>
        <v>0</v>
      </c>
      <c r="R156" s="14">
        <f>_xlfn.IFNA(+INDEX(Comp1!L:L,MATCH($B156,Comp1!$B:$B,0)),"No")</f>
        <v>0</v>
      </c>
      <c r="S156" s="14">
        <f>_xlfn.IFNA(+INDEX(Comp1!M:M,MATCH($B156,Comp1!$B:$B,0)),"No")</f>
        <v>0</v>
      </c>
      <c r="T156" s="14">
        <f>_xlfn.IFNA(+INDEX(Comp1!N:N,MATCH($B156,Comp1!$B:$B,0)),"No")</f>
        <v>0</v>
      </c>
      <c r="U156" s="14">
        <f>_xlfn.IFNA(+INDEX(Comp1!O:O,MATCH($B156,Comp1!$B:$B,0)),"No")</f>
        <v>0</v>
      </c>
      <c r="V156" s="462">
        <f>IF(J156="yes",+INDEX('Final Comp Values'!$AY:$AY,MATCH('Monthy Targets'!$B156,'Final Comp Values'!C:C,0)),0)</f>
        <v>5.04</v>
      </c>
      <c r="W156" s="462">
        <f>IF(K156="yes",+INDEX('Final Comp Values'!$AY:$AY,MATCH('Monthy Targets'!$B156,'Final Comp Values'!$C:$C,0)),0)</f>
        <v>5.04</v>
      </c>
      <c r="X156" s="462">
        <f>IF(L156="yes",+INDEX('Final Comp Values'!$AY:$AY,MATCH('Monthy Targets'!$B156,'Final Comp Values'!$C:$C,0)),0)</f>
        <v>5.04</v>
      </c>
      <c r="Y156" s="462">
        <f>IF(M156="yes",+INDEX('Final Comp Values'!$BN:$BN,MATCH('Monthy Targets'!$B156,'Final Comp Values'!$C:$C,0)),0)</f>
        <v>5.04</v>
      </c>
      <c r="Z156" s="462">
        <f>IF(N156="yes",+INDEX('Final Comp Values'!$BN:$BN,MATCH('Monthy Targets'!$B156,'Final Comp Values'!$C:$C,0)),0)</f>
        <v>5.04</v>
      </c>
      <c r="AA156" s="462">
        <f>IF(O156="yes",+INDEX('Final Comp Values'!$BN:$BN,MATCH('Monthy Targets'!$B156,'Final Comp Values'!$C:$C,0)),0)</f>
        <v>5.04</v>
      </c>
      <c r="AB156" s="462">
        <f>IF(P156="yes",+INDEX('Final Comp Values'!$BR:$BR,MATCH('Monthy Targets'!$B156,'Final Comp Values'!$C:$C,0)),0)</f>
        <v>5.0599999999999996</v>
      </c>
      <c r="AC156" s="462">
        <f>IF(Q156="yes",+INDEX('Final Comp Values'!$BR:$BR,MATCH('Monthy Targets'!$B156,'Final Comp Values'!$C:$C,0)),0)</f>
        <v>0</v>
      </c>
      <c r="AD156" s="462">
        <f>IF(R156="yes",+INDEX('Final Comp Values'!$BR:$BR,MATCH('Monthy Targets'!$B156,'Final Comp Values'!$C:$C,0)),0)</f>
        <v>0</v>
      </c>
      <c r="AE156" s="462">
        <f>IF(S156="yes",+INDEX('Final Comp Values'!$BV:$BV,MATCH('Monthy Targets'!$B156,'Final Comp Values'!$C:$C,0)),0)</f>
        <v>0</v>
      </c>
      <c r="AF156" s="462">
        <f>IF(T156="yes",+INDEX('Final Comp Values'!$BV:$BV,MATCH('Monthy Targets'!$B156,'Final Comp Values'!$C:$C,0)),0)</f>
        <v>0</v>
      </c>
      <c r="AG156" s="462">
        <f>IF(U156="yes",+INDEX('Final Comp Values'!$BV:$BV,MATCH('Monthy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2">
        <f>IF(J157="yes",+INDEX('Final Comp Values'!$AY:$AY,MATCH('Monthy Targets'!$B157,'Final Comp Values'!C:C,0)),0)</f>
        <v>0</v>
      </c>
      <c r="W157" s="462">
        <f>IF(K157="yes",+INDEX('Final Comp Values'!$AY:$AY,MATCH('Monthy Targets'!$B157,'Final Comp Values'!$C:$C,0)),0)</f>
        <v>0</v>
      </c>
      <c r="X157" s="462">
        <f>IF(L157="yes",+INDEX('Final Comp Values'!$AY:$AY,MATCH('Monthy Targets'!$B157,'Final Comp Values'!$C:$C,0)),0)</f>
        <v>0</v>
      </c>
      <c r="Y157" s="462">
        <f>IF(M157="yes",+INDEX('Final Comp Values'!$BN:$BN,MATCH('Monthy Targets'!$B157,'Final Comp Values'!$C:$C,0)),0)</f>
        <v>0</v>
      </c>
      <c r="Z157" s="462">
        <f>IF(N157="yes",+INDEX('Final Comp Values'!$BN:$BN,MATCH('Monthy Targets'!$B157,'Final Comp Values'!$C:$C,0)),0)</f>
        <v>0</v>
      </c>
      <c r="AA157" s="462">
        <f>IF(O157="yes",+INDEX('Final Comp Values'!$BN:$BN,MATCH('Monthy Targets'!$B157,'Final Comp Values'!$C:$C,0)),0)</f>
        <v>0</v>
      </c>
      <c r="AB157" s="462">
        <f>IF(P157="yes",+INDEX('Final Comp Values'!$BR:$BR,MATCH('Monthy Targets'!$B157,'Final Comp Values'!$C:$C,0)),0)</f>
        <v>0</v>
      </c>
      <c r="AC157" s="462">
        <f>IF(Q157="yes",+INDEX('Final Comp Values'!$BR:$BR,MATCH('Monthy Targets'!$B157,'Final Comp Values'!$C:$C,0)),0)</f>
        <v>0</v>
      </c>
      <c r="AD157" s="462">
        <f>IF(R157="yes",+INDEX('Final Comp Values'!$BR:$BR,MATCH('Monthy Targets'!$B157,'Final Comp Values'!$C:$C,0)),0)</f>
        <v>0</v>
      </c>
      <c r="AE157" s="462">
        <f>IF(S157="yes",+INDEX('Final Comp Values'!$BV:$BV,MATCH('Monthy Targets'!$B157,'Final Comp Values'!$C:$C,0)),0)</f>
        <v>0</v>
      </c>
      <c r="AF157" s="462">
        <f>IF(T157="yes",+INDEX('Final Comp Values'!$BV:$BV,MATCH('Monthy Targets'!$B157,'Final Comp Values'!$C:$C,0)),0)</f>
        <v>0</v>
      </c>
      <c r="AG157" s="462">
        <f>IF(U157="yes",+INDEX('Final Comp Values'!$BV:$BV,MATCH('Monthy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t="str">
        <f>_xlfn.IFNA(+INDEX(Comp1!I:I,MATCH($B158,Comp1!$B:$B,0)),"No")</f>
        <v>Yes</v>
      </c>
      <c r="P158" s="14" t="str">
        <f>_xlfn.IFNA(+INDEX(Comp1!J:J,MATCH($B158,Comp1!$B:$B,0)),"No")</f>
        <v>Yes</v>
      </c>
      <c r="Q158" s="14">
        <f>_xlfn.IFNA(+INDEX(Comp1!K:K,MATCH($B158,Comp1!$B:$B,0)),"No")</f>
        <v>0</v>
      </c>
      <c r="R158" s="14">
        <f>_xlfn.IFNA(+INDEX(Comp1!L:L,MATCH($B158,Comp1!$B:$B,0)),"No")</f>
        <v>0</v>
      </c>
      <c r="S158" s="14">
        <f>_xlfn.IFNA(+INDEX(Comp1!M:M,MATCH($B158,Comp1!$B:$B,0)),"No")</f>
        <v>0</v>
      </c>
      <c r="T158" s="14">
        <f>_xlfn.IFNA(+INDEX(Comp1!N:N,MATCH($B158,Comp1!$B:$B,0)),"No")</f>
        <v>0</v>
      </c>
      <c r="U158" s="14">
        <f>_xlfn.IFNA(+INDEX(Comp1!O:O,MATCH($B158,Comp1!$B:$B,0)),"No")</f>
        <v>0</v>
      </c>
      <c r="V158" s="462">
        <f>IF(J158="yes",+INDEX('Final Comp Values'!$AY:$AY,MATCH('Monthy Targets'!$B158,'Final Comp Values'!C:C,0)),0)</f>
        <v>13.42</v>
      </c>
      <c r="W158" s="462">
        <f>IF(K158="yes",+INDEX('Final Comp Values'!$AY:$AY,MATCH('Monthy Targets'!$B158,'Final Comp Values'!$C:$C,0)),0)</f>
        <v>13.42</v>
      </c>
      <c r="X158" s="462">
        <f>IF(L158="yes",+INDEX('Final Comp Values'!$AY:$AY,MATCH('Monthy Targets'!$B158,'Final Comp Values'!$C:$C,0)),0)</f>
        <v>13.42</v>
      </c>
      <c r="Y158" s="462">
        <f>IF(M158="yes",+INDEX('Final Comp Values'!$BN:$BN,MATCH('Monthy Targets'!$B158,'Final Comp Values'!$C:$C,0)),0)</f>
        <v>13.42</v>
      </c>
      <c r="Z158" s="462">
        <f>IF(N158="yes",+INDEX('Final Comp Values'!$BN:$BN,MATCH('Monthy Targets'!$B158,'Final Comp Values'!$C:$C,0)),0)</f>
        <v>13.42</v>
      </c>
      <c r="AA158" s="462">
        <f>IF(O158="yes",+INDEX('Final Comp Values'!$BN:$BN,MATCH('Monthy Targets'!$B158,'Final Comp Values'!$C:$C,0)),0)</f>
        <v>13.42</v>
      </c>
      <c r="AB158" s="462">
        <f>IF(P158="yes",+INDEX('Final Comp Values'!$BR:$BR,MATCH('Monthy Targets'!$B158,'Final Comp Values'!$C:$C,0)),0)</f>
        <v>13.48</v>
      </c>
      <c r="AC158" s="462">
        <f>IF(Q158="yes",+INDEX('Final Comp Values'!$BR:$BR,MATCH('Monthy Targets'!$B158,'Final Comp Values'!$C:$C,0)),0)</f>
        <v>0</v>
      </c>
      <c r="AD158" s="462">
        <f>IF(R158="yes",+INDEX('Final Comp Values'!$BR:$BR,MATCH('Monthy Targets'!$B158,'Final Comp Values'!$C:$C,0)),0)</f>
        <v>0</v>
      </c>
      <c r="AE158" s="462">
        <f>IF(S158="yes",+INDEX('Final Comp Values'!$BV:$BV,MATCH('Monthy Targets'!$B158,'Final Comp Values'!$C:$C,0)),0)</f>
        <v>0</v>
      </c>
      <c r="AF158" s="462">
        <f>IF(T158="yes",+INDEX('Final Comp Values'!$BV:$BV,MATCH('Monthy Targets'!$B158,'Final Comp Values'!$C:$C,0)),0)</f>
        <v>0</v>
      </c>
      <c r="AG158" s="462">
        <f>IF(U158="yes",+INDEX('Final Comp Values'!$BV:$BV,MATCH('Monthy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t="str">
        <f>_xlfn.IFNA(+INDEX(Comp1!I:I,MATCH($B159,Comp1!$B:$B,0)),"No")</f>
        <v>Yes</v>
      </c>
      <c r="P159" s="14" t="str">
        <f>_xlfn.IFNA(+INDEX(Comp1!J:J,MATCH($B159,Comp1!$B:$B,0)),"No")</f>
        <v>Yes</v>
      </c>
      <c r="Q159" s="14">
        <f>_xlfn.IFNA(+INDEX(Comp1!K:K,MATCH($B159,Comp1!$B:$B,0)),"No")</f>
        <v>0</v>
      </c>
      <c r="R159" s="14">
        <f>_xlfn.IFNA(+INDEX(Comp1!L:L,MATCH($B159,Comp1!$B:$B,0)),"No")</f>
        <v>0</v>
      </c>
      <c r="S159" s="14">
        <f>_xlfn.IFNA(+INDEX(Comp1!M:M,MATCH($B159,Comp1!$B:$B,0)),"No")</f>
        <v>0</v>
      </c>
      <c r="T159" s="14">
        <f>_xlfn.IFNA(+INDEX(Comp1!N:N,MATCH($B159,Comp1!$B:$B,0)),"No")</f>
        <v>0</v>
      </c>
      <c r="U159" s="14">
        <f>_xlfn.IFNA(+INDEX(Comp1!O:O,MATCH($B159,Comp1!$B:$B,0)),"No")</f>
        <v>0</v>
      </c>
      <c r="V159" s="462">
        <f>IF(J159="yes",+INDEX('Final Comp Values'!$AY:$AY,MATCH('Monthy Targets'!$B159,'Final Comp Values'!C:C,0)),0)</f>
        <v>5.07</v>
      </c>
      <c r="W159" s="462">
        <f>IF(K159="yes",+INDEX('Final Comp Values'!$AY:$AY,MATCH('Monthy Targets'!$B159,'Final Comp Values'!$C:$C,0)),0)</f>
        <v>5.07</v>
      </c>
      <c r="X159" s="462">
        <f>IF(L159="yes",+INDEX('Final Comp Values'!$AY:$AY,MATCH('Monthy Targets'!$B159,'Final Comp Values'!$C:$C,0)),0)</f>
        <v>5.07</v>
      </c>
      <c r="Y159" s="462">
        <f>IF(M159="yes",+INDEX('Final Comp Values'!$BN:$BN,MATCH('Monthy Targets'!$B159,'Final Comp Values'!$C:$C,0)),0)</f>
        <v>5.07</v>
      </c>
      <c r="Z159" s="462">
        <f>IF(N159="yes",+INDEX('Final Comp Values'!$BN:$BN,MATCH('Monthy Targets'!$B159,'Final Comp Values'!$C:$C,0)),0)</f>
        <v>5.07</v>
      </c>
      <c r="AA159" s="462">
        <f>IF(O159="yes",+INDEX('Final Comp Values'!$BN:$BN,MATCH('Monthy Targets'!$B159,'Final Comp Values'!$C:$C,0)),0)</f>
        <v>5.07</v>
      </c>
      <c r="AB159" s="462">
        <f>IF(P159="yes",+INDEX('Final Comp Values'!$BR:$BR,MATCH('Monthy Targets'!$B159,'Final Comp Values'!$C:$C,0)),0)</f>
        <v>5.0999999999999996</v>
      </c>
      <c r="AC159" s="462">
        <f>IF(Q159="yes",+INDEX('Final Comp Values'!$BR:$BR,MATCH('Monthy Targets'!$B159,'Final Comp Values'!$C:$C,0)),0)</f>
        <v>0</v>
      </c>
      <c r="AD159" s="462">
        <f>IF(R159="yes",+INDEX('Final Comp Values'!$BR:$BR,MATCH('Monthy Targets'!$B159,'Final Comp Values'!$C:$C,0)),0)</f>
        <v>0</v>
      </c>
      <c r="AE159" s="462">
        <f>IF(S159="yes",+INDEX('Final Comp Values'!$BV:$BV,MATCH('Monthy Targets'!$B159,'Final Comp Values'!$C:$C,0)),0)</f>
        <v>0</v>
      </c>
      <c r="AF159" s="462">
        <f>IF(T159="yes",+INDEX('Final Comp Values'!$BV:$BV,MATCH('Monthy Targets'!$B159,'Final Comp Values'!$C:$C,0)),0)</f>
        <v>0</v>
      </c>
      <c r="AG159" s="462">
        <f>IF(U159="yes",+INDEX('Final Comp Values'!$BV:$BV,MATCH('Monthy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t="str">
        <f>_xlfn.IFNA(+INDEX(Comp1!I:I,MATCH($B160,Comp1!$B:$B,0)),"No")</f>
        <v>Yes</v>
      </c>
      <c r="P160" s="14" t="str">
        <f>_xlfn.IFNA(+INDEX(Comp1!J:J,MATCH($B160,Comp1!$B:$B,0)),"No")</f>
        <v>Yes</v>
      </c>
      <c r="Q160" s="14">
        <f>_xlfn.IFNA(+INDEX(Comp1!K:K,MATCH($B160,Comp1!$B:$B,0)),"No")</f>
        <v>0</v>
      </c>
      <c r="R160" s="14">
        <f>_xlfn.IFNA(+INDEX(Comp1!L:L,MATCH($B160,Comp1!$B:$B,0)),"No")</f>
        <v>0</v>
      </c>
      <c r="S160" s="14">
        <f>_xlfn.IFNA(+INDEX(Comp1!M:M,MATCH($B160,Comp1!$B:$B,0)),"No")</f>
        <v>0</v>
      </c>
      <c r="T160" s="14">
        <f>_xlfn.IFNA(+INDEX(Comp1!N:N,MATCH($B160,Comp1!$B:$B,0)),"No")</f>
        <v>0</v>
      </c>
      <c r="U160" s="14">
        <f>_xlfn.IFNA(+INDEX(Comp1!O:O,MATCH($B160,Comp1!$B:$B,0)),"No")</f>
        <v>0</v>
      </c>
      <c r="V160" s="462">
        <f>IF(J160="yes",+INDEX('Final Comp Values'!$AY:$AY,MATCH('Monthy Targets'!$B160,'Final Comp Values'!C:C,0)),0)</f>
        <v>9.2100000000000009</v>
      </c>
      <c r="W160" s="462">
        <f>IF(K160="yes",+INDEX('Final Comp Values'!$AY:$AY,MATCH('Monthy Targets'!$B160,'Final Comp Values'!$C:$C,0)),0)</f>
        <v>9.2100000000000009</v>
      </c>
      <c r="X160" s="462">
        <f>IF(L160="yes",+INDEX('Final Comp Values'!$AY:$AY,MATCH('Monthy Targets'!$B160,'Final Comp Values'!$C:$C,0)),0)</f>
        <v>9.2100000000000009</v>
      </c>
      <c r="Y160" s="462">
        <f>IF(M160="yes",+INDEX('Final Comp Values'!$BN:$BN,MATCH('Monthy Targets'!$B160,'Final Comp Values'!$C:$C,0)),0)</f>
        <v>9.2100000000000009</v>
      </c>
      <c r="Z160" s="462">
        <f>IF(N160="yes",+INDEX('Final Comp Values'!$BN:$BN,MATCH('Monthy Targets'!$B160,'Final Comp Values'!$C:$C,0)),0)</f>
        <v>9.2100000000000009</v>
      </c>
      <c r="AA160" s="462">
        <f>IF(O160="yes",+INDEX('Final Comp Values'!$BN:$BN,MATCH('Monthy Targets'!$B160,'Final Comp Values'!$C:$C,0)),0)</f>
        <v>9.2100000000000009</v>
      </c>
      <c r="AB160" s="462">
        <f>IF(P160="yes",+INDEX('Final Comp Values'!$BR:$BR,MATCH('Monthy Targets'!$B160,'Final Comp Values'!$C:$C,0)),0)</f>
        <v>9.26</v>
      </c>
      <c r="AC160" s="462">
        <f>IF(Q160="yes",+INDEX('Final Comp Values'!$BR:$BR,MATCH('Monthy Targets'!$B160,'Final Comp Values'!$C:$C,0)),0)</f>
        <v>0</v>
      </c>
      <c r="AD160" s="462">
        <f>IF(R160="yes",+INDEX('Final Comp Values'!$BR:$BR,MATCH('Monthy Targets'!$B160,'Final Comp Values'!$C:$C,0)),0)</f>
        <v>0</v>
      </c>
      <c r="AE160" s="462">
        <f>IF(S160="yes",+INDEX('Final Comp Values'!$BV:$BV,MATCH('Monthy Targets'!$B160,'Final Comp Values'!$C:$C,0)),0)</f>
        <v>0</v>
      </c>
      <c r="AF160" s="462">
        <f>IF(T160="yes",+INDEX('Final Comp Values'!$BV:$BV,MATCH('Monthy Targets'!$B160,'Final Comp Values'!$C:$C,0)),0)</f>
        <v>0</v>
      </c>
      <c r="AG160" s="462">
        <f>IF(U160="yes",+INDEX('Final Comp Values'!$BV:$BV,MATCH('Monthy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t="str">
        <f>_xlfn.IFNA(+INDEX(Comp1!I:I,MATCH($B161,Comp1!$B:$B,0)),"No")</f>
        <v>Yes</v>
      </c>
      <c r="P161" s="14" t="str">
        <f>_xlfn.IFNA(+INDEX(Comp1!J:J,MATCH($B161,Comp1!$B:$B,0)),"No")</f>
        <v>Yes</v>
      </c>
      <c r="Q161" s="14">
        <f>_xlfn.IFNA(+INDEX(Comp1!K:K,MATCH($B161,Comp1!$B:$B,0)),"No")</f>
        <v>0</v>
      </c>
      <c r="R161" s="14">
        <f>_xlfn.IFNA(+INDEX(Comp1!L:L,MATCH($B161,Comp1!$B:$B,0)),"No")</f>
        <v>0</v>
      </c>
      <c r="S161" s="14">
        <f>_xlfn.IFNA(+INDEX(Comp1!M:M,MATCH($B161,Comp1!$B:$B,0)),"No")</f>
        <v>0</v>
      </c>
      <c r="T161" s="14">
        <f>_xlfn.IFNA(+INDEX(Comp1!N:N,MATCH($B161,Comp1!$B:$B,0)),"No")</f>
        <v>0</v>
      </c>
      <c r="U161" s="14">
        <f>_xlfn.IFNA(+INDEX(Comp1!O:O,MATCH($B161,Comp1!$B:$B,0)),"No")</f>
        <v>0</v>
      </c>
      <c r="V161" s="462">
        <f>IF(J161="yes",+INDEX('Final Comp Values'!$AY:$AY,MATCH('Monthy Targets'!$B161,'Final Comp Values'!C:C,0)),0)</f>
        <v>5.07</v>
      </c>
      <c r="W161" s="462">
        <f>IF(K161="yes",+INDEX('Final Comp Values'!$AY:$AY,MATCH('Monthy Targets'!$B161,'Final Comp Values'!$C:$C,0)),0)</f>
        <v>5.07</v>
      </c>
      <c r="X161" s="462">
        <f>IF(L161="yes",+INDEX('Final Comp Values'!$AY:$AY,MATCH('Monthy Targets'!$B161,'Final Comp Values'!$C:$C,0)),0)</f>
        <v>5.07</v>
      </c>
      <c r="Y161" s="462">
        <f>IF(M161="yes",+INDEX('Final Comp Values'!$BN:$BN,MATCH('Monthy Targets'!$B161,'Final Comp Values'!$C:$C,0)),0)</f>
        <v>5.07</v>
      </c>
      <c r="Z161" s="462">
        <f>IF(N161="yes",+INDEX('Final Comp Values'!$BN:$BN,MATCH('Monthy Targets'!$B161,'Final Comp Values'!$C:$C,0)),0)</f>
        <v>5.07</v>
      </c>
      <c r="AA161" s="462">
        <f>IF(O161="yes",+INDEX('Final Comp Values'!$BN:$BN,MATCH('Monthy Targets'!$B161,'Final Comp Values'!$C:$C,0)),0)</f>
        <v>5.07</v>
      </c>
      <c r="AB161" s="462">
        <f>IF(P161="yes",+INDEX('Final Comp Values'!$BR:$BR,MATCH('Monthy Targets'!$B161,'Final Comp Values'!$C:$C,0)),0)</f>
        <v>5.0999999999999996</v>
      </c>
      <c r="AC161" s="462">
        <f>IF(Q161="yes",+INDEX('Final Comp Values'!$BR:$BR,MATCH('Monthy Targets'!$B161,'Final Comp Values'!$C:$C,0)),0)</f>
        <v>0</v>
      </c>
      <c r="AD161" s="462">
        <f>IF(R161="yes",+INDEX('Final Comp Values'!$BR:$BR,MATCH('Monthy Targets'!$B161,'Final Comp Values'!$C:$C,0)),0)</f>
        <v>0</v>
      </c>
      <c r="AE161" s="462">
        <f>IF(S161="yes",+INDEX('Final Comp Values'!$BV:$BV,MATCH('Monthy Targets'!$B161,'Final Comp Values'!$C:$C,0)),0)</f>
        <v>0</v>
      </c>
      <c r="AF161" s="462">
        <f>IF(T161="yes",+INDEX('Final Comp Values'!$BV:$BV,MATCH('Monthy Targets'!$B161,'Final Comp Values'!$C:$C,0)),0)</f>
        <v>0</v>
      </c>
      <c r="AG161" s="462">
        <f>IF(U161="yes",+INDEX('Final Comp Values'!$BV:$BV,MATCH('Monthy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t="str">
        <f>_xlfn.IFNA(+INDEX(Comp1!I:I,MATCH($B162,Comp1!$B:$B,0)),"No")</f>
        <v>Yes</v>
      </c>
      <c r="P162" s="14" t="str">
        <f>_xlfn.IFNA(+INDEX(Comp1!J:J,MATCH($B162,Comp1!$B:$B,0)),"No")</f>
        <v>Yes</v>
      </c>
      <c r="Q162" s="14">
        <f>_xlfn.IFNA(+INDEX(Comp1!K:K,MATCH($B162,Comp1!$B:$B,0)),"No")</f>
        <v>0</v>
      </c>
      <c r="R162" s="14">
        <f>_xlfn.IFNA(+INDEX(Comp1!L:L,MATCH($B162,Comp1!$B:$B,0)),"No")</f>
        <v>0</v>
      </c>
      <c r="S162" s="14">
        <f>_xlfn.IFNA(+INDEX(Comp1!M:M,MATCH($B162,Comp1!$B:$B,0)),"No")</f>
        <v>0</v>
      </c>
      <c r="T162" s="14">
        <f>_xlfn.IFNA(+INDEX(Comp1!N:N,MATCH($B162,Comp1!$B:$B,0)),"No")</f>
        <v>0</v>
      </c>
      <c r="U162" s="14">
        <f>_xlfn.IFNA(+INDEX(Comp1!O:O,MATCH($B162,Comp1!$B:$B,0)),"No")</f>
        <v>0</v>
      </c>
      <c r="V162" s="462">
        <f>IF(J162="yes",+INDEX('Final Comp Values'!$AY:$AY,MATCH('Monthy Targets'!$B162,'Final Comp Values'!C:C,0)),0)</f>
        <v>6.73</v>
      </c>
      <c r="W162" s="462">
        <f>IF(K162="yes",+INDEX('Final Comp Values'!$AY:$AY,MATCH('Monthy Targets'!$B162,'Final Comp Values'!$C:$C,0)),0)</f>
        <v>6.73</v>
      </c>
      <c r="X162" s="462">
        <f>IF(L162="yes",+INDEX('Final Comp Values'!$AY:$AY,MATCH('Monthy Targets'!$B162,'Final Comp Values'!$C:$C,0)),0)</f>
        <v>6.73</v>
      </c>
      <c r="Y162" s="462">
        <f>IF(M162="yes",+INDEX('Final Comp Values'!$BN:$BN,MATCH('Monthy Targets'!$B162,'Final Comp Values'!$C:$C,0)),0)</f>
        <v>6.73</v>
      </c>
      <c r="Z162" s="462">
        <f>IF(N162="yes",+INDEX('Final Comp Values'!$BN:$BN,MATCH('Monthy Targets'!$B162,'Final Comp Values'!$C:$C,0)),0)</f>
        <v>6.73</v>
      </c>
      <c r="AA162" s="462">
        <f>IF(O162="yes",+INDEX('Final Comp Values'!$BN:$BN,MATCH('Monthy Targets'!$B162,'Final Comp Values'!$C:$C,0)),0)</f>
        <v>6.73</v>
      </c>
      <c r="AB162" s="462">
        <f>IF(P162="yes",+INDEX('Final Comp Values'!$BR:$BR,MATCH('Monthy Targets'!$B162,'Final Comp Values'!$C:$C,0)),0)</f>
        <v>6.76</v>
      </c>
      <c r="AC162" s="462">
        <f>IF(Q162="yes",+INDEX('Final Comp Values'!$BR:$BR,MATCH('Monthy Targets'!$B162,'Final Comp Values'!$C:$C,0)),0)</f>
        <v>0</v>
      </c>
      <c r="AD162" s="462">
        <f>IF(R162="yes",+INDEX('Final Comp Values'!$BR:$BR,MATCH('Monthy Targets'!$B162,'Final Comp Values'!$C:$C,0)),0)</f>
        <v>0</v>
      </c>
      <c r="AE162" s="462">
        <f>IF(S162="yes",+INDEX('Final Comp Values'!$BV:$BV,MATCH('Monthy Targets'!$B162,'Final Comp Values'!$C:$C,0)),0)</f>
        <v>0</v>
      </c>
      <c r="AF162" s="462">
        <f>IF(T162="yes",+INDEX('Final Comp Values'!$BV:$BV,MATCH('Monthy Targets'!$B162,'Final Comp Values'!$C:$C,0)),0)</f>
        <v>0</v>
      </c>
      <c r="AG162" s="462">
        <f>IF(U162="yes",+INDEX('Final Comp Values'!$BV:$BV,MATCH('Monthy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t="str">
        <f>_xlfn.IFNA(+INDEX(Comp1!I:I,MATCH($B163,Comp1!$B:$B,0)),"No")</f>
        <v>Yes</v>
      </c>
      <c r="P163" s="14" t="str">
        <f>_xlfn.IFNA(+INDEX(Comp1!J:J,MATCH($B163,Comp1!$B:$B,0)),"No")</f>
        <v>Yes</v>
      </c>
      <c r="Q163" s="14">
        <f>_xlfn.IFNA(+INDEX(Comp1!K:K,MATCH($B163,Comp1!$B:$B,0)),"No")</f>
        <v>0</v>
      </c>
      <c r="R163" s="14">
        <f>_xlfn.IFNA(+INDEX(Comp1!L:L,MATCH($B163,Comp1!$B:$B,0)),"No")</f>
        <v>0</v>
      </c>
      <c r="S163" s="14">
        <f>_xlfn.IFNA(+INDEX(Comp1!M:M,MATCH($B163,Comp1!$B:$B,0)),"No")</f>
        <v>0</v>
      </c>
      <c r="T163" s="14">
        <f>_xlfn.IFNA(+INDEX(Comp1!N:N,MATCH($B163,Comp1!$B:$B,0)),"No")</f>
        <v>0</v>
      </c>
      <c r="U163" s="14">
        <f>_xlfn.IFNA(+INDEX(Comp1!O:O,MATCH($B163,Comp1!$B:$B,0)),"No")</f>
        <v>0</v>
      </c>
      <c r="V163" s="462">
        <f>IF(J163="yes",+INDEX('Final Comp Values'!$AY:$AY,MATCH('Monthy Targets'!$B163,'Final Comp Values'!C:C,0)),0)</f>
        <v>5.82</v>
      </c>
      <c r="W163" s="462">
        <f>IF(K163="yes",+INDEX('Final Comp Values'!$AY:$AY,MATCH('Monthy Targets'!$B163,'Final Comp Values'!$C:$C,0)),0)</f>
        <v>5.82</v>
      </c>
      <c r="X163" s="462">
        <f>IF(L163="yes",+INDEX('Final Comp Values'!$AY:$AY,MATCH('Monthy Targets'!$B163,'Final Comp Values'!$C:$C,0)),0)</f>
        <v>5.82</v>
      </c>
      <c r="Y163" s="462">
        <f>IF(M163="yes",+INDEX('Final Comp Values'!$BN:$BN,MATCH('Monthy Targets'!$B163,'Final Comp Values'!$C:$C,0)),0)</f>
        <v>5.82</v>
      </c>
      <c r="Z163" s="462">
        <f>IF(N163="yes",+INDEX('Final Comp Values'!$BN:$BN,MATCH('Monthy Targets'!$B163,'Final Comp Values'!$C:$C,0)),0)</f>
        <v>5.82</v>
      </c>
      <c r="AA163" s="462">
        <f>IF(O163="yes",+INDEX('Final Comp Values'!$BN:$BN,MATCH('Monthy Targets'!$B163,'Final Comp Values'!$C:$C,0)),0)</f>
        <v>5.82</v>
      </c>
      <c r="AB163" s="462">
        <f>IF(P163="yes",+INDEX('Final Comp Values'!$BR:$BR,MATCH('Monthy Targets'!$B163,'Final Comp Values'!$C:$C,0)),0)</f>
        <v>5.85</v>
      </c>
      <c r="AC163" s="462">
        <f>IF(Q163="yes",+INDEX('Final Comp Values'!$BR:$BR,MATCH('Monthy Targets'!$B163,'Final Comp Values'!$C:$C,0)),0)</f>
        <v>0</v>
      </c>
      <c r="AD163" s="462">
        <f>IF(R163="yes",+INDEX('Final Comp Values'!$BR:$BR,MATCH('Monthy Targets'!$B163,'Final Comp Values'!$C:$C,0)),0)</f>
        <v>0</v>
      </c>
      <c r="AE163" s="462">
        <f>IF(S163="yes",+INDEX('Final Comp Values'!$BV:$BV,MATCH('Monthy Targets'!$B163,'Final Comp Values'!$C:$C,0)),0)</f>
        <v>0</v>
      </c>
      <c r="AF163" s="462">
        <f>IF(T163="yes",+INDEX('Final Comp Values'!$BV:$BV,MATCH('Monthy Targets'!$B163,'Final Comp Values'!$C:$C,0)),0)</f>
        <v>0</v>
      </c>
      <c r="AG163" s="462">
        <f>IF(U163="yes",+INDEX('Final Comp Values'!$BV:$BV,MATCH('Monthy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t="str">
        <f>_xlfn.IFNA(+INDEX(Comp1!I:I,MATCH($B164,Comp1!$B:$B,0)),"No")</f>
        <v>Yes</v>
      </c>
      <c r="P164" s="14" t="str">
        <f>_xlfn.IFNA(+INDEX(Comp1!J:J,MATCH($B164,Comp1!$B:$B,0)),"No")</f>
        <v>Yes</v>
      </c>
      <c r="Q164" s="14">
        <f>_xlfn.IFNA(+INDEX(Comp1!K:K,MATCH($B164,Comp1!$B:$B,0)),"No")</f>
        <v>0</v>
      </c>
      <c r="R164" s="14">
        <f>_xlfn.IFNA(+INDEX(Comp1!L:L,MATCH($B164,Comp1!$B:$B,0)),"No")</f>
        <v>0</v>
      </c>
      <c r="S164" s="14">
        <f>_xlfn.IFNA(+INDEX(Comp1!M:M,MATCH($B164,Comp1!$B:$B,0)),"No")</f>
        <v>0</v>
      </c>
      <c r="T164" s="14">
        <f>_xlfn.IFNA(+INDEX(Comp1!N:N,MATCH($B164,Comp1!$B:$B,0)),"No")</f>
        <v>0</v>
      </c>
      <c r="U164" s="14">
        <f>_xlfn.IFNA(+INDEX(Comp1!O:O,MATCH($B164,Comp1!$B:$B,0)),"No")</f>
        <v>0</v>
      </c>
      <c r="V164" s="462">
        <f>IF(J164="yes",+INDEX('Final Comp Values'!$AY:$AY,MATCH('Monthy Targets'!$B164,'Final Comp Values'!C:C,0)),0)</f>
        <v>12.59</v>
      </c>
      <c r="W164" s="462">
        <f>IF(K164="yes",+INDEX('Final Comp Values'!$AY:$AY,MATCH('Monthy Targets'!$B164,'Final Comp Values'!$C:$C,0)),0)</f>
        <v>12.59</v>
      </c>
      <c r="X164" s="462">
        <f>IF(L164="yes",+INDEX('Final Comp Values'!$AY:$AY,MATCH('Monthy Targets'!$B164,'Final Comp Values'!$C:$C,0)),0)</f>
        <v>12.59</v>
      </c>
      <c r="Y164" s="462">
        <f>IF(M164="yes",+INDEX('Final Comp Values'!$BN:$BN,MATCH('Monthy Targets'!$B164,'Final Comp Values'!$C:$C,0)),0)</f>
        <v>12.59</v>
      </c>
      <c r="Z164" s="462">
        <f>IF(N164="yes",+INDEX('Final Comp Values'!$BN:$BN,MATCH('Monthy Targets'!$B164,'Final Comp Values'!$C:$C,0)),0)</f>
        <v>12.59</v>
      </c>
      <c r="AA164" s="462">
        <f>IF(O164="yes",+INDEX('Final Comp Values'!$BN:$BN,MATCH('Monthy Targets'!$B164,'Final Comp Values'!$C:$C,0)),0)</f>
        <v>12.59</v>
      </c>
      <c r="AB164" s="462">
        <f>IF(P164="yes",+INDEX('Final Comp Values'!$BR:$BR,MATCH('Monthy Targets'!$B164,'Final Comp Values'!$C:$C,0)),0)</f>
        <v>12.65</v>
      </c>
      <c r="AC164" s="462">
        <f>IF(Q164="yes",+INDEX('Final Comp Values'!$BR:$BR,MATCH('Monthy Targets'!$B164,'Final Comp Values'!$C:$C,0)),0)</f>
        <v>0</v>
      </c>
      <c r="AD164" s="462">
        <f>IF(R164="yes",+INDEX('Final Comp Values'!$BR:$BR,MATCH('Monthy Targets'!$B164,'Final Comp Values'!$C:$C,0)),0)</f>
        <v>0</v>
      </c>
      <c r="AE164" s="462">
        <f>IF(S164="yes",+INDEX('Final Comp Values'!$BV:$BV,MATCH('Monthy Targets'!$B164,'Final Comp Values'!$C:$C,0)),0)</f>
        <v>0</v>
      </c>
      <c r="AF164" s="462">
        <f>IF(T164="yes",+INDEX('Final Comp Values'!$BV:$BV,MATCH('Monthy Targets'!$B164,'Final Comp Values'!$C:$C,0)),0)</f>
        <v>0</v>
      </c>
      <c r="AG164" s="462">
        <f>IF(U164="yes",+INDEX('Final Comp Values'!$BV:$BV,MATCH('Monthy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t="str">
        <f>_xlfn.IFNA(+INDEX(Comp1!I:I,MATCH($B165,Comp1!$B:$B,0)),"No")</f>
        <v>Yes</v>
      </c>
      <c r="P165" s="14" t="str">
        <f>_xlfn.IFNA(+INDEX(Comp1!J:J,MATCH($B165,Comp1!$B:$B,0)),"No")</f>
        <v>Yes</v>
      </c>
      <c r="Q165" s="14">
        <f>_xlfn.IFNA(+INDEX(Comp1!K:K,MATCH($B165,Comp1!$B:$B,0)),"No")</f>
        <v>0</v>
      </c>
      <c r="R165" s="14">
        <f>_xlfn.IFNA(+INDEX(Comp1!L:L,MATCH($B165,Comp1!$B:$B,0)),"No")</f>
        <v>0</v>
      </c>
      <c r="S165" s="14">
        <f>_xlfn.IFNA(+INDEX(Comp1!M:M,MATCH($B165,Comp1!$B:$B,0)),"No")</f>
        <v>0</v>
      </c>
      <c r="T165" s="14">
        <f>_xlfn.IFNA(+INDEX(Comp1!N:N,MATCH($B165,Comp1!$B:$B,0)),"No")</f>
        <v>0</v>
      </c>
      <c r="U165" s="14">
        <f>_xlfn.IFNA(+INDEX(Comp1!O:O,MATCH($B165,Comp1!$B:$B,0)),"No")</f>
        <v>0</v>
      </c>
      <c r="V165" s="462">
        <f>IF(J165="yes",+INDEX('Final Comp Values'!$AY:$AY,MATCH('Monthy Targets'!$B165,'Final Comp Values'!C:C,0)),0)</f>
        <v>3.83</v>
      </c>
      <c r="W165" s="462">
        <f>IF(K165="yes",+INDEX('Final Comp Values'!$AY:$AY,MATCH('Monthy Targets'!$B165,'Final Comp Values'!$C:$C,0)),0)</f>
        <v>3.83</v>
      </c>
      <c r="X165" s="462">
        <f>IF(L165="yes",+INDEX('Final Comp Values'!$AY:$AY,MATCH('Monthy Targets'!$B165,'Final Comp Values'!$C:$C,0)),0)</f>
        <v>3.83</v>
      </c>
      <c r="Y165" s="462">
        <f>IF(M165="yes",+INDEX('Final Comp Values'!$BN:$BN,MATCH('Monthy Targets'!$B165,'Final Comp Values'!$C:$C,0)),0)</f>
        <v>3.83</v>
      </c>
      <c r="Z165" s="462">
        <f>IF(N165="yes",+INDEX('Final Comp Values'!$BN:$BN,MATCH('Monthy Targets'!$B165,'Final Comp Values'!$C:$C,0)),0)</f>
        <v>3.83</v>
      </c>
      <c r="AA165" s="462">
        <f>IF(O165="yes",+INDEX('Final Comp Values'!$BN:$BN,MATCH('Monthy Targets'!$B165,'Final Comp Values'!$C:$C,0)),0)</f>
        <v>3.83</v>
      </c>
      <c r="AB165" s="462">
        <f>IF(P165="yes",+INDEX('Final Comp Values'!$BR:$BR,MATCH('Monthy Targets'!$B165,'Final Comp Values'!$C:$C,0)),0)</f>
        <v>3.84</v>
      </c>
      <c r="AC165" s="462">
        <f>IF(Q165="yes",+INDEX('Final Comp Values'!$BR:$BR,MATCH('Monthy Targets'!$B165,'Final Comp Values'!$C:$C,0)),0)</f>
        <v>0</v>
      </c>
      <c r="AD165" s="462">
        <f>IF(R165="yes",+INDEX('Final Comp Values'!$BR:$BR,MATCH('Monthy Targets'!$B165,'Final Comp Values'!$C:$C,0)),0)</f>
        <v>0</v>
      </c>
      <c r="AE165" s="462">
        <f>IF(S165="yes",+INDEX('Final Comp Values'!$BV:$BV,MATCH('Monthy Targets'!$B165,'Final Comp Values'!$C:$C,0)),0)</f>
        <v>0</v>
      </c>
      <c r="AF165" s="462">
        <f>IF(T165="yes",+INDEX('Final Comp Values'!$BV:$BV,MATCH('Monthy Targets'!$B165,'Final Comp Values'!$C:$C,0)),0)</f>
        <v>0</v>
      </c>
      <c r="AG165" s="462">
        <f>IF(U165="yes",+INDEX('Final Comp Values'!$BV:$BV,MATCH('Monthy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t="str">
        <f>_xlfn.IFNA(+INDEX(Comp1!I:I,MATCH($B166,Comp1!$B:$B,0)),"No")</f>
        <v>Yes</v>
      </c>
      <c r="P166" s="14" t="str">
        <f>_xlfn.IFNA(+INDEX(Comp1!J:J,MATCH($B166,Comp1!$B:$B,0)),"No")</f>
        <v>Yes</v>
      </c>
      <c r="Q166" s="14">
        <f>_xlfn.IFNA(+INDEX(Comp1!K:K,MATCH($B166,Comp1!$B:$B,0)),"No")</f>
        <v>0</v>
      </c>
      <c r="R166" s="14">
        <f>_xlfn.IFNA(+INDEX(Comp1!L:L,MATCH($B166,Comp1!$B:$B,0)),"No")</f>
        <v>0</v>
      </c>
      <c r="S166" s="14">
        <f>_xlfn.IFNA(+INDEX(Comp1!M:M,MATCH($B166,Comp1!$B:$B,0)),"No")</f>
        <v>0</v>
      </c>
      <c r="T166" s="14">
        <f>_xlfn.IFNA(+INDEX(Comp1!N:N,MATCH($B166,Comp1!$B:$B,0)),"No")</f>
        <v>0</v>
      </c>
      <c r="U166" s="14">
        <f>_xlfn.IFNA(+INDEX(Comp1!O:O,MATCH($B166,Comp1!$B:$B,0)),"No")</f>
        <v>0</v>
      </c>
      <c r="V166" s="462">
        <f>IF(J166="yes",+INDEX('Final Comp Values'!$AY:$AY,MATCH('Monthy Targets'!$B166,'Final Comp Values'!C:C,0)),0)</f>
        <v>9.09</v>
      </c>
      <c r="W166" s="462">
        <f>IF(K166="yes",+INDEX('Final Comp Values'!$AY:$AY,MATCH('Monthy Targets'!$B166,'Final Comp Values'!$C:$C,0)),0)</f>
        <v>9.09</v>
      </c>
      <c r="X166" s="462">
        <f>IF(L166="yes",+INDEX('Final Comp Values'!$AY:$AY,MATCH('Monthy Targets'!$B166,'Final Comp Values'!$C:$C,0)),0)</f>
        <v>9.09</v>
      </c>
      <c r="Y166" s="462">
        <f>IF(M166="yes",+INDEX('Final Comp Values'!$BN:$BN,MATCH('Monthy Targets'!$B166,'Final Comp Values'!$C:$C,0)),0)</f>
        <v>9.09</v>
      </c>
      <c r="Z166" s="462">
        <f>IF(N166="yes",+INDEX('Final Comp Values'!$BN:$BN,MATCH('Monthy Targets'!$B166,'Final Comp Values'!$C:$C,0)),0)</f>
        <v>9.09</v>
      </c>
      <c r="AA166" s="462">
        <f>IF(O166="yes",+INDEX('Final Comp Values'!$BN:$BN,MATCH('Monthy Targets'!$B166,'Final Comp Values'!$C:$C,0)),0)</f>
        <v>9.09</v>
      </c>
      <c r="AB166" s="462">
        <f>IF(P166="yes",+INDEX('Final Comp Values'!$BR:$BR,MATCH('Monthy Targets'!$B166,'Final Comp Values'!$C:$C,0)),0)</f>
        <v>9.1300000000000008</v>
      </c>
      <c r="AC166" s="462">
        <f>IF(Q166="yes",+INDEX('Final Comp Values'!$BR:$BR,MATCH('Monthy Targets'!$B166,'Final Comp Values'!$C:$C,0)),0)</f>
        <v>0</v>
      </c>
      <c r="AD166" s="462">
        <f>IF(R166="yes",+INDEX('Final Comp Values'!$BR:$BR,MATCH('Monthy Targets'!$B166,'Final Comp Values'!$C:$C,0)),0)</f>
        <v>0</v>
      </c>
      <c r="AE166" s="462">
        <f>IF(S166="yes",+INDEX('Final Comp Values'!$BV:$BV,MATCH('Monthy Targets'!$B166,'Final Comp Values'!$C:$C,0)),0)</f>
        <v>0</v>
      </c>
      <c r="AF166" s="462">
        <f>IF(T166="yes",+INDEX('Final Comp Values'!$BV:$BV,MATCH('Monthy Targets'!$B166,'Final Comp Values'!$C:$C,0)),0)</f>
        <v>0</v>
      </c>
      <c r="AG166" s="462">
        <f>IF(U166="yes",+INDEX('Final Comp Values'!$BV:$BV,MATCH('Monthy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t="str">
        <f>_xlfn.IFNA(+INDEX(Comp1!I:I,MATCH($B167,Comp1!$B:$B,0)),"No")</f>
        <v>Yes</v>
      </c>
      <c r="P167" s="14" t="str">
        <f>_xlfn.IFNA(+INDEX(Comp1!J:J,MATCH($B167,Comp1!$B:$B,0)),"No")</f>
        <v>Yes</v>
      </c>
      <c r="Q167" s="14">
        <f>_xlfn.IFNA(+INDEX(Comp1!K:K,MATCH($B167,Comp1!$B:$B,0)),"No")</f>
        <v>0</v>
      </c>
      <c r="R167" s="14">
        <f>_xlfn.IFNA(+INDEX(Comp1!L:L,MATCH($B167,Comp1!$B:$B,0)),"No")</f>
        <v>0</v>
      </c>
      <c r="S167" s="14">
        <f>_xlfn.IFNA(+INDEX(Comp1!M:M,MATCH($B167,Comp1!$B:$B,0)),"No")</f>
        <v>0</v>
      </c>
      <c r="T167" s="14">
        <f>_xlfn.IFNA(+INDEX(Comp1!N:N,MATCH($B167,Comp1!$B:$B,0)),"No")</f>
        <v>0</v>
      </c>
      <c r="U167" s="14">
        <f>_xlfn.IFNA(+INDEX(Comp1!O:O,MATCH($B167,Comp1!$B:$B,0)),"No")</f>
        <v>0</v>
      </c>
      <c r="V167" s="462">
        <f>IF(J167="yes",+INDEX('Final Comp Values'!$AY:$AY,MATCH('Monthy Targets'!$B167,'Final Comp Values'!C:C,0)),0)</f>
        <v>11.29</v>
      </c>
      <c r="W167" s="462">
        <f>IF(K167="yes",+INDEX('Final Comp Values'!$AY:$AY,MATCH('Monthy Targets'!$B167,'Final Comp Values'!$C:$C,0)),0)</f>
        <v>11.29</v>
      </c>
      <c r="X167" s="462">
        <f>IF(L167="yes",+INDEX('Final Comp Values'!$AY:$AY,MATCH('Monthy Targets'!$B167,'Final Comp Values'!$C:$C,0)),0)</f>
        <v>11.29</v>
      </c>
      <c r="Y167" s="462">
        <f>IF(M167="yes",+INDEX('Final Comp Values'!$BN:$BN,MATCH('Monthy Targets'!$B167,'Final Comp Values'!$C:$C,0)),0)</f>
        <v>11.29</v>
      </c>
      <c r="Z167" s="462">
        <f>IF(N167="yes",+INDEX('Final Comp Values'!$BN:$BN,MATCH('Monthy Targets'!$B167,'Final Comp Values'!$C:$C,0)),0)</f>
        <v>11.29</v>
      </c>
      <c r="AA167" s="462">
        <f>IF(O167="yes",+INDEX('Final Comp Values'!$BN:$BN,MATCH('Monthy Targets'!$B167,'Final Comp Values'!$C:$C,0)),0)</f>
        <v>11.29</v>
      </c>
      <c r="AB167" s="462">
        <f>IF(P167="yes",+INDEX('Final Comp Values'!$BR:$BR,MATCH('Monthy Targets'!$B167,'Final Comp Values'!$C:$C,0)),0)</f>
        <v>11.35</v>
      </c>
      <c r="AC167" s="462">
        <f>IF(Q167="yes",+INDEX('Final Comp Values'!$BR:$BR,MATCH('Monthy Targets'!$B167,'Final Comp Values'!$C:$C,0)),0)</f>
        <v>0</v>
      </c>
      <c r="AD167" s="462">
        <f>IF(R167="yes",+INDEX('Final Comp Values'!$BR:$BR,MATCH('Monthy Targets'!$B167,'Final Comp Values'!$C:$C,0)),0)</f>
        <v>0</v>
      </c>
      <c r="AE167" s="462">
        <f>IF(S167="yes",+INDEX('Final Comp Values'!$BV:$BV,MATCH('Monthy Targets'!$B167,'Final Comp Values'!$C:$C,0)),0)</f>
        <v>0</v>
      </c>
      <c r="AF167" s="462">
        <f>IF(T167="yes",+INDEX('Final Comp Values'!$BV:$BV,MATCH('Monthy Targets'!$B167,'Final Comp Values'!$C:$C,0)),0)</f>
        <v>0</v>
      </c>
      <c r="AG167" s="462">
        <f>IF(U167="yes",+INDEX('Final Comp Values'!$BV:$BV,MATCH('Monthy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t="str">
        <f>_xlfn.IFNA(+INDEX(Comp1!I:I,MATCH($B168,Comp1!$B:$B,0)),"No")</f>
        <v>Yes</v>
      </c>
      <c r="P168" s="14" t="str">
        <f>_xlfn.IFNA(+INDEX(Comp1!J:J,MATCH($B168,Comp1!$B:$B,0)),"No")</f>
        <v>Yes</v>
      </c>
      <c r="Q168" s="14">
        <f>_xlfn.IFNA(+INDEX(Comp1!K:K,MATCH($B168,Comp1!$B:$B,0)),"No")</f>
        <v>0</v>
      </c>
      <c r="R168" s="14">
        <f>_xlfn.IFNA(+INDEX(Comp1!L:L,MATCH($B168,Comp1!$B:$B,0)),"No")</f>
        <v>0</v>
      </c>
      <c r="S168" s="14">
        <f>_xlfn.IFNA(+INDEX(Comp1!M:M,MATCH($B168,Comp1!$B:$B,0)),"No")</f>
        <v>0</v>
      </c>
      <c r="T168" s="14">
        <f>_xlfn.IFNA(+INDEX(Comp1!N:N,MATCH($B168,Comp1!$B:$B,0)),"No")</f>
        <v>0</v>
      </c>
      <c r="U168" s="14">
        <f>_xlfn.IFNA(+INDEX(Comp1!O:O,MATCH($B168,Comp1!$B:$B,0)),"No")</f>
        <v>0</v>
      </c>
      <c r="V168" s="462">
        <f>IF(J168="yes",+INDEX('Final Comp Values'!$AY:$AY,MATCH('Monthy Targets'!$B168,'Final Comp Values'!C:C,0)),0)</f>
        <v>30.05</v>
      </c>
      <c r="W168" s="462">
        <f>IF(K168="yes",+INDEX('Final Comp Values'!$AY:$AY,MATCH('Monthy Targets'!$B168,'Final Comp Values'!$C:$C,0)),0)</f>
        <v>30.05</v>
      </c>
      <c r="X168" s="462">
        <f>IF(L168="yes",+INDEX('Final Comp Values'!$AY:$AY,MATCH('Monthy Targets'!$B168,'Final Comp Values'!$C:$C,0)),0)</f>
        <v>30.05</v>
      </c>
      <c r="Y168" s="462">
        <f>IF(M168="yes",+INDEX('Final Comp Values'!$BN:$BN,MATCH('Monthy Targets'!$B168,'Final Comp Values'!$C:$C,0)),0)</f>
        <v>30.05</v>
      </c>
      <c r="Z168" s="462">
        <f>IF(N168="yes",+INDEX('Final Comp Values'!$BN:$BN,MATCH('Monthy Targets'!$B168,'Final Comp Values'!$C:$C,0)),0)</f>
        <v>30.05</v>
      </c>
      <c r="AA168" s="462">
        <f>IF(O168="yes",+INDEX('Final Comp Values'!$BN:$BN,MATCH('Monthy Targets'!$B168,'Final Comp Values'!$C:$C,0)),0)</f>
        <v>30.05</v>
      </c>
      <c r="AB168" s="462">
        <f>IF(P168="yes",+INDEX('Final Comp Values'!$BR:$BR,MATCH('Monthy Targets'!$B168,'Final Comp Values'!$C:$C,0)),0)</f>
        <v>30.24</v>
      </c>
      <c r="AC168" s="462">
        <f>IF(Q168="yes",+INDEX('Final Comp Values'!$BR:$BR,MATCH('Monthy Targets'!$B168,'Final Comp Values'!$C:$C,0)),0)</f>
        <v>0</v>
      </c>
      <c r="AD168" s="462">
        <f>IF(R168="yes",+INDEX('Final Comp Values'!$BR:$BR,MATCH('Monthy Targets'!$B168,'Final Comp Values'!$C:$C,0)),0)</f>
        <v>0</v>
      </c>
      <c r="AE168" s="462">
        <f>IF(S168="yes",+INDEX('Final Comp Values'!$BV:$BV,MATCH('Monthy Targets'!$B168,'Final Comp Values'!$C:$C,0)),0)</f>
        <v>0</v>
      </c>
      <c r="AF168" s="462">
        <f>IF(T168="yes",+INDEX('Final Comp Values'!$BV:$BV,MATCH('Monthy Targets'!$B168,'Final Comp Values'!$C:$C,0)),0)</f>
        <v>0</v>
      </c>
      <c r="AG168" s="462">
        <f>IF(U168="yes",+INDEX('Final Comp Values'!$BV:$BV,MATCH('Monthy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t="str">
        <f>_xlfn.IFNA(+INDEX(Comp1!I:I,MATCH($B169,Comp1!$B:$B,0)),"No")</f>
        <v>Yes</v>
      </c>
      <c r="P169" s="14" t="str">
        <f>_xlfn.IFNA(+INDEX(Comp1!J:J,MATCH($B169,Comp1!$B:$B,0)),"No")</f>
        <v>Yes</v>
      </c>
      <c r="Q169" s="14">
        <f>_xlfn.IFNA(+INDEX(Comp1!K:K,MATCH($B169,Comp1!$B:$B,0)),"No")</f>
        <v>0</v>
      </c>
      <c r="R169" s="14">
        <f>_xlfn.IFNA(+INDEX(Comp1!L:L,MATCH($B169,Comp1!$B:$B,0)),"No")</f>
        <v>0</v>
      </c>
      <c r="S169" s="14">
        <f>_xlfn.IFNA(+INDEX(Comp1!M:M,MATCH($B169,Comp1!$B:$B,0)),"No")</f>
        <v>0</v>
      </c>
      <c r="T169" s="14">
        <f>_xlfn.IFNA(+INDEX(Comp1!N:N,MATCH($B169,Comp1!$B:$B,0)),"No")</f>
        <v>0</v>
      </c>
      <c r="U169" s="14">
        <f>_xlfn.IFNA(+INDEX(Comp1!O:O,MATCH($B169,Comp1!$B:$B,0)),"No")</f>
        <v>0</v>
      </c>
      <c r="V169" s="462">
        <f>IF(J169="yes",+INDEX('Final Comp Values'!$AY:$AY,MATCH('Monthy Targets'!$B169,'Final Comp Values'!C:C,0)),0)</f>
        <v>12.82</v>
      </c>
      <c r="W169" s="462">
        <f>IF(K169="yes",+INDEX('Final Comp Values'!$AY:$AY,MATCH('Monthy Targets'!$B169,'Final Comp Values'!$C:$C,0)),0)</f>
        <v>12.82</v>
      </c>
      <c r="X169" s="462">
        <f>IF(L169="yes",+INDEX('Final Comp Values'!$AY:$AY,MATCH('Monthy Targets'!$B169,'Final Comp Values'!$C:$C,0)),0)</f>
        <v>12.82</v>
      </c>
      <c r="Y169" s="462">
        <f>IF(M169="yes",+INDEX('Final Comp Values'!$BN:$BN,MATCH('Monthy Targets'!$B169,'Final Comp Values'!$C:$C,0)),0)</f>
        <v>12.82</v>
      </c>
      <c r="Z169" s="462">
        <f>IF(N169="yes",+INDEX('Final Comp Values'!$BN:$BN,MATCH('Monthy Targets'!$B169,'Final Comp Values'!$C:$C,0)),0)</f>
        <v>12.82</v>
      </c>
      <c r="AA169" s="462">
        <f>IF(O169="yes",+INDEX('Final Comp Values'!$BN:$BN,MATCH('Monthy Targets'!$B169,'Final Comp Values'!$C:$C,0)),0)</f>
        <v>12.82</v>
      </c>
      <c r="AB169" s="462">
        <f>IF(P169="yes",+INDEX('Final Comp Values'!$BR:$BR,MATCH('Monthy Targets'!$B169,'Final Comp Values'!$C:$C,0)),0)</f>
        <v>12.9</v>
      </c>
      <c r="AC169" s="462">
        <f>IF(Q169="yes",+INDEX('Final Comp Values'!$BR:$BR,MATCH('Monthy Targets'!$B169,'Final Comp Values'!$C:$C,0)),0)</f>
        <v>0</v>
      </c>
      <c r="AD169" s="462">
        <f>IF(R169="yes",+INDEX('Final Comp Values'!$BR:$BR,MATCH('Monthy Targets'!$B169,'Final Comp Values'!$C:$C,0)),0)</f>
        <v>0</v>
      </c>
      <c r="AE169" s="462">
        <f>IF(S169="yes",+INDEX('Final Comp Values'!$BV:$BV,MATCH('Monthy Targets'!$B169,'Final Comp Values'!$C:$C,0)),0)</f>
        <v>0</v>
      </c>
      <c r="AF169" s="462">
        <f>IF(T169="yes",+INDEX('Final Comp Values'!$BV:$BV,MATCH('Monthy Targets'!$B169,'Final Comp Values'!$C:$C,0)),0)</f>
        <v>0</v>
      </c>
      <c r="AG169" s="462">
        <f>IF(U169="yes",+INDEX('Final Comp Values'!$BV:$BV,MATCH('Monthy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t="str">
        <f>_xlfn.IFNA(+INDEX(Comp1!I:I,MATCH($B170,Comp1!$B:$B,0)),"No")</f>
        <v>Yes</v>
      </c>
      <c r="P170" s="14" t="str">
        <f>_xlfn.IFNA(+INDEX(Comp1!J:J,MATCH($B170,Comp1!$B:$B,0)),"No")</f>
        <v>Yes</v>
      </c>
      <c r="Q170" s="14">
        <f>_xlfn.IFNA(+INDEX(Comp1!K:K,MATCH($B170,Comp1!$B:$B,0)),"No")</f>
        <v>0</v>
      </c>
      <c r="R170" s="14">
        <f>_xlfn.IFNA(+INDEX(Comp1!L:L,MATCH($B170,Comp1!$B:$B,0)),"No")</f>
        <v>0</v>
      </c>
      <c r="S170" s="14">
        <f>_xlfn.IFNA(+INDEX(Comp1!M:M,MATCH($B170,Comp1!$B:$B,0)),"No")</f>
        <v>0</v>
      </c>
      <c r="T170" s="14">
        <f>_xlfn.IFNA(+INDEX(Comp1!N:N,MATCH($B170,Comp1!$B:$B,0)),"No")</f>
        <v>0</v>
      </c>
      <c r="U170" s="14">
        <f>_xlfn.IFNA(+INDEX(Comp1!O:O,MATCH($B170,Comp1!$B:$B,0)),"No")</f>
        <v>0</v>
      </c>
      <c r="V170" s="462">
        <f>IF(J170="yes",+INDEX('Final Comp Values'!$AY:$AY,MATCH('Monthy Targets'!$B170,'Final Comp Values'!C:C,0)),0)</f>
        <v>7.89</v>
      </c>
      <c r="W170" s="462">
        <f>IF(K170="yes",+INDEX('Final Comp Values'!$AY:$AY,MATCH('Monthy Targets'!$B170,'Final Comp Values'!$C:$C,0)),0)</f>
        <v>7.89</v>
      </c>
      <c r="X170" s="462">
        <f>IF(L170="yes",+INDEX('Final Comp Values'!$AY:$AY,MATCH('Monthy Targets'!$B170,'Final Comp Values'!$C:$C,0)),0)</f>
        <v>7.89</v>
      </c>
      <c r="Y170" s="462">
        <f>IF(M170="yes",+INDEX('Final Comp Values'!$BN:$BN,MATCH('Monthy Targets'!$B170,'Final Comp Values'!$C:$C,0)),0)</f>
        <v>7.89</v>
      </c>
      <c r="Z170" s="462">
        <f>IF(N170="yes",+INDEX('Final Comp Values'!$BN:$BN,MATCH('Monthy Targets'!$B170,'Final Comp Values'!$C:$C,0)),0)</f>
        <v>7.89</v>
      </c>
      <c r="AA170" s="462">
        <f>IF(O170="yes",+INDEX('Final Comp Values'!$BN:$BN,MATCH('Monthy Targets'!$B170,'Final Comp Values'!$C:$C,0)),0)</f>
        <v>7.89</v>
      </c>
      <c r="AB170" s="462">
        <f>IF(P170="yes",+INDEX('Final Comp Values'!$BR:$BR,MATCH('Monthy Targets'!$B170,'Final Comp Values'!$C:$C,0)),0)</f>
        <v>7.93</v>
      </c>
      <c r="AC170" s="462">
        <f>IF(Q170="yes",+INDEX('Final Comp Values'!$BR:$BR,MATCH('Monthy Targets'!$B170,'Final Comp Values'!$C:$C,0)),0)</f>
        <v>0</v>
      </c>
      <c r="AD170" s="462">
        <f>IF(R170="yes",+INDEX('Final Comp Values'!$BR:$BR,MATCH('Monthy Targets'!$B170,'Final Comp Values'!$C:$C,0)),0)</f>
        <v>0</v>
      </c>
      <c r="AE170" s="462">
        <f>IF(S170="yes",+INDEX('Final Comp Values'!$BV:$BV,MATCH('Monthy Targets'!$B170,'Final Comp Values'!$C:$C,0)),0)</f>
        <v>0</v>
      </c>
      <c r="AF170" s="462">
        <f>IF(T170="yes",+INDEX('Final Comp Values'!$BV:$BV,MATCH('Monthy Targets'!$B170,'Final Comp Values'!$C:$C,0)),0)</f>
        <v>0</v>
      </c>
      <c r="AG170" s="462">
        <f>IF(U170="yes",+INDEX('Final Comp Values'!$BV:$BV,MATCH('Monthy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t="str">
        <f>_xlfn.IFNA(+INDEX(Comp1!I:I,MATCH($B171,Comp1!$B:$B,0)),"No")</f>
        <v>Yes</v>
      </c>
      <c r="P171" s="14" t="str">
        <f>_xlfn.IFNA(+INDEX(Comp1!J:J,MATCH($B171,Comp1!$B:$B,0)),"No")</f>
        <v>Yes</v>
      </c>
      <c r="Q171" s="14">
        <f>_xlfn.IFNA(+INDEX(Comp1!K:K,MATCH($B171,Comp1!$B:$B,0)),"No")</f>
        <v>0</v>
      </c>
      <c r="R171" s="14">
        <f>_xlfn.IFNA(+INDEX(Comp1!L:L,MATCH($B171,Comp1!$B:$B,0)),"No")</f>
        <v>0</v>
      </c>
      <c r="S171" s="14">
        <f>_xlfn.IFNA(+INDEX(Comp1!M:M,MATCH($B171,Comp1!$B:$B,0)),"No")</f>
        <v>0</v>
      </c>
      <c r="T171" s="14">
        <f>_xlfn.IFNA(+INDEX(Comp1!N:N,MATCH($B171,Comp1!$B:$B,0)),"No")</f>
        <v>0</v>
      </c>
      <c r="U171" s="14">
        <f>_xlfn.IFNA(+INDEX(Comp1!O:O,MATCH($B171,Comp1!$B:$B,0)),"No")</f>
        <v>0</v>
      </c>
      <c r="V171" s="462">
        <f>IF(J171="yes",+INDEX('Final Comp Values'!$AY:$AY,MATCH('Monthy Targets'!$B171,'Final Comp Values'!C:C,0)),0)</f>
        <v>9.11</v>
      </c>
      <c r="W171" s="462">
        <f>IF(K171="yes",+INDEX('Final Comp Values'!$AY:$AY,MATCH('Monthy Targets'!$B171,'Final Comp Values'!$C:$C,0)),0)</f>
        <v>9.11</v>
      </c>
      <c r="X171" s="462">
        <f>IF(L171="yes",+INDEX('Final Comp Values'!$AY:$AY,MATCH('Monthy Targets'!$B171,'Final Comp Values'!$C:$C,0)),0)</f>
        <v>9.11</v>
      </c>
      <c r="Y171" s="462">
        <f>IF(M171="yes",+INDEX('Final Comp Values'!$BN:$BN,MATCH('Monthy Targets'!$B171,'Final Comp Values'!$C:$C,0)),0)</f>
        <v>9.11</v>
      </c>
      <c r="Z171" s="462">
        <f>IF(N171="yes",+INDEX('Final Comp Values'!$BN:$BN,MATCH('Monthy Targets'!$B171,'Final Comp Values'!$C:$C,0)),0)</f>
        <v>9.11</v>
      </c>
      <c r="AA171" s="462">
        <f>IF(O171="yes",+INDEX('Final Comp Values'!$BN:$BN,MATCH('Monthy Targets'!$B171,'Final Comp Values'!$C:$C,0)),0)</f>
        <v>9.11</v>
      </c>
      <c r="AB171" s="462">
        <f>IF(P171="yes",+INDEX('Final Comp Values'!$BR:$BR,MATCH('Monthy Targets'!$B171,'Final Comp Values'!$C:$C,0)),0)</f>
        <v>9.15</v>
      </c>
      <c r="AC171" s="462">
        <f>IF(Q171="yes",+INDEX('Final Comp Values'!$BR:$BR,MATCH('Monthy Targets'!$B171,'Final Comp Values'!$C:$C,0)),0)</f>
        <v>0</v>
      </c>
      <c r="AD171" s="462">
        <f>IF(R171="yes",+INDEX('Final Comp Values'!$BR:$BR,MATCH('Monthy Targets'!$B171,'Final Comp Values'!$C:$C,0)),0)</f>
        <v>0</v>
      </c>
      <c r="AE171" s="462">
        <f>IF(S171="yes",+INDEX('Final Comp Values'!$BV:$BV,MATCH('Monthy Targets'!$B171,'Final Comp Values'!$C:$C,0)),0)</f>
        <v>0</v>
      </c>
      <c r="AF171" s="462">
        <f>IF(T171="yes",+INDEX('Final Comp Values'!$BV:$BV,MATCH('Monthy Targets'!$B171,'Final Comp Values'!$C:$C,0)),0)</f>
        <v>0</v>
      </c>
      <c r="AG171" s="462">
        <f>IF(U171="yes",+INDEX('Final Comp Values'!$BV:$BV,MATCH('Monthy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t="str">
        <f>_xlfn.IFNA(+INDEX(Comp1!I:I,MATCH($B172,Comp1!$B:$B,0)),"No")</f>
        <v>Yes</v>
      </c>
      <c r="P172" s="14" t="str">
        <f>_xlfn.IFNA(+INDEX(Comp1!J:J,MATCH($B172,Comp1!$B:$B,0)),"No")</f>
        <v>Yes</v>
      </c>
      <c r="Q172" s="14">
        <f>_xlfn.IFNA(+INDEX(Comp1!K:K,MATCH($B172,Comp1!$B:$B,0)),"No")</f>
        <v>0</v>
      </c>
      <c r="R172" s="14">
        <f>_xlfn.IFNA(+INDEX(Comp1!L:L,MATCH($B172,Comp1!$B:$B,0)),"No")</f>
        <v>0</v>
      </c>
      <c r="S172" s="14">
        <f>_xlfn.IFNA(+INDEX(Comp1!M:M,MATCH($B172,Comp1!$B:$B,0)),"No")</f>
        <v>0</v>
      </c>
      <c r="T172" s="14">
        <f>_xlfn.IFNA(+INDEX(Comp1!N:N,MATCH($B172,Comp1!$B:$B,0)),"No")</f>
        <v>0</v>
      </c>
      <c r="U172" s="14">
        <f>_xlfn.IFNA(+INDEX(Comp1!O:O,MATCH($B172,Comp1!$B:$B,0)),"No")</f>
        <v>0</v>
      </c>
      <c r="V172" s="462">
        <f>IF(J172="yes",+INDEX('Final Comp Values'!$AY:$AY,MATCH('Monthy Targets'!$B172,'Final Comp Values'!C:C,0)),0)</f>
        <v>6.62</v>
      </c>
      <c r="W172" s="462">
        <f>IF(K172="yes",+INDEX('Final Comp Values'!$AY:$AY,MATCH('Monthy Targets'!$B172,'Final Comp Values'!$C:$C,0)),0)</f>
        <v>6.62</v>
      </c>
      <c r="X172" s="462">
        <f>IF(L172="yes",+INDEX('Final Comp Values'!$AY:$AY,MATCH('Monthy Targets'!$B172,'Final Comp Values'!$C:$C,0)),0)</f>
        <v>6.62</v>
      </c>
      <c r="Y172" s="462">
        <f>IF(M172="yes",+INDEX('Final Comp Values'!$BN:$BN,MATCH('Monthy Targets'!$B172,'Final Comp Values'!$C:$C,0)),0)</f>
        <v>6.62</v>
      </c>
      <c r="Z172" s="462">
        <f>IF(N172="yes",+INDEX('Final Comp Values'!$BN:$BN,MATCH('Monthy Targets'!$B172,'Final Comp Values'!$C:$C,0)),0)</f>
        <v>6.62</v>
      </c>
      <c r="AA172" s="462">
        <f>IF(O172="yes",+INDEX('Final Comp Values'!$BN:$BN,MATCH('Monthy Targets'!$B172,'Final Comp Values'!$C:$C,0)),0)</f>
        <v>6.62</v>
      </c>
      <c r="AB172" s="462">
        <f>IF(P172="yes",+INDEX('Final Comp Values'!$BR:$BR,MATCH('Monthy Targets'!$B172,'Final Comp Values'!$C:$C,0)),0)</f>
        <v>6.65</v>
      </c>
      <c r="AC172" s="462">
        <f>IF(Q172="yes",+INDEX('Final Comp Values'!$BR:$BR,MATCH('Monthy Targets'!$B172,'Final Comp Values'!$C:$C,0)),0)</f>
        <v>0</v>
      </c>
      <c r="AD172" s="462">
        <f>IF(R172="yes",+INDEX('Final Comp Values'!$BR:$BR,MATCH('Monthy Targets'!$B172,'Final Comp Values'!$C:$C,0)),0)</f>
        <v>0</v>
      </c>
      <c r="AE172" s="462">
        <f>IF(S172="yes",+INDEX('Final Comp Values'!$BV:$BV,MATCH('Monthy Targets'!$B172,'Final Comp Values'!$C:$C,0)),0)</f>
        <v>0</v>
      </c>
      <c r="AF172" s="462">
        <f>IF(T172="yes",+INDEX('Final Comp Values'!$BV:$BV,MATCH('Monthy Targets'!$B172,'Final Comp Values'!$C:$C,0)),0)</f>
        <v>0</v>
      </c>
      <c r="AG172" s="462">
        <f>IF(U172="yes",+INDEX('Final Comp Values'!$BV:$BV,MATCH('Monthy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t="str">
        <f>_xlfn.IFNA(+INDEX(Comp1!I:I,MATCH($B173,Comp1!$B:$B,0)),"No")</f>
        <v>Yes</v>
      </c>
      <c r="P173" s="14" t="str">
        <f>_xlfn.IFNA(+INDEX(Comp1!J:J,MATCH($B173,Comp1!$B:$B,0)),"No")</f>
        <v>Yes</v>
      </c>
      <c r="Q173" s="14">
        <f>_xlfn.IFNA(+INDEX(Comp1!K:K,MATCH($B173,Comp1!$B:$B,0)),"No")</f>
        <v>0</v>
      </c>
      <c r="R173" s="14">
        <f>_xlfn.IFNA(+INDEX(Comp1!L:L,MATCH($B173,Comp1!$B:$B,0)),"No")</f>
        <v>0</v>
      </c>
      <c r="S173" s="14">
        <f>_xlfn.IFNA(+INDEX(Comp1!M:M,MATCH($B173,Comp1!$B:$B,0)),"No")</f>
        <v>0</v>
      </c>
      <c r="T173" s="14">
        <f>_xlfn.IFNA(+INDEX(Comp1!N:N,MATCH($B173,Comp1!$B:$B,0)),"No")</f>
        <v>0</v>
      </c>
      <c r="U173" s="14">
        <f>_xlfn.IFNA(+INDEX(Comp1!O:O,MATCH($B173,Comp1!$B:$B,0)),"No")</f>
        <v>0</v>
      </c>
      <c r="V173" s="462">
        <f>IF(J173="yes",+INDEX('Final Comp Values'!$AY:$AY,MATCH('Monthy Targets'!$B173,'Final Comp Values'!C:C,0)),0)</f>
        <v>5.75</v>
      </c>
      <c r="W173" s="462">
        <f>IF(K173="yes",+INDEX('Final Comp Values'!$AY:$AY,MATCH('Monthy Targets'!$B173,'Final Comp Values'!$C:$C,0)),0)</f>
        <v>5.75</v>
      </c>
      <c r="X173" s="462">
        <f>IF(L173="yes",+INDEX('Final Comp Values'!$AY:$AY,MATCH('Monthy Targets'!$B173,'Final Comp Values'!$C:$C,0)),0)</f>
        <v>5.75</v>
      </c>
      <c r="Y173" s="462">
        <f>IF(M173="yes",+INDEX('Final Comp Values'!$BN:$BN,MATCH('Monthy Targets'!$B173,'Final Comp Values'!$C:$C,0)),0)</f>
        <v>5.75</v>
      </c>
      <c r="Z173" s="462">
        <f>IF(N173="yes",+INDEX('Final Comp Values'!$BN:$BN,MATCH('Monthy Targets'!$B173,'Final Comp Values'!$C:$C,0)),0)</f>
        <v>5.75</v>
      </c>
      <c r="AA173" s="462">
        <f>IF(O173="yes",+INDEX('Final Comp Values'!$BN:$BN,MATCH('Monthy Targets'!$B173,'Final Comp Values'!$C:$C,0)),0)</f>
        <v>5.75</v>
      </c>
      <c r="AB173" s="462">
        <f>IF(P173="yes",+INDEX('Final Comp Values'!$BR:$BR,MATCH('Monthy Targets'!$B173,'Final Comp Values'!$C:$C,0)),0)</f>
        <v>5.75</v>
      </c>
      <c r="AC173" s="462">
        <f>IF(Q173="yes",+INDEX('Final Comp Values'!$BR:$BR,MATCH('Monthy Targets'!$B173,'Final Comp Values'!$C:$C,0)),0)</f>
        <v>0</v>
      </c>
      <c r="AD173" s="462">
        <f>IF(R173="yes",+INDEX('Final Comp Values'!$BR:$BR,MATCH('Monthy Targets'!$B173,'Final Comp Values'!$C:$C,0)),0)</f>
        <v>0</v>
      </c>
      <c r="AE173" s="462">
        <f>IF(S173="yes",+INDEX('Final Comp Values'!$BV:$BV,MATCH('Monthy Targets'!$B173,'Final Comp Values'!$C:$C,0)),0)</f>
        <v>0</v>
      </c>
      <c r="AF173" s="462">
        <f>IF(T173="yes",+INDEX('Final Comp Values'!$BV:$BV,MATCH('Monthy Targets'!$B173,'Final Comp Values'!$C:$C,0)),0)</f>
        <v>0</v>
      </c>
      <c r="AG173" s="462">
        <f>IF(U173="yes",+INDEX('Final Comp Values'!$BV:$BV,MATCH('Monthy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2">
        <f>IF(J174="yes",+INDEX('Final Comp Values'!$AY:$AY,MATCH('Monthy Targets'!$B174,'Final Comp Values'!C:C,0)),0)</f>
        <v>0</v>
      </c>
      <c r="W174" s="462">
        <f>IF(K174="yes",+INDEX('Final Comp Values'!$AY:$AY,MATCH('Monthy Targets'!$B174,'Final Comp Values'!$C:$C,0)),0)</f>
        <v>0</v>
      </c>
      <c r="X174" s="462">
        <f>IF(L174="yes",+INDEX('Final Comp Values'!$AY:$AY,MATCH('Monthy Targets'!$B174,'Final Comp Values'!$C:$C,0)),0)</f>
        <v>0</v>
      </c>
      <c r="Y174" s="462">
        <f>IF(M174="yes",+INDEX('Final Comp Values'!$BN:$BN,MATCH('Monthy Targets'!$B174,'Final Comp Values'!$C:$C,0)),0)</f>
        <v>0</v>
      </c>
      <c r="Z174" s="462">
        <f>IF(N174="yes",+INDEX('Final Comp Values'!$BN:$BN,MATCH('Monthy Targets'!$B174,'Final Comp Values'!$C:$C,0)),0)</f>
        <v>0</v>
      </c>
      <c r="AA174" s="462">
        <f>IF(O174="yes",+INDEX('Final Comp Values'!$BN:$BN,MATCH('Monthy Targets'!$B174,'Final Comp Values'!$C:$C,0)),0)</f>
        <v>0</v>
      </c>
      <c r="AB174" s="462">
        <f>IF(P174="yes",+INDEX('Final Comp Values'!$BR:$BR,MATCH('Monthy Targets'!$B174,'Final Comp Values'!$C:$C,0)),0)</f>
        <v>0</v>
      </c>
      <c r="AC174" s="462">
        <f>IF(Q174="yes",+INDEX('Final Comp Values'!$BR:$BR,MATCH('Monthy Targets'!$B174,'Final Comp Values'!$C:$C,0)),0)</f>
        <v>0</v>
      </c>
      <c r="AD174" s="462">
        <f>IF(R174="yes",+INDEX('Final Comp Values'!$BR:$BR,MATCH('Monthy Targets'!$B174,'Final Comp Values'!$C:$C,0)),0)</f>
        <v>0</v>
      </c>
      <c r="AE174" s="462">
        <f>IF(S174="yes",+INDEX('Final Comp Values'!$BV:$BV,MATCH('Monthy Targets'!$B174,'Final Comp Values'!$C:$C,0)),0)</f>
        <v>0</v>
      </c>
      <c r="AF174" s="462">
        <f>IF(T174="yes",+INDEX('Final Comp Values'!$BV:$BV,MATCH('Monthy Targets'!$B174,'Final Comp Values'!$C:$C,0)),0)</f>
        <v>0</v>
      </c>
      <c r="AG174" s="462">
        <f>IF(U174="yes",+INDEX('Final Comp Values'!$BV:$BV,MATCH('Monthy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t="str">
        <f>_xlfn.IFNA(+INDEX(Comp1!I:I,MATCH($B175,Comp1!$B:$B,0)),"No")</f>
        <v>Yes</v>
      </c>
      <c r="P175" s="14" t="str">
        <f>_xlfn.IFNA(+INDEX(Comp1!J:J,MATCH($B175,Comp1!$B:$B,0)),"No")</f>
        <v>Yes</v>
      </c>
      <c r="Q175" s="14">
        <f>_xlfn.IFNA(+INDEX(Comp1!K:K,MATCH($B175,Comp1!$B:$B,0)),"No")</f>
        <v>0</v>
      </c>
      <c r="R175" s="14">
        <f>_xlfn.IFNA(+INDEX(Comp1!L:L,MATCH($B175,Comp1!$B:$B,0)),"No")</f>
        <v>0</v>
      </c>
      <c r="S175" s="14">
        <f>_xlfn.IFNA(+INDEX(Comp1!M:M,MATCH($B175,Comp1!$B:$B,0)),"No")</f>
        <v>0</v>
      </c>
      <c r="T175" s="14">
        <f>_xlfn.IFNA(+INDEX(Comp1!N:N,MATCH($B175,Comp1!$B:$B,0)),"No")</f>
        <v>0</v>
      </c>
      <c r="U175" s="14">
        <f>_xlfn.IFNA(+INDEX(Comp1!O:O,MATCH($B175,Comp1!$B:$B,0)),"No")</f>
        <v>0</v>
      </c>
      <c r="V175" s="462">
        <f>IF(J175="yes",+INDEX('Final Comp Values'!$AY:$AY,MATCH('Monthy Targets'!$B175,'Final Comp Values'!C:C,0)),0)</f>
        <v>17.100000000000001</v>
      </c>
      <c r="W175" s="462">
        <f>IF(K175="yes",+INDEX('Final Comp Values'!$AY:$AY,MATCH('Monthy Targets'!$B175,'Final Comp Values'!$C:$C,0)),0)</f>
        <v>17.100000000000001</v>
      </c>
      <c r="X175" s="462">
        <f>IF(L175="yes",+INDEX('Final Comp Values'!$AY:$AY,MATCH('Monthy Targets'!$B175,'Final Comp Values'!$C:$C,0)),0)</f>
        <v>17.100000000000001</v>
      </c>
      <c r="Y175" s="462">
        <f>IF(M175="yes",+INDEX('Final Comp Values'!$BN:$BN,MATCH('Monthy Targets'!$B175,'Final Comp Values'!$C:$C,0)),0)</f>
        <v>17.100000000000001</v>
      </c>
      <c r="Z175" s="462">
        <f>IF(N175="yes",+INDEX('Final Comp Values'!$BN:$BN,MATCH('Monthy Targets'!$B175,'Final Comp Values'!$C:$C,0)),0)</f>
        <v>17.100000000000001</v>
      </c>
      <c r="AA175" s="462">
        <f>IF(O175="yes",+INDEX('Final Comp Values'!$BN:$BN,MATCH('Monthy Targets'!$B175,'Final Comp Values'!$C:$C,0)),0)</f>
        <v>17.100000000000001</v>
      </c>
      <c r="AB175" s="462">
        <f>IF(P175="yes",+INDEX('Final Comp Values'!$BR:$BR,MATCH('Monthy Targets'!$B175,'Final Comp Values'!$C:$C,0)),0)</f>
        <v>17.18</v>
      </c>
      <c r="AC175" s="462">
        <f>IF(Q175="yes",+INDEX('Final Comp Values'!$BR:$BR,MATCH('Monthy Targets'!$B175,'Final Comp Values'!$C:$C,0)),0)</f>
        <v>0</v>
      </c>
      <c r="AD175" s="462">
        <f>IF(R175="yes",+INDEX('Final Comp Values'!$BR:$BR,MATCH('Monthy Targets'!$B175,'Final Comp Values'!$C:$C,0)),0)</f>
        <v>0</v>
      </c>
      <c r="AE175" s="462">
        <f>IF(S175="yes",+INDEX('Final Comp Values'!$BV:$BV,MATCH('Monthy Targets'!$B175,'Final Comp Values'!$C:$C,0)),0)</f>
        <v>0</v>
      </c>
      <c r="AF175" s="462">
        <f>IF(T175="yes",+INDEX('Final Comp Values'!$BV:$BV,MATCH('Monthy Targets'!$B175,'Final Comp Values'!$C:$C,0)),0)</f>
        <v>0</v>
      </c>
      <c r="AG175" s="462">
        <f>IF(U175="yes",+INDEX('Final Comp Values'!$BV:$BV,MATCH('Monthy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2">
        <f>IF(J176="yes",+INDEX('Final Comp Values'!$AY:$AY,MATCH('Monthy Targets'!$B176,'Final Comp Values'!C:C,0)),0)</f>
        <v>0</v>
      </c>
      <c r="W176" s="462">
        <f>IF(K176="yes",+INDEX('Final Comp Values'!$AY:$AY,MATCH('Monthy Targets'!$B176,'Final Comp Values'!$C:$C,0)),0)</f>
        <v>0</v>
      </c>
      <c r="X176" s="462">
        <f>IF(L176="yes",+INDEX('Final Comp Values'!$AY:$AY,MATCH('Monthy Targets'!$B176,'Final Comp Values'!$C:$C,0)),0)</f>
        <v>0</v>
      </c>
      <c r="Y176" s="462">
        <f>IF(M176="yes",+INDEX('Final Comp Values'!$BN:$BN,MATCH('Monthy Targets'!$B176,'Final Comp Values'!$C:$C,0)),0)</f>
        <v>0</v>
      </c>
      <c r="Z176" s="462">
        <f>IF(N176="yes",+INDEX('Final Comp Values'!$BN:$BN,MATCH('Monthy Targets'!$B176,'Final Comp Values'!$C:$C,0)),0)</f>
        <v>0</v>
      </c>
      <c r="AA176" s="462">
        <f>IF(O176="yes",+INDEX('Final Comp Values'!$BN:$BN,MATCH('Monthy Targets'!$B176,'Final Comp Values'!$C:$C,0)),0)</f>
        <v>0</v>
      </c>
      <c r="AB176" s="462">
        <f>IF(P176="yes",+INDEX('Final Comp Values'!$BR:$BR,MATCH('Monthy Targets'!$B176,'Final Comp Values'!$C:$C,0)),0)</f>
        <v>0</v>
      </c>
      <c r="AC176" s="462">
        <f>IF(Q176="yes",+INDEX('Final Comp Values'!$BR:$BR,MATCH('Monthy Targets'!$B176,'Final Comp Values'!$C:$C,0)),0)</f>
        <v>0</v>
      </c>
      <c r="AD176" s="462">
        <f>IF(R176="yes",+INDEX('Final Comp Values'!$BR:$BR,MATCH('Monthy Targets'!$B176,'Final Comp Values'!$C:$C,0)),0)</f>
        <v>0</v>
      </c>
      <c r="AE176" s="462">
        <f>IF(S176="yes",+INDEX('Final Comp Values'!$BV:$BV,MATCH('Monthy Targets'!$B176,'Final Comp Values'!$C:$C,0)),0)</f>
        <v>0</v>
      </c>
      <c r="AF176" s="462">
        <f>IF(T176="yes",+INDEX('Final Comp Values'!$BV:$BV,MATCH('Monthy Targets'!$B176,'Final Comp Values'!$C:$C,0)),0)</f>
        <v>0</v>
      </c>
      <c r="AG176" s="462">
        <f>IF(U176="yes",+INDEX('Final Comp Values'!$BV:$BV,MATCH('Monthy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t="str">
        <f>_xlfn.IFNA(+INDEX(Comp1!I:I,MATCH($B177,Comp1!$B:$B,0)),"No")</f>
        <v>Yes</v>
      </c>
      <c r="P177" s="14" t="str">
        <f>_xlfn.IFNA(+INDEX(Comp1!J:J,MATCH($B177,Comp1!$B:$B,0)),"No")</f>
        <v>Yes</v>
      </c>
      <c r="Q177" s="14">
        <f>_xlfn.IFNA(+INDEX(Comp1!K:K,MATCH($B177,Comp1!$B:$B,0)),"No")</f>
        <v>0</v>
      </c>
      <c r="R177" s="14">
        <f>_xlfn.IFNA(+INDEX(Comp1!L:L,MATCH($B177,Comp1!$B:$B,0)),"No")</f>
        <v>0</v>
      </c>
      <c r="S177" s="14">
        <f>_xlfn.IFNA(+INDEX(Comp1!M:M,MATCH($B177,Comp1!$B:$B,0)),"No")</f>
        <v>0</v>
      </c>
      <c r="T177" s="14">
        <f>_xlfn.IFNA(+INDEX(Comp1!N:N,MATCH($B177,Comp1!$B:$B,0)),"No")</f>
        <v>0</v>
      </c>
      <c r="U177" s="14">
        <f>_xlfn.IFNA(+INDEX(Comp1!O:O,MATCH($B177,Comp1!$B:$B,0)),"No")</f>
        <v>0</v>
      </c>
      <c r="V177" s="462">
        <f>IF(J177="yes",+INDEX('Final Comp Values'!$AY:$AY,MATCH('Monthy Targets'!$B177,'Final Comp Values'!C:C,0)),0)</f>
        <v>8.69</v>
      </c>
      <c r="W177" s="462">
        <f>IF(K177="yes",+INDEX('Final Comp Values'!$AY:$AY,MATCH('Monthy Targets'!$B177,'Final Comp Values'!$C:$C,0)),0)</f>
        <v>8.69</v>
      </c>
      <c r="X177" s="462">
        <f>IF(L177="yes",+INDEX('Final Comp Values'!$AY:$AY,MATCH('Monthy Targets'!$B177,'Final Comp Values'!$C:$C,0)),0)</f>
        <v>8.69</v>
      </c>
      <c r="Y177" s="462">
        <f>IF(M177="yes",+INDEX('Final Comp Values'!$BN:$BN,MATCH('Monthy Targets'!$B177,'Final Comp Values'!$C:$C,0)),0)</f>
        <v>8.69</v>
      </c>
      <c r="Z177" s="462">
        <f>IF(N177="yes",+INDEX('Final Comp Values'!$BN:$BN,MATCH('Monthy Targets'!$B177,'Final Comp Values'!$C:$C,0)),0)</f>
        <v>8.69</v>
      </c>
      <c r="AA177" s="462">
        <f>IF(O177="yes",+INDEX('Final Comp Values'!$BN:$BN,MATCH('Monthy Targets'!$B177,'Final Comp Values'!$C:$C,0)),0)</f>
        <v>8.69</v>
      </c>
      <c r="AB177" s="462">
        <f>IF(P177="yes",+INDEX('Final Comp Values'!$BR:$BR,MATCH('Monthy Targets'!$B177,'Final Comp Values'!$C:$C,0)),0)</f>
        <v>8.73</v>
      </c>
      <c r="AC177" s="462">
        <f>IF(Q177="yes",+INDEX('Final Comp Values'!$BR:$BR,MATCH('Monthy Targets'!$B177,'Final Comp Values'!$C:$C,0)),0)</f>
        <v>0</v>
      </c>
      <c r="AD177" s="462">
        <f>IF(R177="yes",+INDEX('Final Comp Values'!$BR:$BR,MATCH('Monthy Targets'!$B177,'Final Comp Values'!$C:$C,0)),0)</f>
        <v>0</v>
      </c>
      <c r="AE177" s="462">
        <f>IF(S177="yes",+INDEX('Final Comp Values'!$BV:$BV,MATCH('Monthy Targets'!$B177,'Final Comp Values'!$C:$C,0)),0)</f>
        <v>0</v>
      </c>
      <c r="AF177" s="462">
        <f>IF(T177="yes",+INDEX('Final Comp Values'!$BV:$BV,MATCH('Monthy Targets'!$B177,'Final Comp Values'!$C:$C,0)),0)</f>
        <v>0</v>
      </c>
      <c r="AG177" s="462">
        <f>IF(U177="yes",+INDEX('Final Comp Values'!$BV:$BV,MATCH('Monthy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t="str">
        <f>_xlfn.IFNA(+INDEX(Comp1!I:I,MATCH($B178,Comp1!$B:$B,0)),"No")</f>
        <v>Yes</v>
      </c>
      <c r="P178" s="14" t="str">
        <f>_xlfn.IFNA(+INDEX(Comp1!J:J,MATCH($B178,Comp1!$B:$B,0)),"No")</f>
        <v>Yes</v>
      </c>
      <c r="Q178" s="14">
        <f>_xlfn.IFNA(+INDEX(Comp1!K:K,MATCH($B178,Comp1!$B:$B,0)),"No")</f>
        <v>0</v>
      </c>
      <c r="R178" s="14">
        <f>_xlfn.IFNA(+INDEX(Comp1!L:L,MATCH($B178,Comp1!$B:$B,0)),"No")</f>
        <v>0</v>
      </c>
      <c r="S178" s="14">
        <f>_xlfn.IFNA(+INDEX(Comp1!M:M,MATCH($B178,Comp1!$B:$B,0)),"No")</f>
        <v>0</v>
      </c>
      <c r="T178" s="14">
        <f>_xlfn.IFNA(+INDEX(Comp1!N:N,MATCH($B178,Comp1!$B:$B,0)),"No")</f>
        <v>0</v>
      </c>
      <c r="U178" s="14">
        <f>_xlfn.IFNA(+INDEX(Comp1!O:O,MATCH($B178,Comp1!$B:$B,0)),"No")</f>
        <v>0</v>
      </c>
      <c r="V178" s="462">
        <f>IF(J178="yes",+INDEX('Final Comp Values'!$AY:$AY,MATCH('Monthy Targets'!$B178,'Final Comp Values'!C:C,0)),0)</f>
        <v>3.84</v>
      </c>
      <c r="W178" s="462">
        <f>IF(K178="yes",+INDEX('Final Comp Values'!$AY:$AY,MATCH('Monthy Targets'!$B178,'Final Comp Values'!$C:$C,0)),0)</f>
        <v>3.84</v>
      </c>
      <c r="X178" s="462">
        <f>IF(L178="yes",+INDEX('Final Comp Values'!$AY:$AY,MATCH('Monthy Targets'!$B178,'Final Comp Values'!$C:$C,0)),0)</f>
        <v>3.84</v>
      </c>
      <c r="Y178" s="462">
        <f>IF(M178="yes",+INDEX('Final Comp Values'!$BN:$BN,MATCH('Monthy Targets'!$B178,'Final Comp Values'!$C:$C,0)),0)</f>
        <v>3.84</v>
      </c>
      <c r="Z178" s="462">
        <f>IF(N178="yes",+INDEX('Final Comp Values'!$BN:$BN,MATCH('Monthy Targets'!$B178,'Final Comp Values'!$C:$C,0)),0)</f>
        <v>3.84</v>
      </c>
      <c r="AA178" s="462">
        <f>IF(O178="yes",+INDEX('Final Comp Values'!$BN:$BN,MATCH('Monthy Targets'!$B178,'Final Comp Values'!$C:$C,0)),0)</f>
        <v>3.84</v>
      </c>
      <c r="AB178" s="462">
        <f>IF(P178="yes",+INDEX('Final Comp Values'!$BR:$BR,MATCH('Monthy Targets'!$B178,'Final Comp Values'!$C:$C,0)),0)</f>
        <v>3.86</v>
      </c>
      <c r="AC178" s="462">
        <f>IF(Q178="yes",+INDEX('Final Comp Values'!$BR:$BR,MATCH('Monthy Targets'!$B178,'Final Comp Values'!$C:$C,0)),0)</f>
        <v>0</v>
      </c>
      <c r="AD178" s="462">
        <f>IF(R178="yes",+INDEX('Final Comp Values'!$BR:$BR,MATCH('Monthy Targets'!$B178,'Final Comp Values'!$C:$C,0)),0)</f>
        <v>0</v>
      </c>
      <c r="AE178" s="462">
        <f>IF(S178="yes",+INDEX('Final Comp Values'!$BV:$BV,MATCH('Monthy Targets'!$B178,'Final Comp Values'!$C:$C,0)),0)</f>
        <v>0</v>
      </c>
      <c r="AF178" s="462">
        <f>IF(T178="yes",+INDEX('Final Comp Values'!$BV:$BV,MATCH('Monthy Targets'!$B178,'Final Comp Values'!$C:$C,0)),0)</f>
        <v>0</v>
      </c>
      <c r="AG178" s="462">
        <f>IF(U178="yes",+INDEX('Final Comp Values'!$BV:$BV,MATCH('Monthy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2">
        <f>IF(J179="yes",+INDEX('Final Comp Values'!$AY:$AY,MATCH('Monthy Targets'!$B179,'Final Comp Values'!C:C,0)),0)</f>
        <v>0</v>
      </c>
      <c r="W179" s="462">
        <f>IF(K179="yes",+INDEX('Final Comp Values'!$AY:$AY,MATCH('Monthy Targets'!$B179,'Final Comp Values'!$C:$C,0)),0)</f>
        <v>0</v>
      </c>
      <c r="X179" s="462">
        <f>IF(L179="yes",+INDEX('Final Comp Values'!$AY:$AY,MATCH('Monthy Targets'!$B179,'Final Comp Values'!$C:$C,0)),0)</f>
        <v>0</v>
      </c>
      <c r="Y179" s="462">
        <f>IF(M179="yes",+INDEX('Final Comp Values'!$BN:$BN,MATCH('Monthy Targets'!$B179,'Final Comp Values'!$C:$C,0)),0)</f>
        <v>0</v>
      </c>
      <c r="Z179" s="462">
        <f>IF(N179="yes",+INDEX('Final Comp Values'!$BN:$BN,MATCH('Monthy Targets'!$B179,'Final Comp Values'!$C:$C,0)),0)</f>
        <v>0</v>
      </c>
      <c r="AA179" s="462">
        <f>IF(O179="yes",+INDEX('Final Comp Values'!$BN:$BN,MATCH('Monthy Targets'!$B179,'Final Comp Values'!$C:$C,0)),0)</f>
        <v>0</v>
      </c>
      <c r="AB179" s="462">
        <f>IF(P179="yes",+INDEX('Final Comp Values'!$BR:$BR,MATCH('Monthy Targets'!$B179,'Final Comp Values'!$C:$C,0)),0)</f>
        <v>0</v>
      </c>
      <c r="AC179" s="462">
        <f>IF(Q179="yes",+INDEX('Final Comp Values'!$BR:$BR,MATCH('Monthy Targets'!$B179,'Final Comp Values'!$C:$C,0)),0)</f>
        <v>0</v>
      </c>
      <c r="AD179" s="462">
        <f>IF(R179="yes",+INDEX('Final Comp Values'!$BR:$BR,MATCH('Monthy Targets'!$B179,'Final Comp Values'!$C:$C,0)),0)</f>
        <v>0</v>
      </c>
      <c r="AE179" s="462">
        <f>IF(S179="yes",+INDEX('Final Comp Values'!$BV:$BV,MATCH('Monthy Targets'!$B179,'Final Comp Values'!$C:$C,0)),0)</f>
        <v>0</v>
      </c>
      <c r="AF179" s="462">
        <f>IF(T179="yes",+INDEX('Final Comp Values'!$BV:$BV,MATCH('Monthy Targets'!$B179,'Final Comp Values'!$C:$C,0)),0)</f>
        <v>0</v>
      </c>
      <c r="AG179" s="462">
        <f>IF(U179="yes",+INDEX('Final Comp Values'!$BV:$BV,MATCH('Monthy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2">
        <f>IF(J180="yes",+INDEX('Final Comp Values'!$AY:$AY,MATCH('Monthy Targets'!$B180,'Final Comp Values'!C:C,0)),0)</f>
        <v>0</v>
      </c>
      <c r="W180" s="462">
        <f>IF(K180="yes",+INDEX('Final Comp Values'!$AY:$AY,MATCH('Monthy Targets'!$B180,'Final Comp Values'!$C:$C,0)),0)</f>
        <v>0</v>
      </c>
      <c r="X180" s="462">
        <f>IF(L180="yes",+INDEX('Final Comp Values'!$AY:$AY,MATCH('Monthy Targets'!$B180,'Final Comp Values'!$C:$C,0)),0)</f>
        <v>0</v>
      </c>
      <c r="Y180" s="462">
        <f>IF(M180="yes",+INDEX('Final Comp Values'!$BN:$BN,MATCH('Monthy Targets'!$B180,'Final Comp Values'!$C:$C,0)),0)</f>
        <v>0</v>
      </c>
      <c r="Z180" s="462">
        <f>IF(N180="yes",+INDEX('Final Comp Values'!$BN:$BN,MATCH('Monthy Targets'!$B180,'Final Comp Values'!$C:$C,0)),0)</f>
        <v>0</v>
      </c>
      <c r="AA180" s="462">
        <f>IF(O180="yes",+INDEX('Final Comp Values'!$BN:$BN,MATCH('Monthy Targets'!$B180,'Final Comp Values'!$C:$C,0)),0)</f>
        <v>0</v>
      </c>
      <c r="AB180" s="462">
        <f>IF(P180="yes",+INDEX('Final Comp Values'!$BR:$BR,MATCH('Monthy Targets'!$B180,'Final Comp Values'!$C:$C,0)),0)</f>
        <v>0</v>
      </c>
      <c r="AC180" s="462">
        <f>IF(Q180="yes",+INDEX('Final Comp Values'!$BR:$BR,MATCH('Monthy Targets'!$B180,'Final Comp Values'!$C:$C,0)),0)</f>
        <v>0</v>
      </c>
      <c r="AD180" s="462">
        <f>IF(R180="yes",+INDEX('Final Comp Values'!$BR:$BR,MATCH('Monthy Targets'!$B180,'Final Comp Values'!$C:$C,0)),0)</f>
        <v>0</v>
      </c>
      <c r="AE180" s="462">
        <f>IF(S180="yes",+INDEX('Final Comp Values'!$BV:$BV,MATCH('Monthy Targets'!$B180,'Final Comp Values'!$C:$C,0)),0)</f>
        <v>0</v>
      </c>
      <c r="AF180" s="462">
        <f>IF(T180="yes",+INDEX('Final Comp Values'!$BV:$BV,MATCH('Monthy Targets'!$B180,'Final Comp Values'!$C:$C,0)),0)</f>
        <v>0</v>
      </c>
      <c r="AG180" s="462">
        <f>IF(U180="yes",+INDEX('Final Comp Values'!$BV:$BV,MATCH('Monthy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t="str">
        <f>_xlfn.IFNA(+INDEX(Comp1!I:I,MATCH($B181,Comp1!$B:$B,0)),"No")</f>
        <v>Yes</v>
      </c>
      <c r="P181" s="14" t="str">
        <f>_xlfn.IFNA(+INDEX(Comp1!J:J,MATCH($B181,Comp1!$B:$B,0)),"No")</f>
        <v>Yes</v>
      </c>
      <c r="Q181" s="14">
        <f>_xlfn.IFNA(+INDEX(Comp1!K:K,MATCH($B181,Comp1!$B:$B,0)),"No")</f>
        <v>0</v>
      </c>
      <c r="R181" s="14">
        <f>_xlfn.IFNA(+INDEX(Comp1!L:L,MATCH($B181,Comp1!$B:$B,0)),"No")</f>
        <v>0</v>
      </c>
      <c r="S181" s="14">
        <f>_xlfn.IFNA(+INDEX(Comp1!M:M,MATCH($B181,Comp1!$B:$B,0)),"No")</f>
        <v>0</v>
      </c>
      <c r="T181" s="14">
        <f>_xlfn.IFNA(+INDEX(Comp1!N:N,MATCH($B181,Comp1!$B:$B,0)),"No")</f>
        <v>0</v>
      </c>
      <c r="U181" s="14">
        <f>_xlfn.IFNA(+INDEX(Comp1!O:O,MATCH($B181,Comp1!$B:$B,0)),"No")</f>
        <v>0</v>
      </c>
      <c r="V181" s="462">
        <f>IF(J181="yes",+INDEX('Final Comp Values'!$AY:$AY,MATCH('Monthy Targets'!$B181,'Final Comp Values'!C:C,0)),0)</f>
        <v>8.56</v>
      </c>
      <c r="W181" s="462">
        <f>IF(K181="yes",+INDEX('Final Comp Values'!$AY:$AY,MATCH('Monthy Targets'!$B181,'Final Comp Values'!$C:$C,0)),0)</f>
        <v>8.56</v>
      </c>
      <c r="X181" s="462">
        <f>IF(L181="yes",+INDEX('Final Comp Values'!$AY:$AY,MATCH('Monthy Targets'!$B181,'Final Comp Values'!$C:$C,0)),0)</f>
        <v>8.56</v>
      </c>
      <c r="Y181" s="462">
        <f>IF(M181="yes",+INDEX('Final Comp Values'!$BN:$BN,MATCH('Monthy Targets'!$B181,'Final Comp Values'!$C:$C,0)),0)</f>
        <v>8.56</v>
      </c>
      <c r="Z181" s="462">
        <f>IF(N181="yes",+INDEX('Final Comp Values'!$BN:$BN,MATCH('Monthy Targets'!$B181,'Final Comp Values'!$C:$C,0)),0)</f>
        <v>8.56</v>
      </c>
      <c r="AA181" s="462">
        <f>IF(O181="yes",+INDEX('Final Comp Values'!$BN:$BN,MATCH('Monthy Targets'!$B181,'Final Comp Values'!$C:$C,0)),0)</f>
        <v>8.56</v>
      </c>
      <c r="AB181" s="462">
        <f>IF(P181="yes",+INDEX('Final Comp Values'!$BR:$BR,MATCH('Monthy Targets'!$B181,'Final Comp Values'!$C:$C,0)),0)</f>
        <v>8.6</v>
      </c>
      <c r="AC181" s="462">
        <f>IF(Q181="yes",+INDEX('Final Comp Values'!$BR:$BR,MATCH('Monthy Targets'!$B181,'Final Comp Values'!$C:$C,0)),0)</f>
        <v>0</v>
      </c>
      <c r="AD181" s="462">
        <f>IF(R181="yes",+INDEX('Final Comp Values'!$BR:$BR,MATCH('Monthy Targets'!$B181,'Final Comp Values'!$C:$C,0)),0)</f>
        <v>0</v>
      </c>
      <c r="AE181" s="462">
        <f>IF(S181="yes",+INDEX('Final Comp Values'!$BV:$BV,MATCH('Monthy Targets'!$B181,'Final Comp Values'!$C:$C,0)),0)</f>
        <v>0</v>
      </c>
      <c r="AF181" s="462">
        <f>IF(T181="yes",+INDEX('Final Comp Values'!$BV:$BV,MATCH('Monthy Targets'!$B181,'Final Comp Values'!$C:$C,0)),0)</f>
        <v>0</v>
      </c>
      <c r="AG181" s="462">
        <f>IF(U181="yes",+INDEX('Final Comp Values'!$BV:$BV,MATCH('Monthy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t="str">
        <f>_xlfn.IFNA(+INDEX(Comp1!I:I,MATCH($B182,Comp1!$B:$B,0)),"No")</f>
        <v>Yes</v>
      </c>
      <c r="P182" s="14" t="str">
        <f>_xlfn.IFNA(+INDEX(Comp1!J:J,MATCH($B182,Comp1!$B:$B,0)),"No")</f>
        <v>Yes</v>
      </c>
      <c r="Q182" s="14">
        <f>_xlfn.IFNA(+INDEX(Comp1!K:K,MATCH($B182,Comp1!$B:$B,0)),"No")</f>
        <v>0</v>
      </c>
      <c r="R182" s="14">
        <f>_xlfn.IFNA(+INDEX(Comp1!L:L,MATCH($B182,Comp1!$B:$B,0)),"No")</f>
        <v>0</v>
      </c>
      <c r="S182" s="14">
        <f>_xlfn.IFNA(+INDEX(Comp1!M:M,MATCH($B182,Comp1!$B:$B,0)),"No")</f>
        <v>0</v>
      </c>
      <c r="T182" s="14">
        <f>_xlfn.IFNA(+INDEX(Comp1!N:N,MATCH($B182,Comp1!$B:$B,0)),"No")</f>
        <v>0</v>
      </c>
      <c r="U182" s="14">
        <f>_xlfn.IFNA(+INDEX(Comp1!O:O,MATCH($B182,Comp1!$B:$B,0)),"No")</f>
        <v>0</v>
      </c>
      <c r="V182" s="462">
        <f>IF(J182="yes",+INDEX('Final Comp Values'!$AY:$AY,MATCH('Monthy Targets'!$B182,'Final Comp Values'!C:C,0)),0)</f>
        <v>3.21</v>
      </c>
      <c r="W182" s="462">
        <f>IF(K182="yes",+INDEX('Final Comp Values'!$AY:$AY,MATCH('Monthy Targets'!$B182,'Final Comp Values'!$C:$C,0)),0)</f>
        <v>3.21</v>
      </c>
      <c r="X182" s="462">
        <f>IF(L182="yes",+INDEX('Final Comp Values'!$AY:$AY,MATCH('Monthy Targets'!$B182,'Final Comp Values'!$C:$C,0)),0)</f>
        <v>3.21</v>
      </c>
      <c r="Y182" s="462">
        <f>IF(M182="yes",+INDEX('Final Comp Values'!$BN:$BN,MATCH('Monthy Targets'!$B182,'Final Comp Values'!$C:$C,0)),0)</f>
        <v>3.21</v>
      </c>
      <c r="Z182" s="462">
        <f>IF(N182="yes",+INDEX('Final Comp Values'!$BN:$BN,MATCH('Monthy Targets'!$B182,'Final Comp Values'!$C:$C,0)),0)</f>
        <v>3.21</v>
      </c>
      <c r="AA182" s="462">
        <f>IF(O182="yes",+INDEX('Final Comp Values'!$BN:$BN,MATCH('Monthy Targets'!$B182,'Final Comp Values'!$C:$C,0)),0)</f>
        <v>3.21</v>
      </c>
      <c r="AB182" s="462">
        <f>IF(P182="yes",+INDEX('Final Comp Values'!$BR:$BR,MATCH('Monthy Targets'!$B182,'Final Comp Values'!$C:$C,0)),0)</f>
        <v>3.23</v>
      </c>
      <c r="AC182" s="462">
        <f>IF(Q182="yes",+INDEX('Final Comp Values'!$BR:$BR,MATCH('Monthy Targets'!$B182,'Final Comp Values'!$C:$C,0)),0)</f>
        <v>0</v>
      </c>
      <c r="AD182" s="462">
        <f>IF(R182="yes",+INDEX('Final Comp Values'!$BR:$BR,MATCH('Monthy Targets'!$B182,'Final Comp Values'!$C:$C,0)),0)</f>
        <v>0</v>
      </c>
      <c r="AE182" s="462">
        <f>IF(S182="yes",+INDEX('Final Comp Values'!$BV:$BV,MATCH('Monthy Targets'!$B182,'Final Comp Values'!$C:$C,0)),0)</f>
        <v>0</v>
      </c>
      <c r="AF182" s="462">
        <f>IF(T182="yes",+INDEX('Final Comp Values'!$BV:$BV,MATCH('Monthy Targets'!$B182,'Final Comp Values'!$C:$C,0)),0)</f>
        <v>0</v>
      </c>
      <c r="AG182" s="462">
        <f>IF(U182="yes",+INDEX('Final Comp Values'!$BV:$BV,MATCH('Monthy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2">
        <f>IF(J183="yes",+INDEX('Final Comp Values'!$AY:$AY,MATCH('Monthy Targets'!$B183,'Final Comp Values'!C:C,0)),0)</f>
        <v>0</v>
      </c>
      <c r="W183" s="462">
        <f>IF(K183="yes",+INDEX('Final Comp Values'!$AY:$AY,MATCH('Monthy Targets'!$B183,'Final Comp Values'!$C:$C,0)),0)</f>
        <v>0</v>
      </c>
      <c r="X183" s="462">
        <f>IF(L183="yes",+INDEX('Final Comp Values'!$AY:$AY,MATCH('Monthy Targets'!$B183,'Final Comp Values'!$C:$C,0)),0)</f>
        <v>0</v>
      </c>
      <c r="Y183" s="462">
        <f>IF(M183="yes",+INDEX('Final Comp Values'!$BN:$BN,MATCH('Monthy Targets'!$B183,'Final Comp Values'!$C:$C,0)),0)</f>
        <v>0</v>
      </c>
      <c r="Z183" s="462">
        <f>IF(N183="yes",+INDEX('Final Comp Values'!$BN:$BN,MATCH('Monthy Targets'!$B183,'Final Comp Values'!$C:$C,0)),0)</f>
        <v>0</v>
      </c>
      <c r="AA183" s="462">
        <f>IF(O183="yes",+INDEX('Final Comp Values'!$BN:$BN,MATCH('Monthy Targets'!$B183,'Final Comp Values'!$C:$C,0)),0)</f>
        <v>0</v>
      </c>
      <c r="AB183" s="462">
        <f>IF(P183="yes",+INDEX('Final Comp Values'!$BR:$BR,MATCH('Monthy Targets'!$B183,'Final Comp Values'!$C:$C,0)),0)</f>
        <v>0</v>
      </c>
      <c r="AC183" s="462">
        <f>IF(Q183="yes",+INDEX('Final Comp Values'!$BR:$BR,MATCH('Monthy Targets'!$B183,'Final Comp Values'!$C:$C,0)),0)</f>
        <v>0</v>
      </c>
      <c r="AD183" s="462">
        <f>IF(R183="yes",+INDEX('Final Comp Values'!$BR:$BR,MATCH('Monthy Targets'!$B183,'Final Comp Values'!$C:$C,0)),0)</f>
        <v>0</v>
      </c>
      <c r="AE183" s="462">
        <f>IF(S183="yes",+INDEX('Final Comp Values'!$BV:$BV,MATCH('Monthy Targets'!$B183,'Final Comp Values'!$C:$C,0)),0)</f>
        <v>0</v>
      </c>
      <c r="AF183" s="462">
        <f>IF(T183="yes",+INDEX('Final Comp Values'!$BV:$BV,MATCH('Monthy Targets'!$B183,'Final Comp Values'!$C:$C,0)),0)</f>
        <v>0</v>
      </c>
      <c r="AG183" s="462">
        <f>IF(U183="yes",+INDEX('Final Comp Values'!$BV:$BV,MATCH('Monthy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t="str">
        <f>_xlfn.IFNA(+INDEX(Comp1!I:I,MATCH($B184,Comp1!$B:$B,0)),"No")</f>
        <v>Yes</v>
      </c>
      <c r="P184" s="14" t="str">
        <f>_xlfn.IFNA(+INDEX(Comp1!J:J,MATCH($B184,Comp1!$B:$B,0)),"No")</f>
        <v>Yes</v>
      </c>
      <c r="Q184" s="14">
        <f>_xlfn.IFNA(+INDEX(Comp1!K:K,MATCH($B184,Comp1!$B:$B,0)),"No")</f>
        <v>0</v>
      </c>
      <c r="R184" s="14">
        <f>_xlfn.IFNA(+INDEX(Comp1!L:L,MATCH($B184,Comp1!$B:$B,0)),"No")</f>
        <v>0</v>
      </c>
      <c r="S184" s="14">
        <f>_xlfn.IFNA(+INDEX(Comp1!M:M,MATCH($B184,Comp1!$B:$B,0)),"No")</f>
        <v>0</v>
      </c>
      <c r="T184" s="14">
        <f>_xlfn.IFNA(+INDEX(Comp1!N:N,MATCH($B184,Comp1!$B:$B,0)),"No")</f>
        <v>0</v>
      </c>
      <c r="U184" s="14">
        <f>_xlfn.IFNA(+INDEX(Comp1!O:O,MATCH($B184,Comp1!$B:$B,0)),"No")</f>
        <v>0</v>
      </c>
      <c r="V184" s="462">
        <f>IF(J184="yes",+INDEX('Final Comp Values'!$AY:$AY,MATCH('Monthy Targets'!$B184,'Final Comp Values'!C:C,0)),0)</f>
        <v>8.18</v>
      </c>
      <c r="W184" s="462">
        <f>IF(K184="yes",+INDEX('Final Comp Values'!$AY:$AY,MATCH('Monthy Targets'!$B184,'Final Comp Values'!$C:$C,0)),0)</f>
        <v>8.18</v>
      </c>
      <c r="X184" s="462">
        <f>IF(L184="yes",+INDEX('Final Comp Values'!$AY:$AY,MATCH('Monthy Targets'!$B184,'Final Comp Values'!$C:$C,0)),0)</f>
        <v>8.18</v>
      </c>
      <c r="Y184" s="462">
        <f>IF(M184="yes",+INDEX('Final Comp Values'!$BN:$BN,MATCH('Monthy Targets'!$B184,'Final Comp Values'!$C:$C,0)),0)</f>
        <v>8.18</v>
      </c>
      <c r="Z184" s="462">
        <f>IF(N184="yes",+INDEX('Final Comp Values'!$BN:$BN,MATCH('Monthy Targets'!$B184,'Final Comp Values'!$C:$C,0)),0)</f>
        <v>8.18</v>
      </c>
      <c r="AA184" s="462">
        <f>IF(O184="yes",+INDEX('Final Comp Values'!$BN:$BN,MATCH('Monthy Targets'!$B184,'Final Comp Values'!$C:$C,0)),0)</f>
        <v>8.18</v>
      </c>
      <c r="AB184" s="462">
        <f>IF(P184="yes",+INDEX('Final Comp Values'!$BR:$BR,MATCH('Monthy Targets'!$B184,'Final Comp Values'!$C:$C,0)),0)</f>
        <v>8.2200000000000006</v>
      </c>
      <c r="AC184" s="462">
        <f>IF(Q184="yes",+INDEX('Final Comp Values'!$BR:$BR,MATCH('Monthy Targets'!$B184,'Final Comp Values'!$C:$C,0)),0)</f>
        <v>0</v>
      </c>
      <c r="AD184" s="462">
        <f>IF(R184="yes",+INDEX('Final Comp Values'!$BR:$BR,MATCH('Monthy Targets'!$B184,'Final Comp Values'!$C:$C,0)),0)</f>
        <v>0</v>
      </c>
      <c r="AE184" s="462">
        <f>IF(S184="yes",+INDEX('Final Comp Values'!$BV:$BV,MATCH('Monthy Targets'!$B184,'Final Comp Values'!$C:$C,0)),0)</f>
        <v>0</v>
      </c>
      <c r="AF184" s="462">
        <f>IF(T184="yes",+INDEX('Final Comp Values'!$BV:$BV,MATCH('Monthy Targets'!$B184,'Final Comp Values'!$C:$C,0)),0)</f>
        <v>0</v>
      </c>
      <c r="AG184" s="462">
        <f>IF(U184="yes",+INDEX('Final Comp Values'!$BV:$BV,MATCH('Monthy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2">
        <f>IF(J185="yes",+INDEX('Final Comp Values'!$AY:$AY,MATCH('Monthy Targets'!$B185,'Final Comp Values'!C:C,0)),0)</f>
        <v>0</v>
      </c>
      <c r="W185" s="462">
        <f>IF(K185="yes",+INDEX('Final Comp Values'!$AY:$AY,MATCH('Monthy Targets'!$B185,'Final Comp Values'!$C:$C,0)),0)</f>
        <v>0</v>
      </c>
      <c r="X185" s="462">
        <f>IF(L185="yes",+INDEX('Final Comp Values'!$AY:$AY,MATCH('Monthy Targets'!$B185,'Final Comp Values'!$C:$C,0)),0)</f>
        <v>0</v>
      </c>
      <c r="Y185" s="462">
        <f>IF(M185="yes",+INDEX('Final Comp Values'!$BN:$BN,MATCH('Monthy Targets'!$B185,'Final Comp Values'!$C:$C,0)),0)</f>
        <v>0</v>
      </c>
      <c r="Z185" s="462">
        <f>IF(N185="yes",+INDEX('Final Comp Values'!$BN:$BN,MATCH('Monthy Targets'!$B185,'Final Comp Values'!$C:$C,0)),0)</f>
        <v>0</v>
      </c>
      <c r="AA185" s="462">
        <f>IF(O185="yes",+INDEX('Final Comp Values'!$BN:$BN,MATCH('Monthy Targets'!$B185,'Final Comp Values'!$C:$C,0)),0)</f>
        <v>0</v>
      </c>
      <c r="AB185" s="462">
        <f>IF(P185="yes",+INDEX('Final Comp Values'!$BR:$BR,MATCH('Monthy Targets'!$B185,'Final Comp Values'!$C:$C,0)),0)</f>
        <v>0</v>
      </c>
      <c r="AC185" s="462">
        <f>IF(Q185="yes",+INDEX('Final Comp Values'!$BR:$BR,MATCH('Monthy Targets'!$B185,'Final Comp Values'!$C:$C,0)),0)</f>
        <v>0</v>
      </c>
      <c r="AD185" s="462">
        <f>IF(R185="yes",+INDEX('Final Comp Values'!$BR:$BR,MATCH('Monthy Targets'!$B185,'Final Comp Values'!$C:$C,0)),0)</f>
        <v>0</v>
      </c>
      <c r="AE185" s="462">
        <f>IF(S185="yes",+INDEX('Final Comp Values'!$BV:$BV,MATCH('Monthy Targets'!$B185,'Final Comp Values'!$C:$C,0)),0)</f>
        <v>0</v>
      </c>
      <c r="AF185" s="462">
        <f>IF(T185="yes",+INDEX('Final Comp Values'!$BV:$BV,MATCH('Monthy Targets'!$B185,'Final Comp Values'!$C:$C,0)),0)</f>
        <v>0</v>
      </c>
      <c r="AG185" s="462">
        <f>IF(U185="yes",+INDEX('Final Comp Values'!$BV:$BV,MATCH('Monthy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t="str">
        <f>_xlfn.IFNA(+INDEX(Comp1!G:G,MATCH($B186,Comp1!$B:$B,0)),"No")</f>
        <v>NO</v>
      </c>
      <c r="N186" s="14" t="str">
        <f>_xlfn.IFNA(+INDEX(Comp1!H:H,MATCH($B186,Comp1!$B:$B,0)),"No")</f>
        <v>YES</v>
      </c>
      <c r="O186" s="14" t="str">
        <f>_xlfn.IFNA(+INDEX(Comp1!I:I,MATCH($B186,Comp1!$B:$B,0)),"No")</f>
        <v>YES</v>
      </c>
      <c r="P186" s="14" t="str">
        <f>_xlfn.IFNA(+INDEX(Comp1!J:J,MATCH($B186,Comp1!$B:$B,0)),"No")</f>
        <v>Yes</v>
      </c>
      <c r="Q186" s="14">
        <f>_xlfn.IFNA(+INDEX(Comp1!K:K,MATCH($B186,Comp1!$B:$B,0)),"No")</f>
        <v>0</v>
      </c>
      <c r="R186" s="14">
        <f>_xlfn.IFNA(+INDEX(Comp1!L:L,MATCH($B186,Comp1!$B:$B,0)),"No")</f>
        <v>0</v>
      </c>
      <c r="S186" s="14">
        <f>_xlfn.IFNA(+INDEX(Comp1!M:M,MATCH($B186,Comp1!$B:$B,0)),"No")</f>
        <v>0</v>
      </c>
      <c r="T186" s="14">
        <f>_xlfn.IFNA(+INDEX(Comp1!N:N,MATCH($B186,Comp1!$B:$B,0)),"No")</f>
        <v>0</v>
      </c>
      <c r="U186" s="14">
        <f>_xlfn.IFNA(+INDEX(Comp1!O:O,MATCH($B186,Comp1!$B:$B,0)),"No")</f>
        <v>0</v>
      </c>
      <c r="V186" s="462">
        <f>IF(J186="yes",+INDEX('Final Comp Values'!$AY:$AY,MATCH('Monthy Targets'!$B186,'Final Comp Values'!C:C,0)),0)</f>
        <v>6.92</v>
      </c>
      <c r="W186" s="462">
        <f>IF(K186="yes",+INDEX('Final Comp Values'!$AY:$AY,MATCH('Monthy Targets'!$B186,'Final Comp Values'!$C:$C,0)),0)</f>
        <v>6.92</v>
      </c>
      <c r="X186" s="462">
        <f>IF(L186="yes",+INDEX('Final Comp Values'!$AY:$AY,MATCH('Monthy Targets'!$B186,'Final Comp Values'!$C:$C,0)),0)</f>
        <v>6.92</v>
      </c>
      <c r="Y186" s="462">
        <f>IF(M186="yes",+INDEX('Final Comp Values'!$BN:$BN,MATCH('Monthy Targets'!$B186,'Final Comp Values'!$C:$C,0)),0)</f>
        <v>0</v>
      </c>
      <c r="Z186" s="462">
        <f>IF(N186="yes",+INDEX('Final Comp Values'!$BN:$BN,MATCH('Monthy Targets'!$B186,'Final Comp Values'!$C:$C,0)),0)</f>
        <v>6.92</v>
      </c>
      <c r="AA186" s="462">
        <f>IF(O186="yes",+INDEX('Final Comp Values'!$BN:$BN,MATCH('Monthy Targets'!$B186,'Final Comp Values'!$C:$C,0)),0)</f>
        <v>6.92</v>
      </c>
      <c r="AB186" s="462">
        <f>IF(P186="yes",+INDEX('Final Comp Values'!$BR:$BR,MATCH('Monthy Targets'!$B186,'Final Comp Values'!$C:$C,0)),0)</f>
        <v>6.95</v>
      </c>
      <c r="AC186" s="462">
        <f>IF(Q186="yes",+INDEX('Final Comp Values'!$BR:$BR,MATCH('Monthy Targets'!$B186,'Final Comp Values'!$C:$C,0)),0)</f>
        <v>0</v>
      </c>
      <c r="AD186" s="462">
        <f>IF(R186="yes",+INDEX('Final Comp Values'!$BR:$BR,MATCH('Monthy Targets'!$B186,'Final Comp Values'!$C:$C,0)),0)</f>
        <v>0</v>
      </c>
      <c r="AE186" s="462">
        <f>IF(S186="yes",+INDEX('Final Comp Values'!$BV:$BV,MATCH('Monthy Targets'!$B186,'Final Comp Values'!$C:$C,0)),0)</f>
        <v>0</v>
      </c>
      <c r="AF186" s="462">
        <f>IF(T186="yes",+INDEX('Final Comp Values'!$BV:$BV,MATCH('Monthy Targets'!$B186,'Final Comp Values'!$C:$C,0)),0)</f>
        <v>0</v>
      </c>
      <c r="AG186" s="462">
        <f>IF(U186="yes",+INDEX('Final Comp Values'!$BV:$BV,MATCH('Monthy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t="str">
        <f>_xlfn.IFNA(+INDEX(Comp1!I:I,MATCH($B187,Comp1!$B:$B,0)),"No")</f>
        <v>Yes</v>
      </c>
      <c r="P187" s="14" t="str">
        <f>_xlfn.IFNA(+INDEX(Comp1!J:J,MATCH($B187,Comp1!$B:$B,0)),"No")</f>
        <v>Yes</v>
      </c>
      <c r="Q187" s="14">
        <f>_xlfn.IFNA(+INDEX(Comp1!K:K,MATCH($B187,Comp1!$B:$B,0)),"No")</f>
        <v>0</v>
      </c>
      <c r="R187" s="14">
        <f>_xlfn.IFNA(+INDEX(Comp1!L:L,MATCH($B187,Comp1!$B:$B,0)),"No")</f>
        <v>0</v>
      </c>
      <c r="S187" s="14">
        <f>_xlfn.IFNA(+INDEX(Comp1!M:M,MATCH($B187,Comp1!$B:$B,0)),"No")</f>
        <v>0</v>
      </c>
      <c r="T187" s="14">
        <f>_xlfn.IFNA(+INDEX(Comp1!N:N,MATCH($B187,Comp1!$B:$B,0)),"No")</f>
        <v>0</v>
      </c>
      <c r="U187" s="14">
        <f>_xlfn.IFNA(+INDEX(Comp1!O:O,MATCH($B187,Comp1!$B:$B,0)),"No")</f>
        <v>0</v>
      </c>
      <c r="V187" s="462">
        <f>IF(J187="yes",+INDEX('Final Comp Values'!$AY:$AY,MATCH('Monthy Targets'!$B187,'Final Comp Values'!C:C,0)),0)</f>
        <v>3.25</v>
      </c>
      <c r="W187" s="462">
        <f>IF(K187="yes",+INDEX('Final Comp Values'!$AY:$AY,MATCH('Monthy Targets'!$B187,'Final Comp Values'!$C:$C,0)),0)</f>
        <v>3.25</v>
      </c>
      <c r="X187" s="462">
        <f>IF(L187="yes",+INDEX('Final Comp Values'!$AY:$AY,MATCH('Monthy Targets'!$B187,'Final Comp Values'!$C:$C,0)),0)</f>
        <v>3.25</v>
      </c>
      <c r="Y187" s="462">
        <f>IF(M187="yes",+INDEX('Final Comp Values'!$BN:$BN,MATCH('Monthy Targets'!$B187,'Final Comp Values'!$C:$C,0)),0)</f>
        <v>3.25</v>
      </c>
      <c r="Z187" s="462">
        <f>IF(N187="yes",+INDEX('Final Comp Values'!$BN:$BN,MATCH('Monthy Targets'!$B187,'Final Comp Values'!$C:$C,0)),0)</f>
        <v>3.25</v>
      </c>
      <c r="AA187" s="462">
        <f>IF(O187="yes",+INDEX('Final Comp Values'!$BN:$BN,MATCH('Monthy Targets'!$B187,'Final Comp Values'!$C:$C,0)),0)</f>
        <v>3.25</v>
      </c>
      <c r="AB187" s="462">
        <f>IF(P187="yes",+INDEX('Final Comp Values'!$BR:$BR,MATCH('Monthy Targets'!$B187,'Final Comp Values'!$C:$C,0)),0)</f>
        <v>3.27</v>
      </c>
      <c r="AC187" s="462">
        <f>IF(Q187="yes",+INDEX('Final Comp Values'!$BR:$BR,MATCH('Monthy Targets'!$B187,'Final Comp Values'!$C:$C,0)),0)</f>
        <v>0</v>
      </c>
      <c r="AD187" s="462">
        <f>IF(R187="yes",+INDEX('Final Comp Values'!$BR:$BR,MATCH('Monthy Targets'!$B187,'Final Comp Values'!$C:$C,0)),0)</f>
        <v>0</v>
      </c>
      <c r="AE187" s="462">
        <f>IF(S187="yes",+INDEX('Final Comp Values'!$BV:$BV,MATCH('Monthy Targets'!$B187,'Final Comp Values'!$C:$C,0)),0)</f>
        <v>0</v>
      </c>
      <c r="AF187" s="462">
        <f>IF(T187="yes",+INDEX('Final Comp Values'!$BV:$BV,MATCH('Monthy Targets'!$B187,'Final Comp Values'!$C:$C,0)),0)</f>
        <v>0</v>
      </c>
      <c r="AG187" s="462">
        <f>IF(U187="yes",+INDEX('Final Comp Values'!$BV:$BV,MATCH('Monthy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2">
        <f>IF(J188="yes",+INDEX('Final Comp Values'!$AY:$AY,MATCH('Monthy Targets'!$B188,'Final Comp Values'!C:C,0)),0)</f>
        <v>0</v>
      </c>
      <c r="W188" s="462">
        <f>IF(K188="yes",+INDEX('Final Comp Values'!$AY:$AY,MATCH('Monthy Targets'!$B188,'Final Comp Values'!$C:$C,0)),0)</f>
        <v>0</v>
      </c>
      <c r="X188" s="462">
        <f>IF(L188="yes",+INDEX('Final Comp Values'!$AY:$AY,MATCH('Monthy Targets'!$B188,'Final Comp Values'!$C:$C,0)),0)</f>
        <v>0</v>
      </c>
      <c r="Y188" s="462">
        <f>IF(M188="yes",+INDEX('Final Comp Values'!$BN:$BN,MATCH('Monthy Targets'!$B188,'Final Comp Values'!$C:$C,0)),0)</f>
        <v>0</v>
      </c>
      <c r="Z188" s="462">
        <f>IF(N188="yes",+INDEX('Final Comp Values'!$BN:$BN,MATCH('Monthy Targets'!$B188,'Final Comp Values'!$C:$C,0)),0)</f>
        <v>0</v>
      </c>
      <c r="AA188" s="462">
        <f>IF(O188="yes",+INDEX('Final Comp Values'!$BN:$BN,MATCH('Monthy Targets'!$B188,'Final Comp Values'!$C:$C,0)),0)</f>
        <v>0</v>
      </c>
      <c r="AB188" s="462">
        <f>IF(P188="yes",+INDEX('Final Comp Values'!$BR:$BR,MATCH('Monthy Targets'!$B188,'Final Comp Values'!$C:$C,0)),0)</f>
        <v>0</v>
      </c>
      <c r="AC188" s="462">
        <f>IF(Q188="yes",+INDEX('Final Comp Values'!$BR:$BR,MATCH('Monthy Targets'!$B188,'Final Comp Values'!$C:$C,0)),0)</f>
        <v>0</v>
      </c>
      <c r="AD188" s="462">
        <f>IF(R188="yes",+INDEX('Final Comp Values'!$BR:$BR,MATCH('Monthy Targets'!$B188,'Final Comp Values'!$C:$C,0)),0)</f>
        <v>0</v>
      </c>
      <c r="AE188" s="462">
        <f>IF(S188="yes",+INDEX('Final Comp Values'!$BV:$BV,MATCH('Monthy Targets'!$B188,'Final Comp Values'!$C:$C,0)),0)</f>
        <v>0</v>
      </c>
      <c r="AF188" s="462">
        <f>IF(T188="yes",+INDEX('Final Comp Values'!$BV:$BV,MATCH('Monthy Targets'!$B188,'Final Comp Values'!$C:$C,0)),0)</f>
        <v>0</v>
      </c>
      <c r="AG188" s="462">
        <f>IF(U188="yes",+INDEX('Final Comp Values'!$BV:$BV,MATCH('Monthy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t="str">
        <f>_xlfn.IFNA(+INDEX(Comp1!I:I,MATCH($B189,Comp1!$B:$B,0)),"No")</f>
        <v>Yes</v>
      </c>
      <c r="P189" s="14" t="str">
        <f>_xlfn.IFNA(+INDEX(Comp1!J:J,MATCH($B189,Comp1!$B:$B,0)),"No")</f>
        <v>Yes</v>
      </c>
      <c r="Q189" s="14">
        <f>_xlfn.IFNA(+INDEX(Comp1!K:K,MATCH($B189,Comp1!$B:$B,0)),"No")</f>
        <v>0</v>
      </c>
      <c r="R189" s="14">
        <f>_xlfn.IFNA(+INDEX(Comp1!L:L,MATCH($B189,Comp1!$B:$B,0)),"No")</f>
        <v>0</v>
      </c>
      <c r="S189" s="14">
        <f>_xlfn.IFNA(+INDEX(Comp1!M:M,MATCH($B189,Comp1!$B:$B,0)),"No")</f>
        <v>0</v>
      </c>
      <c r="T189" s="14">
        <f>_xlfn.IFNA(+INDEX(Comp1!N:N,MATCH($B189,Comp1!$B:$B,0)),"No")</f>
        <v>0</v>
      </c>
      <c r="U189" s="14">
        <f>_xlfn.IFNA(+INDEX(Comp1!O:O,MATCH($B189,Comp1!$B:$B,0)),"No")</f>
        <v>0</v>
      </c>
      <c r="V189" s="462">
        <f>IF(J189="yes",+INDEX('Final Comp Values'!$AY:$AY,MATCH('Monthy Targets'!$B189,'Final Comp Values'!C:C,0)),0)</f>
        <v>8.0299999999999994</v>
      </c>
      <c r="W189" s="462">
        <f>IF(K189="yes",+INDEX('Final Comp Values'!$AY:$AY,MATCH('Monthy Targets'!$B189,'Final Comp Values'!$C:$C,0)),0)</f>
        <v>8.0299999999999994</v>
      </c>
      <c r="X189" s="462">
        <f>IF(L189="yes",+INDEX('Final Comp Values'!$AY:$AY,MATCH('Monthy Targets'!$B189,'Final Comp Values'!$C:$C,0)),0)</f>
        <v>8.0299999999999994</v>
      </c>
      <c r="Y189" s="462">
        <f>IF(M189="yes",+INDEX('Final Comp Values'!$BN:$BN,MATCH('Monthy Targets'!$B189,'Final Comp Values'!$C:$C,0)),0)</f>
        <v>8.0299999999999994</v>
      </c>
      <c r="Z189" s="462">
        <f>IF(N189="yes",+INDEX('Final Comp Values'!$BN:$BN,MATCH('Monthy Targets'!$B189,'Final Comp Values'!$C:$C,0)),0)</f>
        <v>8.0299999999999994</v>
      </c>
      <c r="AA189" s="462">
        <f>IF(O189="yes",+INDEX('Final Comp Values'!$BN:$BN,MATCH('Monthy Targets'!$B189,'Final Comp Values'!$C:$C,0)),0)</f>
        <v>8.0299999999999994</v>
      </c>
      <c r="AB189" s="462">
        <f>IF(P189="yes",+INDEX('Final Comp Values'!$BR:$BR,MATCH('Monthy Targets'!$B189,'Final Comp Values'!$C:$C,0)),0)</f>
        <v>8.07</v>
      </c>
      <c r="AC189" s="462">
        <f>IF(Q189="yes",+INDEX('Final Comp Values'!$BR:$BR,MATCH('Monthy Targets'!$B189,'Final Comp Values'!$C:$C,0)),0)</f>
        <v>0</v>
      </c>
      <c r="AD189" s="462">
        <f>IF(R189="yes",+INDEX('Final Comp Values'!$BR:$BR,MATCH('Monthy Targets'!$B189,'Final Comp Values'!$C:$C,0)),0)</f>
        <v>0</v>
      </c>
      <c r="AE189" s="462">
        <f>IF(S189="yes",+INDEX('Final Comp Values'!$BV:$BV,MATCH('Monthy Targets'!$B189,'Final Comp Values'!$C:$C,0)),0)</f>
        <v>0</v>
      </c>
      <c r="AF189" s="462">
        <f>IF(T189="yes",+INDEX('Final Comp Values'!$BV:$BV,MATCH('Monthy Targets'!$B189,'Final Comp Values'!$C:$C,0)),0)</f>
        <v>0</v>
      </c>
      <c r="AG189" s="462">
        <f>IF(U189="yes",+INDEX('Final Comp Values'!$BV:$BV,MATCH('Monthy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2">
        <f>IF(J190="yes",+INDEX('Final Comp Values'!$AY:$AY,MATCH('Monthy Targets'!$B190,'Final Comp Values'!C:C,0)),0)</f>
        <v>0</v>
      </c>
      <c r="W190" s="462">
        <f>IF(K190="yes",+INDEX('Final Comp Values'!$AY:$AY,MATCH('Monthy Targets'!$B190,'Final Comp Values'!$C:$C,0)),0)</f>
        <v>0</v>
      </c>
      <c r="X190" s="462">
        <f>IF(L190="yes",+INDEX('Final Comp Values'!$AY:$AY,MATCH('Monthy Targets'!$B190,'Final Comp Values'!$C:$C,0)),0)</f>
        <v>0</v>
      </c>
      <c r="Y190" s="462">
        <f>IF(M190="yes",+INDEX('Final Comp Values'!$BN:$BN,MATCH('Monthy Targets'!$B190,'Final Comp Values'!$C:$C,0)),0)</f>
        <v>0</v>
      </c>
      <c r="Z190" s="462">
        <f>IF(N190="yes",+INDEX('Final Comp Values'!$BN:$BN,MATCH('Monthy Targets'!$B190,'Final Comp Values'!$C:$C,0)),0)</f>
        <v>0</v>
      </c>
      <c r="AA190" s="462">
        <f>IF(O190="yes",+INDEX('Final Comp Values'!$BN:$BN,MATCH('Monthy Targets'!$B190,'Final Comp Values'!$C:$C,0)),0)</f>
        <v>0</v>
      </c>
      <c r="AB190" s="462">
        <f>IF(P190="yes",+INDEX('Final Comp Values'!$BR:$BR,MATCH('Monthy Targets'!$B190,'Final Comp Values'!$C:$C,0)),0)</f>
        <v>0</v>
      </c>
      <c r="AC190" s="462">
        <f>IF(Q190="yes",+INDEX('Final Comp Values'!$BR:$BR,MATCH('Monthy Targets'!$B190,'Final Comp Values'!$C:$C,0)),0)</f>
        <v>0</v>
      </c>
      <c r="AD190" s="462">
        <f>IF(R190="yes",+INDEX('Final Comp Values'!$BR:$BR,MATCH('Monthy Targets'!$B190,'Final Comp Values'!$C:$C,0)),0)</f>
        <v>0</v>
      </c>
      <c r="AE190" s="462">
        <f>IF(S190="yes",+INDEX('Final Comp Values'!$BV:$BV,MATCH('Monthy Targets'!$B190,'Final Comp Values'!$C:$C,0)),0)</f>
        <v>0</v>
      </c>
      <c r="AF190" s="462">
        <f>IF(T190="yes",+INDEX('Final Comp Values'!$BV:$BV,MATCH('Monthy Targets'!$B190,'Final Comp Values'!$C:$C,0)),0)</f>
        <v>0</v>
      </c>
      <c r="AG190" s="462">
        <f>IF(U190="yes",+INDEX('Final Comp Values'!$BV:$BV,MATCH('Monthy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2">
        <f>IF(J191="yes",+INDEX('Final Comp Values'!$AY:$AY,MATCH('Monthy Targets'!$B191,'Final Comp Values'!C:C,0)),0)</f>
        <v>0</v>
      </c>
      <c r="W191" s="462">
        <f>IF(K191="yes",+INDEX('Final Comp Values'!$AY:$AY,MATCH('Monthy Targets'!$B191,'Final Comp Values'!$C:$C,0)),0)</f>
        <v>0</v>
      </c>
      <c r="X191" s="462">
        <f>IF(L191="yes",+INDEX('Final Comp Values'!$AY:$AY,MATCH('Monthy Targets'!$B191,'Final Comp Values'!$C:$C,0)),0)</f>
        <v>0</v>
      </c>
      <c r="Y191" s="462">
        <f>IF(M191="yes",+INDEX('Final Comp Values'!$BN:$BN,MATCH('Monthy Targets'!$B191,'Final Comp Values'!$C:$C,0)),0)</f>
        <v>0</v>
      </c>
      <c r="Z191" s="462">
        <f>IF(N191="yes",+INDEX('Final Comp Values'!$BN:$BN,MATCH('Monthy Targets'!$B191,'Final Comp Values'!$C:$C,0)),0)</f>
        <v>0</v>
      </c>
      <c r="AA191" s="462">
        <f>IF(O191="yes",+INDEX('Final Comp Values'!$BN:$BN,MATCH('Monthy Targets'!$B191,'Final Comp Values'!$C:$C,0)),0)</f>
        <v>0</v>
      </c>
      <c r="AB191" s="462">
        <f>IF(P191="yes",+INDEX('Final Comp Values'!$BR:$BR,MATCH('Monthy Targets'!$B191,'Final Comp Values'!$C:$C,0)),0)</f>
        <v>0</v>
      </c>
      <c r="AC191" s="462">
        <f>IF(Q191="yes",+INDEX('Final Comp Values'!$BR:$BR,MATCH('Monthy Targets'!$B191,'Final Comp Values'!$C:$C,0)),0)</f>
        <v>0</v>
      </c>
      <c r="AD191" s="462">
        <f>IF(R191="yes",+INDEX('Final Comp Values'!$BR:$BR,MATCH('Monthy Targets'!$B191,'Final Comp Values'!$C:$C,0)),0)</f>
        <v>0</v>
      </c>
      <c r="AE191" s="462">
        <f>IF(S191="yes",+INDEX('Final Comp Values'!$BV:$BV,MATCH('Monthy Targets'!$B191,'Final Comp Values'!$C:$C,0)),0)</f>
        <v>0</v>
      </c>
      <c r="AF191" s="462">
        <f>IF(T191="yes",+INDEX('Final Comp Values'!$BV:$BV,MATCH('Monthy Targets'!$B191,'Final Comp Values'!$C:$C,0)),0)</f>
        <v>0</v>
      </c>
      <c r="AG191" s="462">
        <f>IF(U191="yes",+INDEX('Final Comp Values'!$BV:$BV,MATCH('Monthy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t="str">
        <f>_xlfn.IFNA(+INDEX(Comp1!I:I,MATCH($B192,Comp1!$B:$B,0)),"No")</f>
        <v>Yes</v>
      </c>
      <c r="P192" s="14" t="str">
        <f>_xlfn.IFNA(+INDEX(Comp1!J:J,MATCH($B192,Comp1!$B:$B,0)),"No")</f>
        <v>Yes</v>
      </c>
      <c r="Q192" s="14">
        <f>_xlfn.IFNA(+INDEX(Comp1!K:K,MATCH($B192,Comp1!$B:$B,0)),"No")</f>
        <v>0</v>
      </c>
      <c r="R192" s="14">
        <f>_xlfn.IFNA(+INDEX(Comp1!L:L,MATCH($B192,Comp1!$B:$B,0)),"No")</f>
        <v>0</v>
      </c>
      <c r="S192" s="14">
        <f>_xlfn.IFNA(+INDEX(Comp1!M:M,MATCH($B192,Comp1!$B:$B,0)),"No")</f>
        <v>0</v>
      </c>
      <c r="T192" s="14">
        <f>_xlfn.IFNA(+INDEX(Comp1!N:N,MATCH($B192,Comp1!$B:$B,0)),"No")</f>
        <v>0</v>
      </c>
      <c r="U192" s="14">
        <f>_xlfn.IFNA(+INDEX(Comp1!O:O,MATCH($B192,Comp1!$B:$B,0)),"No")</f>
        <v>0</v>
      </c>
      <c r="V192" s="462">
        <f>IF(J192="yes",+INDEX('Final Comp Values'!$AY:$AY,MATCH('Monthy Targets'!$B192,'Final Comp Values'!C:C,0)),0)</f>
        <v>2.93</v>
      </c>
      <c r="W192" s="462">
        <f>IF(K192="yes",+INDEX('Final Comp Values'!$AY:$AY,MATCH('Monthy Targets'!$B192,'Final Comp Values'!$C:$C,0)),0)</f>
        <v>2.93</v>
      </c>
      <c r="X192" s="462">
        <f>IF(L192="yes",+INDEX('Final Comp Values'!$AY:$AY,MATCH('Monthy Targets'!$B192,'Final Comp Values'!$C:$C,0)),0)</f>
        <v>2.93</v>
      </c>
      <c r="Y192" s="462">
        <f>IF(M192="yes",+INDEX('Final Comp Values'!$BN:$BN,MATCH('Monthy Targets'!$B192,'Final Comp Values'!$C:$C,0)),0)</f>
        <v>2.93</v>
      </c>
      <c r="Z192" s="462">
        <f>IF(N192="yes",+INDEX('Final Comp Values'!$BN:$BN,MATCH('Monthy Targets'!$B192,'Final Comp Values'!$C:$C,0)),0)</f>
        <v>2.93</v>
      </c>
      <c r="AA192" s="462">
        <f>IF(O192="yes",+INDEX('Final Comp Values'!$BN:$BN,MATCH('Monthy Targets'!$B192,'Final Comp Values'!$C:$C,0)),0)</f>
        <v>2.93</v>
      </c>
      <c r="AB192" s="462">
        <f>IF(P192="yes",+INDEX('Final Comp Values'!$BR:$BR,MATCH('Monthy Targets'!$B192,'Final Comp Values'!$C:$C,0)),0)</f>
        <v>2.94</v>
      </c>
      <c r="AC192" s="462">
        <f>IF(Q192="yes",+INDEX('Final Comp Values'!$BR:$BR,MATCH('Monthy Targets'!$B192,'Final Comp Values'!$C:$C,0)),0)</f>
        <v>0</v>
      </c>
      <c r="AD192" s="462">
        <f>IF(R192="yes",+INDEX('Final Comp Values'!$BR:$BR,MATCH('Monthy Targets'!$B192,'Final Comp Values'!$C:$C,0)),0)</f>
        <v>0</v>
      </c>
      <c r="AE192" s="462">
        <f>IF(S192="yes",+INDEX('Final Comp Values'!$BV:$BV,MATCH('Monthy Targets'!$B192,'Final Comp Values'!$C:$C,0)),0)</f>
        <v>0</v>
      </c>
      <c r="AF192" s="462">
        <f>IF(T192="yes",+INDEX('Final Comp Values'!$BV:$BV,MATCH('Monthy Targets'!$B192,'Final Comp Values'!$C:$C,0)),0)</f>
        <v>0</v>
      </c>
      <c r="AG192" s="462">
        <f>IF(U192="yes",+INDEX('Final Comp Values'!$BV:$BV,MATCH('Monthy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t="str">
        <f>_xlfn.IFNA(+INDEX(Comp1!I:I,MATCH($B193,Comp1!$B:$B,0)),"No")</f>
        <v>Yes</v>
      </c>
      <c r="P193" s="14" t="str">
        <f>_xlfn.IFNA(+INDEX(Comp1!J:J,MATCH($B193,Comp1!$B:$B,0)),"No")</f>
        <v>Yes</v>
      </c>
      <c r="Q193" s="14">
        <f>_xlfn.IFNA(+INDEX(Comp1!K:K,MATCH($B193,Comp1!$B:$B,0)),"No")</f>
        <v>0</v>
      </c>
      <c r="R193" s="14">
        <f>_xlfn.IFNA(+INDEX(Comp1!L:L,MATCH($B193,Comp1!$B:$B,0)),"No")</f>
        <v>0</v>
      </c>
      <c r="S193" s="14">
        <f>_xlfn.IFNA(+INDEX(Comp1!M:M,MATCH($B193,Comp1!$B:$B,0)),"No")</f>
        <v>0</v>
      </c>
      <c r="T193" s="14">
        <f>_xlfn.IFNA(+INDEX(Comp1!N:N,MATCH($B193,Comp1!$B:$B,0)),"No")</f>
        <v>0</v>
      </c>
      <c r="U193" s="14">
        <f>_xlfn.IFNA(+INDEX(Comp1!O:O,MATCH($B193,Comp1!$B:$B,0)),"No")</f>
        <v>0</v>
      </c>
      <c r="V193" s="462">
        <f>IF(J193="yes",+INDEX('Final Comp Values'!$AY:$AY,MATCH('Monthy Targets'!$B193,'Final Comp Values'!C:C,0)),0)</f>
        <v>27.52</v>
      </c>
      <c r="W193" s="462">
        <f>IF(K193="yes",+INDEX('Final Comp Values'!$AY:$AY,MATCH('Monthy Targets'!$B193,'Final Comp Values'!$C:$C,0)),0)</f>
        <v>27.52</v>
      </c>
      <c r="X193" s="462">
        <f>IF(L193="yes",+INDEX('Final Comp Values'!$AY:$AY,MATCH('Monthy Targets'!$B193,'Final Comp Values'!$C:$C,0)),0)</f>
        <v>27.52</v>
      </c>
      <c r="Y193" s="462">
        <f>IF(M193="yes",+INDEX('Final Comp Values'!$BN:$BN,MATCH('Monthy Targets'!$B193,'Final Comp Values'!$C:$C,0)),0)</f>
        <v>27.52</v>
      </c>
      <c r="Z193" s="462">
        <f>IF(N193="yes",+INDEX('Final Comp Values'!$BN:$BN,MATCH('Monthy Targets'!$B193,'Final Comp Values'!$C:$C,0)),0)</f>
        <v>27.52</v>
      </c>
      <c r="AA193" s="462">
        <f>IF(O193="yes",+INDEX('Final Comp Values'!$BN:$BN,MATCH('Monthy Targets'!$B193,'Final Comp Values'!$C:$C,0)),0)</f>
        <v>27.52</v>
      </c>
      <c r="AB193" s="462">
        <f>IF(P193="yes",+INDEX('Final Comp Values'!$BR:$BR,MATCH('Monthy Targets'!$B193,'Final Comp Values'!$C:$C,0)),0)</f>
        <v>27.66</v>
      </c>
      <c r="AC193" s="462">
        <f>IF(Q193="yes",+INDEX('Final Comp Values'!$BR:$BR,MATCH('Monthy Targets'!$B193,'Final Comp Values'!$C:$C,0)),0)</f>
        <v>0</v>
      </c>
      <c r="AD193" s="462">
        <f>IF(R193="yes",+INDEX('Final Comp Values'!$BR:$BR,MATCH('Monthy Targets'!$B193,'Final Comp Values'!$C:$C,0)),0)</f>
        <v>0</v>
      </c>
      <c r="AE193" s="462">
        <f>IF(S193="yes",+INDEX('Final Comp Values'!$BV:$BV,MATCH('Monthy Targets'!$B193,'Final Comp Values'!$C:$C,0)),0)</f>
        <v>0</v>
      </c>
      <c r="AF193" s="462">
        <f>IF(T193="yes",+INDEX('Final Comp Values'!$BV:$BV,MATCH('Monthy Targets'!$B193,'Final Comp Values'!$C:$C,0)),0)</f>
        <v>0</v>
      </c>
      <c r="AG193" s="462">
        <f>IF(U193="yes",+INDEX('Final Comp Values'!$BV:$BV,MATCH('Monthy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t="str">
        <f>_xlfn.IFNA(+INDEX(Comp1!I:I,MATCH($B194,Comp1!$B:$B,0)),"No")</f>
        <v>Yes</v>
      </c>
      <c r="P194" s="14" t="str">
        <f>_xlfn.IFNA(+INDEX(Comp1!J:J,MATCH($B194,Comp1!$B:$B,0)),"No")</f>
        <v>Yes</v>
      </c>
      <c r="Q194" s="14">
        <f>_xlfn.IFNA(+INDEX(Comp1!K:K,MATCH($B194,Comp1!$B:$B,0)),"No")</f>
        <v>0</v>
      </c>
      <c r="R194" s="14">
        <f>_xlfn.IFNA(+INDEX(Comp1!L:L,MATCH($B194,Comp1!$B:$B,0)),"No")</f>
        <v>0</v>
      </c>
      <c r="S194" s="14">
        <f>_xlfn.IFNA(+INDEX(Comp1!M:M,MATCH($B194,Comp1!$B:$B,0)),"No")</f>
        <v>0</v>
      </c>
      <c r="T194" s="14">
        <f>_xlfn.IFNA(+INDEX(Comp1!N:N,MATCH($B194,Comp1!$B:$B,0)),"No")</f>
        <v>0</v>
      </c>
      <c r="U194" s="14">
        <f>_xlfn.IFNA(+INDEX(Comp1!O:O,MATCH($B194,Comp1!$B:$B,0)),"No")</f>
        <v>0</v>
      </c>
      <c r="V194" s="462">
        <f>IF(J194="yes",+INDEX('Final Comp Values'!$AY:$AY,MATCH('Monthy Targets'!$B194,'Final Comp Values'!C:C,0)),0)</f>
        <v>3.8</v>
      </c>
      <c r="W194" s="462">
        <f>IF(K194="yes",+INDEX('Final Comp Values'!$AY:$AY,MATCH('Monthy Targets'!$B194,'Final Comp Values'!$C:$C,0)),0)</f>
        <v>3.8</v>
      </c>
      <c r="X194" s="462">
        <f>IF(L194="yes",+INDEX('Final Comp Values'!$AY:$AY,MATCH('Monthy Targets'!$B194,'Final Comp Values'!$C:$C,0)),0)</f>
        <v>3.8</v>
      </c>
      <c r="Y194" s="462">
        <f>IF(M194="yes",+INDEX('Final Comp Values'!$BN:$BN,MATCH('Monthy Targets'!$B194,'Final Comp Values'!$C:$C,0)),0)</f>
        <v>3.8</v>
      </c>
      <c r="Z194" s="462">
        <f>IF(N194="yes",+INDEX('Final Comp Values'!$BN:$BN,MATCH('Monthy Targets'!$B194,'Final Comp Values'!$C:$C,0)),0)</f>
        <v>3.8</v>
      </c>
      <c r="AA194" s="462">
        <f>IF(O194="yes",+INDEX('Final Comp Values'!$BN:$BN,MATCH('Monthy Targets'!$B194,'Final Comp Values'!$C:$C,0)),0)</f>
        <v>3.8</v>
      </c>
      <c r="AB194" s="462">
        <f>IF(P194="yes",+INDEX('Final Comp Values'!$BR:$BR,MATCH('Monthy Targets'!$B194,'Final Comp Values'!$C:$C,0)),0)</f>
        <v>3.82</v>
      </c>
      <c r="AC194" s="462">
        <f>IF(Q194="yes",+INDEX('Final Comp Values'!$BR:$BR,MATCH('Monthy Targets'!$B194,'Final Comp Values'!$C:$C,0)),0)</f>
        <v>0</v>
      </c>
      <c r="AD194" s="462">
        <f>IF(R194="yes",+INDEX('Final Comp Values'!$BR:$BR,MATCH('Monthy Targets'!$B194,'Final Comp Values'!$C:$C,0)),0)</f>
        <v>0</v>
      </c>
      <c r="AE194" s="462">
        <f>IF(S194="yes",+INDEX('Final Comp Values'!$BV:$BV,MATCH('Monthy Targets'!$B194,'Final Comp Values'!$C:$C,0)),0)</f>
        <v>0</v>
      </c>
      <c r="AF194" s="462">
        <f>IF(T194="yes",+INDEX('Final Comp Values'!$BV:$BV,MATCH('Monthy Targets'!$B194,'Final Comp Values'!$C:$C,0)),0)</f>
        <v>0</v>
      </c>
      <c r="AG194" s="462">
        <f>IF(U194="yes",+INDEX('Final Comp Values'!$BV:$BV,MATCH('Monthy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t="str">
        <f>_xlfn.IFNA(+INDEX(Comp1!I:I,MATCH($B195,Comp1!$B:$B,0)),"No")</f>
        <v>Yes</v>
      </c>
      <c r="P195" s="14" t="str">
        <f>_xlfn.IFNA(+INDEX(Comp1!J:J,MATCH($B195,Comp1!$B:$B,0)),"No")</f>
        <v>Yes</v>
      </c>
      <c r="Q195" s="14">
        <f>_xlfn.IFNA(+INDEX(Comp1!K:K,MATCH($B195,Comp1!$B:$B,0)),"No")</f>
        <v>0</v>
      </c>
      <c r="R195" s="14">
        <f>_xlfn.IFNA(+INDEX(Comp1!L:L,MATCH($B195,Comp1!$B:$B,0)),"No")</f>
        <v>0</v>
      </c>
      <c r="S195" s="14">
        <f>_xlfn.IFNA(+INDEX(Comp1!M:M,MATCH($B195,Comp1!$B:$B,0)),"No")</f>
        <v>0</v>
      </c>
      <c r="T195" s="14">
        <f>_xlfn.IFNA(+INDEX(Comp1!N:N,MATCH($B195,Comp1!$B:$B,0)),"No")</f>
        <v>0</v>
      </c>
      <c r="U195" s="14">
        <f>_xlfn.IFNA(+INDEX(Comp1!O:O,MATCH($B195,Comp1!$B:$B,0)),"No")</f>
        <v>0</v>
      </c>
      <c r="V195" s="462">
        <f>IF(J195="yes",+INDEX('Final Comp Values'!$AY:$AY,MATCH('Monthy Targets'!$B195,'Final Comp Values'!C:C,0)),0)</f>
        <v>17.89</v>
      </c>
      <c r="W195" s="462">
        <f>IF(K195="yes",+INDEX('Final Comp Values'!$AY:$AY,MATCH('Monthy Targets'!$B195,'Final Comp Values'!$C:$C,0)),0)</f>
        <v>17.89</v>
      </c>
      <c r="X195" s="462">
        <f>IF(L195="yes",+INDEX('Final Comp Values'!$AY:$AY,MATCH('Monthy Targets'!$B195,'Final Comp Values'!$C:$C,0)),0)</f>
        <v>17.89</v>
      </c>
      <c r="Y195" s="462">
        <f>IF(M195="yes",+INDEX('Final Comp Values'!$BN:$BN,MATCH('Monthy Targets'!$B195,'Final Comp Values'!$C:$C,0)),0)</f>
        <v>17.89</v>
      </c>
      <c r="Z195" s="462">
        <f>IF(N195="yes",+INDEX('Final Comp Values'!$BN:$BN,MATCH('Monthy Targets'!$B195,'Final Comp Values'!$C:$C,0)),0)</f>
        <v>17.89</v>
      </c>
      <c r="AA195" s="462">
        <f>IF(O195="yes",+INDEX('Final Comp Values'!$BN:$BN,MATCH('Monthy Targets'!$B195,'Final Comp Values'!$C:$C,0)),0)</f>
        <v>17.89</v>
      </c>
      <c r="AB195" s="462">
        <f>IF(P195="yes",+INDEX('Final Comp Values'!$BR:$BR,MATCH('Monthy Targets'!$B195,'Final Comp Values'!$C:$C,0)),0)</f>
        <v>17.989999999999998</v>
      </c>
      <c r="AC195" s="462">
        <f>IF(Q195="yes",+INDEX('Final Comp Values'!$BR:$BR,MATCH('Monthy Targets'!$B195,'Final Comp Values'!$C:$C,0)),0)</f>
        <v>0</v>
      </c>
      <c r="AD195" s="462">
        <f>IF(R195="yes",+INDEX('Final Comp Values'!$BR:$BR,MATCH('Monthy Targets'!$B195,'Final Comp Values'!$C:$C,0)),0)</f>
        <v>0</v>
      </c>
      <c r="AE195" s="462">
        <f>IF(S195="yes",+INDEX('Final Comp Values'!$BV:$BV,MATCH('Monthy Targets'!$B195,'Final Comp Values'!$C:$C,0)),0)</f>
        <v>0</v>
      </c>
      <c r="AF195" s="462">
        <f>IF(T195="yes",+INDEX('Final Comp Values'!$BV:$BV,MATCH('Monthy Targets'!$B195,'Final Comp Values'!$C:$C,0)),0)</f>
        <v>0</v>
      </c>
      <c r="AG195" s="462">
        <f>IF(U195="yes",+INDEX('Final Comp Values'!$BV:$BV,MATCH('Monthy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2">
        <f>IF(J196="yes",+INDEX('Final Comp Values'!$AY:$AY,MATCH('Monthy Targets'!$B196,'Final Comp Values'!C:C,0)),0)</f>
        <v>0</v>
      </c>
      <c r="W196" s="462">
        <f>IF(K196="yes",+INDEX('Final Comp Values'!$AY:$AY,MATCH('Monthy Targets'!$B196,'Final Comp Values'!$C:$C,0)),0)</f>
        <v>0</v>
      </c>
      <c r="X196" s="462">
        <f>IF(L196="yes",+INDEX('Final Comp Values'!$AY:$AY,MATCH('Monthy Targets'!$B196,'Final Comp Values'!$C:$C,0)),0)</f>
        <v>0</v>
      </c>
      <c r="Y196" s="462">
        <f>IF(M196="yes",+INDEX('Final Comp Values'!$BN:$BN,MATCH('Monthy Targets'!$B196,'Final Comp Values'!$C:$C,0)),0)</f>
        <v>0</v>
      </c>
      <c r="Z196" s="462">
        <f>IF(N196="yes",+INDEX('Final Comp Values'!$BN:$BN,MATCH('Monthy Targets'!$B196,'Final Comp Values'!$C:$C,0)),0)</f>
        <v>0</v>
      </c>
      <c r="AA196" s="462">
        <f>IF(O196="yes",+INDEX('Final Comp Values'!$BN:$BN,MATCH('Monthy Targets'!$B196,'Final Comp Values'!$C:$C,0)),0)</f>
        <v>0</v>
      </c>
      <c r="AB196" s="462">
        <f>IF(P196="yes",+INDEX('Final Comp Values'!$BR:$BR,MATCH('Monthy Targets'!$B196,'Final Comp Values'!$C:$C,0)),0)</f>
        <v>0</v>
      </c>
      <c r="AC196" s="462">
        <f>IF(Q196="yes",+INDEX('Final Comp Values'!$BR:$BR,MATCH('Monthy Targets'!$B196,'Final Comp Values'!$C:$C,0)),0)</f>
        <v>0</v>
      </c>
      <c r="AD196" s="462">
        <f>IF(R196="yes",+INDEX('Final Comp Values'!$BR:$BR,MATCH('Monthy Targets'!$B196,'Final Comp Values'!$C:$C,0)),0)</f>
        <v>0</v>
      </c>
      <c r="AE196" s="462">
        <f>IF(S196="yes",+INDEX('Final Comp Values'!$BV:$BV,MATCH('Monthy Targets'!$B196,'Final Comp Values'!$C:$C,0)),0)</f>
        <v>0</v>
      </c>
      <c r="AF196" s="462">
        <f>IF(T196="yes",+INDEX('Final Comp Values'!$BV:$BV,MATCH('Monthy Targets'!$B196,'Final Comp Values'!$C:$C,0)),0)</f>
        <v>0</v>
      </c>
      <c r="AG196" s="462">
        <f>IF(U196="yes",+INDEX('Final Comp Values'!$BV:$BV,MATCH('Monthy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t="str">
        <f>_xlfn.IFNA(+INDEX(Comp1!I:I,MATCH($B197,Comp1!$B:$B,0)),"No")</f>
        <v>Yes</v>
      </c>
      <c r="P197" s="14" t="str">
        <f>_xlfn.IFNA(+INDEX(Comp1!J:J,MATCH($B197,Comp1!$B:$B,0)),"No")</f>
        <v>Yes</v>
      </c>
      <c r="Q197" s="14">
        <f>_xlfn.IFNA(+INDEX(Comp1!K:K,MATCH($B197,Comp1!$B:$B,0)),"No")</f>
        <v>0</v>
      </c>
      <c r="R197" s="14">
        <f>_xlfn.IFNA(+INDEX(Comp1!L:L,MATCH($B197,Comp1!$B:$B,0)),"No")</f>
        <v>0</v>
      </c>
      <c r="S197" s="14">
        <f>_xlfn.IFNA(+INDEX(Comp1!M:M,MATCH($B197,Comp1!$B:$B,0)),"No")</f>
        <v>0</v>
      </c>
      <c r="T197" s="14">
        <f>_xlfn.IFNA(+INDEX(Comp1!N:N,MATCH($B197,Comp1!$B:$B,0)),"No")</f>
        <v>0</v>
      </c>
      <c r="U197" s="14">
        <f>_xlfn.IFNA(+INDEX(Comp1!O:O,MATCH($B197,Comp1!$B:$B,0)),"No")</f>
        <v>0</v>
      </c>
      <c r="V197" s="462">
        <f>IF(J197="yes",+INDEX('Final Comp Values'!$AY:$AY,MATCH('Monthy Targets'!$B197,'Final Comp Values'!C:C,0)),0)</f>
        <v>2.58</v>
      </c>
      <c r="W197" s="462">
        <f>IF(K197="yes",+INDEX('Final Comp Values'!$AY:$AY,MATCH('Monthy Targets'!$B197,'Final Comp Values'!$C:$C,0)),0)</f>
        <v>2.58</v>
      </c>
      <c r="X197" s="462">
        <f>IF(L197="yes",+INDEX('Final Comp Values'!$AY:$AY,MATCH('Monthy Targets'!$B197,'Final Comp Values'!$C:$C,0)),0)</f>
        <v>2.58</v>
      </c>
      <c r="Y197" s="462">
        <f>IF(M197="yes",+INDEX('Final Comp Values'!$BN:$BN,MATCH('Monthy Targets'!$B197,'Final Comp Values'!$C:$C,0)),0)</f>
        <v>2.58</v>
      </c>
      <c r="Z197" s="462">
        <f>IF(N197="yes",+INDEX('Final Comp Values'!$BN:$BN,MATCH('Monthy Targets'!$B197,'Final Comp Values'!$C:$C,0)),0)</f>
        <v>2.58</v>
      </c>
      <c r="AA197" s="462">
        <f>IF(O197="yes",+INDEX('Final Comp Values'!$BN:$BN,MATCH('Monthy Targets'!$B197,'Final Comp Values'!$C:$C,0)),0)</f>
        <v>2.58</v>
      </c>
      <c r="AB197" s="462">
        <f>IF(P197="yes",+INDEX('Final Comp Values'!$BR:$BR,MATCH('Monthy Targets'!$B197,'Final Comp Values'!$C:$C,0)),0)</f>
        <v>2.6</v>
      </c>
      <c r="AC197" s="462">
        <f>IF(Q197="yes",+INDEX('Final Comp Values'!$BR:$BR,MATCH('Monthy Targets'!$B197,'Final Comp Values'!$C:$C,0)),0)</f>
        <v>0</v>
      </c>
      <c r="AD197" s="462">
        <f>IF(R197="yes",+INDEX('Final Comp Values'!$BR:$BR,MATCH('Monthy Targets'!$B197,'Final Comp Values'!$C:$C,0)),0)</f>
        <v>0</v>
      </c>
      <c r="AE197" s="462">
        <f>IF(S197="yes",+INDEX('Final Comp Values'!$BV:$BV,MATCH('Monthy Targets'!$B197,'Final Comp Values'!$C:$C,0)),0)</f>
        <v>0</v>
      </c>
      <c r="AF197" s="462">
        <f>IF(T197="yes",+INDEX('Final Comp Values'!$BV:$BV,MATCH('Monthy Targets'!$B197,'Final Comp Values'!$C:$C,0)),0)</f>
        <v>0</v>
      </c>
      <c r="AG197" s="462">
        <f>IF(U197="yes",+INDEX('Final Comp Values'!$BV:$BV,MATCH('Monthy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t="str">
        <f>_xlfn.IFNA(+INDEX(Comp1!I:I,MATCH($B198,Comp1!$B:$B,0)),"No")</f>
        <v>Yes</v>
      </c>
      <c r="P198" s="14" t="str">
        <f>_xlfn.IFNA(+INDEX(Comp1!J:J,MATCH($B198,Comp1!$B:$B,0)),"No")</f>
        <v>Yes</v>
      </c>
      <c r="Q198" s="14">
        <f>_xlfn.IFNA(+INDEX(Comp1!K:K,MATCH($B198,Comp1!$B:$B,0)),"No")</f>
        <v>0</v>
      </c>
      <c r="R198" s="14">
        <f>_xlfn.IFNA(+INDEX(Comp1!L:L,MATCH($B198,Comp1!$B:$B,0)),"No")</f>
        <v>0</v>
      </c>
      <c r="S198" s="14">
        <f>_xlfn.IFNA(+INDEX(Comp1!M:M,MATCH($B198,Comp1!$B:$B,0)),"No")</f>
        <v>0</v>
      </c>
      <c r="T198" s="14">
        <f>_xlfn.IFNA(+INDEX(Comp1!N:N,MATCH($B198,Comp1!$B:$B,0)),"No")</f>
        <v>0</v>
      </c>
      <c r="U198" s="14">
        <f>_xlfn.IFNA(+INDEX(Comp1!O:O,MATCH($B198,Comp1!$B:$B,0)),"No")</f>
        <v>0</v>
      </c>
      <c r="V198" s="462">
        <f>IF(J198="yes",+INDEX('Final Comp Values'!$AY:$AY,MATCH('Monthy Targets'!$B198,'Final Comp Values'!C:C,0)),0)</f>
        <v>11.57</v>
      </c>
      <c r="W198" s="462">
        <f>IF(K198="yes",+INDEX('Final Comp Values'!$AY:$AY,MATCH('Monthy Targets'!$B198,'Final Comp Values'!$C:$C,0)),0)</f>
        <v>11.57</v>
      </c>
      <c r="X198" s="462">
        <f>IF(L198="yes",+INDEX('Final Comp Values'!$AY:$AY,MATCH('Monthy Targets'!$B198,'Final Comp Values'!$C:$C,0)),0)</f>
        <v>11.57</v>
      </c>
      <c r="Y198" s="462">
        <f>IF(M198="yes",+INDEX('Final Comp Values'!$BN:$BN,MATCH('Monthy Targets'!$B198,'Final Comp Values'!$C:$C,0)),0)</f>
        <v>11.57</v>
      </c>
      <c r="Z198" s="462">
        <f>IF(N198="yes",+INDEX('Final Comp Values'!$BN:$BN,MATCH('Monthy Targets'!$B198,'Final Comp Values'!$C:$C,0)),0)</f>
        <v>11.57</v>
      </c>
      <c r="AA198" s="462">
        <f>IF(O198="yes",+INDEX('Final Comp Values'!$BN:$BN,MATCH('Monthy Targets'!$B198,'Final Comp Values'!$C:$C,0)),0)</f>
        <v>11.57</v>
      </c>
      <c r="AB198" s="462">
        <f>IF(P198="yes",+INDEX('Final Comp Values'!$BR:$BR,MATCH('Monthy Targets'!$B198,'Final Comp Values'!$C:$C,0)),0)</f>
        <v>11.62</v>
      </c>
      <c r="AC198" s="462">
        <f>IF(Q198="yes",+INDEX('Final Comp Values'!$BR:$BR,MATCH('Monthy Targets'!$B198,'Final Comp Values'!$C:$C,0)),0)</f>
        <v>0</v>
      </c>
      <c r="AD198" s="462">
        <f>IF(R198="yes",+INDEX('Final Comp Values'!$BR:$BR,MATCH('Monthy Targets'!$B198,'Final Comp Values'!$C:$C,0)),0)</f>
        <v>0</v>
      </c>
      <c r="AE198" s="462">
        <f>IF(S198="yes",+INDEX('Final Comp Values'!$BV:$BV,MATCH('Monthy Targets'!$B198,'Final Comp Values'!$C:$C,0)),0)</f>
        <v>0</v>
      </c>
      <c r="AF198" s="462">
        <f>IF(T198="yes",+INDEX('Final Comp Values'!$BV:$BV,MATCH('Monthy Targets'!$B198,'Final Comp Values'!$C:$C,0)),0)</f>
        <v>0</v>
      </c>
      <c r="AG198" s="462">
        <f>IF(U198="yes",+INDEX('Final Comp Values'!$BV:$BV,MATCH('Monthy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t="str">
        <f>_xlfn.IFNA(+INDEX(Comp1!I:I,MATCH($B199,Comp1!$B:$B,0)),"No")</f>
        <v>Yes</v>
      </c>
      <c r="P199" s="14" t="str">
        <f>_xlfn.IFNA(+INDEX(Comp1!J:J,MATCH($B199,Comp1!$B:$B,0)),"No")</f>
        <v>Yes</v>
      </c>
      <c r="Q199" s="14">
        <f>_xlfn.IFNA(+INDEX(Comp1!K:K,MATCH($B199,Comp1!$B:$B,0)),"No")</f>
        <v>0</v>
      </c>
      <c r="R199" s="14">
        <f>_xlfn.IFNA(+INDEX(Comp1!L:L,MATCH($B199,Comp1!$B:$B,0)),"No")</f>
        <v>0</v>
      </c>
      <c r="S199" s="14">
        <f>_xlfn.IFNA(+INDEX(Comp1!M:M,MATCH($B199,Comp1!$B:$B,0)),"No")</f>
        <v>0</v>
      </c>
      <c r="T199" s="14">
        <f>_xlfn.IFNA(+INDEX(Comp1!N:N,MATCH($B199,Comp1!$B:$B,0)),"No")</f>
        <v>0</v>
      </c>
      <c r="U199" s="14">
        <f>_xlfn.IFNA(+INDEX(Comp1!O:O,MATCH($B199,Comp1!$B:$B,0)),"No")</f>
        <v>0</v>
      </c>
      <c r="V199" s="462">
        <f>IF(J199="yes",+INDEX('Final Comp Values'!$AY:$AY,MATCH('Monthy Targets'!$B199,'Final Comp Values'!C:C,0)),0)</f>
        <v>14.46</v>
      </c>
      <c r="W199" s="462">
        <f>IF(K199="yes",+INDEX('Final Comp Values'!$AY:$AY,MATCH('Monthy Targets'!$B199,'Final Comp Values'!$C:$C,0)),0)</f>
        <v>14.46</v>
      </c>
      <c r="X199" s="462">
        <f>IF(L199="yes",+INDEX('Final Comp Values'!$AY:$AY,MATCH('Monthy Targets'!$B199,'Final Comp Values'!$C:$C,0)),0)</f>
        <v>14.46</v>
      </c>
      <c r="Y199" s="462">
        <f>IF(M199="yes",+INDEX('Final Comp Values'!$BN:$BN,MATCH('Monthy Targets'!$B199,'Final Comp Values'!$C:$C,0)),0)</f>
        <v>14.46</v>
      </c>
      <c r="Z199" s="462">
        <f>IF(N199="yes",+INDEX('Final Comp Values'!$BN:$BN,MATCH('Monthy Targets'!$B199,'Final Comp Values'!$C:$C,0)),0)</f>
        <v>14.46</v>
      </c>
      <c r="AA199" s="462">
        <f>IF(O199="yes",+INDEX('Final Comp Values'!$BN:$BN,MATCH('Monthy Targets'!$B199,'Final Comp Values'!$C:$C,0)),0)</f>
        <v>14.46</v>
      </c>
      <c r="AB199" s="462">
        <f>IF(P199="yes",+INDEX('Final Comp Values'!$BR:$BR,MATCH('Monthy Targets'!$B199,'Final Comp Values'!$C:$C,0)),0)</f>
        <v>14.52</v>
      </c>
      <c r="AC199" s="462">
        <f>IF(Q199="yes",+INDEX('Final Comp Values'!$BR:$BR,MATCH('Monthy Targets'!$B199,'Final Comp Values'!$C:$C,0)),0)</f>
        <v>0</v>
      </c>
      <c r="AD199" s="462">
        <f>IF(R199="yes",+INDEX('Final Comp Values'!$BR:$BR,MATCH('Monthy Targets'!$B199,'Final Comp Values'!$C:$C,0)),0)</f>
        <v>0</v>
      </c>
      <c r="AE199" s="462">
        <f>IF(S199="yes",+INDEX('Final Comp Values'!$BV:$BV,MATCH('Monthy Targets'!$B199,'Final Comp Values'!$C:$C,0)),0)</f>
        <v>0</v>
      </c>
      <c r="AF199" s="462">
        <f>IF(T199="yes",+INDEX('Final Comp Values'!$BV:$BV,MATCH('Monthy Targets'!$B199,'Final Comp Values'!$C:$C,0)),0)</f>
        <v>0</v>
      </c>
      <c r="AG199" s="462">
        <f>IF(U199="yes",+INDEX('Final Comp Values'!$BV:$BV,MATCH('Monthy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t="str">
        <f>_xlfn.IFNA(+INDEX(Comp1!I:I,MATCH($B200,Comp1!$B:$B,0)),"No")</f>
        <v>Yes</v>
      </c>
      <c r="P200" s="14" t="str">
        <f>_xlfn.IFNA(+INDEX(Comp1!J:J,MATCH($B200,Comp1!$B:$B,0)),"No")</f>
        <v>Yes</v>
      </c>
      <c r="Q200" s="14">
        <f>_xlfn.IFNA(+INDEX(Comp1!K:K,MATCH($B200,Comp1!$B:$B,0)),"No")</f>
        <v>0</v>
      </c>
      <c r="R200" s="14">
        <f>_xlfn.IFNA(+INDEX(Comp1!L:L,MATCH($B200,Comp1!$B:$B,0)),"No")</f>
        <v>0</v>
      </c>
      <c r="S200" s="14">
        <f>_xlfn.IFNA(+INDEX(Comp1!M:M,MATCH($B200,Comp1!$B:$B,0)),"No")</f>
        <v>0</v>
      </c>
      <c r="T200" s="14">
        <f>_xlfn.IFNA(+INDEX(Comp1!N:N,MATCH($B200,Comp1!$B:$B,0)),"No")</f>
        <v>0</v>
      </c>
      <c r="U200" s="14">
        <f>_xlfn.IFNA(+INDEX(Comp1!O:O,MATCH($B200,Comp1!$B:$B,0)),"No")</f>
        <v>0</v>
      </c>
      <c r="V200" s="462">
        <f>IF(J200="yes",+INDEX('Final Comp Values'!$AY:$AY,MATCH('Monthy Targets'!$B200,'Final Comp Values'!C:C,0)),0)</f>
        <v>7.04</v>
      </c>
      <c r="W200" s="462">
        <f>IF(K200="yes",+INDEX('Final Comp Values'!$AY:$AY,MATCH('Monthy Targets'!$B200,'Final Comp Values'!$C:$C,0)),0)</f>
        <v>7.04</v>
      </c>
      <c r="X200" s="462">
        <f>IF(L200="yes",+INDEX('Final Comp Values'!$AY:$AY,MATCH('Monthy Targets'!$B200,'Final Comp Values'!$C:$C,0)),0)</f>
        <v>7.04</v>
      </c>
      <c r="Y200" s="462">
        <f>IF(M200="yes",+INDEX('Final Comp Values'!$BN:$BN,MATCH('Monthy Targets'!$B200,'Final Comp Values'!$C:$C,0)),0)</f>
        <v>7.04</v>
      </c>
      <c r="Z200" s="462">
        <f>IF(N200="yes",+INDEX('Final Comp Values'!$BN:$BN,MATCH('Monthy Targets'!$B200,'Final Comp Values'!$C:$C,0)),0)</f>
        <v>7.04</v>
      </c>
      <c r="AA200" s="462">
        <f>IF(O200="yes",+INDEX('Final Comp Values'!$BN:$BN,MATCH('Monthy Targets'!$B200,'Final Comp Values'!$C:$C,0)),0)</f>
        <v>7.04</v>
      </c>
      <c r="AB200" s="462">
        <f>IF(P200="yes",+INDEX('Final Comp Values'!$BR:$BR,MATCH('Monthy Targets'!$B200,'Final Comp Values'!$C:$C,0)),0)</f>
        <v>7.07</v>
      </c>
      <c r="AC200" s="462">
        <f>IF(Q200="yes",+INDEX('Final Comp Values'!$BR:$BR,MATCH('Monthy Targets'!$B200,'Final Comp Values'!$C:$C,0)),0)</f>
        <v>0</v>
      </c>
      <c r="AD200" s="462">
        <f>IF(R200="yes",+INDEX('Final Comp Values'!$BR:$BR,MATCH('Monthy Targets'!$B200,'Final Comp Values'!$C:$C,0)),0)</f>
        <v>0</v>
      </c>
      <c r="AE200" s="462">
        <f>IF(S200="yes",+INDEX('Final Comp Values'!$BV:$BV,MATCH('Monthy Targets'!$B200,'Final Comp Values'!$C:$C,0)),0)</f>
        <v>0</v>
      </c>
      <c r="AF200" s="462">
        <f>IF(T200="yes",+INDEX('Final Comp Values'!$BV:$BV,MATCH('Monthy Targets'!$B200,'Final Comp Values'!$C:$C,0)),0)</f>
        <v>0</v>
      </c>
      <c r="AG200" s="462">
        <f>IF(U200="yes",+INDEX('Final Comp Values'!$BV:$BV,MATCH('Monthy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2">
        <f>IF(J201="yes",+INDEX('Final Comp Values'!$AY:$AY,MATCH('Monthy Targets'!$B201,'Final Comp Values'!C:C,0)),0)</f>
        <v>0</v>
      </c>
      <c r="W201" s="462">
        <f>IF(K201="yes",+INDEX('Final Comp Values'!$AY:$AY,MATCH('Monthy Targets'!$B201,'Final Comp Values'!$C:$C,0)),0)</f>
        <v>0</v>
      </c>
      <c r="X201" s="462">
        <f>IF(L201="yes",+INDEX('Final Comp Values'!$AY:$AY,MATCH('Monthy Targets'!$B201,'Final Comp Values'!$C:$C,0)),0)</f>
        <v>0</v>
      </c>
      <c r="Y201" s="462">
        <f>IF(M201="yes",+INDEX('Final Comp Values'!$BN:$BN,MATCH('Monthy Targets'!$B201,'Final Comp Values'!$C:$C,0)),0)</f>
        <v>0</v>
      </c>
      <c r="Z201" s="462">
        <f>IF(N201="yes",+INDEX('Final Comp Values'!$BN:$BN,MATCH('Monthy Targets'!$B201,'Final Comp Values'!$C:$C,0)),0)</f>
        <v>0</v>
      </c>
      <c r="AA201" s="462">
        <f>IF(O201="yes",+INDEX('Final Comp Values'!$BN:$BN,MATCH('Monthy Targets'!$B201,'Final Comp Values'!$C:$C,0)),0)</f>
        <v>0</v>
      </c>
      <c r="AB201" s="462">
        <f>IF(P201="yes",+INDEX('Final Comp Values'!$BR:$BR,MATCH('Monthy Targets'!$B201,'Final Comp Values'!$C:$C,0)),0)</f>
        <v>0</v>
      </c>
      <c r="AC201" s="462">
        <f>IF(Q201="yes",+INDEX('Final Comp Values'!$BR:$BR,MATCH('Monthy Targets'!$B201,'Final Comp Values'!$C:$C,0)),0)</f>
        <v>0</v>
      </c>
      <c r="AD201" s="462">
        <f>IF(R201="yes",+INDEX('Final Comp Values'!$BR:$BR,MATCH('Monthy Targets'!$B201,'Final Comp Values'!$C:$C,0)),0)</f>
        <v>0</v>
      </c>
      <c r="AE201" s="462">
        <f>IF(S201="yes",+INDEX('Final Comp Values'!$BV:$BV,MATCH('Monthy Targets'!$B201,'Final Comp Values'!$C:$C,0)),0)</f>
        <v>0</v>
      </c>
      <c r="AF201" s="462">
        <f>IF(T201="yes",+INDEX('Final Comp Values'!$BV:$BV,MATCH('Monthy Targets'!$B201,'Final Comp Values'!$C:$C,0)),0)</f>
        <v>0</v>
      </c>
      <c r="AG201" s="462">
        <f>IF(U201="yes",+INDEX('Final Comp Values'!$BV:$BV,MATCH('Monthy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t="str">
        <f>_xlfn.IFNA(+INDEX(Comp1!I:I,MATCH($B202,Comp1!$B:$B,0)),"No")</f>
        <v>Yes</v>
      </c>
      <c r="P202" s="14" t="str">
        <f>_xlfn.IFNA(+INDEX(Comp1!J:J,MATCH($B202,Comp1!$B:$B,0)),"No")</f>
        <v>Yes</v>
      </c>
      <c r="Q202" s="14">
        <f>_xlfn.IFNA(+INDEX(Comp1!K:K,MATCH($B202,Comp1!$B:$B,0)),"No")</f>
        <v>0</v>
      </c>
      <c r="R202" s="14">
        <f>_xlfn.IFNA(+INDEX(Comp1!L:L,MATCH($B202,Comp1!$B:$B,0)),"No")</f>
        <v>0</v>
      </c>
      <c r="S202" s="14">
        <f>_xlfn.IFNA(+INDEX(Comp1!M:M,MATCH($B202,Comp1!$B:$B,0)),"No")</f>
        <v>0</v>
      </c>
      <c r="T202" s="14">
        <f>_xlfn.IFNA(+INDEX(Comp1!N:N,MATCH($B202,Comp1!$B:$B,0)),"No")</f>
        <v>0</v>
      </c>
      <c r="U202" s="14">
        <f>_xlfn.IFNA(+INDEX(Comp1!O:O,MATCH($B202,Comp1!$B:$B,0)),"No")</f>
        <v>0</v>
      </c>
      <c r="V202" s="462">
        <f>IF(J202="yes",+INDEX('Final Comp Values'!$AY:$AY,MATCH('Monthy Targets'!$B202,'Final Comp Values'!C:C,0)),0)</f>
        <v>36.22</v>
      </c>
      <c r="W202" s="462">
        <f>IF(K202="yes",+INDEX('Final Comp Values'!$AY:$AY,MATCH('Monthy Targets'!$B202,'Final Comp Values'!$C:$C,0)),0)</f>
        <v>36.22</v>
      </c>
      <c r="X202" s="462">
        <f>IF(L202="yes",+INDEX('Final Comp Values'!$AY:$AY,MATCH('Monthy Targets'!$B202,'Final Comp Values'!$C:$C,0)),0)</f>
        <v>36.22</v>
      </c>
      <c r="Y202" s="462">
        <f>IF(M202="yes",+INDEX('Final Comp Values'!$BN:$BN,MATCH('Monthy Targets'!$B202,'Final Comp Values'!$C:$C,0)),0)</f>
        <v>36.22</v>
      </c>
      <c r="Z202" s="462">
        <f>IF(N202="yes",+INDEX('Final Comp Values'!$BN:$BN,MATCH('Monthy Targets'!$B202,'Final Comp Values'!$C:$C,0)),0)</f>
        <v>36.22</v>
      </c>
      <c r="AA202" s="462">
        <f>IF(O202="yes",+INDEX('Final Comp Values'!$BN:$BN,MATCH('Monthy Targets'!$B202,'Final Comp Values'!$C:$C,0)),0)</f>
        <v>36.22</v>
      </c>
      <c r="AB202" s="462">
        <f>IF(P202="yes",+INDEX('Final Comp Values'!$BR:$BR,MATCH('Monthy Targets'!$B202,'Final Comp Values'!$C:$C,0)),0)</f>
        <v>36.380000000000003</v>
      </c>
      <c r="AC202" s="462">
        <f>IF(Q202="yes",+INDEX('Final Comp Values'!$BR:$BR,MATCH('Monthy Targets'!$B202,'Final Comp Values'!$C:$C,0)),0)</f>
        <v>0</v>
      </c>
      <c r="AD202" s="462">
        <f>IF(R202="yes",+INDEX('Final Comp Values'!$BR:$BR,MATCH('Monthy Targets'!$B202,'Final Comp Values'!$C:$C,0)),0)</f>
        <v>0</v>
      </c>
      <c r="AE202" s="462">
        <f>IF(S202="yes",+INDEX('Final Comp Values'!$BV:$BV,MATCH('Monthy Targets'!$B202,'Final Comp Values'!$C:$C,0)),0)</f>
        <v>0</v>
      </c>
      <c r="AF202" s="462">
        <f>IF(T202="yes",+INDEX('Final Comp Values'!$BV:$BV,MATCH('Monthy Targets'!$B202,'Final Comp Values'!$C:$C,0)),0)</f>
        <v>0</v>
      </c>
      <c r="AG202" s="462">
        <f>IF(U202="yes",+INDEX('Final Comp Values'!$BV:$BV,MATCH('Monthy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t="str">
        <f>_xlfn.IFNA(+INDEX(Comp1!I:I,MATCH($B203,Comp1!$B:$B,0)),"No")</f>
        <v>Yes</v>
      </c>
      <c r="P203" s="14" t="str">
        <f>_xlfn.IFNA(+INDEX(Comp1!J:J,MATCH($B203,Comp1!$B:$B,0)),"No")</f>
        <v>Yes</v>
      </c>
      <c r="Q203" s="14">
        <f>_xlfn.IFNA(+INDEX(Comp1!K:K,MATCH($B203,Comp1!$B:$B,0)),"No")</f>
        <v>0</v>
      </c>
      <c r="R203" s="14">
        <f>_xlfn.IFNA(+INDEX(Comp1!L:L,MATCH($B203,Comp1!$B:$B,0)),"No")</f>
        <v>0</v>
      </c>
      <c r="S203" s="14">
        <f>_xlfn.IFNA(+INDEX(Comp1!M:M,MATCH($B203,Comp1!$B:$B,0)),"No")</f>
        <v>0</v>
      </c>
      <c r="T203" s="14">
        <f>_xlfn.IFNA(+INDEX(Comp1!N:N,MATCH($B203,Comp1!$B:$B,0)),"No")</f>
        <v>0</v>
      </c>
      <c r="U203" s="14">
        <f>_xlfn.IFNA(+INDEX(Comp1!O:O,MATCH($B203,Comp1!$B:$B,0)),"No")</f>
        <v>0</v>
      </c>
      <c r="V203" s="462">
        <f>IF(J203="yes",+INDEX('Final Comp Values'!$AY:$AY,MATCH('Monthy Targets'!$B203,'Final Comp Values'!C:C,0)),0)</f>
        <v>6.93</v>
      </c>
      <c r="W203" s="462">
        <f>IF(K203="yes",+INDEX('Final Comp Values'!$AY:$AY,MATCH('Monthy Targets'!$B203,'Final Comp Values'!$C:$C,0)),0)</f>
        <v>6.93</v>
      </c>
      <c r="X203" s="462">
        <f>IF(L203="yes",+INDEX('Final Comp Values'!$AY:$AY,MATCH('Monthy Targets'!$B203,'Final Comp Values'!$C:$C,0)),0)</f>
        <v>6.93</v>
      </c>
      <c r="Y203" s="462">
        <f>IF(M203="yes",+INDEX('Final Comp Values'!$BN:$BN,MATCH('Monthy Targets'!$B203,'Final Comp Values'!$C:$C,0)),0)</f>
        <v>6.93</v>
      </c>
      <c r="Z203" s="462">
        <f>IF(N203="yes",+INDEX('Final Comp Values'!$BN:$BN,MATCH('Monthy Targets'!$B203,'Final Comp Values'!$C:$C,0)),0)</f>
        <v>6.93</v>
      </c>
      <c r="AA203" s="462">
        <f>IF(O203="yes",+INDEX('Final Comp Values'!$BN:$BN,MATCH('Monthy Targets'!$B203,'Final Comp Values'!$C:$C,0)),0)</f>
        <v>6.93</v>
      </c>
      <c r="AB203" s="462">
        <f>IF(P203="yes",+INDEX('Final Comp Values'!$BR:$BR,MATCH('Monthy Targets'!$B203,'Final Comp Values'!$C:$C,0)),0)</f>
        <v>6.97</v>
      </c>
      <c r="AC203" s="462">
        <f>IF(Q203="yes",+INDEX('Final Comp Values'!$BR:$BR,MATCH('Monthy Targets'!$B203,'Final Comp Values'!$C:$C,0)),0)</f>
        <v>0</v>
      </c>
      <c r="AD203" s="462">
        <f>IF(R203="yes",+INDEX('Final Comp Values'!$BR:$BR,MATCH('Monthy Targets'!$B203,'Final Comp Values'!$C:$C,0)),0)</f>
        <v>0</v>
      </c>
      <c r="AE203" s="462">
        <f>IF(S203="yes",+INDEX('Final Comp Values'!$BV:$BV,MATCH('Monthy Targets'!$B203,'Final Comp Values'!$C:$C,0)),0)</f>
        <v>0</v>
      </c>
      <c r="AF203" s="462">
        <f>IF(T203="yes",+INDEX('Final Comp Values'!$BV:$BV,MATCH('Monthy Targets'!$B203,'Final Comp Values'!$C:$C,0)),0)</f>
        <v>0</v>
      </c>
      <c r="AG203" s="462">
        <f>IF(U203="yes",+INDEX('Final Comp Values'!$BV:$BV,MATCH('Monthy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t="str">
        <f>_xlfn.IFNA(+INDEX(Comp1!I:I,MATCH($B204,Comp1!$B:$B,0)),"No")</f>
        <v>Yes</v>
      </c>
      <c r="P204" s="14" t="str">
        <f>_xlfn.IFNA(+INDEX(Comp1!J:J,MATCH($B204,Comp1!$B:$B,0)),"No")</f>
        <v>Yes</v>
      </c>
      <c r="Q204" s="14">
        <f>_xlfn.IFNA(+INDEX(Comp1!K:K,MATCH($B204,Comp1!$B:$B,0)),"No")</f>
        <v>0</v>
      </c>
      <c r="R204" s="14">
        <f>_xlfn.IFNA(+INDEX(Comp1!L:L,MATCH($B204,Comp1!$B:$B,0)),"No")</f>
        <v>0</v>
      </c>
      <c r="S204" s="14">
        <f>_xlfn.IFNA(+INDEX(Comp1!M:M,MATCH($B204,Comp1!$B:$B,0)),"No")</f>
        <v>0</v>
      </c>
      <c r="T204" s="14">
        <f>_xlfn.IFNA(+INDEX(Comp1!N:N,MATCH($B204,Comp1!$B:$B,0)),"No")</f>
        <v>0</v>
      </c>
      <c r="U204" s="14">
        <f>_xlfn.IFNA(+INDEX(Comp1!O:O,MATCH($B204,Comp1!$B:$B,0)),"No")</f>
        <v>0</v>
      </c>
      <c r="V204" s="462">
        <f>IF(J204="yes",+INDEX('Final Comp Values'!$AY:$AY,MATCH('Monthy Targets'!$B204,'Final Comp Values'!C:C,0)),0)</f>
        <v>9.83</v>
      </c>
      <c r="W204" s="462">
        <f>IF(K204="yes",+INDEX('Final Comp Values'!$AY:$AY,MATCH('Monthy Targets'!$B204,'Final Comp Values'!$C:$C,0)),0)</f>
        <v>9.83</v>
      </c>
      <c r="X204" s="462">
        <f>IF(L204="yes",+INDEX('Final Comp Values'!$AY:$AY,MATCH('Monthy Targets'!$B204,'Final Comp Values'!$C:$C,0)),0)</f>
        <v>9.83</v>
      </c>
      <c r="Y204" s="462">
        <f>IF(M204="yes",+INDEX('Final Comp Values'!$BN:$BN,MATCH('Monthy Targets'!$B204,'Final Comp Values'!$C:$C,0)),0)</f>
        <v>9.83</v>
      </c>
      <c r="Z204" s="462">
        <f>IF(N204="yes",+INDEX('Final Comp Values'!$BN:$BN,MATCH('Monthy Targets'!$B204,'Final Comp Values'!$C:$C,0)),0)</f>
        <v>9.83</v>
      </c>
      <c r="AA204" s="462">
        <f>IF(O204="yes",+INDEX('Final Comp Values'!$BN:$BN,MATCH('Monthy Targets'!$B204,'Final Comp Values'!$C:$C,0)),0)</f>
        <v>9.83</v>
      </c>
      <c r="AB204" s="462">
        <f>IF(P204="yes",+INDEX('Final Comp Values'!$BR:$BR,MATCH('Monthy Targets'!$B204,'Final Comp Values'!$C:$C,0)),0)</f>
        <v>9.8699999999999992</v>
      </c>
      <c r="AC204" s="462">
        <f>IF(Q204="yes",+INDEX('Final Comp Values'!$BR:$BR,MATCH('Monthy Targets'!$B204,'Final Comp Values'!$C:$C,0)),0)</f>
        <v>0</v>
      </c>
      <c r="AD204" s="462">
        <f>IF(R204="yes",+INDEX('Final Comp Values'!$BR:$BR,MATCH('Monthy Targets'!$B204,'Final Comp Values'!$C:$C,0)),0)</f>
        <v>0</v>
      </c>
      <c r="AE204" s="462">
        <f>IF(S204="yes",+INDEX('Final Comp Values'!$BV:$BV,MATCH('Monthy Targets'!$B204,'Final Comp Values'!$C:$C,0)),0)</f>
        <v>0</v>
      </c>
      <c r="AF204" s="462">
        <f>IF(T204="yes",+INDEX('Final Comp Values'!$BV:$BV,MATCH('Monthy Targets'!$B204,'Final Comp Values'!$C:$C,0)),0)</f>
        <v>0</v>
      </c>
      <c r="AG204" s="462">
        <f>IF(U204="yes",+INDEX('Final Comp Values'!$BV:$BV,MATCH('Monthy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t="str">
        <f>_xlfn.IFNA(+INDEX(Comp1!I:I,MATCH($B205,Comp1!$B:$B,0)),"No")</f>
        <v>Yes</v>
      </c>
      <c r="P205" s="14" t="str">
        <f>_xlfn.IFNA(+INDEX(Comp1!J:J,MATCH($B205,Comp1!$B:$B,0)),"No")</f>
        <v>Yes</v>
      </c>
      <c r="Q205" s="14">
        <f>_xlfn.IFNA(+INDEX(Comp1!K:K,MATCH($B205,Comp1!$B:$B,0)),"No")</f>
        <v>0</v>
      </c>
      <c r="R205" s="14">
        <f>_xlfn.IFNA(+INDEX(Comp1!L:L,MATCH($B205,Comp1!$B:$B,0)),"No")</f>
        <v>0</v>
      </c>
      <c r="S205" s="14">
        <f>_xlfn.IFNA(+INDEX(Comp1!M:M,MATCH($B205,Comp1!$B:$B,0)),"No")</f>
        <v>0</v>
      </c>
      <c r="T205" s="14">
        <f>_xlfn.IFNA(+INDEX(Comp1!N:N,MATCH($B205,Comp1!$B:$B,0)),"No")</f>
        <v>0</v>
      </c>
      <c r="U205" s="14">
        <f>_xlfn.IFNA(+INDEX(Comp1!O:O,MATCH($B205,Comp1!$B:$B,0)),"No")</f>
        <v>0</v>
      </c>
      <c r="V205" s="462">
        <f>IF(J205="yes",+INDEX('Final Comp Values'!$AY:$AY,MATCH('Monthy Targets'!$B205,'Final Comp Values'!C:C,0)),0)</f>
        <v>10.36</v>
      </c>
      <c r="W205" s="462">
        <f>IF(K205="yes",+INDEX('Final Comp Values'!$AY:$AY,MATCH('Monthy Targets'!$B205,'Final Comp Values'!$C:$C,0)),0)</f>
        <v>10.36</v>
      </c>
      <c r="X205" s="462">
        <f>IF(L205="yes",+INDEX('Final Comp Values'!$AY:$AY,MATCH('Monthy Targets'!$B205,'Final Comp Values'!$C:$C,0)),0)</f>
        <v>10.36</v>
      </c>
      <c r="Y205" s="462">
        <f>IF(M205="yes",+INDEX('Final Comp Values'!$BN:$BN,MATCH('Monthy Targets'!$B205,'Final Comp Values'!$C:$C,0)),0)</f>
        <v>10.36</v>
      </c>
      <c r="Z205" s="462">
        <f>IF(N205="yes",+INDEX('Final Comp Values'!$BN:$BN,MATCH('Monthy Targets'!$B205,'Final Comp Values'!$C:$C,0)),0)</f>
        <v>10.36</v>
      </c>
      <c r="AA205" s="462">
        <f>IF(O205="yes",+INDEX('Final Comp Values'!$BN:$BN,MATCH('Monthy Targets'!$B205,'Final Comp Values'!$C:$C,0)),0)</f>
        <v>10.36</v>
      </c>
      <c r="AB205" s="462">
        <f>IF(P205="yes",+INDEX('Final Comp Values'!$BR:$BR,MATCH('Monthy Targets'!$B205,'Final Comp Values'!$C:$C,0)),0)</f>
        <v>10.41</v>
      </c>
      <c r="AC205" s="462">
        <f>IF(Q205="yes",+INDEX('Final Comp Values'!$BR:$BR,MATCH('Monthy Targets'!$B205,'Final Comp Values'!$C:$C,0)),0)</f>
        <v>0</v>
      </c>
      <c r="AD205" s="462">
        <f>IF(R205="yes",+INDEX('Final Comp Values'!$BR:$BR,MATCH('Monthy Targets'!$B205,'Final Comp Values'!$C:$C,0)),0)</f>
        <v>0</v>
      </c>
      <c r="AE205" s="462">
        <f>IF(S205="yes",+INDEX('Final Comp Values'!$BV:$BV,MATCH('Monthy Targets'!$B205,'Final Comp Values'!$C:$C,0)),0)</f>
        <v>0</v>
      </c>
      <c r="AF205" s="462">
        <f>IF(T205="yes",+INDEX('Final Comp Values'!$BV:$BV,MATCH('Monthy Targets'!$B205,'Final Comp Values'!$C:$C,0)),0)</f>
        <v>0</v>
      </c>
      <c r="AG205" s="462">
        <f>IF(U205="yes",+INDEX('Final Comp Values'!$BV:$BV,MATCH('Monthy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t="str">
        <f>_xlfn.IFNA(+INDEX(Comp1!I:I,MATCH($B206,Comp1!$B:$B,0)),"No")</f>
        <v>Yes</v>
      </c>
      <c r="P206" s="14" t="str">
        <f>_xlfn.IFNA(+INDEX(Comp1!J:J,MATCH($B206,Comp1!$B:$B,0)),"No")</f>
        <v>Yes</v>
      </c>
      <c r="Q206" s="14">
        <f>_xlfn.IFNA(+INDEX(Comp1!K:K,MATCH($B206,Comp1!$B:$B,0)),"No")</f>
        <v>0</v>
      </c>
      <c r="R206" s="14">
        <f>_xlfn.IFNA(+INDEX(Comp1!L:L,MATCH($B206,Comp1!$B:$B,0)),"No")</f>
        <v>0</v>
      </c>
      <c r="S206" s="14">
        <f>_xlfn.IFNA(+INDEX(Comp1!M:M,MATCH($B206,Comp1!$B:$B,0)),"No")</f>
        <v>0</v>
      </c>
      <c r="T206" s="14">
        <f>_xlfn.IFNA(+INDEX(Comp1!N:N,MATCH($B206,Comp1!$B:$B,0)),"No")</f>
        <v>0</v>
      </c>
      <c r="U206" s="14">
        <f>_xlfn.IFNA(+INDEX(Comp1!O:O,MATCH($B206,Comp1!$B:$B,0)),"No")</f>
        <v>0</v>
      </c>
      <c r="V206" s="462">
        <f>IF(J206="yes",+INDEX('Final Comp Values'!$AY:$AY,MATCH('Monthy Targets'!$B206,'Final Comp Values'!C:C,0)),0)</f>
        <v>5.63</v>
      </c>
      <c r="W206" s="462">
        <f>IF(K206="yes",+INDEX('Final Comp Values'!$AY:$AY,MATCH('Monthy Targets'!$B206,'Final Comp Values'!$C:$C,0)),0)</f>
        <v>5.63</v>
      </c>
      <c r="X206" s="462">
        <f>IF(L206="yes",+INDEX('Final Comp Values'!$AY:$AY,MATCH('Monthy Targets'!$B206,'Final Comp Values'!$C:$C,0)),0)</f>
        <v>5.63</v>
      </c>
      <c r="Y206" s="462">
        <f>IF(M206="yes",+INDEX('Final Comp Values'!$BN:$BN,MATCH('Monthy Targets'!$B206,'Final Comp Values'!$C:$C,0)),0)</f>
        <v>5.63</v>
      </c>
      <c r="Z206" s="462">
        <f>IF(N206="yes",+INDEX('Final Comp Values'!$BN:$BN,MATCH('Monthy Targets'!$B206,'Final Comp Values'!$C:$C,0)),0)</f>
        <v>5.63</v>
      </c>
      <c r="AA206" s="462">
        <f>IF(O206="yes",+INDEX('Final Comp Values'!$BN:$BN,MATCH('Monthy Targets'!$B206,'Final Comp Values'!$C:$C,0)),0)</f>
        <v>5.63</v>
      </c>
      <c r="AB206" s="462">
        <f>IF(P206="yes",+INDEX('Final Comp Values'!$BR:$BR,MATCH('Monthy Targets'!$B206,'Final Comp Values'!$C:$C,0)),0)</f>
        <v>5.66</v>
      </c>
      <c r="AC206" s="462">
        <f>IF(Q206="yes",+INDEX('Final Comp Values'!$BR:$BR,MATCH('Monthy Targets'!$B206,'Final Comp Values'!$C:$C,0)),0)</f>
        <v>0</v>
      </c>
      <c r="AD206" s="462">
        <f>IF(R206="yes",+INDEX('Final Comp Values'!$BR:$BR,MATCH('Monthy Targets'!$B206,'Final Comp Values'!$C:$C,0)),0)</f>
        <v>0</v>
      </c>
      <c r="AE206" s="462">
        <f>IF(S206="yes",+INDEX('Final Comp Values'!$BV:$BV,MATCH('Monthy Targets'!$B206,'Final Comp Values'!$C:$C,0)),0)</f>
        <v>0</v>
      </c>
      <c r="AF206" s="462">
        <f>IF(T206="yes",+INDEX('Final Comp Values'!$BV:$BV,MATCH('Monthy Targets'!$B206,'Final Comp Values'!$C:$C,0)),0)</f>
        <v>0</v>
      </c>
      <c r="AG206" s="462">
        <f>IF(U206="yes",+INDEX('Final Comp Values'!$BV:$BV,MATCH('Monthy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t="str">
        <f>_xlfn.IFNA(+INDEX(Comp1!I:I,MATCH($B207,Comp1!$B:$B,0)),"No")</f>
        <v>Yes</v>
      </c>
      <c r="P207" s="14" t="str">
        <f>_xlfn.IFNA(+INDEX(Comp1!J:J,MATCH($B207,Comp1!$B:$B,0)),"No")</f>
        <v>Yes</v>
      </c>
      <c r="Q207" s="14">
        <f>_xlfn.IFNA(+INDEX(Comp1!K:K,MATCH($B207,Comp1!$B:$B,0)),"No")</f>
        <v>0</v>
      </c>
      <c r="R207" s="14">
        <f>_xlfn.IFNA(+INDEX(Comp1!L:L,MATCH($B207,Comp1!$B:$B,0)),"No")</f>
        <v>0</v>
      </c>
      <c r="S207" s="14">
        <f>_xlfn.IFNA(+INDEX(Comp1!M:M,MATCH($B207,Comp1!$B:$B,0)),"No")</f>
        <v>0</v>
      </c>
      <c r="T207" s="14">
        <f>_xlfn.IFNA(+INDEX(Comp1!N:N,MATCH($B207,Comp1!$B:$B,0)),"No")</f>
        <v>0</v>
      </c>
      <c r="U207" s="14">
        <f>_xlfn.IFNA(+INDEX(Comp1!O:O,MATCH($B207,Comp1!$B:$B,0)),"No")</f>
        <v>0</v>
      </c>
      <c r="V207" s="462">
        <f>IF(J207="yes",+INDEX('Final Comp Values'!$AY:$AY,MATCH('Monthy Targets'!$B207,'Final Comp Values'!C:C,0)),0)</f>
        <v>11.02</v>
      </c>
      <c r="W207" s="462">
        <f>IF(K207="yes",+INDEX('Final Comp Values'!$AY:$AY,MATCH('Monthy Targets'!$B207,'Final Comp Values'!$C:$C,0)),0)</f>
        <v>11.02</v>
      </c>
      <c r="X207" s="462">
        <f>IF(L207="yes",+INDEX('Final Comp Values'!$AY:$AY,MATCH('Monthy Targets'!$B207,'Final Comp Values'!$C:$C,0)),0)</f>
        <v>11.02</v>
      </c>
      <c r="Y207" s="462">
        <f>IF(M207="yes",+INDEX('Final Comp Values'!$BN:$BN,MATCH('Monthy Targets'!$B207,'Final Comp Values'!$C:$C,0)),0)</f>
        <v>11.02</v>
      </c>
      <c r="Z207" s="462">
        <f>IF(N207="yes",+INDEX('Final Comp Values'!$BN:$BN,MATCH('Monthy Targets'!$B207,'Final Comp Values'!$C:$C,0)),0)</f>
        <v>11.02</v>
      </c>
      <c r="AA207" s="462">
        <f>IF(O207="yes",+INDEX('Final Comp Values'!$BN:$BN,MATCH('Monthy Targets'!$B207,'Final Comp Values'!$C:$C,0)),0)</f>
        <v>11.02</v>
      </c>
      <c r="AB207" s="462">
        <f>IF(P207="yes",+INDEX('Final Comp Values'!$BR:$BR,MATCH('Monthy Targets'!$B207,'Final Comp Values'!$C:$C,0)),0)</f>
        <v>11.08</v>
      </c>
      <c r="AC207" s="462">
        <f>IF(Q207="yes",+INDEX('Final Comp Values'!$BR:$BR,MATCH('Monthy Targets'!$B207,'Final Comp Values'!$C:$C,0)),0)</f>
        <v>0</v>
      </c>
      <c r="AD207" s="462">
        <f>IF(R207="yes",+INDEX('Final Comp Values'!$BR:$BR,MATCH('Monthy Targets'!$B207,'Final Comp Values'!$C:$C,0)),0)</f>
        <v>0</v>
      </c>
      <c r="AE207" s="462">
        <f>IF(S207="yes",+INDEX('Final Comp Values'!$BV:$BV,MATCH('Monthy Targets'!$B207,'Final Comp Values'!$C:$C,0)),0)</f>
        <v>0</v>
      </c>
      <c r="AF207" s="462">
        <f>IF(T207="yes",+INDEX('Final Comp Values'!$BV:$BV,MATCH('Monthy Targets'!$B207,'Final Comp Values'!$C:$C,0)),0)</f>
        <v>0</v>
      </c>
      <c r="AG207" s="462">
        <f>IF(U207="yes",+INDEX('Final Comp Values'!$BV:$BV,MATCH('Monthy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t="str">
        <f>_xlfn.IFNA(+INDEX(Comp1!I:I,MATCH($B208,Comp1!$B:$B,0)),"No")</f>
        <v>Yes</v>
      </c>
      <c r="P208" s="14" t="str">
        <f>_xlfn.IFNA(+INDEX(Comp1!J:J,MATCH($B208,Comp1!$B:$B,0)),"No")</f>
        <v>Yes</v>
      </c>
      <c r="Q208" s="14">
        <f>_xlfn.IFNA(+INDEX(Comp1!K:K,MATCH($B208,Comp1!$B:$B,0)),"No")</f>
        <v>0</v>
      </c>
      <c r="R208" s="14">
        <f>_xlfn.IFNA(+INDEX(Comp1!L:L,MATCH($B208,Comp1!$B:$B,0)),"No")</f>
        <v>0</v>
      </c>
      <c r="S208" s="14">
        <f>_xlfn.IFNA(+INDEX(Comp1!M:M,MATCH($B208,Comp1!$B:$B,0)),"No")</f>
        <v>0</v>
      </c>
      <c r="T208" s="14">
        <f>_xlfn.IFNA(+INDEX(Comp1!N:N,MATCH($B208,Comp1!$B:$B,0)),"No")</f>
        <v>0</v>
      </c>
      <c r="U208" s="14">
        <f>_xlfn.IFNA(+INDEX(Comp1!O:O,MATCH($B208,Comp1!$B:$B,0)),"No")</f>
        <v>0</v>
      </c>
      <c r="V208" s="462">
        <f>IF(J208="yes",+INDEX('Final Comp Values'!$AY:$AY,MATCH('Monthy Targets'!$B208,'Final Comp Values'!C:C,0)),0)</f>
        <v>5.92</v>
      </c>
      <c r="W208" s="462">
        <f>IF(K208="yes",+INDEX('Final Comp Values'!$AY:$AY,MATCH('Monthy Targets'!$B208,'Final Comp Values'!$C:$C,0)),0)</f>
        <v>5.92</v>
      </c>
      <c r="X208" s="462">
        <f>IF(L208="yes",+INDEX('Final Comp Values'!$AY:$AY,MATCH('Monthy Targets'!$B208,'Final Comp Values'!$C:$C,0)),0)</f>
        <v>5.92</v>
      </c>
      <c r="Y208" s="462">
        <f>IF(M208="yes",+INDEX('Final Comp Values'!$BN:$BN,MATCH('Monthy Targets'!$B208,'Final Comp Values'!$C:$C,0)),0)</f>
        <v>5.92</v>
      </c>
      <c r="Z208" s="462">
        <f>IF(N208="yes",+INDEX('Final Comp Values'!$BN:$BN,MATCH('Monthy Targets'!$B208,'Final Comp Values'!$C:$C,0)),0)</f>
        <v>5.92</v>
      </c>
      <c r="AA208" s="462">
        <f>IF(O208="yes",+INDEX('Final Comp Values'!$BN:$BN,MATCH('Monthy Targets'!$B208,'Final Comp Values'!$C:$C,0)),0)</f>
        <v>5.92</v>
      </c>
      <c r="AB208" s="462">
        <f>IF(P208="yes",+INDEX('Final Comp Values'!$BR:$BR,MATCH('Monthy Targets'!$B208,'Final Comp Values'!$C:$C,0)),0)</f>
        <v>5.92</v>
      </c>
      <c r="AC208" s="462">
        <f>IF(Q208="yes",+INDEX('Final Comp Values'!$BR:$BR,MATCH('Monthy Targets'!$B208,'Final Comp Values'!$C:$C,0)),0)</f>
        <v>0</v>
      </c>
      <c r="AD208" s="462">
        <f>IF(R208="yes",+INDEX('Final Comp Values'!$BR:$BR,MATCH('Monthy Targets'!$B208,'Final Comp Values'!$C:$C,0)),0)</f>
        <v>0</v>
      </c>
      <c r="AE208" s="462">
        <f>IF(S208="yes",+INDEX('Final Comp Values'!$BV:$BV,MATCH('Monthy Targets'!$B208,'Final Comp Values'!$C:$C,0)),0)</f>
        <v>0</v>
      </c>
      <c r="AF208" s="462">
        <f>IF(T208="yes",+INDEX('Final Comp Values'!$BV:$BV,MATCH('Monthy Targets'!$B208,'Final Comp Values'!$C:$C,0)),0)</f>
        <v>0</v>
      </c>
      <c r="AG208" s="462">
        <f>IF(U208="yes",+INDEX('Final Comp Values'!$BV:$BV,MATCH('Monthy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2">
        <f>IF(J209="yes",+INDEX('Final Comp Values'!$AY:$AY,MATCH('Monthy Targets'!$B209,'Final Comp Values'!C:C,0)),0)</f>
        <v>0</v>
      </c>
      <c r="W209" s="462">
        <f>IF(K209="yes",+INDEX('Final Comp Values'!$AY:$AY,MATCH('Monthy Targets'!$B209,'Final Comp Values'!$C:$C,0)),0)</f>
        <v>0</v>
      </c>
      <c r="X209" s="462">
        <f>IF(L209="yes",+INDEX('Final Comp Values'!$AY:$AY,MATCH('Monthy Targets'!$B209,'Final Comp Values'!$C:$C,0)),0)</f>
        <v>0</v>
      </c>
      <c r="Y209" s="462">
        <f>IF(M209="yes",+INDEX('Final Comp Values'!$BN:$BN,MATCH('Monthy Targets'!$B209,'Final Comp Values'!$C:$C,0)),0)</f>
        <v>0</v>
      </c>
      <c r="Z209" s="462">
        <f>IF(N209="yes",+INDEX('Final Comp Values'!$BN:$BN,MATCH('Monthy Targets'!$B209,'Final Comp Values'!$C:$C,0)),0)</f>
        <v>0</v>
      </c>
      <c r="AA209" s="462">
        <f>IF(O209="yes",+INDEX('Final Comp Values'!$BN:$BN,MATCH('Monthy Targets'!$B209,'Final Comp Values'!$C:$C,0)),0)</f>
        <v>0</v>
      </c>
      <c r="AB209" s="462">
        <f>IF(P209="yes",+INDEX('Final Comp Values'!$BR:$BR,MATCH('Monthy Targets'!$B209,'Final Comp Values'!$C:$C,0)),0)</f>
        <v>0</v>
      </c>
      <c r="AC209" s="462">
        <f>IF(Q209="yes",+INDEX('Final Comp Values'!$BR:$BR,MATCH('Monthy Targets'!$B209,'Final Comp Values'!$C:$C,0)),0)</f>
        <v>0</v>
      </c>
      <c r="AD209" s="462">
        <f>IF(R209="yes",+INDEX('Final Comp Values'!$BR:$BR,MATCH('Monthy Targets'!$B209,'Final Comp Values'!$C:$C,0)),0)</f>
        <v>0</v>
      </c>
      <c r="AE209" s="462">
        <f>IF(S209="yes",+INDEX('Final Comp Values'!$BV:$BV,MATCH('Monthy Targets'!$B209,'Final Comp Values'!$C:$C,0)),0)</f>
        <v>0</v>
      </c>
      <c r="AF209" s="462">
        <f>IF(T209="yes",+INDEX('Final Comp Values'!$BV:$BV,MATCH('Monthy Targets'!$B209,'Final Comp Values'!$C:$C,0)),0)</f>
        <v>0</v>
      </c>
      <c r="AG209" s="462">
        <f>IF(U209="yes",+INDEX('Final Comp Values'!$BV:$BV,MATCH('Monthy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t="str">
        <f>_xlfn.IFNA(+INDEX(Comp1!I:I,MATCH($B210,Comp1!$B:$B,0)),"No")</f>
        <v>Yes</v>
      </c>
      <c r="P210" s="14" t="str">
        <f>_xlfn.IFNA(+INDEX(Comp1!J:J,MATCH($B210,Comp1!$B:$B,0)),"No")</f>
        <v>Yes</v>
      </c>
      <c r="Q210" s="14">
        <f>_xlfn.IFNA(+INDEX(Comp1!K:K,MATCH($B210,Comp1!$B:$B,0)),"No")</f>
        <v>0</v>
      </c>
      <c r="R210" s="14">
        <f>_xlfn.IFNA(+INDEX(Comp1!L:L,MATCH($B210,Comp1!$B:$B,0)),"No")</f>
        <v>0</v>
      </c>
      <c r="S210" s="14">
        <f>_xlfn.IFNA(+INDEX(Comp1!M:M,MATCH($B210,Comp1!$B:$B,0)),"No")</f>
        <v>0</v>
      </c>
      <c r="T210" s="14">
        <f>_xlfn.IFNA(+INDEX(Comp1!N:N,MATCH($B210,Comp1!$B:$B,0)),"No")</f>
        <v>0</v>
      </c>
      <c r="U210" s="14">
        <f>_xlfn.IFNA(+INDEX(Comp1!O:O,MATCH($B210,Comp1!$B:$B,0)),"No")</f>
        <v>0</v>
      </c>
      <c r="V210" s="462">
        <f>IF(J210="yes",+INDEX('Final Comp Values'!$AY:$AY,MATCH('Monthy Targets'!$B210,'Final Comp Values'!C:C,0)),0)</f>
        <v>2.69</v>
      </c>
      <c r="W210" s="462">
        <f>IF(K210="yes",+INDEX('Final Comp Values'!$AY:$AY,MATCH('Monthy Targets'!$B210,'Final Comp Values'!$C:$C,0)),0)</f>
        <v>2.69</v>
      </c>
      <c r="X210" s="462">
        <f>IF(L210="yes",+INDEX('Final Comp Values'!$AY:$AY,MATCH('Monthy Targets'!$B210,'Final Comp Values'!$C:$C,0)),0)</f>
        <v>2.69</v>
      </c>
      <c r="Y210" s="462">
        <f>IF(M210="yes",+INDEX('Final Comp Values'!$BN:$BN,MATCH('Monthy Targets'!$B210,'Final Comp Values'!$C:$C,0)),0)</f>
        <v>2.69</v>
      </c>
      <c r="Z210" s="462">
        <f>IF(N210="yes",+INDEX('Final Comp Values'!$BN:$BN,MATCH('Monthy Targets'!$B210,'Final Comp Values'!$C:$C,0)),0)</f>
        <v>2.69</v>
      </c>
      <c r="AA210" s="462">
        <f>IF(O210="yes",+INDEX('Final Comp Values'!$BN:$BN,MATCH('Monthy Targets'!$B210,'Final Comp Values'!$C:$C,0)),0)</f>
        <v>2.69</v>
      </c>
      <c r="AB210" s="462">
        <f>IF(P210="yes",+INDEX('Final Comp Values'!$BR:$BR,MATCH('Monthy Targets'!$B210,'Final Comp Values'!$C:$C,0)),0)</f>
        <v>2.71</v>
      </c>
      <c r="AC210" s="462">
        <f>IF(Q210="yes",+INDEX('Final Comp Values'!$BR:$BR,MATCH('Monthy Targets'!$B210,'Final Comp Values'!$C:$C,0)),0)</f>
        <v>0</v>
      </c>
      <c r="AD210" s="462">
        <f>IF(R210="yes",+INDEX('Final Comp Values'!$BR:$BR,MATCH('Monthy Targets'!$B210,'Final Comp Values'!$C:$C,0)),0)</f>
        <v>0</v>
      </c>
      <c r="AE210" s="462">
        <f>IF(S210="yes",+INDEX('Final Comp Values'!$BV:$BV,MATCH('Monthy Targets'!$B210,'Final Comp Values'!$C:$C,0)),0)</f>
        <v>0</v>
      </c>
      <c r="AF210" s="462">
        <f>IF(T210="yes",+INDEX('Final Comp Values'!$BV:$BV,MATCH('Monthy Targets'!$B210,'Final Comp Values'!$C:$C,0)),0)</f>
        <v>0</v>
      </c>
      <c r="AG210" s="462">
        <f>IF(U210="yes",+INDEX('Final Comp Values'!$BV:$BV,MATCH('Monthy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t="str">
        <f>_xlfn.IFNA(+INDEX(Comp1!I:I,MATCH($B211,Comp1!$B:$B,0)),"No")</f>
        <v>Yes</v>
      </c>
      <c r="P211" s="14" t="str">
        <f>_xlfn.IFNA(+INDEX(Comp1!J:J,MATCH($B211,Comp1!$B:$B,0)),"No")</f>
        <v>Yes</v>
      </c>
      <c r="Q211" s="14">
        <f>_xlfn.IFNA(+INDEX(Comp1!K:K,MATCH($B211,Comp1!$B:$B,0)),"No")</f>
        <v>0</v>
      </c>
      <c r="R211" s="14">
        <f>_xlfn.IFNA(+INDEX(Comp1!L:L,MATCH($B211,Comp1!$B:$B,0)),"No")</f>
        <v>0</v>
      </c>
      <c r="S211" s="14">
        <f>_xlfn.IFNA(+INDEX(Comp1!M:M,MATCH($B211,Comp1!$B:$B,0)),"No")</f>
        <v>0</v>
      </c>
      <c r="T211" s="14">
        <f>_xlfn.IFNA(+INDEX(Comp1!N:N,MATCH($B211,Comp1!$B:$B,0)),"No")</f>
        <v>0</v>
      </c>
      <c r="U211" s="14">
        <f>_xlfn.IFNA(+INDEX(Comp1!O:O,MATCH($B211,Comp1!$B:$B,0)),"No")</f>
        <v>0</v>
      </c>
      <c r="V211" s="462">
        <f>IF(J211="yes",+INDEX('Final Comp Values'!$AY:$AY,MATCH('Monthy Targets'!$B211,'Final Comp Values'!C:C,0)),0)</f>
        <v>4.34</v>
      </c>
      <c r="W211" s="462">
        <f>IF(K211="yes",+INDEX('Final Comp Values'!$AY:$AY,MATCH('Monthy Targets'!$B211,'Final Comp Values'!$C:$C,0)),0)</f>
        <v>4.34</v>
      </c>
      <c r="X211" s="462">
        <f>IF(L211="yes",+INDEX('Final Comp Values'!$AY:$AY,MATCH('Monthy Targets'!$B211,'Final Comp Values'!$C:$C,0)),0)</f>
        <v>4.34</v>
      </c>
      <c r="Y211" s="462">
        <f>IF(M211="yes",+INDEX('Final Comp Values'!$BN:$BN,MATCH('Monthy Targets'!$B211,'Final Comp Values'!$C:$C,0)),0)</f>
        <v>4.34</v>
      </c>
      <c r="Z211" s="462">
        <f>IF(N211="yes",+INDEX('Final Comp Values'!$BN:$BN,MATCH('Monthy Targets'!$B211,'Final Comp Values'!$C:$C,0)),0)</f>
        <v>4.34</v>
      </c>
      <c r="AA211" s="462">
        <f>IF(O211="yes",+INDEX('Final Comp Values'!$BN:$BN,MATCH('Monthy Targets'!$B211,'Final Comp Values'!$C:$C,0)),0)</f>
        <v>4.34</v>
      </c>
      <c r="AB211" s="462">
        <f>IF(P211="yes",+INDEX('Final Comp Values'!$BR:$BR,MATCH('Monthy Targets'!$B211,'Final Comp Values'!$C:$C,0)),0)</f>
        <v>4.3600000000000003</v>
      </c>
      <c r="AC211" s="462">
        <f>IF(Q211="yes",+INDEX('Final Comp Values'!$BR:$BR,MATCH('Monthy Targets'!$B211,'Final Comp Values'!$C:$C,0)),0)</f>
        <v>0</v>
      </c>
      <c r="AD211" s="462">
        <f>IF(R211="yes",+INDEX('Final Comp Values'!$BR:$BR,MATCH('Monthy Targets'!$B211,'Final Comp Values'!$C:$C,0)),0)</f>
        <v>0</v>
      </c>
      <c r="AE211" s="462">
        <f>IF(S211="yes",+INDEX('Final Comp Values'!$BV:$BV,MATCH('Monthy Targets'!$B211,'Final Comp Values'!$C:$C,0)),0)</f>
        <v>0</v>
      </c>
      <c r="AF211" s="462">
        <f>IF(T211="yes",+INDEX('Final Comp Values'!$BV:$BV,MATCH('Monthy Targets'!$B211,'Final Comp Values'!$C:$C,0)),0)</f>
        <v>0</v>
      </c>
      <c r="AG211" s="462">
        <f>IF(U211="yes",+INDEX('Final Comp Values'!$BV:$BV,MATCH('Monthy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2">
        <f>IF(J212="yes",+INDEX('Final Comp Values'!$AY:$AY,MATCH('Monthy Targets'!$B212,'Final Comp Values'!C:C,0)),0)</f>
        <v>0</v>
      </c>
      <c r="W212" s="462">
        <f>IF(K212="yes",+INDEX('Final Comp Values'!$AY:$AY,MATCH('Monthy Targets'!$B212,'Final Comp Values'!$C:$C,0)),0)</f>
        <v>0</v>
      </c>
      <c r="X212" s="462">
        <f>IF(L212="yes",+INDEX('Final Comp Values'!$AY:$AY,MATCH('Monthy Targets'!$B212,'Final Comp Values'!$C:$C,0)),0)</f>
        <v>0</v>
      </c>
      <c r="Y212" s="462">
        <f>IF(M212="yes",+INDEX('Final Comp Values'!$BN:$BN,MATCH('Monthy Targets'!$B212,'Final Comp Values'!$C:$C,0)),0)</f>
        <v>0</v>
      </c>
      <c r="Z212" s="462">
        <f>IF(N212="yes",+INDEX('Final Comp Values'!$BN:$BN,MATCH('Monthy Targets'!$B212,'Final Comp Values'!$C:$C,0)),0)</f>
        <v>0</v>
      </c>
      <c r="AA212" s="462">
        <f>IF(O212="yes",+INDEX('Final Comp Values'!$BN:$BN,MATCH('Monthy Targets'!$B212,'Final Comp Values'!$C:$C,0)),0)</f>
        <v>0</v>
      </c>
      <c r="AB212" s="462">
        <f>IF(P212="yes",+INDEX('Final Comp Values'!$BR:$BR,MATCH('Monthy Targets'!$B212,'Final Comp Values'!$C:$C,0)),0)</f>
        <v>0</v>
      </c>
      <c r="AC212" s="462">
        <f>IF(Q212="yes",+INDEX('Final Comp Values'!$BR:$BR,MATCH('Monthy Targets'!$B212,'Final Comp Values'!$C:$C,0)),0)</f>
        <v>0</v>
      </c>
      <c r="AD212" s="462">
        <f>IF(R212="yes",+INDEX('Final Comp Values'!$BR:$BR,MATCH('Monthy Targets'!$B212,'Final Comp Values'!$C:$C,0)),0)</f>
        <v>0</v>
      </c>
      <c r="AE212" s="462">
        <f>IF(S212="yes",+INDEX('Final Comp Values'!$BV:$BV,MATCH('Monthy Targets'!$B212,'Final Comp Values'!$C:$C,0)),0)</f>
        <v>0</v>
      </c>
      <c r="AF212" s="462">
        <f>IF(T212="yes",+INDEX('Final Comp Values'!$BV:$BV,MATCH('Monthy Targets'!$B212,'Final Comp Values'!$C:$C,0)),0)</f>
        <v>0</v>
      </c>
      <c r="AG212" s="462">
        <f>IF(U212="yes",+INDEX('Final Comp Values'!$BV:$BV,MATCH('Monthy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2">
        <f>IF(J213="yes",+INDEX('Final Comp Values'!$AY:$AY,MATCH('Monthy Targets'!$B213,'Final Comp Values'!C:C,0)),0)</f>
        <v>0</v>
      </c>
      <c r="W213" s="462">
        <f>IF(K213="yes",+INDEX('Final Comp Values'!$AY:$AY,MATCH('Monthy Targets'!$B213,'Final Comp Values'!$C:$C,0)),0)</f>
        <v>0</v>
      </c>
      <c r="X213" s="462">
        <f>IF(L213="yes",+INDEX('Final Comp Values'!$AY:$AY,MATCH('Monthy Targets'!$B213,'Final Comp Values'!$C:$C,0)),0)</f>
        <v>0</v>
      </c>
      <c r="Y213" s="462">
        <f>IF(M213="yes",+INDEX('Final Comp Values'!$BN:$BN,MATCH('Monthy Targets'!$B213,'Final Comp Values'!$C:$C,0)),0)</f>
        <v>0</v>
      </c>
      <c r="Z213" s="462">
        <f>IF(N213="yes",+INDEX('Final Comp Values'!$BN:$BN,MATCH('Monthy Targets'!$B213,'Final Comp Values'!$C:$C,0)),0)</f>
        <v>0</v>
      </c>
      <c r="AA213" s="462">
        <f>IF(O213="yes",+INDEX('Final Comp Values'!$BN:$BN,MATCH('Monthy Targets'!$B213,'Final Comp Values'!$C:$C,0)),0)</f>
        <v>0</v>
      </c>
      <c r="AB213" s="462">
        <f>IF(P213="yes",+INDEX('Final Comp Values'!$BR:$BR,MATCH('Monthy Targets'!$B213,'Final Comp Values'!$C:$C,0)),0)</f>
        <v>0</v>
      </c>
      <c r="AC213" s="462">
        <f>IF(Q213="yes",+INDEX('Final Comp Values'!$BR:$BR,MATCH('Monthy Targets'!$B213,'Final Comp Values'!$C:$C,0)),0)</f>
        <v>0</v>
      </c>
      <c r="AD213" s="462">
        <f>IF(R213="yes",+INDEX('Final Comp Values'!$BR:$BR,MATCH('Monthy Targets'!$B213,'Final Comp Values'!$C:$C,0)),0)</f>
        <v>0</v>
      </c>
      <c r="AE213" s="462">
        <f>IF(S213="yes",+INDEX('Final Comp Values'!$BV:$BV,MATCH('Monthy Targets'!$B213,'Final Comp Values'!$C:$C,0)),0)</f>
        <v>0</v>
      </c>
      <c r="AF213" s="462">
        <f>IF(T213="yes",+INDEX('Final Comp Values'!$BV:$BV,MATCH('Monthy Targets'!$B213,'Final Comp Values'!$C:$C,0)),0)</f>
        <v>0</v>
      </c>
      <c r="AG213" s="462">
        <f>IF(U213="yes",+INDEX('Final Comp Values'!$BV:$BV,MATCH('Monthy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t="str">
        <f>_xlfn.IFNA(+INDEX(Comp1!I:I,MATCH($B214,Comp1!$B:$B,0)),"No")</f>
        <v>Yes</v>
      </c>
      <c r="P214" s="14" t="str">
        <f>_xlfn.IFNA(+INDEX(Comp1!J:J,MATCH($B214,Comp1!$B:$B,0)),"No")</f>
        <v>Yes</v>
      </c>
      <c r="Q214" s="14">
        <f>_xlfn.IFNA(+INDEX(Comp1!K:K,MATCH($B214,Comp1!$B:$B,0)),"No")</f>
        <v>0</v>
      </c>
      <c r="R214" s="14">
        <f>_xlfn.IFNA(+INDEX(Comp1!L:L,MATCH($B214,Comp1!$B:$B,0)),"No")</f>
        <v>0</v>
      </c>
      <c r="S214" s="14">
        <f>_xlfn.IFNA(+INDEX(Comp1!M:M,MATCH($B214,Comp1!$B:$B,0)),"No")</f>
        <v>0</v>
      </c>
      <c r="T214" s="14">
        <f>_xlfn.IFNA(+INDEX(Comp1!N:N,MATCH($B214,Comp1!$B:$B,0)),"No")</f>
        <v>0</v>
      </c>
      <c r="U214" s="14">
        <f>_xlfn.IFNA(+INDEX(Comp1!O:O,MATCH($B214,Comp1!$B:$B,0)),"No")</f>
        <v>0</v>
      </c>
      <c r="V214" s="462">
        <f>IF(J214="yes",+INDEX('Final Comp Values'!$AY:$AY,MATCH('Monthy Targets'!$B214,'Final Comp Values'!C:C,0)),0)</f>
        <v>11.79</v>
      </c>
      <c r="W214" s="462">
        <f>IF(K214="yes",+INDEX('Final Comp Values'!$AY:$AY,MATCH('Monthy Targets'!$B214,'Final Comp Values'!$C:$C,0)),0)</f>
        <v>11.79</v>
      </c>
      <c r="X214" s="462">
        <f>IF(L214="yes",+INDEX('Final Comp Values'!$AY:$AY,MATCH('Monthy Targets'!$B214,'Final Comp Values'!$C:$C,0)),0)</f>
        <v>11.79</v>
      </c>
      <c r="Y214" s="462">
        <f>IF(M214="yes",+INDEX('Final Comp Values'!$BN:$BN,MATCH('Monthy Targets'!$B214,'Final Comp Values'!$C:$C,0)),0)</f>
        <v>11.79</v>
      </c>
      <c r="Z214" s="462">
        <f>IF(N214="yes",+INDEX('Final Comp Values'!$BN:$BN,MATCH('Monthy Targets'!$B214,'Final Comp Values'!$C:$C,0)),0)</f>
        <v>11.79</v>
      </c>
      <c r="AA214" s="462">
        <f>IF(O214="yes",+INDEX('Final Comp Values'!$BN:$BN,MATCH('Monthy Targets'!$B214,'Final Comp Values'!$C:$C,0)),0)</f>
        <v>11.79</v>
      </c>
      <c r="AB214" s="462">
        <f>IF(P214="yes",+INDEX('Final Comp Values'!$BR:$BR,MATCH('Monthy Targets'!$B214,'Final Comp Values'!$C:$C,0)),0)</f>
        <v>11.84</v>
      </c>
      <c r="AC214" s="462">
        <f>IF(Q214="yes",+INDEX('Final Comp Values'!$BR:$BR,MATCH('Monthy Targets'!$B214,'Final Comp Values'!$C:$C,0)),0)</f>
        <v>0</v>
      </c>
      <c r="AD214" s="462">
        <f>IF(R214="yes",+INDEX('Final Comp Values'!$BR:$BR,MATCH('Monthy Targets'!$B214,'Final Comp Values'!$C:$C,0)),0)</f>
        <v>0</v>
      </c>
      <c r="AE214" s="462">
        <f>IF(S214="yes",+INDEX('Final Comp Values'!$BV:$BV,MATCH('Monthy Targets'!$B214,'Final Comp Values'!$C:$C,0)),0)</f>
        <v>0</v>
      </c>
      <c r="AF214" s="462">
        <f>IF(T214="yes",+INDEX('Final Comp Values'!$BV:$BV,MATCH('Monthy Targets'!$B214,'Final Comp Values'!$C:$C,0)),0)</f>
        <v>0</v>
      </c>
      <c r="AG214" s="462">
        <f>IF(U214="yes",+INDEX('Final Comp Values'!$BV:$BV,MATCH('Monthy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t="str">
        <f>_xlfn.IFNA(+INDEX(Comp1!I:I,MATCH($B215,Comp1!$B:$B,0)),"No")</f>
        <v>Yes</v>
      </c>
      <c r="P215" s="14" t="str">
        <f>_xlfn.IFNA(+INDEX(Comp1!J:J,MATCH($B215,Comp1!$B:$B,0)),"No")</f>
        <v>Yes</v>
      </c>
      <c r="Q215" s="14">
        <f>_xlfn.IFNA(+INDEX(Comp1!K:K,MATCH($B215,Comp1!$B:$B,0)),"No")</f>
        <v>0</v>
      </c>
      <c r="R215" s="14">
        <f>_xlfn.IFNA(+INDEX(Comp1!L:L,MATCH($B215,Comp1!$B:$B,0)),"No")</f>
        <v>0</v>
      </c>
      <c r="S215" s="14">
        <f>_xlfn.IFNA(+INDEX(Comp1!M:M,MATCH($B215,Comp1!$B:$B,0)),"No")</f>
        <v>0</v>
      </c>
      <c r="T215" s="14">
        <f>_xlfn.IFNA(+INDEX(Comp1!N:N,MATCH($B215,Comp1!$B:$B,0)),"No")</f>
        <v>0</v>
      </c>
      <c r="U215" s="14">
        <f>_xlfn.IFNA(+INDEX(Comp1!O:O,MATCH($B215,Comp1!$B:$B,0)),"No")</f>
        <v>0</v>
      </c>
      <c r="V215" s="462">
        <f>IF(J215="yes",+INDEX('Final Comp Values'!$AY:$AY,MATCH('Monthy Targets'!$B215,'Final Comp Values'!C:C,0)),0)</f>
        <v>11.62</v>
      </c>
      <c r="W215" s="462">
        <f>IF(K215="yes",+INDEX('Final Comp Values'!$AY:$AY,MATCH('Monthy Targets'!$B215,'Final Comp Values'!$C:$C,0)),0)</f>
        <v>11.62</v>
      </c>
      <c r="X215" s="462">
        <f>IF(L215="yes",+INDEX('Final Comp Values'!$AY:$AY,MATCH('Monthy Targets'!$B215,'Final Comp Values'!$C:$C,0)),0)</f>
        <v>11.62</v>
      </c>
      <c r="Y215" s="462">
        <f>IF(M215="yes",+INDEX('Final Comp Values'!$BN:$BN,MATCH('Monthy Targets'!$B215,'Final Comp Values'!$C:$C,0)),0)</f>
        <v>11.62</v>
      </c>
      <c r="Z215" s="462">
        <f>IF(N215="yes",+INDEX('Final Comp Values'!$BN:$BN,MATCH('Monthy Targets'!$B215,'Final Comp Values'!$C:$C,0)),0)</f>
        <v>11.62</v>
      </c>
      <c r="AA215" s="462">
        <f>IF(O215="yes",+INDEX('Final Comp Values'!$BN:$BN,MATCH('Monthy Targets'!$B215,'Final Comp Values'!$C:$C,0)),0)</f>
        <v>11.62</v>
      </c>
      <c r="AB215" s="462">
        <f>IF(P215="yes",+INDEX('Final Comp Values'!$BR:$BR,MATCH('Monthy Targets'!$B215,'Final Comp Values'!$C:$C,0)),0)</f>
        <v>11.68</v>
      </c>
      <c r="AC215" s="462">
        <f>IF(Q215="yes",+INDEX('Final Comp Values'!$BR:$BR,MATCH('Monthy Targets'!$B215,'Final Comp Values'!$C:$C,0)),0)</f>
        <v>0</v>
      </c>
      <c r="AD215" s="462">
        <f>IF(R215="yes",+INDEX('Final Comp Values'!$BR:$BR,MATCH('Monthy Targets'!$B215,'Final Comp Values'!$C:$C,0)),0)</f>
        <v>0</v>
      </c>
      <c r="AE215" s="462">
        <f>IF(S215="yes",+INDEX('Final Comp Values'!$BV:$BV,MATCH('Monthy Targets'!$B215,'Final Comp Values'!$C:$C,0)),0)</f>
        <v>0</v>
      </c>
      <c r="AF215" s="462">
        <f>IF(T215="yes",+INDEX('Final Comp Values'!$BV:$BV,MATCH('Monthy Targets'!$B215,'Final Comp Values'!$C:$C,0)),0)</f>
        <v>0</v>
      </c>
      <c r="AG215" s="462">
        <f>IF(U215="yes",+INDEX('Final Comp Values'!$BV:$BV,MATCH('Monthy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t="str">
        <f>_xlfn.IFNA(+INDEX(Comp1!I:I,MATCH($B216,Comp1!$B:$B,0)),"No")</f>
        <v>Yes</v>
      </c>
      <c r="P216" s="14" t="str">
        <f>_xlfn.IFNA(+INDEX(Comp1!J:J,MATCH($B216,Comp1!$B:$B,0)),"No")</f>
        <v>Yes</v>
      </c>
      <c r="Q216" s="14">
        <f>_xlfn.IFNA(+INDEX(Comp1!K:K,MATCH($B216,Comp1!$B:$B,0)),"No")</f>
        <v>0</v>
      </c>
      <c r="R216" s="14">
        <f>_xlfn.IFNA(+INDEX(Comp1!L:L,MATCH($B216,Comp1!$B:$B,0)),"No")</f>
        <v>0</v>
      </c>
      <c r="S216" s="14">
        <f>_xlfn.IFNA(+INDEX(Comp1!M:M,MATCH($B216,Comp1!$B:$B,0)),"No")</f>
        <v>0</v>
      </c>
      <c r="T216" s="14">
        <f>_xlfn.IFNA(+INDEX(Comp1!N:N,MATCH($B216,Comp1!$B:$B,0)),"No")</f>
        <v>0</v>
      </c>
      <c r="U216" s="14">
        <f>_xlfn.IFNA(+INDEX(Comp1!O:O,MATCH($B216,Comp1!$B:$B,0)),"No")</f>
        <v>0</v>
      </c>
      <c r="V216" s="462">
        <f>IF(J216="yes",+INDEX('Final Comp Values'!$AY:$AY,MATCH('Monthy Targets'!$B216,'Final Comp Values'!C:C,0)),0)</f>
        <v>19.12</v>
      </c>
      <c r="W216" s="462">
        <f>IF(K216="yes",+INDEX('Final Comp Values'!$AY:$AY,MATCH('Monthy Targets'!$B216,'Final Comp Values'!$C:$C,0)),0)</f>
        <v>19.12</v>
      </c>
      <c r="X216" s="462">
        <f>IF(L216="yes",+INDEX('Final Comp Values'!$AY:$AY,MATCH('Monthy Targets'!$B216,'Final Comp Values'!$C:$C,0)),0)</f>
        <v>19.12</v>
      </c>
      <c r="Y216" s="462">
        <f>IF(M216="yes",+INDEX('Final Comp Values'!$BN:$BN,MATCH('Monthy Targets'!$B216,'Final Comp Values'!$C:$C,0)),0)</f>
        <v>19.12</v>
      </c>
      <c r="Z216" s="462">
        <f>IF(N216="yes",+INDEX('Final Comp Values'!$BN:$BN,MATCH('Monthy Targets'!$B216,'Final Comp Values'!$C:$C,0)),0)</f>
        <v>19.12</v>
      </c>
      <c r="AA216" s="462">
        <f>IF(O216="yes",+INDEX('Final Comp Values'!$BN:$BN,MATCH('Monthy Targets'!$B216,'Final Comp Values'!$C:$C,0)),0)</f>
        <v>19.12</v>
      </c>
      <c r="AB216" s="462">
        <f>IF(P216="yes",+INDEX('Final Comp Values'!$BR:$BR,MATCH('Monthy Targets'!$B216,'Final Comp Values'!$C:$C,0)),0)</f>
        <v>19.21</v>
      </c>
      <c r="AC216" s="462">
        <f>IF(Q216="yes",+INDEX('Final Comp Values'!$BR:$BR,MATCH('Monthy Targets'!$B216,'Final Comp Values'!$C:$C,0)),0)</f>
        <v>0</v>
      </c>
      <c r="AD216" s="462">
        <f>IF(R216="yes",+INDEX('Final Comp Values'!$BR:$BR,MATCH('Monthy Targets'!$B216,'Final Comp Values'!$C:$C,0)),0)</f>
        <v>0</v>
      </c>
      <c r="AE216" s="462">
        <f>IF(S216="yes",+INDEX('Final Comp Values'!$BV:$BV,MATCH('Monthy Targets'!$B216,'Final Comp Values'!$C:$C,0)),0)</f>
        <v>0</v>
      </c>
      <c r="AF216" s="462">
        <f>IF(T216="yes",+INDEX('Final Comp Values'!$BV:$BV,MATCH('Monthy Targets'!$B216,'Final Comp Values'!$C:$C,0)),0)</f>
        <v>0</v>
      </c>
      <c r="AG216" s="462">
        <f>IF(U216="yes",+INDEX('Final Comp Values'!$BV:$BV,MATCH('Monthy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t="str">
        <f>_xlfn.IFNA(+INDEX(Comp1!I:I,MATCH($B217,Comp1!$B:$B,0)),"No")</f>
        <v>Yes</v>
      </c>
      <c r="P217" s="14" t="str">
        <f>_xlfn.IFNA(+INDEX(Comp1!J:J,MATCH($B217,Comp1!$B:$B,0)),"No")</f>
        <v>Yes</v>
      </c>
      <c r="Q217" s="14">
        <f>_xlfn.IFNA(+INDEX(Comp1!K:K,MATCH($B217,Comp1!$B:$B,0)),"No")</f>
        <v>0</v>
      </c>
      <c r="R217" s="14">
        <f>_xlfn.IFNA(+INDEX(Comp1!L:L,MATCH($B217,Comp1!$B:$B,0)),"No")</f>
        <v>0</v>
      </c>
      <c r="S217" s="14">
        <f>_xlfn.IFNA(+INDEX(Comp1!M:M,MATCH($B217,Comp1!$B:$B,0)),"No")</f>
        <v>0</v>
      </c>
      <c r="T217" s="14">
        <f>_xlfn.IFNA(+INDEX(Comp1!N:N,MATCH($B217,Comp1!$B:$B,0)),"No")</f>
        <v>0</v>
      </c>
      <c r="U217" s="14">
        <f>_xlfn.IFNA(+INDEX(Comp1!O:O,MATCH($B217,Comp1!$B:$B,0)),"No")</f>
        <v>0</v>
      </c>
      <c r="V217" s="462">
        <f>IF(J217="yes",+INDEX('Final Comp Values'!$AY:$AY,MATCH('Monthy Targets'!$B217,'Final Comp Values'!C:C,0)),0)</f>
        <v>8.1999999999999993</v>
      </c>
      <c r="W217" s="462">
        <f>IF(K217="yes",+INDEX('Final Comp Values'!$AY:$AY,MATCH('Monthy Targets'!$B217,'Final Comp Values'!$C:$C,0)),0)</f>
        <v>8.1999999999999993</v>
      </c>
      <c r="X217" s="462">
        <f>IF(L217="yes",+INDEX('Final Comp Values'!$AY:$AY,MATCH('Monthy Targets'!$B217,'Final Comp Values'!$C:$C,0)),0)</f>
        <v>8.1999999999999993</v>
      </c>
      <c r="Y217" s="462">
        <f>IF(M217="yes",+INDEX('Final Comp Values'!$BN:$BN,MATCH('Monthy Targets'!$B217,'Final Comp Values'!$C:$C,0)),0)</f>
        <v>8.1999999999999993</v>
      </c>
      <c r="Z217" s="462">
        <f>IF(N217="yes",+INDEX('Final Comp Values'!$BN:$BN,MATCH('Monthy Targets'!$B217,'Final Comp Values'!$C:$C,0)),0)</f>
        <v>8.1999999999999993</v>
      </c>
      <c r="AA217" s="462">
        <f>IF(O217="yes",+INDEX('Final Comp Values'!$BN:$BN,MATCH('Monthy Targets'!$B217,'Final Comp Values'!$C:$C,0)),0)</f>
        <v>8.1999999999999993</v>
      </c>
      <c r="AB217" s="462">
        <f>IF(P217="yes",+INDEX('Final Comp Values'!$BR:$BR,MATCH('Monthy Targets'!$B217,'Final Comp Values'!$C:$C,0)),0)</f>
        <v>8.24</v>
      </c>
      <c r="AC217" s="462">
        <f>IF(Q217="yes",+INDEX('Final Comp Values'!$BR:$BR,MATCH('Monthy Targets'!$B217,'Final Comp Values'!$C:$C,0)),0)</f>
        <v>0</v>
      </c>
      <c r="AD217" s="462">
        <f>IF(R217="yes",+INDEX('Final Comp Values'!$BR:$BR,MATCH('Monthy Targets'!$B217,'Final Comp Values'!$C:$C,0)),0)</f>
        <v>0</v>
      </c>
      <c r="AE217" s="462">
        <f>IF(S217="yes",+INDEX('Final Comp Values'!$BV:$BV,MATCH('Monthy Targets'!$B217,'Final Comp Values'!$C:$C,0)),0)</f>
        <v>0</v>
      </c>
      <c r="AF217" s="462">
        <f>IF(T217="yes",+INDEX('Final Comp Values'!$BV:$BV,MATCH('Monthy Targets'!$B217,'Final Comp Values'!$C:$C,0)),0)</f>
        <v>0</v>
      </c>
      <c r="AG217" s="462">
        <f>IF(U217="yes",+INDEX('Final Comp Values'!$BV:$BV,MATCH('Monthy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t="str">
        <f>_xlfn.IFNA(+INDEX(Comp1!I:I,MATCH($B218,Comp1!$B:$B,0)),"No")</f>
        <v>Yes</v>
      </c>
      <c r="P218" s="14" t="str">
        <f>_xlfn.IFNA(+INDEX(Comp1!J:J,MATCH($B218,Comp1!$B:$B,0)),"No")</f>
        <v>Yes</v>
      </c>
      <c r="Q218" s="14">
        <f>_xlfn.IFNA(+INDEX(Comp1!K:K,MATCH($B218,Comp1!$B:$B,0)),"No")</f>
        <v>0</v>
      </c>
      <c r="R218" s="14">
        <f>_xlfn.IFNA(+INDEX(Comp1!L:L,MATCH($B218,Comp1!$B:$B,0)),"No")</f>
        <v>0</v>
      </c>
      <c r="S218" s="14">
        <f>_xlfn.IFNA(+INDEX(Comp1!M:M,MATCH($B218,Comp1!$B:$B,0)),"No")</f>
        <v>0</v>
      </c>
      <c r="T218" s="14">
        <f>_xlfn.IFNA(+INDEX(Comp1!N:N,MATCH($B218,Comp1!$B:$B,0)),"No")</f>
        <v>0</v>
      </c>
      <c r="U218" s="14">
        <f>_xlfn.IFNA(+INDEX(Comp1!O:O,MATCH($B218,Comp1!$B:$B,0)),"No")</f>
        <v>0</v>
      </c>
      <c r="V218" s="462">
        <f>IF(J218="yes",+INDEX('Final Comp Values'!$AY:$AY,MATCH('Monthy Targets'!$B218,'Final Comp Values'!C:C,0)),0)</f>
        <v>16.23</v>
      </c>
      <c r="W218" s="462">
        <f>IF(K218="yes",+INDEX('Final Comp Values'!$AY:$AY,MATCH('Monthy Targets'!$B218,'Final Comp Values'!$C:$C,0)),0)</f>
        <v>16.23</v>
      </c>
      <c r="X218" s="462">
        <f>IF(L218="yes",+INDEX('Final Comp Values'!$AY:$AY,MATCH('Monthy Targets'!$B218,'Final Comp Values'!$C:$C,0)),0)</f>
        <v>16.23</v>
      </c>
      <c r="Y218" s="462">
        <f>IF(M218="yes",+INDEX('Final Comp Values'!$BN:$BN,MATCH('Monthy Targets'!$B218,'Final Comp Values'!$C:$C,0)),0)</f>
        <v>16.23</v>
      </c>
      <c r="Z218" s="462">
        <f>IF(N218="yes",+INDEX('Final Comp Values'!$BN:$BN,MATCH('Monthy Targets'!$B218,'Final Comp Values'!$C:$C,0)),0)</f>
        <v>16.23</v>
      </c>
      <c r="AA218" s="462">
        <f>IF(O218="yes",+INDEX('Final Comp Values'!$BN:$BN,MATCH('Monthy Targets'!$B218,'Final Comp Values'!$C:$C,0)),0)</f>
        <v>16.23</v>
      </c>
      <c r="AB218" s="462">
        <f>IF(P218="yes",+INDEX('Final Comp Values'!$BR:$BR,MATCH('Monthy Targets'!$B218,'Final Comp Values'!$C:$C,0)),0)</f>
        <v>16.329999999999998</v>
      </c>
      <c r="AC218" s="462">
        <f>IF(Q218="yes",+INDEX('Final Comp Values'!$BR:$BR,MATCH('Monthy Targets'!$B218,'Final Comp Values'!$C:$C,0)),0)</f>
        <v>0</v>
      </c>
      <c r="AD218" s="462">
        <f>IF(R218="yes",+INDEX('Final Comp Values'!$BR:$BR,MATCH('Monthy Targets'!$B218,'Final Comp Values'!$C:$C,0)),0)</f>
        <v>0</v>
      </c>
      <c r="AE218" s="462">
        <f>IF(S218="yes",+INDEX('Final Comp Values'!$BV:$BV,MATCH('Monthy Targets'!$B218,'Final Comp Values'!$C:$C,0)),0)</f>
        <v>0</v>
      </c>
      <c r="AF218" s="462">
        <f>IF(T218="yes",+INDEX('Final Comp Values'!$BV:$BV,MATCH('Monthy Targets'!$B218,'Final Comp Values'!$C:$C,0)),0)</f>
        <v>0</v>
      </c>
      <c r="AG218" s="462">
        <f>IF(U218="yes",+INDEX('Final Comp Values'!$BV:$BV,MATCH('Monthy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2">
        <f>IF(J219="yes",+INDEX('Final Comp Values'!$AY:$AY,MATCH('Monthy Targets'!$B219,'Final Comp Values'!C:C,0)),0)</f>
        <v>0</v>
      </c>
      <c r="W219" s="462">
        <f>IF(K219="yes",+INDEX('Final Comp Values'!$AY:$AY,MATCH('Monthy Targets'!$B219,'Final Comp Values'!$C:$C,0)),0)</f>
        <v>0</v>
      </c>
      <c r="X219" s="462">
        <f>IF(L219="yes",+INDEX('Final Comp Values'!$AY:$AY,MATCH('Monthy Targets'!$B219,'Final Comp Values'!$C:$C,0)),0)</f>
        <v>0</v>
      </c>
      <c r="Y219" s="462">
        <f>IF(M219="yes",+INDEX('Final Comp Values'!$BN:$BN,MATCH('Monthy Targets'!$B219,'Final Comp Values'!$C:$C,0)),0)</f>
        <v>0</v>
      </c>
      <c r="Z219" s="462">
        <f>IF(N219="yes",+INDEX('Final Comp Values'!$BN:$BN,MATCH('Monthy Targets'!$B219,'Final Comp Values'!$C:$C,0)),0)</f>
        <v>0</v>
      </c>
      <c r="AA219" s="462">
        <f>IF(O219="yes",+INDEX('Final Comp Values'!$BN:$BN,MATCH('Monthy Targets'!$B219,'Final Comp Values'!$C:$C,0)),0)</f>
        <v>0</v>
      </c>
      <c r="AB219" s="462">
        <f>IF(P219="yes",+INDEX('Final Comp Values'!$BR:$BR,MATCH('Monthy Targets'!$B219,'Final Comp Values'!$C:$C,0)),0)</f>
        <v>0</v>
      </c>
      <c r="AC219" s="462">
        <f>IF(Q219="yes",+INDEX('Final Comp Values'!$BR:$BR,MATCH('Monthy Targets'!$B219,'Final Comp Values'!$C:$C,0)),0)</f>
        <v>0</v>
      </c>
      <c r="AD219" s="462">
        <f>IF(R219="yes",+INDEX('Final Comp Values'!$BR:$BR,MATCH('Monthy Targets'!$B219,'Final Comp Values'!$C:$C,0)),0)</f>
        <v>0</v>
      </c>
      <c r="AE219" s="462">
        <f>IF(S219="yes",+INDEX('Final Comp Values'!$BV:$BV,MATCH('Monthy Targets'!$B219,'Final Comp Values'!$C:$C,0)),0)</f>
        <v>0</v>
      </c>
      <c r="AF219" s="462">
        <f>IF(T219="yes",+INDEX('Final Comp Values'!$BV:$BV,MATCH('Monthy Targets'!$B219,'Final Comp Values'!$C:$C,0)),0)</f>
        <v>0</v>
      </c>
      <c r="AG219" s="462">
        <f>IF(U219="yes",+INDEX('Final Comp Values'!$BV:$BV,MATCH('Monthy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2">
        <f>IF(J220="yes",+INDEX('Final Comp Values'!$AY:$AY,MATCH('Monthy Targets'!$B220,'Final Comp Values'!C:C,0)),0)</f>
        <v>0</v>
      </c>
      <c r="W220" s="462">
        <f>IF(K220="yes",+INDEX('Final Comp Values'!$AY:$AY,MATCH('Monthy Targets'!$B220,'Final Comp Values'!$C:$C,0)),0)</f>
        <v>0</v>
      </c>
      <c r="X220" s="462">
        <f>IF(L220="yes",+INDEX('Final Comp Values'!$AY:$AY,MATCH('Monthy Targets'!$B220,'Final Comp Values'!$C:$C,0)),0)</f>
        <v>0</v>
      </c>
      <c r="Y220" s="462">
        <f>IF(M220="yes",+INDEX('Final Comp Values'!$BN:$BN,MATCH('Monthy Targets'!$B220,'Final Comp Values'!$C:$C,0)),0)</f>
        <v>0</v>
      </c>
      <c r="Z220" s="462">
        <f>IF(N220="yes",+INDEX('Final Comp Values'!$BN:$BN,MATCH('Monthy Targets'!$B220,'Final Comp Values'!$C:$C,0)),0)</f>
        <v>0</v>
      </c>
      <c r="AA220" s="462">
        <f>IF(O220="yes",+INDEX('Final Comp Values'!$BN:$BN,MATCH('Monthy Targets'!$B220,'Final Comp Values'!$C:$C,0)),0)</f>
        <v>0</v>
      </c>
      <c r="AB220" s="462">
        <f>IF(P220="yes",+INDEX('Final Comp Values'!$BR:$BR,MATCH('Monthy Targets'!$B220,'Final Comp Values'!$C:$C,0)),0)</f>
        <v>0</v>
      </c>
      <c r="AC220" s="462">
        <f>IF(Q220="yes",+INDEX('Final Comp Values'!$BR:$BR,MATCH('Monthy Targets'!$B220,'Final Comp Values'!$C:$C,0)),0)</f>
        <v>0</v>
      </c>
      <c r="AD220" s="462">
        <f>IF(R220="yes",+INDEX('Final Comp Values'!$BR:$BR,MATCH('Monthy Targets'!$B220,'Final Comp Values'!$C:$C,0)),0)</f>
        <v>0</v>
      </c>
      <c r="AE220" s="462">
        <f>IF(S220="yes",+INDEX('Final Comp Values'!$BV:$BV,MATCH('Monthy Targets'!$B220,'Final Comp Values'!$C:$C,0)),0)</f>
        <v>0</v>
      </c>
      <c r="AF220" s="462">
        <f>IF(T220="yes",+INDEX('Final Comp Values'!$BV:$BV,MATCH('Monthy Targets'!$B220,'Final Comp Values'!$C:$C,0)),0)</f>
        <v>0</v>
      </c>
      <c r="AG220" s="462">
        <f>IF(U220="yes",+INDEX('Final Comp Values'!$BV:$BV,MATCH('Monthy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t="str">
        <f>_xlfn.IFNA(+INDEX(Comp1!I:I,MATCH($B221,Comp1!$B:$B,0)),"No")</f>
        <v>Yes</v>
      </c>
      <c r="P221" s="14" t="str">
        <f>_xlfn.IFNA(+INDEX(Comp1!J:J,MATCH($B221,Comp1!$B:$B,0)),"No")</f>
        <v>Yes</v>
      </c>
      <c r="Q221" s="14">
        <f>_xlfn.IFNA(+INDEX(Comp1!K:K,MATCH($B221,Comp1!$B:$B,0)),"No")</f>
        <v>0</v>
      </c>
      <c r="R221" s="14">
        <f>_xlfn.IFNA(+INDEX(Comp1!L:L,MATCH($B221,Comp1!$B:$B,0)),"No")</f>
        <v>0</v>
      </c>
      <c r="S221" s="14">
        <f>_xlfn.IFNA(+INDEX(Comp1!M:M,MATCH($B221,Comp1!$B:$B,0)),"No")</f>
        <v>0</v>
      </c>
      <c r="T221" s="14">
        <f>_xlfn.IFNA(+INDEX(Comp1!N:N,MATCH($B221,Comp1!$B:$B,0)),"No")</f>
        <v>0</v>
      </c>
      <c r="U221" s="14">
        <f>_xlfn.IFNA(+INDEX(Comp1!O:O,MATCH($B221,Comp1!$B:$B,0)),"No")</f>
        <v>0</v>
      </c>
      <c r="V221" s="462">
        <f>IF(J221="yes",+INDEX('Final Comp Values'!$AY:$AY,MATCH('Monthy Targets'!$B221,'Final Comp Values'!C:C,0)),0)</f>
        <v>4.87</v>
      </c>
      <c r="W221" s="462">
        <f>IF(K221="yes",+INDEX('Final Comp Values'!$AY:$AY,MATCH('Monthy Targets'!$B221,'Final Comp Values'!$C:$C,0)),0)</f>
        <v>4.87</v>
      </c>
      <c r="X221" s="462">
        <f>IF(L221="yes",+INDEX('Final Comp Values'!$AY:$AY,MATCH('Monthy Targets'!$B221,'Final Comp Values'!$C:$C,0)),0)</f>
        <v>4.87</v>
      </c>
      <c r="Y221" s="462">
        <f>IF(M221="yes",+INDEX('Final Comp Values'!$BN:$BN,MATCH('Monthy Targets'!$B221,'Final Comp Values'!$C:$C,0)),0)</f>
        <v>4.87</v>
      </c>
      <c r="Z221" s="462">
        <f>IF(N221="yes",+INDEX('Final Comp Values'!$BN:$BN,MATCH('Monthy Targets'!$B221,'Final Comp Values'!$C:$C,0)),0)</f>
        <v>4.87</v>
      </c>
      <c r="AA221" s="462">
        <f>IF(O221="yes",+INDEX('Final Comp Values'!$BN:$BN,MATCH('Monthy Targets'!$B221,'Final Comp Values'!$C:$C,0)),0)</f>
        <v>4.87</v>
      </c>
      <c r="AB221" s="462">
        <f>IF(P221="yes",+INDEX('Final Comp Values'!$BR:$BR,MATCH('Monthy Targets'!$B221,'Final Comp Values'!$C:$C,0)),0)</f>
        <v>4.8899999999999997</v>
      </c>
      <c r="AC221" s="462">
        <f>IF(Q221="yes",+INDEX('Final Comp Values'!$BR:$BR,MATCH('Monthy Targets'!$B221,'Final Comp Values'!$C:$C,0)),0)</f>
        <v>0</v>
      </c>
      <c r="AD221" s="462">
        <f>IF(R221="yes",+INDEX('Final Comp Values'!$BR:$BR,MATCH('Monthy Targets'!$B221,'Final Comp Values'!$C:$C,0)),0)</f>
        <v>0</v>
      </c>
      <c r="AE221" s="462">
        <f>IF(S221="yes",+INDEX('Final Comp Values'!$BV:$BV,MATCH('Monthy Targets'!$B221,'Final Comp Values'!$C:$C,0)),0)</f>
        <v>0</v>
      </c>
      <c r="AF221" s="462">
        <f>IF(T221="yes",+INDEX('Final Comp Values'!$BV:$BV,MATCH('Monthy Targets'!$B221,'Final Comp Values'!$C:$C,0)),0)</f>
        <v>0</v>
      </c>
      <c r="AG221" s="462">
        <f>IF(U221="yes",+INDEX('Final Comp Values'!$BV:$BV,MATCH('Monthy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t="str">
        <f>_xlfn.IFNA(+INDEX(Comp1!I:I,MATCH($B222,Comp1!$B:$B,0)),"No")</f>
        <v>Yes</v>
      </c>
      <c r="P222" s="14" t="str">
        <f>_xlfn.IFNA(+INDEX(Comp1!J:J,MATCH($B222,Comp1!$B:$B,0)),"No")</f>
        <v>Yes</v>
      </c>
      <c r="Q222" s="14">
        <f>_xlfn.IFNA(+INDEX(Comp1!K:K,MATCH($B222,Comp1!$B:$B,0)),"No")</f>
        <v>0</v>
      </c>
      <c r="R222" s="14">
        <f>_xlfn.IFNA(+INDEX(Comp1!L:L,MATCH($B222,Comp1!$B:$B,0)),"No")</f>
        <v>0</v>
      </c>
      <c r="S222" s="14">
        <f>_xlfn.IFNA(+INDEX(Comp1!M:M,MATCH($B222,Comp1!$B:$B,0)),"No")</f>
        <v>0</v>
      </c>
      <c r="T222" s="14">
        <f>_xlfn.IFNA(+INDEX(Comp1!N:N,MATCH($B222,Comp1!$B:$B,0)),"No")</f>
        <v>0</v>
      </c>
      <c r="U222" s="14">
        <f>_xlfn.IFNA(+INDEX(Comp1!O:O,MATCH($B222,Comp1!$B:$B,0)),"No")</f>
        <v>0</v>
      </c>
      <c r="V222" s="462">
        <f>IF(J222="yes",+INDEX('Final Comp Values'!$AY:$AY,MATCH('Monthy Targets'!$B222,'Final Comp Values'!C:C,0)),0)</f>
        <v>9</v>
      </c>
      <c r="W222" s="462">
        <f>IF(K222="yes",+INDEX('Final Comp Values'!$AY:$AY,MATCH('Monthy Targets'!$B222,'Final Comp Values'!$C:$C,0)),0)</f>
        <v>9</v>
      </c>
      <c r="X222" s="462">
        <f>IF(L222="yes",+INDEX('Final Comp Values'!$AY:$AY,MATCH('Monthy Targets'!$B222,'Final Comp Values'!$C:$C,0)),0)</f>
        <v>9</v>
      </c>
      <c r="Y222" s="462">
        <f>IF(M222="yes",+INDEX('Final Comp Values'!$BN:$BN,MATCH('Monthy Targets'!$B222,'Final Comp Values'!$C:$C,0)),0)</f>
        <v>9</v>
      </c>
      <c r="Z222" s="462">
        <f>IF(N222="yes",+INDEX('Final Comp Values'!$BN:$BN,MATCH('Monthy Targets'!$B222,'Final Comp Values'!$C:$C,0)),0)</f>
        <v>9</v>
      </c>
      <c r="AA222" s="462">
        <f>IF(O222="yes",+INDEX('Final Comp Values'!$BN:$BN,MATCH('Monthy Targets'!$B222,'Final Comp Values'!$C:$C,0)),0)</f>
        <v>9</v>
      </c>
      <c r="AB222" s="462">
        <f>IF(P222="yes",+INDEX('Final Comp Values'!$BR:$BR,MATCH('Monthy Targets'!$B222,'Final Comp Values'!$C:$C,0)),0)</f>
        <v>9.0399999999999991</v>
      </c>
      <c r="AC222" s="462">
        <f>IF(Q222="yes",+INDEX('Final Comp Values'!$BR:$BR,MATCH('Monthy Targets'!$B222,'Final Comp Values'!$C:$C,0)),0)</f>
        <v>0</v>
      </c>
      <c r="AD222" s="462">
        <f>IF(R222="yes",+INDEX('Final Comp Values'!$BR:$BR,MATCH('Monthy Targets'!$B222,'Final Comp Values'!$C:$C,0)),0)</f>
        <v>0</v>
      </c>
      <c r="AE222" s="462">
        <f>IF(S222="yes",+INDEX('Final Comp Values'!$BV:$BV,MATCH('Monthy Targets'!$B222,'Final Comp Values'!$C:$C,0)),0)</f>
        <v>0</v>
      </c>
      <c r="AF222" s="462">
        <f>IF(T222="yes",+INDEX('Final Comp Values'!$BV:$BV,MATCH('Monthy Targets'!$B222,'Final Comp Values'!$C:$C,0)),0)</f>
        <v>0</v>
      </c>
      <c r="AG222" s="462">
        <f>IF(U222="yes",+INDEX('Final Comp Values'!$BV:$BV,MATCH('Monthy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t="str">
        <f>_xlfn.IFNA(+INDEX(Comp1!I:I,MATCH($B223,Comp1!$B:$B,0)),"No")</f>
        <v>Yes</v>
      </c>
      <c r="P223" s="14" t="str">
        <f>_xlfn.IFNA(+INDEX(Comp1!J:J,MATCH($B223,Comp1!$B:$B,0)),"No")</f>
        <v>Yes</v>
      </c>
      <c r="Q223" s="14">
        <f>_xlfn.IFNA(+INDEX(Comp1!K:K,MATCH($B223,Comp1!$B:$B,0)),"No")</f>
        <v>0</v>
      </c>
      <c r="R223" s="14">
        <f>_xlfn.IFNA(+INDEX(Comp1!L:L,MATCH($B223,Comp1!$B:$B,0)),"No")</f>
        <v>0</v>
      </c>
      <c r="S223" s="14">
        <f>_xlfn.IFNA(+INDEX(Comp1!M:M,MATCH($B223,Comp1!$B:$B,0)),"No")</f>
        <v>0</v>
      </c>
      <c r="T223" s="14">
        <f>_xlfn.IFNA(+INDEX(Comp1!N:N,MATCH($B223,Comp1!$B:$B,0)),"No")</f>
        <v>0</v>
      </c>
      <c r="U223" s="14">
        <f>_xlfn.IFNA(+INDEX(Comp1!O:O,MATCH($B223,Comp1!$B:$B,0)),"No")</f>
        <v>0</v>
      </c>
      <c r="V223" s="462">
        <f>IF(J223="yes",+INDEX('Final Comp Values'!$AY:$AY,MATCH('Monthy Targets'!$B223,'Final Comp Values'!C:C,0)),0)</f>
        <v>4.18</v>
      </c>
      <c r="W223" s="462">
        <f>IF(K223="yes",+INDEX('Final Comp Values'!$AY:$AY,MATCH('Monthy Targets'!$B223,'Final Comp Values'!$C:$C,0)),0)</f>
        <v>4.18</v>
      </c>
      <c r="X223" s="462">
        <f>IF(L223="yes",+INDEX('Final Comp Values'!$AY:$AY,MATCH('Monthy Targets'!$B223,'Final Comp Values'!$C:$C,0)),0)</f>
        <v>4.18</v>
      </c>
      <c r="Y223" s="462">
        <f>IF(M223="yes",+INDEX('Final Comp Values'!$BN:$BN,MATCH('Monthy Targets'!$B223,'Final Comp Values'!$C:$C,0)),0)</f>
        <v>4.18</v>
      </c>
      <c r="Z223" s="462">
        <f>IF(N223="yes",+INDEX('Final Comp Values'!$BN:$BN,MATCH('Monthy Targets'!$B223,'Final Comp Values'!$C:$C,0)),0)</f>
        <v>4.18</v>
      </c>
      <c r="AA223" s="462">
        <f>IF(O223="yes",+INDEX('Final Comp Values'!$BN:$BN,MATCH('Monthy Targets'!$B223,'Final Comp Values'!$C:$C,0)),0)</f>
        <v>4.18</v>
      </c>
      <c r="AB223" s="462">
        <f>IF(P223="yes",+INDEX('Final Comp Values'!$BR:$BR,MATCH('Monthy Targets'!$B223,'Final Comp Values'!$C:$C,0)),0)</f>
        <v>4.21</v>
      </c>
      <c r="AC223" s="462">
        <f>IF(Q223="yes",+INDEX('Final Comp Values'!$BR:$BR,MATCH('Monthy Targets'!$B223,'Final Comp Values'!$C:$C,0)),0)</f>
        <v>0</v>
      </c>
      <c r="AD223" s="462">
        <f>IF(R223="yes",+INDEX('Final Comp Values'!$BR:$BR,MATCH('Monthy Targets'!$B223,'Final Comp Values'!$C:$C,0)),0)</f>
        <v>0</v>
      </c>
      <c r="AE223" s="462">
        <f>IF(S223="yes",+INDEX('Final Comp Values'!$BV:$BV,MATCH('Monthy Targets'!$B223,'Final Comp Values'!$C:$C,0)),0)</f>
        <v>0</v>
      </c>
      <c r="AF223" s="462">
        <f>IF(T223="yes",+INDEX('Final Comp Values'!$BV:$BV,MATCH('Monthy Targets'!$B223,'Final Comp Values'!$C:$C,0)),0)</f>
        <v>0</v>
      </c>
      <c r="AG223" s="462">
        <f>IF(U223="yes",+INDEX('Final Comp Values'!$BV:$BV,MATCH('Monthy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t="str">
        <f>_xlfn.IFNA(+INDEX(Comp1!I:I,MATCH($B224,Comp1!$B:$B,0)),"No")</f>
        <v>Yes</v>
      </c>
      <c r="P224" s="14" t="str">
        <f>_xlfn.IFNA(+INDEX(Comp1!J:J,MATCH($B224,Comp1!$B:$B,0)),"No")</f>
        <v>Yes</v>
      </c>
      <c r="Q224" s="14">
        <f>_xlfn.IFNA(+INDEX(Comp1!K:K,MATCH($B224,Comp1!$B:$B,0)),"No")</f>
        <v>0</v>
      </c>
      <c r="R224" s="14">
        <f>_xlfn.IFNA(+INDEX(Comp1!L:L,MATCH($B224,Comp1!$B:$B,0)),"No")</f>
        <v>0</v>
      </c>
      <c r="S224" s="14">
        <f>_xlfn.IFNA(+INDEX(Comp1!M:M,MATCH($B224,Comp1!$B:$B,0)),"No")</f>
        <v>0</v>
      </c>
      <c r="T224" s="14">
        <f>_xlfn.IFNA(+INDEX(Comp1!N:N,MATCH($B224,Comp1!$B:$B,0)),"No")</f>
        <v>0</v>
      </c>
      <c r="U224" s="14">
        <f>_xlfn.IFNA(+INDEX(Comp1!O:O,MATCH($B224,Comp1!$B:$B,0)),"No")</f>
        <v>0</v>
      </c>
      <c r="V224" s="462">
        <f>IF(J224="yes",+INDEX('Final Comp Values'!$AY:$AY,MATCH('Monthy Targets'!$B224,'Final Comp Values'!C:C,0)),0)</f>
        <v>17.87</v>
      </c>
      <c r="W224" s="462">
        <f>IF(K224="yes",+INDEX('Final Comp Values'!$AY:$AY,MATCH('Monthy Targets'!$B224,'Final Comp Values'!$C:$C,0)),0)</f>
        <v>17.87</v>
      </c>
      <c r="X224" s="462">
        <f>IF(L224="yes",+INDEX('Final Comp Values'!$AY:$AY,MATCH('Monthy Targets'!$B224,'Final Comp Values'!$C:$C,0)),0)</f>
        <v>17.87</v>
      </c>
      <c r="Y224" s="462">
        <f>IF(M224="yes",+INDEX('Final Comp Values'!$BN:$BN,MATCH('Monthy Targets'!$B224,'Final Comp Values'!$C:$C,0)),0)</f>
        <v>17.87</v>
      </c>
      <c r="Z224" s="462">
        <f>IF(N224="yes",+INDEX('Final Comp Values'!$BN:$BN,MATCH('Monthy Targets'!$B224,'Final Comp Values'!$C:$C,0)),0)</f>
        <v>17.87</v>
      </c>
      <c r="AA224" s="462">
        <f>IF(O224="yes",+INDEX('Final Comp Values'!$BN:$BN,MATCH('Monthy Targets'!$B224,'Final Comp Values'!$C:$C,0)),0)</f>
        <v>17.87</v>
      </c>
      <c r="AB224" s="462">
        <f>IF(P224="yes",+INDEX('Final Comp Values'!$BR:$BR,MATCH('Monthy Targets'!$B224,'Final Comp Values'!$C:$C,0)),0)</f>
        <v>17.95</v>
      </c>
      <c r="AC224" s="462">
        <f>IF(Q224="yes",+INDEX('Final Comp Values'!$BR:$BR,MATCH('Monthy Targets'!$B224,'Final Comp Values'!$C:$C,0)),0)</f>
        <v>0</v>
      </c>
      <c r="AD224" s="462">
        <f>IF(R224="yes",+INDEX('Final Comp Values'!$BR:$BR,MATCH('Monthy Targets'!$B224,'Final Comp Values'!$C:$C,0)),0)</f>
        <v>0</v>
      </c>
      <c r="AE224" s="462">
        <f>IF(S224="yes",+INDEX('Final Comp Values'!$BV:$BV,MATCH('Monthy Targets'!$B224,'Final Comp Values'!$C:$C,0)),0)</f>
        <v>0</v>
      </c>
      <c r="AF224" s="462">
        <f>IF(T224="yes",+INDEX('Final Comp Values'!$BV:$BV,MATCH('Monthy Targets'!$B224,'Final Comp Values'!$C:$C,0)),0)</f>
        <v>0</v>
      </c>
      <c r="AG224" s="462">
        <f>IF(U224="yes",+INDEX('Final Comp Values'!$BV:$BV,MATCH('Monthy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2">
        <f>IF(J225="yes",+INDEX('Final Comp Values'!$AY:$AY,MATCH('Monthy Targets'!$B225,'Final Comp Values'!C:C,0)),0)</f>
        <v>0</v>
      </c>
      <c r="W225" s="462">
        <f>IF(K225="yes",+INDEX('Final Comp Values'!$AY:$AY,MATCH('Monthy Targets'!$B225,'Final Comp Values'!$C:$C,0)),0)</f>
        <v>0</v>
      </c>
      <c r="X225" s="462">
        <f>IF(L225="yes",+INDEX('Final Comp Values'!$AY:$AY,MATCH('Monthy Targets'!$B225,'Final Comp Values'!$C:$C,0)),0)</f>
        <v>0</v>
      </c>
      <c r="Y225" s="462">
        <f>IF(M225="yes",+INDEX('Final Comp Values'!$BN:$BN,MATCH('Monthy Targets'!$B225,'Final Comp Values'!$C:$C,0)),0)</f>
        <v>0</v>
      </c>
      <c r="Z225" s="462">
        <f>IF(N225="yes",+INDEX('Final Comp Values'!$BN:$BN,MATCH('Monthy Targets'!$B225,'Final Comp Values'!$C:$C,0)),0)</f>
        <v>0</v>
      </c>
      <c r="AA225" s="462">
        <f>IF(O225="yes",+INDEX('Final Comp Values'!$BN:$BN,MATCH('Monthy Targets'!$B225,'Final Comp Values'!$C:$C,0)),0)</f>
        <v>0</v>
      </c>
      <c r="AB225" s="462">
        <f>IF(P225="yes",+INDEX('Final Comp Values'!$BR:$BR,MATCH('Monthy Targets'!$B225,'Final Comp Values'!$C:$C,0)),0)</f>
        <v>0</v>
      </c>
      <c r="AC225" s="462">
        <f>IF(Q225="yes",+INDEX('Final Comp Values'!$BR:$BR,MATCH('Monthy Targets'!$B225,'Final Comp Values'!$C:$C,0)),0)</f>
        <v>0</v>
      </c>
      <c r="AD225" s="462">
        <f>IF(R225="yes",+INDEX('Final Comp Values'!$BR:$BR,MATCH('Monthy Targets'!$B225,'Final Comp Values'!$C:$C,0)),0)</f>
        <v>0</v>
      </c>
      <c r="AE225" s="462">
        <f>IF(S225="yes",+INDEX('Final Comp Values'!$BV:$BV,MATCH('Monthy Targets'!$B225,'Final Comp Values'!$C:$C,0)),0)</f>
        <v>0</v>
      </c>
      <c r="AF225" s="462">
        <f>IF(T225="yes",+INDEX('Final Comp Values'!$BV:$BV,MATCH('Monthy Targets'!$B225,'Final Comp Values'!$C:$C,0)),0)</f>
        <v>0</v>
      </c>
      <c r="AG225" s="462">
        <f>IF(U225="yes",+INDEX('Final Comp Values'!$BV:$BV,MATCH('Monthy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t="str">
        <f>_xlfn.IFNA(+INDEX(Comp1!I:I,MATCH($B226,Comp1!$B:$B,0)),"No")</f>
        <v>Yes</v>
      </c>
      <c r="P226" s="14" t="str">
        <f>_xlfn.IFNA(+INDEX(Comp1!J:J,MATCH($B226,Comp1!$B:$B,0)),"No")</f>
        <v>Yes</v>
      </c>
      <c r="Q226" s="14">
        <f>_xlfn.IFNA(+INDEX(Comp1!K:K,MATCH($B226,Comp1!$B:$B,0)),"No")</f>
        <v>0</v>
      </c>
      <c r="R226" s="14">
        <f>_xlfn.IFNA(+INDEX(Comp1!L:L,MATCH($B226,Comp1!$B:$B,0)),"No")</f>
        <v>0</v>
      </c>
      <c r="S226" s="14">
        <f>_xlfn.IFNA(+INDEX(Comp1!M:M,MATCH($B226,Comp1!$B:$B,0)),"No")</f>
        <v>0</v>
      </c>
      <c r="T226" s="14">
        <f>_xlfn.IFNA(+INDEX(Comp1!N:N,MATCH($B226,Comp1!$B:$B,0)),"No")</f>
        <v>0</v>
      </c>
      <c r="U226" s="14">
        <f>_xlfn.IFNA(+INDEX(Comp1!O:O,MATCH($B226,Comp1!$B:$B,0)),"No")</f>
        <v>0</v>
      </c>
      <c r="V226" s="462">
        <f>IF(J226="yes",+INDEX('Final Comp Values'!$AY:$AY,MATCH('Monthy Targets'!$B226,'Final Comp Values'!C:C,0)),0)</f>
        <v>5.6</v>
      </c>
      <c r="W226" s="462">
        <f>IF(K226="yes",+INDEX('Final Comp Values'!$AY:$AY,MATCH('Monthy Targets'!$B226,'Final Comp Values'!$C:$C,0)),0)</f>
        <v>5.6</v>
      </c>
      <c r="X226" s="462">
        <f>IF(L226="yes",+INDEX('Final Comp Values'!$AY:$AY,MATCH('Monthy Targets'!$B226,'Final Comp Values'!$C:$C,0)),0)</f>
        <v>5.6</v>
      </c>
      <c r="Y226" s="462">
        <f>IF(M226="yes",+INDEX('Final Comp Values'!$BN:$BN,MATCH('Monthy Targets'!$B226,'Final Comp Values'!$C:$C,0)),0)</f>
        <v>5.6</v>
      </c>
      <c r="Z226" s="462">
        <f>IF(N226="yes",+INDEX('Final Comp Values'!$BN:$BN,MATCH('Monthy Targets'!$B226,'Final Comp Values'!$C:$C,0)),0)</f>
        <v>5.6</v>
      </c>
      <c r="AA226" s="462">
        <f>IF(O226="yes",+INDEX('Final Comp Values'!$BN:$BN,MATCH('Monthy Targets'!$B226,'Final Comp Values'!$C:$C,0)),0)</f>
        <v>5.6</v>
      </c>
      <c r="AB226" s="462">
        <f>IF(P226="yes",+INDEX('Final Comp Values'!$BR:$BR,MATCH('Monthy Targets'!$B226,'Final Comp Values'!$C:$C,0)),0)</f>
        <v>5.62</v>
      </c>
      <c r="AC226" s="462">
        <f>IF(Q226="yes",+INDEX('Final Comp Values'!$BR:$BR,MATCH('Monthy Targets'!$B226,'Final Comp Values'!$C:$C,0)),0)</f>
        <v>0</v>
      </c>
      <c r="AD226" s="462">
        <f>IF(R226="yes",+INDEX('Final Comp Values'!$BR:$BR,MATCH('Monthy Targets'!$B226,'Final Comp Values'!$C:$C,0)),0)</f>
        <v>0</v>
      </c>
      <c r="AE226" s="462">
        <f>IF(S226="yes",+INDEX('Final Comp Values'!$BV:$BV,MATCH('Monthy Targets'!$B226,'Final Comp Values'!$C:$C,0)),0)</f>
        <v>0</v>
      </c>
      <c r="AF226" s="462">
        <f>IF(T226="yes",+INDEX('Final Comp Values'!$BV:$BV,MATCH('Monthy Targets'!$B226,'Final Comp Values'!$C:$C,0)),0)</f>
        <v>0</v>
      </c>
      <c r="AG226" s="462">
        <f>IF(U226="yes",+INDEX('Final Comp Values'!$BV:$BV,MATCH('Monthy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t="str">
        <f>_xlfn.IFNA(+INDEX(Comp1!I:I,MATCH($B227,Comp1!$B:$B,0)),"No")</f>
        <v>Yes</v>
      </c>
      <c r="P227" s="14" t="str">
        <f>_xlfn.IFNA(+INDEX(Comp1!J:J,MATCH($B227,Comp1!$B:$B,0)),"No")</f>
        <v>Yes</v>
      </c>
      <c r="Q227" s="14">
        <f>_xlfn.IFNA(+INDEX(Comp1!K:K,MATCH($B227,Comp1!$B:$B,0)),"No")</f>
        <v>0</v>
      </c>
      <c r="R227" s="14">
        <f>_xlfn.IFNA(+INDEX(Comp1!L:L,MATCH($B227,Comp1!$B:$B,0)),"No")</f>
        <v>0</v>
      </c>
      <c r="S227" s="14">
        <f>_xlfn.IFNA(+INDEX(Comp1!M:M,MATCH($B227,Comp1!$B:$B,0)),"No")</f>
        <v>0</v>
      </c>
      <c r="T227" s="14">
        <f>_xlfn.IFNA(+INDEX(Comp1!N:N,MATCH($B227,Comp1!$B:$B,0)),"No")</f>
        <v>0</v>
      </c>
      <c r="U227" s="14">
        <f>_xlfn.IFNA(+INDEX(Comp1!O:O,MATCH($B227,Comp1!$B:$B,0)),"No")</f>
        <v>0</v>
      </c>
      <c r="V227" s="462">
        <f>IF(J227="yes",+INDEX('Final Comp Values'!$AY:$AY,MATCH('Monthy Targets'!$B227,'Final Comp Values'!C:C,0)),0)</f>
        <v>3.37</v>
      </c>
      <c r="W227" s="462">
        <f>IF(K227="yes",+INDEX('Final Comp Values'!$AY:$AY,MATCH('Monthy Targets'!$B227,'Final Comp Values'!$C:$C,0)),0)</f>
        <v>3.37</v>
      </c>
      <c r="X227" s="462">
        <f>IF(L227="yes",+INDEX('Final Comp Values'!$AY:$AY,MATCH('Monthy Targets'!$B227,'Final Comp Values'!$C:$C,0)),0)</f>
        <v>3.37</v>
      </c>
      <c r="Y227" s="462">
        <f>IF(M227="yes",+INDEX('Final Comp Values'!$BN:$BN,MATCH('Monthy Targets'!$B227,'Final Comp Values'!$C:$C,0)),0)</f>
        <v>3.37</v>
      </c>
      <c r="Z227" s="462">
        <f>IF(N227="yes",+INDEX('Final Comp Values'!$BN:$BN,MATCH('Monthy Targets'!$B227,'Final Comp Values'!$C:$C,0)),0)</f>
        <v>3.37</v>
      </c>
      <c r="AA227" s="462">
        <f>IF(O227="yes",+INDEX('Final Comp Values'!$BN:$BN,MATCH('Monthy Targets'!$B227,'Final Comp Values'!$C:$C,0)),0)</f>
        <v>3.37</v>
      </c>
      <c r="AB227" s="462">
        <f>IF(P227="yes",+INDEX('Final Comp Values'!$BR:$BR,MATCH('Monthy Targets'!$B227,'Final Comp Values'!$C:$C,0)),0)</f>
        <v>3.37</v>
      </c>
      <c r="AC227" s="462">
        <f>IF(Q227="yes",+INDEX('Final Comp Values'!$BR:$BR,MATCH('Monthy Targets'!$B227,'Final Comp Values'!$C:$C,0)),0)</f>
        <v>0</v>
      </c>
      <c r="AD227" s="462">
        <f>IF(R227="yes",+INDEX('Final Comp Values'!$BR:$BR,MATCH('Monthy Targets'!$B227,'Final Comp Values'!$C:$C,0)),0)</f>
        <v>0</v>
      </c>
      <c r="AE227" s="462">
        <f>IF(S227="yes",+INDEX('Final Comp Values'!$BV:$BV,MATCH('Monthy Targets'!$B227,'Final Comp Values'!$C:$C,0)),0)</f>
        <v>0</v>
      </c>
      <c r="AF227" s="462">
        <f>IF(T227="yes",+INDEX('Final Comp Values'!$BV:$BV,MATCH('Monthy Targets'!$B227,'Final Comp Values'!$C:$C,0)),0)</f>
        <v>0</v>
      </c>
      <c r="AG227" s="462">
        <f>IF(U227="yes",+INDEX('Final Comp Values'!$BV:$BV,MATCH('Monthy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2">
        <f>IF(J228="yes",+INDEX('Final Comp Values'!$AY:$AY,MATCH('Monthy Targets'!$B228,'Final Comp Values'!C:C,0)),0)</f>
        <v>0</v>
      </c>
      <c r="W228" s="462">
        <f>IF(K228="yes",+INDEX('Final Comp Values'!$AY:$AY,MATCH('Monthy Targets'!$B228,'Final Comp Values'!$C:$C,0)),0)</f>
        <v>0</v>
      </c>
      <c r="X228" s="462">
        <f>IF(L228="yes",+INDEX('Final Comp Values'!$AY:$AY,MATCH('Monthy Targets'!$B228,'Final Comp Values'!$C:$C,0)),0)</f>
        <v>0</v>
      </c>
      <c r="Y228" s="462">
        <f>IF(M228="yes",+INDEX('Final Comp Values'!$BN:$BN,MATCH('Monthy Targets'!$B228,'Final Comp Values'!$C:$C,0)),0)</f>
        <v>0</v>
      </c>
      <c r="Z228" s="462">
        <f>IF(N228="yes",+INDEX('Final Comp Values'!$BN:$BN,MATCH('Monthy Targets'!$B228,'Final Comp Values'!$C:$C,0)),0)</f>
        <v>0</v>
      </c>
      <c r="AA228" s="462">
        <f>IF(O228="yes",+INDEX('Final Comp Values'!$BN:$BN,MATCH('Monthy Targets'!$B228,'Final Comp Values'!$C:$C,0)),0)</f>
        <v>0</v>
      </c>
      <c r="AB228" s="462">
        <f>IF(P228="yes",+INDEX('Final Comp Values'!$BR:$BR,MATCH('Monthy Targets'!$B228,'Final Comp Values'!$C:$C,0)),0)</f>
        <v>0</v>
      </c>
      <c r="AC228" s="462">
        <f>IF(Q228="yes",+INDEX('Final Comp Values'!$BR:$BR,MATCH('Monthy Targets'!$B228,'Final Comp Values'!$C:$C,0)),0)</f>
        <v>0</v>
      </c>
      <c r="AD228" s="462">
        <f>IF(R228="yes",+INDEX('Final Comp Values'!$BR:$BR,MATCH('Monthy Targets'!$B228,'Final Comp Values'!$C:$C,0)),0)</f>
        <v>0</v>
      </c>
      <c r="AE228" s="462">
        <f>IF(S228="yes",+INDEX('Final Comp Values'!$BV:$BV,MATCH('Monthy Targets'!$B228,'Final Comp Values'!$C:$C,0)),0)</f>
        <v>0</v>
      </c>
      <c r="AF228" s="462">
        <f>IF(T228="yes",+INDEX('Final Comp Values'!$BV:$BV,MATCH('Monthy Targets'!$B228,'Final Comp Values'!$C:$C,0)),0)</f>
        <v>0</v>
      </c>
      <c r="AG228" s="462">
        <f>IF(U228="yes",+INDEX('Final Comp Values'!$BV:$BV,MATCH('Monthy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t="str">
        <f>_xlfn.IFNA(+INDEX(Comp1!I:I,MATCH($B229,Comp1!$B:$B,0)),"No")</f>
        <v>Yes</v>
      </c>
      <c r="P229" s="14" t="str">
        <f>_xlfn.IFNA(+INDEX(Comp1!J:J,MATCH($B229,Comp1!$B:$B,0)),"No")</f>
        <v>Yes</v>
      </c>
      <c r="Q229" s="14">
        <f>_xlfn.IFNA(+INDEX(Comp1!K:K,MATCH($B229,Comp1!$B:$B,0)),"No")</f>
        <v>0</v>
      </c>
      <c r="R229" s="14">
        <f>_xlfn.IFNA(+INDEX(Comp1!L:L,MATCH($B229,Comp1!$B:$B,0)),"No")</f>
        <v>0</v>
      </c>
      <c r="S229" s="14">
        <f>_xlfn.IFNA(+INDEX(Comp1!M:M,MATCH($B229,Comp1!$B:$B,0)),"No")</f>
        <v>0</v>
      </c>
      <c r="T229" s="14">
        <f>_xlfn.IFNA(+INDEX(Comp1!N:N,MATCH($B229,Comp1!$B:$B,0)),"No")</f>
        <v>0</v>
      </c>
      <c r="U229" s="14">
        <f>_xlfn.IFNA(+INDEX(Comp1!O:O,MATCH($B229,Comp1!$B:$B,0)),"No")</f>
        <v>0</v>
      </c>
      <c r="V229" s="462">
        <f>IF(J229="yes",+INDEX('Final Comp Values'!$AY:$AY,MATCH('Monthy Targets'!$B229,'Final Comp Values'!C:C,0)),0)</f>
        <v>9.52</v>
      </c>
      <c r="W229" s="462">
        <f>IF(K229="yes",+INDEX('Final Comp Values'!$AY:$AY,MATCH('Monthy Targets'!$B229,'Final Comp Values'!$C:$C,0)),0)</f>
        <v>9.52</v>
      </c>
      <c r="X229" s="462">
        <f>IF(L229="yes",+INDEX('Final Comp Values'!$AY:$AY,MATCH('Monthy Targets'!$B229,'Final Comp Values'!$C:$C,0)),0)</f>
        <v>9.52</v>
      </c>
      <c r="Y229" s="462">
        <f>IF(M229="yes",+INDEX('Final Comp Values'!$BN:$BN,MATCH('Monthy Targets'!$B229,'Final Comp Values'!$C:$C,0)),0)</f>
        <v>9.52</v>
      </c>
      <c r="Z229" s="462">
        <f>IF(N229="yes",+INDEX('Final Comp Values'!$BN:$BN,MATCH('Monthy Targets'!$B229,'Final Comp Values'!$C:$C,0)),0)</f>
        <v>9.52</v>
      </c>
      <c r="AA229" s="462">
        <f>IF(O229="yes",+INDEX('Final Comp Values'!$BN:$BN,MATCH('Monthy Targets'!$B229,'Final Comp Values'!$C:$C,0)),0)</f>
        <v>9.52</v>
      </c>
      <c r="AB229" s="462">
        <f>IF(P229="yes",+INDEX('Final Comp Values'!$BR:$BR,MATCH('Monthy Targets'!$B229,'Final Comp Values'!$C:$C,0)),0)</f>
        <v>9.52</v>
      </c>
      <c r="AC229" s="462">
        <f>IF(Q229="yes",+INDEX('Final Comp Values'!$BR:$BR,MATCH('Monthy Targets'!$B229,'Final Comp Values'!$C:$C,0)),0)</f>
        <v>0</v>
      </c>
      <c r="AD229" s="462">
        <f>IF(R229="yes",+INDEX('Final Comp Values'!$BR:$BR,MATCH('Monthy Targets'!$B229,'Final Comp Values'!$C:$C,0)),0)</f>
        <v>0</v>
      </c>
      <c r="AE229" s="462">
        <f>IF(S229="yes",+INDEX('Final Comp Values'!$BV:$BV,MATCH('Monthy Targets'!$B229,'Final Comp Values'!$C:$C,0)),0)</f>
        <v>0</v>
      </c>
      <c r="AF229" s="462">
        <f>IF(T229="yes",+INDEX('Final Comp Values'!$BV:$BV,MATCH('Monthy Targets'!$B229,'Final Comp Values'!$C:$C,0)),0)</f>
        <v>0</v>
      </c>
      <c r="AG229" s="462">
        <f>IF(U229="yes",+INDEX('Final Comp Values'!$BV:$BV,MATCH('Monthy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t="str">
        <f>_xlfn.IFNA(+INDEX(Comp1!I:I,MATCH($B230,Comp1!$B:$B,0)),"No")</f>
        <v>Yes</v>
      </c>
      <c r="P230" s="14" t="str">
        <f>_xlfn.IFNA(+INDEX(Comp1!J:J,MATCH($B230,Comp1!$B:$B,0)),"No")</f>
        <v>Yes</v>
      </c>
      <c r="Q230" s="14">
        <f>_xlfn.IFNA(+INDEX(Comp1!K:K,MATCH($B230,Comp1!$B:$B,0)),"No")</f>
        <v>0</v>
      </c>
      <c r="R230" s="14">
        <f>_xlfn.IFNA(+INDEX(Comp1!L:L,MATCH($B230,Comp1!$B:$B,0)),"No")</f>
        <v>0</v>
      </c>
      <c r="S230" s="14">
        <f>_xlfn.IFNA(+INDEX(Comp1!M:M,MATCH($B230,Comp1!$B:$B,0)),"No")</f>
        <v>0</v>
      </c>
      <c r="T230" s="14">
        <f>_xlfn.IFNA(+INDEX(Comp1!N:N,MATCH($B230,Comp1!$B:$B,0)),"No")</f>
        <v>0</v>
      </c>
      <c r="U230" s="14">
        <f>_xlfn.IFNA(+INDEX(Comp1!O:O,MATCH($B230,Comp1!$B:$B,0)),"No")</f>
        <v>0</v>
      </c>
      <c r="V230" s="462">
        <f>IF(J230="yes",+INDEX('Final Comp Values'!$AY:$AY,MATCH('Monthy Targets'!$B230,'Final Comp Values'!C:C,0)),0)</f>
        <v>4.0199999999999996</v>
      </c>
      <c r="W230" s="462">
        <f>IF(K230="yes",+INDEX('Final Comp Values'!$AY:$AY,MATCH('Monthy Targets'!$B230,'Final Comp Values'!$C:$C,0)),0)</f>
        <v>4.0199999999999996</v>
      </c>
      <c r="X230" s="462">
        <f>IF(L230="yes",+INDEX('Final Comp Values'!$AY:$AY,MATCH('Monthy Targets'!$B230,'Final Comp Values'!$C:$C,0)),0)</f>
        <v>4.0199999999999996</v>
      </c>
      <c r="Y230" s="462">
        <f>IF(M230="yes",+INDEX('Final Comp Values'!$BN:$BN,MATCH('Monthy Targets'!$B230,'Final Comp Values'!$C:$C,0)),0)</f>
        <v>4.0199999999999996</v>
      </c>
      <c r="Z230" s="462">
        <f>IF(N230="yes",+INDEX('Final Comp Values'!$BN:$BN,MATCH('Monthy Targets'!$B230,'Final Comp Values'!$C:$C,0)),0)</f>
        <v>4.0199999999999996</v>
      </c>
      <c r="AA230" s="462">
        <f>IF(O230="yes",+INDEX('Final Comp Values'!$BN:$BN,MATCH('Monthy Targets'!$B230,'Final Comp Values'!$C:$C,0)),0)</f>
        <v>4.0199999999999996</v>
      </c>
      <c r="AB230" s="462">
        <f>IF(P230="yes",+INDEX('Final Comp Values'!$BR:$BR,MATCH('Monthy Targets'!$B230,'Final Comp Values'!$C:$C,0)),0)</f>
        <v>4.04</v>
      </c>
      <c r="AC230" s="462">
        <f>IF(Q230="yes",+INDEX('Final Comp Values'!$BR:$BR,MATCH('Monthy Targets'!$B230,'Final Comp Values'!$C:$C,0)),0)</f>
        <v>0</v>
      </c>
      <c r="AD230" s="462">
        <f>IF(R230="yes",+INDEX('Final Comp Values'!$BR:$BR,MATCH('Monthy Targets'!$B230,'Final Comp Values'!$C:$C,0)),0)</f>
        <v>0</v>
      </c>
      <c r="AE230" s="462">
        <f>IF(S230="yes",+INDEX('Final Comp Values'!$BV:$BV,MATCH('Monthy Targets'!$B230,'Final Comp Values'!$C:$C,0)),0)</f>
        <v>0</v>
      </c>
      <c r="AF230" s="462">
        <f>IF(T230="yes",+INDEX('Final Comp Values'!$BV:$BV,MATCH('Monthy Targets'!$B230,'Final Comp Values'!$C:$C,0)),0)</f>
        <v>0</v>
      </c>
      <c r="AG230" s="462">
        <f>IF(U230="yes",+INDEX('Final Comp Values'!$BV:$BV,MATCH('Monthy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t="str">
        <f>_xlfn.IFNA(+INDEX(Comp1!I:I,MATCH($B231,Comp1!$B:$B,0)),"No")</f>
        <v>Yes</v>
      </c>
      <c r="P231" s="14" t="str">
        <f>_xlfn.IFNA(+INDEX(Comp1!J:J,MATCH($B231,Comp1!$B:$B,0)),"No")</f>
        <v>Yes</v>
      </c>
      <c r="Q231" s="14">
        <f>_xlfn.IFNA(+INDEX(Comp1!K:K,MATCH($B231,Comp1!$B:$B,0)),"No")</f>
        <v>0</v>
      </c>
      <c r="R231" s="14">
        <f>_xlfn.IFNA(+INDEX(Comp1!L:L,MATCH($B231,Comp1!$B:$B,0)),"No")</f>
        <v>0</v>
      </c>
      <c r="S231" s="14">
        <f>_xlfn.IFNA(+INDEX(Comp1!M:M,MATCH($B231,Comp1!$B:$B,0)),"No")</f>
        <v>0</v>
      </c>
      <c r="T231" s="14">
        <f>_xlfn.IFNA(+INDEX(Comp1!N:N,MATCH($B231,Comp1!$B:$B,0)),"No")</f>
        <v>0</v>
      </c>
      <c r="U231" s="14">
        <f>_xlfn.IFNA(+INDEX(Comp1!O:O,MATCH($B231,Comp1!$B:$B,0)),"No")</f>
        <v>0</v>
      </c>
      <c r="V231" s="462">
        <f>IF(J231="yes",+INDEX('Final Comp Values'!$AY:$AY,MATCH('Monthy Targets'!$B231,'Final Comp Values'!C:C,0)),0)</f>
        <v>8.27</v>
      </c>
      <c r="W231" s="462">
        <f>IF(K231="yes",+INDEX('Final Comp Values'!$AY:$AY,MATCH('Monthy Targets'!$B231,'Final Comp Values'!$C:$C,0)),0)</f>
        <v>8.27</v>
      </c>
      <c r="X231" s="462">
        <f>IF(L231="yes",+INDEX('Final Comp Values'!$AY:$AY,MATCH('Monthy Targets'!$B231,'Final Comp Values'!$C:$C,0)),0)</f>
        <v>8.27</v>
      </c>
      <c r="Y231" s="462">
        <f>IF(M231="yes",+INDEX('Final Comp Values'!$BN:$BN,MATCH('Monthy Targets'!$B231,'Final Comp Values'!$C:$C,0)),0)</f>
        <v>8.27</v>
      </c>
      <c r="Z231" s="462">
        <f>IF(N231="yes",+INDEX('Final Comp Values'!$BN:$BN,MATCH('Monthy Targets'!$B231,'Final Comp Values'!$C:$C,0)),0)</f>
        <v>8.27</v>
      </c>
      <c r="AA231" s="462">
        <f>IF(O231="yes",+INDEX('Final Comp Values'!$BN:$BN,MATCH('Monthy Targets'!$B231,'Final Comp Values'!$C:$C,0)),0)</f>
        <v>8.27</v>
      </c>
      <c r="AB231" s="462">
        <f>IF(P231="yes",+INDEX('Final Comp Values'!$BR:$BR,MATCH('Monthy Targets'!$B231,'Final Comp Values'!$C:$C,0)),0)</f>
        <v>8.31</v>
      </c>
      <c r="AC231" s="462">
        <f>IF(Q231="yes",+INDEX('Final Comp Values'!$BR:$BR,MATCH('Monthy Targets'!$B231,'Final Comp Values'!$C:$C,0)),0)</f>
        <v>0</v>
      </c>
      <c r="AD231" s="462">
        <f>IF(R231="yes",+INDEX('Final Comp Values'!$BR:$BR,MATCH('Monthy Targets'!$B231,'Final Comp Values'!$C:$C,0)),0)</f>
        <v>0</v>
      </c>
      <c r="AE231" s="462">
        <f>IF(S231="yes",+INDEX('Final Comp Values'!$BV:$BV,MATCH('Monthy Targets'!$B231,'Final Comp Values'!$C:$C,0)),0)</f>
        <v>0</v>
      </c>
      <c r="AF231" s="462">
        <f>IF(T231="yes",+INDEX('Final Comp Values'!$BV:$BV,MATCH('Monthy Targets'!$B231,'Final Comp Values'!$C:$C,0)),0)</f>
        <v>0</v>
      </c>
      <c r="AG231" s="462">
        <f>IF(U231="yes",+INDEX('Final Comp Values'!$BV:$BV,MATCH('Monthy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2">
        <f>IF(J232="yes",+INDEX('Final Comp Values'!$AY:$AY,MATCH('Monthy Targets'!$B232,'Final Comp Values'!C:C,0)),0)</f>
        <v>0</v>
      </c>
      <c r="W232" s="462">
        <f>IF(K232="yes",+INDEX('Final Comp Values'!$AY:$AY,MATCH('Monthy Targets'!$B232,'Final Comp Values'!$C:$C,0)),0)</f>
        <v>0</v>
      </c>
      <c r="X232" s="462">
        <f>IF(L232="yes",+INDEX('Final Comp Values'!$AY:$AY,MATCH('Monthy Targets'!$B232,'Final Comp Values'!$C:$C,0)),0)</f>
        <v>0</v>
      </c>
      <c r="Y232" s="462">
        <f>IF(M232="yes",+INDEX('Final Comp Values'!$BN:$BN,MATCH('Monthy Targets'!$B232,'Final Comp Values'!$C:$C,0)),0)</f>
        <v>0</v>
      </c>
      <c r="Z232" s="462">
        <f>IF(N232="yes",+INDEX('Final Comp Values'!$BN:$BN,MATCH('Monthy Targets'!$B232,'Final Comp Values'!$C:$C,0)),0)</f>
        <v>0</v>
      </c>
      <c r="AA232" s="462">
        <f>IF(O232="yes",+INDEX('Final Comp Values'!$BN:$BN,MATCH('Monthy Targets'!$B232,'Final Comp Values'!$C:$C,0)),0)</f>
        <v>0</v>
      </c>
      <c r="AB232" s="462">
        <f>IF(P232="yes",+INDEX('Final Comp Values'!$BR:$BR,MATCH('Monthy Targets'!$B232,'Final Comp Values'!$C:$C,0)),0)</f>
        <v>0</v>
      </c>
      <c r="AC232" s="462">
        <f>IF(Q232="yes",+INDEX('Final Comp Values'!$BR:$BR,MATCH('Monthy Targets'!$B232,'Final Comp Values'!$C:$C,0)),0)</f>
        <v>0</v>
      </c>
      <c r="AD232" s="462">
        <f>IF(R232="yes",+INDEX('Final Comp Values'!$BR:$BR,MATCH('Monthy Targets'!$B232,'Final Comp Values'!$C:$C,0)),0)</f>
        <v>0</v>
      </c>
      <c r="AE232" s="462">
        <f>IF(S232="yes",+INDEX('Final Comp Values'!$BV:$BV,MATCH('Monthy Targets'!$B232,'Final Comp Values'!$C:$C,0)),0)</f>
        <v>0</v>
      </c>
      <c r="AF232" s="462">
        <f>IF(T232="yes",+INDEX('Final Comp Values'!$BV:$BV,MATCH('Monthy Targets'!$B232,'Final Comp Values'!$C:$C,0)),0)</f>
        <v>0</v>
      </c>
      <c r="AG232" s="462">
        <f>IF(U232="yes",+INDEX('Final Comp Values'!$BV:$BV,MATCH('Monthy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t="str">
        <f>_xlfn.IFNA(+INDEX(Comp1!I:I,MATCH($B233,Comp1!$B:$B,0)),"No")</f>
        <v>Yes</v>
      </c>
      <c r="P233" s="14" t="str">
        <f>_xlfn.IFNA(+INDEX(Comp1!J:J,MATCH($B233,Comp1!$B:$B,0)),"No")</f>
        <v>Yes</v>
      </c>
      <c r="Q233" s="14">
        <f>_xlfn.IFNA(+INDEX(Comp1!K:K,MATCH($B233,Comp1!$B:$B,0)),"No")</f>
        <v>0</v>
      </c>
      <c r="R233" s="14">
        <f>_xlfn.IFNA(+INDEX(Comp1!L:L,MATCH($B233,Comp1!$B:$B,0)),"No")</f>
        <v>0</v>
      </c>
      <c r="S233" s="14">
        <f>_xlfn.IFNA(+INDEX(Comp1!M:M,MATCH($B233,Comp1!$B:$B,0)),"No")</f>
        <v>0</v>
      </c>
      <c r="T233" s="14">
        <f>_xlfn.IFNA(+INDEX(Comp1!N:N,MATCH($B233,Comp1!$B:$B,0)),"No")</f>
        <v>0</v>
      </c>
      <c r="U233" s="14">
        <f>_xlfn.IFNA(+INDEX(Comp1!O:O,MATCH($B233,Comp1!$B:$B,0)),"No")</f>
        <v>0</v>
      </c>
      <c r="V233" s="462">
        <f>IF(J233="yes",+INDEX('Final Comp Values'!$AY:$AY,MATCH('Monthy Targets'!$B233,'Final Comp Values'!C:C,0)),0)</f>
        <v>11.73</v>
      </c>
      <c r="W233" s="462">
        <f>IF(K233="yes",+INDEX('Final Comp Values'!$AY:$AY,MATCH('Monthy Targets'!$B233,'Final Comp Values'!$C:$C,0)),0)</f>
        <v>11.73</v>
      </c>
      <c r="X233" s="462">
        <f>IF(L233="yes",+INDEX('Final Comp Values'!$AY:$AY,MATCH('Monthy Targets'!$B233,'Final Comp Values'!$C:$C,0)),0)</f>
        <v>11.73</v>
      </c>
      <c r="Y233" s="462">
        <f>IF(M233="yes",+INDEX('Final Comp Values'!$BN:$BN,MATCH('Monthy Targets'!$B233,'Final Comp Values'!$C:$C,0)),0)</f>
        <v>11.73</v>
      </c>
      <c r="Z233" s="462">
        <f>IF(N233="yes",+INDEX('Final Comp Values'!$BN:$BN,MATCH('Monthy Targets'!$B233,'Final Comp Values'!$C:$C,0)),0)</f>
        <v>11.73</v>
      </c>
      <c r="AA233" s="462">
        <f>IF(O233="yes",+INDEX('Final Comp Values'!$BN:$BN,MATCH('Monthy Targets'!$B233,'Final Comp Values'!$C:$C,0)),0)</f>
        <v>11.73</v>
      </c>
      <c r="AB233" s="462">
        <f>IF(P233="yes",+INDEX('Final Comp Values'!$BR:$BR,MATCH('Monthy Targets'!$B233,'Final Comp Values'!$C:$C,0)),0)</f>
        <v>11.79</v>
      </c>
      <c r="AC233" s="462">
        <f>IF(Q233="yes",+INDEX('Final Comp Values'!$BR:$BR,MATCH('Monthy Targets'!$B233,'Final Comp Values'!$C:$C,0)),0)</f>
        <v>0</v>
      </c>
      <c r="AD233" s="462">
        <f>IF(R233="yes",+INDEX('Final Comp Values'!$BR:$BR,MATCH('Monthy Targets'!$B233,'Final Comp Values'!$C:$C,0)),0)</f>
        <v>0</v>
      </c>
      <c r="AE233" s="462">
        <f>IF(S233="yes",+INDEX('Final Comp Values'!$BV:$BV,MATCH('Monthy Targets'!$B233,'Final Comp Values'!$C:$C,0)),0)</f>
        <v>0</v>
      </c>
      <c r="AF233" s="462">
        <f>IF(T233="yes",+INDEX('Final Comp Values'!$BV:$BV,MATCH('Monthy Targets'!$B233,'Final Comp Values'!$C:$C,0)),0)</f>
        <v>0</v>
      </c>
      <c r="AG233" s="462">
        <f>IF(U233="yes",+INDEX('Final Comp Values'!$BV:$BV,MATCH('Monthy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t="str">
        <f>_xlfn.IFNA(+INDEX(Comp1!I:I,MATCH($B234,Comp1!$B:$B,0)),"No")</f>
        <v>Yes</v>
      </c>
      <c r="P234" s="14" t="str">
        <f>_xlfn.IFNA(+INDEX(Comp1!J:J,MATCH($B234,Comp1!$B:$B,0)),"No")</f>
        <v>Yes</v>
      </c>
      <c r="Q234" s="14">
        <f>_xlfn.IFNA(+INDEX(Comp1!K:K,MATCH($B234,Comp1!$B:$B,0)),"No")</f>
        <v>0</v>
      </c>
      <c r="R234" s="14">
        <f>_xlfn.IFNA(+INDEX(Comp1!L:L,MATCH($B234,Comp1!$B:$B,0)),"No")</f>
        <v>0</v>
      </c>
      <c r="S234" s="14">
        <f>_xlfn.IFNA(+INDEX(Comp1!M:M,MATCH($B234,Comp1!$B:$B,0)),"No")</f>
        <v>0</v>
      </c>
      <c r="T234" s="14">
        <f>_xlfn.IFNA(+INDEX(Comp1!N:N,MATCH($B234,Comp1!$B:$B,0)),"No")</f>
        <v>0</v>
      </c>
      <c r="U234" s="14">
        <f>_xlfn.IFNA(+INDEX(Comp1!O:O,MATCH($B234,Comp1!$B:$B,0)),"No")</f>
        <v>0</v>
      </c>
      <c r="V234" s="462">
        <f>IF(J234="yes",+INDEX('Final Comp Values'!$AY:$AY,MATCH('Monthy Targets'!$B234,'Final Comp Values'!C:C,0)),0)</f>
        <v>3.33</v>
      </c>
      <c r="W234" s="462">
        <f>IF(K234="yes",+INDEX('Final Comp Values'!$AY:$AY,MATCH('Monthy Targets'!$B234,'Final Comp Values'!$C:$C,0)),0)</f>
        <v>3.33</v>
      </c>
      <c r="X234" s="462">
        <f>IF(L234="yes",+INDEX('Final Comp Values'!$AY:$AY,MATCH('Monthy Targets'!$B234,'Final Comp Values'!$C:$C,0)),0)</f>
        <v>3.33</v>
      </c>
      <c r="Y234" s="462">
        <f>IF(M234="yes",+INDEX('Final Comp Values'!$BN:$BN,MATCH('Monthy Targets'!$B234,'Final Comp Values'!$C:$C,0)),0)</f>
        <v>3.33</v>
      </c>
      <c r="Z234" s="462">
        <f>IF(N234="yes",+INDEX('Final Comp Values'!$BN:$BN,MATCH('Monthy Targets'!$B234,'Final Comp Values'!$C:$C,0)),0)</f>
        <v>3.33</v>
      </c>
      <c r="AA234" s="462">
        <f>IF(O234="yes",+INDEX('Final Comp Values'!$BN:$BN,MATCH('Monthy Targets'!$B234,'Final Comp Values'!$C:$C,0)),0)</f>
        <v>3.33</v>
      </c>
      <c r="AB234" s="462">
        <f>IF(P234="yes",+INDEX('Final Comp Values'!$BR:$BR,MATCH('Monthy Targets'!$B234,'Final Comp Values'!$C:$C,0)),0)</f>
        <v>3.35</v>
      </c>
      <c r="AC234" s="462">
        <f>IF(Q234="yes",+INDEX('Final Comp Values'!$BR:$BR,MATCH('Monthy Targets'!$B234,'Final Comp Values'!$C:$C,0)),0)</f>
        <v>0</v>
      </c>
      <c r="AD234" s="462">
        <f>IF(R234="yes",+INDEX('Final Comp Values'!$BR:$BR,MATCH('Monthy Targets'!$B234,'Final Comp Values'!$C:$C,0)),0)</f>
        <v>0</v>
      </c>
      <c r="AE234" s="462">
        <f>IF(S234="yes",+INDEX('Final Comp Values'!$BV:$BV,MATCH('Monthy Targets'!$B234,'Final Comp Values'!$C:$C,0)),0)</f>
        <v>0</v>
      </c>
      <c r="AF234" s="462">
        <f>IF(T234="yes",+INDEX('Final Comp Values'!$BV:$BV,MATCH('Monthy Targets'!$B234,'Final Comp Values'!$C:$C,0)),0)</f>
        <v>0</v>
      </c>
      <c r="AG234" s="462">
        <f>IF(U234="yes",+INDEX('Final Comp Values'!$BV:$BV,MATCH('Monthy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t="str">
        <f>_xlfn.IFNA(+INDEX(Comp1!I:I,MATCH($B235,Comp1!$B:$B,0)),"No")</f>
        <v>Yes</v>
      </c>
      <c r="P235" s="14" t="str">
        <f>_xlfn.IFNA(+INDEX(Comp1!J:J,MATCH($B235,Comp1!$B:$B,0)),"No")</f>
        <v>Yes</v>
      </c>
      <c r="Q235" s="14">
        <f>_xlfn.IFNA(+INDEX(Comp1!K:K,MATCH($B235,Comp1!$B:$B,0)),"No")</f>
        <v>0</v>
      </c>
      <c r="R235" s="14">
        <f>_xlfn.IFNA(+INDEX(Comp1!L:L,MATCH($B235,Comp1!$B:$B,0)),"No")</f>
        <v>0</v>
      </c>
      <c r="S235" s="14">
        <f>_xlfn.IFNA(+INDEX(Comp1!M:M,MATCH($B235,Comp1!$B:$B,0)),"No")</f>
        <v>0</v>
      </c>
      <c r="T235" s="14">
        <f>_xlfn.IFNA(+INDEX(Comp1!N:N,MATCH($B235,Comp1!$B:$B,0)),"No")</f>
        <v>0</v>
      </c>
      <c r="U235" s="14">
        <f>_xlfn.IFNA(+INDEX(Comp1!O:O,MATCH($B235,Comp1!$B:$B,0)),"No")</f>
        <v>0</v>
      </c>
      <c r="V235" s="462">
        <f>IF(J235="yes",+INDEX('Final Comp Values'!$AY:$AY,MATCH('Monthy Targets'!$B235,'Final Comp Values'!C:C,0)),0)</f>
        <v>3.78</v>
      </c>
      <c r="W235" s="462">
        <f>IF(K235="yes",+INDEX('Final Comp Values'!$AY:$AY,MATCH('Monthy Targets'!$B235,'Final Comp Values'!$C:$C,0)),0)</f>
        <v>3.78</v>
      </c>
      <c r="X235" s="462">
        <f>IF(L235="yes",+INDEX('Final Comp Values'!$AY:$AY,MATCH('Monthy Targets'!$B235,'Final Comp Values'!$C:$C,0)),0)</f>
        <v>3.78</v>
      </c>
      <c r="Y235" s="462">
        <f>IF(M235="yes",+INDEX('Final Comp Values'!$BN:$BN,MATCH('Monthy Targets'!$B235,'Final Comp Values'!$C:$C,0)),0)</f>
        <v>3.78</v>
      </c>
      <c r="Z235" s="462">
        <f>IF(N235="yes",+INDEX('Final Comp Values'!$BN:$BN,MATCH('Monthy Targets'!$B235,'Final Comp Values'!$C:$C,0)),0)</f>
        <v>3.78</v>
      </c>
      <c r="AA235" s="462">
        <f>IF(O235="yes",+INDEX('Final Comp Values'!$BN:$BN,MATCH('Monthy Targets'!$B235,'Final Comp Values'!$C:$C,0)),0)</f>
        <v>3.78</v>
      </c>
      <c r="AB235" s="462">
        <f>IF(P235="yes",+INDEX('Final Comp Values'!$BR:$BR,MATCH('Monthy Targets'!$B235,'Final Comp Values'!$C:$C,0)),0)</f>
        <v>3.8</v>
      </c>
      <c r="AC235" s="462">
        <f>IF(Q235="yes",+INDEX('Final Comp Values'!$BR:$BR,MATCH('Monthy Targets'!$B235,'Final Comp Values'!$C:$C,0)),0)</f>
        <v>0</v>
      </c>
      <c r="AD235" s="462">
        <f>IF(R235="yes",+INDEX('Final Comp Values'!$BR:$BR,MATCH('Monthy Targets'!$B235,'Final Comp Values'!$C:$C,0)),0)</f>
        <v>0</v>
      </c>
      <c r="AE235" s="462">
        <f>IF(S235="yes",+INDEX('Final Comp Values'!$BV:$BV,MATCH('Monthy Targets'!$B235,'Final Comp Values'!$C:$C,0)),0)</f>
        <v>0</v>
      </c>
      <c r="AF235" s="462">
        <f>IF(T235="yes",+INDEX('Final Comp Values'!$BV:$BV,MATCH('Monthy Targets'!$B235,'Final Comp Values'!$C:$C,0)),0)</f>
        <v>0</v>
      </c>
      <c r="AG235" s="462">
        <f>IF(U235="yes",+INDEX('Final Comp Values'!$BV:$BV,MATCH('Monthy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t="str">
        <f>_xlfn.IFNA(+INDEX(Comp1!I:I,MATCH($B236,Comp1!$B:$B,0)),"No")</f>
        <v>Yes</v>
      </c>
      <c r="P236" s="14" t="str">
        <f>_xlfn.IFNA(+INDEX(Comp1!J:J,MATCH($B236,Comp1!$B:$B,0)),"No")</f>
        <v>Yes</v>
      </c>
      <c r="Q236" s="14">
        <f>_xlfn.IFNA(+INDEX(Comp1!K:K,MATCH($B236,Comp1!$B:$B,0)),"No")</f>
        <v>0</v>
      </c>
      <c r="R236" s="14">
        <f>_xlfn.IFNA(+INDEX(Comp1!L:L,MATCH($B236,Comp1!$B:$B,0)),"No")</f>
        <v>0</v>
      </c>
      <c r="S236" s="14">
        <f>_xlfn.IFNA(+INDEX(Comp1!M:M,MATCH($B236,Comp1!$B:$B,0)),"No")</f>
        <v>0</v>
      </c>
      <c r="T236" s="14">
        <f>_xlfn.IFNA(+INDEX(Comp1!N:N,MATCH($B236,Comp1!$B:$B,0)),"No")</f>
        <v>0</v>
      </c>
      <c r="U236" s="14">
        <f>_xlfn.IFNA(+INDEX(Comp1!O:O,MATCH($B236,Comp1!$B:$B,0)),"No")</f>
        <v>0</v>
      </c>
      <c r="V236" s="462">
        <f>IF(J236="yes",+INDEX('Final Comp Values'!$AY:$AY,MATCH('Monthy Targets'!$B236,'Final Comp Values'!C:C,0)),0)</f>
        <v>6.04</v>
      </c>
      <c r="W236" s="462">
        <f>IF(K236="yes",+INDEX('Final Comp Values'!$AY:$AY,MATCH('Monthy Targets'!$B236,'Final Comp Values'!$C:$C,0)),0)</f>
        <v>6.04</v>
      </c>
      <c r="X236" s="462">
        <f>IF(L236="yes",+INDEX('Final Comp Values'!$AY:$AY,MATCH('Monthy Targets'!$B236,'Final Comp Values'!$C:$C,0)),0)</f>
        <v>6.04</v>
      </c>
      <c r="Y236" s="462">
        <f>IF(M236="yes",+INDEX('Final Comp Values'!$BN:$BN,MATCH('Monthy Targets'!$B236,'Final Comp Values'!$C:$C,0)),0)</f>
        <v>6.04</v>
      </c>
      <c r="Z236" s="462">
        <f>IF(N236="yes",+INDEX('Final Comp Values'!$BN:$BN,MATCH('Monthy Targets'!$B236,'Final Comp Values'!$C:$C,0)),0)</f>
        <v>6.04</v>
      </c>
      <c r="AA236" s="462">
        <f>IF(O236="yes",+INDEX('Final Comp Values'!$BN:$BN,MATCH('Monthy Targets'!$B236,'Final Comp Values'!$C:$C,0)),0)</f>
        <v>6.04</v>
      </c>
      <c r="AB236" s="462">
        <f>IF(P236="yes",+INDEX('Final Comp Values'!$BR:$BR,MATCH('Monthy Targets'!$B236,'Final Comp Values'!$C:$C,0)),0)</f>
        <v>6.07</v>
      </c>
      <c r="AC236" s="462">
        <f>IF(Q236="yes",+INDEX('Final Comp Values'!$BR:$BR,MATCH('Monthy Targets'!$B236,'Final Comp Values'!$C:$C,0)),0)</f>
        <v>0</v>
      </c>
      <c r="AD236" s="462">
        <f>IF(R236="yes",+INDEX('Final Comp Values'!$BR:$BR,MATCH('Monthy Targets'!$B236,'Final Comp Values'!$C:$C,0)),0)</f>
        <v>0</v>
      </c>
      <c r="AE236" s="462">
        <f>IF(S236="yes",+INDEX('Final Comp Values'!$BV:$BV,MATCH('Monthy Targets'!$B236,'Final Comp Values'!$C:$C,0)),0)</f>
        <v>0</v>
      </c>
      <c r="AF236" s="462">
        <f>IF(T236="yes",+INDEX('Final Comp Values'!$BV:$BV,MATCH('Monthy Targets'!$B236,'Final Comp Values'!$C:$C,0)),0)</f>
        <v>0</v>
      </c>
      <c r="AG236" s="462">
        <f>IF(U236="yes",+INDEX('Final Comp Values'!$BV:$BV,MATCH('Monthy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t="str">
        <f>_xlfn.IFNA(+INDEX(Comp1!I:I,MATCH($B237,Comp1!$B:$B,0)),"No")</f>
        <v>Yes</v>
      </c>
      <c r="P237" s="14" t="str">
        <f>_xlfn.IFNA(+INDEX(Comp1!J:J,MATCH($B237,Comp1!$B:$B,0)),"No")</f>
        <v>Yes</v>
      </c>
      <c r="Q237" s="14">
        <f>_xlfn.IFNA(+INDEX(Comp1!K:K,MATCH($B237,Comp1!$B:$B,0)),"No")</f>
        <v>0</v>
      </c>
      <c r="R237" s="14">
        <f>_xlfn.IFNA(+INDEX(Comp1!L:L,MATCH($B237,Comp1!$B:$B,0)),"No")</f>
        <v>0</v>
      </c>
      <c r="S237" s="14">
        <f>_xlfn.IFNA(+INDEX(Comp1!M:M,MATCH($B237,Comp1!$B:$B,0)),"No")</f>
        <v>0</v>
      </c>
      <c r="T237" s="14">
        <f>_xlfn.IFNA(+INDEX(Comp1!N:N,MATCH($B237,Comp1!$B:$B,0)),"No")</f>
        <v>0</v>
      </c>
      <c r="U237" s="14">
        <f>_xlfn.IFNA(+INDEX(Comp1!O:O,MATCH($B237,Comp1!$B:$B,0)),"No")</f>
        <v>0</v>
      </c>
      <c r="V237" s="462">
        <f>IF(J237="yes",+INDEX('Final Comp Values'!$AY:$AY,MATCH('Monthy Targets'!$B237,'Final Comp Values'!C:C,0)),0)</f>
        <v>5.91</v>
      </c>
      <c r="W237" s="462">
        <f>IF(K237="yes",+INDEX('Final Comp Values'!$AY:$AY,MATCH('Monthy Targets'!$B237,'Final Comp Values'!$C:$C,0)),0)</f>
        <v>5.91</v>
      </c>
      <c r="X237" s="462">
        <f>IF(L237="yes",+INDEX('Final Comp Values'!$AY:$AY,MATCH('Monthy Targets'!$B237,'Final Comp Values'!$C:$C,0)),0)</f>
        <v>5.91</v>
      </c>
      <c r="Y237" s="462">
        <f>IF(M237="yes",+INDEX('Final Comp Values'!$BN:$BN,MATCH('Monthy Targets'!$B237,'Final Comp Values'!$C:$C,0)),0)</f>
        <v>5.91</v>
      </c>
      <c r="Z237" s="462">
        <f>IF(N237="yes",+INDEX('Final Comp Values'!$BN:$BN,MATCH('Monthy Targets'!$B237,'Final Comp Values'!$C:$C,0)),0)</f>
        <v>5.91</v>
      </c>
      <c r="AA237" s="462">
        <f>IF(O237="yes",+INDEX('Final Comp Values'!$BN:$BN,MATCH('Monthy Targets'!$B237,'Final Comp Values'!$C:$C,0)),0)</f>
        <v>5.91</v>
      </c>
      <c r="AB237" s="462">
        <f>IF(P237="yes",+INDEX('Final Comp Values'!$BR:$BR,MATCH('Monthy Targets'!$B237,'Final Comp Values'!$C:$C,0)),0)</f>
        <v>5.94</v>
      </c>
      <c r="AC237" s="462">
        <f>IF(Q237="yes",+INDEX('Final Comp Values'!$BR:$BR,MATCH('Monthy Targets'!$B237,'Final Comp Values'!$C:$C,0)),0)</f>
        <v>0</v>
      </c>
      <c r="AD237" s="462">
        <f>IF(R237="yes",+INDEX('Final Comp Values'!$BR:$BR,MATCH('Monthy Targets'!$B237,'Final Comp Values'!$C:$C,0)),0)</f>
        <v>0</v>
      </c>
      <c r="AE237" s="462">
        <f>IF(S237="yes",+INDEX('Final Comp Values'!$BV:$BV,MATCH('Monthy Targets'!$B237,'Final Comp Values'!$C:$C,0)),0)</f>
        <v>0</v>
      </c>
      <c r="AF237" s="462">
        <f>IF(T237="yes",+INDEX('Final Comp Values'!$BV:$BV,MATCH('Monthy Targets'!$B237,'Final Comp Values'!$C:$C,0)),0)</f>
        <v>0</v>
      </c>
      <c r="AG237" s="462">
        <f>IF(U237="yes",+INDEX('Final Comp Values'!$BV:$BV,MATCH('Monthy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t="str">
        <f>_xlfn.IFNA(+INDEX(Comp1!I:I,MATCH($B238,Comp1!$B:$B,0)),"No")</f>
        <v>Yes</v>
      </c>
      <c r="P238" s="14" t="str">
        <f>_xlfn.IFNA(+INDEX(Comp1!J:J,MATCH($B238,Comp1!$B:$B,0)),"No")</f>
        <v>Yes</v>
      </c>
      <c r="Q238" s="14">
        <f>_xlfn.IFNA(+INDEX(Comp1!K:K,MATCH($B238,Comp1!$B:$B,0)),"No")</f>
        <v>0</v>
      </c>
      <c r="R238" s="14">
        <f>_xlfn.IFNA(+INDEX(Comp1!L:L,MATCH($B238,Comp1!$B:$B,0)),"No")</f>
        <v>0</v>
      </c>
      <c r="S238" s="14">
        <f>_xlfn.IFNA(+INDEX(Comp1!M:M,MATCH($B238,Comp1!$B:$B,0)),"No")</f>
        <v>0</v>
      </c>
      <c r="T238" s="14">
        <f>_xlfn.IFNA(+INDEX(Comp1!N:N,MATCH($B238,Comp1!$B:$B,0)),"No")</f>
        <v>0</v>
      </c>
      <c r="U238" s="14">
        <f>_xlfn.IFNA(+INDEX(Comp1!O:O,MATCH($B238,Comp1!$B:$B,0)),"No")</f>
        <v>0</v>
      </c>
      <c r="V238" s="462">
        <f>IF(J238="yes",+INDEX('Final Comp Values'!$AY:$AY,MATCH('Monthy Targets'!$B238,'Final Comp Values'!C:C,0)),0)</f>
        <v>9.5</v>
      </c>
      <c r="W238" s="462">
        <f>IF(K238="yes",+INDEX('Final Comp Values'!$AY:$AY,MATCH('Monthy Targets'!$B238,'Final Comp Values'!$C:$C,0)),0)</f>
        <v>9.5</v>
      </c>
      <c r="X238" s="462">
        <f>IF(L238="yes",+INDEX('Final Comp Values'!$AY:$AY,MATCH('Monthy Targets'!$B238,'Final Comp Values'!$C:$C,0)),0)</f>
        <v>9.5</v>
      </c>
      <c r="Y238" s="462">
        <f>IF(M238="yes",+INDEX('Final Comp Values'!$BN:$BN,MATCH('Monthy Targets'!$B238,'Final Comp Values'!$C:$C,0)),0)</f>
        <v>9.5</v>
      </c>
      <c r="Z238" s="462">
        <f>IF(N238="yes",+INDEX('Final Comp Values'!$BN:$BN,MATCH('Monthy Targets'!$B238,'Final Comp Values'!$C:$C,0)),0)</f>
        <v>9.5</v>
      </c>
      <c r="AA238" s="462">
        <f>IF(O238="yes",+INDEX('Final Comp Values'!$BN:$BN,MATCH('Monthy Targets'!$B238,'Final Comp Values'!$C:$C,0)),0)</f>
        <v>9.5</v>
      </c>
      <c r="AB238" s="462">
        <f>IF(P238="yes",+INDEX('Final Comp Values'!$BR:$BR,MATCH('Monthy Targets'!$B238,'Final Comp Values'!$C:$C,0)),0)</f>
        <v>9.5399999999999991</v>
      </c>
      <c r="AC238" s="462">
        <f>IF(Q238="yes",+INDEX('Final Comp Values'!$BR:$BR,MATCH('Monthy Targets'!$B238,'Final Comp Values'!$C:$C,0)),0)</f>
        <v>0</v>
      </c>
      <c r="AD238" s="462">
        <f>IF(R238="yes",+INDEX('Final Comp Values'!$BR:$BR,MATCH('Monthy Targets'!$B238,'Final Comp Values'!$C:$C,0)),0)</f>
        <v>0</v>
      </c>
      <c r="AE238" s="462">
        <f>IF(S238="yes",+INDEX('Final Comp Values'!$BV:$BV,MATCH('Monthy Targets'!$B238,'Final Comp Values'!$C:$C,0)),0)</f>
        <v>0</v>
      </c>
      <c r="AF238" s="462">
        <f>IF(T238="yes",+INDEX('Final Comp Values'!$BV:$BV,MATCH('Monthy Targets'!$B238,'Final Comp Values'!$C:$C,0)),0)</f>
        <v>0</v>
      </c>
      <c r="AG238" s="462">
        <f>IF(U238="yes",+INDEX('Final Comp Values'!$BV:$BV,MATCH('Monthy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t="str">
        <f>_xlfn.IFNA(+INDEX(Comp1!I:I,MATCH($B239,Comp1!$B:$B,0)),"No")</f>
        <v>Yes</v>
      </c>
      <c r="P239" s="14" t="str">
        <f>_xlfn.IFNA(+INDEX(Comp1!J:J,MATCH($B239,Comp1!$B:$B,0)),"No")</f>
        <v>Yes</v>
      </c>
      <c r="Q239" s="14">
        <f>_xlfn.IFNA(+INDEX(Comp1!K:K,MATCH($B239,Comp1!$B:$B,0)),"No")</f>
        <v>0</v>
      </c>
      <c r="R239" s="14">
        <f>_xlfn.IFNA(+INDEX(Comp1!L:L,MATCH($B239,Comp1!$B:$B,0)),"No")</f>
        <v>0</v>
      </c>
      <c r="S239" s="14">
        <f>_xlfn.IFNA(+INDEX(Comp1!M:M,MATCH($B239,Comp1!$B:$B,0)),"No")</f>
        <v>0</v>
      </c>
      <c r="T239" s="14">
        <f>_xlfn.IFNA(+INDEX(Comp1!N:N,MATCH($B239,Comp1!$B:$B,0)),"No")</f>
        <v>0</v>
      </c>
      <c r="U239" s="14">
        <f>_xlfn.IFNA(+INDEX(Comp1!O:O,MATCH($B239,Comp1!$B:$B,0)),"No")</f>
        <v>0</v>
      </c>
      <c r="V239" s="462">
        <f>IF(J239="yes",+INDEX('Final Comp Values'!$AY:$AY,MATCH('Monthy Targets'!$B239,'Final Comp Values'!C:C,0)),0)</f>
        <v>10.37</v>
      </c>
      <c r="W239" s="462">
        <f>IF(K239="yes",+INDEX('Final Comp Values'!$AY:$AY,MATCH('Monthy Targets'!$B239,'Final Comp Values'!$C:$C,0)),0)</f>
        <v>10.37</v>
      </c>
      <c r="X239" s="462">
        <f>IF(L239="yes",+INDEX('Final Comp Values'!$AY:$AY,MATCH('Monthy Targets'!$B239,'Final Comp Values'!$C:$C,0)),0)</f>
        <v>10.37</v>
      </c>
      <c r="Y239" s="462">
        <f>IF(M239="yes",+INDEX('Final Comp Values'!$BN:$BN,MATCH('Monthy Targets'!$B239,'Final Comp Values'!$C:$C,0)),0)</f>
        <v>10.37</v>
      </c>
      <c r="Z239" s="462">
        <f>IF(N239="yes",+INDEX('Final Comp Values'!$BN:$BN,MATCH('Monthy Targets'!$B239,'Final Comp Values'!$C:$C,0)),0)</f>
        <v>10.37</v>
      </c>
      <c r="AA239" s="462">
        <f>IF(O239="yes",+INDEX('Final Comp Values'!$BN:$BN,MATCH('Monthy Targets'!$B239,'Final Comp Values'!$C:$C,0)),0)</f>
        <v>10.37</v>
      </c>
      <c r="AB239" s="462">
        <f>IF(P239="yes",+INDEX('Final Comp Values'!$BR:$BR,MATCH('Monthy Targets'!$B239,'Final Comp Values'!$C:$C,0)),0)</f>
        <v>10.42</v>
      </c>
      <c r="AC239" s="462">
        <f>IF(Q239="yes",+INDEX('Final Comp Values'!$BR:$BR,MATCH('Monthy Targets'!$B239,'Final Comp Values'!$C:$C,0)),0)</f>
        <v>0</v>
      </c>
      <c r="AD239" s="462">
        <f>IF(R239="yes",+INDEX('Final Comp Values'!$BR:$BR,MATCH('Monthy Targets'!$B239,'Final Comp Values'!$C:$C,0)),0)</f>
        <v>0</v>
      </c>
      <c r="AE239" s="462">
        <f>IF(S239="yes",+INDEX('Final Comp Values'!$BV:$BV,MATCH('Monthy Targets'!$B239,'Final Comp Values'!$C:$C,0)),0)</f>
        <v>0</v>
      </c>
      <c r="AF239" s="462">
        <f>IF(T239="yes",+INDEX('Final Comp Values'!$BV:$BV,MATCH('Monthy Targets'!$B239,'Final Comp Values'!$C:$C,0)),0)</f>
        <v>0</v>
      </c>
      <c r="AG239" s="462">
        <f>IF(U239="yes",+INDEX('Final Comp Values'!$BV:$BV,MATCH('Monthy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t="str">
        <f>_xlfn.IFNA(+INDEX(Comp1!I:I,MATCH($B240,Comp1!$B:$B,0)),"No")</f>
        <v>Yes</v>
      </c>
      <c r="P240" s="14" t="str">
        <f>_xlfn.IFNA(+INDEX(Comp1!J:J,MATCH($B240,Comp1!$B:$B,0)),"No")</f>
        <v>Yes</v>
      </c>
      <c r="Q240" s="14">
        <f>_xlfn.IFNA(+INDEX(Comp1!K:K,MATCH($B240,Comp1!$B:$B,0)),"No")</f>
        <v>0</v>
      </c>
      <c r="R240" s="14">
        <f>_xlfn.IFNA(+INDEX(Comp1!L:L,MATCH($B240,Comp1!$B:$B,0)),"No")</f>
        <v>0</v>
      </c>
      <c r="S240" s="14">
        <f>_xlfn.IFNA(+INDEX(Comp1!M:M,MATCH($B240,Comp1!$B:$B,0)),"No")</f>
        <v>0</v>
      </c>
      <c r="T240" s="14">
        <f>_xlfn.IFNA(+INDEX(Comp1!N:N,MATCH($B240,Comp1!$B:$B,0)),"No")</f>
        <v>0</v>
      </c>
      <c r="U240" s="14">
        <f>_xlfn.IFNA(+INDEX(Comp1!O:O,MATCH($B240,Comp1!$B:$B,0)),"No")</f>
        <v>0</v>
      </c>
      <c r="V240" s="462">
        <f>IF(J240="yes",+INDEX('Final Comp Values'!$AY:$AY,MATCH('Monthy Targets'!$B240,'Final Comp Values'!C:C,0)),0)</f>
        <v>5.44</v>
      </c>
      <c r="W240" s="462">
        <f>IF(K240="yes",+INDEX('Final Comp Values'!$AY:$AY,MATCH('Monthy Targets'!$B240,'Final Comp Values'!$C:$C,0)),0)</f>
        <v>5.44</v>
      </c>
      <c r="X240" s="462">
        <f>IF(L240="yes",+INDEX('Final Comp Values'!$AY:$AY,MATCH('Monthy Targets'!$B240,'Final Comp Values'!$C:$C,0)),0)</f>
        <v>5.44</v>
      </c>
      <c r="Y240" s="462">
        <f>IF(M240="yes",+INDEX('Final Comp Values'!$BN:$BN,MATCH('Monthy Targets'!$B240,'Final Comp Values'!$C:$C,0)),0)</f>
        <v>5.44</v>
      </c>
      <c r="Z240" s="462">
        <f>IF(N240="yes",+INDEX('Final Comp Values'!$BN:$BN,MATCH('Monthy Targets'!$B240,'Final Comp Values'!$C:$C,0)),0)</f>
        <v>5.44</v>
      </c>
      <c r="AA240" s="462">
        <f>IF(O240="yes",+INDEX('Final Comp Values'!$BN:$BN,MATCH('Monthy Targets'!$B240,'Final Comp Values'!$C:$C,0)),0)</f>
        <v>5.44</v>
      </c>
      <c r="AB240" s="462">
        <f>IF(P240="yes",+INDEX('Final Comp Values'!$BR:$BR,MATCH('Monthy Targets'!$B240,'Final Comp Values'!$C:$C,0)),0)</f>
        <v>5.46</v>
      </c>
      <c r="AC240" s="462">
        <f>IF(Q240="yes",+INDEX('Final Comp Values'!$BR:$BR,MATCH('Monthy Targets'!$B240,'Final Comp Values'!$C:$C,0)),0)</f>
        <v>0</v>
      </c>
      <c r="AD240" s="462">
        <f>IF(R240="yes",+INDEX('Final Comp Values'!$BR:$BR,MATCH('Monthy Targets'!$B240,'Final Comp Values'!$C:$C,0)),0)</f>
        <v>0</v>
      </c>
      <c r="AE240" s="462">
        <f>IF(S240="yes",+INDEX('Final Comp Values'!$BV:$BV,MATCH('Monthy Targets'!$B240,'Final Comp Values'!$C:$C,0)),0)</f>
        <v>0</v>
      </c>
      <c r="AF240" s="462">
        <f>IF(T240="yes",+INDEX('Final Comp Values'!$BV:$BV,MATCH('Monthy Targets'!$B240,'Final Comp Values'!$C:$C,0)),0)</f>
        <v>0</v>
      </c>
      <c r="AG240" s="462">
        <f>IF(U240="yes",+INDEX('Final Comp Values'!$BV:$BV,MATCH('Monthy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t="str">
        <f>_xlfn.IFNA(+INDEX(Comp1!I:I,MATCH($B241,Comp1!$B:$B,0)),"No")</f>
        <v>Yes</v>
      </c>
      <c r="P241" s="14" t="str">
        <f>_xlfn.IFNA(+INDEX(Comp1!J:J,MATCH($B241,Comp1!$B:$B,0)),"No")</f>
        <v>Yes</v>
      </c>
      <c r="Q241" s="14">
        <f>_xlfn.IFNA(+INDEX(Comp1!K:K,MATCH($B241,Comp1!$B:$B,0)),"No")</f>
        <v>0</v>
      </c>
      <c r="R241" s="14">
        <f>_xlfn.IFNA(+INDEX(Comp1!L:L,MATCH($B241,Comp1!$B:$B,0)),"No")</f>
        <v>0</v>
      </c>
      <c r="S241" s="14">
        <f>_xlfn.IFNA(+INDEX(Comp1!M:M,MATCH($B241,Comp1!$B:$B,0)),"No")</f>
        <v>0</v>
      </c>
      <c r="T241" s="14">
        <f>_xlfn.IFNA(+INDEX(Comp1!N:N,MATCH($B241,Comp1!$B:$B,0)),"No")</f>
        <v>0</v>
      </c>
      <c r="U241" s="14">
        <f>_xlfn.IFNA(+INDEX(Comp1!O:O,MATCH($B241,Comp1!$B:$B,0)),"No")</f>
        <v>0</v>
      </c>
      <c r="V241" s="462">
        <f>IF(J241="yes",+INDEX('Final Comp Values'!$AY:$AY,MATCH('Monthy Targets'!$B241,'Final Comp Values'!C:C,0)),0)</f>
        <v>8.73</v>
      </c>
      <c r="W241" s="462">
        <f>IF(K241="yes",+INDEX('Final Comp Values'!$AY:$AY,MATCH('Monthy Targets'!$B241,'Final Comp Values'!$C:$C,0)),0)</f>
        <v>8.73</v>
      </c>
      <c r="X241" s="462">
        <f>IF(L241="yes",+INDEX('Final Comp Values'!$AY:$AY,MATCH('Monthy Targets'!$B241,'Final Comp Values'!$C:$C,0)),0)</f>
        <v>8.73</v>
      </c>
      <c r="Y241" s="462">
        <f>IF(M241="yes",+INDEX('Final Comp Values'!$BN:$BN,MATCH('Monthy Targets'!$B241,'Final Comp Values'!$C:$C,0)),0)</f>
        <v>8.73</v>
      </c>
      <c r="Z241" s="462">
        <f>IF(N241="yes",+INDEX('Final Comp Values'!$BN:$BN,MATCH('Monthy Targets'!$B241,'Final Comp Values'!$C:$C,0)),0)</f>
        <v>8.73</v>
      </c>
      <c r="AA241" s="462">
        <f>IF(O241="yes",+INDEX('Final Comp Values'!$BN:$BN,MATCH('Monthy Targets'!$B241,'Final Comp Values'!$C:$C,0)),0)</f>
        <v>8.73</v>
      </c>
      <c r="AB241" s="462">
        <f>IF(P241="yes",+INDEX('Final Comp Values'!$BR:$BR,MATCH('Monthy Targets'!$B241,'Final Comp Values'!$C:$C,0)),0)</f>
        <v>8.76</v>
      </c>
      <c r="AC241" s="462">
        <f>IF(Q241="yes",+INDEX('Final Comp Values'!$BR:$BR,MATCH('Monthy Targets'!$B241,'Final Comp Values'!$C:$C,0)),0)</f>
        <v>0</v>
      </c>
      <c r="AD241" s="462">
        <f>IF(R241="yes",+INDEX('Final Comp Values'!$BR:$BR,MATCH('Monthy Targets'!$B241,'Final Comp Values'!$C:$C,0)),0)</f>
        <v>0</v>
      </c>
      <c r="AE241" s="462">
        <f>IF(S241="yes",+INDEX('Final Comp Values'!$BV:$BV,MATCH('Monthy Targets'!$B241,'Final Comp Values'!$C:$C,0)),0)</f>
        <v>0</v>
      </c>
      <c r="AF241" s="462">
        <f>IF(T241="yes",+INDEX('Final Comp Values'!$BV:$BV,MATCH('Monthy Targets'!$B241,'Final Comp Values'!$C:$C,0)),0)</f>
        <v>0</v>
      </c>
      <c r="AG241" s="462">
        <f>IF(U241="yes",+INDEX('Final Comp Values'!$BV:$BV,MATCH('Monthy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2">
        <f>IF(J242="yes",+INDEX('Final Comp Values'!$AY:$AY,MATCH('Monthy Targets'!$B242,'Final Comp Values'!C:C,0)),0)</f>
        <v>0</v>
      </c>
      <c r="W242" s="462">
        <f>IF(K242="yes",+INDEX('Final Comp Values'!$AY:$AY,MATCH('Monthy Targets'!$B242,'Final Comp Values'!$C:$C,0)),0)</f>
        <v>0</v>
      </c>
      <c r="X242" s="462">
        <f>IF(L242="yes",+INDEX('Final Comp Values'!$AY:$AY,MATCH('Monthy Targets'!$B242,'Final Comp Values'!$C:$C,0)),0)</f>
        <v>0</v>
      </c>
      <c r="Y242" s="462">
        <f>IF(M242="yes",+INDEX('Final Comp Values'!$BN:$BN,MATCH('Monthy Targets'!$B242,'Final Comp Values'!$C:$C,0)),0)</f>
        <v>0</v>
      </c>
      <c r="Z242" s="462">
        <f>IF(N242="yes",+INDEX('Final Comp Values'!$BN:$BN,MATCH('Monthy Targets'!$B242,'Final Comp Values'!$C:$C,0)),0)</f>
        <v>0</v>
      </c>
      <c r="AA242" s="462">
        <f>IF(O242="yes",+INDEX('Final Comp Values'!$BN:$BN,MATCH('Monthy Targets'!$B242,'Final Comp Values'!$C:$C,0)),0)</f>
        <v>0</v>
      </c>
      <c r="AB242" s="462">
        <f>IF(P242="yes",+INDEX('Final Comp Values'!$BR:$BR,MATCH('Monthy Targets'!$B242,'Final Comp Values'!$C:$C,0)),0)</f>
        <v>0</v>
      </c>
      <c r="AC242" s="462">
        <f>IF(Q242="yes",+INDEX('Final Comp Values'!$BR:$BR,MATCH('Monthy Targets'!$B242,'Final Comp Values'!$C:$C,0)),0)</f>
        <v>0</v>
      </c>
      <c r="AD242" s="462">
        <f>IF(R242="yes",+INDEX('Final Comp Values'!$BR:$BR,MATCH('Monthy Targets'!$B242,'Final Comp Values'!$C:$C,0)),0)</f>
        <v>0</v>
      </c>
      <c r="AE242" s="462">
        <f>IF(S242="yes",+INDEX('Final Comp Values'!$BV:$BV,MATCH('Monthy Targets'!$B242,'Final Comp Values'!$C:$C,0)),0)</f>
        <v>0</v>
      </c>
      <c r="AF242" s="462">
        <f>IF(T242="yes",+INDEX('Final Comp Values'!$BV:$BV,MATCH('Monthy Targets'!$B242,'Final Comp Values'!$C:$C,0)),0)</f>
        <v>0</v>
      </c>
      <c r="AG242" s="462">
        <f>IF(U242="yes",+INDEX('Final Comp Values'!$BV:$BV,MATCH('Monthy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t="str">
        <f>_xlfn.IFNA(+INDEX(Comp1!I:I,MATCH($B243,Comp1!$B:$B,0)),"No")</f>
        <v>Yes</v>
      </c>
      <c r="P243" s="14" t="str">
        <f>_xlfn.IFNA(+INDEX(Comp1!J:J,MATCH($B243,Comp1!$B:$B,0)),"No")</f>
        <v>Yes</v>
      </c>
      <c r="Q243" s="14">
        <f>_xlfn.IFNA(+INDEX(Comp1!K:K,MATCH($B243,Comp1!$B:$B,0)),"No")</f>
        <v>0</v>
      </c>
      <c r="R243" s="14">
        <f>_xlfn.IFNA(+INDEX(Comp1!L:L,MATCH($B243,Comp1!$B:$B,0)),"No")</f>
        <v>0</v>
      </c>
      <c r="S243" s="14">
        <f>_xlfn.IFNA(+INDEX(Comp1!M:M,MATCH($B243,Comp1!$B:$B,0)),"No")</f>
        <v>0</v>
      </c>
      <c r="T243" s="14">
        <f>_xlfn.IFNA(+INDEX(Comp1!N:N,MATCH($B243,Comp1!$B:$B,0)),"No")</f>
        <v>0</v>
      </c>
      <c r="U243" s="14">
        <f>_xlfn.IFNA(+INDEX(Comp1!O:O,MATCH($B243,Comp1!$B:$B,0)),"No")</f>
        <v>0</v>
      </c>
      <c r="V243" s="462">
        <f>IF(J243="yes",+INDEX('Final Comp Values'!$AY:$AY,MATCH('Monthy Targets'!$B243,'Final Comp Values'!C:C,0)),0)</f>
        <v>4.2699999999999996</v>
      </c>
      <c r="W243" s="462">
        <f>IF(K243="yes",+INDEX('Final Comp Values'!$AY:$AY,MATCH('Monthy Targets'!$B243,'Final Comp Values'!$C:$C,0)),0)</f>
        <v>4.2699999999999996</v>
      </c>
      <c r="X243" s="462">
        <f>IF(L243="yes",+INDEX('Final Comp Values'!$AY:$AY,MATCH('Monthy Targets'!$B243,'Final Comp Values'!$C:$C,0)),0)</f>
        <v>4.2699999999999996</v>
      </c>
      <c r="Y243" s="462">
        <f>IF(M243="yes",+INDEX('Final Comp Values'!$BN:$BN,MATCH('Monthy Targets'!$B243,'Final Comp Values'!$C:$C,0)),0)</f>
        <v>4.2699999999999996</v>
      </c>
      <c r="Z243" s="462">
        <f>IF(N243="yes",+INDEX('Final Comp Values'!$BN:$BN,MATCH('Monthy Targets'!$B243,'Final Comp Values'!$C:$C,0)),0)</f>
        <v>4.2699999999999996</v>
      </c>
      <c r="AA243" s="462">
        <f>IF(O243="yes",+INDEX('Final Comp Values'!$BN:$BN,MATCH('Monthy Targets'!$B243,'Final Comp Values'!$C:$C,0)),0)</f>
        <v>4.2699999999999996</v>
      </c>
      <c r="AB243" s="462">
        <f>IF(P243="yes",+INDEX('Final Comp Values'!$BR:$BR,MATCH('Monthy Targets'!$B243,'Final Comp Values'!$C:$C,0)),0)</f>
        <v>4.29</v>
      </c>
      <c r="AC243" s="462">
        <f>IF(Q243="yes",+INDEX('Final Comp Values'!$BR:$BR,MATCH('Monthy Targets'!$B243,'Final Comp Values'!$C:$C,0)),0)</f>
        <v>0</v>
      </c>
      <c r="AD243" s="462">
        <f>IF(R243="yes",+INDEX('Final Comp Values'!$BR:$BR,MATCH('Monthy Targets'!$B243,'Final Comp Values'!$C:$C,0)),0)</f>
        <v>0</v>
      </c>
      <c r="AE243" s="462">
        <f>IF(S243="yes",+INDEX('Final Comp Values'!$BV:$BV,MATCH('Monthy Targets'!$B243,'Final Comp Values'!$C:$C,0)),0)</f>
        <v>0</v>
      </c>
      <c r="AF243" s="462">
        <f>IF(T243="yes",+INDEX('Final Comp Values'!$BV:$BV,MATCH('Monthy Targets'!$B243,'Final Comp Values'!$C:$C,0)),0)</f>
        <v>0</v>
      </c>
      <c r="AG243" s="462">
        <f>IF(U243="yes",+INDEX('Final Comp Values'!$BV:$BV,MATCH('Monthy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t="str">
        <f>_xlfn.IFNA(+INDEX(Comp1!I:I,MATCH($B244,Comp1!$B:$B,0)),"No")</f>
        <v>Yes</v>
      </c>
      <c r="P244" s="14" t="str">
        <f>_xlfn.IFNA(+INDEX(Comp1!J:J,MATCH($B244,Comp1!$B:$B,0)),"No")</f>
        <v>Yes</v>
      </c>
      <c r="Q244" s="14">
        <f>_xlfn.IFNA(+INDEX(Comp1!K:K,MATCH($B244,Comp1!$B:$B,0)),"No")</f>
        <v>0</v>
      </c>
      <c r="R244" s="14">
        <f>_xlfn.IFNA(+INDEX(Comp1!L:L,MATCH($B244,Comp1!$B:$B,0)),"No")</f>
        <v>0</v>
      </c>
      <c r="S244" s="14">
        <f>_xlfn.IFNA(+INDEX(Comp1!M:M,MATCH($B244,Comp1!$B:$B,0)),"No")</f>
        <v>0</v>
      </c>
      <c r="T244" s="14">
        <f>_xlfn.IFNA(+INDEX(Comp1!N:N,MATCH($B244,Comp1!$B:$B,0)),"No")</f>
        <v>0</v>
      </c>
      <c r="U244" s="14">
        <f>_xlfn.IFNA(+INDEX(Comp1!O:O,MATCH($B244,Comp1!$B:$B,0)),"No")</f>
        <v>0</v>
      </c>
      <c r="V244" s="462">
        <f>IF(J244="yes",+INDEX('Final Comp Values'!$AY:$AY,MATCH('Monthy Targets'!$B244,'Final Comp Values'!C:C,0)),0)</f>
        <v>28.84</v>
      </c>
      <c r="W244" s="462">
        <f>IF(K244="yes",+INDEX('Final Comp Values'!$AY:$AY,MATCH('Monthy Targets'!$B244,'Final Comp Values'!$C:$C,0)),0)</f>
        <v>28.84</v>
      </c>
      <c r="X244" s="462">
        <f>IF(L244="yes",+INDEX('Final Comp Values'!$AY:$AY,MATCH('Monthy Targets'!$B244,'Final Comp Values'!$C:$C,0)),0)</f>
        <v>28.84</v>
      </c>
      <c r="Y244" s="462">
        <f>IF(M244="yes",+INDEX('Final Comp Values'!$BN:$BN,MATCH('Monthy Targets'!$B244,'Final Comp Values'!$C:$C,0)),0)</f>
        <v>28.84</v>
      </c>
      <c r="Z244" s="462">
        <f>IF(N244="yes",+INDEX('Final Comp Values'!$BN:$BN,MATCH('Monthy Targets'!$B244,'Final Comp Values'!$C:$C,0)),0)</f>
        <v>28.84</v>
      </c>
      <c r="AA244" s="462">
        <f>IF(O244="yes",+INDEX('Final Comp Values'!$BN:$BN,MATCH('Monthy Targets'!$B244,'Final Comp Values'!$C:$C,0)),0)</f>
        <v>28.84</v>
      </c>
      <c r="AB244" s="462">
        <f>IF(P244="yes",+INDEX('Final Comp Values'!$BR:$BR,MATCH('Monthy Targets'!$B244,'Final Comp Values'!$C:$C,0)),0)</f>
        <v>28.97</v>
      </c>
      <c r="AC244" s="462">
        <f>IF(Q244="yes",+INDEX('Final Comp Values'!$BR:$BR,MATCH('Monthy Targets'!$B244,'Final Comp Values'!$C:$C,0)),0)</f>
        <v>0</v>
      </c>
      <c r="AD244" s="462">
        <f>IF(R244="yes",+INDEX('Final Comp Values'!$BR:$BR,MATCH('Monthy Targets'!$B244,'Final Comp Values'!$C:$C,0)),0)</f>
        <v>0</v>
      </c>
      <c r="AE244" s="462">
        <f>IF(S244="yes",+INDEX('Final Comp Values'!$BV:$BV,MATCH('Monthy Targets'!$B244,'Final Comp Values'!$C:$C,0)),0)</f>
        <v>0</v>
      </c>
      <c r="AF244" s="462">
        <f>IF(T244="yes",+INDEX('Final Comp Values'!$BV:$BV,MATCH('Monthy Targets'!$B244,'Final Comp Values'!$C:$C,0)),0)</f>
        <v>0</v>
      </c>
      <c r="AG244" s="462">
        <f>IF(U244="yes",+INDEX('Final Comp Values'!$BV:$BV,MATCH('Monthy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2">
        <f>IF(J245="yes",+INDEX('Final Comp Values'!$AY:$AY,MATCH('Monthy Targets'!$B245,'Final Comp Values'!C:C,0)),0)</f>
        <v>0</v>
      </c>
      <c r="W245" s="462">
        <f>IF(K245="yes",+INDEX('Final Comp Values'!$AY:$AY,MATCH('Monthy Targets'!$B245,'Final Comp Values'!$C:$C,0)),0)</f>
        <v>0</v>
      </c>
      <c r="X245" s="462">
        <f>IF(L245="yes",+INDEX('Final Comp Values'!$AY:$AY,MATCH('Monthy Targets'!$B245,'Final Comp Values'!$C:$C,0)),0)</f>
        <v>0</v>
      </c>
      <c r="Y245" s="462">
        <f>IF(M245="yes",+INDEX('Final Comp Values'!$BN:$BN,MATCH('Monthy Targets'!$B245,'Final Comp Values'!$C:$C,0)),0)</f>
        <v>0</v>
      </c>
      <c r="Z245" s="462">
        <f>IF(N245="yes",+INDEX('Final Comp Values'!$BN:$BN,MATCH('Monthy Targets'!$B245,'Final Comp Values'!$C:$C,0)),0)</f>
        <v>0</v>
      </c>
      <c r="AA245" s="462">
        <f>IF(O245="yes",+INDEX('Final Comp Values'!$BN:$BN,MATCH('Monthy Targets'!$B245,'Final Comp Values'!$C:$C,0)),0)</f>
        <v>0</v>
      </c>
      <c r="AB245" s="462">
        <f>IF(P245="yes",+INDEX('Final Comp Values'!$BR:$BR,MATCH('Monthy Targets'!$B245,'Final Comp Values'!$C:$C,0)),0)</f>
        <v>0</v>
      </c>
      <c r="AC245" s="462">
        <f>IF(Q245="yes",+INDEX('Final Comp Values'!$BR:$BR,MATCH('Monthy Targets'!$B245,'Final Comp Values'!$C:$C,0)),0)</f>
        <v>0</v>
      </c>
      <c r="AD245" s="462">
        <f>IF(R245="yes",+INDEX('Final Comp Values'!$BR:$BR,MATCH('Monthy Targets'!$B245,'Final Comp Values'!$C:$C,0)),0)</f>
        <v>0</v>
      </c>
      <c r="AE245" s="462">
        <f>IF(S245="yes",+INDEX('Final Comp Values'!$BV:$BV,MATCH('Monthy Targets'!$B245,'Final Comp Values'!$C:$C,0)),0)</f>
        <v>0</v>
      </c>
      <c r="AF245" s="462">
        <f>IF(T245="yes",+INDEX('Final Comp Values'!$BV:$BV,MATCH('Monthy Targets'!$B245,'Final Comp Values'!$C:$C,0)),0)</f>
        <v>0</v>
      </c>
      <c r="AG245" s="462">
        <f>IF(U245="yes",+INDEX('Final Comp Values'!$BV:$BV,MATCH('Monthy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t="str">
        <f>_xlfn.IFNA(+INDEX(Comp1!I:I,MATCH($B246,Comp1!$B:$B,0)),"No")</f>
        <v>NO</v>
      </c>
      <c r="P246" s="14" t="str">
        <f>_xlfn.IFNA(+INDEX(Comp1!J:J,MATCH($B246,Comp1!$B:$B,0)),"No")</f>
        <v>No</v>
      </c>
      <c r="Q246" s="14">
        <f>_xlfn.IFNA(+INDEX(Comp1!K:K,MATCH($B246,Comp1!$B:$B,0)),"No")</f>
        <v>0</v>
      </c>
      <c r="R246" s="14">
        <f>_xlfn.IFNA(+INDEX(Comp1!L:L,MATCH($B246,Comp1!$B:$B,0)),"No")</f>
        <v>0</v>
      </c>
      <c r="S246" s="14">
        <f>_xlfn.IFNA(+INDEX(Comp1!M:M,MATCH($B246,Comp1!$B:$B,0)),"No")</f>
        <v>0</v>
      </c>
      <c r="T246" s="14">
        <f>_xlfn.IFNA(+INDEX(Comp1!N:N,MATCH($B246,Comp1!$B:$B,0)),"No")</f>
        <v>0</v>
      </c>
      <c r="U246" s="14">
        <f>_xlfn.IFNA(+INDEX(Comp1!O:O,MATCH($B246,Comp1!$B:$B,0)),"No")</f>
        <v>0</v>
      </c>
      <c r="V246" s="462">
        <f>IF(J246="yes",+INDEX('Final Comp Values'!$AY:$AY,MATCH('Monthy Targets'!$B246,'Final Comp Values'!C:C,0)),0)</f>
        <v>16.579999999999998</v>
      </c>
      <c r="W246" s="462">
        <f>IF(K246="yes",+INDEX('Final Comp Values'!$AY:$AY,MATCH('Monthy Targets'!$B246,'Final Comp Values'!$C:$C,0)),0)</f>
        <v>16.579999999999998</v>
      </c>
      <c r="X246" s="462">
        <f>IF(L246="yes",+INDEX('Final Comp Values'!$AY:$AY,MATCH('Monthy Targets'!$B246,'Final Comp Values'!$C:$C,0)),0)</f>
        <v>16.579999999999998</v>
      </c>
      <c r="Y246" s="462">
        <f>IF(M246="yes",+INDEX('Final Comp Values'!$BN:$BN,MATCH('Monthy Targets'!$B246,'Final Comp Values'!$C:$C,0)),0)</f>
        <v>0</v>
      </c>
      <c r="Z246" s="462">
        <f>IF(N246="yes",+INDEX('Final Comp Values'!$BN:$BN,MATCH('Monthy Targets'!$B246,'Final Comp Values'!$C:$C,0)),0)</f>
        <v>0</v>
      </c>
      <c r="AA246" s="462">
        <f>IF(O246="yes",+INDEX('Final Comp Values'!$BN:$BN,MATCH('Monthy Targets'!$B246,'Final Comp Values'!$C:$C,0)),0)</f>
        <v>0</v>
      </c>
      <c r="AB246" s="462">
        <f>IF(P246="yes",+INDEX('Final Comp Values'!$BR:$BR,MATCH('Monthy Targets'!$B246,'Final Comp Values'!$C:$C,0)),0)</f>
        <v>0</v>
      </c>
      <c r="AC246" s="462">
        <f>IF(Q246="yes",+INDEX('Final Comp Values'!$BR:$BR,MATCH('Monthy Targets'!$B246,'Final Comp Values'!$C:$C,0)),0)</f>
        <v>0</v>
      </c>
      <c r="AD246" s="462">
        <f>IF(R246="yes",+INDEX('Final Comp Values'!$BR:$BR,MATCH('Monthy Targets'!$B246,'Final Comp Values'!$C:$C,0)),0)</f>
        <v>0</v>
      </c>
      <c r="AE246" s="462">
        <f>IF(S246="yes",+INDEX('Final Comp Values'!$BV:$BV,MATCH('Monthy Targets'!$B246,'Final Comp Values'!$C:$C,0)),0)</f>
        <v>0</v>
      </c>
      <c r="AF246" s="462">
        <f>IF(T246="yes",+INDEX('Final Comp Values'!$BV:$BV,MATCH('Monthy Targets'!$B246,'Final Comp Values'!$C:$C,0)),0)</f>
        <v>0</v>
      </c>
      <c r="AG246" s="462">
        <f>IF(U246="yes",+INDEX('Final Comp Values'!$BV:$BV,MATCH('Monthy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t="str">
        <f>_xlfn.IFNA(+INDEX(Comp1!I:I,MATCH($B247,Comp1!$B:$B,0)),"No")</f>
        <v>Yes</v>
      </c>
      <c r="P247" s="14" t="str">
        <f>_xlfn.IFNA(+INDEX(Comp1!J:J,MATCH($B247,Comp1!$B:$B,0)),"No")</f>
        <v>Yes</v>
      </c>
      <c r="Q247" s="14">
        <f>_xlfn.IFNA(+INDEX(Comp1!K:K,MATCH($B247,Comp1!$B:$B,0)),"No")</f>
        <v>0</v>
      </c>
      <c r="R247" s="14">
        <f>_xlfn.IFNA(+INDEX(Comp1!L:L,MATCH($B247,Comp1!$B:$B,0)),"No")</f>
        <v>0</v>
      </c>
      <c r="S247" s="14">
        <f>_xlfn.IFNA(+INDEX(Comp1!M:M,MATCH($B247,Comp1!$B:$B,0)),"No")</f>
        <v>0</v>
      </c>
      <c r="T247" s="14">
        <f>_xlfn.IFNA(+INDEX(Comp1!N:N,MATCH($B247,Comp1!$B:$B,0)),"No")</f>
        <v>0</v>
      </c>
      <c r="U247" s="14">
        <f>_xlfn.IFNA(+INDEX(Comp1!O:O,MATCH($B247,Comp1!$B:$B,0)),"No")</f>
        <v>0</v>
      </c>
      <c r="V247" s="462">
        <f>IF(J247="yes",+INDEX('Final Comp Values'!$AY:$AY,MATCH('Monthy Targets'!$B247,'Final Comp Values'!C:C,0)),0)</f>
        <v>3.02</v>
      </c>
      <c r="W247" s="462">
        <f>IF(K247="yes",+INDEX('Final Comp Values'!$AY:$AY,MATCH('Monthy Targets'!$B247,'Final Comp Values'!$C:$C,0)),0)</f>
        <v>3.02</v>
      </c>
      <c r="X247" s="462">
        <f>IF(L247="yes",+INDEX('Final Comp Values'!$AY:$AY,MATCH('Monthy Targets'!$B247,'Final Comp Values'!$C:$C,0)),0)</f>
        <v>3.02</v>
      </c>
      <c r="Y247" s="462">
        <f>IF(M247="yes",+INDEX('Final Comp Values'!$BN:$BN,MATCH('Monthy Targets'!$B247,'Final Comp Values'!$C:$C,0)),0)</f>
        <v>3.02</v>
      </c>
      <c r="Z247" s="462">
        <f>IF(N247="yes",+INDEX('Final Comp Values'!$BN:$BN,MATCH('Monthy Targets'!$B247,'Final Comp Values'!$C:$C,0)),0)</f>
        <v>3.02</v>
      </c>
      <c r="AA247" s="462">
        <f>IF(O247="yes",+INDEX('Final Comp Values'!$BN:$BN,MATCH('Monthy Targets'!$B247,'Final Comp Values'!$C:$C,0)),0)</f>
        <v>3.02</v>
      </c>
      <c r="AB247" s="462">
        <f>IF(P247="yes",+INDEX('Final Comp Values'!$BR:$BR,MATCH('Monthy Targets'!$B247,'Final Comp Values'!$C:$C,0)),0)</f>
        <v>3.03</v>
      </c>
      <c r="AC247" s="462">
        <f>IF(Q247="yes",+INDEX('Final Comp Values'!$BR:$BR,MATCH('Monthy Targets'!$B247,'Final Comp Values'!$C:$C,0)),0)</f>
        <v>0</v>
      </c>
      <c r="AD247" s="462">
        <f>IF(R247="yes",+INDEX('Final Comp Values'!$BR:$BR,MATCH('Monthy Targets'!$B247,'Final Comp Values'!$C:$C,0)),0)</f>
        <v>0</v>
      </c>
      <c r="AE247" s="462">
        <f>IF(S247="yes",+INDEX('Final Comp Values'!$BV:$BV,MATCH('Monthy Targets'!$B247,'Final Comp Values'!$C:$C,0)),0)</f>
        <v>0</v>
      </c>
      <c r="AF247" s="462">
        <f>IF(T247="yes",+INDEX('Final Comp Values'!$BV:$BV,MATCH('Monthy Targets'!$B247,'Final Comp Values'!$C:$C,0)),0)</f>
        <v>0</v>
      </c>
      <c r="AG247" s="462">
        <f>IF(U247="yes",+INDEX('Final Comp Values'!$BV:$BV,MATCH('Monthy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t="str">
        <f>_xlfn.IFNA(+INDEX(Comp1!I:I,MATCH($B248,Comp1!$B:$B,0)),"No")</f>
        <v>Yes</v>
      </c>
      <c r="P248" s="14" t="str">
        <f>_xlfn.IFNA(+INDEX(Comp1!J:J,MATCH($B248,Comp1!$B:$B,0)),"No")</f>
        <v>Yes</v>
      </c>
      <c r="Q248" s="14">
        <f>_xlfn.IFNA(+INDEX(Comp1!K:K,MATCH($B248,Comp1!$B:$B,0)),"No")</f>
        <v>0</v>
      </c>
      <c r="R248" s="14">
        <f>_xlfn.IFNA(+INDEX(Comp1!L:L,MATCH($B248,Comp1!$B:$B,0)),"No")</f>
        <v>0</v>
      </c>
      <c r="S248" s="14">
        <f>_xlfn.IFNA(+INDEX(Comp1!M:M,MATCH($B248,Comp1!$B:$B,0)),"No")</f>
        <v>0</v>
      </c>
      <c r="T248" s="14">
        <f>_xlfn.IFNA(+INDEX(Comp1!N:N,MATCH($B248,Comp1!$B:$B,0)),"No")</f>
        <v>0</v>
      </c>
      <c r="U248" s="14">
        <f>_xlfn.IFNA(+INDEX(Comp1!O:O,MATCH($B248,Comp1!$B:$B,0)),"No")</f>
        <v>0</v>
      </c>
      <c r="V248" s="462">
        <f>IF(J248="yes",+INDEX('Final Comp Values'!$AY:$AY,MATCH('Monthy Targets'!$B248,'Final Comp Values'!C:C,0)),0)</f>
        <v>10.199999999999999</v>
      </c>
      <c r="W248" s="462">
        <f>IF(K248="yes",+INDEX('Final Comp Values'!$AY:$AY,MATCH('Monthy Targets'!$B248,'Final Comp Values'!$C:$C,0)),0)</f>
        <v>10.199999999999999</v>
      </c>
      <c r="X248" s="462">
        <f>IF(L248="yes",+INDEX('Final Comp Values'!$AY:$AY,MATCH('Monthy Targets'!$B248,'Final Comp Values'!$C:$C,0)),0)</f>
        <v>10.199999999999999</v>
      </c>
      <c r="Y248" s="462">
        <f>IF(M248="yes",+INDEX('Final Comp Values'!$BN:$BN,MATCH('Monthy Targets'!$B248,'Final Comp Values'!$C:$C,0)),0)</f>
        <v>10.199999999999999</v>
      </c>
      <c r="Z248" s="462">
        <f>IF(N248="yes",+INDEX('Final Comp Values'!$BN:$BN,MATCH('Monthy Targets'!$B248,'Final Comp Values'!$C:$C,0)),0)</f>
        <v>10.199999999999999</v>
      </c>
      <c r="AA248" s="462">
        <f>IF(O248="yes",+INDEX('Final Comp Values'!$BN:$BN,MATCH('Monthy Targets'!$B248,'Final Comp Values'!$C:$C,0)),0)</f>
        <v>10.199999999999999</v>
      </c>
      <c r="AB248" s="462">
        <f>IF(P248="yes",+INDEX('Final Comp Values'!$BR:$BR,MATCH('Monthy Targets'!$B248,'Final Comp Values'!$C:$C,0)),0)</f>
        <v>10.24</v>
      </c>
      <c r="AC248" s="462">
        <f>IF(Q248="yes",+INDEX('Final Comp Values'!$BR:$BR,MATCH('Monthy Targets'!$B248,'Final Comp Values'!$C:$C,0)),0)</f>
        <v>0</v>
      </c>
      <c r="AD248" s="462">
        <f>IF(R248="yes",+INDEX('Final Comp Values'!$BR:$BR,MATCH('Monthy Targets'!$B248,'Final Comp Values'!$C:$C,0)),0)</f>
        <v>0</v>
      </c>
      <c r="AE248" s="462">
        <f>IF(S248="yes",+INDEX('Final Comp Values'!$BV:$BV,MATCH('Monthy Targets'!$B248,'Final Comp Values'!$C:$C,0)),0)</f>
        <v>0</v>
      </c>
      <c r="AF248" s="462">
        <f>IF(T248="yes",+INDEX('Final Comp Values'!$BV:$BV,MATCH('Monthy Targets'!$B248,'Final Comp Values'!$C:$C,0)),0)</f>
        <v>0</v>
      </c>
      <c r="AG248" s="462">
        <f>IF(U248="yes",+INDEX('Final Comp Values'!$BV:$BV,MATCH('Monthy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t="str">
        <f>_xlfn.IFNA(+INDEX(Comp1!I:I,MATCH($B249,Comp1!$B:$B,0)),"No")</f>
        <v>Yes</v>
      </c>
      <c r="P249" s="14" t="str">
        <f>_xlfn.IFNA(+INDEX(Comp1!J:J,MATCH($B249,Comp1!$B:$B,0)),"No")</f>
        <v>Yes</v>
      </c>
      <c r="Q249" s="14">
        <f>_xlfn.IFNA(+INDEX(Comp1!K:K,MATCH($B249,Comp1!$B:$B,0)),"No")</f>
        <v>0</v>
      </c>
      <c r="R249" s="14">
        <f>_xlfn.IFNA(+INDEX(Comp1!L:L,MATCH($B249,Comp1!$B:$B,0)),"No")</f>
        <v>0</v>
      </c>
      <c r="S249" s="14">
        <f>_xlfn.IFNA(+INDEX(Comp1!M:M,MATCH($B249,Comp1!$B:$B,0)),"No")</f>
        <v>0</v>
      </c>
      <c r="T249" s="14">
        <f>_xlfn.IFNA(+INDEX(Comp1!N:N,MATCH($B249,Comp1!$B:$B,0)),"No")</f>
        <v>0</v>
      </c>
      <c r="U249" s="14">
        <f>_xlfn.IFNA(+INDEX(Comp1!O:O,MATCH($B249,Comp1!$B:$B,0)),"No")</f>
        <v>0</v>
      </c>
      <c r="V249" s="462">
        <f>IF(J249="yes",+INDEX('Final Comp Values'!$AY:$AY,MATCH('Monthy Targets'!$B249,'Final Comp Values'!C:C,0)),0)</f>
        <v>4.6500000000000004</v>
      </c>
      <c r="W249" s="462">
        <f>IF(K249="yes",+INDEX('Final Comp Values'!$AY:$AY,MATCH('Monthy Targets'!$B249,'Final Comp Values'!$C:$C,0)),0)</f>
        <v>4.6500000000000004</v>
      </c>
      <c r="X249" s="462">
        <f>IF(L249="yes",+INDEX('Final Comp Values'!$AY:$AY,MATCH('Monthy Targets'!$B249,'Final Comp Values'!$C:$C,0)),0)</f>
        <v>4.6500000000000004</v>
      </c>
      <c r="Y249" s="462">
        <f>IF(M249="yes",+INDEX('Final Comp Values'!$BN:$BN,MATCH('Monthy Targets'!$B249,'Final Comp Values'!$C:$C,0)),0)</f>
        <v>4.6500000000000004</v>
      </c>
      <c r="Z249" s="462">
        <f>IF(N249="yes",+INDEX('Final Comp Values'!$BN:$BN,MATCH('Monthy Targets'!$B249,'Final Comp Values'!$C:$C,0)),0)</f>
        <v>4.6500000000000004</v>
      </c>
      <c r="AA249" s="462">
        <f>IF(O249="yes",+INDEX('Final Comp Values'!$BN:$BN,MATCH('Monthy Targets'!$B249,'Final Comp Values'!$C:$C,0)),0)</f>
        <v>4.6500000000000004</v>
      </c>
      <c r="AB249" s="462">
        <f>IF(P249="yes",+INDEX('Final Comp Values'!$BR:$BR,MATCH('Monthy Targets'!$B249,'Final Comp Values'!$C:$C,0)),0)</f>
        <v>4.68</v>
      </c>
      <c r="AC249" s="462">
        <f>IF(Q249="yes",+INDEX('Final Comp Values'!$BR:$BR,MATCH('Monthy Targets'!$B249,'Final Comp Values'!$C:$C,0)),0)</f>
        <v>0</v>
      </c>
      <c r="AD249" s="462">
        <f>IF(R249="yes",+INDEX('Final Comp Values'!$BR:$BR,MATCH('Monthy Targets'!$B249,'Final Comp Values'!$C:$C,0)),0)</f>
        <v>0</v>
      </c>
      <c r="AE249" s="462">
        <f>IF(S249="yes",+INDEX('Final Comp Values'!$BV:$BV,MATCH('Monthy Targets'!$B249,'Final Comp Values'!$C:$C,0)),0)</f>
        <v>0</v>
      </c>
      <c r="AF249" s="462">
        <f>IF(T249="yes",+INDEX('Final Comp Values'!$BV:$BV,MATCH('Monthy Targets'!$B249,'Final Comp Values'!$C:$C,0)),0)</f>
        <v>0</v>
      </c>
      <c r="AG249" s="462">
        <f>IF(U249="yes",+INDEX('Final Comp Values'!$BV:$BV,MATCH('Monthy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t="str">
        <f>_xlfn.IFNA(+INDEX(Comp1!I:I,MATCH($B250,Comp1!$B:$B,0)),"No")</f>
        <v>Yes</v>
      </c>
      <c r="P250" s="14" t="str">
        <f>_xlfn.IFNA(+INDEX(Comp1!J:J,MATCH($B250,Comp1!$B:$B,0)),"No")</f>
        <v>Yes</v>
      </c>
      <c r="Q250" s="14">
        <f>_xlfn.IFNA(+INDEX(Comp1!K:K,MATCH($B250,Comp1!$B:$B,0)),"No")</f>
        <v>0</v>
      </c>
      <c r="R250" s="14">
        <f>_xlfn.IFNA(+INDEX(Comp1!L:L,MATCH($B250,Comp1!$B:$B,0)),"No")</f>
        <v>0</v>
      </c>
      <c r="S250" s="14">
        <f>_xlfn.IFNA(+INDEX(Comp1!M:M,MATCH($B250,Comp1!$B:$B,0)),"No")</f>
        <v>0</v>
      </c>
      <c r="T250" s="14">
        <f>_xlfn.IFNA(+INDEX(Comp1!N:N,MATCH($B250,Comp1!$B:$B,0)),"No")</f>
        <v>0</v>
      </c>
      <c r="U250" s="14">
        <f>_xlfn.IFNA(+INDEX(Comp1!O:O,MATCH($B250,Comp1!$B:$B,0)),"No")</f>
        <v>0</v>
      </c>
      <c r="V250" s="462">
        <f>IF(J250="yes",+INDEX('Final Comp Values'!$AY:$AY,MATCH('Monthy Targets'!$B250,'Final Comp Values'!C:C,0)),0)</f>
        <v>3.11</v>
      </c>
      <c r="W250" s="462">
        <f>IF(K250="yes",+INDEX('Final Comp Values'!$AY:$AY,MATCH('Monthy Targets'!$B250,'Final Comp Values'!$C:$C,0)),0)</f>
        <v>3.11</v>
      </c>
      <c r="X250" s="462">
        <f>IF(L250="yes",+INDEX('Final Comp Values'!$AY:$AY,MATCH('Monthy Targets'!$B250,'Final Comp Values'!$C:$C,0)),0)</f>
        <v>3.11</v>
      </c>
      <c r="Y250" s="462">
        <f>IF(M250="yes",+INDEX('Final Comp Values'!$BN:$BN,MATCH('Monthy Targets'!$B250,'Final Comp Values'!$C:$C,0)),0)</f>
        <v>3.11</v>
      </c>
      <c r="Z250" s="462">
        <f>IF(N250="yes",+INDEX('Final Comp Values'!$BN:$BN,MATCH('Monthy Targets'!$B250,'Final Comp Values'!$C:$C,0)),0)</f>
        <v>3.11</v>
      </c>
      <c r="AA250" s="462">
        <f>IF(O250="yes",+INDEX('Final Comp Values'!$BN:$BN,MATCH('Monthy Targets'!$B250,'Final Comp Values'!$C:$C,0)),0)</f>
        <v>3.11</v>
      </c>
      <c r="AB250" s="462">
        <f>IF(P250="yes",+INDEX('Final Comp Values'!$BR:$BR,MATCH('Monthy Targets'!$B250,'Final Comp Values'!$C:$C,0)),0)</f>
        <v>3.1</v>
      </c>
      <c r="AC250" s="462">
        <f>IF(Q250="yes",+INDEX('Final Comp Values'!$BR:$BR,MATCH('Monthy Targets'!$B250,'Final Comp Values'!$C:$C,0)),0)</f>
        <v>0</v>
      </c>
      <c r="AD250" s="462">
        <f>IF(R250="yes",+INDEX('Final Comp Values'!$BR:$BR,MATCH('Monthy Targets'!$B250,'Final Comp Values'!$C:$C,0)),0)</f>
        <v>0</v>
      </c>
      <c r="AE250" s="462">
        <f>IF(S250="yes",+INDEX('Final Comp Values'!$BV:$BV,MATCH('Monthy Targets'!$B250,'Final Comp Values'!$C:$C,0)),0)</f>
        <v>0</v>
      </c>
      <c r="AF250" s="462">
        <f>IF(T250="yes",+INDEX('Final Comp Values'!$BV:$BV,MATCH('Monthy Targets'!$B250,'Final Comp Values'!$C:$C,0)),0)</f>
        <v>0</v>
      </c>
      <c r="AG250" s="462">
        <f>IF(U250="yes",+INDEX('Final Comp Values'!$BV:$BV,MATCH('Monthy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t="str">
        <f>_xlfn.IFNA(+INDEX(Comp1!I:I,MATCH($B251,Comp1!$B:$B,0)),"No")</f>
        <v>Yes</v>
      </c>
      <c r="P251" s="14" t="str">
        <f>_xlfn.IFNA(+INDEX(Comp1!J:J,MATCH($B251,Comp1!$B:$B,0)),"No")</f>
        <v>Yes</v>
      </c>
      <c r="Q251" s="14">
        <f>_xlfn.IFNA(+INDEX(Comp1!K:K,MATCH($B251,Comp1!$B:$B,0)),"No")</f>
        <v>0</v>
      </c>
      <c r="R251" s="14">
        <f>_xlfn.IFNA(+INDEX(Comp1!L:L,MATCH($B251,Comp1!$B:$B,0)),"No")</f>
        <v>0</v>
      </c>
      <c r="S251" s="14">
        <f>_xlfn.IFNA(+INDEX(Comp1!M:M,MATCH($B251,Comp1!$B:$B,0)),"No")</f>
        <v>0</v>
      </c>
      <c r="T251" s="14">
        <f>_xlfn.IFNA(+INDEX(Comp1!N:N,MATCH($B251,Comp1!$B:$B,0)),"No")</f>
        <v>0</v>
      </c>
      <c r="U251" s="14">
        <f>_xlfn.IFNA(+INDEX(Comp1!O:O,MATCH($B251,Comp1!$B:$B,0)),"No")</f>
        <v>0</v>
      </c>
      <c r="V251" s="462">
        <f>IF(J251="yes",+INDEX('Final Comp Values'!$AY:$AY,MATCH('Monthy Targets'!$B251,'Final Comp Values'!C:C,0)),0)</f>
        <v>6.16</v>
      </c>
      <c r="W251" s="462">
        <f>IF(K251="yes",+INDEX('Final Comp Values'!$AY:$AY,MATCH('Monthy Targets'!$B251,'Final Comp Values'!$C:$C,0)),0)</f>
        <v>6.16</v>
      </c>
      <c r="X251" s="462">
        <f>IF(L251="yes",+INDEX('Final Comp Values'!$AY:$AY,MATCH('Monthy Targets'!$B251,'Final Comp Values'!$C:$C,0)),0)</f>
        <v>6.16</v>
      </c>
      <c r="Y251" s="462">
        <f>IF(M251="yes",+INDEX('Final Comp Values'!$BN:$BN,MATCH('Monthy Targets'!$B251,'Final Comp Values'!$C:$C,0)),0)</f>
        <v>6.16</v>
      </c>
      <c r="Z251" s="462">
        <f>IF(N251="yes",+INDEX('Final Comp Values'!$BN:$BN,MATCH('Monthy Targets'!$B251,'Final Comp Values'!$C:$C,0)),0)</f>
        <v>6.16</v>
      </c>
      <c r="AA251" s="462">
        <f>IF(O251="yes",+INDEX('Final Comp Values'!$BN:$BN,MATCH('Monthy Targets'!$B251,'Final Comp Values'!$C:$C,0)),0)</f>
        <v>6.16</v>
      </c>
      <c r="AB251" s="462">
        <f>IF(P251="yes",+INDEX('Final Comp Values'!$BR:$BR,MATCH('Monthy Targets'!$B251,'Final Comp Values'!$C:$C,0)),0)</f>
        <v>6.15</v>
      </c>
      <c r="AC251" s="462">
        <f>IF(Q251="yes",+INDEX('Final Comp Values'!$BR:$BR,MATCH('Monthy Targets'!$B251,'Final Comp Values'!$C:$C,0)),0)</f>
        <v>0</v>
      </c>
      <c r="AD251" s="462">
        <f>IF(R251="yes",+INDEX('Final Comp Values'!$BR:$BR,MATCH('Monthy Targets'!$B251,'Final Comp Values'!$C:$C,0)),0)</f>
        <v>0</v>
      </c>
      <c r="AE251" s="462">
        <f>IF(S251="yes",+INDEX('Final Comp Values'!$BV:$BV,MATCH('Monthy Targets'!$B251,'Final Comp Values'!$C:$C,0)),0)</f>
        <v>0</v>
      </c>
      <c r="AF251" s="462">
        <f>IF(T251="yes",+INDEX('Final Comp Values'!$BV:$BV,MATCH('Monthy Targets'!$B251,'Final Comp Values'!$C:$C,0)),0)</f>
        <v>0</v>
      </c>
      <c r="AG251" s="462">
        <f>IF(U251="yes",+INDEX('Final Comp Values'!$BV:$BV,MATCH('Monthy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2">
        <f>IF(J252="yes",+INDEX('Final Comp Values'!$AY:$AY,MATCH('Monthy Targets'!$B252,'Final Comp Values'!C:C,0)),0)</f>
        <v>0</v>
      </c>
      <c r="W252" s="462">
        <f>IF(K252="yes",+INDEX('Final Comp Values'!$AY:$AY,MATCH('Monthy Targets'!$B252,'Final Comp Values'!$C:$C,0)),0)</f>
        <v>0</v>
      </c>
      <c r="X252" s="462">
        <f>IF(L252="yes",+INDEX('Final Comp Values'!$AY:$AY,MATCH('Monthy Targets'!$B252,'Final Comp Values'!$C:$C,0)),0)</f>
        <v>0</v>
      </c>
      <c r="Y252" s="462">
        <f>IF(M252="yes",+INDEX('Final Comp Values'!$BN:$BN,MATCH('Monthy Targets'!$B252,'Final Comp Values'!$C:$C,0)),0)</f>
        <v>0</v>
      </c>
      <c r="Z252" s="462">
        <f>IF(N252="yes",+INDEX('Final Comp Values'!$BN:$BN,MATCH('Monthy Targets'!$B252,'Final Comp Values'!$C:$C,0)),0)</f>
        <v>0</v>
      </c>
      <c r="AA252" s="462">
        <f>IF(O252="yes",+INDEX('Final Comp Values'!$BN:$BN,MATCH('Monthy Targets'!$B252,'Final Comp Values'!$C:$C,0)),0)</f>
        <v>0</v>
      </c>
      <c r="AB252" s="462">
        <f>IF(P252="yes",+INDEX('Final Comp Values'!$BR:$BR,MATCH('Monthy Targets'!$B252,'Final Comp Values'!$C:$C,0)),0)</f>
        <v>0</v>
      </c>
      <c r="AC252" s="462">
        <f>IF(Q252="yes",+INDEX('Final Comp Values'!$BR:$BR,MATCH('Monthy Targets'!$B252,'Final Comp Values'!$C:$C,0)),0)</f>
        <v>0</v>
      </c>
      <c r="AD252" s="462">
        <f>IF(R252="yes",+INDEX('Final Comp Values'!$BR:$BR,MATCH('Monthy Targets'!$B252,'Final Comp Values'!$C:$C,0)),0)</f>
        <v>0</v>
      </c>
      <c r="AE252" s="462">
        <f>IF(S252="yes",+INDEX('Final Comp Values'!$BV:$BV,MATCH('Monthy Targets'!$B252,'Final Comp Values'!$C:$C,0)),0)</f>
        <v>0</v>
      </c>
      <c r="AF252" s="462">
        <f>IF(T252="yes",+INDEX('Final Comp Values'!$BV:$BV,MATCH('Monthy Targets'!$B252,'Final Comp Values'!$C:$C,0)),0)</f>
        <v>0</v>
      </c>
      <c r="AG252" s="462">
        <f>IF(U252="yes",+INDEX('Final Comp Values'!$BV:$BV,MATCH('Monthy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t="str">
        <f>_xlfn.IFNA(+INDEX(Comp1!I:I,MATCH($B253,Comp1!$B:$B,0)),"No")</f>
        <v>Yes</v>
      </c>
      <c r="P253" s="14" t="str">
        <f>_xlfn.IFNA(+INDEX(Comp1!J:J,MATCH($B253,Comp1!$B:$B,0)),"No")</f>
        <v>Yes</v>
      </c>
      <c r="Q253" s="14">
        <f>_xlfn.IFNA(+INDEX(Comp1!K:K,MATCH($B253,Comp1!$B:$B,0)),"No")</f>
        <v>0</v>
      </c>
      <c r="R253" s="14">
        <f>_xlfn.IFNA(+INDEX(Comp1!L:L,MATCH($B253,Comp1!$B:$B,0)),"No")</f>
        <v>0</v>
      </c>
      <c r="S253" s="14">
        <f>_xlfn.IFNA(+INDEX(Comp1!M:M,MATCH($B253,Comp1!$B:$B,0)),"No")</f>
        <v>0</v>
      </c>
      <c r="T253" s="14">
        <f>_xlfn.IFNA(+INDEX(Comp1!N:N,MATCH($B253,Comp1!$B:$B,0)),"No")</f>
        <v>0</v>
      </c>
      <c r="U253" s="14">
        <f>_xlfn.IFNA(+INDEX(Comp1!O:O,MATCH($B253,Comp1!$B:$B,0)),"No")</f>
        <v>0</v>
      </c>
      <c r="V253" s="462">
        <f>IF(J253="yes",+INDEX('Final Comp Values'!$AY:$AY,MATCH('Monthy Targets'!$B253,'Final Comp Values'!C:C,0)),0)</f>
        <v>20.420000000000002</v>
      </c>
      <c r="W253" s="462">
        <f>IF(K253="yes",+INDEX('Final Comp Values'!$AY:$AY,MATCH('Monthy Targets'!$B253,'Final Comp Values'!$C:$C,0)),0)</f>
        <v>20.420000000000002</v>
      </c>
      <c r="X253" s="462">
        <f>IF(L253="yes",+INDEX('Final Comp Values'!$AY:$AY,MATCH('Monthy Targets'!$B253,'Final Comp Values'!$C:$C,0)),0)</f>
        <v>20.420000000000002</v>
      </c>
      <c r="Y253" s="462">
        <f>IF(M253="yes",+INDEX('Final Comp Values'!$BN:$BN,MATCH('Monthy Targets'!$B253,'Final Comp Values'!$C:$C,0)),0)</f>
        <v>20.420000000000002</v>
      </c>
      <c r="Z253" s="462">
        <f>IF(N253="yes",+INDEX('Final Comp Values'!$BN:$BN,MATCH('Monthy Targets'!$B253,'Final Comp Values'!$C:$C,0)),0)</f>
        <v>20.420000000000002</v>
      </c>
      <c r="AA253" s="462">
        <f>IF(O253="yes",+INDEX('Final Comp Values'!$BN:$BN,MATCH('Monthy Targets'!$B253,'Final Comp Values'!$C:$C,0)),0)</f>
        <v>20.420000000000002</v>
      </c>
      <c r="AB253" s="462">
        <f>IF(P253="yes",+INDEX('Final Comp Values'!$BR:$BR,MATCH('Monthy Targets'!$B253,'Final Comp Values'!$C:$C,0)),0)</f>
        <v>20.51</v>
      </c>
      <c r="AC253" s="462">
        <f>IF(Q253="yes",+INDEX('Final Comp Values'!$BR:$BR,MATCH('Monthy Targets'!$B253,'Final Comp Values'!$C:$C,0)),0)</f>
        <v>0</v>
      </c>
      <c r="AD253" s="462">
        <f>IF(R253="yes",+INDEX('Final Comp Values'!$BR:$BR,MATCH('Monthy Targets'!$B253,'Final Comp Values'!$C:$C,0)),0)</f>
        <v>0</v>
      </c>
      <c r="AE253" s="462">
        <f>IF(S253="yes",+INDEX('Final Comp Values'!$BV:$BV,MATCH('Monthy Targets'!$B253,'Final Comp Values'!$C:$C,0)),0)</f>
        <v>0</v>
      </c>
      <c r="AF253" s="462">
        <f>IF(T253="yes",+INDEX('Final Comp Values'!$BV:$BV,MATCH('Monthy Targets'!$B253,'Final Comp Values'!$C:$C,0)),0)</f>
        <v>0</v>
      </c>
      <c r="AG253" s="462">
        <f>IF(U253="yes",+INDEX('Final Comp Values'!$BV:$BV,MATCH('Monthy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t="str">
        <f>_xlfn.IFNA(+INDEX(Comp1!I:I,MATCH($B254,Comp1!$B:$B,0)),"No")</f>
        <v>Yes</v>
      </c>
      <c r="P254" s="14" t="str">
        <f>_xlfn.IFNA(+INDEX(Comp1!J:J,MATCH($B254,Comp1!$B:$B,0)),"No")</f>
        <v>Yes</v>
      </c>
      <c r="Q254" s="14">
        <f>_xlfn.IFNA(+INDEX(Comp1!K:K,MATCH($B254,Comp1!$B:$B,0)),"No")</f>
        <v>0</v>
      </c>
      <c r="R254" s="14">
        <f>_xlfn.IFNA(+INDEX(Comp1!L:L,MATCH($B254,Comp1!$B:$B,0)),"No")</f>
        <v>0</v>
      </c>
      <c r="S254" s="14">
        <f>_xlfn.IFNA(+INDEX(Comp1!M:M,MATCH($B254,Comp1!$B:$B,0)),"No")</f>
        <v>0</v>
      </c>
      <c r="T254" s="14">
        <f>_xlfn.IFNA(+INDEX(Comp1!N:N,MATCH($B254,Comp1!$B:$B,0)),"No")</f>
        <v>0</v>
      </c>
      <c r="U254" s="14">
        <f>_xlfn.IFNA(+INDEX(Comp1!O:O,MATCH($B254,Comp1!$B:$B,0)),"No")</f>
        <v>0</v>
      </c>
      <c r="V254" s="462">
        <f>IF(J254="yes",+INDEX('Final Comp Values'!$AY:$AY,MATCH('Monthy Targets'!$B254,'Final Comp Values'!C:C,0)),0)</f>
        <v>5.03</v>
      </c>
      <c r="W254" s="462">
        <f>IF(K254="yes",+INDEX('Final Comp Values'!$AY:$AY,MATCH('Monthy Targets'!$B254,'Final Comp Values'!$C:$C,0)),0)</f>
        <v>5.03</v>
      </c>
      <c r="X254" s="462">
        <f>IF(L254="yes",+INDEX('Final Comp Values'!$AY:$AY,MATCH('Monthy Targets'!$B254,'Final Comp Values'!$C:$C,0)),0)</f>
        <v>5.03</v>
      </c>
      <c r="Y254" s="462">
        <f>IF(M254="yes",+INDEX('Final Comp Values'!$BN:$BN,MATCH('Monthy Targets'!$B254,'Final Comp Values'!$C:$C,0)),0)</f>
        <v>5.03</v>
      </c>
      <c r="Z254" s="462">
        <f>IF(N254="yes",+INDEX('Final Comp Values'!$BN:$BN,MATCH('Monthy Targets'!$B254,'Final Comp Values'!$C:$C,0)),0)</f>
        <v>5.03</v>
      </c>
      <c r="AA254" s="462">
        <f>IF(O254="yes",+INDEX('Final Comp Values'!$BN:$BN,MATCH('Monthy Targets'!$B254,'Final Comp Values'!$C:$C,0)),0)</f>
        <v>5.03</v>
      </c>
      <c r="AB254" s="462">
        <f>IF(P254="yes",+INDEX('Final Comp Values'!$BR:$BR,MATCH('Monthy Targets'!$B254,'Final Comp Values'!$C:$C,0)),0)</f>
        <v>5.05</v>
      </c>
      <c r="AC254" s="462">
        <f>IF(Q254="yes",+INDEX('Final Comp Values'!$BR:$BR,MATCH('Monthy Targets'!$B254,'Final Comp Values'!$C:$C,0)),0)</f>
        <v>0</v>
      </c>
      <c r="AD254" s="462">
        <f>IF(R254="yes",+INDEX('Final Comp Values'!$BR:$BR,MATCH('Monthy Targets'!$B254,'Final Comp Values'!$C:$C,0)),0)</f>
        <v>0</v>
      </c>
      <c r="AE254" s="462">
        <f>IF(S254="yes",+INDEX('Final Comp Values'!$BV:$BV,MATCH('Monthy Targets'!$B254,'Final Comp Values'!$C:$C,0)),0)</f>
        <v>0</v>
      </c>
      <c r="AF254" s="462">
        <f>IF(T254="yes",+INDEX('Final Comp Values'!$BV:$BV,MATCH('Monthy Targets'!$B254,'Final Comp Values'!$C:$C,0)),0)</f>
        <v>0</v>
      </c>
      <c r="AG254" s="462">
        <f>IF(U254="yes",+INDEX('Final Comp Values'!$BV:$BV,MATCH('Monthy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t="str">
        <f>_xlfn.IFNA(+INDEX(Comp1!I:I,MATCH($B255,Comp1!$B:$B,0)),"No")</f>
        <v>Yes</v>
      </c>
      <c r="P255" s="14" t="str">
        <f>_xlfn.IFNA(+INDEX(Comp1!J:J,MATCH($B255,Comp1!$B:$B,0)),"No")</f>
        <v>Yes</v>
      </c>
      <c r="Q255" s="14">
        <f>_xlfn.IFNA(+INDEX(Comp1!K:K,MATCH($B255,Comp1!$B:$B,0)),"No")</f>
        <v>0</v>
      </c>
      <c r="R255" s="14">
        <f>_xlfn.IFNA(+INDEX(Comp1!L:L,MATCH($B255,Comp1!$B:$B,0)),"No")</f>
        <v>0</v>
      </c>
      <c r="S255" s="14">
        <f>_xlfn.IFNA(+INDEX(Comp1!M:M,MATCH($B255,Comp1!$B:$B,0)),"No")</f>
        <v>0</v>
      </c>
      <c r="T255" s="14">
        <f>_xlfn.IFNA(+INDEX(Comp1!N:N,MATCH($B255,Comp1!$B:$B,0)),"No")</f>
        <v>0</v>
      </c>
      <c r="U255" s="14">
        <f>_xlfn.IFNA(+INDEX(Comp1!O:O,MATCH($B255,Comp1!$B:$B,0)),"No")</f>
        <v>0</v>
      </c>
      <c r="V255" s="462">
        <f>IF(J255="yes",+INDEX('Final Comp Values'!$AY:$AY,MATCH('Monthy Targets'!$B255,'Final Comp Values'!C:C,0)),0)</f>
        <v>6.22</v>
      </c>
      <c r="W255" s="462">
        <f>IF(K255="yes",+INDEX('Final Comp Values'!$AY:$AY,MATCH('Monthy Targets'!$B255,'Final Comp Values'!$C:$C,0)),0)</f>
        <v>6.22</v>
      </c>
      <c r="X255" s="462">
        <f>IF(L255="yes",+INDEX('Final Comp Values'!$AY:$AY,MATCH('Monthy Targets'!$B255,'Final Comp Values'!$C:$C,0)),0)</f>
        <v>6.22</v>
      </c>
      <c r="Y255" s="462">
        <f>IF(M255="yes",+INDEX('Final Comp Values'!$BN:$BN,MATCH('Monthy Targets'!$B255,'Final Comp Values'!$C:$C,0)),0)</f>
        <v>6.22</v>
      </c>
      <c r="Z255" s="462">
        <f>IF(N255="yes",+INDEX('Final Comp Values'!$BN:$BN,MATCH('Monthy Targets'!$B255,'Final Comp Values'!$C:$C,0)),0)</f>
        <v>6.22</v>
      </c>
      <c r="AA255" s="462">
        <f>IF(O255="yes",+INDEX('Final Comp Values'!$BN:$BN,MATCH('Monthy Targets'!$B255,'Final Comp Values'!$C:$C,0)),0)</f>
        <v>6.22</v>
      </c>
      <c r="AB255" s="462">
        <f>IF(P255="yes",+INDEX('Final Comp Values'!$BR:$BR,MATCH('Monthy Targets'!$B255,'Final Comp Values'!$C:$C,0)),0)</f>
        <v>6.25</v>
      </c>
      <c r="AC255" s="462">
        <f>IF(Q255="yes",+INDEX('Final Comp Values'!$BR:$BR,MATCH('Monthy Targets'!$B255,'Final Comp Values'!$C:$C,0)),0)</f>
        <v>0</v>
      </c>
      <c r="AD255" s="462">
        <f>IF(R255="yes",+INDEX('Final Comp Values'!$BR:$BR,MATCH('Monthy Targets'!$B255,'Final Comp Values'!$C:$C,0)),0)</f>
        <v>0</v>
      </c>
      <c r="AE255" s="462">
        <f>IF(S255="yes",+INDEX('Final Comp Values'!$BV:$BV,MATCH('Monthy Targets'!$B255,'Final Comp Values'!$C:$C,0)),0)</f>
        <v>0</v>
      </c>
      <c r="AF255" s="462">
        <f>IF(T255="yes",+INDEX('Final Comp Values'!$BV:$BV,MATCH('Monthy Targets'!$B255,'Final Comp Values'!$C:$C,0)),0)</f>
        <v>0</v>
      </c>
      <c r="AG255" s="462">
        <f>IF(U255="yes",+INDEX('Final Comp Values'!$BV:$BV,MATCH('Monthy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t="str">
        <f>_xlfn.IFNA(+INDEX(Comp1!I:I,MATCH($B256,Comp1!$B:$B,0)),"No")</f>
        <v>Yes</v>
      </c>
      <c r="P256" s="14" t="str">
        <f>_xlfn.IFNA(+INDEX(Comp1!J:J,MATCH($B256,Comp1!$B:$B,0)),"No")</f>
        <v>Yes</v>
      </c>
      <c r="Q256" s="14">
        <f>_xlfn.IFNA(+INDEX(Comp1!K:K,MATCH($B256,Comp1!$B:$B,0)),"No")</f>
        <v>0</v>
      </c>
      <c r="R256" s="14">
        <f>_xlfn.IFNA(+INDEX(Comp1!L:L,MATCH($B256,Comp1!$B:$B,0)),"No")</f>
        <v>0</v>
      </c>
      <c r="S256" s="14">
        <f>_xlfn.IFNA(+INDEX(Comp1!M:M,MATCH($B256,Comp1!$B:$B,0)),"No")</f>
        <v>0</v>
      </c>
      <c r="T256" s="14">
        <f>_xlfn.IFNA(+INDEX(Comp1!N:N,MATCH($B256,Comp1!$B:$B,0)),"No")</f>
        <v>0</v>
      </c>
      <c r="U256" s="14">
        <f>_xlfn.IFNA(+INDEX(Comp1!O:O,MATCH($B256,Comp1!$B:$B,0)),"No")</f>
        <v>0</v>
      </c>
      <c r="V256" s="462">
        <f>IF(J256="yes",+INDEX('Final Comp Values'!$AY:$AY,MATCH('Monthy Targets'!$B256,'Final Comp Values'!C:C,0)),0)</f>
        <v>2.98</v>
      </c>
      <c r="W256" s="462">
        <f>IF(K256="yes",+INDEX('Final Comp Values'!$AY:$AY,MATCH('Monthy Targets'!$B256,'Final Comp Values'!$C:$C,0)),0)</f>
        <v>2.98</v>
      </c>
      <c r="X256" s="462">
        <f>IF(L256="yes",+INDEX('Final Comp Values'!$AY:$AY,MATCH('Monthy Targets'!$B256,'Final Comp Values'!$C:$C,0)),0)</f>
        <v>2.98</v>
      </c>
      <c r="Y256" s="462">
        <f>IF(M256="yes",+INDEX('Final Comp Values'!$BN:$BN,MATCH('Monthy Targets'!$B256,'Final Comp Values'!$C:$C,0)),0)</f>
        <v>2.98</v>
      </c>
      <c r="Z256" s="462">
        <f>IF(N256="yes",+INDEX('Final Comp Values'!$BN:$BN,MATCH('Monthy Targets'!$B256,'Final Comp Values'!$C:$C,0)),0)</f>
        <v>2.98</v>
      </c>
      <c r="AA256" s="462">
        <f>IF(O256="yes",+INDEX('Final Comp Values'!$BN:$BN,MATCH('Monthy Targets'!$B256,'Final Comp Values'!$C:$C,0)),0)</f>
        <v>2.98</v>
      </c>
      <c r="AB256" s="462">
        <f>IF(P256="yes",+INDEX('Final Comp Values'!$BR:$BR,MATCH('Monthy Targets'!$B256,'Final Comp Values'!$C:$C,0)),0)</f>
        <v>3</v>
      </c>
      <c r="AC256" s="462">
        <f>IF(Q256="yes",+INDEX('Final Comp Values'!$BR:$BR,MATCH('Monthy Targets'!$B256,'Final Comp Values'!$C:$C,0)),0)</f>
        <v>0</v>
      </c>
      <c r="AD256" s="462">
        <f>IF(R256="yes",+INDEX('Final Comp Values'!$BR:$BR,MATCH('Monthy Targets'!$B256,'Final Comp Values'!$C:$C,0)),0)</f>
        <v>0</v>
      </c>
      <c r="AE256" s="462">
        <f>IF(S256="yes",+INDEX('Final Comp Values'!$BV:$BV,MATCH('Monthy Targets'!$B256,'Final Comp Values'!$C:$C,0)),0)</f>
        <v>0</v>
      </c>
      <c r="AF256" s="462">
        <f>IF(T256="yes",+INDEX('Final Comp Values'!$BV:$BV,MATCH('Monthy Targets'!$B256,'Final Comp Values'!$C:$C,0)),0)</f>
        <v>0</v>
      </c>
      <c r="AG256" s="462">
        <f>IF(U256="yes",+INDEX('Final Comp Values'!$BV:$BV,MATCH('Monthy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t="str">
        <f>_xlfn.IFNA(+INDEX(Comp1!I:I,MATCH($B257,Comp1!$B:$B,0)),"No")</f>
        <v>Yes</v>
      </c>
      <c r="P257" s="14" t="str">
        <f>_xlfn.IFNA(+INDEX(Comp1!J:J,MATCH($B257,Comp1!$B:$B,0)),"No")</f>
        <v>Yes</v>
      </c>
      <c r="Q257" s="14">
        <f>_xlfn.IFNA(+INDEX(Comp1!K:K,MATCH($B257,Comp1!$B:$B,0)),"No")</f>
        <v>0</v>
      </c>
      <c r="R257" s="14">
        <f>_xlfn.IFNA(+INDEX(Comp1!L:L,MATCH($B257,Comp1!$B:$B,0)),"No")</f>
        <v>0</v>
      </c>
      <c r="S257" s="14">
        <f>_xlfn.IFNA(+INDEX(Comp1!M:M,MATCH($B257,Comp1!$B:$B,0)),"No")</f>
        <v>0</v>
      </c>
      <c r="T257" s="14">
        <f>_xlfn.IFNA(+INDEX(Comp1!N:N,MATCH($B257,Comp1!$B:$B,0)),"No")</f>
        <v>0</v>
      </c>
      <c r="U257" s="14">
        <f>_xlfn.IFNA(+INDEX(Comp1!O:O,MATCH($B257,Comp1!$B:$B,0)),"No")</f>
        <v>0</v>
      </c>
      <c r="V257" s="462">
        <f>IF(J257="yes",+INDEX('Final Comp Values'!$AY:$AY,MATCH('Monthy Targets'!$B257,'Final Comp Values'!C:C,0)),0)</f>
        <v>7.15</v>
      </c>
      <c r="W257" s="462">
        <f>IF(K257="yes",+INDEX('Final Comp Values'!$AY:$AY,MATCH('Monthy Targets'!$B257,'Final Comp Values'!$C:$C,0)),0)</f>
        <v>7.15</v>
      </c>
      <c r="X257" s="462">
        <f>IF(L257="yes",+INDEX('Final Comp Values'!$AY:$AY,MATCH('Monthy Targets'!$B257,'Final Comp Values'!$C:$C,0)),0)</f>
        <v>7.15</v>
      </c>
      <c r="Y257" s="462">
        <f>IF(M257="yes",+INDEX('Final Comp Values'!$BN:$BN,MATCH('Monthy Targets'!$B257,'Final Comp Values'!$C:$C,0)),0)</f>
        <v>7.15</v>
      </c>
      <c r="Z257" s="462">
        <f>IF(N257="yes",+INDEX('Final Comp Values'!$BN:$BN,MATCH('Monthy Targets'!$B257,'Final Comp Values'!$C:$C,0)),0)</f>
        <v>7.15</v>
      </c>
      <c r="AA257" s="462">
        <f>IF(O257="yes",+INDEX('Final Comp Values'!$BN:$BN,MATCH('Monthy Targets'!$B257,'Final Comp Values'!$C:$C,0)),0)</f>
        <v>7.15</v>
      </c>
      <c r="AB257" s="462">
        <f>IF(P257="yes",+INDEX('Final Comp Values'!$BR:$BR,MATCH('Monthy Targets'!$B257,'Final Comp Values'!$C:$C,0)),0)</f>
        <v>7.18</v>
      </c>
      <c r="AC257" s="462">
        <f>IF(Q257="yes",+INDEX('Final Comp Values'!$BR:$BR,MATCH('Monthy Targets'!$B257,'Final Comp Values'!$C:$C,0)),0)</f>
        <v>0</v>
      </c>
      <c r="AD257" s="462">
        <f>IF(R257="yes",+INDEX('Final Comp Values'!$BR:$BR,MATCH('Monthy Targets'!$B257,'Final Comp Values'!$C:$C,0)),0)</f>
        <v>0</v>
      </c>
      <c r="AE257" s="462">
        <f>IF(S257="yes",+INDEX('Final Comp Values'!$BV:$BV,MATCH('Monthy Targets'!$B257,'Final Comp Values'!$C:$C,0)),0)</f>
        <v>0</v>
      </c>
      <c r="AF257" s="462">
        <f>IF(T257="yes",+INDEX('Final Comp Values'!$BV:$BV,MATCH('Monthy Targets'!$B257,'Final Comp Values'!$C:$C,0)),0)</f>
        <v>0</v>
      </c>
      <c r="AG257" s="462">
        <f>IF(U257="yes",+INDEX('Final Comp Values'!$BV:$BV,MATCH('Monthy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c r="F258" s="183" t="str">
        <f>+FY2018_ALL_Targets!F258</f>
        <v>MRSA West</v>
      </c>
      <c r="G258" s="183" t="s">
        <v>3330</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t="str">
        <f>_xlfn.IFNA(+INDEX(Comp1!I:I,MATCH($B258,Comp1!$B:$B,0)),"No")</f>
        <v>Yes</v>
      </c>
      <c r="P258" s="14" t="str">
        <f>_xlfn.IFNA(+INDEX(Comp1!J:J,MATCH($B258,Comp1!$B:$B,0)),"No")</f>
        <v>Yes</v>
      </c>
      <c r="Q258" s="14">
        <f>_xlfn.IFNA(+INDEX(Comp1!K:K,MATCH($B258,Comp1!$B:$B,0)),"No")</f>
        <v>0</v>
      </c>
      <c r="R258" s="14">
        <f>_xlfn.IFNA(+INDEX(Comp1!L:L,MATCH($B258,Comp1!$B:$B,0)),"No")</f>
        <v>0</v>
      </c>
      <c r="S258" s="14">
        <f>_xlfn.IFNA(+INDEX(Comp1!M:M,MATCH($B258,Comp1!$B:$B,0)),"No")</f>
        <v>0</v>
      </c>
      <c r="T258" s="14">
        <f>_xlfn.IFNA(+INDEX(Comp1!N:N,MATCH($B258,Comp1!$B:$B,0)),"No")</f>
        <v>0</v>
      </c>
      <c r="U258" s="14">
        <f>_xlfn.IFNA(+INDEX(Comp1!O:O,MATCH($B258,Comp1!$B:$B,0)),"No")</f>
        <v>0</v>
      </c>
      <c r="V258" s="462">
        <f>IF(J258="yes",+INDEX('Final Comp Values'!$AY:$AY,MATCH('Monthy Targets'!$B258,'Final Comp Values'!C:C,0)),0)</f>
        <v>4.7699999999999996</v>
      </c>
      <c r="W258" s="462">
        <f>IF(K258="yes",+INDEX('Final Comp Values'!$AY:$AY,MATCH('Monthy Targets'!$B258,'Final Comp Values'!$C:$C,0)),0)</f>
        <v>4.7699999999999996</v>
      </c>
      <c r="X258" s="462">
        <f>IF(L258="yes",+INDEX('Final Comp Values'!$AY:$AY,MATCH('Monthy Targets'!$B258,'Final Comp Values'!$C:$C,0)),0)</f>
        <v>4.7699999999999996</v>
      </c>
      <c r="Y258" s="462">
        <f>IF(M258="yes",+INDEX('Final Comp Values'!$BN:$BN,MATCH('Monthy Targets'!$B258,'Final Comp Values'!$C:$C,0)),0)</f>
        <v>4.7699999999999996</v>
      </c>
      <c r="Z258" s="462">
        <f>IF(N258="yes",+INDEX('Final Comp Values'!$BN:$BN,MATCH('Monthy Targets'!$B258,'Final Comp Values'!$C:$C,0)),0)</f>
        <v>4.7699999999999996</v>
      </c>
      <c r="AA258" s="462">
        <f>IF(O258="yes",+INDEX('Final Comp Values'!$BN:$BN,MATCH('Monthy Targets'!$B258,'Final Comp Values'!$C:$C,0)),0)</f>
        <v>4.7699999999999996</v>
      </c>
      <c r="AB258" s="462">
        <f>IF(P258="yes",+INDEX('Final Comp Values'!$BR:$BR,MATCH('Monthy Targets'!$B258,'Final Comp Values'!$C:$C,0)),0)</f>
        <v>4.8</v>
      </c>
      <c r="AC258" s="462">
        <f>IF(Q258="yes",+INDEX('Final Comp Values'!$BR:$BR,MATCH('Monthy Targets'!$B258,'Final Comp Values'!$C:$C,0)),0)</f>
        <v>0</v>
      </c>
      <c r="AD258" s="462">
        <f>IF(R258="yes",+INDEX('Final Comp Values'!$BR:$BR,MATCH('Monthy Targets'!$B258,'Final Comp Values'!$C:$C,0)),0)</f>
        <v>0</v>
      </c>
      <c r="AE258" s="462">
        <f>IF(S258="yes",+INDEX('Final Comp Values'!$BV:$BV,MATCH('Monthy Targets'!$B258,'Final Comp Values'!$C:$C,0)),0)</f>
        <v>0</v>
      </c>
      <c r="AF258" s="462">
        <f>IF(T258="yes",+INDEX('Final Comp Values'!$BV:$BV,MATCH('Monthy Targets'!$B258,'Final Comp Values'!$C:$C,0)),0)</f>
        <v>0</v>
      </c>
      <c r="AG258" s="462">
        <f>IF(U258="yes",+INDEX('Final Comp Values'!$BV:$BV,MATCH('Monthy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2">
        <f>IF(J259="yes",+INDEX('Final Comp Values'!$AY:$AY,MATCH('Monthy Targets'!$B259,'Final Comp Values'!C:C,0)),0)</f>
        <v>0</v>
      </c>
      <c r="W259" s="462">
        <f>IF(K259="yes",+INDEX('Final Comp Values'!$AY:$AY,MATCH('Monthy Targets'!$B259,'Final Comp Values'!$C:$C,0)),0)</f>
        <v>0</v>
      </c>
      <c r="X259" s="462">
        <f>IF(L259="yes",+INDEX('Final Comp Values'!$AY:$AY,MATCH('Monthy Targets'!$B259,'Final Comp Values'!$C:$C,0)),0)</f>
        <v>0</v>
      </c>
      <c r="Y259" s="462">
        <f>IF(M259="yes",+INDEX('Final Comp Values'!$BN:$BN,MATCH('Monthy Targets'!$B259,'Final Comp Values'!$C:$C,0)),0)</f>
        <v>0</v>
      </c>
      <c r="Z259" s="462">
        <f>IF(N259="yes",+INDEX('Final Comp Values'!$BN:$BN,MATCH('Monthy Targets'!$B259,'Final Comp Values'!$C:$C,0)),0)</f>
        <v>0</v>
      </c>
      <c r="AA259" s="462">
        <f>IF(O259="yes",+INDEX('Final Comp Values'!$BN:$BN,MATCH('Monthy Targets'!$B259,'Final Comp Values'!$C:$C,0)),0)</f>
        <v>0</v>
      </c>
      <c r="AB259" s="462">
        <f>IF(P259="yes",+INDEX('Final Comp Values'!$BR:$BR,MATCH('Monthy Targets'!$B259,'Final Comp Values'!$C:$C,0)),0)</f>
        <v>0</v>
      </c>
      <c r="AC259" s="462">
        <f>IF(Q259="yes",+INDEX('Final Comp Values'!$BR:$BR,MATCH('Monthy Targets'!$B259,'Final Comp Values'!$C:$C,0)),0)</f>
        <v>0</v>
      </c>
      <c r="AD259" s="462">
        <f>IF(R259="yes",+INDEX('Final Comp Values'!$BR:$BR,MATCH('Monthy Targets'!$B259,'Final Comp Values'!$C:$C,0)),0)</f>
        <v>0</v>
      </c>
      <c r="AE259" s="462">
        <f>IF(S259="yes",+INDEX('Final Comp Values'!$BV:$BV,MATCH('Monthy Targets'!$B259,'Final Comp Values'!$C:$C,0)),0)</f>
        <v>0</v>
      </c>
      <c r="AF259" s="462">
        <f>IF(T259="yes",+INDEX('Final Comp Values'!$BV:$BV,MATCH('Monthy Targets'!$B259,'Final Comp Values'!$C:$C,0)),0)</f>
        <v>0</v>
      </c>
      <c r="AG259" s="462">
        <f>IF(U259="yes",+INDEX('Final Comp Values'!$BV:$BV,MATCH('Monthy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t="str">
        <f>_xlfn.IFNA(+INDEX(Comp1!I:I,MATCH($B260,Comp1!$B:$B,0)),"No")</f>
        <v>Yes</v>
      </c>
      <c r="P260" s="14" t="str">
        <f>_xlfn.IFNA(+INDEX(Comp1!J:J,MATCH($B260,Comp1!$B:$B,0)),"No")</f>
        <v>Yes</v>
      </c>
      <c r="Q260" s="14">
        <f>_xlfn.IFNA(+INDEX(Comp1!K:K,MATCH($B260,Comp1!$B:$B,0)),"No")</f>
        <v>0</v>
      </c>
      <c r="R260" s="14">
        <f>_xlfn.IFNA(+INDEX(Comp1!L:L,MATCH($B260,Comp1!$B:$B,0)),"No")</f>
        <v>0</v>
      </c>
      <c r="S260" s="14">
        <f>_xlfn.IFNA(+INDEX(Comp1!M:M,MATCH($B260,Comp1!$B:$B,0)),"No")</f>
        <v>0</v>
      </c>
      <c r="T260" s="14">
        <f>_xlfn.IFNA(+INDEX(Comp1!N:N,MATCH($B260,Comp1!$B:$B,0)),"No")</f>
        <v>0</v>
      </c>
      <c r="U260" s="14">
        <f>_xlfn.IFNA(+INDEX(Comp1!O:O,MATCH($B260,Comp1!$B:$B,0)),"No")</f>
        <v>0</v>
      </c>
      <c r="V260" s="462">
        <f>IF(J260="yes",+INDEX('Final Comp Values'!$AY:$AY,MATCH('Monthy Targets'!$B260,'Final Comp Values'!C:C,0)),0)</f>
        <v>25.04</v>
      </c>
      <c r="W260" s="462">
        <f>IF(K260="yes",+INDEX('Final Comp Values'!$AY:$AY,MATCH('Monthy Targets'!$B260,'Final Comp Values'!$C:$C,0)),0)</f>
        <v>25.04</v>
      </c>
      <c r="X260" s="462">
        <f>IF(L260="yes",+INDEX('Final Comp Values'!$AY:$AY,MATCH('Monthy Targets'!$B260,'Final Comp Values'!$C:$C,0)),0)</f>
        <v>25.04</v>
      </c>
      <c r="Y260" s="462">
        <f>IF(M260="yes",+INDEX('Final Comp Values'!$BN:$BN,MATCH('Monthy Targets'!$B260,'Final Comp Values'!$C:$C,0)),0)</f>
        <v>25.04</v>
      </c>
      <c r="Z260" s="462">
        <f>IF(N260="yes",+INDEX('Final Comp Values'!$BN:$BN,MATCH('Monthy Targets'!$B260,'Final Comp Values'!$C:$C,0)),0)</f>
        <v>25.04</v>
      </c>
      <c r="AA260" s="462">
        <f>IF(O260="yes",+INDEX('Final Comp Values'!$BN:$BN,MATCH('Monthy Targets'!$B260,'Final Comp Values'!$C:$C,0)),0)</f>
        <v>25.04</v>
      </c>
      <c r="AB260" s="462">
        <f>IF(P260="yes",+INDEX('Final Comp Values'!$BR:$BR,MATCH('Monthy Targets'!$B260,'Final Comp Values'!$C:$C,0)),0)</f>
        <v>25.16</v>
      </c>
      <c r="AC260" s="462">
        <f>IF(Q260="yes",+INDEX('Final Comp Values'!$BR:$BR,MATCH('Monthy Targets'!$B260,'Final Comp Values'!$C:$C,0)),0)</f>
        <v>0</v>
      </c>
      <c r="AD260" s="462">
        <f>IF(R260="yes",+INDEX('Final Comp Values'!$BR:$BR,MATCH('Monthy Targets'!$B260,'Final Comp Values'!$C:$C,0)),0)</f>
        <v>0</v>
      </c>
      <c r="AE260" s="462">
        <f>IF(S260="yes",+INDEX('Final Comp Values'!$BV:$BV,MATCH('Monthy Targets'!$B260,'Final Comp Values'!$C:$C,0)),0)</f>
        <v>0</v>
      </c>
      <c r="AF260" s="462">
        <f>IF(T260="yes",+INDEX('Final Comp Values'!$BV:$BV,MATCH('Monthy Targets'!$B260,'Final Comp Values'!$C:$C,0)),0)</f>
        <v>0</v>
      </c>
      <c r="AG260" s="462">
        <f>IF(U260="yes",+INDEX('Final Comp Values'!$BV:$BV,MATCH('Monthy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t="str">
        <f>_xlfn.IFNA(+INDEX(Comp1!I:I,MATCH($B261,Comp1!$B:$B,0)),"No")</f>
        <v>Yes</v>
      </c>
      <c r="P261" s="14" t="str">
        <f>_xlfn.IFNA(+INDEX(Comp1!J:J,MATCH($B261,Comp1!$B:$B,0)),"No")</f>
        <v>Yes</v>
      </c>
      <c r="Q261" s="14">
        <f>_xlfn.IFNA(+INDEX(Comp1!K:K,MATCH($B261,Comp1!$B:$B,0)),"No")</f>
        <v>0</v>
      </c>
      <c r="R261" s="14">
        <f>_xlfn.IFNA(+INDEX(Comp1!L:L,MATCH($B261,Comp1!$B:$B,0)),"No")</f>
        <v>0</v>
      </c>
      <c r="S261" s="14">
        <f>_xlfn.IFNA(+INDEX(Comp1!M:M,MATCH($B261,Comp1!$B:$B,0)),"No")</f>
        <v>0</v>
      </c>
      <c r="T261" s="14">
        <f>_xlfn.IFNA(+INDEX(Comp1!N:N,MATCH($B261,Comp1!$B:$B,0)),"No")</f>
        <v>0</v>
      </c>
      <c r="U261" s="14">
        <f>_xlfn.IFNA(+INDEX(Comp1!O:O,MATCH($B261,Comp1!$B:$B,0)),"No")</f>
        <v>0</v>
      </c>
      <c r="V261" s="462">
        <f>IF(J261="yes",+INDEX('Final Comp Values'!$AY:$AY,MATCH('Monthy Targets'!$B261,'Final Comp Values'!C:C,0)),0)</f>
        <v>26.91</v>
      </c>
      <c r="W261" s="462">
        <f>IF(K261="yes",+INDEX('Final Comp Values'!$AY:$AY,MATCH('Monthy Targets'!$B261,'Final Comp Values'!$C:$C,0)),0)</f>
        <v>26.91</v>
      </c>
      <c r="X261" s="462">
        <f>IF(L261="yes",+INDEX('Final Comp Values'!$AY:$AY,MATCH('Monthy Targets'!$B261,'Final Comp Values'!$C:$C,0)),0)</f>
        <v>26.91</v>
      </c>
      <c r="Y261" s="462">
        <f>IF(M261="yes",+INDEX('Final Comp Values'!$BN:$BN,MATCH('Monthy Targets'!$B261,'Final Comp Values'!$C:$C,0)),0)</f>
        <v>26.91</v>
      </c>
      <c r="Z261" s="462">
        <f>IF(N261="yes",+INDEX('Final Comp Values'!$BN:$BN,MATCH('Monthy Targets'!$B261,'Final Comp Values'!$C:$C,0)),0)</f>
        <v>26.91</v>
      </c>
      <c r="AA261" s="462">
        <f>IF(O261="yes",+INDEX('Final Comp Values'!$BN:$BN,MATCH('Monthy Targets'!$B261,'Final Comp Values'!$C:$C,0)),0)</f>
        <v>26.91</v>
      </c>
      <c r="AB261" s="462">
        <f>IF(P261="yes",+INDEX('Final Comp Values'!$BR:$BR,MATCH('Monthy Targets'!$B261,'Final Comp Values'!$C:$C,0)),0)</f>
        <v>27.03</v>
      </c>
      <c r="AC261" s="462">
        <f>IF(Q261="yes",+INDEX('Final Comp Values'!$BR:$BR,MATCH('Monthy Targets'!$B261,'Final Comp Values'!$C:$C,0)),0)</f>
        <v>0</v>
      </c>
      <c r="AD261" s="462">
        <f>IF(R261="yes",+INDEX('Final Comp Values'!$BR:$BR,MATCH('Monthy Targets'!$B261,'Final Comp Values'!$C:$C,0)),0)</f>
        <v>0</v>
      </c>
      <c r="AE261" s="462">
        <f>IF(S261="yes",+INDEX('Final Comp Values'!$BV:$BV,MATCH('Monthy Targets'!$B261,'Final Comp Values'!$C:$C,0)),0)</f>
        <v>0</v>
      </c>
      <c r="AF261" s="462">
        <f>IF(T261="yes",+INDEX('Final Comp Values'!$BV:$BV,MATCH('Monthy Targets'!$B261,'Final Comp Values'!$C:$C,0)),0)</f>
        <v>0</v>
      </c>
      <c r="AG261" s="462">
        <f>IF(U261="yes",+INDEX('Final Comp Values'!$BV:$BV,MATCH('Monthy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t="str">
        <f>_xlfn.IFNA(+INDEX(Comp1!I:I,MATCH($B262,Comp1!$B:$B,0)),"No")</f>
        <v>Yes</v>
      </c>
      <c r="P262" s="14" t="str">
        <f>_xlfn.IFNA(+INDEX(Comp1!J:J,MATCH($B262,Comp1!$B:$B,0)),"No")</f>
        <v>Yes</v>
      </c>
      <c r="Q262" s="14">
        <f>_xlfn.IFNA(+INDEX(Comp1!K:K,MATCH($B262,Comp1!$B:$B,0)),"No")</f>
        <v>0</v>
      </c>
      <c r="R262" s="14">
        <f>_xlfn.IFNA(+INDEX(Comp1!L:L,MATCH($B262,Comp1!$B:$B,0)),"No")</f>
        <v>0</v>
      </c>
      <c r="S262" s="14">
        <f>_xlfn.IFNA(+INDEX(Comp1!M:M,MATCH($B262,Comp1!$B:$B,0)),"No")</f>
        <v>0</v>
      </c>
      <c r="T262" s="14">
        <f>_xlfn.IFNA(+INDEX(Comp1!N:N,MATCH($B262,Comp1!$B:$B,0)),"No")</f>
        <v>0</v>
      </c>
      <c r="U262" s="14">
        <f>_xlfn.IFNA(+INDEX(Comp1!O:O,MATCH($B262,Comp1!$B:$B,0)),"No")</f>
        <v>0</v>
      </c>
      <c r="V262" s="462">
        <f>IF(J262="yes",+INDEX('Final Comp Values'!$AY:$AY,MATCH('Monthy Targets'!$B262,'Final Comp Values'!C:C,0)),0)</f>
        <v>2.86</v>
      </c>
      <c r="W262" s="462">
        <f>IF(K262="yes",+INDEX('Final Comp Values'!$AY:$AY,MATCH('Monthy Targets'!$B262,'Final Comp Values'!$C:$C,0)),0)</f>
        <v>2.86</v>
      </c>
      <c r="X262" s="462">
        <f>IF(L262="yes",+INDEX('Final Comp Values'!$AY:$AY,MATCH('Monthy Targets'!$B262,'Final Comp Values'!$C:$C,0)),0)</f>
        <v>2.86</v>
      </c>
      <c r="Y262" s="462">
        <f>IF(M262="yes",+INDEX('Final Comp Values'!$BN:$BN,MATCH('Monthy Targets'!$B262,'Final Comp Values'!$C:$C,0)),0)</f>
        <v>2.86</v>
      </c>
      <c r="Z262" s="462">
        <f>IF(N262="yes",+INDEX('Final Comp Values'!$BN:$BN,MATCH('Monthy Targets'!$B262,'Final Comp Values'!$C:$C,0)),0)</f>
        <v>2.86</v>
      </c>
      <c r="AA262" s="462">
        <f>IF(O262="yes",+INDEX('Final Comp Values'!$BN:$BN,MATCH('Monthy Targets'!$B262,'Final Comp Values'!$C:$C,0)),0)</f>
        <v>2.86</v>
      </c>
      <c r="AB262" s="462">
        <f>IF(P262="yes",+INDEX('Final Comp Values'!$BR:$BR,MATCH('Monthy Targets'!$B262,'Final Comp Values'!$C:$C,0)),0)</f>
        <v>2.87</v>
      </c>
      <c r="AC262" s="462">
        <f>IF(Q262="yes",+INDEX('Final Comp Values'!$BR:$BR,MATCH('Monthy Targets'!$B262,'Final Comp Values'!$C:$C,0)),0)</f>
        <v>0</v>
      </c>
      <c r="AD262" s="462">
        <f>IF(R262="yes",+INDEX('Final Comp Values'!$BR:$BR,MATCH('Monthy Targets'!$B262,'Final Comp Values'!$C:$C,0)),0)</f>
        <v>0</v>
      </c>
      <c r="AE262" s="462">
        <f>IF(S262="yes",+INDEX('Final Comp Values'!$BV:$BV,MATCH('Monthy Targets'!$B262,'Final Comp Values'!$C:$C,0)),0)</f>
        <v>0</v>
      </c>
      <c r="AF262" s="462">
        <f>IF(T262="yes",+INDEX('Final Comp Values'!$BV:$BV,MATCH('Monthy Targets'!$B262,'Final Comp Values'!$C:$C,0)),0)</f>
        <v>0</v>
      </c>
      <c r="AG262" s="462">
        <f>IF(U262="yes",+INDEX('Final Comp Values'!$BV:$BV,MATCH('Monthy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t="str">
        <f>_xlfn.IFNA(+INDEX(Comp1!I:I,MATCH($B263,Comp1!$B:$B,0)),"No")</f>
        <v>Yes</v>
      </c>
      <c r="P263" s="14" t="str">
        <f>_xlfn.IFNA(+INDEX(Comp1!J:J,MATCH($B263,Comp1!$B:$B,0)),"No")</f>
        <v>Yes</v>
      </c>
      <c r="Q263" s="14">
        <f>_xlfn.IFNA(+INDEX(Comp1!K:K,MATCH($B263,Comp1!$B:$B,0)),"No")</f>
        <v>0</v>
      </c>
      <c r="R263" s="14">
        <f>_xlfn.IFNA(+INDEX(Comp1!L:L,MATCH($B263,Comp1!$B:$B,0)),"No")</f>
        <v>0</v>
      </c>
      <c r="S263" s="14">
        <f>_xlfn.IFNA(+INDEX(Comp1!M:M,MATCH($B263,Comp1!$B:$B,0)),"No")</f>
        <v>0</v>
      </c>
      <c r="T263" s="14">
        <f>_xlfn.IFNA(+INDEX(Comp1!N:N,MATCH($B263,Comp1!$B:$B,0)),"No")</f>
        <v>0</v>
      </c>
      <c r="U263" s="14">
        <f>_xlfn.IFNA(+INDEX(Comp1!O:O,MATCH($B263,Comp1!$B:$B,0)),"No")</f>
        <v>0</v>
      </c>
      <c r="V263" s="462">
        <f>IF(J263="yes",+INDEX('Final Comp Values'!$AY:$AY,MATCH('Monthy Targets'!$B263,'Final Comp Values'!C:C,0)),0)</f>
        <v>5.39</v>
      </c>
      <c r="W263" s="462">
        <f>IF(K263="yes",+INDEX('Final Comp Values'!$AY:$AY,MATCH('Monthy Targets'!$B263,'Final Comp Values'!$C:$C,0)),0)</f>
        <v>5.39</v>
      </c>
      <c r="X263" s="462">
        <f>IF(L263="yes",+INDEX('Final Comp Values'!$AY:$AY,MATCH('Monthy Targets'!$B263,'Final Comp Values'!$C:$C,0)),0)</f>
        <v>5.39</v>
      </c>
      <c r="Y263" s="462">
        <f>IF(M263="yes",+INDEX('Final Comp Values'!$BN:$BN,MATCH('Monthy Targets'!$B263,'Final Comp Values'!$C:$C,0)),0)</f>
        <v>5.39</v>
      </c>
      <c r="Z263" s="462">
        <f>IF(N263="yes",+INDEX('Final Comp Values'!$BN:$BN,MATCH('Monthy Targets'!$B263,'Final Comp Values'!$C:$C,0)),0)</f>
        <v>5.39</v>
      </c>
      <c r="AA263" s="462">
        <f>IF(O263="yes",+INDEX('Final Comp Values'!$BN:$BN,MATCH('Monthy Targets'!$B263,'Final Comp Values'!$C:$C,0)),0)</f>
        <v>5.39</v>
      </c>
      <c r="AB263" s="462">
        <f>IF(P263="yes",+INDEX('Final Comp Values'!$BR:$BR,MATCH('Monthy Targets'!$B263,'Final Comp Values'!$C:$C,0)),0)</f>
        <v>5.41</v>
      </c>
      <c r="AC263" s="462">
        <f>IF(Q263="yes",+INDEX('Final Comp Values'!$BR:$BR,MATCH('Monthy Targets'!$B263,'Final Comp Values'!$C:$C,0)),0)</f>
        <v>0</v>
      </c>
      <c r="AD263" s="462">
        <f>IF(R263="yes",+INDEX('Final Comp Values'!$BR:$BR,MATCH('Monthy Targets'!$B263,'Final Comp Values'!$C:$C,0)),0)</f>
        <v>0</v>
      </c>
      <c r="AE263" s="462">
        <f>IF(S263="yes",+INDEX('Final Comp Values'!$BV:$BV,MATCH('Monthy Targets'!$B263,'Final Comp Values'!$C:$C,0)),0)</f>
        <v>0</v>
      </c>
      <c r="AF263" s="462">
        <f>IF(T263="yes",+INDEX('Final Comp Values'!$BV:$BV,MATCH('Monthy Targets'!$B263,'Final Comp Values'!$C:$C,0)),0)</f>
        <v>0</v>
      </c>
      <c r="AG263" s="462">
        <f>IF(U263="yes",+INDEX('Final Comp Values'!$BV:$BV,MATCH('Monthy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t="str">
        <f>_xlfn.IFNA(+INDEX(Comp1!I:I,MATCH($B264,Comp1!$B:$B,0)),"No")</f>
        <v>Yes</v>
      </c>
      <c r="P264" s="14" t="str">
        <f>_xlfn.IFNA(+INDEX(Comp1!J:J,MATCH($B264,Comp1!$B:$B,0)),"No")</f>
        <v>Yes</v>
      </c>
      <c r="Q264" s="14">
        <f>_xlfn.IFNA(+INDEX(Comp1!K:K,MATCH($B264,Comp1!$B:$B,0)),"No")</f>
        <v>0</v>
      </c>
      <c r="R264" s="14">
        <f>_xlfn.IFNA(+INDEX(Comp1!L:L,MATCH($B264,Comp1!$B:$B,0)),"No")</f>
        <v>0</v>
      </c>
      <c r="S264" s="14">
        <f>_xlfn.IFNA(+INDEX(Comp1!M:M,MATCH($B264,Comp1!$B:$B,0)),"No")</f>
        <v>0</v>
      </c>
      <c r="T264" s="14">
        <f>_xlfn.IFNA(+INDEX(Comp1!N:N,MATCH($B264,Comp1!$B:$B,0)),"No")</f>
        <v>0</v>
      </c>
      <c r="U264" s="14">
        <f>_xlfn.IFNA(+INDEX(Comp1!O:O,MATCH($B264,Comp1!$B:$B,0)),"No")</f>
        <v>0</v>
      </c>
      <c r="V264" s="462">
        <f>IF(J264="yes",+INDEX('Final Comp Values'!$AY:$AY,MATCH('Monthy Targets'!$B264,'Final Comp Values'!C:C,0)),0)</f>
        <v>6.5</v>
      </c>
      <c r="W264" s="462">
        <f>IF(K264="yes",+INDEX('Final Comp Values'!$AY:$AY,MATCH('Monthy Targets'!$B264,'Final Comp Values'!$C:$C,0)),0)</f>
        <v>6.5</v>
      </c>
      <c r="X264" s="462">
        <f>IF(L264="yes",+INDEX('Final Comp Values'!$AY:$AY,MATCH('Monthy Targets'!$B264,'Final Comp Values'!$C:$C,0)),0)</f>
        <v>6.5</v>
      </c>
      <c r="Y264" s="462">
        <f>IF(M264="yes",+INDEX('Final Comp Values'!$BN:$BN,MATCH('Monthy Targets'!$B264,'Final Comp Values'!$C:$C,0)),0)</f>
        <v>6.5</v>
      </c>
      <c r="Z264" s="462">
        <f>IF(N264="yes",+INDEX('Final Comp Values'!$BN:$BN,MATCH('Monthy Targets'!$B264,'Final Comp Values'!$C:$C,0)),0)</f>
        <v>6.5</v>
      </c>
      <c r="AA264" s="462">
        <f>IF(O264="yes",+INDEX('Final Comp Values'!$BN:$BN,MATCH('Monthy Targets'!$B264,'Final Comp Values'!$C:$C,0)),0)</f>
        <v>6.5</v>
      </c>
      <c r="AB264" s="462">
        <f>IF(P264="yes",+INDEX('Final Comp Values'!$BR:$BR,MATCH('Monthy Targets'!$B264,'Final Comp Values'!$C:$C,0)),0)</f>
        <v>6.53</v>
      </c>
      <c r="AC264" s="462">
        <f>IF(Q264="yes",+INDEX('Final Comp Values'!$BR:$BR,MATCH('Monthy Targets'!$B264,'Final Comp Values'!$C:$C,0)),0)</f>
        <v>0</v>
      </c>
      <c r="AD264" s="462">
        <f>IF(R264="yes",+INDEX('Final Comp Values'!$BR:$BR,MATCH('Monthy Targets'!$B264,'Final Comp Values'!$C:$C,0)),0)</f>
        <v>0</v>
      </c>
      <c r="AE264" s="462">
        <f>IF(S264="yes",+INDEX('Final Comp Values'!$BV:$BV,MATCH('Monthy Targets'!$B264,'Final Comp Values'!$C:$C,0)),0)</f>
        <v>0</v>
      </c>
      <c r="AF264" s="462">
        <f>IF(T264="yes",+INDEX('Final Comp Values'!$BV:$BV,MATCH('Monthy Targets'!$B264,'Final Comp Values'!$C:$C,0)),0)</f>
        <v>0</v>
      </c>
      <c r="AG264" s="462">
        <f>IF(U264="yes",+INDEX('Final Comp Values'!$BV:$BV,MATCH('Monthy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t="str">
        <f>_xlfn.IFNA(+INDEX(Comp1!I:I,MATCH($B265,Comp1!$B:$B,0)),"No")</f>
        <v>Yes</v>
      </c>
      <c r="P265" s="14" t="str">
        <f>_xlfn.IFNA(+INDEX(Comp1!J:J,MATCH($B265,Comp1!$B:$B,0)),"No")</f>
        <v>Yes</v>
      </c>
      <c r="Q265" s="14">
        <f>_xlfn.IFNA(+INDEX(Comp1!K:K,MATCH($B265,Comp1!$B:$B,0)),"No")</f>
        <v>0</v>
      </c>
      <c r="R265" s="14">
        <f>_xlfn.IFNA(+INDEX(Comp1!L:L,MATCH($B265,Comp1!$B:$B,0)),"No")</f>
        <v>0</v>
      </c>
      <c r="S265" s="14">
        <f>_xlfn.IFNA(+INDEX(Comp1!M:M,MATCH($B265,Comp1!$B:$B,0)),"No")</f>
        <v>0</v>
      </c>
      <c r="T265" s="14">
        <f>_xlfn.IFNA(+INDEX(Comp1!N:N,MATCH($B265,Comp1!$B:$B,0)),"No")</f>
        <v>0</v>
      </c>
      <c r="U265" s="14">
        <f>_xlfn.IFNA(+INDEX(Comp1!O:O,MATCH($B265,Comp1!$B:$B,0)),"No")</f>
        <v>0</v>
      </c>
      <c r="V265" s="462">
        <f>IF(J265="yes",+INDEX('Final Comp Values'!$AY:$AY,MATCH('Monthy Targets'!$B265,'Final Comp Values'!C:C,0)),0)</f>
        <v>3.87</v>
      </c>
      <c r="W265" s="462">
        <f>IF(K265="yes",+INDEX('Final Comp Values'!$AY:$AY,MATCH('Monthy Targets'!$B265,'Final Comp Values'!$C:$C,0)),0)</f>
        <v>3.87</v>
      </c>
      <c r="X265" s="462">
        <f>IF(L265="yes",+INDEX('Final Comp Values'!$AY:$AY,MATCH('Monthy Targets'!$B265,'Final Comp Values'!$C:$C,0)),0)</f>
        <v>3.87</v>
      </c>
      <c r="Y265" s="462">
        <f>IF(M265="yes",+INDEX('Final Comp Values'!$BN:$BN,MATCH('Monthy Targets'!$B265,'Final Comp Values'!$C:$C,0)),0)</f>
        <v>3.87</v>
      </c>
      <c r="Z265" s="462">
        <f>IF(N265="yes",+INDEX('Final Comp Values'!$BN:$BN,MATCH('Monthy Targets'!$B265,'Final Comp Values'!$C:$C,0)),0)</f>
        <v>3.87</v>
      </c>
      <c r="AA265" s="462">
        <f>IF(O265="yes",+INDEX('Final Comp Values'!$BN:$BN,MATCH('Monthy Targets'!$B265,'Final Comp Values'!$C:$C,0)),0)</f>
        <v>3.87</v>
      </c>
      <c r="AB265" s="462">
        <f>IF(P265="yes",+INDEX('Final Comp Values'!$BR:$BR,MATCH('Monthy Targets'!$B265,'Final Comp Values'!$C:$C,0)),0)</f>
        <v>3.89</v>
      </c>
      <c r="AC265" s="462">
        <f>IF(Q265="yes",+INDEX('Final Comp Values'!$BR:$BR,MATCH('Monthy Targets'!$B265,'Final Comp Values'!$C:$C,0)),0)</f>
        <v>0</v>
      </c>
      <c r="AD265" s="462">
        <f>IF(R265="yes",+INDEX('Final Comp Values'!$BR:$BR,MATCH('Monthy Targets'!$B265,'Final Comp Values'!$C:$C,0)),0)</f>
        <v>0</v>
      </c>
      <c r="AE265" s="462">
        <f>IF(S265="yes",+INDEX('Final Comp Values'!$BV:$BV,MATCH('Monthy Targets'!$B265,'Final Comp Values'!$C:$C,0)),0)</f>
        <v>0</v>
      </c>
      <c r="AF265" s="462">
        <f>IF(T265="yes",+INDEX('Final Comp Values'!$BV:$BV,MATCH('Monthy Targets'!$B265,'Final Comp Values'!$C:$C,0)),0)</f>
        <v>0</v>
      </c>
      <c r="AG265" s="462">
        <f>IF(U265="yes",+INDEX('Final Comp Values'!$BV:$BV,MATCH('Monthy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t="str">
        <f>_xlfn.IFNA(+INDEX(Comp1!I:I,MATCH($B266,Comp1!$B:$B,0)),"No")</f>
        <v>Yes</v>
      </c>
      <c r="P266" s="14" t="str">
        <f>_xlfn.IFNA(+INDEX(Comp1!J:J,MATCH($B266,Comp1!$B:$B,0)),"No")</f>
        <v>Yes</v>
      </c>
      <c r="Q266" s="14">
        <f>_xlfn.IFNA(+INDEX(Comp1!K:K,MATCH($B266,Comp1!$B:$B,0)),"No")</f>
        <v>0</v>
      </c>
      <c r="R266" s="14">
        <f>_xlfn.IFNA(+INDEX(Comp1!L:L,MATCH($B266,Comp1!$B:$B,0)),"No")</f>
        <v>0</v>
      </c>
      <c r="S266" s="14">
        <f>_xlfn.IFNA(+INDEX(Comp1!M:M,MATCH($B266,Comp1!$B:$B,0)),"No")</f>
        <v>0</v>
      </c>
      <c r="T266" s="14">
        <f>_xlfn.IFNA(+INDEX(Comp1!N:N,MATCH($B266,Comp1!$B:$B,0)),"No")</f>
        <v>0</v>
      </c>
      <c r="U266" s="14">
        <f>_xlfn.IFNA(+INDEX(Comp1!O:O,MATCH($B266,Comp1!$B:$B,0)),"No")</f>
        <v>0</v>
      </c>
      <c r="V266" s="462">
        <f>IF(J266="yes",+INDEX('Final Comp Values'!$AY:$AY,MATCH('Monthy Targets'!$B266,'Final Comp Values'!C:C,0)),0)</f>
        <v>7.18</v>
      </c>
      <c r="W266" s="462">
        <f>IF(K266="yes",+INDEX('Final Comp Values'!$AY:$AY,MATCH('Monthy Targets'!$B266,'Final Comp Values'!$C:$C,0)),0)</f>
        <v>7.18</v>
      </c>
      <c r="X266" s="462">
        <f>IF(L266="yes",+INDEX('Final Comp Values'!$AY:$AY,MATCH('Monthy Targets'!$B266,'Final Comp Values'!$C:$C,0)),0)</f>
        <v>7.18</v>
      </c>
      <c r="Y266" s="462">
        <f>IF(M266="yes",+INDEX('Final Comp Values'!$BN:$BN,MATCH('Monthy Targets'!$B266,'Final Comp Values'!$C:$C,0)),0)</f>
        <v>7.18</v>
      </c>
      <c r="Z266" s="462">
        <f>IF(N266="yes",+INDEX('Final Comp Values'!$BN:$BN,MATCH('Monthy Targets'!$B266,'Final Comp Values'!$C:$C,0)),0)</f>
        <v>7.18</v>
      </c>
      <c r="AA266" s="462">
        <f>IF(O266="yes",+INDEX('Final Comp Values'!$BN:$BN,MATCH('Monthy Targets'!$B266,'Final Comp Values'!$C:$C,0)),0)</f>
        <v>7.18</v>
      </c>
      <c r="AB266" s="462">
        <f>IF(P266="yes",+INDEX('Final Comp Values'!$BR:$BR,MATCH('Monthy Targets'!$B266,'Final Comp Values'!$C:$C,0)),0)</f>
        <v>7.21</v>
      </c>
      <c r="AC266" s="462">
        <f>IF(Q266="yes",+INDEX('Final Comp Values'!$BR:$BR,MATCH('Monthy Targets'!$B266,'Final Comp Values'!$C:$C,0)),0)</f>
        <v>0</v>
      </c>
      <c r="AD266" s="462">
        <f>IF(R266="yes",+INDEX('Final Comp Values'!$BR:$BR,MATCH('Monthy Targets'!$B266,'Final Comp Values'!$C:$C,0)),0)</f>
        <v>0</v>
      </c>
      <c r="AE266" s="462">
        <f>IF(S266="yes",+INDEX('Final Comp Values'!$BV:$BV,MATCH('Monthy Targets'!$B266,'Final Comp Values'!$C:$C,0)),0)</f>
        <v>0</v>
      </c>
      <c r="AF266" s="462">
        <f>IF(T266="yes",+INDEX('Final Comp Values'!$BV:$BV,MATCH('Monthy Targets'!$B266,'Final Comp Values'!$C:$C,0)),0)</f>
        <v>0</v>
      </c>
      <c r="AG266" s="462">
        <f>IF(U266="yes",+INDEX('Final Comp Values'!$BV:$BV,MATCH('Monthy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t="str">
        <f>_xlfn.IFNA(+INDEX(Comp1!I:I,MATCH($B267,Comp1!$B:$B,0)),"No")</f>
        <v>Yes</v>
      </c>
      <c r="P267" s="14" t="str">
        <f>_xlfn.IFNA(+INDEX(Comp1!J:J,MATCH($B267,Comp1!$B:$B,0)),"No")</f>
        <v>Yes</v>
      </c>
      <c r="Q267" s="14">
        <f>_xlfn.IFNA(+INDEX(Comp1!K:K,MATCH($B267,Comp1!$B:$B,0)),"No")</f>
        <v>0</v>
      </c>
      <c r="R267" s="14">
        <f>_xlfn.IFNA(+INDEX(Comp1!L:L,MATCH($B267,Comp1!$B:$B,0)),"No")</f>
        <v>0</v>
      </c>
      <c r="S267" s="14">
        <f>_xlfn.IFNA(+INDEX(Comp1!M:M,MATCH($B267,Comp1!$B:$B,0)),"No")</f>
        <v>0</v>
      </c>
      <c r="T267" s="14">
        <f>_xlfn.IFNA(+INDEX(Comp1!N:N,MATCH($B267,Comp1!$B:$B,0)),"No")</f>
        <v>0</v>
      </c>
      <c r="U267" s="14">
        <f>_xlfn.IFNA(+INDEX(Comp1!O:O,MATCH($B267,Comp1!$B:$B,0)),"No")</f>
        <v>0</v>
      </c>
      <c r="V267" s="462">
        <f>IF(J267="yes",+INDEX('Final Comp Values'!$AY:$AY,MATCH('Monthy Targets'!$B267,'Final Comp Values'!C:C,0)),0)</f>
        <v>9.1199999999999992</v>
      </c>
      <c r="W267" s="462">
        <f>IF(K267="yes",+INDEX('Final Comp Values'!$AY:$AY,MATCH('Monthy Targets'!$B267,'Final Comp Values'!$C:$C,0)),0)</f>
        <v>9.1199999999999992</v>
      </c>
      <c r="X267" s="462">
        <f>IF(L267="yes",+INDEX('Final Comp Values'!$AY:$AY,MATCH('Monthy Targets'!$B267,'Final Comp Values'!$C:$C,0)),0)</f>
        <v>9.1199999999999992</v>
      </c>
      <c r="Y267" s="462">
        <f>IF(M267="yes",+INDEX('Final Comp Values'!$BN:$BN,MATCH('Monthy Targets'!$B267,'Final Comp Values'!$C:$C,0)),0)</f>
        <v>9.1199999999999992</v>
      </c>
      <c r="Z267" s="462">
        <f>IF(N267="yes",+INDEX('Final Comp Values'!$BN:$BN,MATCH('Monthy Targets'!$B267,'Final Comp Values'!$C:$C,0)),0)</f>
        <v>9.1199999999999992</v>
      </c>
      <c r="AA267" s="462">
        <f>IF(O267="yes",+INDEX('Final Comp Values'!$BN:$BN,MATCH('Monthy Targets'!$B267,'Final Comp Values'!$C:$C,0)),0)</f>
        <v>9.1199999999999992</v>
      </c>
      <c r="AB267" s="462">
        <f>IF(P267="yes",+INDEX('Final Comp Values'!$BR:$BR,MATCH('Monthy Targets'!$B267,'Final Comp Values'!$C:$C,0)),0)</f>
        <v>9.17</v>
      </c>
      <c r="AC267" s="462">
        <f>IF(Q267="yes",+INDEX('Final Comp Values'!$BR:$BR,MATCH('Monthy Targets'!$B267,'Final Comp Values'!$C:$C,0)),0)</f>
        <v>0</v>
      </c>
      <c r="AD267" s="462">
        <f>IF(R267="yes",+INDEX('Final Comp Values'!$BR:$BR,MATCH('Monthy Targets'!$B267,'Final Comp Values'!$C:$C,0)),0)</f>
        <v>0</v>
      </c>
      <c r="AE267" s="462">
        <f>IF(S267="yes",+INDEX('Final Comp Values'!$BV:$BV,MATCH('Monthy Targets'!$B267,'Final Comp Values'!$C:$C,0)),0)</f>
        <v>0</v>
      </c>
      <c r="AF267" s="462">
        <f>IF(T267="yes",+INDEX('Final Comp Values'!$BV:$BV,MATCH('Monthy Targets'!$B267,'Final Comp Values'!$C:$C,0)),0)</f>
        <v>0</v>
      </c>
      <c r="AG267" s="462">
        <f>IF(U267="yes",+INDEX('Final Comp Values'!$BV:$BV,MATCH('Monthy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t="str">
        <f>_xlfn.IFNA(+INDEX(Comp1!I:I,MATCH($B268,Comp1!$B:$B,0)),"No")</f>
        <v>Yes</v>
      </c>
      <c r="P268" s="14" t="str">
        <f>_xlfn.IFNA(+INDEX(Comp1!J:J,MATCH($B268,Comp1!$B:$B,0)),"No")</f>
        <v>Yes</v>
      </c>
      <c r="Q268" s="14">
        <f>_xlfn.IFNA(+INDEX(Comp1!K:K,MATCH($B268,Comp1!$B:$B,0)),"No")</f>
        <v>0</v>
      </c>
      <c r="R268" s="14">
        <f>_xlfn.IFNA(+INDEX(Comp1!L:L,MATCH($B268,Comp1!$B:$B,0)),"No")</f>
        <v>0</v>
      </c>
      <c r="S268" s="14">
        <f>_xlfn.IFNA(+INDEX(Comp1!M:M,MATCH($B268,Comp1!$B:$B,0)),"No")</f>
        <v>0</v>
      </c>
      <c r="T268" s="14">
        <f>_xlfn.IFNA(+INDEX(Comp1!N:N,MATCH($B268,Comp1!$B:$B,0)),"No")</f>
        <v>0</v>
      </c>
      <c r="U268" s="14">
        <f>_xlfn.IFNA(+INDEX(Comp1!O:O,MATCH($B268,Comp1!$B:$B,0)),"No")</f>
        <v>0</v>
      </c>
      <c r="V268" s="462">
        <f>IF(J268="yes",+INDEX('Final Comp Values'!$AY:$AY,MATCH('Monthy Targets'!$B268,'Final Comp Values'!C:C,0)),0)</f>
        <v>2.92</v>
      </c>
      <c r="W268" s="462">
        <f>IF(K268="yes",+INDEX('Final Comp Values'!$AY:$AY,MATCH('Monthy Targets'!$B268,'Final Comp Values'!$C:$C,0)),0)</f>
        <v>2.92</v>
      </c>
      <c r="X268" s="462">
        <f>IF(L268="yes",+INDEX('Final Comp Values'!$AY:$AY,MATCH('Monthy Targets'!$B268,'Final Comp Values'!$C:$C,0)),0)</f>
        <v>2.92</v>
      </c>
      <c r="Y268" s="462">
        <f>IF(M268="yes",+INDEX('Final Comp Values'!$BN:$BN,MATCH('Monthy Targets'!$B268,'Final Comp Values'!$C:$C,0)),0)</f>
        <v>2.92</v>
      </c>
      <c r="Z268" s="462">
        <f>IF(N268="yes",+INDEX('Final Comp Values'!$BN:$BN,MATCH('Monthy Targets'!$B268,'Final Comp Values'!$C:$C,0)),0)</f>
        <v>2.92</v>
      </c>
      <c r="AA268" s="462">
        <f>IF(O268="yes",+INDEX('Final Comp Values'!$BN:$BN,MATCH('Monthy Targets'!$B268,'Final Comp Values'!$C:$C,0)),0)</f>
        <v>2.92</v>
      </c>
      <c r="AB268" s="462">
        <f>IF(P268="yes",+INDEX('Final Comp Values'!$BR:$BR,MATCH('Monthy Targets'!$B268,'Final Comp Values'!$C:$C,0)),0)</f>
        <v>2.93</v>
      </c>
      <c r="AC268" s="462">
        <f>IF(Q268="yes",+INDEX('Final Comp Values'!$BR:$BR,MATCH('Monthy Targets'!$B268,'Final Comp Values'!$C:$C,0)),0)</f>
        <v>0</v>
      </c>
      <c r="AD268" s="462">
        <f>IF(R268="yes",+INDEX('Final Comp Values'!$BR:$BR,MATCH('Monthy Targets'!$B268,'Final Comp Values'!$C:$C,0)),0)</f>
        <v>0</v>
      </c>
      <c r="AE268" s="462">
        <f>IF(S268="yes",+INDEX('Final Comp Values'!$BV:$BV,MATCH('Monthy Targets'!$B268,'Final Comp Values'!$C:$C,0)),0)</f>
        <v>0</v>
      </c>
      <c r="AF268" s="462">
        <f>IF(T268="yes",+INDEX('Final Comp Values'!$BV:$BV,MATCH('Monthy Targets'!$B268,'Final Comp Values'!$C:$C,0)),0)</f>
        <v>0</v>
      </c>
      <c r="AG268" s="462">
        <f>IF(U268="yes",+INDEX('Final Comp Values'!$BV:$BV,MATCH('Monthy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2">
        <f>IF(J269="yes",+INDEX('Final Comp Values'!$AY:$AY,MATCH('Monthy Targets'!$B269,'Final Comp Values'!C:C,0)),0)</f>
        <v>0</v>
      </c>
      <c r="W269" s="462">
        <f>IF(K269="yes",+INDEX('Final Comp Values'!$AY:$AY,MATCH('Monthy Targets'!$B269,'Final Comp Values'!$C:$C,0)),0)</f>
        <v>0</v>
      </c>
      <c r="X269" s="462">
        <f>IF(L269="yes",+INDEX('Final Comp Values'!$AY:$AY,MATCH('Monthy Targets'!$B269,'Final Comp Values'!$C:$C,0)),0)</f>
        <v>0</v>
      </c>
      <c r="Y269" s="462">
        <f>IF(M269="yes",+INDEX('Final Comp Values'!$BN:$BN,MATCH('Monthy Targets'!$B269,'Final Comp Values'!$C:$C,0)),0)</f>
        <v>0</v>
      </c>
      <c r="Z269" s="462">
        <f>IF(N269="yes",+INDEX('Final Comp Values'!$BN:$BN,MATCH('Monthy Targets'!$B269,'Final Comp Values'!$C:$C,0)),0)</f>
        <v>0</v>
      </c>
      <c r="AA269" s="462">
        <f>IF(O269="yes",+INDEX('Final Comp Values'!$BN:$BN,MATCH('Monthy Targets'!$B269,'Final Comp Values'!$C:$C,0)),0)</f>
        <v>0</v>
      </c>
      <c r="AB269" s="462">
        <f>IF(P269="yes",+INDEX('Final Comp Values'!$BR:$BR,MATCH('Monthy Targets'!$B269,'Final Comp Values'!$C:$C,0)),0)</f>
        <v>0</v>
      </c>
      <c r="AC269" s="462">
        <f>IF(Q269="yes",+INDEX('Final Comp Values'!$BR:$BR,MATCH('Monthy Targets'!$B269,'Final Comp Values'!$C:$C,0)),0)</f>
        <v>0</v>
      </c>
      <c r="AD269" s="462">
        <f>IF(R269="yes",+INDEX('Final Comp Values'!$BR:$BR,MATCH('Monthy Targets'!$B269,'Final Comp Values'!$C:$C,0)),0)</f>
        <v>0</v>
      </c>
      <c r="AE269" s="462">
        <f>IF(S269="yes",+INDEX('Final Comp Values'!$BV:$BV,MATCH('Monthy Targets'!$B269,'Final Comp Values'!$C:$C,0)),0)</f>
        <v>0</v>
      </c>
      <c r="AF269" s="462">
        <f>IF(T269="yes",+INDEX('Final Comp Values'!$BV:$BV,MATCH('Monthy Targets'!$B269,'Final Comp Values'!$C:$C,0)),0)</f>
        <v>0</v>
      </c>
      <c r="AG269" s="462">
        <f>IF(U269="yes",+INDEX('Final Comp Values'!$BV:$BV,MATCH('Monthy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t="str">
        <f>_xlfn.IFNA(+INDEX(Comp1!I:I,MATCH($B270,Comp1!$B:$B,0)),"No")</f>
        <v>No</v>
      </c>
      <c r="P270" s="14" t="str">
        <f>_xlfn.IFNA(+INDEX(Comp1!J:J,MATCH($B270,Comp1!$B:$B,0)),"No")</f>
        <v>Yes</v>
      </c>
      <c r="Q270" s="14">
        <f>_xlfn.IFNA(+INDEX(Comp1!K:K,MATCH($B270,Comp1!$B:$B,0)),"No")</f>
        <v>0</v>
      </c>
      <c r="R270" s="14">
        <f>_xlfn.IFNA(+INDEX(Comp1!L:L,MATCH($B270,Comp1!$B:$B,0)),"No")</f>
        <v>0</v>
      </c>
      <c r="S270" s="14">
        <f>_xlfn.IFNA(+INDEX(Comp1!M:M,MATCH($B270,Comp1!$B:$B,0)),"No")</f>
        <v>0</v>
      </c>
      <c r="T270" s="14">
        <f>_xlfn.IFNA(+INDEX(Comp1!N:N,MATCH($B270,Comp1!$B:$B,0)),"No")</f>
        <v>0</v>
      </c>
      <c r="U270" s="14">
        <f>_xlfn.IFNA(+INDEX(Comp1!O:O,MATCH($B270,Comp1!$B:$B,0)),"No")</f>
        <v>0</v>
      </c>
      <c r="V270" s="462">
        <f>IF(J270="yes",+INDEX('Final Comp Values'!$AY:$AY,MATCH('Monthy Targets'!$B270,'Final Comp Values'!C:C,0)),0)</f>
        <v>0</v>
      </c>
      <c r="W270" s="462">
        <f>IF(K270="yes",+INDEX('Final Comp Values'!$AY:$AY,MATCH('Monthy Targets'!$B270,'Final Comp Values'!$C:$C,0)),0)</f>
        <v>0</v>
      </c>
      <c r="X270" s="462">
        <f>IF(L270="yes",+INDEX('Final Comp Values'!$AY:$AY,MATCH('Monthy Targets'!$B270,'Final Comp Values'!$C:$C,0)),0)</f>
        <v>0</v>
      </c>
      <c r="Y270" s="462">
        <f>IF(M270="yes",+INDEX('Final Comp Values'!$BN:$BN,MATCH('Monthy Targets'!$B270,'Final Comp Values'!$C:$C,0)),0)</f>
        <v>0</v>
      </c>
      <c r="Z270" s="462">
        <f>IF(N270="yes",+INDEX('Final Comp Values'!$BN:$BN,MATCH('Monthy Targets'!$B270,'Final Comp Values'!$C:$C,0)),0)</f>
        <v>0</v>
      </c>
      <c r="AA270" s="462">
        <f>IF(O270="yes",+INDEX('Final Comp Values'!$BN:$BN,MATCH('Monthy Targets'!$B270,'Final Comp Values'!$C:$C,0)),0)</f>
        <v>0</v>
      </c>
      <c r="AB270" s="462">
        <f>IF(P270="yes",+INDEX('Final Comp Values'!$BR:$BR,MATCH('Monthy Targets'!$B270,'Final Comp Values'!$C:$C,0)),0)</f>
        <v>1.82</v>
      </c>
      <c r="AC270" s="462">
        <f>IF(Q270="yes",+INDEX('Final Comp Values'!$BR:$BR,MATCH('Monthy Targets'!$B270,'Final Comp Values'!$C:$C,0)),0)</f>
        <v>0</v>
      </c>
      <c r="AD270" s="462">
        <f>IF(R270="yes",+INDEX('Final Comp Values'!$BR:$BR,MATCH('Monthy Targets'!$B270,'Final Comp Values'!$C:$C,0)),0)</f>
        <v>0</v>
      </c>
      <c r="AE270" s="462">
        <f>IF(S270="yes",+INDEX('Final Comp Values'!$BV:$BV,MATCH('Monthy Targets'!$B270,'Final Comp Values'!$C:$C,0)),0)</f>
        <v>0</v>
      </c>
      <c r="AF270" s="462">
        <f>IF(T270="yes",+INDEX('Final Comp Values'!$BV:$BV,MATCH('Monthy Targets'!$B270,'Final Comp Values'!$C:$C,0)),0)</f>
        <v>0</v>
      </c>
      <c r="AG270" s="462">
        <f>IF(U270="yes",+INDEX('Final Comp Values'!$BV:$BV,MATCH('Monthy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t="str">
        <f>_xlfn.IFNA(+INDEX(Comp1!I:I,MATCH($B271,Comp1!$B:$B,0)),"No")</f>
        <v>Yes</v>
      </c>
      <c r="P271" s="14" t="str">
        <f>_xlfn.IFNA(+INDEX(Comp1!J:J,MATCH($B271,Comp1!$B:$B,0)),"No")</f>
        <v>Yes</v>
      </c>
      <c r="Q271" s="14">
        <f>_xlfn.IFNA(+INDEX(Comp1!K:K,MATCH($B271,Comp1!$B:$B,0)),"No")</f>
        <v>0</v>
      </c>
      <c r="R271" s="14">
        <f>_xlfn.IFNA(+INDEX(Comp1!L:L,MATCH($B271,Comp1!$B:$B,0)),"No")</f>
        <v>0</v>
      </c>
      <c r="S271" s="14">
        <f>_xlfn.IFNA(+INDEX(Comp1!M:M,MATCH($B271,Comp1!$B:$B,0)),"No")</f>
        <v>0</v>
      </c>
      <c r="T271" s="14">
        <f>_xlfn.IFNA(+INDEX(Comp1!N:N,MATCH($B271,Comp1!$B:$B,0)),"No")</f>
        <v>0</v>
      </c>
      <c r="U271" s="14">
        <f>_xlfn.IFNA(+INDEX(Comp1!O:O,MATCH($B271,Comp1!$B:$B,0)),"No")</f>
        <v>0</v>
      </c>
      <c r="V271" s="462">
        <f>IF(J271="yes",+INDEX('Final Comp Values'!$AY:$AY,MATCH('Monthy Targets'!$B271,'Final Comp Values'!C:C,0)),0)</f>
        <v>3.63</v>
      </c>
      <c r="W271" s="462">
        <f>IF(K271="yes",+INDEX('Final Comp Values'!$AY:$AY,MATCH('Monthy Targets'!$B271,'Final Comp Values'!$C:$C,0)),0)</f>
        <v>3.63</v>
      </c>
      <c r="X271" s="462">
        <f>IF(L271="yes",+INDEX('Final Comp Values'!$AY:$AY,MATCH('Monthy Targets'!$B271,'Final Comp Values'!$C:$C,0)),0)</f>
        <v>3.63</v>
      </c>
      <c r="Y271" s="462">
        <f>IF(M271="yes",+INDEX('Final Comp Values'!$BN:$BN,MATCH('Monthy Targets'!$B271,'Final Comp Values'!$C:$C,0)),0)</f>
        <v>3.63</v>
      </c>
      <c r="Z271" s="462">
        <f>IF(N271="yes",+INDEX('Final Comp Values'!$BN:$BN,MATCH('Monthy Targets'!$B271,'Final Comp Values'!$C:$C,0)),0)</f>
        <v>3.63</v>
      </c>
      <c r="AA271" s="462">
        <f>IF(O271="yes",+INDEX('Final Comp Values'!$BN:$BN,MATCH('Monthy Targets'!$B271,'Final Comp Values'!$C:$C,0)),0)</f>
        <v>3.63</v>
      </c>
      <c r="AB271" s="462">
        <f>IF(P271="yes",+INDEX('Final Comp Values'!$BR:$BR,MATCH('Monthy Targets'!$B271,'Final Comp Values'!$C:$C,0)),0)</f>
        <v>3.65</v>
      </c>
      <c r="AC271" s="462">
        <f>IF(Q271="yes",+INDEX('Final Comp Values'!$BR:$BR,MATCH('Monthy Targets'!$B271,'Final Comp Values'!$C:$C,0)),0)</f>
        <v>0</v>
      </c>
      <c r="AD271" s="462">
        <f>IF(R271="yes",+INDEX('Final Comp Values'!$BR:$BR,MATCH('Monthy Targets'!$B271,'Final Comp Values'!$C:$C,0)),0)</f>
        <v>0</v>
      </c>
      <c r="AE271" s="462">
        <f>IF(S271="yes",+INDEX('Final Comp Values'!$BV:$BV,MATCH('Monthy Targets'!$B271,'Final Comp Values'!$C:$C,0)),0)</f>
        <v>0</v>
      </c>
      <c r="AF271" s="462">
        <f>IF(T271="yes",+INDEX('Final Comp Values'!$BV:$BV,MATCH('Monthy Targets'!$B271,'Final Comp Values'!$C:$C,0)),0)</f>
        <v>0</v>
      </c>
      <c r="AG271" s="462">
        <f>IF(U271="yes",+INDEX('Final Comp Values'!$BV:$BV,MATCH('Monthy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2">
        <f>IF(J272="yes",+INDEX('Final Comp Values'!$AY:$AY,MATCH('Monthy Targets'!$B272,'Final Comp Values'!C:C,0)),0)</f>
        <v>0</v>
      </c>
      <c r="W272" s="462">
        <f>IF(K272="yes",+INDEX('Final Comp Values'!$AY:$AY,MATCH('Monthy Targets'!$B272,'Final Comp Values'!$C:$C,0)),0)</f>
        <v>0</v>
      </c>
      <c r="X272" s="462">
        <f>IF(L272="yes",+INDEX('Final Comp Values'!$AY:$AY,MATCH('Monthy Targets'!$B272,'Final Comp Values'!$C:$C,0)),0)</f>
        <v>0</v>
      </c>
      <c r="Y272" s="462">
        <f>IF(M272="yes",+INDEX('Final Comp Values'!$BN:$BN,MATCH('Monthy Targets'!$B272,'Final Comp Values'!$C:$C,0)),0)</f>
        <v>0</v>
      </c>
      <c r="Z272" s="462">
        <f>IF(N272="yes",+INDEX('Final Comp Values'!$BN:$BN,MATCH('Monthy Targets'!$B272,'Final Comp Values'!$C:$C,0)),0)</f>
        <v>0</v>
      </c>
      <c r="AA272" s="462">
        <f>IF(O272="yes",+INDEX('Final Comp Values'!$BN:$BN,MATCH('Monthy Targets'!$B272,'Final Comp Values'!$C:$C,0)),0)</f>
        <v>0</v>
      </c>
      <c r="AB272" s="462">
        <f>IF(P272="yes",+INDEX('Final Comp Values'!$BR:$BR,MATCH('Monthy Targets'!$B272,'Final Comp Values'!$C:$C,0)),0)</f>
        <v>0</v>
      </c>
      <c r="AC272" s="462">
        <f>IF(Q272="yes",+INDEX('Final Comp Values'!$BR:$BR,MATCH('Monthy Targets'!$B272,'Final Comp Values'!$C:$C,0)),0)</f>
        <v>0</v>
      </c>
      <c r="AD272" s="462">
        <f>IF(R272="yes",+INDEX('Final Comp Values'!$BR:$BR,MATCH('Monthy Targets'!$B272,'Final Comp Values'!$C:$C,0)),0)</f>
        <v>0</v>
      </c>
      <c r="AE272" s="462">
        <f>IF(S272="yes",+INDEX('Final Comp Values'!$BV:$BV,MATCH('Monthy Targets'!$B272,'Final Comp Values'!$C:$C,0)),0)</f>
        <v>0</v>
      </c>
      <c r="AF272" s="462">
        <f>IF(T272="yes",+INDEX('Final Comp Values'!$BV:$BV,MATCH('Monthy Targets'!$B272,'Final Comp Values'!$C:$C,0)),0)</f>
        <v>0</v>
      </c>
      <c r="AG272" s="462">
        <f>IF(U272="yes",+INDEX('Final Comp Values'!$BV:$BV,MATCH('Monthy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t="str">
        <f>_xlfn.IFNA(+INDEX(Comp1!I:I,MATCH($B273,Comp1!$B:$B,0)),"No")</f>
        <v>Yes</v>
      </c>
      <c r="P273" s="14" t="str">
        <f>_xlfn.IFNA(+INDEX(Comp1!J:J,MATCH($B273,Comp1!$B:$B,0)),"No")</f>
        <v>Yes</v>
      </c>
      <c r="Q273" s="14">
        <f>_xlfn.IFNA(+INDEX(Comp1!K:K,MATCH($B273,Comp1!$B:$B,0)),"No")</f>
        <v>0</v>
      </c>
      <c r="R273" s="14">
        <f>_xlfn.IFNA(+INDEX(Comp1!L:L,MATCH($B273,Comp1!$B:$B,0)),"No")</f>
        <v>0</v>
      </c>
      <c r="S273" s="14">
        <f>_xlfn.IFNA(+INDEX(Comp1!M:M,MATCH($B273,Comp1!$B:$B,0)),"No")</f>
        <v>0</v>
      </c>
      <c r="T273" s="14">
        <f>_xlfn.IFNA(+INDEX(Comp1!N:N,MATCH($B273,Comp1!$B:$B,0)),"No")</f>
        <v>0</v>
      </c>
      <c r="U273" s="14">
        <f>_xlfn.IFNA(+INDEX(Comp1!O:O,MATCH($B273,Comp1!$B:$B,0)),"No")</f>
        <v>0</v>
      </c>
      <c r="V273" s="462">
        <f>IF(J273="yes",+INDEX('Final Comp Values'!$AY:$AY,MATCH('Monthy Targets'!$B273,'Final Comp Values'!C:C,0)),0)</f>
        <v>7.87</v>
      </c>
      <c r="W273" s="462">
        <f>IF(K273="yes",+INDEX('Final Comp Values'!$AY:$AY,MATCH('Monthy Targets'!$B273,'Final Comp Values'!$C:$C,0)),0)</f>
        <v>7.87</v>
      </c>
      <c r="X273" s="462">
        <f>IF(L273="yes",+INDEX('Final Comp Values'!$AY:$AY,MATCH('Monthy Targets'!$B273,'Final Comp Values'!$C:$C,0)),0)</f>
        <v>7.87</v>
      </c>
      <c r="Y273" s="462">
        <f>IF(M273="yes",+INDEX('Final Comp Values'!$BN:$BN,MATCH('Monthy Targets'!$B273,'Final Comp Values'!$C:$C,0)),0)</f>
        <v>7.87</v>
      </c>
      <c r="Z273" s="462">
        <f>IF(N273="yes",+INDEX('Final Comp Values'!$BN:$BN,MATCH('Monthy Targets'!$B273,'Final Comp Values'!$C:$C,0)),0)</f>
        <v>7.87</v>
      </c>
      <c r="AA273" s="462">
        <f>IF(O273="yes",+INDEX('Final Comp Values'!$BN:$BN,MATCH('Monthy Targets'!$B273,'Final Comp Values'!$C:$C,0)),0)</f>
        <v>7.87</v>
      </c>
      <c r="AB273" s="462">
        <f>IF(P273="yes",+INDEX('Final Comp Values'!$BR:$BR,MATCH('Monthy Targets'!$B273,'Final Comp Values'!$C:$C,0)),0)</f>
        <v>7.87</v>
      </c>
      <c r="AC273" s="462">
        <f>IF(Q273="yes",+INDEX('Final Comp Values'!$BR:$BR,MATCH('Monthy Targets'!$B273,'Final Comp Values'!$C:$C,0)),0)</f>
        <v>0</v>
      </c>
      <c r="AD273" s="462">
        <f>IF(R273="yes",+INDEX('Final Comp Values'!$BR:$BR,MATCH('Monthy Targets'!$B273,'Final Comp Values'!$C:$C,0)),0)</f>
        <v>0</v>
      </c>
      <c r="AE273" s="462">
        <f>IF(S273="yes",+INDEX('Final Comp Values'!$BV:$BV,MATCH('Monthy Targets'!$B273,'Final Comp Values'!$C:$C,0)),0)</f>
        <v>0</v>
      </c>
      <c r="AF273" s="462">
        <f>IF(T273="yes",+INDEX('Final Comp Values'!$BV:$BV,MATCH('Monthy Targets'!$B273,'Final Comp Values'!$C:$C,0)),0)</f>
        <v>0</v>
      </c>
      <c r="AG273" s="462">
        <f>IF(U273="yes",+INDEX('Final Comp Values'!$BV:$BV,MATCH('Monthy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2">
        <f>IF(J274="yes",+INDEX('Final Comp Values'!$AY:$AY,MATCH('Monthy Targets'!$B274,'Final Comp Values'!C:C,0)),0)</f>
        <v>0</v>
      </c>
      <c r="W274" s="462">
        <f>IF(K274="yes",+INDEX('Final Comp Values'!$AY:$AY,MATCH('Monthy Targets'!$B274,'Final Comp Values'!$C:$C,0)),0)</f>
        <v>0</v>
      </c>
      <c r="X274" s="462">
        <f>IF(L274="yes",+INDEX('Final Comp Values'!$AY:$AY,MATCH('Monthy Targets'!$B274,'Final Comp Values'!$C:$C,0)),0)</f>
        <v>0</v>
      </c>
      <c r="Y274" s="462">
        <f>IF(M274="yes",+INDEX('Final Comp Values'!$BN:$BN,MATCH('Monthy Targets'!$B274,'Final Comp Values'!$C:$C,0)),0)</f>
        <v>0</v>
      </c>
      <c r="Z274" s="462">
        <f>IF(N274="yes",+INDEX('Final Comp Values'!$BN:$BN,MATCH('Monthy Targets'!$B274,'Final Comp Values'!$C:$C,0)),0)</f>
        <v>0</v>
      </c>
      <c r="AA274" s="462">
        <f>IF(O274="yes",+INDEX('Final Comp Values'!$BN:$BN,MATCH('Monthy Targets'!$B274,'Final Comp Values'!$C:$C,0)),0)</f>
        <v>0</v>
      </c>
      <c r="AB274" s="462">
        <f>IF(P274="yes",+INDEX('Final Comp Values'!$BR:$BR,MATCH('Monthy Targets'!$B274,'Final Comp Values'!$C:$C,0)),0)</f>
        <v>0</v>
      </c>
      <c r="AC274" s="462">
        <f>IF(Q274="yes",+INDEX('Final Comp Values'!$BR:$BR,MATCH('Monthy Targets'!$B274,'Final Comp Values'!$C:$C,0)),0)</f>
        <v>0</v>
      </c>
      <c r="AD274" s="462">
        <f>IF(R274="yes",+INDEX('Final Comp Values'!$BR:$BR,MATCH('Monthy Targets'!$B274,'Final Comp Values'!$C:$C,0)),0)</f>
        <v>0</v>
      </c>
      <c r="AE274" s="462">
        <f>IF(S274="yes",+INDEX('Final Comp Values'!$BV:$BV,MATCH('Monthy Targets'!$B274,'Final Comp Values'!$C:$C,0)),0)</f>
        <v>0</v>
      </c>
      <c r="AF274" s="462">
        <f>IF(T274="yes",+INDEX('Final Comp Values'!$BV:$BV,MATCH('Monthy Targets'!$B274,'Final Comp Values'!$C:$C,0)),0)</f>
        <v>0</v>
      </c>
      <c r="AG274" s="462">
        <f>IF(U274="yes",+INDEX('Final Comp Values'!$BV:$BV,MATCH('Monthy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t="str">
        <f>_xlfn.IFNA(+INDEX(Comp1!I:I,MATCH($B275,Comp1!$B:$B,0)),"No")</f>
        <v>Yes</v>
      </c>
      <c r="P275" s="14" t="str">
        <f>_xlfn.IFNA(+INDEX(Comp1!J:J,MATCH($B275,Comp1!$B:$B,0)),"No")</f>
        <v>Yes</v>
      </c>
      <c r="Q275" s="14">
        <f>_xlfn.IFNA(+INDEX(Comp1!K:K,MATCH($B275,Comp1!$B:$B,0)),"No")</f>
        <v>0</v>
      </c>
      <c r="R275" s="14">
        <f>_xlfn.IFNA(+INDEX(Comp1!L:L,MATCH($B275,Comp1!$B:$B,0)),"No")</f>
        <v>0</v>
      </c>
      <c r="S275" s="14">
        <f>_xlfn.IFNA(+INDEX(Comp1!M:M,MATCH($B275,Comp1!$B:$B,0)),"No")</f>
        <v>0</v>
      </c>
      <c r="T275" s="14">
        <f>_xlfn.IFNA(+INDEX(Comp1!N:N,MATCH($B275,Comp1!$B:$B,0)),"No")</f>
        <v>0</v>
      </c>
      <c r="U275" s="14">
        <f>_xlfn.IFNA(+INDEX(Comp1!O:O,MATCH($B275,Comp1!$B:$B,0)),"No")</f>
        <v>0</v>
      </c>
      <c r="V275" s="462">
        <f>IF(J275="yes",+INDEX('Final Comp Values'!$AY:$AY,MATCH('Monthy Targets'!$B275,'Final Comp Values'!C:C,0)),0)</f>
        <v>11.28</v>
      </c>
      <c r="W275" s="462">
        <f>IF(K275="yes",+INDEX('Final Comp Values'!$AY:$AY,MATCH('Monthy Targets'!$B275,'Final Comp Values'!$C:$C,0)),0)</f>
        <v>11.28</v>
      </c>
      <c r="X275" s="462">
        <f>IF(L275="yes",+INDEX('Final Comp Values'!$AY:$AY,MATCH('Monthy Targets'!$B275,'Final Comp Values'!$C:$C,0)),0)</f>
        <v>11.28</v>
      </c>
      <c r="Y275" s="462">
        <f>IF(M275="yes",+INDEX('Final Comp Values'!$BN:$BN,MATCH('Monthy Targets'!$B275,'Final Comp Values'!$C:$C,0)),0)</f>
        <v>11.28</v>
      </c>
      <c r="Z275" s="462">
        <f>IF(N275="yes",+INDEX('Final Comp Values'!$BN:$BN,MATCH('Monthy Targets'!$B275,'Final Comp Values'!$C:$C,0)),0)</f>
        <v>11.28</v>
      </c>
      <c r="AA275" s="462">
        <f>IF(O275="yes",+INDEX('Final Comp Values'!$BN:$BN,MATCH('Monthy Targets'!$B275,'Final Comp Values'!$C:$C,0)),0)</f>
        <v>11.28</v>
      </c>
      <c r="AB275" s="462">
        <f>IF(P275="yes",+INDEX('Final Comp Values'!$BR:$BR,MATCH('Monthy Targets'!$B275,'Final Comp Values'!$C:$C,0)),0)</f>
        <v>11.34</v>
      </c>
      <c r="AC275" s="462">
        <f>IF(Q275="yes",+INDEX('Final Comp Values'!$BR:$BR,MATCH('Monthy Targets'!$B275,'Final Comp Values'!$C:$C,0)),0)</f>
        <v>0</v>
      </c>
      <c r="AD275" s="462">
        <f>IF(R275="yes",+INDEX('Final Comp Values'!$BR:$BR,MATCH('Monthy Targets'!$B275,'Final Comp Values'!$C:$C,0)),0)</f>
        <v>0</v>
      </c>
      <c r="AE275" s="462">
        <f>IF(S275="yes",+INDEX('Final Comp Values'!$BV:$BV,MATCH('Monthy Targets'!$B275,'Final Comp Values'!$C:$C,0)),0)</f>
        <v>0</v>
      </c>
      <c r="AF275" s="462">
        <f>IF(T275="yes",+INDEX('Final Comp Values'!$BV:$BV,MATCH('Monthy Targets'!$B275,'Final Comp Values'!$C:$C,0)),0)</f>
        <v>0</v>
      </c>
      <c r="AG275" s="462">
        <f>IF(U275="yes",+INDEX('Final Comp Values'!$BV:$BV,MATCH('Monthy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t="str">
        <f>_xlfn.IFNA(+INDEX(Comp1!I:I,MATCH($B276,Comp1!$B:$B,0)),"No")</f>
        <v>Yes</v>
      </c>
      <c r="P276" s="14" t="str">
        <f>_xlfn.IFNA(+INDEX(Comp1!J:J,MATCH($B276,Comp1!$B:$B,0)),"No")</f>
        <v>Yes</v>
      </c>
      <c r="Q276" s="14">
        <f>_xlfn.IFNA(+INDEX(Comp1!K:K,MATCH($B276,Comp1!$B:$B,0)),"No")</f>
        <v>0</v>
      </c>
      <c r="R276" s="14">
        <f>_xlfn.IFNA(+INDEX(Comp1!L:L,MATCH($B276,Comp1!$B:$B,0)),"No")</f>
        <v>0</v>
      </c>
      <c r="S276" s="14">
        <f>_xlfn.IFNA(+INDEX(Comp1!M:M,MATCH($B276,Comp1!$B:$B,0)),"No")</f>
        <v>0</v>
      </c>
      <c r="T276" s="14">
        <f>_xlfn.IFNA(+INDEX(Comp1!N:N,MATCH($B276,Comp1!$B:$B,0)),"No")</f>
        <v>0</v>
      </c>
      <c r="U276" s="14">
        <f>_xlfn.IFNA(+INDEX(Comp1!O:O,MATCH($B276,Comp1!$B:$B,0)),"No")</f>
        <v>0</v>
      </c>
      <c r="V276" s="462">
        <f>IF(J276="yes",+INDEX('Final Comp Values'!$AY:$AY,MATCH('Monthy Targets'!$B276,'Final Comp Values'!C:C,0)),0)</f>
        <v>11.44</v>
      </c>
      <c r="W276" s="462">
        <f>IF(K276="yes",+INDEX('Final Comp Values'!$AY:$AY,MATCH('Monthy Targets'!$B276,'Final Comp Values'!$C:$C,0)),0)</f>
        <v>11.44</v>
      </c>
      <c r="X276" s="462">
        <f>IF(L276="yes",+INDEX('Final Comp Values'!$AY:$AY,MATCH('Monthy Targets'!$B276,'Final Comp Values'!$C:$C,0)),0)</f>
        <v>11.44</v>
      </c>
      <c r="Y276" s="462">
        <f>IF(M276="yes",+INDEX('Final Comp Values'!$BN:$BN,MATCH('Monthy Targets'!$B276,'Final Comp Values'!$C:$C,0)),0)</f>
        <v>11.44</v>
      </c>
      <c r="Z276" s="462">
        <f>IF(N276="yes",+INDEX('Final Comp Values'!$BN:$BN,MATCH('Monthy Targets'!$B276,'Final Comp Values'!$C:$C,0)),0)</f>
        <v>11.44</v>
      </c>
      <c r="AA276" s="462">
        <f>IF(O276="yes",+INDEX('Final Comp Values'!$BN:$BN,MATCH('Monthy Targets'!$B276,'Final Comp Values'!$C:$C,0)),0)</f>
        <v>11.44</v>
      </c>
      <c r="AB276" s="462">
        <f>IF(P276="yes",+INDEX('Final Comp Values'!$BR:$BR,MATCH('Monthy Targets'!$B276,'Final Comp Values'!$C:$C,0)),0)</f>
        <v>11.49</v>
      </c>
      <c r="AC276" s="462">
        <f>IF(Q276="yes",+INDEX('Final Comp Values'!$BR:$BR,MATCH('Monthy Targets'!$B276,'Final Comp Values'!$C:$C,0)),0)</f>
        <v>0</v>
      </c>
      <c r="AD276" s="462">
        <f>IF(R276="yes",+INDEX('Final Comp Values'!$BR:$BR,MATCH('Monthy Targets'!$B276,'Final Comp Values'!$C:$C,0)),0)</f>
        <v>0</v>
      </c>
      <c r="AE276" s="462">
        <f>IF(S276="yes",+INDEX('Final Comp Values'!$BV:$BV,MATCH('Monthy Targets'!$B276,'Final Comp Values'!$C:$C,0)),0)</f>
        <v>0</v>
      </c>
      <c r="AF276" s="462">
        <f>IF(T276="yes",+INDEX('Final Comp Values'!$BV:$BV,MATCH('Monthy Targets'!$B276,'Final Comp Values'!$C:$C,0)),0)</f>
        <v>0</v>
      </c>
      <c r="AG276" s="462">
        <f>IF(U276="yes",+INDEX('Final Comp Values'!$BV:$BV,MATCH('Monthy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t="str">
        <f>_xlfn.IFNA(+INDEX(Comp1!I:I,MATCH($B277,Comp1!$B:$B,0)),"No")</f>
        <v>Yes</v>
      </c>
      <c r="P277" s="14" t="str">
        <f>_xlfn.IFNA(+INDEX(Comp1!J:J,MATCH($B277,Comp1!$B:$B,0)),"No")</f>
        <v>Yes</v>
      </c>
      <c r="Q277" s="14">
        <f>_xlfn.IFNA(+INDEX(Comp1!K:K,MATCH($B277,Comp1!$B:$B,0)),"No")</f>
        <v>0</v>
      </c>
      <c r="R277" s="14">
        <f>_xlfn.IFNA(+INDEX(Comp1!L:L,MATCH($B277,Comp1!$B:$B,0)),"No")</f>
        <v>0</v>
      </c>
      <c r="S277" s="14">
        <f>_xlfn.IFNA(+INDEX(Comp1!M:M,MATCH($B277,Comp1!$B:$B,0)),"No")</f>
        <v>0</v>
      </c>
      <c r="T277" s="14">
        <f>_xlfn.IFNA(+INDEX(Comp1!N:N,MATCH($B277,Comp1!$B:$B,0)),"No")</f>
        <v>0</v>
      </c>
      <c r="U277" s="14">
        <f>_xlfn.IFNA(+INDEX(Comp1!O:O,MATCH($B277,Comp1!$B:$B,0)),"No")</f>
        <v>0</v>
      </c>
      <c r="V277" s="462">
        <f>IF(J277="yes",+INDEX('Final Comp Values'!$AY:$AY,MATCH('Monthy Targets'!$B277,'Final Comp Values'!C:C,0)),0)</f>
        <v>5.16</v>
      </c>
      <c r="W277" s="462">
        <f>IF(K277="yes",+INDEX('Final Comp Values'!$AY:$AY,MATCH('Monthy Targets'!$B277,'Final Comp Values'!$C:$C,0)),0)</f>
        <v>5.16</v>
      </c>
      <c r="X277" s="462">
        <f>IF(L277="yes",+INDEX('Final Comp Values'!$AY:$AY,MATCH('Monthy Targets'!$B277,'Final Comp Values'!$C:$C,0)),0)</f>
        <v>5.16</v>
      </c>
      <c r="Y277" s="462">
        <f>IF(M277="yes",+INDEX('Final Comp Values'!$BN:$BN,MATCH('Monthy Targets'!$B277,'Final Comp Values'!$C:$C,0)),0)</f>
        <v>5.16</v>
      </c>
      <c r="Z277" s="462">
        <f>IF(N277="yes",+INDEX('Final Comp Values'!$BN:$BN,MATCH('Monthy Targets'!$B277,'Final Comp Values'!$C:$C,0)),0)</f>
        <v>5.16</v>
      </c>
      <c r="AA277" s="462">
        <f>IF(O277="yes",+INDEX('Final Comp Values'!$BN:$BN,MATCH('Monthy Targets'!$B277,'Final Comp Values'!$C:$C,0)),0)</f>
        <v>5.16</v>
      </c>
      <c r="AB277" s="462">
        <f>IF(P277="yes",+INDEX('Final Comp Values'!$BR:$BR,MATCH('Monthy Targets'!$B277,'Final Comp Values'!$C:$C,0)),0)</f>
        <v>5.19</v>
      </c>
      <c r="AC277" s="462">
        <f>IF(Q277="yes",+INDEX('Final Comp Values'!$BR:$BR,MATCH('Monthy Targets'!$B277,'Final Comp Values'!$C:$C,0)),0)</f>
        <v>0</v>
      </c>
      <c r="AD277" s="462">
        <f>IF(R277="yes",+INDEX('Final Comp Values'!$BR:$BR,MATCH('Monthy Targets'!$B277,'Final Comp Values'!$C:$C,0)),0)</f>
        <v>0</v>
      </c>
      <c r="AE277" s="462">
        <f>IF(S277="yes",+INDEX('Final Comp Values'!$BV:$BV,MATCH('Monthy Targets'!$B277,'Final Comp Values'!$C:$C,0)),0)</f>
        <v>0</v>
      </c>
      <c r="AF277" s="462">
        <f>IF(T277="yes",+INDEX('Final Comp Values'!$BV:$BV,MATCH('Monthy Targets'!$B277,'Final Comp Values'!$C:$C,0)),0)</f>
        <v>0</v>
      </c>
      <c r="AG277" s="462">
        <f>IF(U277="yes",+INDEX('Final Comp Values'!$BV:$BV,MATCH('Monthy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2">
        <f>IF(J278="yes",+INDEX('Final Comp Values'!$AY:$AY,MATCH('Monthy Targets'!$B278,'Final Comp Values'!C:C,0)),0)</f>
        <v>0</v>
      </c>
      <c r="W278" s="462">
        <f>IF(K278="yes",+INDEX('Final Comp Values'!$AY:$AY,MATCH('Monthy Targets'!$B278,'Final Comp Values'!$C:$C,0)),0)</f>
        <v>0</v>
      </c>
      <c r="X278" s="462">
        <f>IF(L278="yes",+INDEX('Final Comp Values'!$AY:$AY,MATCH('Monthy Targets'!$B278,'Final Comp Values'!$C:$C,0)),0)</f>
        <v>0</v>
      </c>
      <c r="Y278" s="462">
        <f>IF(M278="yes",+INDEX('Final Comp Values'!$BN:$BN,MATCH('Monthy Targets'!$B278,'Final Comp Values'!$C:$C,0)),0)</f>
        <v>0</v>
      </c>
      <c r="Z278" s="462">
        <f>IF(N278="yes",+INDEX('Final Comp Values'!$BN:$BN,MATCH('Monthy Targets'!$B278,'Final Comp Values'!$C:$C,0)),0)</f>
        <v>0</v>
      </c>
      <c r="AA278" s="462">
        <f>IF(O278="yes",+INDEX('Final Comp Values'!$BN:$BN,MATCH('Monthy Targets'!$B278,'Final Comp Values'!$C:$C,0)),0)</f>
        <v>0</v>
      </c>
      <c r="AB278" s="462">
        <f>IF(P278="yes",+INDEX('Final Comp Values'!$BR:$BR,MATCH('Monthy Targets'!$B278,'Final Comp Values'!$C:$C,0)),0)</f>
        <v>0</v>
      </c>
      <c r="AC278" s="462">
        <f>IF(Q278="yes",+INDEX('Final Comp Values'!$BR:$BR,MATCH('Monthy Targets'!$B278,'Final Comp Values'!$C:$C,0)),0)</f>
        <v>0</v>
      </c>
      <c r="AD278" s="462">
        <f>IF(R278="yes",+INDEX('Final Comp Values'!$BR:$BR,MATCH('Monthy Targets'!$B278,'Final Comp Values'!$C:$C,0)),0)</f>
        <v>0</v>
      </c>
      <c r="AE278" s="462">
        <f>IF(S278="yes",+INDEX('Final Comp Values'!$BV:$BV,MATCH('Monthy Targets'!$B278,'Final Comp Values'!$C:$C,0)),0)</f>
        <v>0</v>
      </c>
      <c r="AF278" s="462">
        <f>IF(T278="yes",+INDEX('Final Comp Values'!$BV:$BV,MATCH('Monthy Targets'!$B278,'Final Comp Values'!$C:$C,0)),0)</f>
        <v>0</v>
      </c>
      <c r="AG278" s="462">
        <f>IF(U278="yes",+INDEX('Final Comp Values'!$BV:$BV,MATCH('Monthy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t="str">
        <f>_xlfn.IFNA(+INDEX(Comp1!I:I,MATCH($B279,Comp1!$B:$B,0)),"No")</f>
        <v>Yes</v>
      </c>
      <c r="P279" s="14" t="str">
        <f>_xlfn.IFNA(+INDEX(Comp1!J:J,MATCH($B279,Comp1!$B:$B,0)),"No")</f>
        <v>Yes</v>
      </c>
      <c r="Q279" s="14">
        <f>_xlfn.IFNA(+INDEX(Comp1!K:K,MATCH($B279,Comp1!$B:$B,0)),"No")</f>
        <v>0</v>
      </c>
      <c r="R279" s="14">
        <f>_xlfn.IFNA(+INDEX(Comp1!L:L,MATCH($B279,Comp1!$B:$B,0)),"No")</f>
        <v>0</v>
      </c>
      <c r="S279" s="14">
        <f>_xlfn.IFNA(+INDEX(Comp1!M:M,MATCH($B279,Comp1!$B:$B,0)),"No")</f>
        <v>0</v>
      </c>
      <c r="T279" s="14">
        <f>_xlfn.IFNA(+INDEX(Comp1!N:N,MATCH($B279,Comp1!$B:$B,0)),"No")</f>
        <v>0</v>
      </c>
      <c r="U279" s="14">
        <f>_xlfn.IFNA(+INDEX(Comp1!O:O,MATCH($B279,Comp1!$B:$B,0)),"No")</f>
        <v>0</v>
      </c>
      <c r="V279" s="462">
        <f>IF(J279="yes",+INDEX('Final Comp Values'!$AY:$AY,MATCH('Monthy Targets'!$B279,'Final Comp Values'!C:C,0)),0)</f>
        <v>38.81</v>
      </c>
      <c r="W279" s="462">
        <f>IF(K279="yes",+INDEX('Final Comp Values'!$AY:$AY,MATCH('Monthy Targets'!$B279,'Final Comp Values'!$C:$C,0)),0)</f>
        <v>38.81</v>
      </c>
      <c r="X279" s="462">
        <f>IF(L279="yes",+INDEX('Final Comp Values'!$AY:$AY,MATCH('Monthy Targets'!$B279,'Final Comp Values'!$C:$C,0)),0)</f>
        <v>38.81</v>
      </c>
      <c r="Y279" s="462">
        <f>IF(M279="yes",+INDEX('Final Comp Values'!$BN:$BN,MATCH('Monthy Targets'!$B279,'Final Comp Values'!$C:$C,0)),0)</f>
        <v>38.81</v>
      </c>
      <c r="Z279" s="462">
        <f>IF(N279="yes",+INDEX('Final Comp Values'!$BN:$BN,MATCH('Monthy Targets'!$B279,'Final Comp Values'!$C:$C,0)),0)</f>
        <v>38.81</v>
      </c>
      <c r="AA279" s="462">
        <f>IF(O279="yes",+INDEX('Final Comp Values'!$BN:$BN,MATCH('Monthy Targets'!$B279,'Final Comp Values'!$C:$C,0)),0)</f>
        <v>38.81</v>
      </c>
      <c r="AB279" s="462">
        <f>IF(P279="yes",+INDEX('Final Comp Values'!$BR:$BR,MATCH('Monthy Targets'!$B279,'Final Comp Values'!$C:$C,0)),0)</f>
        <v>39.01</v>
      </c>
      <c r="AC279" s="462">
        <f>IF(Q279="yes",+INDEX('Final Comp Values'!$BR:$BR,MATCH('Monthy Targets'!$B279,'Final Comp Values'!$C:$C,0)),0)</f>
        <v>0</v>
      </c>
      <c r="AD279" s="462">
        <f>IF(R279="yes",+INDEX('Final Comp Values'!$BR:$BR,MATCH('Monthy Targets'!$B279,'Final Comp Values'!$C:$C,0)),0)</f>
        <v>0</v>
      </c>
      <c r="AE279" s="462">
        <f>IF(S279="yes",+INDEX('Final Comp Values'!$BV:$BV,MATCH('Monthy Targets'!$B279,'Final Comp Values'!$C:$C,0)),0)</f>
        <v>0</v>
      </c>
      <c r="AF279" s="462">
        <f>IF(T279="yes",+INDEX('Final Comp Values'!$BV:$BV,MATCH('Monthy Targets'!$B279,'Final Comp Values'!$C:$C,0)),0)</f>
        <v>0</v>
      </c>
      <c r="AG279" s="462">
        <f>IF(U279="yes",+INDEX('Final Comp Values'!$BV:$BV,MATCH('Monthy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t="str">
        <f>_xlfn.IFNA(+INDEX(Comp1!I:I,MATCH($B280,Comp1!$B:$B,0)),"No")</f>
        <v>Yes</v>
      </c>
      <c r="P280" s="14" t="str">
        <f>_xlfn.IFNA(+INDEX(Comp1!J:J,MATCH($B280,Comp1!$B:$B,0)),"No")</f>
        <v>Yes</v>
      </c>
      <c r="Q280" s="14">
        <f>_xlfn.IFNA(+INDEX(Comp1!K:K,MATCH($B280,Comp1!$B:$B,0)),"No")</f>
        <v>0</v>
      </c>
      <c r="R280" s="14">
        <f>_xlfn.IFNA(+INDEX(Comp1!L:L,MATCH($B280,Comp1!$B:$B,0)),"No")</f>
        <v>0</v>
      </c>
      <c r="S280" s="14">
        <f>_xlfn.IFNA(+INDEX(Comp1!M:M,MATCH($B280,Comp1!$B:$B,0)),"No")</f>
        <v>0</v>
      </c>
      <c r="T280" s="14">
        <f>_xlfn.IFNA(+INDEX(Comp1!N:N,MATCH($B280,Comp1!$B:$B,0)),"No")</f>
        <v>0</v>
      </c>
      <c r="U280" s="14">
        <f>_xlfn.IFNA(+INDEX(Comp1!O:O,MATCH($B280,Comp1!$B:$B,0)),"No")</f>
        <v>0</v>
      </c>
      <c r="V280" s="462">
        <f>IF(J280="yes",+INDEX('Final Comp Values'!$AY:$AY,MATCH('Monthy Targets'!$B280,'Final Comp Values'!C:C,0)),0)</f>
        <v>9.39</v>
      </c>
      <c r="W280" s="462">
        <f>IF(K280="yes",+INDEX('Final Comp Values'!$AY:$AY,MATCH('Monthy Targets'!$B280,'Final Comp Values'!$C:$C,0)),0)</f>
        <v>9.39</v>
      </c>
      <c r="X280" s="462">
        <f>IF(L280="yes",+INDEX('Final Comp Values'!$AY:$AY,MATCH('Monthy Targets'!$B280,'Final Comp Values'!$C:$C,0)),0)</f>
        <v>9.39</v>
      </c>
      <c r="Y280" s="462">
        <f>IF(M280="yes",+INDEX('Final Comp Values'!$BN:$BN,MATCH('Monthy Targets'!$B280,'Final Comp Values'!$C:$C,0)),0)</f>
        <v>9.39</v>
      </c>
      <c r="Z280" s="462">
        <f>IF(N280="yes",+INDEX('Final Comp Values'!$BN:$BN,MATCH('Monthy Targets'!$B280,'Final Comp Values'!$C:$C,0)),0)</f>
        <v>9.39</v>
      </c>
      <c r="AA280" s="462">
        <f>IF(O280="yes",+INDEX('Final Comp Values'!$BN:$BN,MATCH('Monthy Targets'!$B280,'Final Comp Values'!$C:$C,0)),0)</f>
        <v>9.39</v>
      </c>
      <c r="AB280" s="462">
        <f>IF(P280="yes",+INDEX('Final Comp Values'!$BR:$BR,MATCH('Monthy Targets'!$B280,'Final Comp Values'!$C:$C,0)),0)</f>
        <v>9.43</v>
      </c>
      <c r="AC280" s="462">
        <f>IF(Q280="yes",+INDEX('Final Comp Values'!$BR:$BR,MATCH('Monthy Targets'!$B280,'Final Comp Values'!$C:$C,0)),0)</f>
        <v>0</v>
      </c>
      <c r="AD280" s="462">
        <f>IF(R280="yes",+INDEX('Final Comp Values'!$BR:$BR,MATCH('Monthy Targets'!$B280,'Final Comp Values'!$C:$C,0)),0)</f>
        <v>0</v>
      </c>
      <c r="AE280" s="462">
        <f>IF(S280="yes",+INDEX('Final Comp Values'!$BV:$BV,MATCH('Monthy Targets'!$B280,'Final Comp Values'!$C:$C,0)),0)</f>
        <v>0</v>
      </c>
      <c r="AF280" s="462">
        <f>IF(T280="yes",+INDEX('Final Comp Values'!$BV:$BV,MATCH('Monthy Targets'!$B280,'Final Comp Values'!$C:$C,0)),0)</f>
        <v>0</v>
      </c>
      <c r="AG280" s="462">
        <f>IF(U280="yes",+INDEX('Final Comp Values'!$BV:$BV,MATCH('Monthy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t="str">
        <f>_xlfn.IFNA(+INDEX(Comp1!I:I,MATCH($B281,Comp1!$B:$B,0)),"No")</f>
        <v>Yes</v>
      </c>
      <c r="P281" s="14" t="str">
        <f>_xlfn.IFNA(+INDEX(Comp1!J:J,MATCH($B281,Comp1!$B:$B,0)),"No")</f>
        <v>Yes</v>
      </c>
      <c r="Q281" s="14">
        <f>_xlfn.IFNA(+INDEX(Comp1!K:K,MATCH($B281,Comp1!$B:$B,0)),"No")</f>
        <v>0</v>
      </c>
      <c r="R281" s="14">
        <f>_xlfn.IFNA(+INDEX(Comp1!L:L,MATCH($B281,Comp1!$B:$B,0)),"No")</f>
        <v>0</v>
      </c>
      <c r="S281" s="14">
        <f>_xlfn.IFNA(+INDEX(Comp1!M:M,MATCH($B281,Comp1!$B:$B,0)),"No")</f>
        <v>0</v>
      </c>
      <c r="T281" s="14">
        <f>_xlfn.IFNA(+INDEX(Comp1!N:N,MATCH($B281,Comp1!$B:$B,0)),"No")</f>
        <v>0</v>
      </c>
      <c r="U281" s="14">
        <f>_xlfn.IFNA(+INDEX(Comp1!O:O,MATCH($B281,Comp1!$B:$B,0)),"No")</f>
        <v>0</v>
      </c>
      <c r="V281" s="462">
        <f>IF(J281="yes",+INDEX('Final Comp Values'!$AY:$AY,MATCH('Monthy Targets'!$B281,'Final Comp Values'!C:C,0)),0)</f>
        <v>3.51</v>
      </c>
      <c r="W281" s="462">
        <f>IF(K281="yes",+INDEX('Final Comp Values'!$AY:$AY,MATCH('Monthy Targets'!$B281,'Final Comp Values'!$C:$C,0)),0)</f>
        <v>3.51</v>
      </c>
      <c r="X281" s="462">
        <f>IF(L281="yes",+INDEX('Final Comp Values'!$AY:$AY,MATCH('Monthy Targets'!$B281,'Final Comp Values'!$C:$C,0)),0)</f>
        <v>3.51</v>
      </c>
      <c r="Y281" s="462">
        <f>IF(M281="yes",+INDEX('Final Comp Values'!$BN:$BN,MATCH('Monthy Targets'!$B281,'Final Comp Values'!$C:$C,0)),0)</f>
        <v>3.51</v>
      </c>
      <c r="Z281" s="462">
        <f>IF(N281="yes",+INDEX('Final Comp Values'!$BN:$BN,MATCH('Monthy Targets'!$B281,'Final Comp Values'!$C:$C,0)),0)</f>
        <v>3.51</v>
      </c>
      <c r="AA281" s="462">
        <f>IF(O281="yes",+INDEX('Final Comp Values'!$BN:$BN,MATCH('Monthy Targets'!$B281,'Final Comp Values'!$C:$C,0)),0)</f>
        <v>3.51</v>
      </c>
      <c r="AB281" s="462">
        <f>IF(P281="yes",+INDEX('Final Comp Values'!$BR:$BR,MATCH('Monthy Targets'!$B281,'Final Comp Values'!$C:$C,0)),0)</f>
        <v>3.53</v>
      </c>
      <c r="AC281" s="462">
        <f>IF(Q281="yes",+INDEX('Final Comp Values'!$BR:$BR,MATCH('Monthy Targets'!$B281,'Final Comp Values'!$C:$C,0)),0)</f>
        <v>0</v>
      </c>
      <c r="AD281" s="462">
        <f>IF(R281="yes",+INDEX('Final Comp Values'!$BR:$BR,MATCH('Monthy Targets'!$B281,'Final Comp Values'!$C:$C,0)),0)</f>
        <v>0</v>
      </c>
      <c r="AE281" s="462">
        <f>IF(S281="yes",+INDEX('Final Comp Values'!$BV:$BV,MATCH('Monthy Targets'!$B281,'Final Comp Values'!$C:$C,0)),0)</f>
        <v>0</v>
      </c>
      <c r="AF281" s="462">
        <f>IF(T281="yes",+INDEX('Final Comp Values'!$BV:$BV,MATCH('Monthy Targets'!$B281,'Final Comp Values'!$C:$C,0)),0)</f>
        <v>0</v>
      </c>
      <c r="AG281" s="462">
        <f>IF(U281="yes",+INDEX('Final Comp Values'!$BV:$BV,MATCH('Monthy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t="str">
        <f>_xlfn.IFNA(+INDEX(Comp1!I:I,MATCH($B282,Comp1!$B:$B,0)),"No")</f>
        <v>Yes</v>
      </c>
      <c r="P282" s="14" t="str">
        <f>_xlfn.IFNA(+INDEX(Comp1!J:J,MATCH($B282,Comp1!$B:$B,0)),"No")</f>
        <v>Yes</v>
      </c>
      <c r="Q282" s="14">
        <f>_xlfn.IFNA(+INDEX(Comp1!K:K,MATCH($B282,Comp1!$B:$B,0)),"No")</f>
        <v>0</v>
      </c>
      <c r="R282" s="14">
        <f>_xlfn.IFNA(+INDEX(Comp1!L:L,MATCH($B282,Comp1!$B:$B,0)),"No")</f>
        <v>0</v>
      </c>
      <c r="S282" s="14">
        <f>_xlfn.IFNA(+INDEX(Comp1!M:M,MATCH($B282,Comp1!$B:$B,0)),"No")</f>
        <v>0</v>
      </c>
      <c r="T282" s="14">
        <f>_xlfn.IFNA(+INDEX(Comp1!N:N,MATCH($B282,Comp1!$B:$B,0)),"No")</f>
        <v>0</v>
      </c>
      <c r="U282" s="14">
        <f>_xlfn.IFNA(+INDEX(Comp1!O:O,MATCH($B282,Comp1!$B:$B,0)),"No")</f>
        <v>0</v>
      </c>
      <c r="V282" s="462">
        <f>IF(J282="yes",+INDEX('Final Comp Values'!$AY:$AY,MATCH('Monthy Targets'!$B282,'Final Comp Values'!C:C,0)),0)</f>
        <v>6.29</v>
      </c>
      <c r="W282" s="462">
        <f>IF(K282="yes",+INDEX('Final Comp Values'!$AY:$AY,MATCH('Monthy Targets'!$B282,'Final Comp Values'!$C:$C,0)),0)</f>
        <v>6.29</v>
      </c>
      <c r="X282" s="462">
        <f>IF(L282="yes",+INDEX('Final Comp Values'!$AY:$AY,MATCH('Monthy Targets'!$B282,'Final Comp Values'!$C:$C,0)),0)</f>
        <v>6.29</v>
      </c>
      <c r="Y282" s="462">
        <f>IF(M282="yes",+INDEX('Final Comp Values'!$BN:$BN,MATCH('Monthy Targets'!$B282,'Final Comp Values'!$C:$C,0)),0)</f>
        <v>6.29</v>
      </c>
      <c r="Z282" s="462">
        <f>IF(N282="yes",+INDEX('Final Comp Values'!$BN:$BN,MATCH('Monthy Targets'!$B282,'Final Comp Values'!$C:$C,0)),0)</f>
        <v>6.29</v>
      </c>
      <c r="AA282" s="462">
        <f>IF(O282="yes",+INDEX('Final Comp Values'!$BN:$BN,MATCH('Monthy Targets'!$B282,'Final Comp Values'!$C:$C,0)),0)</f>
        <v>6.29</v>
      </c>
      <c r="AB282" s="462">
        <f>IF(P282="yes",+INDEX('Final Comp Values'!$BR:$BR,MATCH('Monthy Targets'!$B282,'Final Comp Values'!$C:$C,0)),0)</f>
        <v>6.33</v>
      </c>
      <c r="AC282" s="462">
        <f>IF(Q282="yes",+INDEX('Final Comp Values'!$BR:$BR,MATCH('Monthy Targets'!$B282,'Final Comp Values'!$C:$C,0)),0)</f>
        <v>0</v>
      </c>
      <c r="AD282" s="462">
        <f>IF(R282="yes",+INDEX('Final Comp Values'!$BR:$BR,MATCH('Monthy Targets'!$B282,'Final Comp Values'!$C:$C,0)),0)</f>
        <v>0</v>
      </c>
      <c r="AE282" s="462">
        <f>IF(S282="yes",+INDEX('Final Comp Values'!$BV:$BV,MATCH('Monthy Targets'!$B282,'Final Comp Values'!$C:$C,0)),0)</f>
        <v>0</v>
      </c>
      <c r="AF282" s="462">
        <f>IF(T282="yes",+INDEX('Final Comp Values'!$BV:$BV,MATCH('Monthy Targets'!$B282,'Final Comp Values'!$C:$C,0)),0)</f>
        <v>0</v>
      </c>
      <c r="AG282" s="462">
        <f>IF(U282="yes",+INDEX('Final Comp Values'!$BV:$BV,MATCH('Monthy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t="str">
        <f>_xlfn.IFNA(+INDEX(Comp1!I:I,MATCH($B283,Comp1!$B:$B,0)),"No")</f>
        <v>Yes</v>
      </c>
      <c r="P283" s="14" t="str">
        <f>_xlfn.IFNA(+INDEX(Comp1!J:J,MATCH($B283,Comp1!$B:$B,0)),"No")</f>
        <v>Yes</v>
      </c>
      <c r="Q283" s="14">
        <f>_xlfn.IFNA(+INDEX(Comp1!K:K,MATCH($B283,Comp1!$B:$B,0)),"No")</f>
        <v>0</v>
      </c>
      <c r="R283" s="14">
        <f>_xlfn.IFNA(+INDEX(Comp1!L:L,MATCH($B283,Comp1!$B:$B,0)),"No")</f>
        <v>0</v>
      </c>
      <c r="S283" s="14">
        <f>_xlfn.IFNA(+INDEX(Comp1!M:M,MATCH($B283,Comp1!$B:$B,0)),"No")</f>
        <v>0</v>
      </c>
      <c r="T283" s="14">
        <f>_xlfn.IFNA(+INDEX(Comp1!N:N,MATCH($B283,Comp1!$B:$B,0)),"No")</f>
        <v>0</v>
      </c>
      <c r="U283" s="14">
        <f>_xlfn.IFNA(+INDEX(Comp1!O:O,MATCH($B283,Comp1!$B:$B,0)),"No")</f>
        <v>0</v>
      </c>
      <c r="V283" s="462">
        <f>IF(J283="yes",+INDEX('Final Comp Values'!$AY:$AY,MATCH('Monthy Targets'!$B283,'Final Comp Values'!C:C,0)),0)</f>
        <v>10.85</v>
      </c>
      <c r="W283" s="462">
        <f>IF(K283="yes",+INDEX('Final Comp Values'!$AY:$AY,MATCH('Monthy Targets'!$B283,'Final Comp Values'!$C:$C,0)),0)</f>
        <v>10.85</v>
      </c>
      <c r="X283" s="462">
        <f>IF(L283="yes",+INDEX('Final Comp Values'!$AY:$AY,MATCH('Monthy Targets'!$B283,'Final Comp Values'!$C:$C,0)),0)</f>
        <v>10.85</v>
      </c>
      <c r="Y283" s="462">
        <f>IF(M283="yes",+INDEX('Final Comp Values'!$BN:$BN,MATCH('Monthy Targets'!$B283,'Final Comp Values'!$C:$C,0)),0)</f>
        <v>10.85</v>
      </c>
      <c r="Z283" s="462">
        <f>IF(N283="yes",+INDEX('Final Comp Values'!$BN:$BN,MATCH('Monthy Targets'!$B283,'Final Comp Values'!$C:$C,0)),0)</f>
        <v>10.85</v>
      </c>
      <c r="AA283" s="462">
        <f>IF(O283="yes",+INDEX('Final Comp Values'!$BN:$BN,MATCH('Monthy Targets'!$B283,'Final Comp Values'!$C:$C,0)),0)</f>
        <v>10.85</v>
      </c>
      <c r="AB283" s="462">
        <f>IF(P283="yes",+INDEX('Final Comp Values'!$BR:$BR,MATCH('Monthy Targets'!$B283,'Final Comp Values'!$C:$C,0)),0)</f>
        <v>10.91</v>
      </c>
      <c r="AC283" s="462">
        <f>IF(Q283="yes",+INDEX('Final Comp Values'!$BR:$BR,MATCH('Monthy Targets'!$B283,'Final Comp Values'!$C:$C,0)),0)</f>
        <v>0</v>
      </c>
      <c r="AD283" s="462">
        <f>IF(R283="yes",+INDEX('Final Comp Values'!$BR:$BR,MATCH('Monthy Targets'!$B283,'Final Comp Values'!$C:$C,0)),0)</f>
        <v>0</v>
      </c>
      <c r="AE283" s="462">
        <f>IF(S283="yes",+INDEX('Final Comp Values'!$BV:$BV,MATCH('Monthy Targets'!$B283,'Final Comp Values'!$C:$C,0)),0)</f>
        <v>0</v>
      </c>
      <c r="AF283" s="462">
        <f>IF(T283="yes",+INDEX('Final Comp Values'!$BV:$BV,MATCH('Monthy Targets'!$B283,'Final Comp Values'!$C:$C,0)),0)</f>
        <v>0</v>
      </c>
      <c r="AG283" s="462">
        <f>IF(U283="yes",+INDEX('Final Comp Values'!$BV:$BV,MATCH('Monthy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t="str">
        <f>_xlfn.IFNA(+INDEX(Comp1!I:I,MATCH($B284,Comp1!$B:$B,0)),"No")</f>
        <v>Yes</v>
      </c>
      <c r="P284" s="14" t="str">
        <f>_xlfn.IFNA(+INDEX(Comp1!J:J,MATCH($B284,Comp1!$B:$B,0)),"No")</f>
        <v>Yes</v>
      </c>
      <c r="Q284" s="14">
        <f>_xlfn.IFNA(+INDEX(Comp1!K:K,MATCH($B284,Comp1!$B:$B,0)),"No")</f>
        <v>0</v>
      </c>
      <c r="R284" s="14">
        <f>_xlfn.IFNA(+INDEX(Comp1!L:L,MATCH($B284,Comp1!$B:$B,0)),"No")</f>
        <v>0</v>
      </c>
      <c r="S284" s="14">
        <f>_xlfn.IFNA(+INDEX(Comp1!M:M,MATCH($B284,Comp1!$B:$B,0)),"No")</f>
        <v>0</v>
      </c>
      <c r="T284" s="14">
        <f>_xlfn.IFNA(+INDEX(Comp1!N:N,MATCH($B284,Comp1!$B:$B,0)),"No")</f>
        <v>0</v>
      </c>
      <c r="U284" s="14">
        <f>_xlfn.IFNA(+INDEX(Comp1!O:O,MATCH($B284,Comp1!$B:$B,0)),"No")</f>
        <v>0</v>
      </c>
      <c r="V284" s="462">
        <f>IF(J284="yes",+INDEX('Final Comp Values'!$AY:$AY,MATCH('Monthy Targets'!$B284,'Final Comp Values'!C:C,0)),0)</f>
        <v>2.74</v>
      </c>
      <c r="W284" s="462">
        <f>IF(K284="yes",+INDEX('Final Comp Values'!$AY:$AY,MATCH('Monthy Targets'!$B284,'Final Comp Values'!$C:$C,0)),0)</f>
        <v>2.74</v>
      </c>
      <c r="X284" s="462">
        <f>IF(L284="yes",+INDEX('Final Comp Values'!$AY:$AY,MATCH('Monthy Targets'!$B284,'Final Comp Values'!$C:$C,0)),0)</f>
        <v>2.74</v>
      </c>
      <c r="Y284" s="462">
        <f>IF(M284="yes",+INDEX('Final Comp Values'!$BN:$BN,MATCH('Monthy Targets'!$B284,'Final Comp Values'!$C:$C,0)),0)</f>
        <v>2.74</v>
      </c>
      <c r="Z284" s="462">
        <f>IF(N284="yes",+INDEX('Final Comp Values'!$BN:$BN,MATCH('Monthy Targets'!$B284,'Final Comp Values'!$C:$C,0)),0)</f>
        <v>2.74</v>
      </c>
      <c r="AA284" s="462">
        <f>IF(O284="yes",+INDEX('Final Comp Values'!$BN:$BN,MATCH('Monthy Targets'!$B284,'Final Comp Values'!$C:$C,0)),0)</f>
        <v>2.74</v>
      </c>
      <c r="AB284" s="462">
        <f>IF(P284="yes",+INDEX('Final Comp Values'!$BR:$BR,MATCH('Monthy Targets'!$B284,'Final Comp Values'!$C:$C,0)),0)</f>
        <v>2.73</v>
      </c>
      <c r="AC284" s="462">
        <f>IF(Q284="yes",+INDEX('Final Comp Values'!$BR:$BR,MATCH('Monthy Targets'!$B284,'Final Comp Values'!$C:$C,0)),0)</f>
        <v>0</v>
      </c>
      <c r="AD284" s="462">
        <f>IF(R284="yes",+INDEX('Final Comp Values'!$BR:$BR,MATCH('Monthy Targets'!$B284,'Final Comp Values'!$C:$C,0)),0)</f>
        <v>0</v>
      </c>
      <c r="AE284" s="462">
        <f>IF(S284="yes",+INDEX('Final Comp Values'!$BV:$BV,MATCH('Monthy Targets'!$B284,'Final Comp Values'!$C:$C,0)),0)</f>
        <v>0</v>
      </c>
      <c r="AF284" s="462">
        <f>IF(T284="yes",+INDEX('Final Comp Values'!$BV:$BV,MATCH('Monthy Targets'!$B284,'Final Comp Values'!$C:$C,0)),0)</f>
        <v>0</v>
      </c>
      <c r="AG284" s="462">
        <f>IF(U284="yes",+INDEX('Final Comp Values'!$BV:$BV,MATCH('Monthy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t="str">
        <f>_xlfn.IFNA(+INDEX(Comp1!I:I,MATCH($B285,Comp1!$B:$B,0)),"No")</f>
        <v>Yes</v>
      </c>
      <c r="P285" s="14" t="str">
        <f>_xlfn.IFNA(+INDEX(Comp1!J:J,MATCH($B285,Comp1!$B:$B,0)),"No")</f>
        <v>Yes</v>
      </c>
      <c r="Q285" s="14">
        <f>_xlfn.IFNA(+INDEX(Comp1!K:K,MATCH($B285,Comp1!$B:$B,0)),"No")</f>
        <v>0</v>
      </c>
      <c r="R285" s="14">
        <f>_xlfn.IFNA(+INDEX(Comp1!L:L,MATCH($B285,Comp1!$B:$B,0)),"No")</f>
        <v>0</v>
      </c>
      <c r="S285" s="14">
        <f>_xlfn.IFNA(+INDEX(Comp1!M:M,MATCH($B285,Comp1!$B:$B,0)),"No")</f>
        <v>0</v>
      </c>
      <c r="T285" s="14">
        <f>_xlfn.IFNA(+INDEX(Comp1!N:N,MATCH($B285,Comp1!$B:$B,0)),"No")</f>
        <v>0</v>
      </c>
      <c r="U285" s="14">
        <f>_xlfn.IFNA(+INDEX(Comp1!O:O,MATCH($B285,Comp1!$B:$B,0)),"No")</f>
        <v>0</v>
      </c>
      <c r="V285" s="462">
        <f>IF(J285="yes",+INDEX('Final Comp Values'!$AY:$AY,MATCH('Monthy Targets'!$B285,'Final Comp Values'!C:C,0)),0)</f>
        <v>4.03</v>
      </c>
      <c r="W285" s="462">
        <f>IF(K285="yes",+INDEX('Final Comp Values'!$AY:$AY,MATCH('Monthy Targets'!$B285,'Final Comp Values'!$C:$C,0)),0)</f>
        <v>4.03</v>
      </c>
      <c r="X285" s="462">
        <f>IF(L285="yes",+INDEX('Final Comp Values'!$AY:$AY,MATCH('Monthy Targets'!$B285,'Final Comp Values'!$C:$C,0)),0)</f>
        <v>4.03</v>
      </c>
      <c r="Y285" s="462">
        <f>IF(M285="yes",+INDEX('Final Comp Values'!$BN:$BN,MATCH('Monthy Targets'!$B285,'Final Comp Values'!$C:$C,0)),0)</f>
        <v>4.03</v>
      </c>
      <c r="Z285" s="462">
        <f>IF(N285="yes",+INDEX('Final Comp Values'!$BN:$BN,MATCH('Monthy Targets'!$B285,'Final Comp Values'!$C:$C,0)),0)</f>
        <v>4.03</v>
      </c>
      <c r="AA285" s="462">
        <f>IF(O285="yes",+INDEX('Final Comp Values'!$BN:$BN,MATCH('Monthy Targets'!$B285,'Final Comp Values'!$C:$C,0)),0)</f>
        <v>4.03</v>
      </c>
      <c r="AB285" s="462">
        <f>IF(P285="yes",+INDEX('Final Comp Values'!$BR:$BR,MATCH('Monthy Targets'!$B285,'Final Comp Values'!$C:$C,0)),0)</f>
        <v>4.05</v>
      </c>
      <c r="AC285" s="462">
        <f>IF(Q285="yes",+INDEX('Final Comp Values'!$BR:$BR,MATCH('Monthy Targets'!$B285,'Final Comp Values'!$C:$C,0)),0)</f>
        <v>0</v>
      </c>
      <c r="AD285" s="462">
        <f>IF(R285="yes",+INDEX('Final Comp Values'!$BR:$BR,MATCH('Monthy Targets'!$B285,'Final Comp Values'!$C:$C,0)),0)</f>
        <v>0</v>
      </c>
      <c r="AE285" s="462">
        <f>IF(S285="yes",+INDEX('Final Comp Values'!$BV:$BV,MATCH('Monthy Targets'!$B285,'Final Comp Values'!$C:$C,0)),0)</f>
        <v>0</v>
      </c>
      <c r="AF285" s="462">
        <f>IF(T285="yes",+INDEX('Final Comp Values'!$BV:$BV,MATCH('Monthy Targets'!$B285,'Final Comp Values'!$C:$C,0)),0)</f>
        <v>0</v>
      </c>
      <c r="AG285" s="462">
        <f>IF(U285="yes",+INDEX('Final Comp Values'!$BV:$BV,MATCH('Monthy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t="str">
        <f>_xlfn.IFNA(+INDEX(Comp1!I:I,MATCH($B286,Comp1!$B:$B,0)),"No")</f>
        <v>Yes</v>
      </c>
      <c r="P286" s="14" t="str">
        <f>_xlfn.IFNA(+INDEX(Comp1!J:J,MATCH($B286,Comp1!$B:$B,0)),"No")</f>
        <v>Yes</v>
      </c>
      <c r="Q286" s="14">
        <f>_xlfn.IFNA(+INDEX(Comp1!K:K,MATCH($B286,Comp1!$B:$B,0)),"No")</f>
        <v>0</v>
      </c>
      <c r="R286" s="14">
        <f>_xlfn.IFNA(+INDEX(Comp1!L:L,MATCH($B286,Comp1!$B:$B,0)),"No")</f>
        <v>0</v>
      </c>
      <c r="S286" s="14">
        <f>_xlfn.IFNA(+INDEX(Comp1!M:M,MATCH($B286,Comp1!$B:$B,0)),"No")</f>
        <v>0</v>
      </c>
      <c r="T286" s="14">
        <f>_xlfn.IFNA(+INDEX(Comp1!N:N,MATCH($B286,Comp1!$B:$B,0)),"No")</f>
        <v>0</v>
      </c>
      <c r="U286" s="14">
        <f>_xlfn.IFNA(+INDEX(Comp1!O:O,MATCH($B286,Comp1!$B:$B,0)),"No")</f>
        <v>0</v>
      </c>
      <c r="V286" s="462">
        <f>IF(J286="yes",+INDEX('Final Comp Values'!$AY:$AY,MATCH('Monthy Targets'!$B286,'Final Comp Values'!C:C,0)),0)</f>
        <v>4.67</v>
      </c>
      <c r="W286" s="462">
        <f>IF(K286="yes",+INDEX('Final Comp Values'!$AY:$AY,MATCH('Monthy Targets'!$B286,'Final Comp Values'!$C:$C,0)),0)</f>
        <v>4.67</v>
      </c>
      <c r="X286" s="462">
        <f>IF(L286="yes",+INDEX('Final Comp Values'!$AY:$AY,MATCH('Monthy Targets'!$B286,'Final Comp Values'!$C:$C,0)),0)</f>
        <v>4.67</v>
      </c>
      <c r="Y286" s="462">
        <f>IF(M286="yes",+INDEX('Final Comp Values'!$BN:$BN,MATCH('Monthy Targets'!$B286,'Final Comp Values'!$C:$C,0)),0)</f>
        <v>4.67</v>
      </c>
      <c r="Z286" s="462">
        <f>IF(N286="yes",+INDEX('Final Comp Values'!$BN:$BN,MATCH('Monthy Targets'!$B286,'Final Comp Values'!$C:$C,0)),0)</f>
        <v>4.67</v>
      </c>
      <c r="AA286" s="462">
        <f>IF(O286="yes",+INDEX('Final Comp Values'!$BN:$BN,MATCH('Monthy Targets'!$B286,'Final Comp Values'!$C:$C,0)),0)</f>
        <v>4.67</v>
      </c>
      <c r="AB286" s="462">
        <f>IF(P286="yes",+INDEX('Final Comp Values'!$BR:$BR,MATCH('Monthy Targets'!$B286,'Final Comp Values'!$C:$C,0)),0)</f>
        <v>4.7</v>
      </c>
      <c r="AC286" s="462">
        <f>IF(Q286="yes",+INDEX('Final Comp Values'!$BR:$BR,MATCH('Monthy Targets'!$B286,'Final Comp Values'!$C:$C,0)),0)</f>
        <v>0</v>
      </c>
      <c r="AD286" s="462">
        <f>IF(R286="yes",+INDEX('Final Comp Values'!$BR:$BR,MATCH('Monthy Targets'!$B286,'Final Comp Values'!$C:$C,0)),0)</f>
        <v>0</v>
      </c>
      <c r="AE286" s="462">
        <f>IF(S286="yes",+INDEX('Final Comp Values'!$BV:$BV,MATCH('Monthy Targets'!$B286,'Final Comp Values'!$C:$C,0)),0)</f>
        <v>0</v>
      </c>
      <c r="AF286" s="462">
        <f>IF(T286="yes",+INDEX('Final Comp Values'!$BV:$BV,MATCH('Monthy Targets'!$B286,'Final Comp Values'!$C:$C,0)),0)</f>
        <v>0</v>
      </c>
      <c r="AG286" s="462">
        <f>IF(U286="yes",+INDEX('Final Comp Values'!$BV:$BV,MATCH('Monthy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t="str">
        <f>_xlfn.IFNA(+INDEX(Comp1!I:I,MATCH($B287,Comp1!$B:$B,0)),"No")</f>
        <v>Yes</v>
      </c>
      <c r="P287" s="14" t="str">
        <f>_xlfn.IFNA(+INDEX(Comp1!J:J,MATCH($B287,Comp1!$B:$B,0)),"No")</f>
        <v>Yes</v>
      </c>
      <c r="Q287" s="14">
        <f>_xlfn.IFNA(+INDEX(Comp1!K:K,MATCH($B287,Comp1!$B:$B,0)),"No")</f>
        <v>0</v>
      </c>
      <c r="R287" s="14">
        <f>_xlfn.IFNA(+INDEX(Comp1!L:L,MATCH($B287,Comp1!$B:$B,0)),"No")</f>
        <v>0</v>
      </c>
      <c r="S287" s="14">
        <f>_xlfn.IFNA(+INDEX(Comp1!M:M,MATCH($B287,Comp1!$B:$B,0)),"No")</f>
        <v>0</v>
      </c>
      <c r="T287" s="14">
        <f>_xlfn.IFNA(+INDEX(Comp1!N:N,MATCH($B287,Comp1!$B:$B,0)),"No")</f>
        <v>0</v>
      </c>
      <c r="U287" s="14">
        <f>_xlfn.IFNA(+INDEX(Comp1!O:O,MATCH($B287,Comp1!$B:$B,0)),"No")</f>
        <v>0</v>
      </c>
      <c r="V287" s="462">
        <f>IF(J287="yes",+INDEX('Final Comp Values'!$AY:$AY,MATCH('Monthy Targets'!$B287,'Final Comp Values'!C:C,0)),0)</f>
        <v>3.98</v>
      </c>
      <c r="W287" s="462">
        <f>IF(K287="yes",+INDEX('Final Comp Values'!$AY:$AY,MATCH('Monthy Targets'!$B287,'Final Comp Values'!$C:$C,0)),0)</f>
        <v>3.98</v>
      </c>
      <c r="X287" s="462">
        <f>IF(L287="yes",+INDEX('Final Comp Values'!$AY:$AY,MATCH('Monthy Targets'!$B287,'Final Comp Values'!$C:$C,0)),0)</f>
        <v>3.98</v>
      </c>
      <c r="Y287" s="462">
        <f>IF(M287="yes",+INDEX('Final Comp Values'!$BN:$BN,MATCH('Monthy Targets'!$B287,'Final Comp Values'!$C:$C,0)),0)</f>
        <v>3.98</v>
      </c>
      <c r="Z287" s="462">
        <f>IF(N287="yes",+INDEX('Final Comp Values'!$BN:$BN,MATCH('Monthy Targets'!$B287,'Final Comp Values'!$C:$C,0)),0)</f>
        <v>3.98</v>
      </c>
      <c r="AA287" s="462">
        <f>IF(O287="yes",+INDEX('Final Comp Values'!$BN:$BN,MATCH('Monthy Targets'!$B287,'Final Comp Values'!$C:$C,0)),0)</f>
        <v>3.98</v>
      </c>
      <c r="AB287" s="462">
        <f>IF(P287="yes",+INDEX('Final Comp Values'!$BR:$BR,MATCH('Monthy Targets'!$B287,'Final Comp Values'!$C:$C,0)),0)</f>
        <v>4</v>
      </c>
      <c r="AC287" s="462">
        <f>IF(Q287="yes",+INDEX('Final Comp Values'!$BR:$BR,MATCH('Monthy Targets'!$B287,'Final Comp Values'!$C:$C,0)),0)</f>
        <v>0</v>
      </c>
      <c r="AD287" s="462">
        <f>IF(R287="yes",+INDEX('Final Comp Values'!$BR:$BR,MATCH('Monthy Targets'!$B287,'Final Comp Values'!$C:$C,0)),0)</f>
        <v>0</v>
      </c>
      <c r="AE287" s="462">
        <f>IF(S287="yes",+INDEX('Final Comp Values'!$BV:$BV,MATCH('Monthy Targets'!$B287,'Final Comp Values'!$C:$C,0)),0)</f>
        <v>0</v>
      </c>
      <c r="AF287" s="462">
        <f>IF(T287="yes",+INDEX('Final Comp Values'!$BV:$BV,MATCH('Monthy Targets'!$B287,'Final Comp Values'!$C:$C,0)),0)</f>
        <v>0</v>
      </c>
      <c r="AG287" s="462">
        <f>IF(U287="yes",+INDEX('Final Comp Values'!$BV:$BV,MATCH('Monthy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t="str">
        <f>_xlfn.IFNA(+INDEX(Comp1!I:I,MATCH($B288,Comp1!$B:$B,0)),"No")</f>
        <v>Yes</v>
      </c>
      <c r="P288" s="14" t="str">
        <f>_xlfn.IFNA(+INDEX(Comp1!J:J,MATCH($B288,Comp1!$B:$B,0)),"No")</f>
        <v>Yes</v>
      </c>
      <c r="Q288" s="14">
        <f>_xlfn.IFNA(+INDEX(Comp1!K:K,MATCH($B288,Comp1!$B:$B,0)),"No")</f>
        <v>0</v>
      </c>
      <c r="R288" s="14">
        <f>_xlfn.IFNA(+INDEX(Comp1!L:L,MATCH($B288,Comp1!$B:$B,0)),"No")</f>
        <v>0</v>
      </c>
      <c r="S288" s="14">
        <f>_xlfn.IFNA(+INDEX(Comp1!M:M,MATCH($B288,Comp1!$B:$B,0)),"No")</f>
        <v>0</v>
      </c>
      <c r="T288" s="14">
        <f>_xlfn.IFNA(+INDEX(Comp1!N:N,MATCH($B288,Comp1!$B:$B,0)),"No")</f>
        <v>0</v>
      </c>
      <c r="U288" s="14">
        <f>_xlfn.IFNA(+INDEX(Comp1!O:O,MATCH($B288,Comp1!$B:$B,0)),"No")</f>
        <v>0</v>
      </c>
      <c r="V288" s="462">
        <f>IF(J288="yes",+INDEX('Final Comp Values'!$AY:$AY,MATCH('Monthy Targets'!$B288,'Final Comp Values'!C:C,0)),0)</f>
        <v>9.57</v>
      </c>
      <c r="W288" s="462">
        <f>IF(K288="yes",+INDEX('Final Comp Values'!$AY:$AY,MATCH('Monthy Targets'!$B288,'Final Comp Values'!$C:$C,0)),0)</f>
        <v>9.57</v>
      </c>
      <c r="X288" s="462">
        <f>IF(L288="yes",+INDEX('Final Comp Values'!$AY:$AY,MATCH('Monthy Targets'!$B288,'Final Comp Values'!$C:$C,0)),0)</f>
        <v>9.57</v>
      </c>
      <c r="Y288" s="462">
        <f>IF(M288="yes",+INDEX('Final Comp Values'!$BN:$BN,MATCH('Monthy Targets'!$B288,'Final Comp Values'!$C:$C,0)),0)</f>
        <v>9.57</v>
      </c>
      <c r="Z288" s="462">
        <f>IF(N288="yes",+INDEX('Final Comp Values'!$BN:$BN,MATCH('Monthy Targets'!$B288,'Final Comp Values'!$C:$C,0)),0)</f>
        <v>9.57</v>
      </c>
      <c r="AA288" s="462">
        <f>IF(O288="yes",+INDEX('Final Comp Values'!$BN:$BN,MATCH('Monthy Targets'!$B288,'Final Comp Values'!$C:$C,0)),0)</f>
        <v>9.57</v>
      </c>
      <c r="AB288" s="462">
        <f>IF(P288="yes",+INDEX('Final Comp Values'!$BR:$BR,MATCH('Monthy Targets'!$B288,'Final Comp Values'!$C:$C,0)),0)</f>
        <v>9.61</v>
      </c>
      <c r="AC288" s="462">
        <f>IF(Q288="yes",+INDEX('Final Comp Values'!$BR:$BR,MATCH('Monthy Targets'!$B288,'Final Comp Values'!$C:$C,0)),0)</f>
        <v>0</v>
      </c>
      <c r="AD288" s="462">
        <f>IF(R288="yes",+INDEX('Final Comp Values'!$BR:$BR,MATCH('Monthy Targets'!$B288,'Final Comp Values'!$C:$C,0)),0)</f>
        <v>0</v>
      </c>
      <c r="AE288" s="462">
        <f>IF(S288="yes",+INDEX('Final Comp Values'!$BV:$BV,MATCH('Monthy Targets'!$B288,'Final Comp Values'!$C:$C,0)),0)</f>
        <v>0</v>
      </c>
      <c r="AF288" s="462">
        <f>IF(T288="yes",+INDEX('Final Comp Values'!$BV:$BV,MATCH('Monthy Targets'!$B288,'Final Comp Values'!$C:$C,0)),0)</f>
        <v>0</v>
      </c>
      <c r="AG288" s="462">
        <f>IF(U288="yes",+INDEX('Final Comp Values'!$BV:$BV,MATCH('Monthy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t="str">
        <f>_xlfn.IFNA(+INDEX(Comp1!I:I,MATCH($B289,Comp1!$B:$B,0)),"No")</f>
        <v>Yes</v>
      </c>
      <c r="P289" s="14" t="str">
        <f>_xlfn.IFNA(+INDEX(Comp1!J:J,MATCH($B289,Comp1!$B:$B,0)),"No")</f>
        <v>Yes</v>
      </c>
      <c r="Q289" s="14">
        <f>_xlfn.IFNA(+INDEX(Comp1!K:K,MATCH($B289,Comp1!$B:$B,0)),"No")</f>
        <v>0</v>
      </c>
      <c r="R289" s="14">
        <f>_xlfn.IFNA(+INDEX(Comp1!L:L,MATCH($B289,Comp1!$B:$B,0)),"No")</f>
        <v>0</v>
      </c>
      <c r="S289" s="14">
        <f>_xlfn.IFNA(+INDEX(Comp1!M:M,MATCH($B289,Comp1!$B:$B,0)),"No")</f>
        <v>0</v>
      </c>
      <c r="T289" s="14">
        <f>_xlfn.IFNA(+INDEX(Comp1!N:N,MATCH($B289,Comp1!$B:$B,0)),"No")</f>
        <v>0</v>
      </c>
      <c r="U289" s="14">
        <f>_xlfn.IFNA(+INDEX(Comp1!O:O,MATCH($B289,Comp1!$B:$B,0)),"No")</f>
        <v>0</v>
      </c>
      <c r="V289" s="462">
        <f>IF(J289="yes",+INDEX('Final Comp Values'!$AY:$AY,MATCH('Monthy Targets'!$B289,'Final Comp Values'!C:C,0)),0)</f>
        <v>2.13</v>
      </c>
      <c r="W289" s="462">
        <f>IF(K289="yes",+INDEX('Final Comp Values'!$AY:$AY,MATCH('Monthy Targets'!$B289,'Final Comp Values'!$C:$C,0)),0)</f>
        <v>2.13</v>
      </c>
      <c r="X289" s="462">
        <f>IF(L289="yes",+INDEX('Final Comp Values'!$AY:$AY,MATCH('Monthy Targets'!$B289,'Final Comp Values'!$C:$C,0)),0)</f>
        <v>2.13</v>
      </c>
      <c r="Y289" s="462">
        <f>IF(M289="yes",+INDEX('Final Comp Values'!$BN:$BN,MATCH('Monthy Targets'!$B289,'Final Comp Values'!$C:$C,0)),0)</f>
        <v>2.13</v>
      </c>
      <c r="Z289" s="462">
        <f>IF(N289="yes",+INDEX('Final Comp Values'!$BN:$BN,MATCH('Monthy Targets'!$B289,'Final Comp Values'!$C:$C,0)),0)</f>
        <v>2.13</v>
      </c>
      <c r="AA289" s="462">
        <f>IF(O289="yes",+INDEX('Final Comp Values'!$BN:$BN,MATCH('Monthy Targets'!$B289,'Final Comp Values'!$C:$C,0)),0)</f>
        <v>2.13</v>
      </c>
      <c r="AB289" s="462">
        <f>IF(P289="yes",+INDEX('Final Comp Values'!$BR:$BR,MATCH('Monthy Targets'!$B289,'Final Comp Values'!$C:$C,0)),0)</f>
        <v>2.15</v>
      </c>
      <c r="AC289" s="462">
        <f>IF(Q289="yes",+INDEX('Final Comp Values'!$BR:$BR,MATCH('Monthy Targets'!$B289,'Final Comp Values'!$C:$C,0)),0)</f>
        <v>0</v>
      </c>
      <c r="AD289" s="462">
        <f>IF(R289="yes",+INDEX('Final Comp Values'!$BR:$BR,MATCH('Monthy Targets'!$B289,'Final Comp Values'!$C:$C,0)),0)</f>
        <v>0</v>
      </c>
      <c r="AE289" s="462">
        <f>IF(S289="yes",+INDEX('Final Comp Values'!$BV:$BV,MATCH('Monthy Targets'!$B289,'Final Comp Values'!$C:$C,0)),0)</f>
        <v>0</v>
      </c>
      <c r="AF289" s="462">
        <f>IF(T289="yes",+INDEX('Final Comp Values'!$BV:$BV,MATCH('Monthy Targets'!$B289,'Final Comp Values'!$C:$C,0)),0)</f>
        <v>0</v>
      </c>
      <c r="AG289" s="462">
        <f>IF(U289="yes",+INDEX('Final Comp Values'!$BV:$BV,MATCH('Monthy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t="str">
        <f>_xlfn.IFNA(+INDEX(Comp1!I:I,MATCH($B290,Comp1!$B:$B,0)),"No")</f>
        <v>Yes</v>
      </c>
      <c r="P290" s="14" t="str">
        <f>_xlfn.IFNA(+INDEX(Comp1!J:J,MATCH($B290,Comp1!$B:$B,0)),"No")</f>
        <v>Yes</v>
      </c>
      <c r="Q290" s="14">
        <f>_xlfn.IFNA(+INDEX(Comp1!K:K,MATCH($B290,Comp1!$B:$B,0)),"No")</f>
        <v>0</v>
      </c>
      <c r="R290" s="14">
        <f>_xlfn.IFNA(+INDEX(Comp1!L:L,MATCH($B290,Comp1!$B:$B,0)),"No")</f>
        <v>0</v>
      </c>
      <c r="S290" s="14">
        <f>_xlfn.IFNA(+INDEX(Comp1!M:M,MATCH($B290,Comp1!$B:$B,0)),"No")</f>
        <v>0</v>
      </c>
      <c r="T290" s="14">
        <f>_xlfn.IFNA(+INDEX(Comp1!N:N,MATCH($B290,Comp1!$B:$B,0)),"No")</f>
        <v>0</v>
      </c>
      <c r="U290" s="14">
        <f>_xlfn.IFNA(+INDEX(Comp1!O:O,MATCH($B290,Comp1!$B:$B,0)),"No")</f>
        <v>0</v>
      </c>
      <c r="V290" s="462">
        <f>IF(J290="yes",+INDEX('Final Comp Values'!$AY:$AY,MATCH('Monthy Targets'!$B290,'Final Comp Values'!C:C,0)),0)</f>
        <v>9</v>
      </c>
      <c r="W290" s="462">
        <f>IF(K290="yes",+INDEX('Final Comp Values'!$AY:$AY,MATCH('Monthy Targets'!$B290,'Final Comp Values'!$C:$C,0)),0)</f>
        <v>9</v>
      </c>
      <c r="X290" s="462">
        <f>IF(L290="yes",+INDEX('Final Comp Values'!$AY:$AY,MATCH('Monthy Targets'!$B290,'Final Comp Values'!$C:$C,0)),0)</f>
        <v>9</v>
      </c>
      <c r="Y290" s="462">
        <f>IF(M290="yes",+INDEX('Final Comp Values'!$BN:$BN,MATCH('Monthy Targets'!$B290,'Final Comp Values'!$C:$C,0)),0)</f>
        <v>9</v>
      </c>
      <c r="Z290" s="462">
        <f>IF(N290="yes",+INDEX('Final Comp Values'!$BN:$BN,MATCH('Monthy Targets'!$B290,'Final Comp Values'!$C:$C,0)),0)</f>
        <v>9</v>
      </c>
      <c r="AA290" s="462">
        <f>IF(O290="yes",+INDEX('Final Comp Values'!$BN:$BN,MATCH('Monthy Targets'!$B290,'Final Comp Values'!$C:$C,0)),0)</f>
        <v>9</v>
      </c>
      <c r="AB290" s="462">
        <f>IF(P290="yes",+INDEX('Final Comp Values'!$BR:$BR,MATCH('Monthy Targets'!$B290,'Final Comp Values'!$C:$C,0)),0)</f>
        <v>9.0399999999999991</v>
      </c>
      <c r="AC290" s="462">
        <f>IF(Q290="yes",+INDEX('Final Comp Values'!$BR:$BR,MATCH('Monthy Targets'!$B290,'Final Comp Values'!$C:$C,0)),0)</f>
        <v>0</v>
      </c>
      <c r="AD290" s="462">
        <f>IF(R290="yes",+INDEX('Final Comp Values'!$BR:$BR,MATCH('Monthy Targets'!$B290,'Final Comp Values'!$C:$C,0)),0)</f>
        <v>0</v>
      </c>
      <c r="AE290" s="462">
        <f>IF(S290="yes",+INDEX('Final Comp Values'!$BV:$BV,MATCH('Monthy Targets'!$B290,'Final Comp Values'!$C:$C,0)),0)</f>
        <v>0</v>
      </c>
      <c r="AF290" s="462">
        <f>IF(T290="yes",+INDEX('Final Comp Values'!$BV:$BV,MATCH('Monthy Targets'!$B290,'Final Comp Values'!$C:$C,0)),0)</f>
        <v>0</v>
      </c>
      <c r="AG290" s="462">
        <f>IF(U290="yes",+INDEX('Final Comp Values'!$BV:$BV,MATCH('Monthy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t="str">
        <f>_xlfn.IFNA(+INDEX(Comp1!I:I,MATCH($B291,Comp1!$B:$B,0)),"No")</f>
        <v>Yes</v>
      </c>
      <c r="P291" s="14" t="str">
        <f>_xlfn.IFNA(+INDEX(Comp1!J:J,MATCH($B291,Comp1!$B:$B,0)),"No")</f>
        <v>Yes</v>
      </c>
      <c r="Q291" s="14">
        <f>_xlfn.IFNA(+INDEX(Comp1!K:K,MATCH($B291,Comp1!$B:$B,0)),"No")</f>
        <v>0</v>
      </c>
      <c r="R291" s="14">
        <f>_xlfn.IFNA(+INDEX(Comp1!L:L,MATCH($B291,Comp1!$B:$B,0)),"No")</f>
        <v>0</v>
      </c>
      <c r="S291" s="14">
        <f>_xlfn.IFNA(+INDEX(Comp1!M:M,MATCH($B291,Comp1!$B:$B,0)),"No")</f>
        <v>0</v>
      </c>
      <c r="T291" s="14">
        <f>_xlfn.IFNA(+INDEX(Comp1!N:N,MATCH($B291,Comp1!$B:$B,0)),"No")</f>
        <v>0</v>
      </c>
      <c r="U291" s="14">
        <f>_xlfn.IFNA(+INDEX(Comp1!O:O,MATCH($B291,Comp1!$B:$B,0)),"No")</f>
        <v>0</v>
      </c>
      <c r="V291" s="462">
        <f>IF(J291="yes",+INDEX('Final Comp Values'!$AY:$AY,MATCH('Monthy Targets'!$B291,'Final Comp Values'!C:C,0)),0)</f>
        <v>5.74</v>
      </c>
      <c r="W291" s="462">
        <f>IF(K291="yes",+INDEX('Final Comp Values'!$AY:$AY,MATCH('Monthy Targets'!$B291,'Final Comp Values'!$C:$C,0)),0)</f>
        <v>5.74</v>
      </c>
      <c r="X291" s="462">
        <f>IF(L291="yes",+INDEX('Final Comp Values'!$AY:$AY,MATCH('Monthy Targets'!$B291,'Final Comp Values'!$C:$C,0)),0)</f>
        <v>5.74</v>
      </c>
      <c r="Y291" s="462">
        <f>IF(M291="yes",+INDEX('Final Comp Values'!$BN:$BN,MATCH('Monthy Targets'!$B291,'Final Comp Values'!$C:$C,0)),0)</f>
        <v>5.74</v>
      </c>
      <c r="Z291" s="462">
        <f>IF(N291="yes",+INDEX('Final Comp Values'!$BN:$BN,MATCH('Monthy Targets'!$B291,'Final Comp Values'!$C:$C,0)),0)</f>
        <v>5.74</v>
      </c>
      <c r="AA291" s="462">
        <f>IF(O291="yes",+INDEX('Final Comp Values'!$BN:$BN,MATCH('Monthy Targets'!$B291,'Final Comp Values'!$C:$C,0)),0)</f>
        <v>5.74</v>
      </c>
      <c r="AB291" s="462">
        <f>IF(P291="yes",+INDEX('Final Comp Values'!$BR:$BR,MATCH('Monthy Targets'!$B291,'Final Comp Values'!$C:$C,0)),0)</f>
        <v>5.74</v>
      </c>
      <c r="AC291" s="462">
        <f>IF(Q291="yes",+INDEX('Final Comp Values'!$BR:$BR,MATCH('Monthy Targets'!$B291,'Final Comp Values'!$C:$C,0)),0)</f>
        <v>0</v>
      </c>
      <c r="AD291" s="462">
        <f>IF(R291="yes",+INDEX('Final Comp Values'!$BR:$BR,MATCH('Monthy Targets'!$B291,'Final Comp Values'!$C:$C,0)),0)</f>
        <v>0</v>
      </c>
      <c r="AE291" s="462">
        <f>IF(S291="yes",+INDEX('Final Comp Values'!$BV:$BV,MATCH('Monthy Targets'!$B291,'Final Comp Values'!$C:$C,0)),0)</f>
        <v>0</v>
      </c>
      <c r="AF291" s="462">
        <f>IF(T291="yes",+INDEX('Final Comp Values'!$BV:$BV,MATCH('Monthy Targets'!$B291,'Final Comp Values'!$C:$C,0)),0)</f>
        <v>0</v>
      </c>
      <c r="AG291" s="462">
        <f>IF(U291="yes",+INDEX('Final Comp Values'!$BV:$BV,MATCH('Monthy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t="str">
        <f>_xlfn.IFNA(+INDEX(Comp1!I:I,MATCH($B292,Comp1!$B:$B,0)),"No")</f>
        <v>Yes</v>
      </c>
      <c r="P292" s="14" t="str">
        <f>_xlfn.IFNA(+INDEX(Comp1!J:J,MATCH($B292,Comp1!$B:$B,0)),"No")</f>
        <v>Yes</v>
      </c>
      <c r="Q292" s="14">
        <f>_xlfn.IFNA(+INDEX(Comp1!K:K,MATCH($B292,Comp1!$B:$B,0)),"No")</f>
        <v>0</v>
      </c>
      <c r="R292" s="14">
        <f>_xlfn.IFNA(+INDEX(Comp1!L:L,MATCH($B292,Comp1!$B:$B,0)),"No")</f>
        <v>0</v>
      </c>
      <c r="S292" s="14">
        <f>_xlfn.IFNA(+INDEX(Comp1!M:M,MATCH($B292,Comp1!$B:$B,0)),"No")</f>
        <v>0</v>
      </c>
      <c r="T292" s="14">
        <f>_xlfn.IFNA(+INDEX(Comp1!N:N,MATCH($B292,Comp1!$B:$B,0)),"No")</f>
        <v>0</v>
      </c>
      <c r="U292" s="14">
        <f>_xlfn.IFNA(+INDEX(Comp1!O:O,MATCH($B292,Comp1!$B:$B,0)),"No")</f>
        <v>0</v>
      </c>
      <c r="V292" s="462">
        <f>IF(J292="yes",+INDEX('Final Comp Values'!$AY:$AY,MATCH('Monthy Targets'!$B292,'Final Comp Values'!C:C,0)),0)</f>
        <v>9.69</v>
      </c>
      <c r="W292" s="462">
        <f>IF(K292="yes",+INDEX('Final Comp Values'!$AY:$AY,MATCH('Monthy Targets'!$B292,'Final Comp Values'!$C:$C,0)),0)</f>
        <v>9.69</v>
      </c>
      <c r="X292" s="462">
        <f>IF(L292="yes",+INDEX('Final Comp Values'!$AY:$AY,MATCH('Monthy Targets'!$B292,'Final Comp Values'!$C:$C,0)),0)</f>
        <v>9.69</v>
      </c>
      <c r="Y292" s="462">
        <f>IF(M292="yes",+INDEX('Final Comp Values'!$BN:$BN,MATCH('Monthy Targets'!$B292,'Final Comp Values'!$C:$C,0)),0)</f>
        <v>9.69</v>
      </c>
      <c r="Z292" s="462">
        <f>IF(N292="yes",+INDEX('Final Comp Values'!$BN:$BN,MATCH('Monthy Targets'!$B292,'Final Comp Values'!$C:$C,0)),0)</f>
        <v>9.69</v>
      </c>
      <c r="AA292" s="462">
        <f>IF(O292="yes",+INDEX('Final Comp Values'!$BN:$BN,MATCH('Monthy Targets'!$B292,'Final Comp Values'!$C:$C,0)),0)</f>
        <v>9.69</v>
      </c>
      <c r="AB292" s="462">
        <f>IF(P292="yes",+INDEX('Final Comp Values'!$BR:$BR,MATCH('Monthy Targets'!$B292,'Final Comp Values'!$C:$C,0)),0)</f>
        <v>9.73</v>
      </c>
      <c r="AC292" s="462">
        <f>IF(Q292="yes",+INDEX('Final Comp Values'!$BR:$BR,MATCH('Monthy Targets'!$B292,'Final Comp Values'!$C:$C,0)),0)</f>
        <v>0</v>
      </c>
      <c r="AD292" s="462">
        <f>IF(R292="yes",+INDEX('Final Comp Values'!$BR:$BR,MATCH('Monthy Targets'!$B292,'Final Comp Values'!$C:$C,0)),0)</f>
        <v>0</v>
      </c>
      <c r="AE292" s="462">
        <f>IF(S292="yes",+INDEX('Final Comp Values'!$BV:$BV,MATCH('Monthy Targets'!$B292,'Final Comp Values'!$C:$C,0)),0)</f>
        <v>0</v>
      </c>
      <c r="AF292" s="462">
        <f>IF(T292="yes",+INDEX('Final Comp Values'!$BV:$BV,MATCH('Monthy Targets'!$B292,'Final Comp Values'!$C:$C,0)),0)</f>
        <v>0</v>
      </c>
      <c r="AG292" s="462">
        <f>IF(U292="yes",+INDEX('Final Comp Values'!$BV:$BV,MATCH('Monthy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t="str">
        <f>_xlfn.IFNA(+INDEX(Comp1!I:I,MATCH($B293,Comp1!$B:$B,0)),"No")</f>
        <v>Yes</v>
      </c>
      <c r="P293" s="14" t="str">
        <f>_xlfn.IFNA(+INDEX(Comp1!J:J,MATCH($B293,Comp1!$B:$B,0)),"No")</f>
        <v>Yes</v>
      </c>
      <c r="Q293" s="14">
        <f>_xlfn.IFNA(+INDEX(Comp1!K:K,MATCH($B293,Comp1!$B:$B,0)),"No")</f>
        <v>0</v>
      </c>
      <c r="R293" s="14">
        <f>_xlfn.IFNA(+INDEX(Comp1!L:L,MATCH($B293,Comp1!$B:$B,0)),"No")</f>
        <v>0</v>
      </c>
      <c r="S293" s="14">
        <f>_xlfn.IFNA(+INDEX(Comp1!M:M,MATCH($B293,Comp1!$B:$B,0)),"No")</f>
        <v>0</v>
      </c>
      <c r="T293" s="14">
        <f>_xlfn.IFNA(+INDEX(Comp1!N:N,MATCH($B293,Comp1!$B:$B,0)),"No")</f>
        <v>0</v>
      </c>
      <c r="U293" s="14">
        <f>_xlfn.IFNA(+INDEX(Comp1!O:O,MATCH($B293,Comp1!$B:$B,0)),"No")</f>
        <v>0</v>
      </c>
      <c r="V293" s="462">
        <f>IF(J293="yes",+INDEX('Final Comp Values'!$AY:$AY,MATCH('Monthy Targets'!$B293,'Final Comp Values'!C:C,0)),0)</f>
        <v>6.92</v>
      </c>
      <c r="W293" s="462">
        <f>IF(K293="yes",+INDEX('Final Comp Values'!$AY:$AY,MATCH('Monthy Targets'!$B293,'Final Comp Values'!$C:$C,0)),0)</f>
        <v>6.92</v>
      </c>
      <c r="X293" s="462">
        <f>IF(L293="yes",+INDEX('Final Comp Values'!$AY:$AY,MATCH('Monthy Targets'!$B293,'Final Comp Values'!$C:$C,0)),0)</f>
        <v>6.92</v>
      </c>
      <c r="Y293" s="462">
        <f>IF(M293="yes",+INDEX('Final Comp Values'!$BN:$BN,MATCH('Monthy Targets'!$B293,'Final Comp Values'!$C:$C,0)),0)</f>
        <v>6.92</v>
      </c>
      <c r="Z293" s="462">
        <f>IF(N293="yes",+INDEX('Final Comp Values'!$BN:$BN,MATCH('Monthy Targets'!$B293,'Final Comp Values'!$C:$C,0)),0)</f>
        <v>6.92</v>
      </c>
      <c r="AA293" s="462">
        <f>IF(O293="yes",+INDEX('Final Comp Values'!$BN:$BN,MATCH('Monthy Targets'!$B293,'Final Comp Values'!$C:$C,0)),0)</f>
        <v>6.92</v>
      </c>
      <c r="AB293" s="462">
        <f>IF(P293="yes",+INDEX('Final Comp Values'!$BR:$BR,MATCH('Monthy Targets'!$B293,'Final Comp Values'!$C:$C,0)),0)</f>
        <v>6.95</v>
      </c>
      <c r="AC293" s="462">
        <f>IF(Q293="yes",+INDEX('Final Comp Values'!$BR:$BR,MATCH('Monthy Targets'!$B293,'Final Comp Values'!$C:$C,0)),0)</f>
        <v>0</v>
      </c>
      <c r="AD293" s="462">
        <f>IF(R293="yes",+INDEX('Final Comp Values'!$BR:$BR,MATCH('Monthy Targets'!$B293,'Final Comp Values'!$C:$C,0)),0)</f>
        <v>0</v>
      </c>
      <c r="AE293" s="462">
        <f>IF(S293="yes",+INDEX('Final Comp Values'!$BV:$BV,MATCH('Monthy Targets'!$B293,'Final Comp Values'!$C:$C,0)),0)</f>
        <v>0</v>
      </c>
      <c r="AF293" s="462">
        <f>IF(T293="yes",+INDEX('Final Comp Values'!$BV:$BV,MATCH('Monthy Targets'!$B293,'Final Comp Values'!$C:$C,0)),0)</f>
        <v>0</v>
      </c>
      <c r="AG293" s="462">
        <f>IF(U293="yes",+INDEX('Final Comp Values'!$BV:$BV,MATCH('Monthy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t="str">
        <f>_xlfn.IFNA(+INDEX(Comp1!I:I,MATCH($B294,Comp1!$B:$B,0)),"No")</f>
        <v>Yes</v>
      </c>
      <c r="P294" s="14" t="str">
        <f>_xlfn.IFNA(+INDEX(Comp1!J:J,MATCH($B294,Comp1!$B:$B,0)),"No")</f>
        <v>Yes</v>
      </c>
      <c r="Q294" s="14">
        <f>_xlfn.IFNA(+INDEX(Comp1!K:K,MATCH($B294,Comp1!$B:$B,0)),"No")</f>
        <v>0</v>
      </c>
      <c r="R294" s="14">
        <f>_xlfn.IFNA(+INDEX(Comp1!L:L,MATCH($B294,Comp1!$B:$B,0)),"No")</f>
        <v>0</v>
      </c>
      <c r="S294" s="14">
        <f>_xlfn.IFNA(+INDEX(Comp1!M:M,MATCH($B294,Comp1!$B:$B,0)),"No")</f>
        <v>0</v>
      </c>
      <c r="T294" s="14">
        <f>_xlfn.IFNA(+INDEX(Comp1!N:N,MATCH($B294,Comp1!$B:$B,0)),"No")</f>
        <v>0</v>
      </c>
      <c r="U294" s="14">
        <f>_xlfn.IFNA(+INDEX(Comp1!O:O,MATCH($B294,Comp1!$B:$B,0)),"No")</f>
        <v>0</v>
      </c>
      <c r="V294" s="462">
        <f>IF(J294="yes",+INDEX('Final Comp Values'!$AY:$AY,MATCH('Monthy Targets'!$B294,'Final Comp Values'!C:C,0)),0)</f>
        <v>2.79</v>
      </c>
      <c r="W294" s="462">
        <f>IF(K294="yes",+INDEX('Final Comp Values'!$AY:$AY,MATCH('Monthy Targets'!$B294,'Final Comp Values'!$C:$C,0)),0)</f>
        <v>2.79</v>
      </c>
      <c r="X294" s="462">
        <f>IF(L294="yes",+INDEX('Final Comp Values'!$AY:$AY,MATCH('Monthy Targets'!$B294,'Final Comp Values'!$C:$C,0)),0)</f>
        <v>2.79</v>
      </c>
      <c r="Y294" s="462">
        <f>IF(M294="yes",+INDEX('Final Comp Values'!$BN:$BN,MATCH('Monthy Targets'!$B294,'Final Comp Values'!$C:$C,0)),0)</f>
        <v>2.79</v>
      </c>
      <c r="Z294" s="462">
        <f>IF(N294="yes",+INDEX('Final Comp Values'!$BN:$BN,MATCH('Monthy Targets'!$B294,'Final Comp Values'!$C:$C,0)),0)</f>
        <v>2.79</v>
      </c>
      <c r="AA294" s="462">
        <f>IF(O294="yes",+INDEX('Final Comp Values'!$BN:$BN,MATCH('Monthy Targets'!$B294,'Final Comp Values'!$C:$C,0)),0)</f>
        <v>2.79</v>
      </c>
      <c r="AB294" s="462">
        <f>IF(P294="yes",+INDEX('Final Comp Values'!$BR:$BR,MATCH('Monthy Targets'!$B294,'Final Comp Values'!$C:$C,0)),0)</f>
        <v>2.8</v>
      </c>
      <c r="AC294" s="462">
        <f>IF(Q294="yes",+INDEX('Final Comp Values'!$BR:$BR,MATCH('Monthy Targets'!$B294,'Final Comp Values'!$C:$C,0)),0)</f>
        <v>0</v>
      </c>
      <c r="AD294" s="462">
        <f>IF(R294="yes",+INDEX('Final Comp Values'!$BR:$BR,MATCH('Monthy Targets'!$B294,'Final Comp Values'!$C:$C,0)),0)</f>
        <v>0</v>
      </c>
      <c r="AE294" s="462">
        <f>IF(S294="yes",+INDEX('Final Comp Values'!$BV:$BV,MATCH('Monthy Targets'!$B294,'Final Comp Values'!$C:$C,0)),0)</f>
        <v>0</v>
      </c>
      <c r="AF294" s="462">
        <f>IF(T294="yes",+INDEX('Final Comp Values'!$BV:$BV,MATCH('Monthy Targets'!$B294,'Final Comp Values'!$C:$C,0)),0)</f>
        <v>0</v>
      </c>
      <c r="AG294" s="462">
        <f>IF(U294="yes",+INDEX('Final Comp Values'!$BV:$BV,MATCH('Monthy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t="str">
        <f>_xlfn.IFNA(+INDEX(Comp1!I:I,MATCH($B295,Comp1!$B:$B,0)),"No")</f>
        <v>Yes</v>
      </c>
      <c r="P295" s="14" t="str">
        <f>_xlfn.IFNA(+INDEX(Comp1!J:J,MATCH($B295,Comp1!$B:$B,0)),"No")</f>
        <v>Yes</v>
      </c>
      <c r="Q295" s="14">
        <f>_xlfn.IFNA(+INDEX(Comp1!K:K,MATCH($B295,Comp1!$B:$B,0)),"No")</f>
        <v>0</v>
      </c>
      <c r="R295" s="14">
        <f>_xlfn.IFNA(+INDEX(Comp1!L:L,MATCH($B295,Comp1!$B:$B,0)),"No")</f>
        <v>0</v>
      </c>
      <c r="S295" s="14">
        <f>_xlfn.IFNA(+INDEX(Comp1!M:M,MATCH($B295,Comp1!$B:$B,0)),"No")</f>
        <v>0</v>
      </c>
      <c r="T295" s="14">
        <f>_xlfn.IFNA(+INDEX(Comp1!N:N,MATCH($B295,Comp1!$B:$B,0)),"No")</f>
        <v>0</v>
      </c>
      <c r="U295" s="14">
        <f>_xlfn.IFNA(+INDEX(Comp1!O:O,MATCH($B295,Comp1!$B:$B,0)),"No")</f>
        <v>0</v>
      </c>
      <c r="V295" s="462">
        <f>IF(J295="yes",+INDEX('Final Comp Values'!$AY:$AY,MATCH('Monthy Targets'!$B295,'Final Comp Values'!C:C,0)),0)</f>
        <v>3.44</v>
      </c>
      <c r="W295" s="462">
        <f>IF(K295="yes",+INDEX('Final Comp Values'!$AY:$AY,MATCH('Monthy Targets'!$B295,'Final Comp Values'!$C:$C,0)),0)</f>
        <v>3.44</v>
      </c>
      <c r="X295" s="462">
        <f>IF(L295="yes",+INDEX('Final Comp Values'!$AY:$AY,MATCH('Monthy Targets'!$B295,'Final Comp Values'!$C:$C,0)),0)</f>
        <v>3.44</v>
      </c>
      <c r="Y295" s="462">
        <f>IF(M295="yes",+INDEX('Final Comp Values'!$BN:$BN,MATCH('Monthy Targets'!$B295,'Final Comp Values'!$C:$C,0)),0)</f>
        <v>3.44</v>
      </c>
      <c r="Z295" s="462">
        <f>IF(N295="yes",+INDEX('Final Comp Values'!$BN:$BN,MATCH('Monthy Targets'!$B295,'Final Comp Values'!$C:$C,0)),0)</f>
        <v>3.44</v>
      </c>
      <c r="AA295" s="462">
        <f>IF(O295="yes",+INDEX('Final Comp Values'!$BN:$BN,MATCH('Monthy Targets'!$B295,'Final Comp Values'!$C:$C,0)),0)</f>
        <v>3.44</v>
      </c>
      <c r="AB295" s="462">
        <f>IF(P295="yes",+INDEX('Final Comp Values'!$BR:$BR,MATCH('Monthy Targets'!$B295,'Final Comp Values'!$C:$C,0)),0)</f>
        <v>3.46</v>
      </c>
      <c r="AC295" s="462">
        <f>IF(Q295="yes",+INDEX('Final Comp Values'!$BR:$BR,MATCH('Monthy Targets'!$B295,'Final Comp Values'!$C:$C,0)),0)</f>
        <v>0</v>
      </c>
      <c r="AD295" s="462">
        <f>IF(R295="yes",+INDEX('Final Comp Values'!$BR:$BR,MATCH('Monthy Targets'!$B295,'Final Comp Values'!$C:$C,0)),0)</f>
        <v>0</v>
      </c>
      <c r="AE295" s="462">
        <f>IF(S295="yes",+INDEX('Final Comp Values'!$BV:$BV,MATCH('Monthy Targets'!$B295,'Final Comp Values'!$C:$C,0)),0)</f>
        <v>0</v>
      </c>
      <c r="AF295" s="462">
        <f>IF(T295="yes",+INDEX('Final Comp Values'!$BV:$BV,MATCH('Monthy Targets'!$B295,'Final Comp Values'!$C:$C,0)),0)</f>
        <v>0</v>
      </c>
      <c r="AG295" s="462">
        <f>IF(U295="yes",+INDEX('Final Comp Values'!$BV:$BV,MATCH('Monthy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t="str">
        <f>_xlfn.IFNA(+INDEX(Comp1!I:I,MATCH($B296,Comp1!$B:$B,0)),"No")</f>
        <v>Yes</v>
      </c>
      <c r="P296" s="14" t="str">
        <f>_xlfn.IFNA(+INDEX(Comp1!J:J,MATCH($B296,Comp1!$B:$B,0)),"No")</f>
        <v>Yes</v>
      </c>
      <c r="Q296" s="14">
        <f>_xlfn.IFNA(+INDEX(Comp1!K:K,MATCH($B296,Comp1!$B:$B,0)),"No")</f>
        <v>0</v>
      </c>
      <c r="R296" s="14">
        <f>_xlfn.IFNA(+INDEX(Comp1!L:L,MATCH($B296,Comp1!$B:$B,0)),"No")</f>
        <v>0</v>
      </c>
      <c r="S296" s="14">
        <f>_xlfn.IFNA(+INDEX(Comp1!M:M,MATCH($B296,Comp1!$B:$B,0)),"No")</f>
        <v>0</v>
      </c>
      <c r="T296" s="14">
        <f>_xlfn.IFNA(+INDEX(Comp1!N:N,MATCH($B296,Comp1!$B:$B,0)),"No")</f>
        <v>0</v>
      </c>
      <c r="U296" s="14">
        <f>_xlfn.IFNA(+INDEX(Comp1!O:O,MATCH($B296,Comp1!$B:$B,0)),"No")</f>
        <v>0</v>
      </c>
      <c r="V296" s="462">
        <f>IF(J296="yes",+INDEX('Final Comp Values'!$AY:$AY,MATCH('Monthy Targets'!$B296,'Final Comp Values'!C:C,0)),0)</f>
        <v>7.99</v>
      </c>
      <c r="W296" s="462">
        <f>IF(K296="yes",+INDEX('Final Comp Values'!$AY:$AY,MATCH('Monthy Targets'!$B296,'Final Comp Values'!$C:$C,0)),0)</f>
        <v>7.99</v>
      </c>
      <c r="X296" s="462">
        <f>IF(L296="yes",+INDEX('Final Comp Values'!$AY:$AY,MATCH('Monthy Targets'!$B296,'Final Comp Values'!$C:$C,0)),0)</f>
        <v>7.99</v>
      </c>
      <c r="Y296" s="462">
        <f>IF(M296="yes",+INDEX('Final Comp Values'!$BN:$BN,MATCH('Monthy Targets'!$B296,'Final Comp Values'!$C:$C,0)),0)</f>
        <v>7.99</v>
      </c>
      <c r="Z296" s="462">
        <f>IF(N296="yes",+INDEX('Final Comp Values'!$BN:$BN,MATCH('Monthy Targets'!$B296,'Final Comp Values'!$C:$C,0)),0)</f>
        <v>7.99</v>
      </c>
      <c r="AA296" s="462">
        <f>IF(O296="yes",+INDEX('Final Comp Values'!$BN:$BN,MATCH('Monthy Targets'!$B296,'Final Comp Values'!$C:$C,0)),0)</f>
        <v>7.99</v>
      </c>
      <c r="AB296" s="462">
        <f>IF(P296="yes",+INDEX('Final Comp Values'!$BR:$BR,MATCH('Monthy Targets'!$B296,'Final Comp Values'!$C:$C,0)),0)</f>
        <v>8.02</v>
      </c>
      <c r="AC296" s="462">
        <f>IF(Q296="yes",+INDEX('Final Comp Values'!$BR:$BR,MATCH('Monthy Targets'!$B296,'Final Comp Values'!$C:$C,0)),0)</f>
        <v>0</v>
      </c>
      <c r="AD296" s="462">
        <f>IF(R296="yes",+INDEX('Final Comp Values'!$BR:$BR,MATCH('Monthy Targets'!$B296,'Final Comp Values'!$C:$C,0)),0)</f>
        <v>0</v>
      </c>
      <c r="AE296" s="462">
        <f>IF(S296="yes",+INDEX('Final Comp Values'!$BV:$BV,MATCH('Monthy Targets'!$B296,'Final Comp Values'!$C:$C,0)),0)</f>
        <v>0</v>
      </c>
      <c r="AF296" s="462">
        <f>IF(T296="yes",+INDEX('Final Comp Values'!$BV:$BV,MATCH('Monthy Targets'!$B296,'Final Comp Values'!$C:$C,0)),0)</f>
        <v>0</v>
      </c>
      <c r="AG296" s="462">
        <f>IF(U296="yes",+INDEX('Final Comp Values'!$BV:$BV,MATCH('Monthy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2">
        <f>IF(J297="yes",+INDEX('Final Comp Values'!$AY:$AY,MATCH('Monthy Targets'!$B297,'Final Comp Values'!C:C,0)),0)</f>
        <v>0</v>
      </c>
      <c r="W297" s="462">
        <f>IF(K297="yes",+INDEX('Final Comp Values'!$AY:$AY,MATCH('Monthy Targets'!$B297,'Final Comp Values'!$C:$C,0)),0)</f>
        <v>0</v>
      </c>
      <c r="X297" s="462">
        <f>IF(L297="yes",+INDEX('Final Comp Values'!$AY:$AY,MATCH('Monthy Targets'!$B297,'Final Comp Values'!$C:$C,0)),0)</f>
        <v>0</v>
      </c>
      <c r="Y297" s="462">
        <f>IF(M297="yes",+INDEX('Final Comp Values'!$BN:$BN,MATCH('Monthy Targets'!$B297,'Final Comp Values'!$C:$C,0)),0)</f>
        <v>0</v>
      </c>
      <c r="Z297" s="462">
        <f>IF(N297="yes",+INDEX('Final Comp Values'!$BN:$BN,MATCH('Monthy Targets'!$B297,'Final Comp Values'!$C:$C,0)),0)</f>
        <v>0</v>
      </c>
      <c r="AA297" s="462">
        <f>IF(O297="yes",+INDEX('Final Comp Values'!$BN:$BN,MATCH('Monthy Targets'!$B297,'Final Comp Values'!$C:$C,0)),0)</f>
        <v>0</v>
      </c>
      <c r="AB297" s="462">
        <f>IF(P297="yes",+INDEX('Final Comp Values'!$BR:$BR,MATCH('Monthy Targets'!$B297,'Final Comp Values'!$C:$C,0)),0)</f>
        <v>0</v>
      </c>
      <c r="AC297" s="462">
        <f>IF(Q297="yes",+INDEX('Final Comp Values'!$BR:$BR,MATCH('Monthy Targets'!$B297,'Final Comp Values'!$C:$C,0)),0)</f>
        <v>0</v>
      </c>
      <c r="AD297" s="462">
        <f>IF(R297="yes",+INDEX('Final Comp Values'!$BR:$BR,MATCH('Monthy Targets'!$B297,'Final Comp Values'!$C:$C,0)),0)</f>
        <v>0</v>
      </c>
      <c r="AE297" s="462">
        <f>IF(S297="yes",+INDEX('Final Comp Values'!$BV:$BV,MATCH('Monthy Targets'!$B297,'Final Comp Values'!$C:$C,0)),0)</f>
        <v>0</v>
      </c>
      <c r="AF297" s="462">
        <f>IF(T297="yes",+INDEX('Final Comp Values'!$BV:$BV,MATCH('Monthy Targets'!$B297,'Final Comp Values'!$C:$C,0)),0)</f>
        <v>0</v>
      </c>
      <c r="AG297" s="462">
        <f>IF(U297="yes",+INDEX('Final Comp Values'!$BV:$BV,MATCH('Monthy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c r="F298" s="183" t="str">
        <f>+FY2018_ALL_Targets!F298</f>
        <v>MRSA West</v>
      </c>
      <c r="G298" s="183" t="s">
        <v>3332</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t="str">
        <f>_xlfn.IFNA(+INDEX(Comp1!I:I,MATCH($B298,Comp1!$B:$B,0)),"No")</f>
        <v>Yes</v>
      </c>
      <c r="P298" s="14" t="str">
        <f>_xlfn.IFNA(+INDEX(Comp1!J:J,MATCH($B298,Comp1!$B:$B,0)),"No")</f>
        <v>Yes</v>
      </c>
      <c r="Q298" s="14">
        <f>_xlfn.IFNA(+INDEX(Comp1!K:K,MATCH($B298,Comp1!$B:$B,0)),"No")</f>
        <v>0</v>
      </c>
      <c r="R298" s="14">
        <f>_xlfn.IFNA(+INDEX(Comp1!L:L,MATCH($B298,Comp1!$B:$B,0)),"No")</f>
        <v>0</v>
      </c>
      <c r="S298" s="14">
        <f>_xlfn.IFNA(+INDEX(Comp1!M:M,MATCH($B298,Comp1!$B:$B,0)),"No")</f>
        <v>0</v>
      </c>
      <c r="T298" s="14">
        <f>_xlfn.IFNA(+INDEX(Comp1!N:N,MATCH($B298,Comp1!$B:$B,0)),"No")</f>
        <v>0</v>
      </c>
      <c r="U298" s="14">
        <f>_xlfn.IFNA(+INDEX(Comp1!O:O,MATCH($B298,Comp1!$B:$B,0)),"No")</f>
        <v>0</v>
      </c>
      <c r="V298" s="462">
        <f>IF(J298="yes",+INDEX('Final Comp Values'!$AY:$AY,MATCH('Monthy Targets'!$B298,'Final Comp Values'!C:C,0)),0)</f>
        <v>7.45</v>
      </c>
      <c r="W298" s="462">
        <f>IF(K298="yes",+INDEX('Final Comp Values'!$AY:$AY,MATCH('Monthy Targets'!$B298,'Final Comp Values'!$C:$C,0)),0)</f>
        <v>7.45</v>
      </c>
      <c r="X298" s="462">
        <f>IF(L298="yes",+INDEX('Final Comp Values'!$AY:$AY,MATCH('Monthy Targets'!$B298,'Final Comp Values'!$C:$C,0)),0)</f>
        <v>7.45</v>
      </c>
      <c r="Y298" s="462">
        <f>IF(M298="yes",+INDEX('Final Comp Values'!$BN:$BN,MATCH('Monthy Targets'!$B298,'Final Comp Values'!$C:$C,0)),0)</f>
        <v>7.45</v>
      </c>
      <c r="Z298" s="462">
        <f>IF(N298="yes",+INDEX('Final Comp Values'!$BN:$BN,MATCH('Monthy Targets'!$B298,'Final Comp Values'!$C:$C,0)),0)</f>
        <v>7.45</v>
      </c>
      <c r="AA298" s="462">
        <f>IF(O298="yes",+INDEX('Final Comp Values'!$BN:$BN,MATCH('Monthy Targets'!$B298,'Final Comp Values'!$C:$C,0)),0)</f>
        <v>7.45</v>
      </c>
      <c r="AB298" s="462">
        <f>IF(P298="yes",+INDEX('Final Comp Values'!$BR:$BR,MATCH('Monthy Targets'!$B298,'Final Comp Values'!$C:$C,0)),0)</f>
        <v>7.49</v>
      </c>
      <c r="AC298" s="462">
        <f>IF(Q298="yes",+INDEX('Final Comp Values'!$BR:$BR,MATCH('Monthy Targets'!$B298,'Final Comp Values'!$C:$C,0)),0)</f>
        <v>0</v>
      </c>
      <c r="AD298" s="462">
        <f>IF(R298="yes",+INDEX('Final Comp Values'!$BR:$BR,MATCH('Monthy Targets'!$B298,'Final Comp Values'!$C:$C,0)),0)</f>
        <v>0</v>
      </c>
      <c r="AE298" s="462">
        <f>IF(S298="yes",+INDEX('Final Comp Values'!$BV:$BV,MATCH('Monthy Targets'!$B298,'Final Comp Values'!$C:$C,0)),0)</f>
        <v>0</v>
      </c>
      <c r="AF298" s="462">
        <f>IF(T298="yes",+INDEX('Final Comp Values'!$BV:$BV,MATCH('Monthy Targets'!$B298,'Final Comp Values'!$C:$C,0)),0)</f>
        <v>0</v>
      </c>
      <c r="AG298" s="462">
        <f>IF(U298="yes",+INDEX('Final Comp Values'!$BV:$BV,MATCH('Monthy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t="str">
        <f>_xlfn.IFNA(+INDEX(Comp1!I:I,MATCH($B299,Comp1!$B:$B,0)),"No")</f>
        <v>Yes</v>
      </c>
      <c r="P299" s="14" t="str">
        <f>_xlfn.IFNA(+INDEX(Comp1!J:J,MATCH($B299,Comp1!$B:$B,0)),"No")</f>
        <v>Yes</v>
      </c>
      <c r="Q299" s="14">
        <f>_xlfn.IFNA(+INDEX(Comp1!K:K,MATCH($B299,Comp1!$B:$B,0)),"No")</f>
        <v>0</v>
      </c>
      <c r="R299" s="14">
        <f>_xlfn.IFNA(+INDEX(Comp1!L:L,MATCH($B299,Comp1!$B:$B,0)),"No")</f>
        <v>0</v>
      </c>
      <c r="S299" s="14">
        <f>_xlfn.IFNA(+INDEX(Comp1!M:M,MATCH($B299,Comp1!$B:$B,0)),"No")</f>
        <v>0</v>
      </c>
      <c r="T299" s="14">
        <f>_xlfn.IFNA(+INDEX(Comp1!N:N,MATCH($B299,Comp1!$B:$B,0)),"No")</f>
        <v>0</v>
      </c>
      <c r="U299" s="14">
        <f>_xlfn.IFNA(+INDEX(Comp1!O:O,MATCH($B299,Comp1!$B:$B,0)),"No")</f>
        <v>0</v>
      </c>
      <c r="V299" s="462">
        <f>IF(J299="yes",+INDEX('Final Comp Values'!$AY:$AY,MATCH('Monthy Targets'!$B299,'Final Comp Values'!C:C,0)),0)</f>
        <v>19.329999999999998</v>
      </c>
      <c r="W299" s="462">
        <f>IF(K299="yes",+INDEX('Final Comp Values'!$AY:$AY,MATCH('Monthy Targets'!$B299,'Final Comp Values'!$C:$C,0)),0)</f>
        <v>19.329999999999998</v>
      </c>
      <c r="X299" s="462">
        <f>IF(L299="yes",+INDEX('Final Comp Values'!$AY:$AY,MATCH('Monthy Targets'!$B299,'Final Comp Values'!$C:$C,0)),0)</f>
        <v>19.329999999999998</v>
      </c>
      <c r="Y299" s="462">
        <f>IF(M299="yes",+INDEX('Final Comp Values'!$BN:$BN,MATCH('Monthy Targets'!$B299,'Final Comp Values'!$C:$C,0)),0)</f>
        <v>19.329999999999998</v>
      </c>
      <c r="Z299" s="462">
        <f>IF(N299="yes",+INDEX('Final Comp Values'!$BN:$BN,MATCH('Monthy Targets'!$B299,'Final Comp Values'!$C:$C,0)),0)</f>
        <v>19.329999999999998</v>
      </c>
      <c r="AA299" s="462">
        <f>IF(O299="yes",+INDEX('Final Comp Values'!$BN:$BN,MATCH('Monthy Targets'!$B299,'Final Comp Values'!$C:$C,0)),0)</f>
        <v>19.329999999999998</v>
      </c>
      <c r="AB299" s="462">
        <f>IF(P299="yes",+INDEX('Final Comp Values'!$BR:$BR,MATCH('Monthy Targets'!$B299,'Final Comp Values'!$C:$C,0)),0)</f>
        <v>19.420000000000002</v>
      </c>
      <c r="AC299" s="462">
        <f>IF(Q299="yes",+INDEX('Final Comp Values'!$BR:$BR,MATCH('Monthy Targets'!$B299,'Final Comp Values'!$C:$C,0)),0)</f>
        <v>0</v>
      </c>
      <c r="AD299" s="462">
        <f>IF(R299="yes",+INDEX('Final Comp Values'!$BR:$BR,MATCH('Monthy Targets'!$B299,'Final Comp Values'!$C:$C,0)),0)</f>
        <v>0</v>
      </c>
      <c r="AE299" s="462">
        <f>IF(S299="yes",+INDEX('Final Comp Values'!$BV:$BV,MATCH('Monthy Targets'!$B299,'Final Comp Values'!$C:$C,0)),0)</f>
        <v>0</v>
      </c>
      <c r="AF299" s="462">
        <f>IF(T299="yes",+INDEX('Final Comp Values'!$BV:$BV,MATCH('Monthy Targets'!$B299,'Final Comp Values'!$C:$C,0)),0)</f>
        <v>0</v>
      </c>
      <c r="AG299" s="462">
        <f>IF(U299="yes",+INDEX('Final Comp Values'!$BV:$BV,MATCH('Monthy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t="str">
        <f>_xlfn.IFNA(+INDEX(Comp1!I:I,MATCH($B300,Comp1!$B:$B,0)),"No")</f>
        <v>Yes</v>
      </c>
      <c r="P300" s="14" t="str">
        <f>_xlfn.IFNA(+INDEX(Comp1!J:J,MATCH($B300,Comp1!$B:$B,0)),"No")</f>
        <v>Yes</v>
      </c>
      <c r="Q300" s="14">
        <f>_xlfn.IFNA(+INDEX(Comp1!K:K,MATCH($B300,Comp1!$B:$B,0)),"No")</f>
        <v>0</v>
      </c>
      <c r="R300" s="14">
        <f>_xlfn.IFNA(+INDEX(Comp1!L:L,MATCH($B300,Comp1!$B:$B,0)),"No")</f>
        <v>0</v>
      </c>
      <c r="S300" s="14">
        <f>_xlfn.IFNA(+INDEX(Comp1!M:M,MATCH($B300,Comp1!$B:$B,0)),"No")</f>
        <v>0</v>
      </c>
      <c r="T300" s="14">
        <f>_xlfn.IFNA(+INDEX(Comp1!N:N,MATCH($B300,Comp1!$B:$B,0)),"No")</f>
        <v>0</v>
      </c>
      <c r="U300" s="14">
        <f>_xlfn.IFNA(+INDEX(Comp1!O:O,MATCH($B300,Comp1!$B:$B,0)),"No")</f>
        <v>0</v>
      </c>
      <c r="V300" s="462">
        <f>IF(J300="yes",+INDEX('Final Comp Values'!$AY:$AY,MATCH('Monthy Targets'!$B300,'Final Comp Values'!C:C,0)),0)</f>
        <v>4.6399999999999997</v>
      </c>
      <c r="W300" s="462">
        <f>IF(K300="yes",+INDEX('Final Comp Values'!$AY:$AY,MATCH('Monthy Targets'!$B300,'Final Comp Values'!$C:$C,0)),0)</f>
        <v>4.6399999999999997</v>
      </c>
      <c r="X300" s="462">
        <f>IF(L300="yes",+INDEX('Final Comp Values'!$AY:$AY,MATCH('Monthy Targets'!$B300,'Final Comp Values'!$C:$C,0)),0)</f>
        <v>4.6399999999999997</v>
      </c>
      <c r="Y300" s="462">
        <f>IF(M300="yes",+INDEX('Final Comp Values'!$BN:$BN,MATCH('Monthy Targets'!$B300,'Final Comp Values'!$C:$C,0)),0)</f>
        <v>4.6399999999999997</v>
      </c>
      <c r="Z300" s="462">
        <f>IF(N300="yes",+INDEX('Final Comp Values'!$BN:$BN,MATCH('Monthy Targets'!$B300,'Final Comp Values'!$C:$C,0)),0)</f>
        <v>4.6399999999999997</v>
      </c>
      <c r="AA300" s="462">
        <f>IF(O300="yes",+INDEX('Final Comp Values'!$BN:$BN,MATCH('Monthy Targets'!$B300,'Final Comp Values'!$C:$C,0)),0)</f>
        <v>4.6399999999999997</v>
      </c>
      <c r="AB300" s="462">
        <f>IF(P300="yes",+INDEX('Final Comp Values'!$BR:$BR,MATCH('Monthy Targets'!$B300,'Final Comp Values'!$C:$C,0)),0)</f>
        <v>4.66</v>
      </c>
      <c r="AC300" s="462">
        <f>IF(Q300="yes",+INDEX('Final Comp Values'!$BR:$BR,MATCH('Monthy Targets'!$B300,'Final Comp Values'!$C:$C,0)),0)</f>
        <v>0</v>
      </c>
      <c r="AD300" s="462">
        <f>IF(R300="yes",+INDEX('Final Comp Values'!$BR:$BR,MATCH('Monthy Targets'!$B300,'Final Comp Values'!$C:$C,0)),0)</f>
        <v>0</v>
      </c>
      <c r="AE300" s="462">
        <f>IF(S300="yes",+INDEX('Final Comp Values'!$BV:$BV,MATCH('Monthy Targets'!$B300,'Final Comp Values'!$C:$C,0)),0)</f>
        <v>0</v>
      </c>
      <c r="AF300" s="462">
        <f>IF(T300="yes",+INDEX('Final Comp Values'!$BV:$BV,MATCH('Monthy Targets'!$B300,'Final Comp Values'!$C:$C,0)),0)</f>
        <v>0</v>
      </c>
      <c r="AG300" s="462">
        <f>IF(U300="yes",+INDEX('Final Comp Values'!$BV:$BV,MATCH('Monthy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t="str">
        <f>_xlfn.IFNA(+INDEX(Comp1!I:I,MATCH($B301,Comp1!$B:$B,0)),"No")</f>
        <v>Yes</v>
      </c>
      <c r="P301" s="14" t="str">
        <f>_xlfn.IFNA(+INDEX(Comp1!J:J,MATCH($B301,Comp1!$B:$B,0)),"No")</f>
        <v>Yes</v>
      </c>
      <c r="Q301" s="14">
        <f>_xlfn.IFNA(+INDEX(Comp1!K:K,MATCH($B301,Comp1!$B:$B,0)),"No")</f>
        <v>0</v>
      </c>
      <c r="R301" s="14">
        <f>_xlfn.IFNA(+INDEX(Comp1!L:L,MATCH($B301,Comp1!$B:$B,0)),"No")</f>
        <v>0</v>
      </c>
      <c r="S301" s="14">
        <f>_xlfn.IFNA(+INDEX(Comp1!M:M,MATCH($B301,Comp1!$B:$B,0)),"No")</f>
        <v>0</v>
      </c>
      <c r="T301" s="14">
        <f>_xlfn.IFNA(+INDEX(Comp1!N:N,MATCH($B301,Comp1!$B:$B,0)),"No")</f>
        <v>0</v>
      </c>
      <c r="U301" s="14">
        <f>_xlfn.IFNA(+INDEX(Comp1!O:O,MATCH($B301,Comp1!$B:$B,0)),"No")</f>
        <v>0</v>
      </c>
      <c r="V301" s="462">
        <f>IF(J301="yes",+INDEX('Final Comp Values'!$AY:$AY,MATCH('Monthy Targets'!$B301,'Final Comp Values'!C:C,0)),0)</f>
        <v>10.5</v>
      </c>
      <c r="W301" s="462">
        <f>IF(K301="yes",+INDEX('Final Comp Values'!$AY:$AY,MATCH('Monthy Targets'!$B301,'Final Comp Values'!$C:$C,0)),0)</f>
        <v>10.5</v>
      </c>
      <c r="X301" s="462">
        <f>IF(L301="yes",+INDEX('Final Comp Values'!$AY:$AY,MATCH('Monthy Targets'!$B301,'Final Comp Values'!$C:$C,0)),0)</f>
        <v>10.5</v>
      </c>
      <c r="Y301" s="462">
        <f>IF(M301="yes",+INDEX('Final Comp Values'!$BN:$BN,MATCH('Monthy Targets'!$B301,'Final Comp Values'!$C:$C,0)),0)</f>
        <v>10.5</v>
      </c>
      <c r="Z301" s="462">
        <f>IF(N301="yes",+INDEX('Final Comp Values'!$BN:$BN,MATCH('Monthy Targets'!$B301,'Final Comp Values'!$C:$C,0)),0)</f>
        <v>10.5</v>
      </c>
      <c r="AA301" s="462">
        <f>IF(O301="yes",+INDEX('Final Comp Values'!$BN:$BN,MATCH('Monthy Targets'!$B301,'Final Comp Values'!$C:$C,0)),0)</f>
        <v>10.5</v>
      </c>
      <c r="AB301" s="462">
        <f>IF(P301="yes",+INDEX('Final Comp Values'!$BR:$BR,MATCH('Monthy Targets'!$B301,'Final Comp Values'!$C:$C,0)),0)</f>
        <v>10.55</v>
      </c>
      <c r="AC301" s="462">
        <f>IF(Q301="yes",+INDEX('Final Comp Values'!$BR:$BR,MATCH('Monthy Targets'!$B301,'Final Comp Values'!$C:$C,0)),0)</f>
        <v>0</v>
      </c>
      <c r="AD301" s="462">
        <f>IF(R301="yes",+INDEX('Final Comp Values'!$BR:$BR,MATCH('Monthy Targets'!$B301,'Final Comp Values'!$C:$C,0)),0)</f>
        <v>0</v>
      </c>
      <c r="AE301" s="462">
        <f>IF(S301="yes",+INDEX('Final Comp Values'!$BV:$BV,MATCH('Monthy Targets'!$B301,'Final Comp Values'!$C:$C,0)),0)</f>
        <v>0</v>
      </c>
      <c r="AF301" s="462">
        <f>IF(T301="yes",+INDEX('Final Comp Values'!$BV:$BV,MATCH('Monthy Targets'!$B301,'Final Comp Values'!$C:$C,0)),0)</f>
        <v>0</v>
      </c>
      <c r="AG301" s="462">
        <f>IF(U301="yes",+INDEX('Final Comp Values'!$BV:$BV,MATCH('Monthy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t="str">
        <f>_xlfn.IFNA(+INDEX(Comp1!I:I,MATCH($B302,Comp1!$B:$B,0)),"No")</f>
        <v>Yes</v>
      </c>
      <c r="P302" s="14" t="str">
        <f>_xlfn.IFNA(+INDEX(Comp1!J:J,MATCH($B302,Comp1!$B:$B,0)),"No")</f>
        <v>Yes</v>
      </c>
      <c r="Q302" s="14">
        <f>_xlfn.IFNA(+INDEX(Comp1!K:K,MATCH($B302,Comp1!$B:$B,0)),"No")</f>
        <v>0</v>
      </c>
      <c r="R302" s="14">
        <f>_xlfn.IFNA(+INDEX(Comp1!L:L,MATCH($B302,Comp1!$B:$B,0)),"No")</f>
        <v>0</v>
      </c>
      <c r="S302" s="14">
        <f>_xlfn.IFNA(+INDEX(Comp1!M:M,MATCH($B302,Comp1!$B:$B,0)),"No")</f>
        <v>0</v>
      </c>
      <c r="T302" s="14">
        <f>_xlfn.IFNA(+INDEX(Comp1!N:N,MATCH($B302,Comp1!$B:$B,0)),"No")</f>
        <v>0</v>
      </c>
      <c r="U302" s="14">
        <f>_xlfn.IFNA(+INDEX(Comp1!O:O,MATCH($B302,Comp1!$B:$B,0)),"No")</f>
        <v>0</v>
      </c>
      <c r="V302" s="462">
        <f>IF(J302="yes",+INDEX('Final Comp Values'!$AY:$AY,MATCH('Monthy Targets'!$B302,'Final Comp Values'!C:C,0)),0)</f>
        <v>6.61</v>
      </c>
      <c r="W302" s="462">
        <f>IF(K302="yes",+INDEX('Final Comp Values'!$AY:$AY,MATCH('Monthy Targets'!$B302,'Final Comp Values'!$C:$C,0)),0)</f>
        <v>6.61</v>
      </c>
      <c r="X302" s="462">
        <f>IF(L302="yes",+INDEX('Final Comp Values'!$AY:$AY,MATCH('Monthy Targets'!$B302,'Final Comp Values'!$C:$C,0)),0)</f>
        <v>6.61</v>
      </c>
      <c r="Y302" s="462">
        <f>IF(M302="yes",+INDEX('Final Comp Values'!$BN:$BN,MATCH('Monthy Targets'!$B302,'Final Comp Values'!$C:$C,0)),0)</f>
        <v>6.61</v>
      </c>
      <c r="Z302" s="462">
        <f>IF(N302="yes",+INDEX('Final Comp Values'!$BN:$BN,MATCH('Monthy Targets'!$B302,'Final Comp Values'!$C:$C,0)),0)</f>
        <v>6.61</v>
      </c>
      <c r="AA302" s="462">
        <f>IF(O302="yes",+INDEX('Final Comp Values'!$BN:$BN,MATCH('Monthy Targets'!$B302,'Final Comp Values'!$C:$C,0)),0)</f>
        <v>6.61</v>
      </c>
      <c r="AB302" s="462">
        <f>IF(P302="yes",+INDEX('Final Comp Values'!$BR:$BR,MATCH('Monthy Targets'!$B302,'Final Comp Values'!$C:$C,0)),0)</f>
        <v>6.61</v>
      </c>
      <c r="AC302" s="462">
        <f>IF(Q302="yes",+INDEX('Final Comp Values'!$BR:$BR,MATCH('Monthy Targets'!$B302,'Final Comp Values'!$C:$C,0)),0)</f>
        <v>0</v>
      </c>
      <c r="AD302" s="462">
        <f>IF(R302="yes",+INDEX('Final Comp Values'!$BR:$BR,MATCH('Monthy Targets'!$B302,'Final Comp Values'!$C:$C,0)),0)</f>
        <v>0</v>
      </c>
      <c r="AE302" s="462">
        <f>IF(S302="yes",+INDEX('Final Comp Values'!$BV:$BV,MATCH('Monthy Targets'!$B302,'Final Comp Values'!$C:$C,0)),0)</f>
        <v>0</v>
      </c>
      <c r="AF302" s="462">
        <f>IF(T302="yes",+INDEX('Final Comp Values'!$BV:$BV,MATCH('Monthy Targets'!$B302,'Final Comp Values'!$C:$C,0)),0)</f>
        <v>0</v>
      </c>
      <c r="AG302" s="462">
        <f>IF(U302="yes",+INDEX('Final Comp Values'!$BV:$BV,MATCH('Monthy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t="str">
        <f>_xlfn.IFNA(+INDEX(Comp1!I:I,MATCH($B303,Comp1!$B:$B,0)),"No")</f>
        <v>Yes</v>
      </c>
      <c r="P303" s="14" t="str">
        <f>_xlfn.IFNA(+INDEX(Comp1!J:J,MATCH($B303,Comp1!$B:$B,0)),"No")</f>
        <v>Yes</v>
      </c>
      <c r="Q303" s="14">
        <f>_xlfn.IFNA(+INDEX(Comp1!K:K,MATCH($B303,Comp1!$B:$B,0)),"No")</f>
        <v>0</v>
      </c>
      <c r="R303" s="14">
        <f>_xlfn.IFNA(+INDEX(Comp1!L:L,MATCH($B303,Comp1!$B:$B,0)),"No")</f>
        <v>0</v>
      </c>
      <c r="S303" s="14">
        <f>_xlfn.IFNA(+INDEX(Comp1!M:M,MATCH($B303,Comp1!$B:$B,0)),"No")</f>
        <v>0</v>
      </c>
      <c r="T303" s="14">
        <f>_xlfn.IFNA(+INDEX(Comp1!N:N,MATCH($B303,Comp1!$B:$B,0)),"No")</f>
        <v>0</v>
      </c>
      <c r="U303" s="14">
        <f>_xlfn.IFNA(+INDEX(Comp1!O:O,MATCH($B303,Comp1!$B:$B,0)),"No")</f>
        <v>0</v>
      </c>
      <c r="V303" s="462">
        <f>IF(J303="yes",+INDEX('Final Comp Values'!$AY:$AY,MATCH('Monthy Targets'!$B303,'Final Comp Values'!C:C,0)),0)</f>
        <v>14.56</v>
      </c>
      <c r="W303" s="462">
        <f>IF(K303="yes",+INDEX('Final Comp Values'!$AY:$AY,MATCH('Monthy Targets'!$B303,'Final Comp Values'!$C:$C,0)),0)</f>
        <v>14.56</v>
      </c>
      <c r="X303" s="462">
        <f>IF(L303="yes",+INDEX('Final Comp Values'!$AY:$AY,MATCH('Monthy Targets'!$B303,'Final Comp Values'!$C:$C,0)),0)</f>
        <v>14.56</v>
      </c>
      <c r="Y303" s="462">
        <f>IF(M303="yes",+INDEX('Final Comp Values'!$BN:$BN,MATCH('Monthy Targets'!$B303,'Final Comp Values'!$C:$C,0)),0)</f>
        <v>14.56</v>
      </c>
      <c r="Z303" s="462">
        <f>IF(N303="yes",+INDEX('Final Comp Values'!$BN:$BN,MATCH('Monthy Targets'!$B303,'Final Comp Values'!$C:$C,0)),0)</f>
        <v>14.56</v>
      </c>
      <c r="AA303" s="462">
        <f>IF(O303="yes",+INDEX('Final Comp Values'!$BN:$BN,MATCH('Monthy Targets'!$B303,'Final Comp Values'!$C:$C,0)),0)</f>
        <v>14.56</v>
      </c>
      <c r="AB303" s="462">
        <f>IF(P303="yes",+INDEX('Final Comp Values'!$BR:$BR,MATCH('Monthy Targets'!$B303,'Final Comp Values'!$C:$C,0)),0)</f>
        <v>14.64</v>
      </c>
      <c r="AC303" s="462">
        <f>IF(Q303="yes",+INDEX('Final Comp Values'!$BR:$BR,MATCH('Monthy Targets'!$B303,'Final Comp Values'!$C:$C,0)),0)</f>
        <v>0</v>
      </c>
      <c r="AD303" s="462">
        <f>IF(R303="yes",+INDEX('Final Comp Values'!$BR:$BR,MATCH('Monthy Targets'!$B303,'Final Comp Values'!$C:$C,0)),0)</f>
        <v>0</v>
      </c>
      <c r="AE303" s="462">
        <f>IF(S303="yes",+INDEX('Final Comp Values'!$BV:$BV,MATCH('Monthy Targets'!$B303,'Final Comp Values'!$C:$C,0)),0)</f>
        <v>0</v>
      </c>
      <c r="AF303" s="462">
        <f>IF(T303="yes",+INDEX('Final Comp Values'!$BV:$BV,MATCH('Monthy Targets'!$B303,'Final Comp Values'!$C:$C,0)),0)</f>
        <v>0</v>
      </c>
      <c r="AG303" s="462">
        <f>IF(U303="yes",+INDEX('Final Comp Values'!$BV:$BV,MATCH('Monthy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c r="F304" s="183" t="str">
        <f>+FY2018_ALL_Targets!F304</f>
        <v>MRSA West</v>
      </c>
      <c r="G304" s="183" t="s">
        <v>3334</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t="str">
        <f>_xlfn.IFNA(+INDEX(Comp1!I:I,MATCH($B304,Comp1!$B:$B,0)),"No")</f>
        <v>Yes</v>
      </c>
      <c r="P304" s="14" t="str">
        <f>_xlfn.IFNA(+INDEX(Comp1!J:J,MATCH($B304,Comp1!$B:$B,0)),"No")</f>
        <v>Yes</v>
      </c>
      <c r="Q304" s="14">
        <f>_xlfn.IFNA(+INDEX(Comp1!K:K,MATCH($B304,Comp1!$B:$B,0)),"No")</f>
        <v>0</v>
      </c>
      <c r="R304" s="14">
        <f>_xlfn.IFNA(+INDEX(Comp1!L:L,MATCH($B304,Comp1!$B:$B,0)),"No")</f>
        <v>0</v>
      </c>
      <c r="S304" s="14">
        <f>_xlfn.IFNA(+INDEX(Comp1!M:M,MATCH($B304,Comp1!$B:$B,0)),"No")</f>
        <v>0</v>
      </c>
      <c r="T304" s="14">
        <f>_xlfn.IFNA(+INDEX(Comp1!N:N,MATCH($B304,Comp1!$B:$B,0)),"No")</f>
        <v>0</v>
      </c>
      <c r="U304" s="14">
        <f>_xlfn.IFNA(+INDEX(Comp1!O:O,MATCH($B304,Comp1!$B:$B,0)),"No")</f>
        <v>0</v>
      </c>
      <c r="V304" s="462">
        <f>IF(J304="yes",+INDEX('Final Comp Values'!$AY:$AY,MATCH('Monthy Targets'!$B304,'Final Comp Values'!C:C,0)),0)</f>
        <v>3.24</v>
      </c>
      <c r="W304" s="462">
        <f>IF(K304="yes",+INDEX('Final Comp Values'!$AY:$AY,MATCH('Monthy Targets'!$B304,'Final Comp Values'!$C:$C,0)),0)</f>
        <v>3.24</v>
      </c>
      <c r="X304" s="462">
        <f>IF(L304="yes",+INDEX('Final Comp Values'!$AY:$AY,MATCH('Monthy Targets'!$B304,'Final Comp Values'!$C:$C,0)),0)</f>
        <v>3.24</v>
      </c>
      <c r="Y304" s="462">
        <f>IF(M304="yes",+INDEX('Final Comp Values'!$BN:$BN,MATCH('Monthy Targets'!$B304,'Final Comp Values'!$C:$C,0)),0)</f>
        <v>3.24</v>
      </c>
      <c r="Z304" s="462">
        <f>IF(N304="yes",+INDEX('Final Comp Values'!$BN:$BN,MATCH('Monthy Targets'!$B304,'Final Comp Values'!$C:$C,0)),0)</f>
        <v>3.24</v>
      </c>
      <c r="AA304" s="462">
        <f>IF(O304="yes",+INDEX('Final Comp Values'!$BN:$BN,MATCH('Monthy Targets'!$B304,'Final Comp Values'!$C:$C,0)),0)</f>
        <v>3.24</v>
      </c>
      <c r="AB304" s="462">
        <f>IF(P304="yes",+INDEX('Final Comp Values'!$BR:$BR,MATCH('Monthy Targets'!$B304,'Final Comp Values'!$C:$C,0)),0)</f>
        <v>3.26</v>
      </c>
      <c r="AC304" s="462">
        <f>IF(Q304="yes",+INDEX('Final Comp Values'!$BR:$BR,MATCH('Monthy Targets'!$B304,'Final Comp Values'!$C:$C,0)),0)</f>
        <v>0</v>
      </c>
      <c r="AD304" s="462">
        <f>IF(R304="yes",+INDEX('Final Comp Values'!$BR:$BR,MATCH('Monthy Targets'!$B304,'Final Comp Values'!$C:$C,0)),0)</f>
        <v>0</v>
      </c>
      <c r="AE304" s="462">
        <f>IF(S304="yes",+INDEX('Final Comp Values'!$BV:$BV,MATCH('Monthy Targets'!$B304,'Final Comp Values'!$C:$C,0)),0)</f>
        <v>0</v>
      </c>
      <c r="AF304" s="462">
        <f>IF(T304="yes",+INDEX('Final Comp Values'!$BV:$BV,MATCH('Monthy Targets'!$B304,'Final Comp Values'!$C:$C,0)),0)</f>
        <v>0</v>
      </c>
      <c r="AG304" s="462">
        <f>IF(U304="yes",+INDEX('Final Comp Values'!$BV:$BV,MATCH('Monthy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t="str">
        <f>_xlfn.IFNA(+INDEX(Comp1!I:I,MATCH($B305,Comp1!$B:$B,0)),"No")</f>
        <v>Yes</v>
      </c>
      <c r="P305" s="14" t="str">
        <f>_xlfn.IFNA(+INDEX(Comp1!J:J,MATCH($B305,Comp1!$B:$B,0)),"No")</f>
        <v>Yes</v>
      </c>
      <c r="Q305" s="14">
        <f>_xlfn.IFNA(+INDEX(Comp1!K:K,MATCH($B305,Comp1!$B:$B,0)),"No")</f>
        <v>0</v>
      </c>
      <c r="R305" s="14">
        <f>_xlfn.IFNA(+INDEX(Comp1!L:L,MATCH($B305,Comp1!$B:$B,0)),"No")</f>
        <v>0</v>
      </c>
      <c r="S305" s="14">
        <f>_xlfn.IFNA(+INDEX(Comp1!M:M,MATCH($B305,Comp1!$B:$B,0)),"No")</f>
        <v>0</v>
      </c>
      <c r="T305" s="14">
        <f>_xlfn.IFNA(+INDEX(Comp1!N:N,MATCH($B305,Comp1!$B:$B,0)),"No")</f>
        <v>0</v>
      </c>
      <c r="U305" s="14">
        <f>_xlfn.IFNA(+INDEX(Comp1!O:O,MATCH($B305,Comp1!$B:$B,0)),"No")</f>
        <v>0</v>
      </c>
      <c r="V305" s="462">
        <f>IF(J305="yes",+INDEX('Final Comp Values'!$AY:$AY,MATCH('Monthy Targets'!$B305,'Final Comp Values'!C:C,0)),0)</f>
        <v>1.32</v>
      </c>
      <c r="W305" s="462">
        <f>IF(K305="yes",+INDEX('Final Comp Values'!$AY:$AY,MATCH('Monthy Targets'!$B305,'Final Comp Values'!$C:$C,0)),0)</f>
        <v>1.32</v>
      </c>
      <c r="X305" s="462">
        <f>IF(L305="yes",+INDEX('Final Comp Values'!$AY:$AY,MATCH('Monthy Targets'!$B305,'Final Comp Values'!$C:$C,0)),0)</f>
        <v>1.32</v>
      </c>
      <c r="Y305" s="462">
        <f>IF(M305="yes",+INDEX('Final Comp Values'!$BN:$BN,MATCH('Monthy Targets'!$B305,'Final Comp Values'!$C:$C,0)),0)</f>
        <v>1.32</v>
      </c>
      <c r="Z305" s="462">
        <f>IF(N305="yes",+INDEX('Final Comp Values'!$BN:$BN,MATCH('Monthy Targets'!$B305,'Final Comp Values'!$C:$C,0)),0)</f>
        <v>1.32</v>
      </c>
      <c r="AA305" s="462">
        <f>IF(O305="yes",+INDEX('Final Comp Values'!$BN:$BN,MATCH('Monthy Targets'!$B305,'Final Comp Values'!$C:$C,0)),0)</f>
        <v>1.32</v>
      </c>
      <c r="AB305" s="462">
        <f>IF(P305="yes",+INDEX('Final Comp Values'!$BR:$BR,MATCH('Monthy Targets'!$B305,'Final Comp Values'!$C:$C,0)),0)</f>
        <v>1.33</v>
      </c>
      <c r="AC305" s="462">
        <f>IF(Q305="yes",+INDEX('Final Comp Values'!$BR:$BR,MATCH('Monthy Targets'!$B305,'Final Comp Values'!$C:$C,0)),0)</f>
        <v>0</v>
      </c>
      <c r="AD305" s="462">
        <f>IF(R305="yes",+INDEX('Final Comp Values'!$BR:$BR,MATCH('Monthy Targets'!$B305,'Final Comp Values'!$C:$C,0)),0)</f>
        <v>0</v>
      </c>
      <c r="AE305" s="462">
        <f>IF(S305="yes",+INDEX('Final Comp Values'!$BV:$BV,MATCH('Monthy Targets'!$B305,'Final Comp Values'!$C:$C,0)),0)</f>
        <v>0</v>
      </c>
      <c r="AF305" s="462">
        <f>IF(T305="yes",+INDEX('Final Comp Values'!$BV:$BV,MATCH('Monthy Targets'!$B305,'Final Comp Values'!$C:$C,0)),0)</f>
        <v>0</v>
      </c>
      <c r="AG305" s="462">
        <f>IF(U305="yes",+INDEX('Final Comp Values'!$BV:$BV,MATCH('Monthy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t="str">
        <f>_xlfn.IFNA(+INDEX(Comp1!I:I,MATCH($B306,Comp1!$B:$B,0)),"No")</f>
        <v>Yes</v>
      </c>
      <c r="P306" s="14" t="str">
        <f>_xlfn.IFNA(+INDEX(Comp1!J:J,MATCH($B306,Comp1!$B:$B,0)),"No")</f>
        <v>Yes</v>
      </c>
      <c r="Q306" s="14">
        <f>_xlfn.IFNA(+INDEX(Comp1!K:K,MATCH($B306,Comp1!$B:$B,0)),"No")</f>
        <v>0</v>
      </c>
      <c r="R306" s="14">
        <f>_xlfn.IFNA(+INDEX(Comp1!L:L,MATCH($B306,Comp1!$B:$B,0)),"No")</f>
        <v>0</v>
      </c>
      <c r="S306" s="14">
        <f>_xlfn.IFNA(+INDEX(Comp1!M:M,MATCH($B306,Comp1!$B:$B,0)),"No")</f>
        <v>0</v>
      </c>
      <c r="T306" s="14">
        <f>_xlfn.IFNA(+INDEX(Comp1!N:N,MATCH($B306,Comp1!$B:$B,0)),"No")</f>
        <v>0</v>
      </c>
      <c r="U306" s="14">
        <f>_xlfn.IFNA(+INDEX(Comp1!O:O,MATCH($B306,Comp1!$B:$B,0)),"No")</f>
        <v>0</v>
      </c>
      <c r="V306" s="462">
        <f>IF(J306="yes",+INDEX('Final Comp Values'!$AY:$AY,MATCH('Monthy Targets'!$B306,'Final Comp Values'!C:C,0)),0)</f>
        <v>16.43</v>
      </c>
      <c r="W306" s="462">
        <f>IF(K306="yes",+INDEX('Final Comp Values'!$AY:$AY,MATCH('Monthy Targets'!$B306,'Final Comp Values'!$C:$C,0)),0)</f>
        <v>16.43</v>
      </c>
      <c r="X306" s="462">
        <f>IF(L306="yes",+INDEX('Final Comp Values'!$AY:$AY,MATCH('Monthy Targets'!$B306,'Final Comp Values'!$C:$C,0)),0)</f>
        <v>16.43</v>
      </c>
      <c r="Y306" s="462">
        <f>IF(M306="yes",+INDEX('Final Comp Values'!$BN:$BN,MATCH('Monthy Targets'!$B306,'Final Comp Values'!$C:$C,0)),0)</f>
        <v>16.43</v>
      </c>
      <c r="Z306" s="462">
        <f>IF(N306="yes",+INDEX('Final Comp Values'!$BN:$BN,MATCH('Monthy Targets'!$B306,'Final Comp Values'!$C:$C,0)),0)</f>
        <v>16.43</v>
      </c>
      <c r="AA306" s="462">
        <f>IF(O306="yes",+INDEX('Final Comp Values'!$BN:$BN,MATCH('Monthy Targets'!$B306,'Final Comp Values'!$C:$C,0)),0)</f>
        <v>16.43</v>
      </c>
      <c r="AB306" s="462">
        <f>IF(P306="yes",+INDEX('Final Comp Values'!$BR:$BR,MATCH('Monthy Targets'!$B306,'Final Comp Values'!$C:$C,0)),0)</f>
        <v>16.5</v>
      </c>
      <c r="AC306" s="462">
        <f>IF(Q306="yes",+INDEX('Final Comp Values'!$BR:$BR,MATCH('Monthy Targets'!$B306,'Final Comp Values'!$C:$C,0)),0)</f>
        <v>0</v>
      </c>
      <c r="AD306" s="462">
        <f>IF(R306="yes",+INDEX('Final Comp Values'!$BR:$BR,MATCH('Monthy Targets'!$B306,'Final Comp Values'!$C:$C,0)),0)</f>
        <v>0</v>
      </c>
      <c r="AE306" s="462">
        <f>IF(S306="yes",+INDEX('Final Comp Values'!$BV:$BV,MATCH('Monthy Targets'!$B306,'Final Comp Values'!$C:$C,0)),0)</f>
        <v>0</v>
      </c>
      <c r="AF306" s="462">
        <f>IF(T306="yes",+INDEX('Final Comp Values'!$BV:$BV,MATCH('Monthy Targets'!$B306,'Final Comp Values'!$C:$C,0)),0)</f>
        <v>0</v>
      </c>
      <c r="AG306" s="462">
        <f>IF(U306="yes",+INDEX('Final Comp Values'!$BV:$BV,MATCH('Monthy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t="str">
        <f>_xlfn.IFNA(+INDEX(Comp1!I:I,MATCH($B307,Comp1!$B:$B,0)),"No")</f>
        <v>Yes</v>
      </c>
      <c r="P307" s="14" t="str">
        <f>_xlfn.IFNA(+INDEX(Comp1!J:J,MATCH($B307,Comp1!$B:$B,0)),"No")</f>
        <v>Yes</v>
      </c>
      <c r="Q307" s="14">
        <f>_xlfn.IFNA(+INDEX(Comp1!K:K,MATCH($B307,Comp1!$B:$B,0)),"No")</f>
        <v>0</v>
      </c>
      <c r="R307" s="14">
        <f>_xlfn.IFNA(+INDEX(Comp1!L:L,MATCH($B307,Comp1!$B:$B,0)),"No")</f>
        <v>0</v>
      </c>
      <c r="S307" s="14">
        <f>_xlfn.IFNA(+INDEX(Comp1!M:M,MATCH($B307,Comp1!$B:$B,0)),"No")</f>
        <v>0</v>
      </c>
      <c r="T307" s="14">
        <f>_xlfn.IFNA(+INDEX(Comp1!N:N,MATCH($B307,Comp1!$B:$B,0)),"No")</f>
        <v>0</v>
      </c>
      <c r="U307" s="14">
        <f>_xlfn.IFNA(+INDEX(Comp1!O:O,MATCH($B307,Comp1!$B:$B,0)),"No")</f>
        <v>0</v>
      </c>
      <c r="V307" s="462">
        <f>IF(J307="yes",+INDEX('Final Comp Values'!$AY:$AY,MATCH('Monthy Targets'!$B307,'Final Comp Values'!C:C,0)),0)</f>
        <v>14.13</v>
      </c>
      <c r="W307" s="462">
        <f>IF(K307="yes",+INDEX('Final Comp Values'!$AY:$AY,MATCH('Monthy Targets'!$B307,'Final Comp Values'!$C:$C,0)),0)</f>
        <v>14.13</v>
      </c>
      <c r="X307" s="462">
        <f>IF(L307="yes",+INDEX('Final Comp Values'!$AY:$AY,MATCH('Monthy Targets'!$B307,'Final Comp Values'!$C:$C,0)),0)</f>
        <v>14.13</v>
      </c>
      <c r="Y307" s="462">
        <f>IF(M307="yes",+INDEX('Final Comp Values'!$BN:$BN,MATCH('Monthy Targets'!$B307,'Final Comp Values'!$C:$C,0)),0)</f>
        <v>14.13</v>
      </c>
      <c r="Z307" s="462">
        <f>IF(N307="yes",+INDEX('Final Comp Values'!$BN:$BN,MATCH('Monthy Targets'!$B307,'Final Comp Values'!$C:$C,0)),0)</f>
        <v>14.13</v>
      </c>
      <c r="AA307" s="462">
        <f>IF(O307="yes",+INDEX('Final Comp Values'!$BN:$BN,MATCH('Monthy Targets'!$B307,'Final Comp Values'!$C:$C,0)),0)</f>
        <v>14.13</v>
      </c>
      <c r="AB307" s="462">
        <f>IF(P307="yes",+INDEX('Final Comp Values'!$BR:$BR,MATCH('Monthy Targets'!$B307,'Final Comp Values'!$C:$C,0)),0)</f>
        <v>14.12</v>
      </c>
      <c r="AC307" s="462">
        <f>IF(Q307="yes",+INDEX('Final Comp Values'!$BR:$BR,MATCH('Monthy Targets'!$B307,'Final Comp Values'!$C:$C,0)),0)</f>
        <v>0</v>
      </c>
      <c r="AD307" s="462">
        <f>IF(R307="yes",+INDEX('Final Comp Values'!$BR:$BR,MATCH('Monthy Targets'!$B307,'Final Comp Values'!$C:$C,0)),0)</f>
        <v>0</v>
      </c>
      <c r="AE307" s="462">
        <f>IF(S307="yes",+INDEX('Final Comp Values'!$BV:$BV,MATCH('Monthy Targets'!$B307,'Final Comp Values'!$C:$C,0)),0)</f>
        <v>0</v>
      </c>
      <c r="AF307" s="462">
        <f>IF(T307="yes",+INDEX('Final Comp Values'!$BV:$BV,MATCH('Monthy Targets'!$B307,'Final Comp Values'!$C:$C,0)),0)</f>
        <v>0</v>
      </c>
      <c r="AG307" s="462">
        <f>IF(U307="yes",+INDEX('Final Comp Values'!$BV:$BV,MATCH('Monthy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t="str">
        <f>_xlfn.IFNA(+INDEX(Comp1!I:I,MATCH($B308,Comp1!$B:$B,0)),"No")</f>
        <v>Yes</v>
      </c>
      <c r="P308" s="14" t="str">
        <f>_xlfn.IFNA(+INDEX(Comp1!J:J,MATCH($B308,Comp1!$B:$B,0)),"No")</f>
        <v>Yes</v>
      </c>
      <c r="Q308" s="14">
        <f>_xlfn.IFNA(+INDEX(Comp1!K:K,MATCH($B308,Comp1!$B:$B,0)),"No")</f>
        <v>0</v>
      </c>
      <c r="R308" s="14">
        <f>_xlfn.IFNA(+INDEX(Comp1!L:L,MATCH($B308,Comp1!$B:$B,0)),"No")</f>
        <v>0</v>
      </c>
      <c r="S308" s="14">
        <f>_xlfn.IFNA(+INDEX(Comp1!M:M,MATCH($B308,Comp1!$B:$B,0)),"No")</f>
        <v>0</v>
      </c>
      <c r="T308" s="14">
        <f>_xlfn.IFNA(+INDEX(Comp1!N:N,MATCH($B308,Comp1!$B:$B,0)),"No")</f>
        <v>0</v>
      </c>
      <c r="U308" s="14">
        <f>_xlfn.IFNA(+INDEX(Comp1!O:O,MATCH($B308,Comp1!$B:$B,0)),"No")</f>
        <v>0</v>
      </c>
      <c r="V308" s="462">
        <f>IF(J308="yes",+INDEX('Final Comp Values'!$AY:$AY,MATCH('Monthy Targets'!$B308,'Final Comp Values'!C:C,0)),0)</f>
        <v>10.4</v>
      </c>
      <c r="W308" s="462">
        <f>IF(K308="yes",+INDEX('Final Comp Values'!$AY:$AY,MATCH('Monthy Targets'!$B308,'Final Comp Values'!$C:$C,0)),0)</f>
        <v>10.4</v>
      </c>
      <c r="X308" s="462">
        <f>IF(L308="yes",+INDEX('Final Comp Values'!$AY:$AY,MATCH('Monthy Targets'!$B308,'Final Comp Values'!$C:$C,0)),0)</f>
        <v>10.4</v>
      </c>
      <c r="Y308" s="462">
        <f>IF(M308="yes",+INDEX('Final Comp Values'!$BN:$BN,MATCH('Monthy Targets'!$B308,'Final Comp Values'!$C:$C,0)),0)</f>
        <v>10.4</v>
      </c>
      <c r="Z308" s="462">
        <f>IF(N308="yes",+INDEX('Final Comp Values'!$BN:$BN,MATCH('Monthy Targets'!$B308,'Final Comp Values'!$C:$C,0)),0)</f>
        <v>10.4</v>
      </c>
      <c r="AA308" s="462">
        <f>IF(O308="yes",+INDEX('Final Comp Values'!$BN:$BN,MATCH('Monthy Targets'!$B308,'Final Comp Values'!$C:$C,0)),0)</f>
        <v>10.4</v>
      </c>
      <c r="AB308" s="462">
        <f>IF(P308="yes",+INDEX('Final Comp Values'!$BR:$BR,MATCH('Monthy Targets'!$B308,'Final Comp Values'!$C:$C,0)),0)</f>
        <v>10.45</v>
      </c>
      <c r="AC308" s="462">
        <f>IF(Q308="yes",+INDEX('Final Comp Values'!$BR:$BR,MATCH('Monthy Targets'!$B308,'Final Comp Values'!$C:$C,0)),0)</f>
        <v>0</v>
      </c>
      <c r="AD308" s="462">
        <f>IF(R308="yes",+INDEX('Final Comp Values'!$BR:$BR,MATCH('Monthy Targets'!$B308,'Final Comp Values'!$C:$C,0)),0)</f>
        <v>0</v>
      </c>
      <c r="AE308" s="462">
        <f>IF(S308="yes",+INDEX('Final Comp Values'!$BV:$BV,MATCH('Monthy Targets'!$B308,'Final Comp Values'!$C:$C,0)),0)</f>
        <v>0</v>
      </c>
      <c r="AF308" s="462">
        <f>IF(T308="yes",+INDEX('Final Comp Values'!$BV:$BV,MATCH('Monthy Targets'!$B308,'Final Comp Values'!$C:$C,0)),0)</f>
        <v>0</v>
      </c>
      <c r="AG308" s="462">
        <f>IF(U308="yes",+INDEX('Final Comp Values'!$BV:$BV,MATCH('Monthy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t="str">
        <f>_xlfn.IFNA(+INDEX(Comp1!I:I,MATCH($B309,Comp1!$B:$B,0)),"No")</f>
        <v>Yes</v>
      </c>
      <c r="P309" s="14" t="str">
        <f>_xlfn.IFNA(+INDEX(Comp1!J:J,MATCH($B309,Comp1!$B:$B,0)),"No")</f>
        <v>Yes</v>
      </c>
      <c r="Q309" s="14">
        <f>_xlfn.IFNA(+INDEX(Comp1!K:K,MATCH($B309,Comp1!$B:$B,0)),"No")</f>
        <v>0</v>
      </c>
      <c r="R309" s="14">
        <f>_xlfn.IFNA(+INDEX(Comp1!L:L,MATCH($B309,Comp1!$B:$B,0)),"No")</f>
        <v>0</v>
      </c>
      <c r="S309" s="14">
        <f>_xlfn.IFNA(+INDEX(Comp1!M:M,MATCH($B309,Comp1!$B:$B,0)),"No")</f>
        <v>0</v>
      </c>
      <c r="T309" s="14">
        <f>_xlfn.IFNA(+INDEX(Comp1!N:N,MATCH($B309,Comp1!$B:$B,0)),"No")</f>
        <v>0</v>
      </c>
      <c r="U309" s="14">
        <f>_xlfn.IFNA(+INDEX(Comp1!O:O,MATCH($B309,Comp1!$B:$B,0)),"No")</f>
        <v>0</v>
      </c>
      <c r="V309" s="462">
        <f>IF(J309="yes",+INDEX('Final Comp Values'!$AY:$AY,MATCH('Monthy Targets'!$B309,'Final Comp Values'!C:C,0)),0)</f>
        <v>6.19</v>
      </c>
      <c r="W309" s="462">
        <f>IF(K309="yes",+INDEX('Final Comp Values'!$AY:$AY,MATCH('Monthy Targets'!$B309,'Final Comp Values'!$C:$C,0)),0)</f>
        <v>6.19</v>
      </c>
      <c r="X309" s="462">
        <f>IF(L309="yes",+INDEX('Final Comp Values'!$AY:$AY,MATCH('Monthy Targets'!$B309,'Final Comp Values'!$C:$C,0)),0)</f>
        <v>6.19</v>
      </c>
      <c r="Y309" s="462">
        <f>IF(M309="yes",+INDEX('Final Comp Values'!$BN:$BN,MATCH('Monthy Targets'!$B309,'Final Comp Values'!$C:$C,0)),0)</f>
        <v>6.19</v>
      </c>
      <c r="Z309" s="462">
        <f>IF(N309="yes",+INDEX('Final Comp Values'!$BN:$BN,MATCH('Monthy Targets'!$B309,'Final Comp Values'!$C:$C,0)),0)</f>
        <v>6.19</v>
      </c>
      <c r="AA309" s="462">
        <f>IF(O309="yes",+INDEX('Final Comp Values'!$BN:$BN,MATCH('Monthy Targets'!$B309,'Final Comp Values'!$C:$C,0)),0)</f>
        <v>6.19</v>
      </c>
      <c r="AB309" s="462">
        <f>IF(P309="yes",+INDEX('Final Comp Values'!$BR:$BR,MATCH('Monthy Targets'!$B309,'Final Comp Values'!$C:$C,0)),0)</f>
        <v>6.22</v>
      </c>
      <c r="AC309" s="462">
        <f>IF(Q309="yes",+INDEX('Final Comp Values'!$BR:$BR,MATCH('Monthy Targets'!$B309,'Final Comp Values'!$C:$C,0)),0)</f>
        <v>0</v>
      </c>
      <c r="AD309" s="462">
        <f>IF(R309="yes",+INDEX('Final Comp Values'!$BR:$BR,MATCH('Monthy Targets'!$B309,'Final Comp Values'!$C:$C,0)),0)</f>
        <v>0</v>
      </c>
      <c r="AE309" s="462">
        <f>IF(S309="yes",+INDEX('Final Comp Values'!$BV:$BV,MATCH('Monthy Targets'!$B309,'Final Comp Values'!$C:$C,0)),0)</f>
        <v>0</v>
      </c>
      <c r="AF309" s="462">
        <f>IF(T309="yes",+INDEX('Final Comp Values'!$BV:$BV,MATCH('Monthy Targets'!$B309,'Final Comp Values'!$C:$C,0)),0)</f>
        <v>0</v>
      </c>
      <c r="AG309" s="462">
        <f>IF(U309="yes",+INDEX('Final Comp Values'!$BV:$BV,MATCH('Monthy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2">
        <f>IF(J310="yes",+INDEX('Final Comp Values'!$AY:$AY,MATCH('Monthy Targets'!$B310,'Final Comp Values'!C:C,0)),0)</f>
        <v>0</v>
      </c>
      <c r="W310" s="462">
        <f>IF(K310="yes",+INDEX('Final Comp Values'!$AY:$AY,MATCH('Monthy Targets'!$B310,'Final Comp Values'!$C:$C,0)),0)</f>
        <v>0</v>
      </c>
      <c r="X310" s="462">
        <f>IF(L310="yes",+INDEX('Final Comp Values'!$AY:$AY,MATCH('Monthy Targets'!$B310,'Final Comp Values'!$C:$C,0)),0)</f>
        <v>0</v>
      </c>
      <c r="Y310" s="462">
        <f>IF(M310="yes",+INDEX('Final Comp Values'!$BN:$BN,MATCH('Monthy Targets'!$B310,'Final Comp Values'!$C:$C,0)),0)</f>
        <v>0</v>
      </c>
      <c r="Z310" s="462">
        <f>IF(N310="yes",+INDEX('Final Comp Values'!$BN:$BN,MATCH('Monthy Targets'!$B310,'Final Comp Values'!$C:$C,0)),0)</f>
        <v>0</v>
      </c>
      <c r="AA310" s="462">
        <f>IF(O310="yes",+INDEX('Final Comp Values'!$BN:$BN,MATCH('Monthy Targets'!$B310,'Final Comp Values'!$C:$C,0)),0)</f>
        <v>0</v>
      </c>
      <c r="AB310" s="462">
        <f>IF(P310="yes",+INDEX('Final Comp Values'!$BR:$BR,MATCH('Monthy Targets'!$B310,'Final Comp Values'!$C:$C,0)),0)</f>
        <v>0</v>
      </c>
      <c r="AC310" s="462">
        <f>IF(Q310="yes",+INDEX('Final Comp Values'!$BR:$BR,MATCH('Monthy Targets'!$B310,'Final Comp Values'!$C:$C,0)),0)</f>
        <v>0</v>
      </c>
      <c r="AD310" s="462">
        <f>IF(R310="yes",+INDEX('Final Comp Values'!$BR:$BR,MATCH('Monthy Targets'!$B310,'Final Comp Values'!$C:$C,0)),0)</f>
        <v>0</v>
      </c>
      <c r="AE310" s="462">
        <f>IF(S310="yes",+INDEX('Final Comp Values'!$BV:$BV,MATCH('Monthy Targets'!$B310,'Final Comp Values'!$C:$C,0)),0)</f>
        <v>0</v>
      </c>
      <c r="AF310" s="462">
        <f>IF(T310="yes",+INDEX('Final Comp Values'!$BV:$BV,MATCH('Monthy Targets'!$B310,'Final Comp Values'!$C:$C,0)),0)</f>
        <v>0</v>
      </c>
      <c r="AG310" s="462">
        <f>IF(U310="yes",+INDEX('Final Comp Values'!$BV:$BV,MATCH('Monthy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t="str">
        <f>_xlfn.IFNA(+INDEX(Comp1!I:I,MATCH($B311,Comp1!$B:$B,0)),"No")</f>
        <v>Yes</v>
      </c>
      <c r="P311" s="14" t="str">
        <f>_xlfn.IFNA(+INDEX(Comp1!J:J,MATCH($B311,Comp1!$B:$B,0)),"No")</f>
        <v>Yes</v>
      </c>
      <c r="Q311" s="14">
        <f>_xlfn.IFNA(+INDEX(Comp1!K:K,MATCH($B311,Comp1!$B:$B,0)),"No")</f>
        <v>0</v>
      </c>
      <c r="R311" s="14">
        <f>_xlfn.IFNA(+INDEX(Comp1!L:L,MATCH($B311,Comp1!$B:$B,0)),"No")</f>
        <v>0</v>
      </c>
      <c r="S311" s="14">
        <f>_xlfn.IFNA(+INDEX(Comp1!M:M,MATCH($B311,Comp1!$B:$B,0)),"No")</f>
        <v>0</v>
      </c>
      <c r="T311" s="14">
        <f>_xlfn.IFNA(+INDEX(Comp1!N:N,MATCH($B311,Comp1!$B:$B,0)),"No")</f>
        <v>0</v>
      </c>
      <c r="U311" s="14">
        <f>_xlfn.IFNA(+INDEX(Comp1!O:O,MATCH($B311,Comp1!$B:$B,0)),"No")</f>
        <v>0</v>
      </c>
      <c r="V311" s="462">
        <f>IF(J311="yes",+INDEX('Final Comp Values'!$AY:$AY,MATCH('Monthy Targets'!$B311,'Final Comp Values'!C:C,0)),0)</f>
        <v>6.64</v>
      </c>
      <c r="W311" s="462">
        <f>IF(K311="yes",+INDEX('Final Comp Values'!$AY:$AY,MATCH('Monthy Targets'!$B311,'Final Comp Values'!$C:$C,0)),0)</f>
        <v>6.64</v>
      </c>
      <c r="X311" s="462">
        <f>IF(L311="yes",+INDEX('Final Comp Values'!$AY:$AY,MATCH('Monthy Targets'!$B311,'Final Comp Values'!$C:$C,0)),0)</f>
        <v>6.64</v>
      </c>
      <c r="Y311" s="462">
        <f>IF(M311="yes",+INDEX('Final Comp Values'!$BN:$BN,MATCH('Monthy Targets'!$B311,'Final Comp Values'!$C:$C,0)),0)</f>
        <v>6.64</v>
      </c>
      <c r="Z311" s="462">
        <f>IF(N311="yes",+INDEX('Final Comp Values'!$BN:$BN,MATCH('Monthy Targets'!$B311,'Final Comp Values'!$C:$C,0)),0)</f>
        <v>6.64</v>
      </c>
      <c r="AA311" s="462">
        <f>IF(O311="yes",+INDEX('Final Comp Values'!$BN:$BN,MATCH('Monthy Targets'!$B311,'Final Comp Values'!$C:$C,0)),0)</f>
        <v>6.64</v>
      </c>
      <c r="AB311" s="462">
        <f>IF(P311="yes",+INDEX('Final Comp Values'!$BR:$BR,MATCH('Monthy Targets'!$B311,'Final Comp Values'!$C:$C,0)),0)</f>
        <v>6.67</v>
      </c>
      <c r="AC311" s="462">
        <f>IF(Q311="yes",+INDEX('Final Comp Values'!$BR:$BR,MATCH('Monthy Targets'!$B311,'Final Comp Values'!$C:$C,0)),0)</f>
        <v>0</v>
      </c>
      <c r="AD311" s="462">
        <f>IF(R311="yes",+INDEX('Final Comp Values'!$BR:$BR,MATCH('Monthy Targets'!$B311,'Final Comp Values'!$C:$C,0)),0)</f>
        <v>0</v>
      </c>
      <c r="AE311" s="462">
        <f>IF(S311="yes",+INDEX('Final Comp Values'!$BV:$BV,MATCH('Monthy Targets'!$B311,'Final Comp Values'!$C:$C,0)),0)</f>
        <v>0</v>
      </c>
      <c r="AF311" s="462">
        <f>IF(T311="yes",+INDEX('Final Comp Values'!$BV:$BV,MATCH('Monthy Targets'!$B311,'Final Comp Values'!$C:$C,0)),0)</f>
        <v>0</v>
      </c>
      <c r="AG311" s="462">
        <f>IF(U311="yes",+INDEX('Final Comp Values'!$BV:$BV,MATCH('Monthy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2">
        <f>IF(J312="yes",+INDEX('Final Comp Values'!$AY:$AY,MATCH('Monthy Targets'!$B312,'Final Comp Values'!C:C,0)),0)</f>
        <v>0</v>
      </c>
      <c r="W312" s="462">
        <f>IF(K312="yes",+INDEX('Final Comp Values'!$AY:$AY,MATCH('Monthy Targets'!$B312,'Final Comp Values'!$C:$C,0)),0)</f>
        <v>0</v>
      </c>
      <c r="X312" s="462">
        <f>IF(L312="yes",+INDEX('Final Comp Values'!$AY:$AY,MATCH('Monthy Targets'!$B312,'Final Comp Values'!$C:$C,0)),0)</f>
        <v>0</v>
      </c>
      <c r="Y312" s="462">
        <f>IF(M312="yes",+INDEX('Final Comp Values'!$BN:$BN,MATCH('Monthy Targets'!$B312,'Final Comp Values'!$C:$C,0)),0)</f>
        <v>0</v>
      </c>
      <c r="Z312" s="462">
        <f>IF(N312="yes",+INDEX('Final Comp Values'!$BN:$BN,MATCH('Monthy Targets'!$B312,'Final Comp Values'!$C:$C,0)),0)</f>
        <v>0</v>
      </c>
      <c r="AA312" s="462">
        <f>IF(O312="yes",+INDEX('Final Comp Values'!$BN:$BN,MATCH('Monthy Targets'!$B312,'Final Comp Values'!$C:$C,0)),0)</f>
        <v>0</v>
      </c>
      <c r="AB312" s="462">
        <f>IF(P312="yes",+INDEX('Final Comp Values'!$BR:$BR,MATCH('Monthy Targets'!$B312,'Final Comp Values'!$C:$C,0)),0)</f>
        <v>0</v>
      </c>
      <c r="AC312" s="462">
        <f>IF(Q312="yes",+INDEX('Final Comp Values'!$BR:$BR,MATCH('Monthy Targets'!$B312,'Final Comp Values'!$C:$C,0)),0)</f>
        <v>0</v>
      </c>
      <c r="AD312" s="462">
        <f>IF(R312="yes",+INDEX('Final Comp Values'!$BR:$BR,MATCH('Monthy Targets'!$B312,'Final Comp Values'!$C:$C,0)),0)</f>
        <v>0</v>
      </c>
      <c r="AE312" s="462">
        <f>IF(S312="yes",+INDEX('Final Comp Values'!$BV:$BV,MATCH('Monthy Targets'!$B312,'Final Comp Values'!$C:$C,0)),0)</f>
        <v>0</v>
      </c>
      <c r="AF312" s="462">
        <f>IF(T312="yes",+INDEX('Final Comp Values'!$BV:$BV,MATCH('Monthy Targets'!$B312,'Final Comp Values'!$C:$C,0)),0)</f>
        <v>0</v>
      </c>
      <c r="AG312" s="462">
        <f>IF(U312="yes",+INDEX('Final Comp Values'!$BV:$BV,MATCH('Monthy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2">
        <f>IF(J313="yes",+INDEX('Final Comp Values'!$AY:$AY,MATCH('Monthy Targets'!$B313,'Final Comp Values'!C:C,0)),0)</f>
        <v>0</v>
      </c>
      <c r="W313" s="462">
        <f>IF(K313="yes",+INDEX('Final Comp Values'!$AY:$AY,MATCH('Monthy Targets'!$B313,'Final Comp Values'!$C:$C,0)),0)</f>
        <v>0</v>
      </c>
      <c r="X313" s="462">
        <f>IF(L313="yes",+INDEX('Final Comp Values'!$AY:$AY,MATCH('Monthy Targets'!$B313,'Final Comp Values'!$C:$C,0)),0)</f>
        <v>0</v>
      </c>
      <c r="Y313" s="462">
        <f>IF(M313="yes",+INDEX('Final Comp Values'!$BN:$BN,MATCH('Monthy Targets'!$B313,'Final Comp Values'!$C:$C,0)),0)</f>
        <v>0</v>
      </c>
      <c r="Z313" s="462">
        <f>IF(N313="yes",+INDEX('Final Comp Values'!$BN:$BN,MATCH('Monthy Targets'!$B313,'Final Comp Values'!$C:$C,0)),0)</f>
        <v>0</v>
      </c>
      <c r="AA313" s="462">
        <f>IF(O313="yes",+INDEX('Final Comp Values'!$BN:$BN,MATCH('Monthy Targets'!$B313,'Final Comp Values'!$C:$C,0)),0)</f>
        <v>0</v>
      </c>
      <c r="AB313" s="462">
        <f>IF(P313="yes",+INDEX('Final Comp Values'!$BR:$BR,MATCH('Monthy Targets'!$B313,'Final Comp Values'!$C:$C,0)),0)</f>
        <v>0</v>
      </c>
      <c r="AC313" s="462">
        <f>IF(Q313="yes",+INDEX('Final Comp Values'!$BR:$BR,MATCH('Monthy Targets'!$B313,'Final Comp Values'!$C:$C,0)),0)</f>
        <v>0</v>
      </c>
      <c r="AD313" s="462">
        <f>IF(R313="yes",+INDEX('Final Comp Values'!$BR:$BR,MATCH('Monthy Targets'!$B313,'Final Comp Values'!$C:$C,0)),0)</f>
        <v>0</v>
      </c>
      <c r="AE313" s="462">
        <f>IF(S313="yes",+INDEX('Final Comp Values'!$BV:$BV,MATCH('Monthy Targets'!$B313,'Final Comp Values'!$C:$C,0)),0)</f>
        <v>0</v>
      </c>
      <c r="AF313" s="462">
        <f>IF(T313="yes",+INDEX('Final Comp Values'!$BV:$BV,MATCH('Monthy Targets'!$B313,'Final Comp Values'!$C:$C,0)),0)</f>
        <v>0</v>
      </c>
      <c r="AG313" s="462">
        <f>IF(U313="yes",+INDEX('Final Comp Values'!$BV:$BV,MATCH('Monthy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2">
        <f>IF(J314="yes",+INDEX('Final Comp Values'!$AY:$AY,MATCH('Monthy Targets'!$B314,'Final Comp Values'!C:C,0)),0)</f>
        <v>0</v>
      </c>
      <c r="W314" s="462">
        <f>IF(K314="yes",+INDEX('Final Comp Values'!$AY:$AY,MATCH('Monthy Targets'!$B314,'Final Comp Values'!$C:$C,0)),0)</f>
        <v>0</v>
      </c>
      <c r="X314" s="462">
        <f>IF(L314="yes",+INDEX('Final Comp Values'!$AY:$AY,MATCH('Monthy Targets'!$B314,'Final Comp Values'!$C:$C,0)),0)</f>
        <v>0</v>
      </c>
      <c r="Y314" s="462">
        <f>IF(M314="yes",+INDEX('Final Comp Values'!$BN:$BN,MATCH('Monthy Targets'!$B314,'Final Comp Values'!$C:$C,0)),0)</f>
        <v>0</v>
      </c>
      <c r="Z314" s="462">
        <f>IF(N314="yes",+INDEX('Final Comp Values'!$BN:$BN,MATCH('Monthy Targets'!$B314,'Final Comp Values'!$C:$C,0)),0)</f>
        <v>0</v>
      </c>
      <c r="AA314" s="462">
        <f>IF(O314="yes",+INDEX('Final Comp Values'!$BN:$BN,MATCH('Monthy Targets'!$B314,'Final Comp Values'!$C:$C,0)),0)</f>
        <v>0</v>
      </c>
      <c r="AB314" s="462">
        <f>IF(P314="yes",+INDEX('Final Comp Values'!$BR:$BR,MATCH('Monthy Targets'!$B314,'Final Comp Values'!$C:$C,0)),0)</f>
        <v>0</v>
      </c>
      <c r="AC314" s="462">
        <f>IF(Q314="yes",+INDEX('Final Comp Values'!$BR:$BR,MATCH('Monthy Targets'!$B314,'Final Comp Values'!$C:$C,0)),0)</f>
        <v>0</v>
      </c>
      <c r="AD314" s="462">
        <f>IF(R314="yes",+INDEX('Final Comp Values'!$BR:$BR,MATCH('Monthy Targets'!$B314,'Final Comp Values'!$C:$C,0)),0)</f>
        <v>0</v>
      </c>
      <c r="AE314" s="462">
        <f>IF(S314="yes",+INDEX('Final Comp Values'!$BV:$BV,MATCH('Monthy Targets'!$B314,'Final Comp Values'!$C:$C,0)),0)</f>
        <v>0</v>
      </c>
      <c r="AF314" s="462">
        <f>IF(T314="yes",+INDEX('Final Comp Values'!$BV:$BV,MATCH('Monthy Targets'!$B314,'Final Comp Values'!$C:$C,0)),0)</f>
        <v>0</v>
      </c>
      <c r="AG314" s="462">
        <f>IF(U314="yes",+INDEX('Final Comp Values'!$BV:$BV,MATCH('Monthy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t="str">
        <f>_xlfn.IFNA(+INDEX(Comp1!I:I,MATCH($B315,Comp1!$B:$B,0)),"No")</f>
        <v>Yes</v>
      </c>
      <c r="P315" s="14" t="str">
        <f>_xlfn.IFNA(+INDEX(Comp1!J:J,MATCH($B315,Comp1!$B:$B,0)),"No")</f>
        <v>No</v>
      </c>
      <c r="Q315" s="14">
        <f>_xlfn.IFNA(+INDEX(Comp1!K:K,MATCH($B315,Comp1!$B:$B,0)),"No")</f>
        <v>0</v>
      </c>
      <c r="R315" s="14">
        <f>_xlfn.IFNA(+INDEX(Comp1!L:L,MATCH($B315,Comp1!$B:$B,0)),"No")</f>
        <v>0</v>
      </c>
      <c r="S315" s="14">
        <f>_xlfn.IFNA(+INDEX(Comp1!M:M,MATCH($B315,Comp1!$B:$B,0)),"No")</f>
        <v>0</v>
      </c>
      <c r="T315" s="14">
        <f>_xlfn.IFNA(+INDEX(Comp1!N:N,MATCH($B315,Comp1!$B:$B,0)),"No")</f>
        <v>0</v>
      </c>
      <c r="U315" s="14">
        <f>_xlfn.IFNA(+INDEX(Comp1!O:O,MATCH($B315,Comp1!$B:$B,0)),"No")</f>
        <v>0</v>
      </c>
      <c r="V315" s="462">
        <f>IF(J315="yes",+INDEX('Final Comp Values'!$AY:$AY,MATCH('Monthy Targets'!$B315,'Final Comp Values'!C:C,0)),0)</f>
        <v>8.41</v>
      </c>
      <c r="W315" s="462">
        <f>IF(K315="yes",+INDEX('Final Comp Values'!$AY:$AY,MATCH('Monthy Targets'!$B315,'Final Comp Values'!$C:$C,0)),0)</f>
        <v>8.41</v>
      </c>
      <c r="X315" s="462">
        <f>IF(L315="yes",+INDEX('Final Comp Values'!$AY:$AY,MATCH('Monthy Targets'!$B315,'Final Comp Values'!$C:$C,0)),0)</f>
        <v>8.41</v>
      </c>
      <c r="Y315" s="462">
        <f>IF(M315="yes",+INDEX('Final Comp Values'!$BN:$BN,MATCH('Monthy Targets'!$B315,'Final Comp Values'!$C:$C,0)),0)</f>
        <v>8.41</v>
      </c>
      <c r="Z315" s="462">
        <f>IF(N315="yes",+INDEX('Final Comp Values'!$BN:$BN,MATCH('Monthy Targets'!$B315,'Final Comp Values'!$C:$C,0)),0)</f>
        <v>8.41</v>
      </c>
      <c r="AA315" s="462">
        <f>IF(O315="yes",+INDEX('Final Comp Values'!$BN:$BN,MATCH('Monthy Targets'!$B315,'Final Comp Values'!$C:$C,0)),0)</f>
        <v>8.41</v>
      </c>
      <c r="AB315" s="462">
        <f>IF(P315="yes",+INDEX('Final Comp Values'!$BR:$BR,MATCH('Monthy Targets'!$B315,'Final Comp Values'!$C:$C,0)),0)</f>
        <v>0</v>
      </c>
      <c r="AC315" s="462">
        <f>IF(Q315="yes",+INDEX('Final Comp Values'!$BR:$BR,MATCH('Monthy Targets'!$B315,'Final Comp Values'!$C:$C,0)),0)</f>
        <v>0</v>
      </c>
      <c r="AD315" s="462">
        <f>IF(R315="yes",+INDEX('Final Comp Values'!$BR:$BR,MATCH('Monthy Targets'!$B315,'Final Comp Values'!$C:$C,0)),0)</f>
        <v>0</v>
      </c>
      <c r="AE315" s="462">
        <f>IF(S315="yes",+INDEX('Final Comp Values'!$BV:$BV,MATCH('Monthy Targets'!$B315,'Final Comp Values'!$C:$C,0)),0)</f>
        <v>0</v>
      </c>
      <c r="AF315" s="462">
        <f>IF(T315="yes",+INDEX('Final Comp Values'!$BV:$BV,MATCH('Monthy Targets'!$B315,'Final Comp Values'!$C:$C,0)),0)</f>
        <v>0</v>
      </c>
      <c r="AG315" s="462">
        <f>IF(U315="yes",+INDEX('Final Comp Values'!$BV:$BV,MATCH('Monthy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2">
        <f>IF(J316="yes",+INDEX('Final Comp Values'!$AY:$AY,MATCH('Monthy Targets'!$B316,'Final Comp Values'!C:C,0)),0)</f>
        <v>0</v>
      </c>
      <c r="W316" s="462">
        <f>IF(K316="yes",+INDEX('Final Comp Values'!$AY:$AY,MATCH('Monthy Targets'!$B316,'Final Comp Values'!$C:$C,0)),0)</f>
        <v>0</v>
      </c>
      <c r="X316" s="462">
        <f>IF(L316="yes",+INDEX('Final Comp Values'!$AY:$AY,MATCH('Monthy Targets'!$B316,'Final Comp Values'!$C:$C,0)),0)</f>
        <v>0</v>
      </c>
      <c r="Y316" s="462">
        <f>IF(M316="yes",+INDEX('Final Comp Values'!$BN:$BN,MATCH('Monthy Targets'!$B316,'Final Comp Values'!$C:$C,0)),0)</f>
        <v>0</v>
      </c>
      <c r="Z316" s="462">
        <f>IF(N316="yes",+INDEX('Final Comp Values'!$BN:$BN,MATCH('Monthy Targets'!$B316,'Final Comp Values'!$C:$C,0)),0)</f>
        <v>0</v>
      </c>
      <c r="AA316" s="462">
        <f>IF(O316="yes",+INDEX('Final Comp Values'!$BN:$BN,MATCH('Monthy Targets'!$B316,'Final Comp Values'!$C:$C,0)),0)</f>
        <v>0</v>
      </c>
      <c r="AB316" s="462">
        <f>IF(P316="yes",+INDEX('Final Comp Values'!$BR:$BR,MATCH('Monthy Targets'!$B316,'Final Comp Values'!$C:$C,0)),0)</f>
        <v>0</v>
      </c>
      <c r="AC316" s="462">
        <f>IF(Q316="yes",+INDEX('Final Comp Values'!$BR:$BR,MATCH('Monthy Targets'!$B316,'Final Comp Values'!$C:$C,0)),0)</f>
        <v>0</v>
      </c>
      <c r="AD316" s="462">
        <f>IF(R316="yes",+INDEX('Final Comp Values'!$BR:$BR,MATCH('Monthy Targets'!$B316,'Final Comp Values'!$C:$C,0)),0)</f>
        <v>0</v>
      </c>
      <c r="AE316" s="462">
        <f>IF(S316="yes",+INDEX('Final Comp Values'!$BV:$BV,MATCH('Monthy Targets'!$B316,'Final Comp Values'!$C:$C,0)),0)</f>
        <v>0</v>
      </c>
      <c r="AF316" s="462">
        <f>IF(T316="yes",+INDEX('Final Comp Values'!$BV:$BV,MATCH('Monthy Targets'!$B316,'Final Comp Values'!$C:$C,0)),0)</f>
        <v>0</v>
      </c>
      <c r="AG316" s="462">
        <f>IF(U316="yes",+INDEX('Final Comp Values'!$BV:$BV,MATCH('Monthy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t="str">
        <f>_xlfn.IFNA(+INDEX(Comp1!I:I,MATCH($B317,Comp1!$B:$B,0)),"No")</f>
        <v>Yes</v>
      </c>
      <c r="P317" s="14" t="str">
        <f>_xlfn.IFNA(+INDEX(Comp1!J:J,MATCH($B317,Comp1!$B:$B,0)),"No")</f>
        <v>Yes</v>
      </c>
      <c r="Q317" s="14">
        <f>_xlfn.IFNA(+INDEX(Comp1!K:K,MATCH($B317,Comp1!$B:$B,0)),"No")</f>
        <v>0</v>
      </c>
      <c r="R317" s="14">
        <f>_xlfn.IFNA(+INDEX(Comp1!L:L,MATCH($B317,Comp1!$B:$B,0)),"No")</f>
        <v>0</v>
      </c>
      <c r="S317" s="14">
        <f>_xlfn.IFNA(+INDEX(Comp1!M:M,MATCH($B317,Comp1!$B:$B,0)),"No")</f>
        <v>0</v>
      </c>
      <c r="T317" s="14">
        <f>_xlfn.IFNA(+INDEX(Comp1!N:N,MATCH($B317,Comp1!$B:$B,0)),"No")</f>
        <v>0</v>
      </c>
      <c r="U317" s="14">
        <f>_xlfn.IFNA(+INDEX(Comp1!O:O,MATCH($B317,Comp1!$B:$B,0)),"No")</f>
        <v>0</v>
      </c>
      <c r="V317" s="462">
        <f>IF(J317="yes",+INDEX('Final Comp Values'!$AY:$AY,MATCH('Monthy Targets'!$B317,'Final Comp Values'!C:C,0)),0)</f>
        <v>19.82</v>
      </c>
      <c r="W317" s="462">
        <f>IF(K317="yes",+INDEX('Final Comp Values'!$AY:$AY,MATCH('Monthy Targets'!$B317,'Final Comp Values'!$C:$C,0)),0)</f>
        <v>19.82</v>
      </c>
      <c r="X317" s="462">
        <f>IF(L317="yes",+INDEX('Final Comp Values'!$AY:$AY,MATCH('Monthy Targets'!$B317,'Final Comp Values'!$C:$C,0)),0)</f>
        <v>19.82</v>
      </c>
      <c r="Y317" s="462">
        <f>IF(M317="yes",+INDEX('Final Comp Values'!$BN:$BN,MATCH('Monthy Targets'!$B317,'Final Comp Values'!$C:$C,0)),0)</f>
        <v>19.82</v>
      </c>
      <c r="Z317" s="462">
        <f>IF(N317="yes",+INDEX('Final Comp Values'!$BN:$BN,MATCH('Monthy Targets'!$B317,'Final Comp Values'!$C:$C,0)),0)</f>
        <v>19.82</v>
      </c>
      <c r="AA317" s="462">
        <f>IF(O317="yes",+INDEX('Final Comp Values'!$BN:$BN,MATCH('Monthy Targets'!$B317,'Final Comp Values'!$C:$C,0)),0)</f>
        <v>19.82</v>
      </c>
      <c r="AB317" s="462">
        <f>IF(P317="yes",+INDEX('Final Comp Values'!$BR:$BR,MATCH('Monthy Targets'!$B317,'Final Comp Values'!$C:$C,0)),0)</f>
        <v>19.91</v>
      </c>
      <c r="AC317" s="462">
        <f>IF(Q317="yes",+INDEX('Final Comp Values'!$BR:$BR,MATCH('Monthy Targets'!$B317,'Final Comp Values'!$C:$C,0)),0)</f>
        <v>0</v>
      </c>
      <c r="AD317" s="462">
        <f>IF(R317="yes",+INDEX('Final Comp Values'!$BR:$BR,MATCH('Monthy Targets'!$B317,'Final Comp Values'!$C:$C,0)),0)</f>
        <v>0</v>
      </c>
      <c r="AE317" s="462">
        <f>IF(S317="yes",+INDEX('Final Comp Values'!$BV:$BV,MATCH('Monthy Targets'!$B317,'Final Comp Values'!$C:$C,0)),0)</f>
        <v>0</v>
      </c>
      <c r="AF317" s="462">
        <f>IF(T317="yes",+INDEX('Final Comp Values'!$BV:$BV,MATCH('Monthy Targets'!$B317,'Final Comp Values'!$C:$C,0)),0)</f>
        <v>0</v>
      </c>
      <c r="AG317" s="462">
        <f>IF(U317="yes",+INDEX('Final Comp Values'!$BV:$BV,MATCH('Monthy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t="str">
        <f>_xlfn.IFNA(+INDEX(Comp1!I:I,MATCH($B318,Comp1!$B:$B,0)),"No")</f>
        <v>Yes</v>
      </c>
      <c r="P318" s="14" t="str">
        <f>_xlfn.IFNA(+INDEX(Comp1!J:J,MATCH($B318,Comp1!$B:$B,0)),"No")</f>
        <v>Yes</v>
      </c>
      <c r="Q318" s="14">
        <f>_xlfn.IFNA(+INDEX(Comp1!K:K,MATCH($B318,Comp1!$B:$B,0)),"No")</f>
        <v>0</v>
      </c>
      <c r="R318" s="14">
        <f>_xlfn.IFNA(+INDEX(Comp1!L:L,MATCH($B318,Comp1!$B:$B,0)),"No")</f>
        <v>0</v>
      </c>
      <c r="S318" s="14">
        <f>_xlfn.IFNA(+INDEX(Comp1!M:M,MATCH($B318,Comp1!$B:$B,0)),"No")</f>
        <v>0</v>
      </c>
      <c r="T318" s="14">
        <f>_xlfn.IFNA(+INDEX(Comp1!N:N,MATCH($B318,Comp1!$B:$B,0)),"No")</f>
        <v>0</v>
      </c>
      <c r="U318" s="14">
        <f>_xlfn.IFNA(+INDEX(Comp1!O:O,MATCH($B318,Comp1!$B:$B,0)),"No")</f>
        <v>0</v>
      </c>
      <c r="V318" s="462">
        <f>IF(J318="yes",+INDEX('Final Comp Values'!$AY:$AY,MATCH('Monthy Targets'!$B318,'Final Comp Values'!C:C,0)),0)</f>
        <v>8.67</v>
      </c>
      <c r="W318" s="462">
        <f>IF(K318="yes",+INDEX('Final Comp Values'!$AY:$AY,MATCH('Monthy Targets'!$B318,'Final Comp Values'!$C:$C,0)),0)</f>
        <v>8.67</v>
      </c>
      <c r="X318" s="462">
        <f>IF(L318="yes",+INDEX('Final Comp Values'!$AY:$AY,MATCH('Monthy Targets'!$B318,'Final Comp Values'!$C:$C,0)),0)</f>
        <v>8.67</v>
      </c>
      <c r="Y318" s="462">
        <f>IF(M318="yes",+INDEX('Final Comp Values'!$BN:$BN,MATCH('Monthy Targets'!$B318,'Final Comp Values'!$C:$C,0)),0)</f>
        <v>8.67</v>
      </c>
      <c r="Z318" s="462">
        <f>IF(N318="yes",+INDEX('Final Comp Values'!$BN:$BN,MATCH('Monthy Targets'!$B318,'Final Comp Values'!$C:$C,0)),0)</f>
        <v>8.67</v>
      </c>
      <c r="AA318" s="462">
        <f>IF(O318="yes",+INDEX('Final Comp Values'!$BN:$BN,MATCH('Monthy Targets'!$B318,'Final Comp Values'!$C:$C,0)),0)</f>
        <v>8.67</v>
      </c>
      <c r="AB318" s="462">
        <f>IF(P318="yes",+INDEX('Final Comp Values'!$BR:$BR,MATCH('Monthy Targets'!$B318,'Final Comp Values'!$C:$C,0)),0)</f>
        <v>8.7100000000000009</v>
      </c>
      <c r="AC318" s="462">
        <f>IF(Q318="yes",+INDEX('Final Comp Values'!$BR:$BR,MATCH('Monthy Targets'!$B318,'Final Comp Values'!$C:$C,0)),0)</f>
        <v>0</v>
      </c>
      <c r="AD318" s="462">
        <f>IF(R318="yes",+INDEX('Final Comp Values'!$BR:$BR,MATCH('Monthy Targets'!$B318,'Final Comp Values'!$C:$C,0)),0)</f>
        <v>0</v>
      </c>
      <c r="AE318" s="462">
        <f>IF(S318="yes",+INDEX('Final Comp Values'!$BV:$BV,MATCH('Monthy Targets'!$B318,'Final Comp Values'!$C:$C,0)),0)</f>
        <v>0</v>
      </c>
      <c r="AF318" s="462">
        <f>IF(T318="yes",+INDEX('Final Comp Values'!$BV:$BV,MATCH('Monthy Targets'!$B318,'Final Comp Values'!$C:$C,0)),0)</f>
        <v>0</v>
      </c>
      <c r="AG318" s="462">
        <f>IF(U318="yes",+INDEX('Final Comp Values'!$BV:$BV,MATCH('Monthy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2">
        <f>IF(J319="yes",+INDEX('Final Comp Values'!$AY:$AY,MATCH('Monthy Targets'!$B319,'Final Comp Values'!C:C,0)),0)</f>
        <v>0</v>
      </c>
      <c r="W319" s="462">
        <f>IF(K319="yes",+INDEX('Final Comp Values'!$AY:$AY,MATCH('Monthy Targets'!$B319,'Final Comp Values'!$C:$C,0)),0)</f>
        <v>0</v>
      </c>
      <c r="X319" s="462">
        <f>IF(L319="yes",+INDEX('Final Comp Values'!$AY:$AY,MATCH('Monthy Targets'!$B319,'Final Comp Values'!$C:$C,0)),0)</f>
        <v>0</v>
      </c>
      <c r="Y319" s="462">
        <f>IF(M319="yes",+INDEX('Final Comp Values'!$BN:$BN,MATCH('Monthy Targets'!$B319,'Final Comp Values'!$C:$C,0)),0)</f>
        <v>0</v>
      </c>
      <c r="Z319" s="462">
        <f>IF(N319="yes",+INDEX('Final Comp Values'!$BN:$BN,MATCH('Monthy Targets'!$B319,'Final Comp Values'!$C:$C,0)),0)</f>
        <v>0</v>
      </c>
      <c r="AA319" s="462">
        <f>IF(O319="yes",+INDEX('Final Comp Values'!$BN:$BN,MATCH('Monthy Targets'!$B319,'Final Comp Values'!$C:$C,0)),0)</f>
        <v>0</v>
      </c>
      <c r="AB319" s="462">
        <f>IF(P319="yes",+INDEX('Final Comp Values'!$BR:$BR,MATCH('Monthy Targets'!$B319,'Final Comp Values'!$C:$C,0)),0)</f>
        <v>0</v>
      </c>
      <c r="AC319" s="462">
        <f>IF(Q319="yes",+INDEX('Final Comp Values'!$BR:$BR,MATCH('Monthy Targets'!$B319,'Final Comp Values'!$C:$C,0)),0)</f>
        <v>0</v>
      </c>
      <c r="AD319" s="462">
        <f>IF(R319="yes",+INDEX('Final Comp Values'!$BR:$BR,MATCH('Monthy Targets'!$B319,'Final Comp Values'!$C:$C,0)),0)</f>
        <v>0</v>
      </c>
      <c r="AE319" s="462">
        <f>IF(S319="yes",+INDEX('Final Comp Values'!$BV:$BV,MATCH('Monthy Targets'!$B319,'Final Comp Values'!$C:$C,0)),0)</f>
        <v>0</v>
      </c>
      <c r="AF319" s="462">
        <f>IF(T319="yes",+INDEX('Final Comp Values'!$BV:$BV,MATCH('Monthy Targets'!$B319,'Final Comp Values'!$C:$C,0)),0)</f>
        <v>0</v>
      </c>
      <c r="AG319" s="462">
        <f>IF(U319="yes",+INDEX('Final Comp Values'!$BV:$BV,MATCH('Monthy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2">
        <f>IF(J320="yes",+INDEX('Final Comp Values'!$AY:$AY,MATCH('Monthy Targets'!$B320,'Final Comp Values'!C:C,0)),0)</f>
        <v>0</v>
      </c>
      <c r="W320" s="462">
        <f>IF(K320="yes",+INDEX('Final Comp Values'!$AY:$AY,MATCH('Monthy Targets'!$B320,'Final Comp Values'!$C:$C,0)),0)</f>
        <v>0</v>
      </c>
      <c r="X320" s="462">
        <f>IF(L320="yes",+INDEX('Final Comp Values'!$AY:$AY,MATCH('Monthy Targets'!$B320,'Final Comp Values'!$C:$C,0)),0)</f>
        <v>0</v>
      </c>
      <c r="Y320" s="462">
        <f>IF(M320="yes",+INDEX('Final Comp Values'!$BN:$BN,MATCH('Monthy Targets'!$B320,'Final Comp Values'!$C:$C,0)),0)</f>
        <v>0</v>
      </c>
      <c r="Z320" s="462">
        <f>IF(N320="yes",+INDEX('Final Comp Values'!$BN:$BN,MATCH('Monthy Targets'!$B320,'Final Comp Values'!$C:$C,0)),0)</f>
        <v>0</v>
      </c>
      <c r="AA320" s="462">
        <f>IF(O320="yes",+INDEX('Final Comp Values'!$BN:$BN,MATCH('Monthy Targets'!$B320,'Final Comp Values'!$C:$C,0)),0)</f>
        <v>0</v>
      </c>
      <c r="AB320" s="462">
        <f>IF(P320="yes",+INDEX('Final Comp Values'!$BR:$BR,MATCH('Monthy Targets'!$B320,'Final Comp Values'!$C:$C,0)),0)</f>
        <v>0</v>
      </c>
      <c r="AC320" s="462">
        <f>IF(Q320="yes",+INDEX('Final Comp Values'!$BR:$BR,MATCH('Monthy Targets'!$B320,'Final Comp Values'!$C:$C,0)),0)</f>
        <v>0</v>
      </c>
      <c r="AD320" s="462">
        <f>IF(R320="yes",+INDEX('Final Comp Values'!$BR:$BR,MATCH('Monthy Targets'!$B320,'Final Comp Values'!$C:$C,0)),0)</f>
        <v>0</v>
      </c>
      <c r="AE320" s="462">
        <f>IF(S320="yes",+INDEX('Final Comp Values'!$BV:$BV,MATCH('Monthy Targets'!$B320,'Final Comp Values'!$C:$C,0)),0)</f>
        <v>0</v>
      </c>
      <c r="AF320" s="462">
        <f>IF(T320="yes",+INDEX('Final Comp Values'!$BV:$BV,MATCH('Monthy Targets'!$B320,'Final Comp Values'!$C:$C,0)),0)</f>
        <v>0</v>
      </c>
      <c r="AG320" s="462">
        <f>IF(U320="yes",+INDEX('Final Comp Values'!$BV:$BV,MATCH('Monthy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t="str">
        <f>_xlfn.IFNA(+INDEX(Comp1!I:I,MATCH($B321,Comp1!$B:$B,0)),"No")</f>
        <v>Yes</v>
      </c>
      <c r="P321" s="14" t="str">
        <f>_xlfn.IFNA(+INDEX(Comp1!J:J,MATCH($B321,Comp1!$B:$B,0)),"No")</f>
        <v>Yes</v>
      </c>
      <c r="Q321" s="14">
        <f>_xlfn.IFNA(+INDEX(Comp1!K:K,MATCH($B321,Comp1!$B:$B,0)),"No")</f>
        <v>0</v>
      </c>
      <c r="R321" s="14">
        <f>_xlfn.IFNA(+INDEX(Comp1!L:L,MATCH($B321,Comp1!$B:$B,0)),"No")</f>
        <v>0</v>
      </c>
      <c r="S321" s="14">
        <f>_xlfn.IFNA(+INDEX(Comp1!M:M,MATCH($B321,Comp1!$B:$B,0)),"No")</f>
        <v>0</v>
      </c>
      <c r="T321" s="14">
        <f>_xlfn.IFNA(+INDEX(Comp1!N:N,MATCH($B321,Comp1!$B:$B,0)),"No")</f>
        <v>0</v>
      </c>
      <c r="U321" s="14">
        <f>_xlfn.IFNA(+INDEX(Comp1!O:O,MATCH($B321,Comp1!$B:$B,0)),"No")</f>
        <v>0</v>
      </c>
      <c r="V321" s="462">
        <f>IF(J321="yes",+INDEX('Final Comp Values'!$AY:$AY,MATCH('Monthy Targets'!$B321,'Final Comp Values'!C:C,0)),0)</f>
        <v>28</v>
      </c>
      <c r="W321" s="462">
        <f>IF(K321="yes",+INDEX('Final Comp Values'!$AY:$AY,MATCH('Monthy Targets'!$B321,'Final Comp Values'!$C:$C,0)),0)</f>
        <v>28</v>
      </c>
      <c r="X321" s="462">
        <f>IF(L321="yes",+INDEX('Final Comp Values'!$AY:$AY,MATCH('Monthy Targets'!$B321,'Final Comp Values'!$C:$C,0)),0)</f>
        <v>28</v>
      </c>
      <c r="Y321" s="462">
        <f>IF(M321="yes",+INDEX('Final Comp Values'!$BN:$BN,MATCH('Monthy Targets'!$B321,'Final Comp Values'!$C:$C,0)),0)</f>
        <v>28</v>
      </c>
      <c r="Z321" s="462">
        <f>IF(N321="yes",+INDEX('Final Comp Values'!$BN:$BN,MATCH('Monthy Targets'!$B321,'Final Comp Values'!$C:$C,0)),0)</f>
        <v>28</v>
      </c>
      <c r="AA321" s="462">
        <f>IF(O321="yes",+INDEX('Final Comp Values'!$BN:$BN,MATCH('Monthy Targets'!$B321,'Final Comp Values'!$C:$C,0)),0)</f>
        <v>28</v>
      </c>
      <c r="AB321" s="462">
        <f>IF(P321="yes",+INDEX('Final Comp Values'!$BR:$BR,MATCH('Monthy Targets'!$B321,'Final Comp Values'!$C:$C,0)),0)</f>
        <v>28.15</v>
      </c>
      <c r="AC321" s="462">
        <f>IF(Q321="yes",+INDEX('Final Comp Values'!$BR:$BR,MATCH('Monthy Targets'!$B321,'Final Comp Values'!$C:$C,0)),0)</f>
        <v>0</v>
      </c>
      <c r="AD321" s="462">
        <f>IF(R321="yes",+INDEX('Final Comp Values'!$BR:$BR,MATCH('Monthy Targets'!$B321,'Final Comp Values'!$C:$C,0)),0)</f>
        <v>0</v>
      </c>
      <c r="AE321" s="462">
        <f>IF(S321="yes",+INDEX('Final Comp Values'!$BV:$BV,MATCH('Monthy Targets'!$B321,'Final Comp Values'!$C:$C,0)),0)</f>
        <v>0</v>
      </c>
      <c r="AF321" s="462">
        <f>IF(T321="yes",+INDEX('Final Comp Values'!$BV:$BV,MATCH('Monthy Targets'!$B321,'Final Comp Values'!$C:$C,0)),0)</f>
        <v>0</v>
      </c>
      <c r="AG321" s="462">
        <f>IF(U321="yes",+INDEX('Final Comp Values'!$BV:$BV,MATCH('Monthy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t="str">
        <f>_xlfn.IFNA(+INDEX(Comp1!I:I,MATCH($B322,Comp1!$B:$B,0)),"No")</f>
        <v>Yes</v>
      </c>
      <c r="P322" s="14" t="str">
        <f>_xlfn.IFNA(+INDEX(Comp1!J:J,MATCH($B322,Comp1!$B:$B,0)),"No")</f>
        <v>Yes</v>
      </c>
      <c r="Q322" s="14">
        <f>_xlfn.IFNA(+INDEX(Comp1!K:K,MATCH($B322,Comp1!$B:$B,0)),"No")</f>
        <v>0</v>
      </c>
      <c r="R322" s="14">
        <f>_xlfn.IFNA(+INDEX(Comp1!L:L,MATCH($B322,Comp1!$B:$B,0)),"No")</f>
        <v>0</v>
      </c>
      <c r="S322" s="14">
        <f>_xlfn.IFNA(+INDEX(Comp1!M:M,MATCH($B322,Comp1!$B:$B,0)),"No")</f>
        <v>0</v>
      </c>
      <c r="T322" s="14">
        <f>_xlfn.IFNA(+INDEX(Comp1!N:N,MATCH($B322,Comp1!$B:$B,0)),"No")</f>
        <v>0</v>
      </c>
      <c r="U322" s="14">
        <f>_xlfn.IFNA(+INDEX(Comp1!O:O,MATCH($B322,Comp1!$B:$B,0)),"No")</f>
        <v>0</v>
      </c>
      <c r="V322" s="462">
        <f>IF(J322="yes",+INDEX('Final Comp Values'!$AY:$AY,MATCH('Monthy Targets'!$B322,'Final Comp Values'!C:C,0)),0)</f>
        <v>13.57</v>
      </c>
      <c r="W322" s="462">
        <f>IF(K322="yes",+INDEX('Final Comp Values'!$AY:$AY,MATCH('Monthy Targets'!$B322,'Final Comp Values'!$C:$C,0)),0)</f>
        <v>13.57</v>
      </c>
      <c r="X322" s="462">
        <f>IF(L322="yes",+INDEX('Final Comp Values'!$AY:$AY,MATCH('Monthy Targets'!$B322,'Final Comp Values'!$C:$C,0)),0)</f>
        <v>13.57</v>
      </c>
      <c r="Y322" s="462">
        <f>IF(M322="yes",+INDEX('Final Comp Values'!$BN:$BN,MATCH('Monthy Targets'!$B322,'Final Comp Values'!$C:$C,0)),0)</f>
        <v>13.57</v>
      </c>
      <c r="Z322" s="462">
        <f>IF(N322="yes",+INDEX('Final Comp Values'!$BN:$BN,MATCH('Monthy Targets'!$B322,'Final Comp Values'!$C:$C,0)),0)</f>
        <v>13.57</v>
      </c>
      <c r="AA322" s="462">
        <f>IF(O322="yes",+INDEX('Final Comp Values'!$BN:$BN,MATCH('Monthy Targets'!$B322,'Final Comp Values'!$C:$C,0)),0)</f>
        <v>13.57</v>
      </c>
      <c r="AB322" s="462">
        <f>IF(P322="yes",+INDEX('Final Comp Values'!$BR:$BR,MATCH('Monthy Targets'!$B322,'Final Comp Values'!$C:$C,0)),0)</f>
        <v>13.62</v>
      </c>
      <c r="AC322" s="462">
        <f>IF(Q322="yes",+INDEX('Final Comp Values'!$BR:$BR,MATCH('Monthy Targets'!$B322,'Final Comp Values'!$C:$C,0)),0)</f>
        <v>0</v>
      </c>
      <c r="AD322" s="462">
        <f>IF(R322="yes",+INDEX('Final Comp Values'!$BR:$BR,MATCH('Monthy Targets'!$B322,'Final Comp Values'!$C:$C,0)),0)</f>
        <v>0</v>
      </c>
      <c r="AE322" s="462">
        <f>IF(S322="yes",+INDEX('Final Comp Values'!$BV:$BV,MATCH('Monthy Targets'!$B322,'Final Comp Values'!$C:$C,0)),0)</f>
        <v>0</v>
      </c>
      <c r="AF322" s="462">
        <f>IF(T322="yes",+INDEX('Final Comp Values'!$BV:$BV,MATCH('Monthy Targets'!$B322,'Final Comp Values'!$C:$C,0)),0)</f>
        <v>0</v>
      </c>
      <c r="AG322" s="462">
        <f>IF(U322="yes",+INDEX('Final Comp Values'!$BV:$BV,MATCH('Monthy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t="str">
        <f>_xlfn.IFNA(+INDEX(Comp1!I:I,MATCH($B323,Comp1!$B:$B,0)),"No")</f>
        <v>Yes</v>
      </c>
      <c r="P323" s="14" t="str">
        <f>_xlfn.IFNA(+INDEX(Comp1!J:J,MATCH($B323,Comp1!$B:$B,0)),"No")</f>
        <v>Yes</v>
      </c>
      <c r="Q323" s="14">
        <f>_xlfn.IFNA(+INDEX(Comp1!K:K,MATCH($B323,Comp1!$B:$B,0)),"No")</f>
        <v>0</v>
      </c>
      <c r="R323" s="14">
        <f>_xlfn.IFNA(+INDEX(Comp1!L:L,MATCH($B323,Comp1!$B:$B,0)),"No")</f>
        <v>0</v>
      </c>
      <c r="S323" s="14">
        <f>_xlfn.IFNA(+INDEX(Comp1!M:M,MATCH($B323,Comp1!$B:$B,0)),"No")</f>
        <v>0</v>
      </c>
      <c r="T323" s="14">
        <f>_xlfn.IFNA(+INDEX(Comp1!N:N,MATCH($B323,Comp1!$B:$B,0)),"No")</f>
        <v>0</v>
      </c>
      <c r="U323" s="14">
        <f>_xlfn.IFNA(+INDEX(Comp1!O:O,MATCH($B323,Comp1!$B:$B,0)),"No")</f>
        <v>0</v>
      </c>
      <c r="V323" s="462">
        <f>IF(J323="yes",+INDEX('Final Comp Values'!$AY:$AY,MATCH('Monthy Targets'!$B323,'Final Comp Values'!C:C,0)),0)</f>
        <v>6.04</v>
      </c>
      <c r="W323" s="462">
        <f>IF(K323="yes",+INDEX('Final Comp Values'!$AY:$AY,MATCH('Monthy Targets'!$B323,'Final Comp Values'!$C:$C,0)),0)</f>
        <v>6.04</v>
      </c>
      <c r="X323" s="462">
        <f>IF(L323="yes",+INDEX('Final Comp Values'!$AY:$AY,MATCH('Monthy Targets'!$B323,'Final Comp Values'!$C:$C,0)),0)</f>
        <v>6.04</v>
      </c>
      <c r="Y323" s="462">
        <f>IF(M323="yes",+INDEX('Final Comp Values'!$BN:$BN,MATCH('Monthy Targets'!$B323,'Final Comp Values'!$C:$C,0)),0)</f>
        <v>6.04</v>
      </c>
      <c r="Z323" s="462">
        <f>IF(N323="yes",+INDEX('Final Comp Values'!$BN:$BN,MATCH('Monthy Targets'!$B323,'Final Comp Values'!$C:$C,0)),0)</f>
        <v>6.04</v>
      </c>
      <c r="AA323" s="462">
        <f>IF(O323="yes",+INDEX('Final Comp Values'!$BN:$BN,MATCH('Monthy Targets'!$B323,'Final Comp Values'!$C:$C,0)),0)</f>
        <v>6.04</v>
      </c>
      <c r="AB323" s="462">
        <f>IF(P323="yes",+INDEX('Final Comp Values'!$BR:$BR,MATCH('Monthy Targets'!$B323,'Final Comp Values'!$C:$C,0)),0)</f>
        <v>6.04</v>
      </c>
      <c r="AC323" s="462">
        <f>IF(Q323="yes",+INDEX('Final Comp Values'!$BR:$BR,MATCH('Monthy Targets'!$B323,'Final Comp Values'!$C:$C,0)),0)</f>
        <v>0</v>
      </c>
      <c r="AD323" s="462">
        <f>IF(R323="yes",+INDEX('Final Comp Values'!$BR:$BR,MATCH('Monthy Targets'!$B323,'Final Comp Values'!$C:$C,0)),0)</f>
        <v>0</v>
      </c>
      <c r="AE323" s="462">
        <f>IF(S323="yes",+INDEX('Final Comp Values'!$BV:$BV,MATCH('Monthy Targets'!$B323,'Final Comp Values'!$C:$C,0)),0)</f>
        <v>0</v>
      </c>
      <c r="AF323" s="462">
        <f>IF(T323="yes",+INDEX('Final Comp Values'!$BV:$BV,MATCH('Monthy Targets'!$B323,'Final Comp Values'!$C:$C,0)),0)</f>
        <v>0</v>
      </c>
      <c r="AG323" s="462">
        <f>IF(U323="yes",+INDEX('Final Comp Values'!$BV:$BV,MATCH('Monthy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2">
        <f>IF(J324="yes",+INDEX('Final Comp Values'!$AY:$AY,MATCH('Monthy Targets'!$B324,'Final Comp Values'!C:C,0)),0)</f>
        <v>0</v>
      </c>
      <c r="W324" s="462">
        <f>IF(K324="yes",+INDEX('Final Comp Values'!$AY:$AY,MATCH('Monthy Targets'!$B324,'Final Comp Values'!$C:$C,0)),0)</f>
        <v>0</v>
      </c>
      <c r="X324" s="462">
        <f>IF(L324="yes",+INDEX('Final Comp Values'!$AY:$AY,MATCH('Monthy Targets'!$B324,'Final Comp Values'!$C:$C,0)),0)</f>
        <v>0</v>
      </c>
      <c r="Y324" s="462">
        <f>IF(M324="yes",+INDEX('Final Comp Values'!$BN:$BN,MATCH('Monthy Targets'!$B324,'Final Comp Values'!$C:$C,0)),0)</f>
        <v>0</v>
      </c>
      <c r="Z324" s="462">
        <f>IF(N324="yes",+INDEX('Final Comp Values'!$BN:$BN,MATCH('Monthy Targets'!$B324,'Final Comp Values'!$C:$C,0)),0)</f>
        <v>0</v>
      </c>
      <c r="AA324" s="462">
        <f>IF(O324="yes",+INDEX('Final Comp Values'!$BN:$BN,MATCH('Monthy Targets'!$B324,'Final Comp Values'!$C:$C,0)),0)</f>
        <v>0</v>
      </c>
      <c r="AB324" s="462">
        <f>IF(P324="yes",+INDEX('Final Comp Values'!$BR:$BR,MATCH('Monthy Targets'!$B324,'Final Comp Values'!$C:$C,0)),0)</f>
        <v>0</v>
      </c>
      <c r="AC324" s="462">
        <f>IF(Q324="yes",+INDEX('Final Comp Values'!$BR:$BR,MATCH('Monthy Targets'!$B324,'Final Comp Values'!$C:$C,0)),0)</f>
        <v>0</v>
      </c>
      <c r="AD324" s="462">
        <f>IF(R324="yes",+INDEX('Final Comp Values'!$BR:$BR,MATCH('Monthy Targets'!$B324,'Final Comp Values'!$C:$C,0)),0)</f>
        <v>0</v>
      </c>
      <c r="AE324" s="462">
        <f>IF(S324="yes",+INDEX('Final Comp Values'!$BV:$BV,MATCH('Monthy Targets'!$B324,'Final Comp Values'!$C:$C,0)),0)</f>
        <v>0</v>
      </c>
      <c r="AF324" s="462">
        <f>IF(T324="yes",+INDEX('Final Comp Values'!$BV:$BV,MATCH('Monthy Targets'!$B324,'Final Comp Values'!$C:$C,0)),0)</f>
        <v>0</v>
      </c>
      <c r="AG324" s="462">
        <f>IF(U324="yes",+INDEX('Final Comp Values'!$BV:$BV,MATCH('Monthy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t="str">
        <f>_xlfn.IFNA(+INDEX(Comp1!I:I,MATCH($B325,Comp1!$B:$B,0)),"No")</f>
        <v>Yes</v>
      </c>
      <c r="P325" s="14" t="str">
        <f>_xlfn.IFNA(+INDEX(Comp1!J:J,MATCH($B325,Comp1!$B:$B,0)),"No")</f>
        <v>Yes</v>
      </c>
      <c r="Q325" s="14">
        <f>_xlfn.IFNA(+INDEX(Comp1!K:K,MATCH($B325,Comp1!$B:$B,0)),"No")</f>
        <v>0</v>
      </c>
      <c r="R325" s="14">
        <f>_xlfn.IFNA(+INDEX(Comp1!L:L,MATCH($B325,Comp1!$B:$B,0)),"No")</f>
        <v>0</v>
      </c>
      <c r="S325" s="14">
        <f>_xlfn.IFNA(+INDEX(Comp1!M:M,MATCH($B325,Comp1!$B:$B,0)),"No")</f>
        <v>0</v>
      </c>
      <c r="T325" s="14">
        <f>_xlfn.IFNA(+INDEX(Comp1!N:N,MATCH($B325,Comp1!$B:$B,0)),"No")</f>
        <v>0</v>
      </c>
      <c r="U325" s="14">
        <f>_xlfn.IFNA(+INDEX(Comp1!O:O,MATCH($B325,Comp1!$B:$B,0)),"No")</f>
        <v>0</v>
      </c>
      <c r="V325" s="462">
        <f>IF(J325="yes",+INDEX('Final Comp Values'!$AY:$AY,MATCH('Monthy Targets'!$B325,'Final Comp Values'!C:C,0)),0)</f>
        <v>8.09</v>
      </c>
      <c r="W325" s="462">
        <f>IF(K325="yes",+INDEX('Final Comp Values'!$AY:$AY,MATCH('Monthy Targets'!$B325,'Final Comp Values'!$C:$C,0)),0)</f>
        <v>8.09</v>
      </c>
      <c r="X325" s="462">
        <f>IF(L325="yes",+INDEX('Final Comp Values'!$AY:$AY,MATCH('Monthy Targets'!$B325,'Final Comp Values'!$C:$C,0)),0)</f>
        <v>8.09</v>
      </c>
      <c r="Y325" s="462">
        <f>IF(M325="yes",+INDEX('Final Comp Values'!$BN:$BN,MATCH('Monthy Targets'!$B325,'Final Comp Values'!$C:$C,0)),0)</f>
        <v>8.09</v>
      </c>
      <c r="Z325" s="462">
        <f>IF(N325="yes",+INDEX('Final Comp Values'!$BN:$BN,MATCH('Monthy Targets'!$B325,'Final Comp Values'!$C:$C,0)),0)</f>
        <v>8.09</v>
      </c>
      <c r="AA325" s="462">
        <f>IF(O325="yes",+INDEX('Final Comp Values'!$BN:$BN,MATCH('Monthy Targets'!$B325,'Final Comp Values'!$C:$C,0)),0)</f>
        <v>8.09</v>
      </c>
      <c r="AB325" s="462">
        <f>IF(P325="yes",+INDEX('Final Comp Values'!$BR:$BR,MATCH('Monthy Targets'!$B325,'Final Comp Values'!$C:$C,0)),0)</f>
        <v>8.1300000000000008</v>
      </c>
      <c r="AC325" s="462">
        <f>IF(Q325="yes",+INDEX('Final Comp Values'!$BR:$BR,MATCH('Monthy Targets'!$B325,'Final Comp Values'!$C:$C,0)),0)</f>
        <v>0</v>
      </c>
      <c r="AD325" s="462">
        <f>IF(R325="yes",+INDEX('Final Comp Values'!$BR:$BR,MATCH('Monthy Targets'!$B325,'Final Comp Values'!$C:$C,0)),0)</f>
        <v>0</v>
      </c>
      <c r="AE325" s="462">
        <f>IF(S325="yes",+INDEX('Final Comp Values'!$BV:$BV,MATCH('Monthy Targets'!$B325,'Final Comp Values'!$C:$C,0)),0)</f>
        <v>0</v>
      </c>
      <c r="AF325" s="462">
        <f>IF(T325="yes",+INDEX('Final Comp Values'!$BV:$BV,MATCH('Monthy Targets'!$B325,'Final Comp Values'!$C:$C,0)),0)</f>
        <v>0</v>
      </c>
      <c r="AG325" s="462">
        <f>IF(U325="yes",+INDEX('Final Comp Values'!$BV:$BV,MATCH('Monthy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t="str">
        <f>_xlfn.IFNA(+INDEX(Comp1!I:I,MATCH($B326,Comp1!$B:$B,0)),"No")</f>
        <v>Yes</v>
      </c>
      <c r="P326" s="14" t="str">
        <f>_xlfn.IFNA(+INDEX(Comp1!J:J,MATCH($B326,Comp1!$B:$B,0)),"No")</f>
        <v>Yes</v>
      </c>
      <c r="Q326" s="14">
        <f>_xlfn.IFNA(+INDEX(Comp1!K:K,MATCH($B326,Comp1!$B:$B,0)),"No")</f>
        <v>0</v>
      </c>
      <c r="R326" s="14">
        <f>_xlfn.IFNA(+INDEX(Comp1!L:L,MATCH($B326,Comp1!$B:$B,0)),"No")</f>
        <v>0</v>
      </c>
      <c r="S326" s="14">
        <f>_xlfn.IFNA(+INDEX(Comp1!M:M,MATCH($B326,Comp1!$B:$B,0)),"No")</f>
        <v>0</v>
      </c>
      <c r="T326" s="14">
        <f>_xlfn.IFNA(+INDEX(Comp1!N:N,MATCH($B326,Comp1!$B:$B,0)),"No")</f>
        <v>0</v>
      </c>
      <c r="U326" s="14">
        <f>_xlfn.IFNA(+INDEX(Comp1!O:O,MATCH($B326,Comp1!$B:$B,0)),"No")</f>
        <v>0</v>
      </c>
      <c r="V326" s="462">
        <f>IF(J326="yes",+INDEX('Final Comp Values'!$AY:$AY,MATCH('Monthy Targets'!$B326,'Final Comp Values'!C:C,0)),0)</f>
        <v>3.95</v>
      </c>
      <c r="W326" s="462">
        <f>IF(K326="yes",+INDEX('Final Comp Values'!$AY:$AY,MATCH('Monthy Targets'!$B326,'Final Comp Values'!$C:$C,0)),0)</f>
        <v>3.95</v>
      </c>
      <c r="X326" s="462">
        <f>IF(L326="yes",+INDEX('Final Comp Values'!$AY:$AY,MATCH('Monthy Targets'!$B326,'Final Comp Values'!$C:$C,0)),0)</f>
        <v>3.95</v>
      </c>
      <c r="Y326" s="462">
        <f>IF(M326="yes",+INDEX('Final Comp Values'!$BN:$BN,MATCH('Monthy Targets'!$B326,'Final Comp Values'!$C:$C,0)),0)</f>
        <v>3.95</v>
      </c>
      <c r="Z326" s="462">
        <f>IF(N326="yes",+INDEX('Final Comp Values'!$BN:$BN,MATCH('Monthy Targets'!$B326,'Final Comp Values'!$C:$C,0)),0)</f>
        <v>3.95</v>
      </c>
      <c r="AA326" s="462">
        <f>IF(O326="yes",+INDEX('Final Comp Values'!$BN:$BN,MATCH('Monthy Targets'!$B326,'Final Comp Values'!$C:$C,0)),0)</f>
        <v>3.95</v>
      </c>
      <c r="AB326" s="462">
        <f>IF(P326="yes",+INDEX('Final Comp Values'!$BR:$BR,MATCH('Monthy Targets'!$B326,'Final Comp Values'!$C:$C,0)),0)</f>
        <v>3.98</v>
      </c>
      <c r="AC326" s="462">
        <f>IF(Q326="yes",+INDEX('Final Comp Values'!$BR:$BR,MATCH('Monthy Targets'!$B326,'Final Comp Values'!$C:$C,0)),0)</f>
        <v>0</v>
      </c>
      <c r="AD326" s="462">
        <f>IF(R326="yes",+INDEX('Final Comp Values'!$BR:$BR,MATCH('Monthy Targets'!$B326,'Final Comp Values'!$C:$C,0)),0)</f>
        <v>0</v>
      </c>
      <c r="AE326" s="462">
        <f>IF(S326="yes",+INDEX('Final Comp Values'!$BV:$BV,MATCH('Monthy Targets'!$B326,'Final Comp Values'!$C:$C,0)),0)</f>
        <v>0</v>
      </c>
      <c r="AF326" s="462">
        <f>IF(T326="yes",+INDEX('Final Comp Values'!$BV:$BV,MATCH('Monthy Targets'!$B326,'Final Comp Values'!$C:$C,0)),0)</f>
        <v>0</v>
      </c>
      <c r="AG326" s="462">
        <f>IF(U326="yes",+INDEX('Final Comp Values'!$BV:$BV,MATCH('Monthy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2">
        <f>IF(J327="yes",+INDEX('Final Comp Values'!$AY:$AY,MATCH('Monthy Targets'!$B327,'Final Comp Values'!C:C,0)),0)</f>
        <v>0</v>
      </c>
      <c r="W327" s="462">
        <f>IF(K327="yes",+INDEX('Final Comp Values'!$AY:$AY,MATCH('Monthy Targets'!$B327,'Final Comp Values'!$C:$C,0)),0)</f>
        <v>0</v>
      </c>
      <c r="X327" s="462">
        <f>IF(L327="yes",+INDEX('Final Comp Values'!$AY:$AY,MATCH('Monthy Targets'!$B327,'Final Comp Values'!$C:$C,0)),0)</f>
        <v>0</v>
      </c>
      <c r="Y327" s="462">
        <f>IF(M327="yes",+INDEX('Final Comp Values'!$BN:$BN,MATCH('Monthy Targets'!$B327,'Final Comp Values'!$C:$C,0)),0)</f>
        <v>0</v>
      </c>
      <c r="Z327" s="462">
        <f>IF(N327="yes",+INDEX('Final Comp Values'!$BN:$BN,MATCH('Monthy Targets'!$B327,'Final Comp Values'!$C:$C,0)),0)</f>
        <v>0</v>
      </c>
      <c r="AA327" s="462">
        <f>IF(O327="yes",+INDEX('Final Comp Values'!$BN:$BN,MATCH('Monthy Targets'!$B327,'Final Comp Values'!$C:$C,0)),0)</f>
        <v>0</v>
      </c>
      <c r="AB327" s="462">
        <f>IF(P327="yes",+INDEX('Final Comp Values'!$BR:$BR,MATCH('Monthy Targets'!$B327,'Final Comp Values'!$C:$C,0)),0)</f>
        <v>0</v>
      </c>
      <c r="AC327" s="462">
        <f>IF(Q327="yes",+INDEX('Final Comp Values'!$BR:$BR,MATCH('Monthy Targets'!$B327,'Final Comp Values'!$C:$C,0)),0)</f>
        <v>0</v>
      </c>
      <c r="AD327" s="462">
        <f>IF(R327="yes",+INDEX('Final Comp Values'!$BR:$BR,MATCH('Monthy Targets'!$B327,'Final Comp Values'!$C:$C,0)),0)</f>
        <v>0</v>
      </c>
      <c r="AE327" s="462">
        <f>IF(S327="yes",+INDEX('Final Comp Values'!$BV:$BV,MATCH('Monthy Targets'!$B327,'Final Comp Values'!$C:$C,0)),0)</f>
        <v>0</v>
      </c>
      <c r="AF327" s="462">
        <f>IF(T327="yes",+INDEX('Final Comp Values'!$BV:$BV,MATCH('Monthy Targets'!$B327,'Final Comp Values'!$C:$C,0)),0)</f>
        <v>0</v>
      </c>
      <c r="AG327" s="462">
        <f>IF(U327="yes",+INDEX('Final Comp Values'!$BV:$BV,MATCH('Monthy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2">
        <f>IF(J328="yes",+INDEX('Final Comp Values'!$AY:$AY,MATCH('Monthy Targets'!$B328,'Final Comp Values'!C:C,0)),0)</f>
        <v>0</v>
      </c>
      <c r="W328" s="462">
        <f>IF(K328="yes",+INDEX('Final Comp Values'!$AY:$AY,MATCH('Monthy Targets'!$B328,'Final Comp Values'!$C:$C,0)),0)</f>
        <v>0</v>
      </c>
      <c r="X328" s="462">
        <f>IF(L328="yes",+INDEX('Final Comp Values'!$AY:$AY,MATCH('Monthy Targets'!$B328,'Final Comp Values'!$C:$C,0)),0)</f>
        <v>0</v>
      </c>
      <c r="Y328" s="462">
        <f>IF(M328="yes",+INDEX('Final Comp Values'!$BN:$BN,MATCH('Monthy Targets'!$B328,'Final Comp Values'!$C:$C,0)),0)</f>
        <v>0</v>
      </c>
      <c r="Z328" s="462">
        <f>IF(N328="yes",+INDEX('Final Comp Values'!$BN:$BN,MATCH('Monthy Targets'!$B328,'Final Comp Values'!$C:$C,0)),0)</f>
        <v>0</v>
      </c>
      <c r="AA328" s="462">
        <f>IF(O328="yes",+INDEX('Final Comp Values'!$BN:$BN,MATCH('Monthy Targets'!$B328,'Final Comp Values'!$C:$C,0)),0)</f>
        <v>0</v>
      </c>
      <c r="AB328" s="462">
        <f>IF(P328="yes",+INDEX('Final Comp Values'!$BR:$BR,MATCH('Monthy Targets'!$B328,'Final Comp Values'!$C:$C,0)),0)</f>
        <v>0</v>
      </c>
      <c r="AC328" s="462">
        <f>IF(Q328="yes",+INDEX('Final Comp Values'!$BR:$BR,MATCH('Monthy Targets'!$B328,'Final Comp Values'!$C:$C,0)),0)</f>
        <v>0</v>
      </c>
      <c r="AD328" s="462">
        <f>IF(R328="yes",+INDEX('Final Comp Values'!$BR:$BR,MATCH('Monthy Targets'!$B328,'Final Comp Values'!$C:$C,0)),0)</f>
        <v>0</v>
      </c>
      <c r="AE328" s="462">
        <f>IF(S328="yes",+INDEX('Final Comp Values'!$BV:$BV,MATCH('Monthy Targets'!$B328,'Final Comp Values'!$C:$C,0)),0)</f>
        <v>0</v>
      </c>
      <c r="AF328" s="462">
        <f>IF(T328="yes",+INDEX('Final Comp Values'!$BV:$BV,MATCH('Monthy Targets'!$B328,'Final Comp Values'!$C:$C,0)),0)</f>
        <v>0</v>
      </c>
      <c r="AG328" s="462">
        <f>IF(U328="yes",+INDEX('Final Comp Values'!$BV:$BV,MATCH('Monthy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t="str">
        <f>_xlfn.IFNA(+INDEX(Comp1!I:I,MATCH($B329,Comp1!$B:$B,0)),"No")</f>
        <v>Yes</v>
      </c>
      <c r="P329" s="14" t="str">
        <f>_xlfn.IFNA(+INDEX(Comp1!J:J,MATCH($B329,Comp1!$B:$B,0)),"No")</f>
        <v>Yes</v>
      </c>
      <c r="Q329" s="14">
        <f>_xlfn.IFNA(+INDEX(Comp1!K:K,MATCH($B329,Comp1!$B:$B,0)),"No")</f>
        <v>0</v>
      </c>
      <c r="R329" s="14">
        <f>_xlfn.IFNA(+INDEX(Comp1!L:L,MATCH($B329,Comp1!$B:$B,0)),"No")</f>
        <v>0</v>
      </c>
      <c r="S329" s="14">
        <f>_xlfn.IFNA(+INDEX(Comp1!M:M,MATCH($B329,Comp1!$B:$B,0)),"No")</f>
        <v>0</v>
      </c>
      <c r="T329" s="14">
        <f>_xlfn.IFNA(+INDEX(Comp1!N:N,MATCH($B329,Comp1!$B:$B,0)),"No")</f>
        <v>0</v>
      </c>
      <c r="U329" s="14">
        <f>_xlfn.IFNA(+INDEX(Comp1!O:O,MATCH($B329,Comp1!$B:$B,0)),"No")</f>
        <v>0</v>
      </c>
      <c r="V329" s="462">
        <f>IF(J329="yes",+INDEX('Final Comp Values'!$AY:$AY,MATCH('Monthy Targets'!$B329,'Final Comp Values'!C:C,0)),0)</f>
        <v>9.85</v>
      </c>
      <c r="W329" s="462">
        <f>IF(K329="yes",+INDEX('Final Comp Values'!$AY:$AY,MATCH('Monthy Targets'!$B329,'Final Comp Values'!$C:$C,0)),0)</f>
        <v>9.85</v>
      </c>
      <c r="X329" s="462">
        <f>IF(L329="yes",+INDEX('Final Comp Values'!$AY:$AY,MATCH('Monthy Targets'!$B329,'Final Comp Values'!$C:$C,0)),0)</f>
        <v>9.85</v>
      </c>
      <c r="Y329" s="462">
        <f>IF(M329="yes",+INDEX('Final Comp Values'!$BN:$BN,MATCH('Monthy Targets'!$B329,'Final Comp Values'!$C:$C,0)),0)</f>
        <v>9.85</v>
      </c>
      <c r="Z329" s="462">
        <f>IF(N329="yes",+INDEX('Final Comp Values'!$BN:$BN,MATCH('Monthy Targets'!$B329,'Final Comp Values'!$C:$C,0)),0)</f>
        <v>9.85</v>
      </c>
      <c r="AA329" s="462">
        <f>IF(O329="yes",+INDEX('Final Comp Values'!$BN:$BN,MATCH('Monthy Targets'!$B329,'Final Comp Values'!$C:$C,0)),0)</f>
        <v>9.85</v>
      </c>
      <c r="AB329" s="462">
        <f>IF(P329="yes",+INDEX('Final Comp Values'!$BR:$BR,MATCH('Monthy Targets'!$B329,'Final Comp Values'!$C:$C,0)),0)</f>
        <v>9.9</v>
      </c>
      <c r="AC329" s="462">
        <f>IF(Q329="yes",+INDEX('Final Comp Values'!$BR:$BR,MATCH('Monthy Targets'!$B329,'Final Comp Values'!$C:$C,0)),0)</f>
        <v>0</v>
      </c>
      <c r="AD329" s="462">
        <f>IF(R329="yes",+INDEX('Final Comp Values'!$BR:$BR,MATCH('Monthy Targets'!$B329,'Final Comp Values'!$C:$C,0)),0)</f>
        <v>0</v>
      </c>
      <c r="AE329" s="462">
        <f>IF(S329="yes",+INDEX('Final Comp Values'!$BV:$BV,MATCH('Monthy Targets'!$B329,'Final Comp Values'!$C:$C,0)),0)</f>
        <v>0</v>
      </c>
      <c r="AF329" s="462">
        <f>IF(T329="yes",+INDEX('Final Comp Values'!$BV:$BV,MATCH('Monthy Targets'!$B329,'Final Comp Values'!$C:$C,0)),0)</f>
        <v>0</v>
      </c>
      <c r="AG329" s="462">
        <f>IF(U329="yes",+INDEX('Final Comp Values'!$BV:$BV,MATCH('Monthy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2">
        <f>IF(J330="yes",+INDEX('Final Comp Values'!$AY:$AY,MATCH('Monthy Targets'!$B330,'Final Comp Values'!C:C,0)),0)</f>
        <v>0</v>
      </c>
      <c r="W330" s="462">
        <f>IF(K330="yes",+INDEX('Final Comp Values'!$AY:$AY,MATCH('Monthy Targets'!$B330,'Final Comp Values'!$C:$C,0)),0)</f>
        <v>0</v>
      </c>
      <c r="X330" s="462">
        <f>IF(L330="yes",+INDEX('Final Comp Values'!$AY:$AY,MATCH('Monthy Targets'!$B330,'Final Comp Values'!$C:$C,0)),0)</f>
        <v>0</v>
      </c>
      <c r="Y330" s="462">
        <f>IF(M330="yes",+INDEX('Final Comp Values'!$BN:$BN,MATCH('Monthy Targets'!$B330,'Final Comp Values'!$C:$C,0)),0)</f>
        <v>0</v>
      </c>
      <c r="Z330" s="462">
        <f>IF(N330="yes",+INDEX('Final Comp Values'!$BN:$BN,MATCH('Monthy Targets'!$B330,'Final Comp Values'!$C:$C,0)),0)</f>
        <v>0</v>
      </c>
      <c r="AA330" s="462">
        <f>IF(O330="yes",+INDEX('Final Comp Values'!$BN:$BN,MATCH('Monthy Targets'!$B330,'Final Comp Values'!$C:$C,0)),0)</f>
        <v>0</v>
      </c>
      <c r="AB330" s="462">
        <f>IF(P330="yes",+INDEX('Final Comp Values'!$BR:$BR,MATCH('Monthy Targets'!$B330,'Final Comp Values'!$C:$C,0)),0)</f>
        <v>0</v>
      </c>
      <c r="AC330" s="462">
        <f>IF(Q330="yes",+INDEX('Final Comp Values'!$BR:$BR,MATCH('Monthy Targets'!$B330,'Final Comp Values'!$C:$C,0)),0)</f>
        <v>0</v>
      </c>
      <c r="AD330" s="462">
        <f>IF(R330="yes",+INDEX('Final Comp Values'!$BR:$BR,MATCH('Monthy Targets'!$B330,'Final Comp Values'!$C:$C,0)),0)</f>
        <v>0</v>
      </c>
      <c r="AE330" s="462">
        <f>IF(S330="yes",+INDEX('Final Comp Values'!$BV:$BV,MATCH('Monthy Targets'!$B330,'Final Comp Values'!$C:$C,0)),0)</f>
        <v>0</v>
      </c>
      <c r="AF330" s="462">
        <f>IF(T330="yes",+INDEX('Final Comp Values'!$BV:$BV,MATCH('Monthy Targets'!$B330,'Final Comp Values'!$C:$C,0)),0)</f>
        <v>0</v>
      </c>
      <c r="AG330" s="462">
        <f>IF(U330="yes",+INDEX('Final Comp Values'!$BV:$BV,MATCH('Monthy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2">
        <f>IF(J331="yes",+INDEX('Final Comp Values'!$AY:$AY,MATCH('Monthy Targets'!$B331,'Final Comp Values'!C:C,0)),0)</f>
        <v>0</v>
      </c>
      <c r="W331" s="462">
        <f>IF(K331="yes",+INDEX('Final Comp Values'!$AY:$AY,MATCH('Monthy Targets'!$B331,'Final Comp Values'!$C:$C,0)),0)</f>
        <v>0</v>
      </c>
      <c r="X331" s="462">
        <f>IF(L331="yes",+INDEX('Final Comp Values'!$AY:$AY,MATCH('Monthy Targets'!$B331,'Final Comp Values'!$C:$C,0)),0)</f>
        <v>0</v>
      </c>
      <c r="Y331" s="462">
        <f>IF(M331="yes",+INDEX('Final Comp Values'!$BN:$BN,MATCH('Monthy Targets'!$B331,'Final Comp Values'!$C:$C,0)),0)</f>
        <v>0</v>
      </c>
      <c r="Z331" s="462">
        <f>IF(N331="yes",+INDEX('Final Comp Values'!$BN:$BN,MATCH('Monthy Targets'!$B331,'Final Comp Values'!$C:$C,0)),0)</f>
        <v>0</v>
      </c>
      <c r="AA331" s="462">
        <f>IF(O331="yes",+INDEX('Final Comp Values'!$BN:$BN,MATCH('Monthy Targets'!$B331,'Final Comp Values'!$C:$C,0)),0)</f>
        <v>0</v>
      </c>
      <c r="AB331" s="462">
        <f>IF(P331="yes",+INDEX('Final Comp Values'!$BR:$BR,MATCH('Monthy Targets'!$B331,'Final Comp Values'!$C:$C,0)),0)</f>
        <v>0</v>
      </c>
      <c r="AC331" s="462">
        <f>IF(Q331="yes",+INDEX('Final Comp Values'!$BR:$BR,MATCH('Monthy Targets'!$B331,'Final Comp Values'!$C:$C,0)),0)</f>
        <v>0</v>
      </c>
      <c r="AD331" s="462">
        <f>IF(R331="yes",+INDEX('Final Comp Values'!$BR:$BR,MATCH('Monthy Targets'!$B331,'Final Comp Values'!$C:$C,0)),0)</f>
        <v>0</v>
      </c>
      <c r="AE331" s="462">
        <f>IF(S331="yes",+INDEX('Final Comp Values'!$BV:$BV,MATCH('Monthy Targets'!$B331,'Final Comp Values'!$C:$C,0)),0)</f>
        <v>0</v>
      </c>
      <c r="AF331" s="462">
        <f>IF(T331="yes",+INDEX('Final Comp Values'!$BV:$BV,MATCH('Monthy Targets'!$B331,'Final Comp Values'!$C:$C,0)),0)</f>
        <v>0</v>
      </c>
      <c r="AG331" s="462">
        <f>IF(U331="yes",+INDEX('Final Comp Values'!$BV:$BV,MATCH('Monthy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2">
        <f>IF(J332="yes",+INDEX('Final Comp Values'!$AY:$AY,MATCH('Monthy Targets'!$B332,'Final Comp Values'!C:C,0)),0)</f>
        <v>0</v>
      </c>
      <c r="W332" s="462">
        <f>IF(K332="yes",+INDEX('Final Comp Values'!$AY:$AY,MATCH('Monthy Targets'!$B332,'Final Comp Values'!$C:$C,0)),0)</f>
        <v>0</v>
      </c>
      <c r="X332" s="462">
        <f>IF(L332="yes",+INDEX('Final Comp Values'!$AY:$AY,MATCH('Monthy Targets'!$B332,'Final Comp Values'!$C:$C,0)),0)</f>
        <v>0</v>
      </c>
      <c r="Y332" s="462">
        <f>IF(M332="yes",+INDEX('Final Comp Values'!$BN:$BN,MATCH('Monthy Targets'!$B332,'Final Comp Values'!$C:$C,0)),0)</f>
        <v>0</v>
      </c>
      <c r="Z332" s="462">
        <f>IF(N332="yes",+INDEX('Final Comp Values'!$BN:$BN,MATCH('Monthy Targets'!$B332,'Final Comp Values'!$C:$C,0)),0)</f>
        <v>0</v>
      </c>
      <c r="AA332" s="462">
        <f>IF(O332="yes",+INDEX('Final Comp Values'!$BN:$BN,MATCH('Monthy Targets'!$B332,'Final Comp Values'!$C:$C,0)),0)</f>
        <v>0</v>
      </c>
      <c r="AB332" s="462">
        <f>IF(P332="yes",+INDEX('Final Comp Values'!$BR:$BR,MATCH('Monthy Targets'!$B332,'Final Comp Values'!$C:$C,0)),0)</f>
        <v>0</v>
      </c>
      <c r="AC332" s="462">
        <f>IF(Q332="yes",+INDEX('Final Comp Values'!$BR:$BR,MATCH('Monthy Targets'!$B332,'Final Comp Values'!$C:$C,0)),0)</f>
        <v>0</v>
      </c>
      <c r="AD332" s="462">
        <f>IF(R332="yes",+INDEX('Final Comp Values'!$BR:$BR,MATCH('Monthy Targets'!$B332,'Final Comp Values'!$C:$C,0)),0)</f>
        <v>0</v>
      </c>
      <c r="AE332" s="462">
        <f>IF(S332="yes",+INDEX('Final Comp Values'!$BV:$BV,MATCH('Monthy Targets'!$B332,'Final Comp Values'!$C:$C,0)),0)</f>
        <v>0</v>
      </c>
      <c r="AF332" s="462">
        <f>IF(T332="yes",+INDEX('Final Comp Values'!$BV:$BV,MATCH('Monthy Targets'!$B332,'Final Comp Values'!$C:$C,0)),0)</f>
        <v>0</v>
      </c>
      <c r="AG332" s="462">
        <f>IF(U332="yes",+INDEX('Final Comp Values'!$BV:$BV,MATCH('Monthy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t="str">
        <f>_xlfn.IFNA(+INDEX(Comp1!I:I,MATCH($B333,Comp1!$B:$B,0)),"No")</f>
        <v>No</v>
      </c>
      <c r="P333" s="14" t="str">
        <f>_xlfn.IFNA(+INDEX(Comp1!J:J,MATCH($B333,Comp1!$B:$B,0)),"No")</f>
        <v>No</v>
      </c>
      <c r="Q333" s="14">
        <f>_xlfn.IFNA(+INDEX(Comp1!K:K,MATCH($B333,Comp1!$B:$B,0)),"No")</f>
        <v>0</v>
      </c>
      <c r="R333" s="14">
        <f>_xlfn.IFNA(+INDEX(Comp1!L:L,MATCH($B333,Comp1!$B:$B,0)),"No")</f>
        <v>0</v>
      </c>
      <c r="S333" s="14">
        <f>_xlfn.IFNA(+INDEX(Comp1!M:M,MATCH($B333,Comp1!$B:$B,0)),"No")</f>
        <v>0</v>
      </c>
      <c r="T333" s="14">
        <f>_xlfn.IFNA(+INDEX(Comp1!N:N,MATCH($B333,Comp1!$B:$B,0)),"No")</f>
        <v>0</v>
      </c>
      <c r="U333" s="14">
        <f>_xlfn.IFNA(+INDEX(Comp1!O:O,MATCH($B333,Comp1!$B:$B,0)),"No")</f>
        <v>0</v>
      </c>
      <c r="V333" s="462">
        <f>IF(J333="yes",+INDEX('Final Comp Values'!$AY:$AY,MATCH('Monthy Targets'!$B333,'Final Comp Values'!C:C,0)),0)</f>
        <v>0</v>
      </c>
      <c r="W333" s="462">
        <f>IF(K333="yes",+INDEX('Final Comp Values'!$AY:$AY,MATCH('Monthy Targets'!$B333,'Final Comp Values'!$C:$C,0)),0)</f>
        <v>0</v>
      </c>
      <c r="X333" s="462">
        <f>IF(L333="yes",+INDEX('Final Comp Values'!$AY:$AY,MATCH('Monthy Targets'!$B333,'Final Comp Values'!$C:$C,0)),0)</f>
        <v>0</v>
      </c>
      <c r="Y333" s="462">
        <f>IF(M333="yes",+INDEX('Final Comp Values'!$BN:$BN,MATCH('Monthy Targets'!$B333,'Final Comp Values'!$C:$C,0)),0)</f>
        <v>0</v>
      </c>
      <c r="Z333" s="462">
        <f>IF(N333="yes",+INDEX('Final Comp Values'!$BN:$BN,MATCH('Monthy Targets'!$B333,'Final Comp Values'!$C:$C,0)),0)</f>
        <v>0</v>
      </c>
      <c r="AA333" s="462">
        <f>IF(O333="yes",+INDEX('Final Comp Values'!$BN:$BN,MATCH('Monthy Targets'!$B333,'Final Comp Values'!$C:$C,0)),0)</f>
        <v>0</v>
      </c>
      <c r="AB333" s="462">
        <f>IF(P333="yes",+INDEX('Final Comp Values'!$BR:$BR,MATCH('Monthy Targets'!$B333,'Final Comp Values'!$C:$C,0)),0)</f>
        <v>0</v>
      </c>
      <c r="AC333" s="462">
        <f>IF(Q333="yes",+INDEX('Final Comp Values'!$BR:$BR,MATCH('Monthy Targets'!$B333,'Final Comp Values'!$C:$C,0)),0)</f>
        <v>0</v>
      </c>
      <c r="AD333" s="462">
        <f>IF(R333="yes",+INDEX('Final Comp Values'!$BR:$BR,MATCH('Monthy Targets'!$B333,'Final Comp Values'!$C:$C,0)),0)</f>
        <v>0</v>
      </c>
      <c r="AE333" s="462">
        <f>IF(S333="yes",+INDEX('Final Comp Values'!$BV:$BV,MATCH('Monthy Targets'!$B333,'Final Comp Values'!$C:$C,0)),0)</f>
        <v>0</v>
      </c>
      <c r="AF333" s="462">
        <f>IF(T333="yes",+INDEX('Final Comp Values'!$BV:$BV,MATCH('Monthy Targets'!$B333,'Final Comp Values'!$C:$C,0)),0)</f>
        <v>0</v>
      </c>
      <c r="AG333" s="462">
        <f>IF(U333="yes",+INDEX('Final Comp Values'!$BV:$BV,MATCH('Monthy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2">
        <f>IF(J334="yes",+INDEX('Final Comp Values'!$AY:$AY,MATCH('Monthy Targets'!$B334,'Final Comp Values'!C:C,0)),0)</f>
        <v>0</v>
      </c>
      <c r="W334" s="462">
        <f>IF(K334="yes",+INDEX('Final Comp Values'!$AY:$AY,MATCH('Monthy Targets'!$B334,'Final Comp Values'!$C:$C,0)),0)</f>
        <v>0</v>
      </c>
      <c r="X334" s="462">
        <f>IF(L334="yes",+INDEX('Final Comp Values'!$AY:$AY,MATCH('Monthy Targets'!$B334,'Final Comp Values'!$C:$C,0)),0)</f>
        <v>0</v>
      </c>
      <c r="Y334" s="462">
        <f>IF(M334="yes",+INDEX('Final Comp Values'!$BN:$BN,MATCH('Monthy Targets'!$B334,'Final Comp Values'!$C:$C,0)),0)</f>
        <v>0</v>
      </c>
      <c r="Z334" s="462">
        <f>IF(N334="yes",+INDEX('Final Comp Values'!$BN:$BN,MATCH('Monthy Targets'!$B334,'Final Comp Values'!$C:$C,0)),0)</f>
        <v>0</v>
      </c>
      <c r="AA334" s="462">
        <f>IF(O334="yes",+INDEX('Final Comp Values'!$BN:$BN,MATCH('Monthy Targets'!$B334,'Final Comp Values'!$C:$C,0)),0)</f>
        <v>0</v>
      </c>
      <c r="AB334" s="462">
        <f>IF(P334="yes",+INDEX('Final Comp Values'!$BR:$BR,MATCH('Monthy Targets'!$B334,'Final Comp Values'!$C:$C,0)),0)</f>
        <v>0</v>
      </c>
      <c r="AC334" s="462">
        <f>IF(Q334="yes",+INDEX('Final Comp Values'!$BR:$BR,MATCH('Monthy Targets'!$B334,'Final Comp Values'!$C:$C,0)),0)</f>
        <v>0</v>
      </c>
      <c r="AD334" s="462">
        <f>IF(R334="yes",+INDEX('Final Comp Values'!$BR:$BR,MATCH('Monthy Targets'!$B334,'Final Comp Values'!$C:$C,0)),0)</f>
        <v>0</v>
      </c>
      <c r="AE334" s="462">
        <f>IF(S334="yes",+INDEX('Final Comp Values'!$BV:$BV,MATCH('Monthy Targets'!$B334,'Final Comp Values'!$C:$C,0)),0)</f>
        <v>0</v>
      </c>
      <c r="AF334" s="462">
        <f>IF(T334="yes",+INDEX('Final Comp Values'!$BV:$BV,MATCH('Monthy Targets'!$B334,'Final Comp Values'!$C:$C,0)),0)</f>
        <v>0</v>
      </c>
      <c r="AG334" s="462">
        <f>IF(U334="yes",+INDEX('Final Comp Values'!$BV:$BV,MATCH('Monthy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t="str">
        <f>_xlfn.IFNA(+INDEX(Comp1!I:I,MATCH($B335,Comp1!$B:$B,0)),"No")</f>
        <v>Yes</v>
      </c>
      <c r="P335" s="14" t="str">
        <f>_xlfn.IFNA(+INDEX(Comp1!J:J,MATCH($B335,Comp1!$B:$B,0)),"No")</f>
        <v>Yes</v>
      </c>
      <c r="Q335" s="14">
        <f>_xlfn.IFNA(+INDEX(Comp1!K:K,MATCH($B335,Comp1!$B:$B,0)),"No")</f>
        <v>0</v>
      </c>
      <c r="R335" s="14">
        <f>_xlfn.IFNA(+INDEX(Comp1!L:L,MATCH($B335,Comp1!$B:$B,0)),"No")</f>
        <v>0</v>
      </c>
      <c r="S335" s="14">
        <f>_xlfn.IFNA(+INDEX(Comp1!M:M,MATCH($B335,Comp1!$B:$B,0)),"No")</f>
        <v>0</v>
      </c>
      <c r="T335" s="14">
        <f>_xlfn.IFNA(+INDEX(Comp1!N:N,MATCH($B335,Comp1!$B:$B,0)),"No")</f>
        <v>0</v>
      </c>
      <c r="U335" s="14">
        <f>_xlfn.IFNA(+INDEX(Comp1!O:O,MATCH($B335,Comp1!$B:$B,0)),"No")</f>
        <v>0</v>
      </c>
      <c r="V335" s="462">
        <f>IF(J335="yes",+INDEX('Final Comp Values'!$AY:$AY,MATCH('Monthy Targets'!$B335,'Final Comp Values'!C:C,0)),0)</f>
        <v>7.38</v>
      </c>
      <c r="W335" s="462">
        <f>IF(K335="yes",+INDEX('Final Comp Values'!$AY:$AY,MATCH('Monthy Targets'!$B335,'Final Comp Values'!$C:$C,0)),0)</f>
        <v>7.38</v>
      </c>
      <c r="X335" s="462">
        <f>IF(L335="yes",+INDEX('Final Comp Values'!$AY:$AY,MATCH('Monthy Targets'!$B335,'Final Comp Values'!$C:$C,0)),0)</f>
        <v>7.38</v>
      </c>
      <c r="Y335" s="462">
        <f>IF(M335="yes",+INDEX('Final Comp Values'!$BN:$BN,MATCH('Monthy Targets'!$B335,'Final Comp Values'!$C:$C,0)),0)</f>
        <v>7.38</v>
      </c>
      <c r="Z335" s="462">
        <f>IF(N335="yes",+INDEX('Final Comp Values'!$BN:$BN,MATCH('Monthy Targets'!$B335,'Final Comp Values'!$C:$C,0)),0)</f>
        <v>7.38</v>
      </c>
      <c r="AA335" s="462">
        <f>IF(O335="yes",+INDEX('Final Comp Values'!$BN:$BN,MATCH('Monthy Targets'!$B335,'Final Comp Values'!$C:$C,0)),0)</f>
        <v>7.38</v>
      </c>
      <c r="AB335" s="462">
        <f>IF(P335="yes",+INDEX('Final Comp Values'!$BR:$BR,MATCH('Monthy Targets'!$B335,'Final Comp Values'!$C:$C,0)),0)</f>
        <v>7.42</v>
      </c>
      <c r="AC335" s="462">
        <f>IF(Q335="yes",+INDEX('Final Comp Values'!$BR:$BR,MATCH('Monthy Targets'!$B335,'Final Comp Values'!$C:$C,0)),0)</f>
        <v>0</v>
      </c>
      <c r="AD335" s="462">
        <f>IF(R335="yes",+INDEX('Final Comp Values'!$BR:$BR,MATCH('Monthy Targets'!$B335,'Final Comp Values'!$C:$C,0)),0)</f>
        <v>0</v>
      </c>
      <c r="AE335" s="462">
        <f>IF(S335="yes",+INDEX('Final Comp Values'!$BV:$BV,MATCH('Monthy Targets'!$B335,'Final Comp Values'!$C:$C,0)),0)</f>
        <v>0</v>
      </c>
      <c r="AF335" s="462">
        <f>IF(T335="yes",+INDEX('Final Comp Values'!$BV:$BV,MATCH('Monthy Targets'!$B335,'Final Comp Values'!$C:$C,0)),0)</f>
        <v>0</v>
      </c>
      <c r="AG335" s="462">
        <f>IF(U335="yes",+INDEX('Final Comp Values'!$BV:$BV,MATCH('Monthy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t="str">
        <f>_xlfn.IFNA(+INDEX(Comp1!I:I,MATCH($B336,Comp1!$B:$B,0)),"No")</f>
        <v>Yes</v>
      </c>
      <c r="P336" s="14" t="str">
        <f>_xlfn.IFNA(+INDEX(Comp1!J:J,MATCH($B336,Comp1!$B:$B,0)),"No")</f>
        <v>Yes</v>
      </c>
      <c r="Q336" s="14">
        <f>_xlfn.IFNA(+INDEX(Comp1!K:K,MATCH($B336,Comp1!$B:$B,0)),"No")</f>
        <v>0</v>
      </c>
      <c r="R336" s="14">
        <f>_xlfn.IFNA(+INDEX(Comp1!L:L,MATCH($B336,Comp1!$B:$B,0)),"No")</f>
        <v>0</v>
      </c>
      <c r="S336" s="14">
        <f>_xlfn.IFNA(+INDEX(Comp1!M:M,MATCH($B336,Comp1!$B:$B,0)),"No")</f>
        <v>0</v>
      </c>
      <c r="T336" s="14">
        <f>_xlfn.IFNA(+INDEX(Comp1!N:N,MATCH($B336,Comp1!$B:$B,0)),"No")</f>
        <v>0</v>
      </c>
      <c r="U336" s="14">
        <f>_xlfn.IFNA(+INDEX(Comp1!O:O,MATCH($B336,Comp1!$B:$B,0)),"No")</f>
        <v>0</v>
      </c>
      <c r="V336" s="462">
        <f>IF(J336="yes",+INDEX('Final Comp Values'!$AY:$AY,MATCH('Monthy Targets'!$B336,'Final Comp Values'!C:C,0)),0)</f>
        <v>4.93</v>
      </c>
      <c r="W336" s="462">
        <f>IF(K336="yes",+INDEX('Final Comp Values'!$AY:$AY,MATCH('Monthy Targets'!$B336,'Final Comp Values'!$C:$C,0)),0)</f>
        <v>4.93</v>
      </c>
      <c r="X336" s="462">
        <f>IF(L336="yes",+INDEX('Final Comp Values'!$AY:$AY,MATCH('Monthy Targets'!$B336,'Final Comp Values'!$C:$C,0)),0)</f>
        <v>4.93</v>
      </c>
      <c r="Y336" s="462">
        <f>IF(M336="yes",+INDEX('Final Comp Values'!$BN:$BN,MATCH('Monthy Targets'!$B336,'Final Comp Values'!$C:$C,0)),0)</f>
        <v>4.93</v>
      </c>
      <c r="Z336" s="462">
        <f>IF(N336="yes",+INDEX('Final Comp Values'!$BN:$BN,MATCH('Monthy Targets'!$B336,'Final Comp Values'!$C:$C,0)),0)</f>
        <v>4.93</v>
      </c>
      <c r="AA336" s="462">
        <f>IF(O336="yes",+INDEX('Final Comp Values'!$BN:$BN,MATCH('Monthy Targets'!$B336,'Final Comp Values'!$C:$C,0)),0)</f>
        <v>4.93</v>
      </c>
      <c r="AB336" s="462">
        <f>IF(P336="yes",+INDEX('Final Comp Values'!$BR:$BR,MATCH('Monthy Targets'!$B336,'Final Comp Values'!$C:$C,0)),0)</f>
        <v>4.95</v>
      </c>
      <c r="AC336" s="462">
        <f>IF(Q336="yes",+INDEX('Final Comp Values'!$BR:$BR,MATCH('Monthy Targets'!$B336,'Final Comp Values'!$C:$C,0)),0)</f>
        <v>0</v>
      </c>
      <c r="AD336" s="462">
        <f>IF(R336="yes",+INDEX('Final Comp Values'!$BR:$BR,MATCH('Monthy Targets'!$B336,'Final Comp Values'!$C:$C,0)),0)</f>
        <v>0</v>
      </c>
      <c r="AE336" s="462">
        <f>IF(S336="yes",+INDEX('Final Comp Values'!$BV:$BV,MATCH('Monthy Targets'!$B336,'Final Comp Values'!$C:$C,0)),0)</f>
        <v>0</v>
      </c>
      <c r="AF336" s="462">
        <f>IF(T336="yes",+INDEX('Final Comp Values'!$BV:$BV,MATCH('Monthy Targets'!$B336,'Final Comp Values'!$C:$C,0)),0)</f>
        <v>0</v>
      </c>
      <c r="AG336" s="462">
        <f>IF(U336="yes",+INDEX('Final Comp Values'!$BV:$BV,MATCH('Monthy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t="str">
        <f>_xlfn.IFNA(+INDEX(Comp1!I:I,MATCH($B337,Comp1!$B:$B,0)),"No")</f>
        <v>Yes</v>
      </c>
      <c r="P337" s="14" t="str">
        <f>_xlfn.IFNA(+INDEX(Comp1!J:J,MATCH($B337,Comp1!$B:$B,0)),"No")</f>
        <v>Yes</v>
      </c>
      <c r="Q337" s="14">
        <f>_xlfn.IFNA(+INDEX(Comp1!K:K,MATCH($B337,Comp1!$B:$B,0)),"No")</f>
        <v>0</v>
      </c>
      <c r="R337" s="14">
        <f>_xlfn.IFNA(+INDEX(Comp1!L:L,MATCH($B337,Comp1!$B:$B,0)),"No")</f>
        <v>0</v>
      </c>
      <c r="S337" s="14">
        <f>_xlfn.IFNA(+INDEX(Comp1!M:M,MATCH($B337,Comp1!$B:$B,0)),"No")</f>
        <v>0</v>
      </c>
      <c r="T337" s="14">
        <f>_xlfn.IFNA(+INDEX(Comp1!N:N,MATCH($B337,Comp1!$B:$B,0)),"No")</f>
        <v>0</v>
      </c>
      <c r="U337" s="14">
        <f>_xlfn.IFNA(+INDEX(Comp1!O:O,MATCH($B337,Comp1!$B:$B,0)),"No")</f>
        <v>0</v>
      </c>
      <c r="V337" s="462">
        <f>IF(J337="yes",+INDEX('Final Comp Values'!$AY:$AY,MATCH('Monthy Targets'!$B337,'Final Comp Values'!C:C,0)),0)</f>
        <v>2.08</v>
      </c>
      <c r="W337" s="462">
        <f>IF(K337="yes",+INDEX('Final Comp Values'!$AY:$AY,MATCH('Monthy Targets'!$B337,'Final Comp Values'!$C:$C,0)),0)</f>
        <v>2.08</v>
      </c>
      <c r="X337" s="462">
        <f>IF(L337="yes",+INDEX('Final Comp Values'!$AY:$AY,MATCH('Monthy Targets'!$B337,'Final Comp Values'!$C:$C,0)),0)</f>
        <v>2.08</v>
      </c>
      <c r="Y337" s="462">
        <f>IF(M337="yes",+INDEX('Final Comp Values'!$BN:$BN,MATCH('Monthy Targets'!$B337,'Final Comp Values'!$C:$C,0)),0)</f>
        <v>2.08</v>
      </c>
      <c r="Z337" s="462">
        <f>IF(N337="yes",+INDEX('Final Comp Values'!$BN:$BN,MATCH('Monthy Targets'!$B337,'Final Comp Values'!$C:$C,0)),0)</f>
        <v>2.08</v>
      </c>
      <c r="AA337" s="462">
        <f>IF(O337="yes",+INDEX('Final Comp Values'!$BN:$BN,MATCH('Monthy Targets'!$B337,'Final Comp Values'!$C:$C,0)),0)</f>
        <v>2.08</v>
      </c>
      <c r="AB337" s="462">
        <f>IF(P337="yes",+INDEX('Final Comp Values'!$BR:$BR,MATCH('Monthy Targets'!$B337,'Final Comp Values'!$C:$C,0)),0)</f>
        <v>2.09</v>
      </c>
      <c r="AC337" s="462">
        <f>IF(Q337="yes",+INDEX('Final Comp Values'!$BR:$BR,MATCH('Monthy Targets'!$B337,'Final Comp Values'!$C:$C,0)),0)</f>
        <v>0</v>
      </c>
      <c r="AD337" s="462">
        <f>IF(R337="yes",+INDEX('Final Comp Values'!$BR:$BR,MATCH('Monthy Targets'!$B337,'Final Comp Values'!$C:$C,0)),0)</f>
        <v>0</v>
      </c>
      <c r="AE337" s="462">
        <f>IF(S337="yes",+INDEX('Final Comp Values'!$BV:$BV,MATCH('Monthy Targets'!$B337,'Final Comp Values'!$C:$C,0)),0)</f>
        <v>0</v>
      </c>
      <c r="AF337" s="462">
        <f>IF(T337="yes",+INDEX('Final Comp Values'!$BV:$BV,MATCH('Monthy Targets'!$B337,'Final Comp Values'!$C:$C,0)),0)</f>
        <v>0</v>
      </c>
      <c r="AG337" s="462">
        <f>IF(U337="yes",+INDEX('Final Comp Values'!$BV:$BV,MATCH('Monthy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t="str">
        <f>_xlfn.IFNA(+INDEX(Comp1!I:I,MATCH($B338,Comp1!$B:$B,0)),"No")</f>
        <v>Yes</v>
      </c>
      <c r="P338" s="14" t="str">
        <f>_xlfn.IFNA(+INDEX(Comp1!J:J,MATCH($B338,Comp1!$B:$B,0)),"No")</f>
        <v>Yes</v>
      </c>
      <c r="Q338" s="14">
        <f>_xlfn.IFNA(+INDEX(Comp1!K:K,MATCH($B338,Comp1!$B:$B,0)),"No")</f>
        <v>0</v>
      </c>
      <c r="R338" s="14">
        <f>_xlfn.IFNA(+INDEX(Comp1!L:L,MATCH($B338,Comp1!$B:$B,0)),"No")</f>
        <v>0</v>
      </c>
      <c r="S338" s="14">
        <f>_xlfn.IFNA(+INDEX(Comp1!M:M,MATCH($B338,Comp1!$B:$B,0)),"No")</f>
        <v>0</v>
      </c>
      <c r="T338" s="14">
        <f>_xlfn.IFNA(+INDEX(Comp1!N:N,MATCH($B338,Comp1!$B:$B,0)),"No")</f>
        <v>0</v>
      </c>
      <c r="U338" s="14">
        <f>_xlfn.IFNA(+INDEX(Comp1!O:O,MATCH($B338,Comp1!$B:$B,0)),"No")</f>
        <v>0</v>
      </c>
      <c r="V338" s="462">
        <f>IF(J338="yes",+INDEX('Final Comp Values'!$AY:$AY,MATCH('Monthy Targets'!$B338,'Final Comp Values'!C:C,0)),0)</f>
        <v>4.7699999999999996</v>
      </c>
      <c r="W338" s="462">
        <f>IF(K338="yes",+INDEX('Final Comp Values'!$AY:$AY,MATCH('Monthy Targets'!$B338,'Final Comp Values'!$C:$C,0)),0)</f>
        <v>4.7699999999999996</v>
      </c>
      <c r="X338" s="462">
        <f>IF(L338="yes",+INDEX('Final Comp Values'!$AY:$AY,MATCH('Monthy Targets'!$B338,'Final Comp Values'!$C:$C,0)),0)</f>
        <v>4.7699999999999996</v>
      </c>
      <c r="Y338" s="462">
        <f>IF(M338="yes",+INDEX('Final Comp Values'!$BN:$BN,MATCH('Monthy Targets'!$B338,'Final Comp Values'!$C:$C,0)),0)</f>
        <v>4.7699999999999996</v>
      </c>
      <c r="Z338" s="462">
        <f>IF(N338="yes",+INDEX('Final Comp Values'!$BN:$BN,MATCH('Monthy Targets'!$B338,'Final Comp Values'!$C:$C,0)),0)</f>
        <v>4.7699999999999996</v>
      </c>
      <c r="AA338" s="462">
        <f>IF(O338="yes",+INDEX('Final Comp Values'!$BN:$BN,MATCH('Monthy Targets'!$B338,'Final Comp Values'!$C:$C,0)),0)</f>
        <v>4.7699999999999996</v>
      </c>
      <c r="AB338" s="462">
        <f>IF(P338="yes",+INDEX('Final Comp Values'!$BR:$BR,MATCH('Monthy Targets'!$B338,'Final Comp Values'!$C:$C,0)),0)</f>
        <v>4.7699999999999996</v>
      </c>
      <c r="AC338" s="462">
        <f>IF(Q338="yes",+INDEX('Final Comp Values'!$BR:$BR,MATCH('Monthy Targets'!$B338,'Final Comp Values'!$C:$C,0)),0)</f>
        <v>0</v>
      </c>
      <c r="AD338" s="462">
        <f>IF(R338="yes",+INDEX('Final Comp Values'!$BR:$BR,MATCH('Monthy Targets'!$B338,'Final Comp Values'!$C:$C,0)),0)</f>
        <v>0</v>
      </c>
      <c r="AE338" s="462">
        <f>IF(S338="yes",+INDEX('Final Comp Values'!$BV:$BV,MATCH('Monthy Targets'!$B338,'Final Comp Values'!$C:$C,0)),0)</f>
        <v>0</v>
      </c>
      <c r="AF338" s="462">
        <f>IF(T338="yes",+INDEX('Final Comp Values'!$BV:$BV,MATCH('Monthy Targets'!$B338,'Final Comp Values'!$C:$C,0)),0)</f>
        <v>0</v>
      </c>
      <c r="AG338" s="462">
        <f>IF(U338="yes",+INDEX('Final Comp Values'!$BV:$BV,MATCH('Monthy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2">
        <f>IF(J339="yes",+INDEX('Final Comp Values'!$AY:$AY,MATCH('Monthy Targets'!$B339,'Final Comp Values'!C:C,0)),0)</f>
        <v>0</v>
      </c>
      <c r="W339" s="462">
        <f>IF(K339="yes",+INDEX('Final Comp Values'!$AY:$AY,MATCH('Monthy Targets'!$B339,'Final Comp Values'!$C:$C,0)),0)</f>
        <v>0</v>
      </c>
      <c r="X339" s="462">
        <f>IF(L339="yes",+INDEX('Final Comp Values'!$AY:$AY,MATCH('Monthy Targets'!$B339,'Final Comp Values'!$C:$C,0)),0)</f>
        <v>0</v>
      </c>
      <c r="Y339" s="462">
        <f>IF(M339="yes",+INDEX('Final Comp Values'!$BN:$BN,MATCH('Monthy Targets'!$B339,'Final Comp Values'!$C:$C,0)),0)</f>
        <v>0</v>
      </c>
      <c r="Z339" s="462">
        <f>IF(N339="yes",+INDEX('Final Comp Values'!$BN:$BN,MATCH('Monthy Targets'!$B339,'Final Comp Values'!$C:$C,0)),0)</f>
        <v>0</v>
      </c>
      <c r="AA339" s="462">
        <f>IF(O339="yes",+INDEX('Final Comp Values'!$BN:$BN,MATCH('Monthy Targets'!$B339,'Final Comp Values'!$C:$C,0)),0)</f>
        <v>0</v>
      </c>
      <c r="AB339" s="462">
        <f>IF(P339="yes",+INDEX('Final Comp Values'!$BR:$BR,MATCH('Monthy Targets'!$B339,'Final Comp Values'!$C:$C,0)),0)</f>
        <v>0</v>
      </c>
      <c r="AC339" s="462">
        <f>IF(Q339="yes",+INDEX('Final Comp Values'!$BR:$BR,MATCH('Monthy Targets'!$B339,'Final Comp Values'!$C:$C,0)),0)</f>
        <v>0</v>
      </c>
      <c r="AD339" s="462">
        <f>IF(R339="yes",+INDEX('Final Comp Values'!$BR:$BR,MATCH('Monthy Targets'!$B339,'Final Comp Values'!$C:$C,0)),0)</f>
        <v>0</v>
      </c>
      <c r="AE339" s="462">
        <f>IF(S339="yes",+INDEX('Final Comp Values'!$BV:$BV,MATCH('Monthy Targets'!$B339,'Final Comp Values'!$C:$C,0)),0)</f>
        <v>0</v>
      </c>
      <c r="AF339" s="462">
        <f>IF(T339="yes",+INDEX('Final Comp Values'!$BV:$BV,MATCH('Monthy Targets'!$B339,'Final Comp Values'!$C:$C,0)),0)</f>
        <v>0</v>
      </c>
      <c r="AG339" s="462">
        <f>IF(U339="yes",+INDEX('Final Comp Values'!$BV:$BV,MATCH('Monthy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t="str">
        <f>_xlfn.IFNA(+INDEX(Comp1!I:I,MATCH($B340,Comp1!$B:$B,0)),"No")</f>
        <v>Yes</v>
      </c>
      <c r="P340" s="14" t="str">
        <f>_xlfn.IFNA(+INDEX(Comp1!J:J,MATCH($B340,Comp1!$B:$B,0)),"No")</f>
        <v>Yes</v>
      </c>
      <c r="Q340" s="14">
        <f>_xlfn.IFNA(+INDEX(Comp1!K:K,MATCH($B340,Comp1!$B:$B,0)),"No")</f>
        <v>0</v>
      </c>
      <c r="R340" s="14">
        <f>_xlfn.IFNA(+INDEX(Comp1!L:L,MATCH($B340,Comp1!$B:$B,0)),"No")</f>
        <v>0</v>
      </c>
      <c r="S340" s="14">
        <f>_xlfn.IFNA(+INDEX(Comp1!M:M,MATCH($B340,Comp1!$B:$B,0)),"No")</f>
        <v>0</v>
      </c>
      <c r="T340" s="14">
        <f>_xlfn.IFNA(+INDEX(Comp1!N:N,MATCH($B340,Comp1!$B:$B,0)),"No")</f>
        <v>0</v>
      </c>
      <c r="U340" s="14">
        <f>_xlfn.IFNA(+INDEX(Comp1!O:O,MATCH($B340,Comp1!$B:$B,0)),"No")</f>
        <v>0</v>
      </c>
      <c r="V340" s="462">
        <f>IF(J340="yes",+INDEX('Final Comp Values'!$AY:$AY,MATCH('Monthy Targets'!$B340,'Final Comp Values'!C:C,0)),0)</f>
        <v>4.01</v>
      </c>
      <c r="W340" s="462">
        <f>IF(K340="yes",+INDEX('Final Comp Values'!$AY:$AY,MATCH('Monthy Targets'!$B340,'Final Comp Values'!$C:$C,0)),0)</f>
        <v>4.01</v>
      </c>
      <c r="X340" s="462">
        <f>IF(L340="yes",+INDEX('Final Comp Values'!$AY:$AY,MATCH('Monthy Targets'!$B340,'Final Comp Values'!$C:$C,0)),0)</f>
        <v>4.01</v>
      </c>
      <c r="Y340" s="462">
        <f>IF(M340="yes",+INDEX('Final Comp Values'!$BN:$BN,MATCH('Monthy Targets'!$B340,'Final Comp Values'!$C:$C,0)),0)</f>
        <v>4.01</v>
      </c>
      <c r="Z340" s="462">
        <f>IF(N340="yes",+INDEX('Final Comp Values'!$BN:$BN,MATCH('Monthy Targets'!$B340,'Final Comp Values'!$C:$C,0)),0)</f>
        <v>4.01</v>
      </c>
      <c r="AA340" s="462">
        <f>IF(O340="yes",+INDEX('Final Comp Values'!$BN:$BN,MATCH('Monthy Targets'!$B340,'Final Comp Values'!$C:$C,0)),0)</f>
        <v>4.01</v>
      </c>
      <c r="AB340" s="462">
        <f>IF(P340="yes",+INDEX('Final Comp Values'!$BR:$BR,MATCH('Monthy Targets'!$B340,'Final Comp Values'!$C:$C,0)),0)</f>
        <v>4.01</v>
      </c>
      <c r="AC340" s="462">
        <f>IF(Q340="yes",+INDEX('Final Comp Values'!$BR:$BR,MATCH('Monthy Targets'!$B340,'Final Comp Values'!$C:$C,0)),0)</f>
        <v>0</v>
      </c>
      <c r="AD340" s="462">
        <f>IF(R340="yes",+INDEX('Final Comp Values'!$BR:$BR,MATCH('Monthy Targets'!$B340,'Final Comp Values'!$C:$C,0)),0)</f>
        <v>0</v>
      </c>
      <c r="AE340" s="462">
        <f>IF(S340="yes",+INDEX('Final Comp Values'!$BV:$BV,MATCH('Monthy Targets'!$B340,'Final Comp Values'!$C:$C,0)),0)</f>
        <v>0</v>
      </c>
      <c r="AF340" s="462">
        <f>IF(T340="yes",+INDEX('Final Comp Values'!$BV:$BV,MATCH('Monthy Targets'!$B340,'Final Comp Values'!$C:$C,0)),0)</f>
        <v>0</v>
      </c>
      <c r="AG340" s="462">
        <f>IF(U340="yes",+INDEX('Final Comp Values'!$BV:$BV,MATCH('Monthy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t="str">
        <f>_xlfn.IFNA(+INDEX(Comp1!I:I,MATCH($B341,Comp1!$B:$B,0)),"No")</f>
        <v>Yes</v>
      </c>
      <c r="P341" s="14" t="str">
        <f>_xlfn.IFNA(+INDEX(Comp1!J:J,MATCH($B341,Comp1!$B:$B,0)),"No")</f>
        <v>Yes</v>
      </c>
      <c r="Q341" s="14">
        <f>_xlfn.IFNA(+INDEX(Comp1!K:K,MATCH($B341,Comp1!$B:$B,0)),"No")</f>
        <v>0</v>
      </c>
      <c r="R341" s="14">
        <f>_xlfn.IFNA(+INDEX(Comp1!L:L,MATCH($B341,Comp1!$B:$B,0)),"No")</f>
        <v>0</v>
      </c>
      <c r="S341" s="14">
        <f>_xlfn.IFNA(+INDEX(Comp1!M:M,MATCH($B341,Comp1!$B:$B,0)),"No")</f>
        <v>0</v>
      </c>
      <c r="T341" s="14">
        <f>_xlfn.IFNA(+INDEX(Comp1!N:N,MATCH($B341,Comp1!$B:$B,0)),"No")</f>
        <v>0</v>
      </c>
      <c r="U341" s="14">
        <f>_xlfn.IFNA(+INDEX(Comp1!O:O,MATCH($B341,Comp1!$B:$B,0)),"No")</f>
        <v>0</v>
      </c>
      <c r="V341" s="462">
        <f>IF(J341="yes",+INDEX('Final Comp Values'!$AY:$AY,MATCH('Monthy Targets'!$B341,'Final Comp Values'!C:C,0)),0)</f>
        <v>5.68</v>
      </c>
      <c r="W341" s="462">
        <f>IF(K341="yes",+INDEX('Final Comp Values'!$AY:$AY,MATCH('Monthy Targets'!$B341,'Final Comp Values'!$C:$C,0)),0)</f>
        <v>5.68</v>
      </c>
      <c r="X341" s="462">
        <f>IF(L341="yes",+INDEX('Final Comp Values'!$AY:$AY,MATCH('Monthy Targets'!$B341,'Final Comp Values'!$C:$C,0)),0)</f>
        <v>5.68</v>
      </c>
      <c r="Y341" s="462">
        <f>IF(M341="yes",+INDEX('Final Comp Values'!$BN:$BN,MATCH('Monthy Targets'!$B341,'Final Comp Values'!$C:$C,0)),0)</f>
        <v>5.68</v>
      </c>
      <c r="Z341" s="462">
        <f>IF(N341="yes",+INDEX('Final Comp Values'!$BN:$BN,MATCH('Monthy Targets'!$B341,'Final Comp Values'!$C:$C,0)),0)</f>
        <v>5.68</v>
      </c>
      <c r="AA341" s="462">
        <f>IF(O341="yes",+INDEX('Final Comp Values'!$BN:$BN,MATCH('Monthy Targets'!$B341,'Final Comp Values'!$C:$C,0)),0)</f>
        <v>5.68</v>
      </c>
      <c r="AB341" s="462">
        <f>IF(P341="yes",+INDEX('Final Comp Values'!$BR:$BR,MATCH('Monthy Targets'!$B341,'Final Comp Values'!$C:$C,0)),0)</f>
        <v>5.71</v>
      </c>
      <c r="AC341" s="462">
        <f>IF(Q341="yes",+INDEX('Final Comp Values'!$BR:$BR,MATCH('Monthy Targets'!$B341,'Final Comp Values'!$C:$C,0)),0)</f>
        <v>0</v>
      </c>
      <c r="AD341" s="462">
        <f>IF(R341="yes",+INDEX('Final Comp Values'!$BR:$BR,MATCH('Monthy Targets'!$B341,'Final Comp Values'!$C:$C,0)),0)</f>
        <v>0</v>
      </c>
      <c r="AE341" s="462">
        <f>IF(S341="yes",+INDEX('Final Comp Values'!$BV:$BV,MATCH('Monthy Targets'!$B341,'Final Comp Values'!$C:$C,0)),0)</f>
        <v>0</v>
      </c>
      <c r="AF341" s="462">
        <f>IF(T341="yes",+INDEX('Final Comp Values'!$BV:$BV,MATCH('Monthy Targets'!$B341,'Final Comp Values'!$C:$C,0)),0)</f>
        <v>0</v>
      </c>
      <c r="AG341" s="462">
        <f>IF(U341="yes",+INDEX('Final Comp Values'!$BV:$BV,MATCH('Monthy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t="str">
        <f>_xlfn.IFNA(+INDEX(Comp1!I:I,MATCH($B342,Comp1!$B:$B,0)),"No")</f>
        <v>Yes</v>
      </c>
      <c r="P342" s="14" t="str">
        <f>_xlfn.IFNA(+INDEX(Comp1!J:J,MATCH($B342,Comp1!$B:$B,0)),"No")</f>
        <v>Yes</v>
      </c>
      <c r="Q342" s="14">
        <f>_xlfn.IFNA(+INDEX(Comp1!K:K,MATCH($B342,Comp1!$B:$B,0)),"No")</f>
        <v>0</v>
      </c>
      <c r="R342" s="14">
        <f>_xlfn.IFNA(+INDEX(Comp1!L:L,MATCH($B342,Comp1!$B:$B,0)),"No")</f>
        <v>0</v>
      </c>
      <c r="S342" s="14">
        <f>_xlfn.IFNA(+INDEX(Comp1!M:M,MATCH($B342,Comp1!$B:$B,0)),"No")</f>
        <v>0</v>
      </c>
      <c r="T342" s="14">
        <f>_xlfn.IFNA(+INDEX(Comp1!N:N,MATCH($B342,Comp1!$B:$B,0)),"No")</f>
        <v>0</v>
      </c>
      <c r="U342" s="14">
        <f>_xlfn.IFNA(+INDEX(Comp1!O:O,MATCH($B342,Comp1!$B:$B,0)),"No")</f>
        <v>0</v>
      </c>
      <c r="V342" s="462">
        <f>IF(J342="yes",+INDEX('Final Comp Values'!$AY:$AY,MATCH('Monthy Targets'!$B342,'Final Comp Values'!C:C,0)),0)</f>
        <v>5.34</v>
      </c>
      <c r="W342" s="462">
        <f>IF(K342="yes",+INDEX('Final Comp Values'!$AY:$AY,MATCH('Monthy Targets'!$B342,'Final Comp Values'!$C:$C,0)),0)</f>
        <v>5.34</v>
      </c>
      <c r="X342" s="462">
        <f>IF(L342="yes",+INDEX('Final Comp Values'!$AY:$AY,MATCH('Monthy Targets'!$B342,'Final Comp Values'!$C:$C,0)),0)</f>
        <v>5.34</v>
      </c>
      <c r="Y342" s="462">
        <f>IF(M342="yes",+INDEX('Final Comp Values'!$BN:$BN,MATCH('Monthy Targets'!$B342,'Final Comp Values'!$C:$C,0)),0)</f>
        <v>5.34</v>
      </c>
      <c r="Z342" s="462">
        <f>IF(N342="yes",+INDEX('Final Comp Values'!$BN:$BN,MATCH('Monthy Targets'!$B342,'Final Comp Values'!$C:$C,0)),0)</f>
        <v>5.34</v>
      </c>
      <c r="AA342" s="462">
        <f>IF(O342="yes",+INDEX('Final Comp Values'!$BN:$BN,MATCH('Monthy Targets'!$B342,'Final Comp Values'!$C:$C,0)),0)</f>
        <v>5.34</v>
      </c>
      <c r="AB342" s="462">
        <f>IF(P342="yes",+INDEX('Final Comp Values'!$BR:$BR,MATCH('Monthy Targets'!$B342,'Final Comp Values'!$C:$C,0)),0)</f>
        <v>5.34</v>
      </c>
      <c r="AC342" s="462">
        <f>IF(Q342="yes",+INDEX('Final Comp Values'!$BR:$BR,MATCH('Monthy Targets'!$B342,'Final Comp Values'!$C:$C,0)),0)</f>
        <v>0</v>
      </c>
      <c r="AD342" s="462">
        <f>IF(R342="yes",+INDEX('Final Comp Values'!$BR:$BR,MATCH('Monthy Targets'!$B342,'Final Comp Values'!$C:$C,0)),0)</f>
        <v>0</v>
      </c>
      <c r="AE342" s="462">
        <f>IF(S342="yes",+INDEX('Final Comp Values'!$BV:$BV,MATCH('Monthy Targets'!$B342,'Final Comp Values'!$C:$C,0)),0)</f>
        <v>0</v>
      </c>
      <c r="AF342" s="462">
        <f>IF(T342="yes",+INDEX('Final Comp Values'!$BV:$BV,MATCH('Monthy Targets'!$B342,'Final Comp Values'!$C:$C,0)),0)</f>
        <v>0</v>
      </c>
      <c r="AG342" s="462">
        <f>IF(U342="yes",+INDEX('Final Comp Values'!$BV:$BV,MATCH('Monthy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t="str">
        <f>_xlfn.IFNA(+INDEX(Comp1!I:I,MATCH($B343,Comp1!$B:$B,0)),"No")</f>
        <v>Yes</v>
      </c>
      <c r="P343" s="14" t="str">
        <f>_xlfn.IFNA(+INDEX(Comp1!J:J,MATCH($B343,Comp1!$B:$B,0)),"No")</f>
        <v>Yes</v>
      </c>
      <c r="Q343" s="14">
        <f>_xlfn.IFNA(+INDEX(Comp1!K:K,MATCH($B343,Comp1!$B:$B,0)),"No")</f>
        <v>0</v>
      </c>
      <c r="R343" s="14">
        <f>_xlfn.IFNA(+INDEX(Comp1!L:L,MATCH($B343,Comp1!$B:$B,0)),"No")</f>
        <v>0</v>
      </c>
      <c r="S343" s="14">
        <f>_xlfn.IFNA(+INDEX(Comp1!M:M,MATCH($B343,Comp1!$B:$B,0)),"No")</f>
        <v>0</v>
      </c>
      <c r="T343" s="14">
        <f>_xlfn.IFNA(+INDEX(Comp1!N:N,MATCH($B343,Comp1!$B:$B,0)),"No")</f>
        <v>0</v>
      </c>
      <c r="U343" s="14">
        <f>_xlfn.IFNA(+INDEX(Comp1!O:O,MATCH($B343,Comp1!$B:$B,0)),"No")</f>
        <v>0</v>
      </c>
      <c r="V343" s="462">
        <f>IF(J343="yes",+INDEX('Final Comp Values'!$AY:$AY,MATCH('Monthy Targets'!$B343,'Final Comp Values'!C:C,0)),0)</f>
        <v>14.13</v>
      </c>
      <c r="W343" s="462">
        <f>IF(K343="yes",+INDEX('Final Comp Values'!$AY:$AY,MATCH('Monthy Targets'!$B343,'Final Comp Values'!$C:$C,0)),0)</f>
        <v>14.13</v>
      </c>
      <c r="X343" s="462">
        <f>IF(L343="yes",+INDEX('Final Comp Values'!$AY:$AY,MATCH('Monthy Targets'!$B343,'Final Comp Values'!$C:$C,0)),0)</f>
        <v>14.13</v>
      </c>
      <c r="Y343" s="462">
        <f>IF(M343="yes",+INDEX('Final Comp Values'!$BN:$BN,MATCH('Monthy Targets'!$B343,'Final Comp Values'!$C:$C,0)),0)</f>
        <v>14.13</v>
      </c>
      <c r="Z343" s="462">
        <f>IF(N343="yes",+INDEX('Final Comp Values'!$BN:$BN,MATCH('Monthy Targets'!$B343,'Final Comp Values'!$C:$C,0)),0)</f>
        <v>14.13</v>
      </c>
      <c r="AA343" s="462">
        <f>IF(O343="yes",+INDEX('Final Comp Values'!$BN:$BN,MATCH('Monthy Targets'!$B343,'Final Comp Values'!$C:$C,0)),0)</f>
        <v>14.13</v>
      </c>
      <c r="AB343" s="462">
        <f>IF(P343="yes",+INDEX('Final Comp Values'!$BR:$BR,MATCH('Monthy Targets'!$B343,'Final Comp Values'!$C:$C,0)),0)</f>
        <v>14.2</v>
      </c>
      <c r="AC343" s="462">
        <f>IF(Q343="yes",+INDEX('Final Comp Values'!$BR:$BR,MATCH('Monthy Targets'!$B343,'Final Comp Values'!$C:$C,0)),0)</f>
        <v>0</v>
      </c>
      <c r="AD343" s="462">
        <f>IF(R343="yes",+INDEX('Final Comp Values'!$BR:$BR,MATCH('Monthy Targets'!$B343,'Final Comp Values'!$C:$C,0)),0)</f>
        <v>0</v>
      </c>
      <c r="AE343" s="462">
        <f>IF(S343="yes",+INDEX('Final Comp Values'!$BV:$BV,MATCH('Monthy Targets'!$B343,'Final Comp Values'!$C:$C,0)),0)</f>
        <v>0</v>
      </c>
      <c r="AF343" s="462">
        <f>IF(T343="yes",+INDEX('Final Comp Values'!$BV:$BV,MATCH('Monthy Targets'!$B343,'Final Comp Values'!$C:$C,0)),0)</f>
        <v>0</v>
      </c>
      <c r="AG343" s="462">
        <f>IF(U343="yes",+INDEX('Final Comp Values'!$BV:$BV,MATCH('Monthy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t="str">
        <f>_xlfn.IFNA(+INDEX(Comp1!I:I,MATCH($B344,Comp1!$B:$B,0)),"No")</f>
        <v>Yes</v>
      </c>
      <c r="P344" s="14" t="str">
        <f>_xlfn.IFNA(+INDEX(Comp1!J:J,MATCH($B344,Comp1!$B:$B,0)),"No")</f>
        <v>Yes</v>
      </c>
      <c r="Q344" s="14">
        <f>_xlfn.IFNA(+INDEX(Comp1!K:K,MATCH($B344,Comp1!$B:$B,0)),"No")</f>
        <v>0</v>
      </c>
      <c r="R344" s="14">
        <f>_xlfn.IFNA(+INDEX(Comp1!L:L,MATCH($B344,Comp1!$B:$B,0)),"No")</f>
        <v>0</v>
      </c>
      <c r="S344" s="14">
        <f>_xlfn.IFNA(+INDEX(Comp1!M:M,MATCH($B344,Comp1!$B:$B,0)),"No")</f>
        <v>0</v>
      </c>
      <c r="T344" s="14">
        <f>_xlfn.IFNA(+INDEX(Comp1!N:N,MATCH($B344,Comp1!$B:$B,0)),"No")</f>
        <v>0</v>
      </c>
      <c r="U344" s="14">
        <f>_xlfn.IFNA(+INDEX(Comp1!O:O,MATCH($B344,Comp1!$B:$B,0)),"No")</f>
        <v>0</v>
      </c>
      <c r="V344" s="462">
        <f>IF(J344="yes",+INDEX('Final Comp Values'!$AY:$AY,MATCH('Monthy Targets'!$B344,'Final Comp Values'!C:C,0)),0)</f>
        <v>8.25</v>
      </c>
      <c r="W344" s="462">
        <f>IF(K344="yes",+INDEX('Final Comp Values'!$AY:$AY,MATCH('Monthy Targets'!$B344,'Final Comp Values'!$C:$C,0)),0)</f>
        <v>8.25</v>
      </c>
      <c r="X344" s="462">
        <f>IF(L344="yes",+INDEX('Final Comp Values'!$AY:$AY,MATCH('Monthy Targets'!$B344,'Final Comp Values'!$C:$C,0)),0)</f>
        <v>8.25</v>
      </c>
      <c r="Y344" s="462">
        <f>IF(M344="yes",+INDEX('Final Comp Values'!$BN:$BN,MATCH('Monthy Targets'!$B344,'Final Comp Values'!$C:$C,0)),0)</f>
        <v>8.25</v>
      </c>
      <c r="Z344" s="462">
        <f>IF(N344="yes",+INDEX('Final Comp Values'!$BN:$BN,MATCH('Monthy Targets'!$B344,'Final Comp Values'!$C:$C,0)),0)</f>
        <v>8.25</v>
      </c>
      <c r="AA344" s="462">
        <f>IF(O344="yes",+INDEX('Final Comp Values'!$BN:$BN,MATCH('Monthy Targets'!$B344,'Final Comp Values'!$C:$C,0)),0)</f>
        <v>8.25</v>
      </c>
      <c r="AB344" s="462">
        <f>IF(P344="yes",+INDEX('Final Comp Values'!$BR:$BR,MATCH('Monthy Targets'!$B344,'Final Comp Values'!$C:$C,0)),0)</f>
        <v>8.2799999999999994</v>
      </c>
      <c r="AC344" s="462">
        <f>IF(Q344="yes",+INDEX('Final Comp Values'!$BR:$BR,MATCH('Monthy Targets'!$B344,'Final Comp Values'!$C:$C,0)),0)</f>
        <v>0</v>
      </c>
      <c r="AD344" s="462">
        <f>IF(R344="yes",+INDEX('Final Comp Values'!$BR:$BR,MATCH('Monthy Targets'!$B344,'Final Comp Values'!$C:$C,0)),0)</f>
        <v>0</v>
      </c>
      <c r="AE344" s="462">
        <f>IF(S344="yes",+INDEX('Final Comp Values'!$BV:$BV,MATCH('Monthy Targets'!$B344,'Final Comp Values'!$C:$C,0)),0)</f>
        <v>0</v>
      </c>
      <c r="AF344" s="462">
        <f>IF(T344="yes",+INDEX('Final Comp Values'!$BV:$BV,MATCH('Monthy Targets'!$B344,'Final Comp Values'!$C:$C,0)),0)</f>
        <v>0</v>
      </c>
      <c r="AG344" s="462">
        <f>IF(U344="yes",+INDEX('Final Comp Values'!$BV:$BV,MATCH('Monthy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2">
        <f>IF(J345="yes",+INDEX('Final Comp Values'!$AY:$AY,MATCH('Monthy Targets'!$B345,'Final Comp Values'!C:C,0)),0)</f>
        <v>0</v>
      </c>
      <c r="W345" s="462">
        <f>IF(K345="yes",+INDEX('Final Comp Values'!$AY:$AY,MATCH('Monthy Targets'!$B345,'Final Comp Values'!$C:$C,0)),0)</f>
        <v>0</v>
      </c>
      <c r="X345" s="462">
        <f>IF(L345="yes",+INDEX('Final Comp Values'!$AY:$AY,MATCH('Monthy Targets'!$B345,'Final Comp Values'!$C:$C,0)),0)</f>
        <v>0</v>
      </c>
      <c r="Y345" s="462">
        <f>IF(M345="yes",+INDEX('Final Comp Values'!$BN:$BN,MATCH('Monthy Targets'!$B345,'Final Comp Values'!$C:$C,0)),0)</f>
        <v>0</v>
      </c>
      <c r="Z345" s="462">
        <f>IF(N345="yes",+INDEX('Final Comp Values'!$BN:$BN,MATCH('Monthy Targets'!$B345,'Final Comp Values'!$C:$C,0)),0)</f>
        <v>0</v>
      </c>
      <c r="AA345" s="462">
        <f>IF(O345="yes",+INDEX('Final Comp Values'!$BN:$BN,MATCH('Monthy Targets'!$B345,'Final Comp Values'!$C:$C,0)),0)</f>
        <v>0</v>
      </c>
      <c r="AB345" s="462">
        <f>IF(P345="yes",+INDEX('Final Comp Values'!$BR:$BR,MATCH('Monthy Targets'!$B345,'Final Comp Values'!$C:$C,0)),0)</f>
        <v>0</v>
      </c>
      <c r="AC345" s="462">
        <f>IF(Q345="yes",+INDEX('Final Comp Values'!$BR:$BR,MATCH('Monthy Targets'!$B345,'Final Comp Values'!$C:$C,0)),0)</f>
        <v>0</v>
      </c>
      <c r="AD345" s="462">
        <f>IF(R345="yes",+INDEX('Final Comp Values'!$BR:$BR,MATCH('Monthy Targets'!$B345,'Final Comp Values'!$C:$C,0)),0)</f>
        <v>0</v>
      </c>
      <c r="AE345" s="462">
        <f>IF(S345="yes",+INDEX('Final Comp Values'!$BV:$BV,MATCH('Monthy Targets'!$B345,'Final Comp Values'!$C:$C,0)),0)</f>
        <v>0</v>
      </c>
      <c r="AF345" s="462">
        <f>IF(T345="yes",+INDEX('Final Comp Values'!$BV:$BV,MATCH('Monthy Targets'!$B345,'Final Comp Values'!$C:$C,0)),0)</f>
        <v>0</v>
      </c>
      <c r="AG345" s="462">
        <f>IF(U345="yes",+INDEX('Final Comp Values'!$BV:$BV,MATCH('Monthy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c r="F346" s="183" t="str">
        <f>+FY2018_ALL_Targets!F346</f>
        <v>MRSA West</v>
      </c>
      <c r="G346" s="183" t="s">
        <v>3336</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t="str">
        <f>_xlfn.IFNA(+INDEX(Comp1!I:I,MATCH($B346,Comp1!$B:$B,0)),"No")</f>
        <v>Yes</v>
      </c>
      <c r="P346" s="14" t="str">
        <f>_xlfn.IFNA(+INDEX(Comp1!J:J,MATCH($B346,Comp1!$B:$B,0)),"No")</f>
        <v>Yes</v>
      </c>
      <c r="Q346" s="14">
        <f>_xlfn.IFNA(+INDEX(Comp1!K:K,MATCH($B346,Comp1!$B:$B,0)),"No")</f>
        <v>0</v>
      </c>
      <c r="R346" s="14">
        <f>_xlfn.IFNA(+INDEX(Comp1!L:L,MATCH($B346,Comp1!$B:$B,0)),"No")</f>
        <v>0</v>
      </c>
      <c r="S346" s="14">
        <f>_xlfn.IFNA(+INDEX(Comp1!M:M,MATCH($B346,Comp1!$B:$B,0)),"No")</f>
        <v>0</v>
      </c>
      <c r="T346" s="14">
        <f>_xlfn.IFNA(+INDEX(Comp1!N:N,MATCH($B346,Comp1!$B:$B,0)),"No")</f>
        <v>0</v>
      </c>
      <c r="U346" s="14">
        <f>_xlfn.IFNA(+INDEX(Comp1!O:O,MATCH($B346,Comp1!$B:$B,0)),"No")</f>
        <v>0</v>
      </c>
      <c r="V346" s="462">
        <f>IF(J346="yes",+INDEX('Final Comp Values'!$AY:$AY,MATCH('Monthy Targets'!$B346,'Final Comp Values'!C:C,0)),0)</f>
        <v>8.4</v>
      </c>
      <c r="W346" s="462">
        <f>IF(K346="yes",+INDEX('Final Comp Values'!$AY:$AY,MATCH('Monthy Targets'!$B346,'Final Comp Values'!$C:$C,0)),0)</f>
        <v>8.4</v>
      </c>
      <c r="X346" s="462">
        <f>IF(L346="yes",+INDEX('Final Comp Values'!$AY:$AY,MATCH('Monthy Targets'!$B346,'Final Comp Values'!$C:$C,0)),0)</f>
        <v>8.4</v>
      </c>
      <c r="Y346" s="462">
        <f>IF(M346="yes",+INDEX('Final Comp Values'!$BN:$BN,MATCH('Monthy Targets'!$B346,'Final Comp Values'!$C:$C,0)),0)</f>
        <v>8.4</v>
      </c>
      <c r="Z346" s="462">
        <f>IF(N346="yes",+INDEX('Final Comp Values'!$BN:$BN,MATCH('Monthy Targets'!$B346,'Final Comp Values'!$C:$C,0)),0)</f>
        <v>8.4</v>
      </c>
      <c r="AA346" s="462">
        <f>IF(O346="yes",+INDEX('Final Comp Values'!$BN:$BN,MATCH('Monthy Targets'!$B346,'Final Comp Values'!$C:$C,0)),0)</f>
        <v>8.4</v>
      </c>
      <c r="AB346" s="462">
        <f>IF(P346="yes",+INDEX('Final Comp Values'!$BR:$BR,MATCH('Monthy Targets'!$B346,'Final Comp Values'!$C:$C,0)),0)</f>
        <v>8.4499999999999993</v>
      </c>
      <c r="AC346" s="462">
        <f>IF(Q346="yes",+INDEX('Final Comp Values'!$BR:$BR,MATCH('Monthy Targets'!$B346,'Final Comp Values'!$C:$C,0)),0)</f>
        <v>0</v>
      </c>
      <c r="AD346" s="462">
        <f>IF(R346="yes",+INDEX('Final Comp Values'!$BR:$BR,MATCH('Monthy Targets'!$B346,'Final Comp Values'!$C:$C,0)),0)</f>
        <v>0</v>
      </c>
      <c r="AE346" s="462">
        <f>IF(S346="yes",+INDEX('Final Comp Values'!$BV:$BV,MATCH('Monthy Targets'!$B346,'Final Comp Values'!$C:$C,0)),0)</f>
        <v>0</v>
      </c>
      <c r="AF346" s="462">
        <f>IF(T346="yes",+INDEX('Final Comp Values'!$BV:$BV,MATCH('Monthy Targets'!$B346,'Final Comp Values'!$C:$C,0)),0)</f>
        <v>0</v>
      </c>
      <c r="AG346" s="462">
        <f>IF(U346="yes",+INDEX('Final Comp Values'!$BV:$BV,MATCH('Monthy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t="str">
        <f>_xlfn.IFNA(+INDEX(Comp1!I:I,MATCH($B347,Comp1!$B:$B,0)),"No")</f>
        <v>Yes</v>
      </c>
      <c r="P347" s="14" t="str">
        <f>_xlfn.IFNA(+INDEX(Comp1!J:J,MATCH($B347,Comp1!$B:$B,0)),"No")</f>
        <v>Yes</v>
      </c>
      <c r="Q347" s="14">
        <f>_xlfn.IFNA(+INDEX(Comp1!K:K,MATCH($B347,Comp1!$B:$B,0)),"No")</f>
        <v>0</v>
      </c>
      <c r="R347" s="14">
        <f>_xlfn.IFNA(+INDEX(Comp1!L:L,MATCH($B347,Comp1!$B:$B,0)),"No")</f>
        <v>0</v>
      </c>
      <c r="S347" s="14">
        <f>_xlfn.IFNA(+INDEX(Comp1!M:M,MATCH($B347,Comp1!$B:$B,0)),"No")</f>
        <v>0</v>
      </c>
      <c r="T347" s="14">
        <f>_xlfn.IFNA(+INDEX(Comp1!N:N,MATCH($B347,Comp1!$B:$B,0)),"No")</f>
        <v>0</v>
      </c>
      <c r="U347" s="14">
        <f>_xlfn.IFNA(+INDEX(Comp1!O:O,MATCH($B347,Comp1!$B:$B,0)),"No")</f>
        <v>0</v>
      </c>
      <c r="V347" s="462">
        <f>IF(J347="yes",+INDEX('Final Comp Values'!$AY:$AY,MATCH('Monthy Targets'!$B347,'Final Comp Values'!C:C,0)),0)</f>
        <v>14.14</v>
      </c>
      <c r="W347" s="462">
        <f>IF(K347="yes",+INDEX('Final Comp Values'!$AY:$AY,MATCH('Monthy Targets'!$B347,'Final Comp Values'!$C:$C,0)),0)</f>
        <v>14.14</v>
      </c>
      <c r="X347" s="462">
        <f>IF(L347="yes",+INDEX('Final Comp Values'!$AY:$AY,MATCH('Monthy Targets'!$B347,'Final Comp Values'!$C:$C,0)),0)</f>
        <v>14.14</v>
      </c>
      <c r="Y347" s="462">
        <f>IF(M347="yes",+INDEX('Final Comp Values'!$BN:$BN,MATCH('Monthy Targets'!$B347,'Final Comp Values'!$C:$C,0)),0)</f>
        <v>14.14</v>
      </c>
      <c r="Z347" s="462">
        <f>IF(N347="yes",+INDEX('Final Comp Values'!$BN:$BN,MATCH('Monthy Targets'!$B347,'Final Comp Values'!$C:$C,0)),0)</f>
        <v>14.14</v>
      </c>
      <c r="AA347" s="462">
        <f>IF(O347="yes",+INDEX('Final Comp Values'!$BN:$BN,MATCH('Monthy Targets'!$B347,'Final Comp Values'!$C:$C,0)),0)</f>
        <v>14.14</v>
      </c>
      <c r="AB347" s="462">
        <f>IF(P347="yes",+INDEX('Final Comp Values'!$BR:$BR,MATCH('Monthy Targets'!$B347,'Final Comp Values'!$C:$C,0)),0)</f>
        <v>14.21</v>
      </c>
      <c r="AC347" s="462">
        <f>IF(Q347="yes",+INDEX('Final Comp Values'!$BR:$BR,MATCH('Monthy Targets'!$B347,'Final Comp Values'!$C:$C,0)),0)</f>
        <v>0</v>
      </c>
      <c r="AD347" s="462">
        <f>IF(R347="yes",+INDEX('Final Comp Values'!$BR:$BR,MATCH('Monthy Targets'!$B347,'Final Comp Values'!$C:$C,0)),0)</f>
        <v>0</v>
      </c>
      <c r="AE347" s="462">
        <f>IF(S347="yes",+INDEX('Final Comp Values'!$BV:$BV,MATCH('Monthy Targets'!$B347,'Final Comp Values'!$C:$C,0)),0)</f>
        <v>0</v>
      </c>
      <c r="AF347" s="462">
        <f>IF(T347="yes",+INDEX('Final Comp Values'!$BV:$BV,MATCH('Monthy Targets'!$B347,'Final Comp Values'!$C:$C,0)),0)</f>
        <v>0</v>
      </c>
      <c r="AG347" s="462">
        <f>IF(U347="yes",+INDEX('Final Comp Values'!$BV:$BV,MATCH('Monthy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t="str">
        <f>_xlfn.IFNA(+INDEX(Comp1!I:I,MATCH($B348,Comp1!$B:$B,0)),"No")</f>
        <v>Yes</v>
      </c>
      <c r="P348" s="14" t="str">
        <f>_xlfn.IFNA(+INDEX(Comp1!J:J,MATCH($B348,Comp1!$B:$B,0)),"No")</f>
        <v>Yes</v>
      </c>
      <c r="Q348" s="14">
        <f>_xlfn.IFNA(+INDEX(Comp1!K:K,MATCH($B348,Comp1!$B:$B,0)),"No")</f>
        <v>0</v>
      </c>
      <c r="R348" s="14">
        <f>_xlfn.IFNA(+INDEX(Comp1!L:L,MATCH($B348,Comp1!$B:$B,0)),"No")</f>
        <v>0</v>
      </c>
      <c r="S348" s="14">
        <f>_xlfn.IFNA(+INDEX(Comp1!M:M,MATCH($B348,Comp1!$B:$B,0)),"No")</f>
        <v>0</v>
      </c>
      <c r="T348" s="14">
        <f>_xlfn.IFNA(+INDEX(Comp1!N:N,MATCH($B348,Comp1!$B:$B,0)),"No")</f>
        <v>0</v>
      </c>
      <c r="U348" s="14">
        <f>_xlfn.IFNA(+INDEX(Comp1!O:O,MATCH($B348,Comp1!$B:$B,0)),"No")</f>
        <v>0</v>
      </c>
      <c r="V348" s="462">
        <f>IF(J348="yes",+INDEX('Final Comp Values'!$AY:$AY,MATCH('Monthy Targets'!$B348,'Final Comp Values'!C:C,0)),0)</f>
        <v>10.119999999999999</v>
      </c>
      <c r="W348" s="462">
        <f>IF(K348="yes",+INDEX('Final Comp Values'!$AY:$AY,MATCH('Monthy Targets'!$B348,'Final Comp Values'!$C:$C,0)),0)</f>
        <v>10.119999999999999</v>
      </c>
      <c r="X348" s="462">
        <f>IF(L348="yes",+INDEX('Final Comp Values'!$AY:$AY,MATCH('Monthy Targets'!$B348,'Final Comp Values'!$C:$C,0)),0)</f>
        <v>10.119999999999999</v>
      </c>
      <c r="Y348" s="462">
        <f>IF(M348="yes",+INDEX('Final Comp Values'!$BN:$BN,MATCH('Monthy Targets'!$B348,'Final Comp Values'!$C:$C,0)),0)</f>
        <v>10.119999999999999</v>
      </c>
      <c r="Z348" s="462">
        <f>IF(N348="yes",+INDEX('Final Comp Values'!$BN:$BN,MATCH('Monthy Targets'!$B348,'Final Comp Values'!$C:$C,0)),0)</f>
        <v>10.119999999999999</v>
      </c>
      <c r="AA348" s="462">
        <f>IF(O348="yes",+INDEX('Final Comp Values'!$BN:$BN,MATCH('Monthy Targets'!$B348,'Final Comp Values'!$C:$C,0)),0)</f>
        <v>10.119999999999999</v>
      </c>
      <c r="AB348" s="462">
        <f>IF(P348="yes",+INDEX('Final Comp Values'!$BR:$BR,MATCH('Monthy Targets'!$B348,'Final Comp Values'!$C:$C,0)),0)</f>
        <v>10.17</v>
      </c>
      <c r="AC348" s="462">
        <f>IF(Q348="yes",+INDEX('Final Comp Values'!$BR:$BR,MATCH('Monthy Targets'!$B348,'Final Comp Values'!$C:$C,0)),0)</f>
        <v>0</v>
      </c>
      <c r="AD348" s="462">
        <f>IF(R348="yes",+INDEX('Final Comp Values'!$BR:$BR,MATCH('Monthy Targets'!$B348,'Final Comp Values'!$C:$C,0)),0)</f>
        <v>0</v>
      </c>
      <c r="AE348" s="462">
        <f>IF(S348="yes",+INDEX('Final Comp Values'!$BV:$BV,MATCH('Monthy Targets'!$B348,'Final Comp Values'!$C:$C,0)),0)</f>
        <v>0</v>
      </c>
      <c r="AF348" s="462">
        <f>IF(T348="yes",+INDEX('Final Comp Values'!$BV:$BV,MATCH('Monthy Targets'!$B348,'Final Comp Values'!$C:$C,0)),0)</f>
        <v>0</v>
      </c>
      <c r="AG348" s="462">
        <f>IF(U348="yes",+INDEX('Final Comp Values'!$BV:$BV,MATCH('Monthy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t="str">
        <f>_xlfn.IFNA(+INDEX(Comp1!I:I,MATCH($B349,Comp1!$B:$B,0)),"No")</f>
        <v>Yes</v>
      </c>
      <c r="P349" s="14" t="str">
        <f>_xlfn.IFNA(+INDEX(Comp1!J:J,MATCH($B349,Comp1!$B:$B,0)),"No")</f>
        <v>Yes</v>
      </c>
      <c r="Q349" s="14">
        <f>_xlfn.IFNA(+INDEX(Comp1!K:K,MATCH($B349,Comp1!$B:$B,0)),"No")</f>
        <v>0</v>
      </c>
      <c r="R349" s="14">
        <f>_xlfn.IFNA(+INDEX(Comp1!L:L,MATCH($B349,Comp1!$B:$B,0)),"No")</f>
        <v>0</v>
      </c>
      <c r="S349" s="14">
        <f>_xlfn.IFNA(+INDEX(Comp1!M:M,MATCH($B349,Comp1!$B:$B,0)),"No")</f>
        <v>0</v>
      </c>
      <c r="T349" s="14">
        <f>_xlfn.IFNA(+INDEX(Comp1!N:N,MATCH($B349,Comp1!$B:$B,0)),"No")</f>
        <v>0</v>
      </c>
      <c r="U349" s="14">
        <f>_xlfn.IFNA(+INDEX(Comp1!O:O,MATCH($B349,Comp1!$B:$B,0)),"No")</f>
        <v>0</v>
      </c>
      <c r="V349" s="462">
        <f>IF(J349="yes",+INDEX('Final Comp Values'!$AY:$AY,MATCH('Monthy Targets'!$B349,'Final Comp Values'!C:C,0)),0)</f>
        <v>12.19</v>
      </c>
      <c r="W349" s="462">
        <f>IF(K349="yes",+INDEX('Final Comp Values'!$AY:$AY,MATCH('Monthy Targets'!$B349,'Final Comp Values'!$C:$C,0)),0)</f>
        <v>12.19</v>
      </c>
      <c r="X349" s="462">
        <f>IF(L349="yes",+INDEX('Final Comp Values'!$AY:$AY,MATCH('Monthy Targets'!$B349,'Final Comp Values'!$C:$C,0)),0)</f>
        <v>12.19</v>
      </c>
      <c r="Y349" s="462">
        <f>IF(M349="yes",+INDEX('Final Comp Values'!$BN:$BN,MATCH('Monthy Targets'!$B349,'Final Comp Values'!$C:$C,0)),0)</f>
        <v>12.19</v>
      </c>
      <c r="Z349" s="462">
        <f>IF(N349="yes",+INDEX('Final Comp Values'!$BN:$BN,MATCH('Monthy Targets'!$B349,'Final Comp Values'!$C:$C,0)),0)</f>
        <v>12.19</v>
      </c>
      <c r="AA349" s="462">
        <f>IF(O349="yes",+INDEX('Final Comp Values'!$BN:$BN,MATCH('Monthy Targets'!$B349,'Final Comp Values'!$C:$C,0)),0)</f>
        <v>12.19</v>
      </c>
      <c r="AB349" s="462">
        <f>IF(P349="yes",+INDEX('Final Comp Values'!$BR:$BR,MATCH('Monthy Targets'!$B349,'Final Comp Values'!$C:$C,0)),0)</f>
        <v>12.25</v>
      </c>
      <c r="AC349" s="462">
        <f>IF(Q349="yes",+INDEX('Final Comp Values'!$BR:$BR,MATCH('Monthy Targets'!$B349,'Final Comp Values'!$C:$C,0)),0)</f>
        <v>0</v>
      </c>
      <c r="AD349" s="462">
        <f>IF(R349="yes",+INDEX('Final Comp Values'!$BR:$BR,MATCH('Monthy Targets'!$B349,'Final Comp Values'!$C:$C,0)),0)</f>
        <v>0</v>
      </c>
      <c r="AE349" s="462">
        <f>IF(S349="yes",+INDEX('Final Comp Values'!$BV:$BV,MATCH('Monthy Targets'!$B349,'Final Comp Values'!$C:$C,0)),0)</f>
        <v>0</v>
      </c>
      <c r="AF349" s="462">
        <f>IF(T349="yes",+INDEX('Final Comp Values'!$BV:$BV,MATCH('Monthy Targets'!$B349,'Final Comp Values'!$C:$C,0)),0)</f>
        <v>0</v>
      </c>
      <c r="AG349" s="462">
        <f>IF(U349="yes",+INDEX('Final Comp Values'!$BV:$BV,MATCH('Monthy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t="str">
        <f>_xlfn.IFNA(+INDEX(Comp1!I:I,MATCH($B350,Comp1!$B:$B,0)),"No")</f>
        <v>Yes</v>
      </c>
      <c r="P350" s="14" t="str">
        <f>_xlfn.IFNA(+INDEX(Comp1!J:J,MATCH($B350,Comp1!$B:$B,0)),"No")</f>
        <v>Yes</v>
      </c>
      <c r="Q350" s="14">
        <f>_xlfn.IFNA(+INDEX(Comp1!K:K,MATCH($B350,Comp1!$B:$B,0)),"No")</f>
        <v>0</v>
      </c>
      <c r="R350" s="14">
        <f>_xlfn.IFNA(+INDEX(Comp1!L:L,MATCH($B350,Comp1!$B:$B,0)),"No")</f>
        <v>0</v>
      </c>
      <c r="S350" s="14">
        <f>_xlfn.IFNA(+INDEX(Comp1!M:M,MATCH($B350,Comp1!$B:$B,0)),"No")</f>
        <v>0</v>
      </c>
      <c r="T350" s="14">
        <f>_xlfn.IFNA(+INDEX(Comp1!N:N,MATCH($B350,Comp1!$B:$B,0)),"No")</f>
        <v>0</v>
      </c>
      <c r="U350" s="14">
        <f>_xlfn.IFNA(+INDEX(Comp1!O:O,MATCH($B350,Comp1!$B:$B,0)),"No")</f>
        <v>0</v>
      </c>
      <c r="V350" s="462">
        <f>IF(J350="yes",+INDEX('Final Comp Values'!$AY:$AY,MATCH('Monthy Targets'!$B350,'Final Comp Values'!C:C,0)),0)</f>
        <v>3.74</v>
      </c>
      <c r="W350" s="462">
        <f>IF(K350="yes",+INDEX('Final Comp Values'!$AY:$AY,MATCH('Monthy Targets'!$B350,'Final Comp Values'!$C:$C,0)),0)</f>
        <v>3.74</v>
      </c>
      <c r="X350" s="462">
        <f>IF(L350="yes",+INDEX('Final Comp Values'!$AY:$AY,MATCH('Monthy Targets'!$B350,'Final Comp Values'!$C:$C,0)),0)</f>
        <v>3.74</v>
      </c>
      <c r="Y350" s="462">
        <f>IF(M350="yes",+INDEX('Final Comp Values'!$BN:$BN,MATCH('Monthy Targets'!$B350,'Final Comp Values'!$C:$C,0)),0)</f>
        <v>3.74</v>
      </c>
      <c r="Z350" s="462">
        <f>IF(N350="yes",+INDEX('Final Comp Values'!$BN:$BN,MATCH('Monthy Targets'!$B350,'Final Comp Values'!$C:$C,0)),0)</f>
        <v>3.74</v>
      </c>
      <c r="AA350" s="462">
        <f>IF(O350="yes",+INDEX('Final Comp Values'!$BN:$BN,MATCH('Monthy Targets'!$B350,'Final Comp Values'!$C:$C,0)),0)</f>
        <v>3.74</v>
      </c>
      <c r="AB350" s="462">
        <f>IF(P350="yes",+INDEX('Final Comp Values'!$BR:$BR,MATCH('Monthy Targets'!$B350,'Final Comp Values'!$C:$C,0)),0)</f>
        <v>3.76</v>
      </c>
      <c r="AC350" s="462">
        <f>IF(Q350="yes",+INDEX('Final Comp Values'!$BR:$BR,MATCH('Monthy Targets'!$B350,'Final Comp Values'!$C:$C,0)),0)</f>
        <v>0</v>
      </c>
      <c r="AD350" s="462">
        <f>IF(R350="yes",+INDEX('Final Comp Values'!$BR:$BR,MATCH('Monthy Targets'!$B350,'Final Comp Values'!$C:$C,0)),0)</f>
        <v>0</v>
      </c>
      <c r="AE350" s="462">
        <f>IF(S350="yes",+INDEX('Final Comp Values'!$BV:$BV,MATCH('Monthy Targets'!$B350,'Final Comp Values'!$C:$C,0)),0)</f>
        <v>0</v>
      </c>
      <c r="AF350" s="462">
        <f>IF(T350="yes",+INDEX('Final Comp Values'!$BV:$BV,MATCH('Monthy Targets'!$B350,'Final Comp Values'!$C:$C,0)),0)</f>
        <v>0</v>
      </c>
      <c r="AG350" s="462">
        <f>IF(U350="yes",+INDEX('Final Comp Values'!$BV:$BV,MATCH('Monthy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t="str">
        <f>_xlfn.IFNA(+INDEX(Comp1!I:I,MATCH($B351,Comp1!$B:$B,0)),"No")</f>
        <v>Yes</v>
      </c>
      <c r="P351" s="14" t="str">
        <f>_xlfn.IFNA(+INDEX(Comp1!J:J,MATCH($B351,Comp1!$B:$B,0)),"No")</f>
        <v>Yes</v>
      </c>
      <c r="Q351" s="14">
        <f>_xlfn.IFNA(+INDEX(Comp1!K:K,MATCH($B351,Comp1!$B:$B,0)),"No")</f>
        <v>0</v>
      </c>
      <c r="R351" s="14">
        <f>_xlfn.IFNA(+INDEX(Comp1!L:L,MATCH($B351,Comp1!$B:$B,0)),"No")</f>
        <v>0</v>
      </c>
      <c r="S351" s="14">
        <f>_xlfn.IFNA(+INDEX(Comp1!M:M,MATCH($B351,Comp1!$B:$B,0)),"No")</f>
        <v>0</v>
      </c>
      <c r="T351" s="14">
        <f>_xlfn.IFNA(+INDEX(Comp1!N:N,MATCH($B351,Comp1!$B:$B,0)),"No")</f>
        <v>0</v>
      </c>
      <c r="U351" s="14">
        <f>_xlfn.IFNA(+INDEX(Comp1!O:O,MATCH($B351,Comp1!$B:$B,0)),"No")</f>
        <v>0</v>
      </c>
      <c r="V351" s="462">
        <f>IF(J351="yes",+INDEX('Final Comp Values'!$AY:$AY,MATCH('Monthy Targets'!$B351,'Final Comp Values'!C:C,0)),0)</f>
        <v>15.43</v>
      </c>
      <c r="W351" s="462">
        <f>IF(K351="yes",+INDEX('Final Comp Values'!$AY:$AY,MATCH('Monthy Targets'!$B351,'Final Comp Values'!$C:$C,0)),0)</f>
        <v>15.43</v>
      </c>
      <c r="X351" s="462">
        <f>IF(L351="yes",+INDEX('Final Comp Values'!$AY:$AY,MATCH('Monthy Targets'!$B351,'Final Comp Values'!$C:$C,0)),0)</f>
        <v>15.43</v>
      </c>
      <c r="Y351" s="462">
        <f>IF(M351="yes",+INDEX('Final Comp Values'!$BN:$BN,MATCH('Monthy Targets'!$B351,'Final Comp Values'!$C:$C,0)),0)</f>
        <v>15.43</v>
      </c>
      <c r="Z351" s="462">
        <f>IF(N351="yes",+INDEX('Final Comp Values'!$BN:$BN,MATCH('Monthy Targets'!$B351,'Final Comp Values'!$C:$C,0)),0)</f>
        <v>15.43</v>
      </c>
      <c r="AA351" s="462">
        <f>IF(O351="yes",+INDEX('Final Comp Values'!$BN:$BN,MATCH('Monthy Targets'!$B351,'Final Comp Values'!$C:$C,0)),0)</f>
        <v>15.43</v>
      </c>
      <c r="AB351" s="462">
        <f>IF(P351="yes",+INDEX('Final Comp Values'!$BR:$BR,MATCH('Monthy Targets'!$B351,'Final Comp Values'!$C:$C,0)),0)</f>
        <v>15.5</v>
      </c>
      <c r="AC351" s="462">
        <f>IF(Q351="yes",+INDEX('Final Comp Values'!$BR:$BR,MATCH('Monthy Targets'!$B351,'Final Comp Values'!$C:$C,0)),0)</f>
        <v>0</v>
      </c>
      <c r="AD351" s="462">
        <f>IF(R351="yes",+INDEX('Final Comp Values'!$BR:$BR,MATCH('Monthy Targets'!$B351,'Final Comp Values'!$C:$C,0)),0)</f>
        <v>0</v>
      </c>
      <c r="AE351" s="462">
        <f>IF(S351="yes",+INDEX('Final Comp Values'!$BV:$BV,MATCH('Monthy Targets'!$B351,'Final Comp Values'!$C:$C,0)),0)</f>
        <v>0</v>
      </c>
      <c r="AF351" s="462">
        <f>IF(T351="yes",+INDEX('Final Comp Values'!$BV:$BV,MATCH('Monthy Targets'!$B351,'Final Comp Values'!$C:$C,0)),0)</f>
        <v>0</v>
      </c>
      <c r="AG351" s="462">
        <f>IF(U351="yes",+INDEX('Final Comp Values'!$BV:$BV,MATCH('Monthy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c r="F352" s="183" t="str">
        <f>+FY2018_ALL_Targets!F352</f>
        <v>MRSA West</v>
      </c>
      <c r="G352" s="183" t="s">
        <v>3338</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t="str">
        <f>_xlfn.IFNA(+INDEX(Comp1!I:I,MATCH($B352,Comp1!$B:$B,0)),"No")</f>
        <v>Yes</v>
      </c>
      <c r="P352" s="14" t="str">
        <f>_xlfn.IFNA(+INDEX(Comp1!J:J,MATCH($B352,Comp1!$B:$B,0)),"No")</f>
        <v>Yes</v>
      </c>
      <c r="Q352" s="14">
        <f>_xlfn.IFNA(+INDEX(Comp1!K:K,MATCH($B352,Comp1!$B:$B,0)),"No")</f>
        <v>0</v>
      </c>
      <c r="R352" s="14">
        <f>_xlfn.IFNA(+INDEX(Comp1!L:L,MATCH($B352,Comp1!$B:$B,0)),"No")</f>
        <v>0</v>
      </c>
      <c r="S352" s="14">
        <f>_xlfn.IFNA(+INDEX(Comp1!M:M,MATCH($B352,Comp1!$B:$B,0)),"No")</f>
        <v>0</v>
      </c>
      <c r="T352" s="14">
        <f>_xlfn.IFNA(+INDEX(Comp1!N:N,MATCH($B352,Comp1!$B:$B,0)),"No")</f>
        <v>0</v>
      </c>
      <c r="U352" s="14">
        <f>_xlfn.IFNA(+INDEX(Comp1!O:O,MATCH($B352,Comp1!$B:$B,0)),"No")</f>
        <v>0</v>
      </c>
      <c r="V352" s="462">
        <f>IF(J352="yes",+INDEX('Final Comp Values'!$AY:$AY,MATCH('Monthy Targets'!$B352,'Final Comp Values'!C:C,0)),0)</f>
        <v>6.92</v>
      </c>
      <c r="W352" s="462">
        <f>IF(K352="yes",+INDEX('Final Comp Values'!$AY:$AY,MATCH('Monthy Targets'!$B352,'Final Comp Values'!$C:$C,0)),0)</f>
        <v>6.92</v>
      </c>
      <c r="X352" s="462">
        <f>IF(L352="yes",+INDEX('Final Comp Values'!$AY:$AY,MATCH('Monthy Targets'!$B352,'Final Comp Values'!$C:$C,0)),0)</f>
        <v>6.92</v>
      </c>
      <c r="Y352" s="462">
        <f>IF(M352="yes",+INDEX('Final Comp Values'!$BN:$BN,MATCH('Monthy Targets'!$B352,'Final Comp Values'!$C:$C,0)),0)</f>
        <v>6.92</v>
      </c>
      <c r="Z352" s="462">
        <f>IF(N352="yes",+INDEX('Final Comp Values'!$BN:$BN,MATCH('Monthy Targets'!$B352,'Final Comp Values'!$C:$C,0)),0)</f>
        <v>6.92</v>
      </c>
      <c r="AA352" s="462">
        <f>IF(O352="yes",+INDEX('Final Comp Values'!$BN:$BN,MATCH('Monthy Targets'!$B352,'Final Comp Values'!$C:$C,0)),0)</f>
        <v>6.92</v>
      </c>
      <c r="AB352" s="462">
        <f>IF(P352="yes",+INDEX('Final Comp Values'!$BR:$BR,MATCH('Monthy Targets'!$B352,'Final Comp Values'!$C:$C,0)),0)</f>
        <v>6.96</v>
      </c>
      <c r="AC352" s="462">
        <f>IF(Q352="yes",+INDEX('Final Comp Values'!$BR:$BR,MATCH('Monthy Targets'!$B352,'Final Comp Values'!$C:$C,0)),0)</f>
        <v>0</v>
      </c>
      <c r="AD352" s="462">
        <f>IF(R352="yes",+INDEX('Final Comp Values'!$BR:$BR,MATCH('Monthy Targets'!$B352,'Final Comp Values'!$C:$C,0)),0)</f>
        <v>0</v>
      </c>
      <c r="AE352" s="462">
        <f>IF(S352="yes",+INDEX('Final Comp Values'!$BV:$BV,MATCH('Monthy Targets'!$B352,'Final Comp Values'!$C:$C,0)),0)</f>
        <v>0</v>
      </c>
      <c r="AF352" s="462">
        <f>IF(T352="yes",+INDEX('Final Comp Values'!$BV:$BV,MATCH('Monthy Targets'!$B352,'Final Comp Values'!$C:$C,0)),0)</f>
        <v>0</v>
      </c>
      <c r="AG352" s="462">
        <f>IF(U352="yes",+INDEX('Final Comp Values'!$BV:$BV,MATCH('Monthy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2">
        <f>IF(J353="yes",+INDEX('Final Comp Values'!$AY:$AY,MATCH('Monthy Targets'!$B353,'Final Comp Values'!C:C,0)),0)</f>
        <v>0</v>
      </c>
      <c r="W353" s="462">
        <f>IF(K353="yes",+INDEX('Final Comp Values'!$AY:$AY,MATCH('Monthy Targets'!$B353,'Final Comp Values'!$C:$C,0)),0)</f>
        <v>0</v>
      </c>
      <c r="X353" s="462">
        <f>IF(L353="yes",+INDEX('Final Comp Values'!$AY:$AY,MATCH('Monthy Targets'!$B353,'Final Comp Values'!$C:$C,0)),0)</f>
        <v>0</v>
      </c>
      <c r="Y353" s="462">
        <f>IF(M353="yes",+INDEX('Final Comp Values'!$BN:$BN,MATCH('Monthy Targets'!$B353,'Final Comp Values'!$C:$C,0)),0)</f>
        <v>0</v>
      </c>
      <c r="Z353" s="462">
        <f>IF(N353="yes",+INDEX('Final Comp Values'!$BN:$BN,MATCH('Monthy Targets'!$B353,'Final Comp Values'!$C:$C,0)),0)</f>
        <v>0</v>
      </c>
      <c r="AA353" s="462">
        <f>IF(O353="yes",+INDEX('Final Comp Values'!$BN:$BN,MATCH('Monthy Targets'!$B353,'Final Comp Values'!$C:$C,0)),0)</f>
        <v>0</v>
      </c>
      <c r="AB353" s="462">
        <f>IF(P353="yes",+INDEX('Final Comp Values'!$BR:$BR,MATCH('Monthy Targets'!$B353,'Final Comp Values'!$C:$C,0)),0)</f>
        <v>0</v>
      </c>
      <c r="AC353" s="462">
        <f>IF(Q353="yes",+INDEX('Final Comp Values'!$BR:$BR,MATCH('Monthy Targets'!$B353,'Final Comp Values'!$C:$C,0)),0)</f>
        <v>0</v>
      </c>
      <c r="AD353" s="462">
        <f>IF(R353="yes",+INDEX('Final Comp Values'!$BR:$BR,MATCH('Monthy Targets'!$B353,'Final Comp Values'!$C:$C,0)),0)</f>
        <v>0</v>
      </c>
      <c r="AE353" s="462">
        <f>IF(S353="yes",+INDEX('Final Comp Values'!$BV:$BV,MATCH('Monthy Targets'!$B353,'Final Comp Values'!$C:$C,0)),0)</f>
        <v>0</v>
      </c>
      <c r="AF353" s="462">
        <f>IF(T353="yes",+INDEX('Final Comp Values'!$BV:$BV,MATCH('Monthy Targets'!$B353,'Final Comp Values'!$C:$C,0)),0)</f>
        <v>0</v>
      </c>
      <c r="AG353" s="462">
        <f>IF(U353="yes",+INDEX('Final Comp Values'!$BV:$BV,MATCH('Monthy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t="str">
        <f>_xlfn.IFNA(+INDEX(Comp1!I:I,MATCH($B354,Comp1!$B:$B,0)),"No")</f>
        <v>Yes</v>
      </c>
      <c r="P354" s="14" t="str">
        <f>_xlfn.IFNA(+INDEX(Comp1!J:J,MATCH($B354,Comp1!$B:$B,0)),"No")</f>
        <v>Yes</v>
      </c>
      <c r="Q354" s="14">
        <f>_xlfn.IFNA(+INDEX(Comp1!K:K,MATCH($B354,Comp1!$B:$B,0)),"No")</f>
        <v>0</v>
      </c>
      <c r="R354" s="14">
        <f>_xlfn.IFNA(+INDEX(Comp1!L:L,MATCH($B354,Comp1!$B:$B,0)),"No")</f>
        <v>0</v>
      </c>
      <c r="S354" s="14">
        <f>_xlfn.IFNA(+INDEX(Comp1!M:M,MATCH($B354,Comp1!$B:$B,0)),"No")</f>
        <v>0</v>
      </c>
      <c r="T354" s="14">
        <f>_xlfn.IFNA(+INDEX(Comp1!N:N,MATCH($B354,Comp1!$B:$B,0)),"No")</f>
        <v>0</v>
      </c>
      <c r="U354" s="14">
        <f>_xlfn.IFNA(+INDEX(Comp1!O:O,MATCH($B354,Comp1!$B:$B,0)),"No")</f>
        <v>0</v>
      </c>
      <c r="V354" s="462">
        <f>IF(J354="yes",+INDEX('Final Comp Values'!$AY:$AY,MATCH('Monthy Targets'!$B354,'Final Comp Values'!C:C,0)),0)</f>
        <v>10.25</v>
      </c>
      <c r="W354" s="462">
        <f>IF(K354="yes",+INDEX('Final Comp Values'!$AY:$AY,MATCH('Monthy Targets'!$B354,'Final Comp Values'!$C:$C,0)),0)</f>
        <v>10.25</v>
      </c>
      <c r="X354" s="462">
        <f>IF(L354="yes",+INDEX('Final Comp Values'!$AY:$AY,MATCH('Monthy Targets'!$B354,'Final Comp Values'!$C:$C,0)),0)</f>
        <v>10.25</v>
      </c>
      <c r="Y354" s="462">
        <f>IF(M354="yes",+INDEX('Final Comp Values'!$BN:$BN,MATCH('Monthy Targets'!$B354,'Final Comp Values'!$C:$C,0)),0)</f>
        <v>10.25</v>
      </c>
      <c r="Z354" s="462">
        <f>IF(N354="yes",+INDEX('Final Comp Values'!$BN:$BN,MATCH('Monthy Targets'!$B354,'Final Comp Values'!$C:$C,0)),0)</f>
        <v>10.25</v>
      </c>
      <c r="AA354" s="462">
        <f>IF(O354="yes",+INDEX('Final Comp Values'!$BN:$BN,MATCH('Monthy Targets'!$B354,'Final Comp Values'!$C:$C,0)),0)</f>
        <v>10.25</v>
      </c>
      <c r="AB354" s="462">
        <f>IF(P354="yes",+INDEX('Final Comp Values'!$BR:$BR,MATCH('Monthy Targets'!$B354,'Final Comp Values'!$C:$C,0)),0)</f>
        <v>10.3</v>
      </c>
      <c r="AC354" s="462">
        <f>IF(Q354="yes",+INDEX('Final Comp Values'!$BR:$BR,MATCH('Monthy Targets'!$B354,'Final Comp Values'!$C:$C,0)),0)</f>
        <v>0</v>
      </c>
      <c r="AD354" s="462">
        <f>IF(R354="yes",+INDEX('Final Comp Values'!$BR:$BR,MATCH('Monthy Targets'!$B354,'Final Comp Values'!$C:$C,0)),0)</f>
        <v>0</v>
      </c>
      <c r="AE354" s="462">
        <f>IF(S354="yes",+INDEX('Final Comp Values'!$BV:$BV,MATCH('Monthy Targets'!$B354,'Final Comp Values'!$C:$C,0)),0)</f>
        <v>0</v>
      </c>
      <c r="AF354" s="462">
        <f>IF(T354="yes",+INDEX('Final Comp Values'!$BV:$BV,MATCH('Monthy Targets'!$B354,'Final Comp Values'!$C:$C,0)),0)</f>
        <v>0</v>
      </c>
      <c r="AG354" s="462">
        <f>IF(U354="yes",+INDEX('Final Comp Values'!$BV:$BV,MATCH('Monthy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t="str">
        <f>_xlfn.IFNA(+INDEX(Comp1!I:I,MATCH($B355,Comp1!$B:$B,0)),"No")</f>
        <v>Yes</v>
      </c>
      <c r="P355" s="14" t="str">
        <f>_xlfn.IFNA(+INDEX(Comp1!J:J,MATCH($B355,Comp1!$B:$B,0)),"No")</f>
        <v>Yes</v>
      </c>
      <c r="Q355" s="14">
        <f>_xlfn.IFNA(+INDEX(Comp1!K:K,MATCH($B355,Comp1!$B:$B,0)),"No")</f>
        <v>0</v>
      </c>
      <c r="R355" s="14">
        <f>_xlfn.IFNA(+INDEX(Comp1!L:L,MATCH($B355,Comp1!$B:$B,0)),"No")</f>
        <v>0</v>
      </c>
      <c r="S355" s="14">
        <f>_xlfn.IFNA(+INDEX(Comp1!M:M,MATCH($B355,Comp1!$B:$B,0)),"No")</f>
        <v>0</v>
      </c>
      <c r="T355" s="14">
        <f>_xlfn.IFNA(+INDEX(Comp1!N:N,MATCH($B355,Comp1!$B:$B,0)),"No")</f>
        <v>0</v>
      </c>
      <c r="U355" s="14">
        <f>_xlfn.IFNA(+INDEX(Comp1!O:O,MATCH($B355,Comp1!$B:$B,0)),"No")</f>
        <v>0</v>
      </c>
      <c r="V355" s="462">
        <f>IF(J355="yes",+INDEX('Final Comp Values'!$AY:$AY,MATCH('Monthy Targets'!$B355,'Final Comp Values'!C:C,0)),0)</f>
        <v>7.96</v>
      </c>
      <c r="W355" s="462">
        <f>IF(K355="yes",+INDEX('Final Comp Values'!$AY:$AY,MATCH('Monthy Targets'!$B355,'Final Comp Values'!$C:$C,0)),0)</f>
        <v>7.96</v>
      </c>
      <c r="X355" s="462">
        <f>IF(L355="yes",+INDEX('Final Comp Values'!$AY:$AY,MATCH('Monthy Targets'!$B355,'Final Comp Values'!$C:$C,0)),0)</f>
        <v>7.96</v>
      </c>
      <c r="Y355" s="462">
        <f>IF(M355="yes",+INDEX('Final Comp Values'!$BN:$BN,MATCH('Monthy Targets'!$B355,'Final Comp Values'!$C:$C,0)),0)</f>
        <v>7.96</v>
      </c>
      <c r="Z355" s="462">
        <f>IF(N355="yes",+INDEX('Final Comp Values'!$BN:$BN,MATCH('Monthy Targets'!$B355,'Final Comp Values'!$C:$C,0)),0)</f>
        <v>7.96</v>
      </c>
      <c r="AA355" s="462">
        <f>IF(O355="yes",+INDEX('Final Comp Values'!$BN:$BN,MATCH('Monthy Targets'!$B355,'Final Comp Values'!$C:$C,0)),0)</f>
        <v>7.96</v>
      </c>
      <c r="AB355" s="462">
        <f>IF(P355="yes",+INDEX('Final Comp Values'!$BR:$BR,MATCH('Monthy Targets'!$B355,'Final Comp Values'!$C:$C,0)),0)</f>
        <v>8</v>
      </c>
      <c r="AC355" s="462">
        <f>IF(Q355="yes",+INDEX('Final Comp Values'!$BR:$BR,MATCH('Monthy Targets'!$B355,'Final Comp Values'!$C:$C,0)),0)</f>
        <v>0</v>
      </c>
      <c r="AD355" s="462">
        <f>IF(R355="yes",+INDEX('Final Comp Values'!$BR:$BR,MATCH('Monthy Targets'!$B355,'Final Comp Values'!$C:$C,0)),0)</f>
        <v>0</v>
      </c>
      <c r="AE355" s="462">
        <f>IF(S355="yes",+INDEX('Final Comp Values'!$BV:$BV,MATCH('Monthy Targets'!$B355,'Final Comp Values'!$C:$C,0)),0)</f>
        <v>0</v>
      </c>
      <c r="AF355" s="462">
        <f>IF(T355="yes",+INDEX('Final Comp Values'!$BV:$BV,MATCH('Monthy Targets'!$B355,'Final Comp Values'!$C:$C,0)),0)</f>
        <v>0</v>
      </c>
      <c r="AG355" s="462">
        <f>IF(U355="yes",+INDEX('Final Comp Values'!$BV:$BV,MATCH('Monthy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t="str">
        <f>_xlfn.IFNA(+INDEX(Comp1!I:I,MATCH($B356,Comp1!$B:$B,0)),"No")</f>
        <v>Yes</v>
      </c>
      <c r="P356" s="14" t="str">
        <f>_xlfn.IFNA(+INDEX(Comp1!J:J,MATCH($B356,Comp1!$B:$B,0)),"No")</f>
        <v>Yes</v>
      </c>
      <c r="Q356" s="14">
        <f>_xlfn.IFNA(+INDEX(Comp1!K:K,MATCH($B356,Comp1!$B:$B,0)),"No")</f>
        <v>0</v>
      </c>
      <c r="R356" s="14">
        <f>_xlfn.IFNA(+INDEX(Comp1!L:L,MATCH($B356,Comp1!$B:$B,0)),"No")</f>
        <v>0</v>
      </c>
      <c r="S356" s="14">
        <f>_xlfn.IFNA(+INDEX(Comp1!M:M,MATCH($B356,Comp1!$B:$B,0)),"No")</f>
        <v>0</v>
      </c>
      <c r="T356" s="14">
        <f>_xlfn.IFNA(+INDEX(Comp1!N:N,MATCH($B356,Comp1!$B:$B,0)),"No")</f>
        <v>0</v>
      </c>
      <c r="U356" s="14">
        <f>_xlfn.IFNA(+INDEX(Comp1!O:O,MATCH($B356,Comp1!$B:$B,0)),"No")</f>
        <v>0</v>
      </c>
      <c r="V356" s="462">
        <f>IF(J356="yes",+INDEX('Final Comp Values'!$AY:$AY,MATCH('Monthy Targets'!$B356,'Final Comp Values'!C:C,0)),0)</f>
        <v>4.47</v>
      </c>
      <c r="W356" s="462">
        <f>IF(K356="yes",+INDEX('Final Comp Values'!$AY:$AY,MATCH('Monthy Targets'!$B356,'Final Comp Values'!$C:$C,0)),0)</f>
        <v>4.47</v>
      </c>
      <c r="X356" s="462">
        <f>IF(L356="yes",+INDEX('Final Comp Values'!$AY:$AY,MATCH('Monthy Targets'!$B356,'Final Comp Values'!$C:$C,0)),0)</f>
        <v>4.47</v>
      </c>
      <c r="Y356" s="462">
        <f>IF(M356="yes",+INDEX('Final Comp Values'!$BN:$BN,MATCH('Monthy Targets'!$B356,'Final Comp Values'!$C:$C,0)),0)</f>
        <v>4.47</v>
      </c>
      <c r="Z356" s="462">
        <f>IF(N356="yes",+INDEX('Final Comp Values'!$BN:$BN,MATCH('Monthy Targets'!$B356,'Final Comp Values'!$C:$C,0)),0)</f>
        <v>4.47</v>
      </c>
      <c r="AA356" s="462">
        <f>IF(O356="yes",+INDEX('Final Comp Values'!$BN:$BN,MATCH('Monthy Targets'!$B356,'Final Comp Values'!$C:$C,0)),0)</f>
        <v>4.47</v>
      </c>
      <c r="AB356" s="462">
        <f>IF(P356="yes",+INDEX('Final Comp Values'!$BR:$BR,MATCH('Monthy Targets'!$B356,'Final Comp Values'!$C:$C,0)),0)</f>
        <v>4.49</v>
      </c>
      <c r="AC356" s="462">
        <f>IF(Q356="yes",+INDEX('Final Comp Values'!$BR:$BR,MATCH('Monthy Targets'!$B356,'Final Comp Values'!$C:$C,0)),0)</f>
        <v>0</v>
      </c>
      <c r="AD356" s="462">
        <f>IF(R356="yes",+INDEX('Final Comp Values'!$BR:$BR,MATCH('Monthy Targets'!$B356,'Final Comp Values'!$C:$C,0)),0)</f>
        <v>0</v>
      </c>
      <c r="AE356" s="462">
        <f>IF(S356="yes",+INDEX('Final Comp Values'!$BV:$BV,MATCH('Monthy Targets'!$B356,'Final Comp Values'!$C:$C,0)),0)</f>
        <v>0</v>
      </c>
      <c r="AF356" s="462">
        <f>IF(T356="yes",+INDEX('Final Comp Values'!$BV:$BV,MATCH('Monthy Targets'!$B356,'Final Comp Values'!$C:$C,0)),0)</f>
        <v>0</v>
      </c>
      <c r="AG356" s="462">
        <f>IF(U356="yes",+INDEX('Final Comp Values'!$BV:$BV,MATCH('Monthy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t="str">
        <f>_xlfn.IFNA(+INDEX(Comp1!I:I,MATCH($B357,Comp1!$B:$B,0)),"No")</f>
        <v>Yes</v>
      </c>
      <c r="P357" s="14" t="str">
        <f>_xlfn.IFNA(+INDEX(Comp1!J:J,MATCH($B357,Comp1!$B:$B,0)),"No")</f>
        <v>Yes</v>
      </c>
      <c r="Q357" s="14">
        <f>_xlfn.IFNA(+INDEX(Comp1!K:K,MATCH($B357,Comp1!$B:$B,0)),"No")</f>
        <v>0</v>
      </c>
      <c r="R357" s="14">
        <f>_xlfn.IFNA(+INDEX(Comp1!L:L,MATCH($B357,Comp1!$B:$B,0)),"No")</f>
        <v>0</v>
      </c>
      <c r="S357" s="14">
        <f>_xlfn.IFNA(+INDEX(Comp1!M:M,MATCH($B357,Comp1!$B:$B,0)),"No")</f>
        <v>0</v>
      </c>
      <c r="T357" s="14">
        <f>_xlfn.IFNA(+INDEX(Comp1!N:N,MATCH($B357,Comp1!$B:$B,0)),"No")</f>
        <v>0</v>
      </c>
      <c r="U357" s="14">
        <f>_xlfn.IFNA(+INDEX(Comp1!O:O,MATCH($B357,Comp1!$B:$B,0)),"No")</f>
        <v>0</v>
      </c>
      <c r="V357" s="462">
        <f>IF(J357="yes",+INDEX('Final Comp Values'!$AY:$AY,MATCH('Monthy Targets'!$B357,'Final Comp Values'!C:C,0)),0)</f>
        <v>4.7699999999999996</v>
      </c>
      <c r="W357" s="462">
        <f>IF(K357="yes",+INDEX('Final Comp Values'!$AY:$AY,MATCH('Monthy Targets'!$B357,'Final Comp Values'!$C:$C,0)),0)</f>
        <v>4.7699999999999996</v>
      </c>
      <c r="X357" s="462">
        <f>IF(L357="yes",+INDEX('Final Comp Values'!$AY:$AY,MATCH('Monthy Targets'!$B357,'Final Comp Values'!$C:$C,0)),0)</f>
        <v>4.7699999999999996</v>
      </c>
      <c r="Y357" s="462">
        <f>IF(M357="yes",+INDEX('Final Comp Values'!$BN:$BN,MATCH('Monthy Targets'!$B357,'Final Comp Values'!$C:$C,0)),0)</f>
        <v>4.7699999999999996</v>
      </c>
      <c r="Z357" s="462">
        <f>IF(N357="yes",+INDEX('Final Comp Values'!$BN:$BN,MATCH('Monthy Targets'!$B357,'Final Comp Values'!$C:$C,0)),0)</f>
        <v>4.7699999999999996</v>
      </c>
      <c r="AA357" s="462">
        <f>IF(O357="yes",+INDEX('Final Comp Values'!$BN:$BN,MATCH('Monthy Targets'!$B357,'Final Comp Values'!$C:$C,0)),0)</f>
        <v>4.7699999999999996</v>
      </c>
      <c r="AB357" s="462">
        <f>IF(P357="yes",+INDEX('Final Comp Values'!$BR:$BR,MATCH('Monthy Targets'!$B357,'Final Comp Values'!$C:$C,0)),0)</f>
        <v>4.8</v>
      </c>
      <c r="AC357" s="462">
        <f>IF(Q357="yes",+INDEX('Final Comp Values'!$BR:$BR,MATCH('Monthy Targets'!$B357,'Final Comp Values'!$C:$C,0)),0)</f>
        <v>0</v>
      </c>
      <c r="AD357" s="462">
        <f>IF(R357="yes",+INDEX('Final Comp Values'!$BR:$BR,MATCH('Monthy Targets'!$B357,'Final Comp Values'!$C:$C,0)),0)</f>
        <v>0</v>
      </c>
      <c r="AE357" s="462">
        <f>IF(S357="yes",+INDEX('Final Comp Values'!$BV:$BV,MATCH('Monthy Targets'!$B357,'Final Comp Values'!$C:$C,0)),0)</f>
        <v>0</v>
      </c>
      <c r="AF357" s="462">
        <f>IF(T357="yes",+INDEX('Final Comp Values'!$BV:$BV,MATCH('Monthy Targets'!$B357,'Final Comp Values'!$C:$C,0)),0)</f>
        <v>0</v>
      </c>
      <c r="AG357" s="462">
        <f>IF(U357="yes",+INDEX('Final Comp Values'!$BV:$BV,MATCH('Monthy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t="str">
        <f>_xlfn.IFNA(+INDEX(Comp1!I:I,MATCH($B358,Comp1!$B:$B,0)),"No")</f>
        <v>Yes</v>
      </c>
      <c r="P358" s="14" t="str">
        <f>_xlfn.IFNA(+INDEX(Comp1!J:J,MATCH($B358,Comp1!$B:$B,0)),"No")</f>
        <v>Yes</v>
      </c>
      <c r="Q358" s="14">
        <f>_xlfn.IFNA(+INDEX(Comp1!K:K,MATCH($B358,Comp1!$B:$B,0)),"No")</f>
        <v>0</v>
      </c>
      <c r="R358" s="14">
        <f>_xlfn.IFNA(+INDEX(Comp1!L:L,MATCH($B358,Comp1!$B:$B,0)),"No")</f>
        <v>0</v>
      </c>
      <c r="S358" s="14">
        <f>_xlfn.IFNA(+INDEX(Comp1!M:M,MATCH($B358,Comp1!$B:$B,0)),"No")</f>
        <v>0</v>
      </c>
      <c r="T358" s="14">
        <f>_xlfn.IFNA(+INDEX(Comp1!N:N,MATCH($B358,Comp1!$B:$B,0)),"No")</f>
        <v>0</v>
      </c>
      <c r="U358" s="14">
        <f>_xlfn.IFNA(+INDEX(Comp1!O:O,MATCH($B358,Comp1!$B:$B,0)),"No")</f>
        <v>0</v>
      </c>
      <c r="V358" s="462">
        <f>IF(J358="yes",+INDEX('Final Comp Values'!$AY:$AY,MATCH('Monthy Targets'!$B358,'Final Comp Values'!C:C,0)),0)</f>
        <v>10.53</v>
      </c>
      <c r="W358" s="462">
        <f>IF(K358="yes",+INDEX('Final Comp Values'!$AY:$AY,MATCH('Monthy Targets'!$B358,'Final Comp Values'!$C:$C,0)),0)</f>
        <v>10.53</v>
      </c>
      <c r="X358" s="462">
        <f>IF(L358="yes",+INDEX('Final Comp Values'!$AY:$AY,MATCH('Monthy Targets'!$B358,'Final Comp Values'!$C:$C,0)),0)</f>
        <v>10.53</v>
      </c>
      <c r="Y358" s="462">
        <f>IF(M358="yes",+INDEX('Final Comp Values'!$BN:$BN,MATCH('Monthy Targets'!$B358,'Final Comp Values'!$C:$C,0)),0)</f>
        <v>10.53</v>
      </c>
      <c r="Z358" s="462">
        <f>IF(N358="yes",+INDEX('Final Comp Values'!$BN:$BN,MATCH('Monthy Targets'!$B358,'Final Comp Values'!$C:$C,0)),0)</f>
        <v>10.53</v>
      </c>
      <c r="AA358" s="462">
        <f>IF(O358="yes",+INDEX('Final Comp Values'!$BN:$BN,MATCH('Monthy Targets'!$B358,'Final Comp Values'!$C:$C,0)),0)</f>
        <v>10.53</v>
      </c>
      <c r="AB358" s="462">
        <f>IF(P358="yes",+INDEX('Final Comp Values'!$BR:$BR,MATCH('Monthy Targets'!$B358,'Final Comp Values'!$C:$C,0)),0)</f>
        <v>10.59</v>
      </c>
      <c r="AC358" s="462">
        <f>IF(Q358="yes",+INDEX('Final Comp Values'!$BR:$BR,MATCH('Monthy Targets'!$B358,'Final Comp Values'!$C:$C,0)),0)</f>
        <v>0</v>
      </c>
      <c r="AD358" s="462">
        <f>IF(R358="yes",+INDEX('Final Comp Values'!$BR:$BR,MATCH('Monthy Targets'!$B358,'Final Comp Values'!$C:$C,0)),0)</f>
        <v>0</v>
      </c>
      <c r="AE358" s="462">
        <f>IF(S358="yes",+INDEX('Final Comp Values'!$BV:$BV,MATCH('Monthy Targets'!$B358,'Final Comp Values'!$C:$C,0)),0)</f>
        <v>0</v>
      </c>
      <c r="AF358" s="462">
        <f>IF(T358="yes",+INDEX('Final Comp Values'!$BV:$BV,MATCH('Monthy Targets'!$B358,'Final Comp Values'!$C:$C,0)),0)</f>
        <v>0</v>
      </c>
      <c r="AG358" s="462">
        <f>IF(U358="yes",+INDEX('Final Comp Values'!$BV:$BV,MATCH('Monthy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t="str">
        <f>_xlfn.IFNA(+INDEX(Comp1!I:I,MATCH($B359,Comp1!$B:$B,0)),"No")</f>
        <v>Yes</v>
      </c>
      <c r="P359" s="14" t="str">
        <f>_xlfn.IFNA(+INDEX(Comp1!J:J,MATCH($B359,Comp1!$B:$B,0)),"No")</f>
        <v>Yes</v>
      </c>
      <c r="Q359" s="14">
        <f>_xlfn.IFNA(+INDEX(Comp1!K:K,MATCH($B359,Comp1!$B:$B,0)),"No")</f>
        <v>0</v>
      </c>
      <c r="R359" s="14">
        <f>_xlfn.IFNA(+INDEX(Comp1!L:L,MATCH($B359,Comp1!$B:$B,0)),"No")</f>
        <v>0</v>
      </c>
      <c r="S359" s="14">
        <f>_xlfn.IFNA(+INDEX(Comp1!M:M,MATCH($B359,Comp1!$B:$B,0)),"No")</f>
        <v>0</v>
      </c>
      <c r="T359" s="14">
        <f>_xlfn.IFNA(+INDEX(Comp1!N:N,MATCH($B359,Comp1!$B:$B,0)),"No")</f>
        <v>0</v>
      </c>
      <c r="U359" s="14">
        <f>_xlfn.IFNA(+INDEX(Comp1!O:O,MATCH($B359,Comp1!$B:$B,0)),"No")</f>
        <v>0</v>
      </c>
      <c r="V359" s="462">
        <f>IF(J359="yes",+INDEX('Final Comp Values'!$AY:$AY,MATCH('Monthy Targets'!$B359,'Final Comp Values'!C:C,0)),0)</f>
        <v>14.37</v>
      </c>
      <c r="W359" s="462">
        <f>IF(K359="yes",+INDEX('Final Comp Values'!$AY:$AY,MATCH('Monthy Targets'!$B359,'Final Comp Values'!$C:$C,0)),0)</f>
        <v>14.37</v>
      </c>
      <c r="X359" s="462">
        <f>IF(L359="yes",+INDEX('Final Comp Values'!$AY:$AY,MATCH('Monthy Targets'!$B359,'Final Comp Values'!$C:$C,0)),0)</f>
        <v>14.37</v>
      </c>
      <c r="Y359" s="462">
        <f>IF(M359="yes",+INDEX('Final Comp Values'!$BN:$BN,MATCH('Monthy Targets'!$B359,'Final Comp Values'!$C:$C,0)),0)</f>
        <v>14.37</v>
      </c>
      <c r="Z359" s="462">
        <f>IF(N359="yes",+INDEX('Final Comp Values'!$BN:$BN,MATCH('Monthy Targets'!$B359,'Final Comp Values'!$C:$C,0)),0)</f>
        <v>14.37</v>
      </c>
      <c r="AA359" s="462">
        <f>IF(O359="yes",+INDEX('Final Comp Values'!$BN:$BN,MATCH('Monthy Targets'!$B359,'Final Comp Values'!$C:$C,0)),0)</f>
        <v>14.37</v>
      </c>
      <c r="AB359" s="462">
        <f>IF(P359="yes",+INDEX('Final Comp Values'!$BR:$BR,MATCH('Monthy Targets'!$B359,'Final Comp Values'!$C:$C,0)),0)</f>
        <v>14.45</v>
      </c>
      <c r="AC359" s="462">
        <f>IF(Q359="yes",+INDEX('Final Comp Values'!$BR:$BR,MATCH('Monthy Targets'!$B359,'Final Comp Values'!$C:$C,0)),0)</f>
        <v>0</v>
      </c>
      <c r="AD359" s="462">
        <f>IF(R359="yes",+INDEX('Final Comp Values'!$BR:$BR,MATCH('Monthy Targets'!$B359,'Final Comp Values'!$C:$C,0)),0)</f>
        <v>0</v>
      </c>
      <c r="AE359" s="462">
        <f>IF(S359="yes",+INDEX('Final Comp Values'!$BV:$BV,MATCH('Monthy Targets'!$B359,'Final Comp Values'!$C:$C,0)),0)</f>
        <v>0</v>
      </c>
      <c r="AF359" s="462">
        <f>IF(T359="yes",+INDEX('Final Comp Values'!$BV:$BV,MATCH('Monthy Targets'!$B359,'Final Comp Values'!$C:$C,0)),0)</f>
        <v>0</v>
      </c>
      <c r="AG359" s="462">
        <f>IF(U359="yes",+INDEX('Final Comp Values'!$BV:$BV,MATCH('Monthy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t="str">
        <f>_xlfn.IFNA(+INDEX(Comp1!I:I,MATCH($B360,Comp1!$B:$B,0)),"No")</f>
        <v>Yes</v>
      </c>
      <c r="P360" s="14" t="str">
        <f>_xlfn.IFNA(+INDEX(Comp1!J:J,MATCH($B360,Comp1!$B:$B,0)),"No")</f>
        <v>Yes</v>
      </c>
      <c r="Q360" s="14">
        <f>_xlfn.IFNA(+INDEX(Comp1!K:K,MATCH($B360,Comp1!$B:$B,0)),"No")</f>
        <v>0</v>
      </c>
      <c r="R360" s="14">
        <f>_xlfn.IFNA(+INDEX(Comp1!L:L,MATCH($B360,Comp1!$B:$B,0)),"No")</f>
        <v>0</v>
      </c>
      <c r="S360" s="14">
        <f>_xlfn.IFNA(+INDEX(Comp1!M:M,MATCH($B360,Comp1!$B:$B,0)),"No")</f>
        <v>0</v>
      </c>
      <c r="T360" s="14">
        <f>_xlfn.IFNA(+INDEX(Comp1!N:N,MATCH($B360,Comp1!$B:$B,0)),"No")</f>
        <v>0</v>
      </c>
      <c r="U360" s="14">
        <f>_xlfn.IFNA(+INDEX(Comp1!O:O,MATCH($B360,Comp1!$B:$B,0)),"No")</f>
        <v>0</v>
      </c>
      <c r="V360" s="462">
        <f>IF(J360="yes",+INDEX('Final Comp Values'!$AY:$AY,MATCH('Monthy Targets'!$B360,'Final Comp Values'!C:C,0)),0)</f>
        <v>8.52</v>
      </c>
      <c r="W360" s="462">
        <f>IF(K360="yes",+INDEX('Final Comp Values'!$AY:$AY,MATCH('Monthy Targets'!$B360,'Final Comp Values'!$C:$C,0)),0)</f>
        <v>8.52</v>
      </c>
      <c r="X360" s="462">
        <f>IF(L360="yes",+INDEX('Final Comp Values'!$AY:$AY,MATCH('Monthy Targets'!$B360,'Final Comp Values'!$C:$C,0)),0)</f>
        <v>8.52</v>
      </c>
      <c r="Y360" s="462">
        <f>IF(M360="yes",+INDEX('Final Comp Values'!$BN:$BN,MATCH('Monthy Targets'!$B360,'Final Comp Values'!$C:$C,0)),0)</f>
        <v>8.52</v>
      </c>
      <c r="Z360" s="462">
        <f>IF(N360="yes",+INDEX('Final Comp Values'!$BN:$BN,MATCH('Monthy Targets'!$B360,'Final Comp Values'!$C:$C,0)),0)</f>
        <v>8.52</v>
      </c>
      <c r="AA360" s="462">
        <f>IF(O360="yes",+INDEX('Final Comp Values'!$BN:$BN,MATCH('Monthy Targets'!$B360,'Final Comp Values'!$C:$C,0)),0)</f>
        <v>8.52</v>
      </c>
      <c r="AB360" s="462">
        <f>IF(P360="yes",+INDEX('Final Comp Values'!$BR:$BR,MATCH('Monthy Targets'!$B360,'Final Comp Values'!$C:$C,0)),0)</f>
        <v>8.56</v>
      </c>
      <c r="AC360" s="462">
        <f>IF(Q360="yes",+INDEX('Final Comp Values'!$BR:$BR,MATCH('Monthy Targets'!$B360,'Final Comp Values'!$C:$C,0)),0)</f>
        <v>0</v>
      </c>
      <c r="AD360" s="462">
        <f>IF(R360="yes",+INDEX('Final Comp Values'!$BR:$BR,MATCH('Monthy Targets'!$B360,'Final Comp Values'!$C:$C,0)),0)</f>
        <v>0</v>
      </c>
      <c r="AE360" s="462">
        <f>IF(S360="yes",+INDEX('Final Comp Values'!$BV:$BV,MATCH('Monthy Targets'!$B360,'Final Comp Values'!$C:$C,0)),0)</f>
        <v>0</v>
      </c>
      <c r="AF360" s="462">
        <f>IF(T360="yes",+INDEX('Final Comp Values'!$BV:$BV,MATCH('Monthy Targets'!$B360,'Final Comp Values'!$C:$C,0)),0)</f>
        <v>0</v>
      </c>
      <c r="AG360" s="462">
        <f>IF(U360="yes",+INDEX('Final Comp Values'!$BV:$BV,MATCH('Monthy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t="str">
        <f>_xlfn.IFNA(+INDEX(Comp1!I:I,MATCH($B361,Comp1!$B:$B,0)),"No")</f>
        <v>Yes</v>
      </c>
      <c r="P361" s="14" t="str">
        <f>_xlfn.IFNA(+INDEX(Comp1!J:J,MATCH($B361,Comp1!$B:$B,0)),"No")</f>
        <v>Yes</v>
      </c>
      <c r="Q361" s="14">
        <f>_xlfn.IFNA(+INDEX(Comp1!K:K,MATCH($B361,Comp1!$B:$B,0)),"No")</f>
        <v>0</v>
      </c>
      <c r="R361" s="14">
        <f>_xlfn.IFNA(+INDEX(Comp1!L:L,MATCH($B361,Comp1!$B:$B,0)),"No")</f>
        <v>0</v>
      </c>
      <c r="S361" s="14">
        <f>_xlfn.IFNA(+INDEX(Comp1!M:M,MATCH($B361,Comp1!$B:$B,0)),"No")</f>
        <v>0</v>
      </c>
      <c r="T361" s="14">
        <f>_xlfn.IFNA(+INDEX(Comp1!N:N,MATCH($B361,Comp1!$B:$B,0)),"No")</f>
        <v>0</v>
      </c>
      <c r="U361" s="14">
        <f>_xlfn.IFNA(+INDEX(Comp1!O:O,MATCH($B361,Comp1!$B:$B,0)),"No")</f>
        <v>0</v>
      </c>
      <c r="V361" s="462">
        <f>IF(J361="yes",+INDEX('Final Comp Values'!$AY:$AY,MATCH('Monthy Targets'!$B361,'Final Comp Values'!C:C,0)),0)</f>
        <v>24.37</v>
      </c>
      <c r="W361" s="462">
        <f>IF(K361="yes",+INDEX('Final Comp Values'!$AY:$AY,MATCH('Monthy Targets'!$B361,'Final Comp Values'!$C:$C,0)),0)</f>
        <v>24.37</v>
      </c>
      <c r="X361" s="462">
        <f>IF(L361="yes",+INDEX('Final Comp Values'!$AY:$AY,MATCH('Monthy Targets'!$B361,'Final Comp Values'!$C:$C,0)),0)</f>
        <v>24.37</v>
      </c>
      <c r="Y361" s="462">
        <f>IF(M361="yes",+INDEX('Final Comp Values'!$BN:$BN,MATCH('Monthy Targets'!$B361,'Final Comp Values'!$C:$C,0)),0)</f>
        <v>24.37</v>
      </c>
      <c r="Z361" s="462">
        <f>IF(N361="yes",+INDEX('Final Comp Values'!$BN:$BN,MATCH('Monthy Targets'!$B361,'Final Comp Values'!$C:$C,0)),0)</f>
        <v>24.37</v>
      </c>
      <c r="AA361" s="462">
        <f>IF(O361="yes",+INDEX('Final Comp Values'!$BN:$BN,MATCH('Monthy Targets'!$B361,'Final Comp Values'!$C:$C,0)),0)</f>
        <v>24.37</v>
      </c>
      <c r="AB361" s="462">
        <f>IF(P361="yes",+INDEX('Final Comp Values'!$BR:$BR,MATCH('Monthy Targets'!$B361,'Final Comp Values'!$C:$C,0)),0)</f>
        <v>24.49</v>
      </c>
      <c r="AC361" s="462">
        <f>IF(Q361="yes",+INDEX('Final Comp Values'!$BR:$BR,MATCH('Monthy Targets'!$B361,'Final Comp Values'!$C:$C,0)),0)</f>
        <v>0</v>
      </c>
      <c r="AD361" s="462">
        <f>IF(R361="yes",+INDEX('Final Comp Values'!$BR:$BR,MATCH('Monthy Targets'!$B361,'Final Comp Values'!$C:$C,0)),0)</f>
        <v>0</v>
      </c>
      <c r="AE361" s="462">
        <f>IF(S361="yes",+INDEX('Final Comp Values'!$BV:$BV,MATCH('Monthy Targets'!$B361,'Final Comp Values'!$C:$C,0)),0)</f>
        <v>0</v>
      </c>
      <c r="AF361" s="462">
        <f>IF(T361="yes",+INDEX('Final Comp Values'!$BV:$BV,MATCH('Monthy Targets'!$B361,'Final Comp Values'!$C:$C,0)),0)</f>
        <v>0</v>
      </c>
      <c r="AG361" s="462">
        <f>IF(U361="yes",+INDEX('Final Comp Values'!$BV:$BV,MATCH('Monthy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t="str">
        <f>_xlfn.IFNA(+INDEX(Comp1!I:I,MATCH($B362,Comp1!$B:$B,0)),"No")</f>
        <v>Yes</v>
      </c>
      <c r="P362" s="14" t="str">
        <f>_xlfn.IFNA(+INDEX(Comp1!J:J,MATCH($B362,Comp1!$B:$B,0)),"No")</f>
        <v>Yes</v>
      </c>
      <c r="Q362" s="14">
        <f>_xlfn.IFNA(+INDEX(Comp1!K:K,MATCH($B362,Comp1!$B:$B,0)),"No")</f>
        <v>0</v>
      </c>
      <c r="R362" s="14">
        <f>_xlfn.IFNA(+INDEX(Comp1!L:L,MATCH($B362,Comp1!$B:$B,0)),"No")</f>
        <v>0</v>
      </c>
      <c r="S362" s="14">
        <f>_xlfn.IFNA(+INDEX(Comp1!M:M,MATCH($B362,Comp1!$B:$B,0)),"No")</f>
        <v>0</v>
      </c>
      <c r="T362" s="14">
        <f>_xlfn.IFNA(+INDEX(Comp1!N:N,MATCH($B362,Comp1!$B:$B,0)),"No")</f>
        <v>0</v>
      </c>
      <c r="U362" s="14">
        <f>_xlfn.IFNA(+INDEX(Comp1!O:O,MATCH($B362,Comp1!$B:$B,0)),"No")</f>
        <v>0</v>
      </c>
      <c r="V362" s="462">
        <f>IF(J362="yes",+INDEX('Final Comp Values'!$AY:$AY,MATCH('Monthy Targets'!$B362,'Final Comp Values'!C:C,0)),0)</f>
        <v>8.6199999999999992</v>
      </c>
      <c r="W362" s="462">
        <f>IF(K362="yes",+INDEX('Final Comp Values'!$AY:$AY,MATCH('Monthy Targets'!$B362,'Final Comp Values'!$C:$C,0)),0)</f>
        <v>8.6199999999999992</v>
      </c>
      <c r="X362" s="462">
        <f>IF(L362="yes",+INDEX('Final Comp Values'!$AY:$AY,MATCH('Monthy Targets'!$B362,'Final Comp Values'!$C:$C,0)),0)</f>
        <v>8.6199999999999992</v>
      </c>
      <c r="Y362" s="462">
        <f>IF(M362="yes",+INDEX('Final Comp Values'!$BN:$BN,MATCH('Monthy Targets'!$B362,'Final Comp Values'!$C:$C,0)),0)</f>
        <v>8.6199999999999992</v>
      </c>
      <c r="Z362" s="462">
        <f>IF(N362="yes",+INDEX('Final Comp Values'!$BN:$BN,MATCH('Monthy Targets'!$B362,'Final Comp Values'!$C:$C,0)),0)</f>
        <v>8.6199999999999992</v>
      </c>
      <c r="AA362" s="462">
        <f>IF(O362="yes",+INDEX('Final Comp Values'!$BN:$BN,MATCH('Monthy Targets'!$B362,'Final Comp Values'!$C:$C,0)),0)</f>
        <v>8.6199999999999992</v>
      </c>
      <c r="AB362" s="462">
        <f>IF(P362="yes",+INDEX('Final Comp Values'!$BR:$BR,MATCH('Monthy Targets'!$B362,'Final Comp Values'!$C:$C,0)),0)</f>
        <v>8.66</v>
      </c>
      <c r="AC362" s="462">
        <f>IF(Q362="yes",+INDEX('Final Comp Values'!$BR:$BR,MATCH('Monthy Targets'!$B362,'Final Comp Values'!$C:$C,0)),0)</f>
        <v>0</v>
      </c>
      <c r="AD362" s="462">
        <f>IF(R362="yes",+INDEX('Final Comp Values'!$BR:$BR,MATCH('Monthy Targets'!$B362,'Final Comp Values'!$C:$C,0)),0)</f>
        <v>0</v>
      </c>
      <c r="AE362" s="462">
        <f>IF(S362="yes",+INDEX('Final Comp Values'!$BV:$BV,MATCH('Monthy Targets'!$B362,'Final Comp Values'!$C:$C,0)),0)</f>
        <v>0</v>
      </c>
      <c r="AF362" s="462">
        <f>IF(T362="yes",+INDEX('Final Comp Values'!$BV:$BV,MATCH('Monthy Targets'!$B362,'Final Comp Values'!$C:$C,0)),0)</f>
        <v>0</v>
      </c>
      <c r="AG362" s="462">
        <f>IF(U362="yes",+INDEX('Final Comp Values'!$BV:$BV,MATCH('Monthy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2">
        <f>IF(J363="yes",+INDEX('Final Comp Values'!$AY:$AY,MATCH('Monthy Targets'!$B363,'Final Comp Values'!C:C,0)),0)</f>
        <v>0</v>
      </c>
      <c r="W363" s="462">
        <f>IF(K363="yes",+INDEX('Final Comp Values'!$AY:$AY,MATCH('Monthy Targets'!$B363,'Final Comp Values'!$C:$C,0)),0)</f>
        <v>0</v>
      </c>
      <c r="X363" s="462">
        <f>IF(L363="yes",+INDEX('Final Comp Values'!$AY:$AY,MATCH('Monthy Targets'!$B363,'Final Comp Values'!$C:$C,0)),0)</f>
        <v>0</v>
      </c>
      <c r="Y363" s="462">
        <f>IF(M363="yes",+INDEX('Final Comp Values'!$BN:$BN,MATCH('Monthy Targets'!$B363,'Final Comp Values'!$C:$C,0)),0)</f>
        <v>0</v>
      </c>
      <c r="Z363" s="462">
        <f>IF(N363="yes",+INDEX('Final Comp Values'!$BN:$BN,MATCH('Monthy Targets'!$B363,'Final Comp Values'!$C:$C,0)),0)</f>
        <v>0</v>
      </c>
      <c r="AA363" s="462">
        <f>IF(O363="yes",+INDEX('Final Comp Values'!$BN:$BN,MATCH('Monthy Targets'!$B363,'Final Comp Values'!$C:$C,0)),0)</f>
        <v>0</v>
      </c>
      <c r="AB363" s="462">
        <f>IF(P363="yes",+INDEX('Final Comp Values'!$BR:$BR,MATCH('Monthy Targets'!$B363,'Final Comp Values'!$C:$C,0)),0)</f>
        <v>0</v>
      </c>
      <c r="AC363" s="462">
        <f>IF(Q363="yes",+INDEX('Final Comp Values'!$BR:$BR,MATCH('Monthy Targets'!$B363,'Final Comp Values'!$C:$C,0)),0)</f>
        <v>0</v>
      </c>
      <c r="AD363" s="462">
        <f>IF(R363="yes",+INDEX('Final Comp Values'!$BR:$BR,MATCH('Monthy Targets'!$B363,'Final Comp Values'!$C:$C,0)),0)</f>
        <v>0</v>
      </c>
      <c r="AE363" s="462">
        <f>IF(S363="yes",+INDEX('Final Comp Values'!$BV:$BV,MATCH('Monthy Targets'!$B363,'Final Comp Values'!$C:$C,0)),0)</f>
        <v>0</v>
      </c>
      <c r="AF363" s="462">
        <f>IF(T363="yes",+INDEX('Final Comp Values'!$BV:$BV,MATCH('Monthy Targets'!$B363,'Final Comp Values'!$C:$C,0)),0)</f>
        <v>0</v>
      </c>
      <c r="AG363" s="462">
        <f>IF(U363="yes",+INDEX('Final Comp Values'!$BV:$BV,MATCH('Monthy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t="str">
        <f>_xlfn.IFNA(+INDEX(Comp1!I:I,MATCH($B364,Comp1!$B:$B,0)),"No")</f>
        <v>Yes</v>
      </c>
      <c r="P364" s="14" t="str">
        <f>_xlfn.IFNA(+INDEX(Comp1!J:J,MATCH($B364,Comp1!$B:$B,0)),"No")</f>
        <v>Yes</v>
      </c>
      <c r="Q364" s="14">
        <f>_xlfn.IFNA(+INDEX(Comp1!K:K,MATCH($B364,Comp1!$B:$B,0)),"No")</f>
        <v>0</v>
      </c>
      <c r="R364" s="14">
        <f>_xlfn.IFNA(+INDEX(Comp1!L:L,MATCH($B364,Comp1!$B:$B,0)),"No")</f>
        <v>0</v>
      </c>
      <c r="S364" s="14">
        <f>_xlfn.IFNA(+INDEX(Comp1!M:M,MATCH($B364,Comp1!$B:$B,0)),"No")</f>
        <v>0</v>
      </c>
      <c r="T364" s="14">
        <f>_xlfn.IFNA(+INDEX(Comp1!N:N,MATCH($B364,Comp1!$B:$B,0)),"No")</f>
        <v>0</v>
      </c>
      <c r="U364" s="14">
        <f>_xlfn.IFNA(+INDEX(Comp1!O:O,MATCH($B364,Comp1!$B:$B,0)),"No")</f>
        <v>0</v>
      </c>
      <c r="V364" s="462">
        <f>IF(J364="yes",+INDEX('Final Comp Values'!$AY:$AY,MATCH('Monthy Targets'!$B364,'Final Comp Values'!C:C,0)),0)</f>
        <v>11.48</v>
      </c>
      <c r="W364" s="462">
        <f>IF(K364="yes",+INDEX('Final Comp Values'!$AY:$AY,MATCH('Monthy Targets'!$B364,'Final Comp Values'!$C:$C,0)),0)</f>
        <v>11.48</v>
      </c>
      <c r="X364" s="462">
        <f>IF(L364="yes",+INDEX('Final Comp Values'!$AY:$AY,MATCH('Monthy Targets'!$B364,'Final Comp Values'!$C:$C,0)),0)</f>
        <v>11.48</v>
      </c>
      <c r="Y364" s="462">
        <f>IF(M364="yes",+INDEX('Final Comp Values'!$BN:$BN,MATCH('Monthy Targets'!$B364,'Final Comp Values'!$C:$C,0)),0)</f>
        <v>11.48</v>
      </c>
      <c r="Z364" s="462">
        <f>IF(N364="yes",+INDEX('Final Comp Values'!$BN:$BN,MATCH('Monthy Targets'!$B364,'Final Comp Values'!$C:$C,0)),0)</f>
        <v>11.48</v>
      </c>
      <c r="AA364" s="462">
        <f>IF(O364="yes",+INDEX('Final Comp Values'!$BN:$BN,MATCH('Monthy Targets'!$B364,'Final Comp Values'!$C:$C,0)),0)</f>
        <v>11.48</v>
      </c>
      <c r="AB364" s="462">
        <f>IF(P364="yes",+INDEX('Final Comp Values'!$BR:$BR,MATCH('Monthy Targets'!$B364,'Final Comp Values'!$C:$C,0)),0)</f>
        <v>11.53</v>
      </c>
      <c r="AC364" s="462">
        <f>IF(Q364="yes",+INDEX('Final Comp Values'!$BR:$BR,MATCH('Monthy Targets'!$B364,'Final Comp Values'!$C:$C,0)),0)</f>
        <v>0</v>
      </c>
      <c r="AD364" s="462">
        <f>IF(R364="yes",+INDEX('Final Comp Values'!$BR:$BR,MATCH('Monthy Targets'!$B364,'Final Comp Values'!$C:$C,0)),0)</f>
        <v>0</v>
      </c>
      <c r="AE364" s="462">
        <f>IF(S364="yes",+INDEX('Final Comp Values'!$BV:$BV,MATCH('Monthy Targets'!$B364,'Final Comp Values'!$C:$C,0)),0)</f>
        <v>0</v>
      </c>
      <c r="AF364" s="462">
        <f>IF(T364="yes",+INDEX('Final Comp Values'!$BV:$BV,MATCH('Monthy Targets'!$B364,'Final Comp Values'!$C:$C,0)),0)</f>
        <v>0</v>
      </c>
      <c r="AG364" s="462">
        <f>IF(U364="yes",+INDEX('Final Comp Values'!$BV:$BV,MATCH('Monthy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t="str">
        <f>_xlfn.IFNA(+INDEX(Comp1!I:I,MATCH($B365,Comp1!$B:$B,0)),"No")</f>
        <v>Yes</v>
      </c>
      <c r="P365" s="14" t="str">
        <f>_xlfn.IFNA(+INDEX(Comp1!J:J,MATCH($B365,Comp1!$B:$B,0)),"No")</f>
        <v>Yes</v>
      </c>
      <c r="Q365" s="14">
        <f>_xlfn.IFNA(+INDEX(Comp1!K:K,MATCH($B365,Comp1!$B:$B,0)),"No")</f>
        <v>0</v>
      </c>
      <c r="R365" s="14">
        <f>_xlfn.IFNA(+INDEX(Comp1!L:L,MATCH($B365,Comp1!$B:$B,0)),"No")</f>
        <v>0</v>
      </c>
      <c r="S365" s="14">
        <f>_xlfn.IFNA(+INDEX(Comp1!M:M,MATCH($B365,Comp1!$B:$B,0)),"No")</f>
        <v>0</v>
      </c>
      <c r="T365" s="14">
        <f>_xlfn.IFNA(+INDEX(Comp1!N:N,MATCH($B365,Comp1!$B:$B,0)),"No")</f>
        <v>0</v>
      </c>
      <c r="U365" s="14">
        <f>_xlfn.IFNA(+INDEX(Comp1!O:O,MATCH($B365,Comp1!$B:$B,0)),"No")</f>
        <v>0</v>
      </c>
      <c r="V365" s="462">
        <f>IF(J365="yes",+INDEX('Final Comp Values'!$AY:$AY,MATCH('Monthy Targets'!$B365,'Final Comp Values'!C:C,0)),0)</f>
        <v>6.68</v>
      </c>
      <c r="W365" s="462">
        <f>IF(K365="yes",+INDEX('Final Comp Values'!$AY:$AY,MATCH('Monthy Targets'!$B365,'Final Comp Values'!$C:$C,0)),0)</f>
        <v>6.68</v>
      </c>
      <c r="X365" s="462">
        <f>IF(L365="yes",+INDEX('Final Comp Values'!$AY:$AY,MATCH('Monthy Targets'!$B365,'Final Comp Values'!$C:$C,0)),0)</f>
        <v>6.68</v>
      </c>
      <c r="Y365" s="462">
        <f>IF(M365="yes",+INDEX('Final Comp Values'!$BN:$BN,MATCH('Monthy Targets'!$B365,'Final Comp Values'!$C:$C,0)),0)</f>
        <v>6.68</v>
      </c>
      <c r="Z365" s="462">
        <f>IF(N365="yes",+INDEX('Final Comp Values'!$BN:$BN,MATCH('Monthy Targets'!$B365,'Final Comp Values'!$C:$C,0)),0)</f>
        <v>6.68</v>
      </c>
      <c r="AA365" s="462">
        <f>IF(O365="yes",+INDEX('Final Comp Values'!$BN:$BN,MATCH('Monthy Targets'!$B365,'Final Comp Values'!$C:$C,0)),0)</f>
        <v>6.68</v>
      </c>
      <c r="AB365" s="462">
        <f>IF(P365="yes",+INDEX('Final Comp Values'!$BR:$BR,MATCH('Monthy Targets'!$B365,'Final Comp Values'!$C:$C,0)),0)</f>
        <v>6.71</v>
      </c>
      <c r="AC365" s="462">
        <f>IF(Q365="yes",+INDEX('Final Comp Values'!$BR:$BR,MATCH('Monthy Targets'!$B365,'Final Comp Values'!$C:$C,0)),0)</f>
        <v>0</v>
      </c>
      <c r="AD365" s="462">
        <f>IF(R365="yes",+INDEX('Final Comp Values'!$BR:$BR,MATCH('Monthy Targets'!$B365,'Final Comp Values'!$C:$C,0)),0)</f>
        <v>0</v>
      </c>
      <c r="AE365" s="462">
        <f>IF(S365="yes",+INDEX('Final Comp Values'!$BV:$BV,MATCH('Monthy Targets'!$B365,'Final Comp Values'!$C:$C,0)),0)</f>
        <v>0</v>
      </c>
      <c r="AF365" s="462">
        <f>IF(T365="yes",+INDEX('Final Comp Values'!$BV:$BV,MATCH('Monthy Targets'!$B365,'Final Comp Values'!$C:$C,0)),0)</f>
        <v>0</v>
      </c>
      <c r="AG365" s="462">
        <f>IF(U365="yes",+INDEX('Final Comp Values'!$BV:$BV,MATCH('Monthy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2">
        <f>IF(J366="yes",+INDEX('Final Comp Values'!$AY:$AY,MATCH('Monthy Targets'!$B366,'Final Comp Values'!C:C,0)),0)</f>
        <v>0</v>
      </c>
      <c r="W366" s="462">
        <f>IF(K366="yes",+INDEX('Final Comp Values'!$AY:$AY,MATCH('Monthy Targets'!$B366,'Final Comp Values'!$C:$C,0)),0)</f>
        <v>0</v>
      </c>
      <c r="X366" s="462">
        <f>IF(L366="yes",+INDEX('Final Comp Values'!$AY:$AY,MATCH('Monthy Targets'!$B366,'Final Comp Values'!$C:$C,0)),0)</f>
        <v>0</v>
      </c>
      <c r="Y366" s="462">
        <f>IF(M366="yes",+INDEX('Final Comp Values'!$BN:$BN,MATCH('Monthy Targets'!$B366,'Final Comp Values'!$C:$C,0)),0)</f>
        <v>0</v>
      </c>
      <c r="Z366" s="462">
        <f>IF(N366="yes",+INDEX('Final Comp Values'!$BN:$BN,MATCH('Monthy Targets'!$B366,'Final Comp Values'!$C:$C,0)),0)</f>
        <v>0</v>
      </c>
      <c r="AA366" s="462">
        <f>IF(O366="yes",+INDEX('Final Comp Values'!$BN:$BN,MATCH('Monthy Targets'!$B366,'Final Comp Values'!$C:$C,0)),0)</f>
        <v>0</v>
      </c>
      <c r="AB366" s="462">
        <f>IF(P366="yes",+INDEX('Final Comp Values'!$BR:$BR,MATCH('Monthy Targets'!$B366,'Final Comp Values'!$C:$C,0)),0)</f>
        <v>0</v>
      </c>
      <c r="AC366" s="462">
        <f>IF(Q366="yes",+INDEX('Final Comp Values'!$BR:$BR,MATCH('Monthy Targets'!$B366,'Final Comp Values'!$C:$C,0)),0)</f>
        <v>0</v>
      </c>
      <c r="AD366" s="462">
        <f>IF(R366="yes",+INDEX('Final Comp Values'!$BR:$BR,MATCH('Monthy Targets'!$B366,'Final Comp Values'!$C:$C,0)),0)</f>
        <v>0</v>
      </c>
      <c r="AE366" s="462">
        <f>IF(S366="yes",+INDEX('Final Comp Values'!$BV:$BV,MATCH('Monthy Targets'!$B366,'Final Comp Values'!$C:$C,0)),0)</f>
        <v>0</v>
      </c>
      <c r="AF366" s="462">
        <f>IF(T366="yes",+INDEX('Final Comp Values'!$BV:$BV,MATCH('Monthy Targets'!$B366,'Final Comp Values'!$C:$C,0)),0)</f>
        <v>0</v>
      </c>
      <c r="AG366" s="462">
        <f>IF(U366="yes",+INDEX('Final Comp Values'!$BV:$BV,MATCH('Monthy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t="str">
        <f>_xlfn.IFNA(+INDEX(Comp1!I:I,MATCH($B367,Comp1!$B:$B,0)),"No")</f>
        <v>Yes</v>
      </c>
      <c r="P367" s="14" t="str">
        <f>_xlfn.IFNA(+INDEX(Comp1!J:J,MATCH($B367,Comp1!$B:$B,0)),"No")</f>
        <v>Yes</v>
      </c>
      <c r="Q367" s="14">
        <f>_xlfn.IFNA(+INDEX(Comp1!K:K,MATCH($B367,Comp1!$B:$B,0)),"No")</f>
        <v>0</v>
      </c>
      <c r="R367" s="14">
        <f>_xlfn.IFNA(+INDEX(Comp1!L:L,MATCH($B367,Comp1!$B:$B,0)),"No")</f>
        <v>0</v>
      </c>
      <c r="S367" s="14">
        <f>_xlfn.IFNA(+INDEX(Comp1!M:M,MATCH($B367,Comp1!$B:$B,0)),"No")</f>
        <v>0</v>
      </c>
      <c r="T367" s="14">
        <f>_xlfn.IFNA(+INDEX(Comp1!N:N,MATCH($B367,Comp1!$B:$B,0)),"No")</f>
        <v>0</v>
      </c>
      <c r="U367" s="14">
        <f>_xlfn.IFNA(+INDEX(Comp1!O:O,MATCH($B367,Comp1!$B:$B,0)),"No")</f>
        <v>0</v>
      </c>
      <c r="V367" s="462">
        <f>IF(J367="yes",+INDEX('Final Comp Values'!$AY:$AY,MATCH('Monthy Targets'!$B367,'Final Comp Values'!C:C,0)),0)</f>
        <v>6.29</v>
      </c>
      <c r="W367" s="462">
        <f>IF(K367="yes",+INDEX('Final Comp Values'!$AY:$AY,MATCH('Monthy Targets'!$B367,'Final Comp Values'!$C:$C,0)),0)</f>
        <v>6.29</v>
      </c>
      <c r="X367" s="462">
        <f>IF(L367="yes",+INDEX('Final Comp Values'!$AY:$AY,MATCH('Monthy Targets'!$B367,'Final Comp Values'!$C:$C,0)),0)</f>
        <v>6.29</v>
      </c>
      <c r="Y367" s="462">
        <f>IF(M367="yes",+INDEX('Final Comp Values'!$BN:$BN,MATCH('Monthy Targets'!$B367,'Final Comp Values'!$C:$C,0)),0)</f>
        <v>6.29</v>
      </c>
      <c r="Z367" s="462">
        <f>IF(N367="yes",+INDEX('Final Comp Values'!$BN:$BN,MATCH('Monthy Targets'!$B367,'Final Comp Values'!$C:$C,0)),0)</f>
        <v>6.29</v>
      </c>
      <c r="AA367" s="462">
        <f>IF(O367="yes",+INDEX('Final Comp Values'!$BN:$BN,MATCH('Monthy Targets'!$B367,'Final Comp Values'!$C:$C,0)),0)</f>
        <v>6.29</v>
      </c>
      <c r="AB367" s="462">
        <f>IF(P367="yes",+INDEX('Final Comp Values'!$BR:$BR,MATCH('Monthy Targets'!$B367,'Final Comp Values'!$C:$C,0)),0)</f>
        <v>6.31</v>
      </c>
      <c r="AC367" s="462">
        <f>IF(Q367="yes",+INDEX('Final Comp Values'!$BR:$BR,MATCH('Monthy Targets'!$B367,'Final Comp Values'!$C:$C,0)),0)</f>
        <v>0</v>
      </c>
      <c r="AD367" s="462">
        <f>IF(R367="yes",+INDEX('Final Comp Values'!$BR:$BR,MATCH('Monthy Targets'!$B367,'Final Comp Values'!$C:$C,0)),0)</f>
        <v>0</v>
      </c>
      <c r="AE367" s="462">
        <f>IF(S367="yes",+INDEX('Final Comp Values'!$BV:$BV,MATCH('Monthy Targets'!$B367,'Final Comp Values'!$C:$C,0)),0)</f>
        <v>0</v>
      </c>
      <c r="AF367" s="462">
        <f>IF(T367="yes",+INDEX('Final Comp Values'!$BV:$BV,MATCH('Monthy Targets'!$B367,'Final Comp Values'!$C:$C,0)),0)</f>
        <v>0</v>
      </c>
      <c r="AG367" s="462">
        <f>IF(U367="yes",+INDEX('Final Comp Values'!$BV:$BV,MATCH('Monthy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t="str">
        <f>_xlfn.IFNA(+INDEX(Comp1!I:I,MATCH($B368,Comp1!$B:$B,0)),"No")</f>
        <v>Yes</v>
      </c>
      <c r="P368" s="14" t="str">
        <f>_xlfn.IFNA(+INDEX(Comp1!J:J,MATCH($B368,Comp1!$B:$B,0)),"No")</f>
        <v>Yes</v>
      </c>
      <c r="Q368" s="14">
        <f>_xlfn.IFNA(+INDEX(Comp1!K:K,MATCH($B368,Comp1!$B:$B,0)),"No")</f>
        <v>0</v>
      </c>
      <c r="R368" s="14">
        <f>_xlfn.IFNA(+INDEX(Comp1!L:L,MATCH($B368,Comp1!$B:$B,0)),"No")</f>
        <v>0</v>
      </c>
      <c r="S368" s="14">
        <f>_xlfn.IFNA(+INDEX(Comp1!M:M,MATCH($B368,Comp1!$B:$B,0)),"No")</f>
        <v>0</v>
      </c>
      <c r="T368" s="14">
        <f>_xlfn.IFNA(+INDEX(Comp1!N:N,MATCH($B368,Comp1!$B:$B,0)),"No")</f>
        <v>0</v>
      </c>
      <c r="U368" s="14">
        <f>_xlfn.IFNA(+INDEX(Comp1!O:O,MATCH($B368,Comp1!$B:$B,0)),"No")</f>
        <v>0</v>
      </c>
      <c r="V368" s="462">
        <f>IF(J368="yes",+INDEX('Final Comp Values'!$AY:$AY,MATCH('Monthy Targets'!$B368,'Final Comp Values'!C:C,0)),0)</f>
        <v>7.43</v>
      </c>
      <c r="W368" s="462">
        <f>IF(K368="yes",+INDEX('Final Comp Values'!$AY:$AY,MATCH('Monthy Targets'!$B368,'Final Comp Values'!$C:$C,0)),0)</f>
        <v>7.43</v>
      </c>
      <c r="X368" s="462">
        <f>IF(L368="yes",+INDEX('Final Comp Values'!$AY:$AY,MATCH('Monthy Targets'!$B368,'Final Comp Values'!$C:$C,0)),0)</f>
        <v>7.43</v>
      </c>
      <c r="Y368" s="462">
        <f>IF(M368="yes",+INDEX('Final Comp Values'!$BN:$BN,MATCH('Monthy Targets'!$B368,'Final Comp Values'!$C:$C,0)),0)</f>
        <v>7.43</v>
      </c>
      <c r="Z368" s="462">
        <f>IF(N368="yes",+INDEX('Final Comp Values'!$BN:$BN,MATCH('Monthy Targets'!$B368,'Final Comp Values'!$C:$C,0)),0)</f>
        <v>7.43</v>
      </c>
      <c r="AA368" s="462">
        <f>IF(O368="yes",+INDEX('Final Comp Values'!$BN:$BN,MATCH('Monthy Targets'!$B368,'Final Comp Values'!$C:$C,0)),0)</f>
        <v>7.43</v>
      </c>
      <c r="AB368" s="462">
        <f>IF(P368="yes",+INDEX('Final Comp Values'!$BR:$BR,MATCH('Monthy Targets'!$B368,'Final Comp Values'!$C:$C,0)),0)</f>
        <v>7.46</v>
      </c>
      <c r="AC368" s="462">
        <f>IF(Q368="yes",+INDEX('Final Comp Values'!$BR:$BR,MATCH('Monthy Targets'!$B368,'Final Comp Values'!$C:$C,0)),0)</f>
        <v>0</v>
      </c>
      <c r="AD368" s="462">
        <f>IF(R368="yes",+INDEX('Final Comp Values'!$BR:$BR,MATCH('Monthy Targets'!$B368,'Final Comp Values'!$C:$C,0)),0)</f>
        <v>0</v>
      </c>
      <c r="AE368" s="462">
        <f>IF(S368="yes",+INDEX('Final Comp Values'!$BV:$BV,MATCH('Monthy Targets'!$B368,'Final Comp Values'!$C:$C,0)),0)</f>
        <v>0</v>
      </c>
      <c r="AF368" s="462">
        <f>IF(T368="yes",+INDEX('Final Comp Values'!$BV:$BV,MATCH('Monthy Targets'!$B368,'Final Comp Values'!$C:$C,0)),0)</f>
        <v>0</v>
      </c>
      <c r="AG368" s="462">
        <f>IF(U368="yes",+INDEX('Final Comp Values'!$BV:$BV,MATCH('Monthy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t="str">
        <f>_xlfn.IFNA(+INDEX(Comp1!I:I,MATCH($B369,Comp1!$B:$B,0)),"No")</f>
        <v>Yes</v>
      </c>
      <c r="P369" s="14" t="str">
        <f>_xlfn.IFNA(+INDEX(Comp1!J:J,MATCH($B369,Comp1!$B:$B,0)),"No")</f>
        <v>Yes</v>
      </c>
      <c r="Q369" s="14">
        <f>_xlfn.IFNA(+INDEX(Comp1!K:K,MATCH($B369,Comp1!$B:$B,0)),"No")</f>
        <v>0</v>
      </c>
      <c r="R369" s="14">
        <f>_xlfn.IFNA(+INDEX(Comp1!L:L,MATCH($B369,Comp1!$B:$B,0)),"No")</f>
        <v>0</v>
      </c>
      <c r="S369" s="14">
        <f>_xlfn.IFNA(+INDEX(Comp1!M:M,MATCH($B369,Comp1!$B:$B,0)),"No")</f>
        <v>0</v>
      </c>
      <c r="T369" s="14">
        <f>_xlfn.IFNA(+INDEX(Comp1!N:N,MATCH($B369,Comp1!$B:$B,0)),"No")</f>
        <v>0</v>
      </c>
      <c r="U369" s="14">
        <f>_xlfn.IFNA(+INDEX(Comp1!O:O,MATCH($B369,Comp1!$B:$B,0)),"No")</f>
        <v>0</v>
      </c>
      <c r="V369" s="462">
        <f>IF(J369="yes",+INDEX('Final Comp Values'!$AY:$AY,MATCH('Monthy Targets'!$B369,'Final Comp Values'!C:C,0)),0)</f>
        <v>13.84</v>
      </c>
      <c r="W369" s="462">
        <f>IF(K369="yes",+INDEX('Final Comp Values'!$AY:$AY,MATCH('Monthy Targets'!$B369,'Final Comp Values'!$C:$C,0)),0)</f>
        <v>13.84</v>
      </c>
      <c r="X369" s="462">
        <f>IF(L369="yes",+INDEX('Final Comp Values'!$AY:$AY,MATCH('Monthy Targets'!$B369,'Final Comp Values'!$C:$C,0)),0)</f>
        <v>13.84</v>
      </c>
      <c r="Y369" s="462">
        <f>IF(M369="yes",+INDEX('Final Comp Values'!$BN:$BN,MATCH('Monthy Targets'!$B369,'Final Comp Values'!$C:$C,0)),0)</f>
        <v>13.84</v>
      </c>
      <c r="Z369" s="462">
        <f>IF(N369="yes",+INDEX('Final Comp Values'!$BN:$BN,MATCH('Monthy Targets'!$B369,'Final Comp Values'!$C:$C,0)),0)</f>
        <v>13.84</v>
      </c>
      <c r="AA369" s="462">
        <f>IF(O369="yes",+INDEX('Final Comp Values'!$BN:$BN,MATCH('Monthy Targets'!$B369,'Final Comp Values'!$C:$C,0)),0)</f>
        <v>13.84</v>
      </c>
      <c r="AB369" s="462">
        <f>IF(P369="yes",+INDEX('Final Comp Values'!$BR:$BR,MATCH('Monthy Targets'!$B369,'Final Comp Values'!$C:$C,0)),0)</f>
        <v>13.91</v>
      </c>
      <c r="AC369" s="462">
        <f>IF(Q369="yes",+INDEX('Final Comp Values'!$BR:$BR,MATCH('Monthy Targets'!$B369,'Final Comp Values'!$C:$C,0)),0)</f>
        <v>0</v>
      </c>
      <c r="AD369" s="462">
        <f>IF(R369="yes",+INDEX('Final Comp Values'!$BR:$BR,MATCH('Monthy Targets'!$B369,'Final Comp Values'!$C:$C,0)),0)</f>
        <v>0</v>
      </c>
      <c r="AE369" s="462">
        <f>IF(S369="yes",+INDEX('Final Comp Values'!$BV:$BV,MATCH('Monthy Targets'!$B369,'Final Comp Values'!$C:$C,0)),0)</f>
        <v>0</v>
      </c>
      <c r="AF369" s="462">
        <f>IF(T369="yes",+INDEX('Final Comp Values'!$BV:$BV,MATCH('Monthy Targets'!$B369,'Final Comp Values'!$C:$C,0)),0)</f>
        <v>0</v>
      </c>
      <c r="AG369" s="462">
        <f>IF(U369="yes",+INDEX('Final Comp Values'!$BV:$BV,MATCH('Monthy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t="str">
        <f>_xlfn.IFNA(+INDEX(Comp1!I:I,MATCH($B370,Comp1!$B:$B,0)),"No")</f>
        <v>Yes</v>
      </c>
      <c r="P370" s="14" t="str">
        <f>_xlfn.IFNA(+INDEX(Comp1!J:J,MATCH($B370,Comp1!$B:$B,0)),"No")</f>
        <v>Yes</v>
      </c>
      <c r="Q370" s="14">
        <f>_xlfn.IFNA(+INDEX(Comp1!K:K,MATCH($B370,Comp1!$B:$B,0)),"No")</f>
        <v>0</v>
      </c>
      <c r="R370" s="14">
        <f>_xlfn.IFNA(+INDEX(Comp1!L:L,MATCH($B370,Comp1!$B:$B,0)),"No")</f>
        <v>0</v>
      </c>
      <c r="S370" s="14">
        <f>_xlfn.IFNA(+INDEX(Comp1!M:M,MATCH($B370,Comp1!$B:$B,0)),"No")</f>
        <v>0</v>
      </c>
      <c r="T370" s="14">
        <f>_xlfn.IFNA(+INDEX(Comp1!N:N,MATCH($B370,Comp1!$B:$B,0)),"No")</f>
        <v>0</v>
      </c>
      <c r="U370" s="14">
        <f>_xlfn.IFNA(+INDEX(Comp1!O:O,MATCH($B370,Comp1!$B:$B,0)),"No")</f>
        <v>0</v>
      </c>
      <c r="V370" s="462">
        <f>IF(J370="yes",+INDEX('Final Comp Values'!$AY:$AY,MATCH('Monthy Targets'!$B370,'Final Comp Values'!C:C,0)),0)</f>
        <v>4.28</v>
      </c>
      <c r="W370" s="462">
        <f>IF(K370="yes",+INDEX('Final Comp Values'!$AY:$AY,MATCH('Monthy Targets'!$B370,'Final Comp Values'!$C:$C,0)),0)</f>
        <v>4.28</v>
      </c>
      <c r="X370" s="462">
        <f>IF(L370="yes",+INDEX('Final Comp Values'!$AY:$AY,MATCH('Monthy Targets'!$B370,'Final Comp Values'!$C:$C,0)),0)</f>
        <v>4.28</v>
      </c>
      <c r="Y370" s="462">
        <f>IF(M370="yes",+INDEX('Final Comp Values'!$BN:$BN,MATCH('Monthy Targets'!$B370,'Final Comp Values'!$C:$C,0)),0)</f>
        <v>4.28</v>
      </c>
      <c r="Z370" s="462">
        <f>IF(N370="yes",+INDEX('Final Comp Values'!$BN:$BN,MATCH('Monthy Targets'!$B370,'Final Comp Values'!$C:$C,0)),0)</f>
        <v>4.28</v>
      </c>
      <c r="AA370" s="462">
        <f>IF(O370="yes",+INDEX('Final Comp Values'!$BN:$BN,MATCH('Monthy Targets'!$B370,'Final Comp Values'!$C:$C,0)),0)</f>
        <v>4.28</v>
      </c>
      <c r="AB370" s="462">
        <f>IF(P370="yes",+INDEX('Final Comp Values'!$BR:$BR,MATCH('Monthy Targets'!$B370,'Final Comp Values'!$C:$C,0)),0)</f>
        <v>4.3</v>
      </c>
      <c r="AC370" s="462">
        <f>IF(Q370="yes",+INDEX('Final Comp Values'!$BR:$BR,MATCH('Monthy Targets'!$B370,'Final Comp Values'!$C:$C,0)),0)</f>
        <v>0</v>
      </c>
      <c r="AD370" s="462">
        <f>IF(R370="yes",+INDEX('Final Comp Values'!$BR:$BR,MATCH('Monthy Targets'!$B370,'Final Comp Values'!$C:$C,0)),0)</f>
        <v>0</v>
      </c>
      <c r="AE370" s="462">
        <f>IF(S370="yes",+INDEX('Final Comp Values'!$BV:$BV,MATCH('Monthy Targets'!$B370,'Final Comp Values'!$C:$C,0)),0)</f>
        <v>0</v>
      </c>
      <c r="AF370" s="462">
        <f>IF(T370="yes",+INDEX('Final Comp Values'!$BV:$BV,MATCH('Monthy Targets'!$B370,'Final Comp Values'!$C:$C,0)),0)</f>
        <v>0</v>
      </c>
      <c r="AG370" s="462">
        <f>IF(U370="yes",+INDEX('Final Comp Values'!$BV:$BV,MATCH('Monthy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c r="F371" s="183" t="str">
        <f>+FY2018_ALL_Targets!F371</f>
        <v>MRSA West</v>
      </c>
      <c r="G371" s="183" t="s">
        <v>3340</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t="str">
        <f>_xlfn.IFNA(+INDEX(Comp1!I:I,MATCH($B371,Comp1!$B:$B,0)),"No")</f>
        <v>Yes</v>
      </c>
      <c r="P371" s="14" t="str">
        <f>_xlfn.IFNA(+INDEX(Comp1!J:J,MATCH($B371,Comp1!$B:$B,0)),"No")</f>
        <v>Yes</v>
      </c>
      <c r="Q371" s="14">
        <f>_xlfn.IFNA(+INDEX(Comp1!K:K,MATCH($B371,Comp1!$B:$B,0)),"No")</f>
        <v>0</v>
      </c>
      <c r="R371" s="14">
        <f>_xlfn.IFNA(+INDEX(Comp1!L:L,MATCH($B371,Comp1!$B:$B,0)),"No")</f>
        <v>0</v>
      </c>
      <c r="S371" s="14">
        <f>_xlfn.IFNA(+INDEX(Comp1!M:M,MATCH($B371,Comp1!$B:$B,0)),"No")</f>
        <v>0</v>
      </c>
      <c r="T371" s="14">
        <f>_xlfn.IFNA(+INDEX(Comp1!N:N,MATCH($B371,Comp1!$B:$B,0)),"No")</f>
        <v>0</v>
      </c>
      <c r="U371" s="14">
        <f>_xlfn.IFNA(+INDEX(Comp1!O:O,MATCH($B371,Comp1!$B:$B,0)),"No")</f>
        <v>0</v>
      </c>
      <c r="V371" s="462">
        <f>IF(J371="yes",+INDEX('Final Comp Values'!$AY:$AY,MATCH('Monthy Targets'!$B371,'Final Comp Values'!C:C,0)),0)</f>
        <v>12.6</v>
      </c>
      <c r="W371" s="462">
        <f>IF(K371="yes",+INDEX('Final Comp Values'!$AY:$AY,MATCH('Monthy Targets'!$B371,'Final Comp Values'!$C:$C,0)),0)</f>
        <v>12.6</v>
      </c>
      <c r="X371" s="462">
        <f>IF(L371="yes",+INDEX('Final Comp Values'!$AY:$AY,MATCH('Monthy Targets'!$B371,'Final Comp Values'!$C:$C,0)),0)</f>
        <v>12.6</v>
      </c>
      <c r="Y371" s="462">
        <f>IF(M371="yes",+INDEX('Final Comp Values'!$BN:$BN,MATCH('Monthy Targets'!$B371,'Final Comp Values'!$C:$C,0)),0)</f>
        <v>12.6</v>
      </c>
      <c r="Z371" s="462">
        <f>IF(N371="yes",+INDEX('Final Comp Values'!$BN:$BN,MATCH('Monthy Targets'!$B371,'Final Comp Values'!$C:$C,0)),0)</f>
        <v>12.6</v>
      </c>
      <c r="AA371" s="462">
        <f>IF(O371="yes",+INDEX('Final Comp Values'!$BN:$BN,MATCH('Monthy Targets'!$B371,'Final Comp Values'!$C:$C,0)),0)</f>
        <v>12.6</v>
      </c>
      <c r="AB371" s="462">
        <f>IF(P371="yes",+INDEX('Final Comp Values'!$BR:$BR,MATCH('Monthy Targets'!$B371,'Final Comp Values'!$C:$C,0)),0)</f>
        <v>12.67</v>
      </c>
      <c r="AC371" s="462">
        <f>IF(Q371="yes",+INDEX('Final Comp Values'!$BR:$BR,MATCH('Monthy Targets'!$B371,'Final Comp Values'!$C:$C,0)),0)</f>
        <v>0</v>
      </c>
      <c r="AD371" s="462">
        <f>IF(R371="yes",+INDEX('Final Comp Values'!$BR:$BR,MATCH('Monthy Targets'!$B371,'Final Comp Values'!$C:$C,0)),0)</f>
        <v>0</v>
      </c>
      <c r="AE371" s="462">
        <f>IF(S371="yes",+INDEX('Final Comp Values'!$BV:$BV,MATCH('Monthy Targets'!$B371,'Final Comp Values'!$C:$C,0)),0)</f>
        <v>0</v>
      </c>
      <c r="AF371" s="462">
        <f>IF(T371="yes",+INDEX('Final Comp Values'!$BV:$BV,MATCH('Monthy Targets'!$B371,'Final Comp Values'!$C:$C,0)),0)</f>
        <v>0</v>
      </c>
      <c r="AG371" s="462">
        <f>IF(U371="yes",+INDEX('Final Comp Values'!$BV:$BV,MATCH('Monthy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t="str">
        <f>_xlfn.IFNA(+INDEX(Comp1!I:I,MATCH($B372,Comp1!$B:$B,0)),"No")</f>
        <v>Yes</v>
      </c>
      <c r="P372" s="14" t="str">
        <f>_xlfn.IFNA(+INDEX(Comp1!J:J,MATCH($B372,Comp1!$B:$B,0)),"No")</f>
        <v>Yes</v>
      </c>
      <c r="Q372" s="14">
        <f>_xlfn.IFNA(+INDEX(Comp1!K:K,MATCH($B372,Comp1!$B:$B,0)),"No")</f>
        <v>0</v>
      </c>
      <c r="R372" s="14">
        <f>_xlfn.IFNA(+INDEX(Comp1!L:L,MATCH($B372,Comp1!$B:$B,0)),"No")</f>
        <v>0</v>
      </c>
      <c r="S372" s="14">
        <f>_xlfn.IFNA(+INDEX(Comp1!M:M,MATCH($B372,Comp1!$B:$B,0)),"No")</f>
        <v>0</v>
      </c>
      <c r="T372" s="14">
        <f>_xlfn.IFNA(+INDEX(Comp1!N:N,MATCH($B372,Comp1!$B:$B,0)),"No")</f>
        <v>0</v>
      </c>
      <c r="U372" s="14">
        <f>_xlfn.IFNA(+INDEX(Comp1!O:O,MATCH($B372,Comp1!$B:$B,0)),"No")</f>
        <v>0</v>
      </c>
      <c r="V372" s="462">
        <f>IF(J372="yes",+INDEX('Final Comp Values'!$AY:$AY,MATCH('Monthy Targets'!$B372,'Final Comp Values'!C:C,0)),0)</f>
        <v>5</v>
      </c>
      <c r="W372" s="462">
        <f>IF(K372="yes",+INDEX('Final Comp Values'!$AY:$AY,MATCH('Monthy Targets'!$B372,'Final Comp Values'!$C:$C,0)),0)</f>
        <v>5</v>
      </c>
      <c r="X372" s="462">
        <f>IF(L372="yes",+INDEX('Final Comp Values'!$AY:$AY,MATCH('Monthy Targets'!$B372,'Final Comp Values'!$C:$C,0)),0)</f>
        <v>5</v>
      </c>
      <c r="Y372" s="462">
        <f>IF(M372="yes",+INDEX('Final Comp Values'!$BN:$BN,MATCH('Monthy Targets'!$B372,'Final Comp Values'!$C:$C,0)),0)</f>
        <v>5</v>
      </c>
      <c r="Z372" s="462">
        <f>IF(N372="yes",+INDEX('Final Comp Values'!$BN:$BN,MATCH('Monthy Targets'!$B372,'Final Comp Values'!$C:$C,0)),0)</f>
        <v>5</v>
      </c>
      <c r="AA372" s="462">
        <f>IF(O372="yes",+INDEX('Final Comp Values'!$BN:$BN,MATCH('Monthy Targets'!$B372,'Final Comp Values'!$C:$C,0)),0)</f>
        <v>5</v>
      </c>
      <c r="AB372" s="462">
        <f>IF(P372="yes",+INDEX('Final Comp Values'!$BR:$BR,MATCH('Monthy Targets'!$B372,'Final Comp Values'!$C:$C,0)),0)</f>
        <v>5</v>
      </c>
      <c r="AC372" s="462">
        <f>IF(Q372="yes",+INDEX('Final Comp Values'!$BR:$BR,MATCH('Monthy Targets'!$B372,'Final Comp Values'!$C:$C,0)),0)</f>
        <v>0</v>
      </c>
      <c r="AD372" s="462">
        <f>IF(R372="yes",+INDEX('Final Comp Values'!$BR:$BR,MATCH('Monthy Targets'!$B372,'Final Comp Values'!$C:$C,0)),0)</f>
        <v>0</v>
      </c>
      <c r="AE372" s="462">
        <f>IF(S372="yes",+INDEX('Final Comp Values'!$BV:$BV,MATCH('Monthy Targets'!$B372,'Final Comp Values'!$C:$C,0)),0)</f>
        <v>0</v>
      </c>
      <c r="AF372" s="462">
        <f>IF(T372="yes",+INDEX('Final Comp Values'!$BV:$BV,MATCH('Monthy Targets'!$B372,'Final Comp Values'!$C:$C,0)),0)</f>
        <v>0</v>
      </c>
      <c r="AG372" s="462">
        <f>IF(U372="yes",+INDEX('Final Comp Values'!$BV:$BV,MATCH('Monthy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t="str">
        <f>_xlfn.IFNA(+INDEX(Comp1!I:I,MATCH($B373,Comp1!$B:$B,0)),"No")</f>
        <v>Yes</v>
      </c>
      <c r="P373" s="14" t="str">
        <f>_xlfn.IFNA(+INDEX(Comp1!J:J,MATCH($B373,Comp1!$B:$B,0)),"No")</f>
        <v>Yes</v>
      </c>
      <c r="Q373" s="14">
        <f>_xlfn.IFNA(+INDEX(Comp1!K:K,MATCH($B373,Comp1!$B:$B,0)),"No")</f>
        <v>0</v>
      </c>
      <c r="R373" s="14">
        <f>_xlfn.IFNA(+INDEX(Comp1!L:L,MATCH($B373,Comp1!$B:$B,0)),"No")</f>
        <v>0</v>
      </c>
      <c r="S373" s="14">
        <f>_xlfn.IFNA(+INDEX(Comp1!M:M,MATCH($B373,Comp1!$B:$B,0)),"No")</f>
        <v>0</v>
      </c>
      <c r="T373" s="14">
        <f>_xlfn.IFNA(+INDEX(Comp1!N:N,MATCH($B373,Comp1!$B:$B,0)),"No")</f>
        <v>0</v>
      </c>
      <c r="U373" s="14">
        <f>_xlfn.IFNA(+INDEX(Comp1!O:O,MATCH($B373,Comp1!$B:$B,0)),"No")</f>
        <v>0</v>
      </c>
      <c r="V373" s="462">
        <f>IF(J373="yes",+INDEX('Final Comp Values'!$AY:$AY,MATCH('Monthy Targets'!$B373,'Final Comp Values'!C:C,0)),0)</f>
        <v>6.14</v>
      </c>
      <c r="W373" s="462">
        <f>IF(K373="yes",+INDEX('Final Comp Values'!$AY:$AY,MATCH('Monthy Targets'!$B373,'Final Comp Values'!$C:$C,0)),0)</f>
        <v>6.14</v>
      </c>
      <c r="X373" s="462">
        <f>IF(L373="yes",+INDEX('Final Comp Values'!$AY:$AY,MATCH('Monthy Targets'!$B373,'Final Comp Values'!$C:$C,0)),0)</f>
        <v>6.14</v>
      </c>
      <c r="Y373" s="462">
        <f>IF(M373="yes",+INDEX('Final Comp Values'!$BN:$BN,MATCH('Monthy Targets'!$B373,'Final Comp Values'!$C:$C,0)),0)</f>
        <v>6.14</v>
      </c>
      <c r="Z373" s="462">
        <f>IF(N373="yes",+INDEX('Final Comp Values'!$BN:$BN,MATCH('Monthy Targets'!$B373,'Final Comp Values'!$C:$C,0)),0)</f>
        <v>6.14</v>
      </c>
      <c r="AA373" s="462">
        <f>IF(O373="yes",+INDEX('Final Comp Values'!$BN:$BN,MATCH('Monthy Targets'!$B373,'Final Comp Values'!$C:$C,0)),0)</f>
        <v>6.14</v>
      </c>
      <c r="AB373" s="462">
        <f>IF(P373="yes",+INDEX('Final Comp Values'!$BR:$BR,MATCH('Monthy Targets'!$B373,'Final Comp Values'!$C:$C,0)),0)</f>
        <v>6.16</v>
      </c>
      <c r="AC373" s="462">
        <f>IF(Q373="yes",+INDEX('Final Comp Values'!$BR:$BR,MATCH('Monthy Targets'!$B373,'Final Comp Values'!$C:$C,0)),0)</f>
        <v>0</v>
      </c>
      <c r="AD373" s="462">
        <f>IF(R373="yes",+INDEX('Final Comp Values'!$BR:$BR,MATCH('Monthy Targets'!$B373,'Final Comp Values'!$C:$C,0)),0)</f>
        <v>0</v>
      </c>
      <c r="AE373" s="462">
        <f>IF(S373="yes",+INDEX('Final Comp Values'!$BV:$BV,MATCH('Monthy Targets'!$B373,'Final Comp Values'!$C:$C,0)),0)</f>
        <v>0</v>
      </c>
      <c r="AF373" s="462">
        <f>IF(T373="yes",+INDEX('Final Comp Values'!$BV:$BV,MATCH('Monthy Targets'!$B373,'Final Comp Values'!$C:$C,0)),0)</f>
        <v>0</v>
      </c>
      <c r="AG373" s="462">
        <f>IF(U373="yes",+INDEX('Final Comp Values'!$BV:$BV,MATCH('Monthy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2">
        <f>IF(J374="yes",+INDEX('Final Comp Values'!$AY:$AY,MATCH('Monthy Targets'!$B374,'Final Comp Values'!C:C,0)),0)</f>
        <v>0</v>
      </c>
      <c r="W374" s="462">
        <f>IF(K374="yes",+INDEX('Final Comp Values'!$AY:$AY,MATCH('Monthy Targets'!$B374,'Final Comp Values'!$C:$C,0)),0)</f>
        <v>0</v>
      </c>
      <c r="X374" s="462">
        <f>IF(L374="yes",+INDEX('Final Comp Values'!$AY:$AY,MATCH('Monthy Targets'!$B374,'Final Comp Values'!$C:$C,0)),0)</f>
        <v>0</v>
      </c>
      <c r="Y374" s="462">
        <f>IF(M374="yes",+INDEX('Final Comp Values'!$BN:$BN,MATCH('Monthy Targets'!$B374,'Final Comp Values'!$C:$C,0)),0)</f>
        <v>0</v>
      </c>
      <c r="Z374" s="462">
        <f>IF(N374="yes",+INDEX('Final Comp Values'!$BN:$BN,MATCH('Monthy Targets'!$B374,'Final Comp Values'!$C:$C,0)),0)</f>
        <v>0</v>
      </c>
      <c r="AA374" s="462">
        <f>IF(O374="yes",+INDEX('Final Comp Values'!$BN:$BN,MATCH('Monthy Targets'!$B374,'Final Comp Values'!$C:$C,0)),0)</f>
        <v>0</v>
      </c>
      <c r="AB374" s="462">
        <f>IF(P374="yes",+INDEX('Final Comp Values'!$BR:$BR,MATCH('Monthy Targets'!$B374,'Final Comp Values'!$C:$C,0)),0)</f>
        <v>0</v>
      </c>
      <c r="AC374" s="462">
        <f>IF(Q374="yes",+INDEX('Final Comp Values'!$BR:$BR,MATCH('Monthy Targets'!$B374,'Final Comp Values'!$C:$C,0)),0)</f>
        <v>0</v>
      </c>
      <c r="AD374" s="462">
        <f>IF(R374="yes",+INDEX('Final Comp Values'!$BR:$BR,MATCH('Monthy Targets'!$B374,'Final Comp Values'!$C:$C,0)),0)</f>
        <v>0</v>
      </c>
      <c r="AE374" s="462">
        <f>IF(S374="yes",+INDEX('Final Comp Values'!$BV:$BV,MATCH('Monthy Targets'!$B374,'Final Comp Values'!$C:$C,0)),0)</f>
        <v>0</v>
      </c>
      <c r="AF374" s="462">
        <f>IF(T374="yes",+INDEX('Final Comp Values'!$BV:$BV,MATCH('Monthy Targets'!$B374,'Final Comp Values'!$C:$C,0)),0)</f>
        <v>0</v>
      </c>
      <c r="AG374" s="462">
        <f>IF(U374="yes",+INDEX('Final Comp Values'!$BV:$BV,MATCH('Monthy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t="str">
        <f>_xlfn.IFNA(+INDEX(Comp1!I:I,MATCH($B375,Comp1!$B:$B,0)),"No")</f>
        <v>Yes</v>
      </c>
      <c r="P375" s="14" t="str">
        <f>_xlfn.IFNA(+INDEX(Comp1!J:J,MATCH($B375,Comp1!$B:$B,0)),"No")</f>
        <v>Yes</v>
      </c>
      <c r="Q375" s="14">
        <f>_xlfn.IFNA(+INDEX(Comp1!K:K,MATCH($B375,Comp1!$B:$B,0)),"No")</f>
        <v>0</v>
      </c>
      <c r="R375" s="14">
        <f>_xlfn.IFNA(+INDEX(Comp1!L:L,MATCH($B375,Comp1!$B:$B,0)),"No")</f>
        <v>0</v>
      </c>
      <c r="S375" s="14">
        <f>_xlfn.IFNA(+INDEX(Comp1!M:M,MATCH($B375,Comp1!$B:$B,0)),"No")</f>
        <v>0</v>
      </c>
      <c r="T375" s="14">
        <f>_xlfn.IFNA(+INDEX(Comp1!N:N,MATCH($B375,Comp1!$B:$B,0)),"No")</f>
        <v>0</v>
      </c>
      <c r="U375" s="14">
        <f>_xlfn.IFNA(+INDEX(Comp1!O:O,MATCH($B375,Comp1!$B:$B,0)),"No")</f>
        <v>0</v>
      </c>
      <c r="V375" s="462">
        <f>IF(J375="yes",+INDEX('Final Comp Values'!$AY:$AY,MATCH('Monthy Targets'!$B375,'Final Comp Values'!C:C,0)),0)</f>
        <v>5.9</v>
      </c>
      <c r="W375" s="462">
        <f>IF(K375="yes",+INDEX('Final Comp Values'!$AY:$AY,MATCH('Monthy Targets'!$B375,'Final Comp Values'!$C:$C,0)),0)</f>
        <v>5.9</v>
      </c>
      <c r="X375" s="462">
        <f>IF(L375="yes",+INDEX('Final Comp Values'!$AY:$AY,MATCH('Monthy Targets'!$B375,'Final Comp Values'!$C:$C,0)),0)</f>
        <v>5.9</v>
      </c>
      <c r="Y375" s="462">
        <f>IF(M375="yes",+INDEX('Final Comp Values'!$BN:$BN,MATCH('Monthy Targets'!$B375,'Final Comp Values'!$C:$C,0)),0)</f>
        <v>5.9</v>
      </c>
      <c r="Z375" s="462">
        <f>IF(N375="yes",+INDEX('Final Comp Values'!$BN:$BN,MATCH('Monthy Targets'!$B375,'Final Comp Values'!$C:$C,0)),0)</f>
        <v>5.9</v>
      </c>
      <c r="AA375" s="462">
        <f>IF(O375="yes",+INDEX('Final Comp Values'!$BN:$BN,MATCH('Monthy Targets'!$B375,'Final Comp Values'!$C:$C,0)),0)</f>
        <v>5.9</v>
      </c>
      <c r="AB375" s="462">
        <f>IF(P375="yes",+INDEX('Final Comp Values'!$BR:$BR,MATCH('Monthy Targets'!$B375,'Final Comp Values'!$C:$C,0)),0)</f>
        <v>5.9</v>
      </c>
      <c r="AC375" s="462">
        <f>IF(Q375="yes",+INDEX('Final Comp Values'!$BR:$BR,MATCH('Monthy Targets'!$B375,'Final Comp Values'!$C:$C,0)),0)</f>
        <v>0</v>
      </c>
      <c r="AD375" s="462">
        <f>IF(R375="yes",+INDEX('Final Comp Values'!$BR:$BR,MATCH('Monthy Targets'!$B375,'Final Comp Values'!$C:$C,0)),0)</f>
        <v>0</v>
      </c>
      <c r="AE375" s="462">
        <f>IF(S375="yes",+INDEX('Final Comp Values'!$BV:$BV,MATCH('Monthy Targets'!$B375,'Final Comp Values'!$C:$C,0)),0)</f>
        <v>0</v>
      </c>
      <c r="AF375" s="462">
        <f>IF(T375="yes",+INDEX('Final Comp Values'!$BV:$BV,MATCH('Monthy Targets'!$B375,'Final Comp Values'!$C:$C,0)),0)</f>
        <v>0</v>
      </c>
      <c r="AG375" s="462">
        <f>IF(U375="yes",+INDEX('Final Comp Values'!$BV:$BV,MATCH('Monthy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t="str">
        <f>_xlfn.IFNA(+INDEX(Comp1!I:I,MATCH($B376,Comp1!$B:$B,0)),"No")</f>
        <v>Yes</v>
      </c>
      <c r="P376" s="14" t="str">
        <f>_xlfn.IFNA(+INDEX(Comp1!J:J,MATCH($B376,Comp1!$B:$B,0)),"No")</f>
        <v>Yes</v>
      </c>
      <c r="Q376" s="14">
        <f>_xlfn.IFNA(+INDEX(Comp1!K:K,MATCH($B376,Comp1!$B:$B,0)),"No")</f>
        <v>0</v>
      </c>
      <c r="R376" s="14">
        <f>_xlfn.IFNA(+INDEX(Comp1!L:L,MATCH($B376,Comp1!$B:$B,0)),"No")</f>
        <v>0</v>
      </c>
      <c r="S376" s="14">
        <f>_xlfn.IFNA(+INDEX(Comp1!M:M,MATCH($B376,Comp1!$B:$B,0)),"No")</f>
        <v>0</v>
      </c>
      <c r="T376" s="14">
        <f>_xlfn.IFNA(+INDEX(Comp1!N:N,MATCH($B376,Comp1!$B:$B,0)),"No")</f>
        <v>0</v>
      </c>
      <c r="U376" s="14">
        <f>_xlfn.IFNA(+INDEX(Comp1!O:O,MATCH($B376,Comp1!$B:$B,0)),"No")</f>
        <v>0</v>
      </c>
      <c r="V376" s="462">
        <f>IF(J376="yes",+INDEX('Final Comp Values'!$AY:$AY,MATCH('Monthy Targets'!$B376,'Final Comp Values'!C:C,0)),0)</f>
        <v>3.59</v>
      </c>
      <c r="W376" s="462">
        <f>IF(K376="yes",+INDEX('Final Comp Values'!$AY:$AY,MATCH('Monthy Targets'!$B376,'Final Comp Values'!$C:$C,0)),0)</f>
        <v>3.59</v>
      </c>
      <c r="X376" s="462">
        <f>IF(L376="yes",+INDEX('Final Comp Values'!$AY:$AY,MATCH('Monthy Targets'!$B376,'Final Comp Values'!$C:$C,0)),0)</f>
        <v>3.59</v>
      </c>
      <c r="Y376" s="462">
        <f>IF(M376="yes",+INDEX('Final Comp Values'!$BN:$BN,MATCH('Monthy Targets'!$B376,'Final Comp Values'!$C:$C,0)),0)</f>
        <v>3.59</v>
      </c>
      <c r="Z376" s="462">
        <f>IF(N376="yes",+INDEX('Final Comp Values'!$BN:$BN,MATCH('Monthy Targets'!$B376,'Final Comp Values'!$C:$C,0)),0)</f>
        <v>3.59</v>
      </c>
      <c r="AA376" s="462">
        <f>IF(O376="yes",+INDEX('Final Comp Values'!$BN:$BN,MATCH('Monthy Targets'!$B376,'Final Comp Values'!$C:$C,0)),0)</f>
        <v>3.59</v>
      </c>
      <c r="AB376" s="462">
        <f>IF(P376="yes",+INDEX('Final Comp Values'!$BR:$BR,MATCH('Monthy Targets'!$B376,'Final Comp Values'!$C:$C,0)),0)</f>
        <v>3.6</v>
      </c>
      <c r="AC376" s="462">
        <f>IF(Q376="yes",+INDEX('Final Comp Values'!$BR:$BR,MATCH('Monthy Targets'!$B376,'Final Comp Values'!$C:$C,0)),0)</f>
        <v>0</v>
      </c>
      <c r="AD376" s="462">
        <f>IF(R376="yes",+INDEX('Final Comp Values'!$BR:$BR,MATCH('Monthy Targets'!$B376,'Final Comp Values'!$C:$C,0)),0)</f>
        <v>0</v>
      </c>
      <c r="AE376" s="462">
        <f>IF(S376="yes",+INDEX('Final Comp Values'!$BV:$BV,MATCH('Monthy Targets'!$B376,'Final Comp Values'!$C:$C,0)),0)</f>
        <v>0</v>
      </c>
      <c r="AF376" s="462">
        <f>IF(T376="yes",+INDEX('Final Comp Values'!$BV:$BV,MATCH('Monthy Targets'!$B376,'Final Comp Values'!$C:$C,0)),0)</f>
        <v>0</v>
      </c>
      <c r="AG376" s="462">
        <f>IF(U376="yes",+INDEX('Final Comp Values'!$BV:$BV,MATCH('Monthy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t="str">
        <f>_xlfn.IFNA(+INDEX(Comp1!I:I,MATCH($B377,Comp1!$B:$B,0)),"No")</f>
        <v>Yes</v>
      </c>
      <c r="P377" s="14" t="str">
        <f>_xlfn.IFNA(+INDEX(Comp1!J:J,MATCH($B377,Comp1!$B:$B,0)),"No")</f>
        <v>Yes</v>
      </c>
      <c r="Q377" s="14">
        <f>_xlfn.IFNA(+INDEX(Comp1!K:K,MATCH($B377,Comp1!$B:$B,0)),"No")</f>
        <v>0</v>
      </c>
      <c r="R377" s="14">
        <f>_xlfn.IFNA(+INDEX(Comp1!L:L,MATCH($B377,Comp1!$B:$B,0)),"No")</f>
        <v>0</v>
      </c>
      <c r="S377" s="14">
        <f>_xlfn.IFNA(+INDEX(Comp1!M:M,MATCH($B377,Comp1!$B:$B,0)),"No")</f>
        <v>0</v>
      </c>
      <c r="T377" s="14">
        <f>_xlfn.IFNA(+INDEX(Comp1!N:N,MATCH($B377,Comp1!$B:$B,0)),"No")</f>
        <v>0</v>
      </c>
      <c r="U377" s="14">
        <f>_xlfn.IFNA(+INDEX(Comp1!O:O,MATCH($B377,Comp1!$B:$B,0)),"No")</f>
        <v>0</v>
      </c>
      <c r="V377" s="462">
        <f>IF(J377="yes",+INDEX('Final Comp Values'!$AY:$AY,MATCH('Monthy Targets'!$B377,'Final Comp Values'!C:C,0)),0)</f>
        <v>23.39</v>
      </c>
      <c r="W377" s="462">
        <f>IF(K377="yes",+INDEX('Final Comp Values'!$AY:$AY,MATCH('Monthy Targets'!$B377,'Final Comp Values'!$C:$C,0)),0)</f>
        <v>23.39</v>
      </c>
      <c r="X377" s="462">
        <f>IF(L377="yes",+INDEX('Final Comp Values'!$AY:$AY,MATCH('Monthy Targets'!$B377,'Final Comp Values'!$C:$C,0)),0)</f>
        <v>23.39</v>
      </c>
      <c r="Y377" s="462">
        <f>IF(M377="yes",+INDEX('Final Comp Values'!$BN:$BN,MATCH('Monthy Targets'!$B377,'Final Comp Values'!$C:$C,0)),0)</f>
        <v>23.39</v>
      </c>
      <c r="Z377" s="462">
        <f>IF(N377="yes",+INDEX('Final Comp Values'!$BN:$BN,MATCH('Monthy Targets'!$B377,'Final Comp Values'!$C:$C,0)),0)</f>
        <v>23.39</v>
      </c>
      <c r="AA377" s="462">
        <f>IF(O377="yes",+INDEX('Final Comp Values'!$BN:$BN,MATCH('Monthy Targets'!$B377,'Final Comp Values'!$C:$C,0)),0)</f>
        <v>23.39</v>
      </c>
      <c r="AB377" s="462">
        <f>IF(P377="yes",+INDEX('Final Comp Values'!$BR:$BR,MATCH('Monthy Targets'!$B377,'Final Comp Values'!$C:$C,0)),0)</f>
        <v>23.49</v>
      </c>
      <c r="AC377" s="462">
        <f>IF(Q377="yes",+INDEX('Final Comp Values'!$BR:$BR,MATCH('Monthy Targets'!$B377,'Final Comp Values'!$C:$C,0)),0)</f>
        <v>0</v>
      </c>
      <c r="AD377" s="462">
        <f>IF(R377="yes",+INDEX('Final Comp Values'!$BR:$BR,MATCH('Monthy Targets'!$B377,'Final Comp Values'!$C:$C,0)),0)</f>
        <v>0</v>
      </c>
      <c r="AE377" s="462">
        <f>IF(S377="yes",+INDEX('Final Comp Values'!$BV:$BV,MATCH('Monthy Targets'!$B377,'Final Comp Values'!$C:$C,0)),0)</f>
        <v>0</v>
      </c>
      <c r="AF377" s="462">
        <f>IF(T377="yes",+INDEX('Final Comp Values'!$BV:$BV,MATCH('Monthy Targets'!$B377,'Final Comp Values'!$C:$C,0)),0)</f>
        <v>0</v>
      </c>
      <c r="AG377" s="462">
        <f>IF(U377="yes",+INDEX('Final Comp Values'!$BV:$BV,MATCH('Monthy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t="str">
        <f>_xlfn.IFNA(+INDEX(Comp1!I:I,MATCH($B378,Comp1!$B:$B,0)),"No")</f>
        <v>Yes</v>
      </c>
      <c r="P378" s="14" t="str">
        <f>_xlfn.IFNA(+INDEX(Comp1!J:J,MATCH($B378,Comp1!$B:$B,0)),"No")</f>
        <v>Yes</v>
      </c>
      <c r="Q378" s="14">
        <f>_xlfn.IFNA(+INDEX(Comp1!K:K,MATCH($B378,Comp1!$B:$B,0)),"No")</f>
        <v>0</v>
      </c>
      <c r="R378" s="14">
        <f>_xlfn.IFNA(+INDEX(Comp1!L:L,MATCH($B378,Comp1!$B:$B,0)),"No")</f>
        <v>0</v>
      </c>
      <c r="S378" s="14">
        <f>_xlfn.IFNA(+INDEX(Comp1!M:M,MATCH($B378,Comp1!$B:$B,0)),"No")</f>
        <v>0</v>
      </c>
      <c r="T378" s="14">
        <f>_xlfn.IFNA(+INDEX(Comp1!N:N,MATCH($B378,Comp1!$B:$B,0)),"No")</f>
        <v>0</v>
      </c>
      <c r="U378" s="14">
        <f>_xlfn.IFNA(+INDEX(Comp1!O:O,MATCH($B378,Comp1!$B:$B,0)),"No")</f>
        <v>0</v>
      </c>
      <c r="V378" s="462">
        <f>IF(J378="yes",+INDEX('Final Comp Values'!$AY:$AY,MATCH('Monthy Targets'!$B378,'Final Comp Values'!C:C,0)),0)</f>
        <v>3.7</v>
      </c>
      <c r="W378" s="462">
        <f>IF(K378="yes",+INDEX('Final Comp Values'!$AY:$AY,MATCH('Monthy Targets'!$B378,'Final Comp Values'!$C:$C,0)),0)</f>
        <v>3.7</v>
      </c>
      <c r="X378" s="462">
        <f>IF(L378="yes",+INDEX('Final Comp Values'!$AY:$AY,MATCH('Monthy Targets'!$B378,'Final Comp Values'!$C:$C,0)),0)</f>
        <v>3.7</v>
      </c>
      <c r="Y378" s="462">
        <f>IF(M378="yes",+INDEX('Final Comp Values'!$BN:$BN,MATCH('Monthy Targets'!$B378,'Final Comp Values'!$C:$C,0)),0)</f>
        <v>3.7</v>
      </c>
      <c r="Z378" s="462">
        <f>IF(N378="yes",+INDEX('Final Comp Values'!$BN:$BN,MATCH('Monthy Targets'!$B378,'Final Comp Values'!$C:$C,0)),0)</f>
        <v>3.7</v>
      </c>
      <c r="AA378" s="462">
        <f>IF(O378="yes",+INDEX('Final Comp Values'!$BN:$BN,MATCH('Monthy Targets'!$B378,'Final Comp Values'!$C:$C,0)),0)</f>
        <v>3.7</v>
      </c>
      <c r="AB378" s="462">
        <f>IF(P378="yes",+INDEX('Final Comp Values'!$BR:$BR,MATCH('Monthy Targets'!$B378,'Final Comp Values'!$C:$C,0)),0)</f>
        <v>3.72</v>
      </c>
      <c r="AC378" s="462">
        <f>IF(Q378="yes",+INDEX('Final Comp Values'!$BR:$BR,MATCH('Monthy Targets'!$B378,'Final Comp Values'!$C:$C,0)),0)</f>
        <v>0</v>
      </c>
      <c r="AD378" s="462">
        <f>IF(R378="yes",+INDEX('Final Comp Values'!$BR:$BR,MATCH('Monthy Targets'!$B378,'Final Comp Values'!$C:$C,0)),0)</f>
        <v>0</v>
      </c>
      <c r="AE378" s="462">
        <f>IF(S378="yes",+INDEX('Final Comp Values'!$BV:$BV,MATCH('Monthy Targets'!$B378,'Final Comp Values'!$C:$C,0)),0)</f>
        <v>0</v>
      </c>
      <c r="AF378" s="462">
        <f>IF(T378="yes",+INDEX('Final Comp Values'!$BV:$BV,MATCH('Monthy Targets'!$B378,'Final Comp Values'!$C:$C,0)),0)</f>
        <v>0</v>
      </c>
      <c r="AG378" s="462">
        <f>IF(U378="yes",+INDEX('Final Comp Values'!$BV:$BV,MATCH('Monthy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2">
        <f>IF(J379="yes",+INDEX('Final Comp Values'!$AY:$AY,MATCH('Monthy Targets'!$B379,'Final Comp Values'!C:C,0)),0)</f>
        <v>0</v>
      </c>
      <c r="W379" s="462">
        <f>IF(K379="yes",+INDEX('Final Comp Values'!$AY:$AY,MATCH('Monthy Targets'!$B379,'Final Comp Values'!$C:$C,0)),0)</f>
        <v>0</v>
      </c>
      <c r="X379" s="462">
        <f>IF(L379="yes",+INDEX('Final Comp Values'!$AY:$AY,MATCH('Monthy Targets'!$B379,'Final Comp Values'!$C:$C,0)),0)</f>
        <v>0</v>
      </c>
      <c r="Y379" s="462">
        <f>IF(M379="yes",+INDEX('Final Comp Values'!$BN:$BN,MATCH('Monthy Targets'!$B379,'Final Comp Values'!$C:$C,0)),0)</f>
        <v>0</v>
      </c>
      <c r="Z379" s="462">
        <f>IF(N379="yes",+INDEX('Final Comp Values'!$BN:$BN,MATCH('Monthy Targets'!$B379,'Final Comp Values'!$C:$C,0)),0)</f>
        <v>0</v>
      </c>
      <c r="AA379" s="462">
        <f>IF(O379="yes",+INDEX('Final Comp Values'!$BN:$BN,MATCH('Monthy Targets'!$B379,'Final Comp Values'!$C:$C,0)),0)</f>
        <v>0</v>
      </c>
      <c r="AB379" s="462">
        <f>IF(P379="yes",+INDEX('Final Comp Values'!$BR:$BR,MATCH('Monthy Targets'!$B379,'Final Comp Values'!$C:$C,0)),0)</f>
        <v>0</v>
      </c>
      <c r="AC379" s="462">
        <f>IF(Q379="yes",+INDEX('Final Comp Values'!$BR:$BR,MATCH('Monthy Targets'!$B379,'Final Comp Values'!$C:$C,0)),0)</f>
        <v>0</v>
      </c>
      <c r="AD379" s="462">
        <f>IF(R379="yes",+INDEX('Final Comp Values'!$BR:$BR,MATCH('Monthy Targets'!$B379,'Final Comp Values'!$C:$C,0)),0)</f>
        <v>0</v>
      </c>
      <c r="AE379" s="462">
        <f>IF(S379="yes",+INDEX('Final Comp Values'!$BV:$BV,MATCH('Monthy Targets'!$B379,'Final Comp Values'!$C:$C,0)),0)</f>
        <v>0</v>
      </c>
      <c r="AF379" s="462">
        <f>IF(T379="yes",+INDEX('Final Comp Values'!$BV:$BV,MATCH('Monthy Targets'!$B379,'Final Comp Values'!$C:$C,0)),0)</f>
        <v>0</v>
      </c>
      <c r="AG379" s="462">
        <f>IF(U379="yes",+INDEX('Final Comp Values'!$BV:$BV,MATCH('Monthy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t="str">
        <f>_xlfn.IFNA(+INDEX(Comp1!I:I,MATCH($B380,Comp1!$B:$B,0)),"No")</f>
        <v>Yes</v>
      </c>
      <c r="P380" s="14" t="str">
        <f>_xlfn.IFNA(+INDEX(Comp1!J:J,MATCH($B380,Comp1!$B:$B,0)),"No")</f>
        <v>Yes</v>
      </c>
      <c r="Q380" s="14">
        <f>_xlfn.IFNA(+INDEX(Comp1!K:K,MATCH($B380,Comp1!$B:$B,0)),"No")</f>
        <v>0</v>
      </c>
      <c r="R380" s="14">
        <f>_xlfn.IFNA(+INDEX(Comp1!L:L,MATCH($B380,Comp1!$B:$B,0)),"No")</f>
        <v>0</v>
      </c>
      <c r="S380" s="14">
        <f>_xlfn.IFNA(+INDEX(Comp1!M:M,MATCH($B380,Comp1!$B:$B,0)),"No")</f>
        <v>0</v>
      </c>
      <c r="T380" s="14">
        <f>_xlfn.IFNA(+INDEX(Comp1!N:N,MATCH($B380,Comp1!$B:$B,0)),"No")</f>
        <v>0</v>
      </c>
      <c r="U380" s="14">
        <f>_xlfn.IFNA(+INDEX(Comp1!O:O,MATCH($B380,Comp1!$B:$B,0)),"No")</f>
        <v>0</v>
      </c>
      <c r="V380" s="462">
        <f>IF(J380="yes",+INDEX('Final Comp Values'!$AY:$AY,MATCH('Monthy Targets'!$B380,'Final Comp Values'!C:C,0)),0)</f>
        <v>9.74</v>
      </c>
      <c r="W380" s="462">
        <f>IF(K380="yes",+INDEX('Final Comp Values'!$AY:$AY,MATCH('Monthy Targets'!$B380,'Final Comp Values'!$C:$C,0)),0)</f>
        <v>9.74</v>
      </c>
      <c r="X380" s="462">
        <f>IF(L380="yes",+INDEX('Final Comp Values'!$AY:$AY,MATCH('Monthy Targets'!$B380,'Final Comp Values'!$C:$C,0)),0)</f>
        <v>9.74</v>
      </c>
      <c r="Y380" s="462">
        <f>IF(M380="yes",+INDEX('Final Comp Values'!$BN:$BN,MATCH('Monthy Targets'!$B380,'Final Comp Values'!$C:$C,0)),0)</f>
        <v>9.74</v>
      </c>
      <c r="Z380" s="462">
        <f>IF(N380="yes",+INDEX('Final Comp Values'!$BN:$BN,MATCH('Monthy Targets'!$B380,'Final Comp Values'!$C:$C,0)),0)</f>
        <v>9.74</v>
      </c>
      <c r="AA380" s="462">
        <f>IF(O380="yes",+INDEX('Final Comp Values'!$BN:$BN,MATCH('Monthy Targets'!$B380,'Final Comp Values'!$C:$C,0)),0)</f>
        <v>9.74</v>
      </c>
      <c r="AB380" s="462">
        <f>IF(P380="yes",+INDEX('Final Comp Values'!$BR:$BR,MATCH('Monthy Targets'!$B380,'Final Comp Values'!$C:$C,0)),0)</f>
        <v>9.7799999999999994</v>
      </c>
      <c r="AC380" s="462">
        <f>IF(Q380="yes",+INDEX('Final Comp Values'!$BR:$BR,MATCH('Monthy Targets'!$B380,'Final Comp Values'!$C:$C,0)),0)</f>
        <v>0</v>
      </c>
      <c r="AD380" s="462">
        <f>IF(R380="yes",+INDEX('Final Comp Values'!$BR:$BR,MATCH('Monthy Targets'!$B380,'Final Comp Values'!$C:$C,0)),0)</f>
        <v>0</v>
      </c>
      <c r="AE380" s="462">
        <f>IF(S380="yes",+INDEX('Final Comp Values'!$BV:$BV,MATCH('Monthy Targets'!$B380,'Final Comp Values'!$C:$C,0)),0)</f>
        <v>0</v>
      </c>
      <c r="AF380" s="462">
        <f>IF(T380="yes",+INDEX('Final Comp Values'!$BV:$BV,MATCH('Monthy Targets'!$B380,'Final Comp Values'!$C:$C,0)),0)</f>
        <v>0</v>
      </c>
      <c r="AG380" s="462">
        <f>IF(U380="yes",+INDEX('Final Comp Values'!$BV:$BV,MATCH('Monthy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t="str">
        <f>_xlfn.IFNA(+INDEX(Comp1!I:I,MATCH($B381,Comp1!$B:$B,0)),"No")</f>
        <v>Yes</v>
      </c>
      <c r="P381" s="14" t="str">
        <f>_xlfn.IFNA(+INDEX(Comp1!J:J,MATCH($B381,Comp1!$B:$B,0)),"No")</f>
        <v>Yes</v>
      </c>
      <c r="Q381" s="14">
        <f>_xlfn.IFNA(+INDEX(Comp1!K:K,MATCH($B381,Comp1!$B:$B,0)),"No")</f>
        <v>0</v>
      </c>
      <c r="R381" s="14">
        <f>_xlfn.IFNA(+INDEX(Comp1!L:L,MATCH($B381,Comp1!$B:$B,0)),"No")</f>
        <v>0</v>
      </c>
      <c r="S381" s="14">
        <f>_xlfn.IFNA(+INDEX(Comp1!M:M,MATCH($B381,Comp1!$B:$B,0)),"No")</f>
        <v>0</v>
      </c>
      <c r="T381" s="14">
        <f>_xlfn.IFNA(+INDEX(Comp1!N:N,MATCH($B381,Comp1!$B:$B,0)),"No")</f>
        <v>0</v>
      </c>
      <c r="U381" s="14">
        <f>_xlfn.IFNA(+INDEX(Comp1!O:O,MATCH($B381,Comp1!$B:$B,0)),"No")</f>
        <v>0</v>
      </c>
      <c r="V381" s="462">
        <f>IF(J381="yes",+INDEX('Final Comp Values'!$AY:$AY,MATCH('Monthy Targets'!$B381,'Final Comp Values'!C:C,0)),0)</f>
        <v>4.3899999999999997</v>
      </c>
      <c r="W381" s="462">
        <f>IF(K381="yes",+INDEX('Final Comp Values'!$AY:$AY,MATCH('Monthy Targets'!$B381,'Final Comp Values'!$C:$C,0)),0)</f>
        <v>4.3899999999999997</v>
      </c>
      <c r="X381" s="462">
        <f>IF(L381="yes",+INDEX('Final Comp Values'!$AY:$AY,MATCH('Monthy Targets'!$B381,'Final Comp Values'!$C:$C,0)),0)</f>
        <v>4.3899999999999997</v>
      </c>
      <c r="Y381" s="462">
        <f>IF(M381="yes",+INDEX('Final Comp Values'!$BN:$BN,MATCH('Monthy Targets'!$B381,'Final Comp Values'!$C:$C,0)),0)</f>
        <v>4.3899999999999997</v>
      </c>
      <c r="Z381" s="462">
        <f>IF(N381="yes",+INDEX('Final Comp Values'!$BN:$BN,MATCH('Monthy Targets'!$B381,'Final Comp Values'!$C:$C,0)),0)</f>
        <v>4.3899999999999997</v>
      </c>
      <c r="AA381" s="462">
        <f>IF(O381="yes",+INDEX('Final Comp Values'!$BN:$BN,MATCH('Monthy Targets'!$B381,'Final Comp Values'!$C:$C,0)),0)</f>
        <v>4.3899999999999997</v>
      </c>
      <c r="AB381" s="462">
        <f>IF(P381="yes",+INDEX('Final Comp Values'!$BR:$BR,MATCH('Monthy Targets'!$B381,'Final Comp Values'!$C:$C,0)),0)</f>
        <v>4.42</v>
      </c>
      <c r="AC381" s="462">
        <f>IF(Q381="yes",+INDEX('Final Comp Values'!$BR:$BR,MATCH('Monthy Targets'!$B381,'Final Comp Values'!$C:$C,0)),0)</f>
        <v>0</v>
      </c>
      <c r="AD381" s="462">
        <f>IF(R381="yes",+INDEX('Final Comp Values'!$BR:$BR,MATCH('Monthy Targets'!$B381,'Final Comp Values'!$C:$C,0)),0)</f>
        <v>0</v>
      </c>
      <c r="AE381" s="462">
        <f>IF(S381="yes",+INDEX('Final Comp Values'!$BV:$BV,MATCH('Monthy Targets'!$B381,'Final Comp Values'!$C:$C,0)),0)</f>
        <v>0</v>
      </c>
      <c r="AF381" s="462">
        <f>IF(T381="yes",+INDEX('Final Comp Values'!$BV:$BV,MATCH('Monthy Targets'!$B381,'Final Comp Values'!$C:$C,0)),0)</f>
        <v>0</v>
      </c>
      <c r="AG381" s="462">
        <f>IF(U381="yes",+INDEX('Final Comp Values'!$BV:$BV,MATCH('Monthy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t="str">
        <f>_xlfn.IFNA(+INDEX(Comp1!I:I,MATCH($B382,Comp1!$B:$B,0)),"No")</f>
        <v>Yes</v>
      </c>
      <c r="P382" s="14" t="str">
        <f>_xlfn.IFNA(+INDEX(Comp1!J:J,MATCH($B382,Comp1!$B:$B,0)),"No")</f>
        <v>Yes</v>
      </c>
      <c r="Q382" s="14">
        <f>_xlfn.IFNA(+INDEX(Comp1!K:K,MATCH($B382,Comp1!$B:$B,0)),"No")</f>
        <v>0</v>
      </c>
      <c r="R382" s="14">
        <f>_xlfn.IFNA(+INDEX(Comp1!L:L,MATCH($B382,Comp1!$B:$B,0)),"No")</f>
        <v>0</v>
      </c>
      <c r="S382" s="14">
        <f>_xlfn.IFNA(+INDEX(Comp1!M:M,MATCH($B382,Comp1!$B:$B,0)),"No")</f>
        <v>0</v>
      </c>
      <c r="T382" s="14">
        <f>_xlfn.IFNA(+INDEX(Comp1!N:N,MATCH($B382,Comp1!$B:$B,0)),"No")</f>
        <v>0</v>
      </c>
      <c r="U382" s="14">
        <f>_xlfn.IFNA(+INDEX(Comp1!O:O,MATCH($B382,Comp1!$B:$B,0)),"No")</f>
        <v>0</v>
      </c>
      <c r="V382" s="462">
        <f>IF(J382="yes",+INDEX('Final Comp Values'!$AY:$AY,MATCH('Monthy Targets'!$B382,'Final Comp Values'!C:C,0)),0)</f>
        <v>5.21</v>
      </c>
      <c r="W382" s="462">
        <f>IF(K382="yes",+INDEX('Final Comp Values'!$AY:$AY,MATCH('Monthy Targets'!$B382,'Final Comp Values'!$C:$C,0)),0)</f>
        <v>5.21</v>
      </c>
      <c r="X382" s="462">
        <f>IF(L382="yes",+INDEX('Final Comp Values'!$AY:$AY,MATCH('Monthy Targets'!$B382,'Final Comp Values'!$C:$C,0)),0)</f>
        <v>5.21</v>
      </c>
      <c r="Y382" s="462">
        <f>IF(M382="yes",+INDEX('Final Comp Values'!$BN:$BN,MATCH('Monthy Targets'!$B382,'Final Comp Values'!$C:$C,0)),0)</f>
        <v>5.21</v>
      </c>
      <c r="Z382" s="462">
        <f>IF(N382="yes",+INDEX('Final Comp Values'!$BN:$BN,MATCH('Monthy Targets'!$B382,'Final Comp Values'!$C:$C,0)),0)</f>
        <v>5.21</v>
      </c>
      <c r="AA382" s="462">
        <f>IF(O382="yes",+INDEX('Final Comp Values'!$BN:$BN,MATCH('Monthy Targets'!$B382,'Final Comp Values'!$C:$C,0)),0)</f>
        <v>5.21</v>
      </c>
      <c r="AB382" s="462">
        <f>IF(P382="yes",+INDEX('Final Comp Values'!$BR:$BR,MATCH('Monthy Targets'!$B382,'Final Comp Values'!$C:$C,0)),0)</f>
        <v>5.24</v>
      </c>
      <c r="AC382" s="462">
        <f>IF(Q382="yes",+INDEX('Final Comp Values'!$BR:$BR,MATCH('Monthy Targets'!$B382,'Final Comp Values'!$C:$C,0)),0)</f>
        <v>0</v>
      </c>
      <c r="AD382" s="462">
        <f>IF(R382="yes",+INDEX('Final Comp Values'!$BR:$BR,MATCH('Monthy Targets'!$B382,'Final Comp Values'!$C:$C,0)),0)</f>
        <v>0</v>
      </c>
      <c r="AE382" s="462">
        <f>IF(S382="yes",+INDEX('Final Comp Values'!$BV:$BV,MATCH('Monthy Targets'!$B382,'Final Comp Values'!$C:$C,0)),0)</f>
        <v>0</v>
      </c>
      <c r="AF382" s="462">
        <f>IF(T382="yes",+INDEX('Final Comp Values'!$BV:$BV,MATCH('Monthy Targets'!$B382,'Final Comp Values'!$C:$C,0)),0)</f>
        <v>0</v>
      </c>
      <c r="AG382" s="462">
        <f>IF(U382="yes",+INDEX('Final Comp Values'!$BV:$BV,MATCH('Monthy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t="str">
        <f>_xlfn.IFNA(+INDEX(Comp1!I:I,MATCH($B383,Comp1!$B:$B,0)),"No")</f>
        <v>Yes</v>
      </c>
      <c r="P383" s="14" t="str">
        <f>_xlfn.IFNA(+INDEX(Comp1!J:J,MATCH($B383,Comp1!$B:$B,0)),"No")</f>
        <v>Yes</v>
      </c>
      <c r="Q383" s="14">
        <f>_xlfn.IFNA(+INDEX(Comp1!K:K,MATCH($B383,Comp1!$B:$B,0)),"No")</f>
        <v>0</v>
      </c>
      <c r="R383" s="14">
        <f>_xlfn.IFNA(+INDEX(Comp1!L:L,MATCH($B383,Comp1!$B:$B,0)),"No")</f>
        <v>0</v>
      </c>
      <c r="S383" s="14">
        <f>_xlfn.IFNA(+INDEX(Comp1!M:M,MATCH($B383,Comp1!$B:$B,0)),"No")</f>
        <v>0</v>
      </c>
      <c r="T383" s="14">
        <f>_xlfn.IFNA(+INDEX(Comp1!N:N,MATCH($B383,Comp1!$B:$B,0)),"No")</f>
        <v>0</v>
      </c>
      <c r="U383" s="14">
        <f>_xlfn.IFNA(+INDEX(Comp1!O:O,MATCH($B383,Comp1!$B:$B,0)),"No")</f>
        <v>0</v>
      </c>
      <c r="V383" s="462">
        <f>IF(J383="yes",+INDEX('Final Comp Values'!$AY:$AY,MATCH('Monthy Targets'!$B383,'Final Comp Values'!C:C,0)),0)</f>
        <v>22.36</v>
      </c>
      <c r="W383" s="462">
        <f>IF(K383="yes",+INDEX('Final Comp Values'!$AY:$AY,MATCH('Monthy Targets'!$B383,'Final Comp Values'!$C:$C,0)),0)</f>
        <v>22.36</v>
      </c>
      <c r="X383" s="462">
        <f>IF(L383="yes",+INDEX('Final Comp Values'!$AY:$AY,MATCH('Monthy Targets'!$B383,'Final Comp Values'!$C:$C,0)),0)</f>
        <v>22.36</v>
      </c>
      <c r="Y383" s="462">
        <f>IF(M383="yes",+INDEX('Final Comp Values'!$BN:$BN,MATCH('Monthy Targets'!$B383,'Final Comp Values'!$C:$C,0)),0)</f>
        <v>22.36</v>
      </c>
      <c r="Z383" s="462">
        <f>IF(N383="yes",+INDEX('Final Comp Values'!$BN:$BN,MATCH('Monthy Targets'!$B383,'Final Comp Values'!$C:$C,0)),0)</f>
        <v>22.36</v>
      </c>
      <c r="AA383" s="462">
        <f>IF(O383="yes",+INDEX('Final Comp Values'!$BN:$BN,MATCH('Monthy Targets'!$B383,'Final Comp Values'!$C:$C,0)),0)</f>
        <v>22.36</v>
      </c>
      <c r="AB383" s="462">
        <f>IF(P383="yes",+INDEX('Final Comp Values'!$BR:$BR,MATCH('Monthy Targets'!$B383,'Final Comp Values'!$C:$C,0)),0)</f>
        <v>22.5</v>
      </c>
      <c r="AC383" s="462">
        <f>IF(Q383="yes",+INDEX('Final Comp Values'!$BR:$BR,MATCH('Monthy Targets'!$B383,'Final Comp Values'!$C:$C,0)),0)</f>
        <v>0</v>
      </c>
      <c r="AD383" s="462">
        <f>IF(R383="yes",+INDEX('Final Comp Values'!$BR:$BR,MATCH('Monthy Targets'!$B383,'Final Comp Values'!$C:$C,0)),0)</f>
        <v>0</v>
      </c>
      <c r="AE383" s="462">
        <f>IF(S383="yes",+INDEX('Final Comp Values'!$BV:$BV,MATCH('Monthy Targets'!$B383,'Final Comp Values'!$C:$C,0)),0)</f>
        <v>0</v>
      </c>
      <c r="AF383" s="462">
        <f>IF(T383="yes",+INDEX('Final Comp Values'!$BV:$BV,MATCH('Monthy Targets'!$B383,'Final Comp Values'!$C:$C,0)),0)</f>
        <v>0</v>
      </c>
      <c r="AG383" s="462">
        <f>IF(U383="yes",+INDEX('Final Comp Values'!$BV:$BV,MATCH('Monthy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t="str">
        <f>_xlfn.IFNA(+INDEX(Comp1!I:I,MATCH($B384,Comp1!$B:$B,0)),"No")</f>
        <v>Yes</v>
      </c>
      <c r="P384" s="14" t="str">
        <f>_xlfn.IFNA(+INDEX(Comp1!J:J,MATCH($B384,Comp1!$B:$B,0)),"No")</f>
        <v>Yes</v>
      </c>
      <c r="Q384" s="14">
        <f>_xlfn.IFNA(+INDEX(Comp1!K:K,MATCH($B384,Comp1!$B:$B,0)),"No")</f>
        <v>0</v>
      </c>
      <c r="R384" s="14">
        <f>_xlfn.IFNA(+INDEX(Comp1!L:L,MATCH($B384,Comp1!$B:$B,0)),"No")</f>
        <v>0</v>
      </c>
      <c r="S384" s="14">
        <f>_xlfn.IFNA(+INDEX(Comp1!M:M,MATCH($B384,Comp1!$B:$B,0)),"No")</f>
        <v>0</v>
      </c>
      <c r="T384" s="14">
        <f>_xlfn.IFNA(+INDEX(Comp1!N:N,MATCH($B384,Comp1!$B:$B,0)),"No")</f>
        <v>0</v>
      </c>
      <c r="U384" s="14">
        <f>_xlfn.IFNA(+INDEX(Comp1!O:O,MATCH($B384,Comp1!$B:$B,0)),"No")</f>
        <v>0</v>
      </c>
      <c r="V384" s="462">
        <f>IF(J384="yes",+INDEX('Final Comp Values'!$AY:$AY,MATCH('Monthy Targets'!$B384,'Final Comp Values'!C:C,0)),0)</f>
        <v>10.43</v>
      </c>
      <c r="W384" s="462">
        <f>IF(K384="yes",+INDEX('Final Comp Values'!$AY:$AY,MATCH('Monthy Targets'!$B384,'Final Comp Values'!$C:$C,0)),0)</f>
        <v>10.43</v>
      </c>
      <c r="X384" s="462">
        <f>IF(L384="yes",+INDEX('Final Comp Values'!$AY:$AY,MATCH('Monthy Targets'!$B384,'Final Comp Values'!$C:$C,0)),0)</f>
        <v>10.43</v>
      </c>
      <c r="Y384" s="462">
        <f>IF(M384="yes",+INDEX('Final Comp Values'!$BN:$BN,MATCH('Monthy Targets'!$B384,'Final Comp Values'!$C:$C,0)),0)</f>
        <v>10.43</v>
      </c>
      <c r="Z384" s="462">
        <f>IF(N384="yes",+INDEX('Final Comp Values'!$BN:$BN,MATCH('Monthy Targets'!$B384,'Final Comp Values'!$C:$C,0)),0)</f>
        <v>10.43</v>
      </c>
      <c r="AA384" s="462">
        <f>IF(O384="yes",+INDEX('Final Comp Values'!$BN:$BN,MATCH('Monthy Targets'!$B384,'Final Comp Values'!$C:$C,0)),0)</f>
        <v>10.43</v>
      </c>
      <c r="AB384" s="462">
        <f>IF(P384="yes",+INDEX('Final Comp Values'!$BR:$BR,MATCH('Monthy Targets'!$B384,'Final Comp Values'!$C:$C,0)),0)</f>
        <v>10.48</v>
      </c>
      <c r="AC384" s="462">
        <f>IF(Q384="yes",+INDEX('Final Comp Values'!$BR:$BR,MATCH('Monthy Targets'!$B384,'Final Comp Values'!$C:$C,0)),0)</f>
        <v>0</v>
      </c>
      <c r="AD384" s="462">
        <f>IF(R384="yes",+INDEX('Final Comp Values'!$BR:$BR,MATCH('Monthy Targets'!$B384,'Final Comp Values'!$C:$C,0)),0)</f>
        <v>0</v>
      </c>
      <c r="AE384" s="462">
        <f>IF(S384="yes",+INDEX('Final Comp Values'!$BV:$BV,MATCH('Monthy Targets'!$B384,'Final Comp Values'!$C:$C,0)),0)</f>
        <v>0</v>
      </c>
      <c r="AF384" s="462">
        <f>IF(T384="yes",+INDEX('Final Comp Values'!$BV:$BV,MATCH('Monthy Targets'!$B384,'Final Comp Values'!$C:$C,0)),0)</f>
        <v>0</v>
      </c>
      <c r="AG384" s="462">
        <f>IF(U384="yes",+INDEX('Final Comp Values'!$BV:$BV,MATCH('Monthy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t="str">
        <f>_xlfn.IFNA(+INDEX(Comp1!I:I,MATCH($B385,Comp1!$B:$B,0)),"No")</f>
        <v>Yes</v>
      </c>
      <c r="P385" s="14" t="str">
        <f>_xlfn.IFNA(+INDEX(Comp1!J:J,MATCH($B385,Comp1!$B:$B,0)),"No")</f>
        <v>Yes</v>
      </c>
      <c r="Q385" s="14">
        <f>_xlfn.IFNA(+INDEX(Comp1!K:K,MATCH($B385,Comp1!$B:$B,0)),"No")</f>
        <v>0</v>
      </c>
      <c r="R385" s="14">
        <f>_xlfn.IFNA(+INDEX(Comp1!L:L,MATCH($B385,Comp1!$B:$B,0)),"No")</f>
        <v>0</v>
      </c>
      <c r="S385" s="14">
        <f>_xlfn.IFNA(+INDEX(Comp1!M:M,MATCH($B385,Comp1!$B:$B,0)),"No")</f>
        <v>0</v>
      </c>
      <c r="T385" s="14">
        <f>_xlfn.IFNA(+INDEX(Comp1!N:N,MATCH($B385,Comp1!$B:$B,0)),"No")</f>
        <v>0</v>
      </c>
      <c r="U385" s="14">
        <f>_xlfn.IFNA(+INDEX(Comp1!O:O,MATCH($B385,Comp1!$B:$B,0)),"No")</f>
        <v>0</v>
      </c>
      <c r="V385" s="462">
        <f>IF(J385="yes",+INDEX('Final Comp Values'!$AY:$AY,MATCH('Monthy Targets'!$B385,'Final Comp Values'!C:C,0)),0)</f>
        <v>5.69</v>
      </c>
      <c r="W385" s="462">
        <f>IF(K385="yes",+INDEX('Final Comp Values'!$AY:$AY,MATCH('Monthy Targets'!$B385,'Final Comp Values'!$C:$C,0)),0)</f>
        <v>5.69</v>
      </c>
      <c r="X385" s="462">
        <f>IF(L385="yes",+INDEX('Final Comp Values'!$AY:$AY,MATCH('Monthy Targets'!$B385,'Final Comp Values'!$C:$C,0)),0)</f>
        <v>5.69</v>
      </c>
      <c r="Y385" s="462">
        <f>IF(M385="yes",+INDEX('Final Comp Values'!$BN:$BN,MATCH('Monthy Targets'!$B385,'Final Comp Values'!$C:$C,0)),0)</f>
        <v>5.69</v>
      </c>
      <c r="Z385" s="462">
        <f>IF(N385="yes",+INDEX('Final Comp Values'!$BN:$BN,MATCH('Monthy Targets'!$B385,'Final Comp Values'!$C:$C,0)),0)</f>
        <v>5.69</v>
      </c>
      <c r="AA385" s="462">
        <f>IF(O385="yes",+INDEX('Final Comp Values'!$BN:$BN,MATCH('Monthy Targets'!$B385,'Final Comp Values'!$C:$C,0)),0)</f>
        <v>5.69</v>
      </c>
      <c r="AB385" s="462">
        <f>IF(P385="yes",+INDEX('Final Comp Values'!$BR:$BR,MATCH('Monthy Targets'!$B385,'Final Comp Values'!$C:$C,0)),0)</f>
        <v>5.72</v>
      </c>
      <c r="AC385" s="462">
        <f>IF(Q385="yes",+INDEX('Final Comp Values'!$BR:$BR,MATCH('Monthy Targets'!$B385,'Final Comp Values'!$C:$C,0)),0)</f>
        <v>0</v>
      </c>
      <c r="AD385" s="462">
        <f>IF(R385="yes",+INDEX('Final Comp Values'!$BR:$BR,MATCH('Monthy Targets'!$B385,'Final Comp Values'!$C:$C,0)),0)</f>
        <v>0</v>
      </c>
      <c r="AE385" s="462">
        <f>IF(S385="yes",+INDEX('Final Comp Values'!$BV:$BV,MATCH('Monthy Targets'!$B385,'Final Comp Values'!$C:$C,0)),0)</f>
        <v>0</v>
      </c>
      <c r="AF385" s="462">
        <f>IF(T385="yes",+INDEX('Final Comp Values'!$BV:$BV,MATCH('Monthy Targets'!$B385,'Final Comp Values'!$C:$C,0)),0)</f>
        <v>0</v>
      </c>
      <c r="AG385" s="462">
        <f>IF(U385="yes",+INDEX('Final Comp Values'!$BV:$BV,MATCH('Monthy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t="str">
        <f>_xlfn.IFNA(+INDEX(Comp1!I:I,MATCH($B386,Comp1!$B:$B,0)),"No")</f>
        <v>Yes</v>
      </c>
      <c r="P386" s="14" t="str">
        <f>_xlfn.IFNA(+INDEX(Comp1!J:J,MATCH($B386,Comp1!$B:$B,0)),"No")</f>
        <v>Yes</v>
      </c>
      <c r="Q386" s="14">
        <f>_xlfn.IFNA(+INDEX(Comp1!K:K,MATCH($B386,Comp1!$B:$B,0)),"No")</f>
        <v>0</v>
      </c>
      <c r="R386" s="14">
        <f>_xlfn.IFNA(+INDEX(Comp1!L:L,MATCH($B386,Comp1!$B:$B,0)),"No")</f>
        <v>0</v>
      </c>
      <c r="S386" s="14">
        <f>_xlfn.IFNA(+INDEX(Comp1!M:M,MATCH($B386,Comp1!$B:$B,0)),"No")</f>
        <v>0</v>
      </c>
      <c r="T386" s="14">
        <f>_xlfn.IFNA(+INDEX(Comp1!N:N,MATCH($B386,Comp1!$B:$B,0)),"No")</f>
        <v>0</v>
      </c>
      <c r="U386" s="14">
        <f>_xlfn.IFNA(+INDEX(Comp1!O:O,MATCH($B386,Comp1!$B:$B,0)),"No")</f>
        <v>0</v>
      </c>
      <c r="V386" s="462">
        <f>IF(J386="yes",+INDEX('Final Comp Values'!$AY:$AY,MATCH('Monthy Targets'!$B386,'Final Comp Values'!C:C,0)),0)</f>
        <v>6.33</v>
      </c>
      <c r="W386" s="462">
        <f>IF(K386="yes",+INDEX('Final Comp Values'!$AY:$AY,MATCH('Monthy Targets'!$B386,'Final Comp Values'!$C:$C,0)),0)</f>
        <v>6.33</v>
      </c>
      <c r="X386" s="462">
        <f>IF(L386="yes",+INDEX('Final Comp Values'!$AY:$AY,MATCH('Monthy Targets'!$B386,'Final Comp Values'!$C:$C,0)),0)</f>
        <v>6.33</v>
      </c>
      <c r="Y386" s="462">
        <f>IF(M386="yes",+INDEX('Final Comp Values'!$BN:$BN,MATCH('Monthy Targets'!$B386,'Final Comp Values'!$C:$C,0)),0)</f>
        <v>6.33</v>
      </c>
      <c r="Z386" s="462">
        <f>IF(N386="yes",+INDEX('Final Comp Values'!$BN:$BN,MATCH('Monthy Targets'!$B386,'Final Comp Values'!$C:$C,0)),0)</f>
        <v>6.33</v>
      </c>
      <c r="AA386" s="462">
        <f>IF(O386="yes",+INDEX('Final Comp Values'!$BN:$BN,MATCH('Monthy Targets'!$B386,'Final Comp Values'!$C:$C,0)),0)</f>
        <v>6.33</v>
      </c>
      <c r="AB386" s="462">
        <f>IF(P386="yes",+INDEX('Final Comp Values'!$BR:$BR,MATCH('Monthy Targets'!$B386,'Final Comp Values'!$C:$C,0)),0)</f>
        <v>6.36</v>
      </c>
      <c r="AC386" s="462">
        <f>IF(Q386="yes",+INDEX('Final Comp Values'!$BR:$BR,MATCH('Monthy Targets'!$B386,'Final Comp Values'!$C:$C,0)),0)</f>
        <v>0</v>
      </c>
      <c r="AD386" s="462">
        <f>IF(R386="yes",+INDEX('Final Comp Values'!$BR:$BR,MATCH('Monthy Targets'!$B386,'Final Comp Values'!$C:$C,0)),0)</f>
        <v>0</v>
      </c>
      <c r="AE386" s="462">
        <f>IF(S386="yes",+INDEX('Final Comp Values'!$BV:$BV,MATCH('Monthy Targets'!$B386,'Final Comp Values'!$C:$C,0)),0)</f>
        <v>0</v>
      </c>
      <c r="AF386" s="462">
        <f>IF(T386="yes",+INDEX('Final Comp Values'!$BV:$BV,MATCH('Monthy Targets'!$B386,'Final Comp Values'!$C:$C,0)),0)</f>
        <v>0</v>
      </c>
      <c r="AG386" s="462">
        <f>IF(U386="yes",+INDEX('Final Comp Values'!$BV:$BV,MATCH('Monthy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t="str">
        <f>_xlfn.IFNA(+INDEX(Comp1!I:I,MATCH($B387,Comp1!$B:$B,0)),"No")</f>
        <v>Yes</v>
      </c>
      <c r="P387" s="14" t="str">
        <f>_xlfn.IFNA(+INDEX(Comp1!J:J,MATCH($B387,Comp1!$B:$B,0)),"No")</f>
        <v>Yes</v>
      </c>
      <c r="Q387" s="14">
        <f>_xlfn.IFNA(+INDEX(Comp1!K:K,MATCH($B387,Comp1!$B:$B,0)),"No")</f>
        <v>0</v>
      </c>
      <c r="R387" s="14">
        <f>_xlfn.IFNA(+INDEX(Comp1!L:L,MATCH($B387,Comp1!$B:$B,0)),"No")</f>
        <v>0</v>
      </c>
      <c r="S387" s="14">
        <f>_xlfn.IFNA(+INDEX(Comp1!M:M,MATCH($B387,Comp1!$B:$B,0)),"No")</f>
        <v>0</v>
      </c>
      <c r="T387" s="14">
        <f>_xlfn.IFNA(+INDEX(Comp1!N:N,MATCH($B387,Comp1!$B:$B,0)),"No")</f>
        <v>0</v>
      </c>
      <c r="U387" s="14">
        <f>_xlfn.IFNA(+INDEX(Comp1!O:O,MATCH($B387,Comp1!$B:$B,0)),"No")</f>
        <v>0</v>
      </c>
      <c r="V387" s="462">
        <f>IF(J387="yes",+INDEX('Final Comp Values'!$AY:$AY,MATCH('Monthy Targets'!$B387,'Final Comp Values'!C:C,0)),0)</f>
        <v>3.94</v>
      </c>
      <c r="W387" s="462">
        <f>IF(K387="yes",+INDEX('Final Comp Values'!$AY:$AY,MATCH('Monthy Targets'!$B387,'Final Comp Values'!$C:$C,0)),0)</f>
        <v>3.94</v>
      </c>
      <c r="X387" s="462">
        <f>IF(L387="yes",+INDEX('Final Comp Values'!$AY:$AY,MATCH('Monthy Targets'!$B387,'Final Comp Values'!$C:$C,0)),0)</f>
        <v>3.94</v>
      </c>
      <c r="Y387" s="462">
        <f>IF(M387="yes",+INDEX('Final Comp Values'!$BN:$BN,MATCH('Monthy Targets'!$B387,'Final Comp Values'!$C:$C,0)),0)</f>
        <v>3.94</v>
      </c>
      <c r="Z387" s="462">
        <f>IF(N387="yes",+INDEX('Final Comp Values'!$BN:$BN,MATCH('Monthy Targets'!$B387,'Final Comp Values'!$C:$C,0)),0)</f>
        <v>3.94</v>
      </c>
      <c r="AA387" s="462">
        <f>IF(O387="yes",+INDEX('Final Comp Values'!$BN:$BN,MATCH('Monthy Targets'!$B387,'Final Comp Values'!$C:$C,0)),0)</f>
        <v>3.94</v>
      </c>
      <c r="AB387" s="462">
        <f>IF(P387="yes",+INDEX('Final Comp Values'!$BR:$BR,MATCH('Monthy Targets'!$B387,'Final Comp Values'!$C:$C,0)),0)</f>
        <v>3.96</v>
      </c>
      <c r="AC387" s="462">
        <f>IF(Q387="yes",+INDEX('Final Comp Values'!$BR:$BR,MATCH('Monthy Targets'!$B387,'Final Comp Values'!$C:$C,0)),0)</f>
        <v>0</v>
      </c>
      <c r="AD387" s="462">
        <f>IF(R387="yes",+INDEX('Final Comp Values'!$BR:$BR,MATCH('Monthy Targets'!$B387,'Final Comp Values'!$C:$C,0)),0)</f>
        <v>0</v>
      </c>
      <c r="AE387" s="462">
        <f>IF(S387="yes",+INDEX('Final Comp Values'!$BV:$BV,MATCH('Monthy Targets'!$B387,'Final Comp Values'!$C:$C,0)),0)</f>
        <v>0</v>
      </c>
      <c r="AF387" s="462">
        <f>IF(T387="yes",+INDEX('Final Comp Values'!$BV:$BV,MATCH('Monthy Targets'!$B387,'Final Comp Values'!$C:$C,0)),0)</f>
        <v>0</v>
      </c>
      <c r="AG387" s="462">
        <f>IF(U387="yes",+INDEX('Final Comp Values'!$BV:$BV,MATCH('Monthy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t="str">
        <f>_xlfn.IFNA(+INDEX(Comp1!I:I,MATCH($B388,Comp1!$B:$B,0)),"No")</f>
        <v>Yes</v>
      </c>
      <c r="P388" s="14" t="str">
        <f>_xlfn.IFNA(+INDEX(Comp1!J:J,MATCH($B388,Comp1!$B:$B,0)),"No")</f>
        <v>Yes</v>
      </c>
      <c r="Q388" s="14">
        <f>_xlfn.IFNA(+INDEX(Comp1!K:K,MATCH($B388,Comp1!$B:$B,0)),"No")</f>
        <v>0</v>
      </c>
      <c r="R388" s="14">
        <f>_xlfn.IFNA(+INDEX(Comp1!L:L,MATCH($B388,Comp1!$B:$B,0)),"No")</f>
        <v>0</v>
      </c>
      <c r="S388" s="14">
        <f>_xlfn.IFNA(+INDEX(Comp1!M:M,MATCH($B388,Comp1!$B:$B,0)),"No")</f>
        <v>0</v>
      </c>
      <c r="T388" s="14">
        <f>_xlfn.IFNA(+INDEX(Comp1!N:N,MATCH($B388,Comp1!$B:$B,0)),"No")</f>
        <v>0</v>
      </c>
      <c r="U388" s="14">
        <f>_xlfn.IFNA(+INDEX(Comp1!O:O,MATCH($B388,Comp1!$B:$B,0)),"No")</f>
        <v>0</v>
      </c>
      <c r="V388" s="462">
        <f>IF(J388="yes",+INDEX('Final Comp Values'!$AY:$AY,MATCH('Monthy Targets'!$B388,'Final Comp Values'!C:C,0)),0)</f>
        <v>5.26</v>
      </c>
      <c r="W388" s="462">
        <f>IF(K388="yes",+INDEX('Final Comp Values'!$AY:$AY,MATCH('Monthy Targets'!$B388,'Final Comp Values'!$C:$C,0)),0)</f>
        <v>5.26</v>
      </c>
      <c r="X388" s="462">
        <f>IF(L388="yes",+INDEX('Final Comp Values'!$AY:$AY,MATCH('Monthy Targets'!$B388,'Final Comp Values'!$C:$C,0)),0)</f>
        <v>5.26</v>
      </c>
      <c r="Y388" s="462">
        <f>IF(M388="yes",+INDEX('Final Comp Values'!$BN:$BN,MATCH('Monthy Targets'!$B388,'Final Comp Values'!$C:$C,0)),0)</f>
        <v>5.26</v>
      </c>
      <c r="Z388" s="462">
        <f>IF(N388="yes",+INDEX('Final Comp Values'!$BN:$BN,MATCH('Monthy Targets'!$B388,'Final Comp Values'!$C:$C,0)),0)</f>
        <v>5.26</v>
      </c>
      <c r="AA388" s="462">
        <f>IF(O388="yes",+INDEX('Final Comp Values'!$BN:$BN,MATCH('Monthy Targets'!$B388,'Final Comp Values'!$C:$C,0)),0)</f>
        <v>5.26</v>
      </c>
      <c r="AB388" s="462">
        <f>IF(P388="yes",+INDEX('Final Comp Values'!$BR:$BR,MATCH('Monthy Targets'!$B388,'Final Comp Values'!$C:$C,0)),0)</f>
        <v>5.26</v>
      </c>
      <c r="AC388" s="462">
        <f>IF(Q388="yes",+INDEX('Final Comp Values'!$BR:$BR,MATCH('Monthy Targets'!$B388,'Final Comp Values'!$C:$C,0)),0)</f>
        <v>0</v>
      </c>
      <c r="AD388" s="462">
        <f>IF(R388="yes",+INDEX('Final Comp Values'!$BR:$BR,MATCH('Monthy Targets'!$B388,'Final Comp Values'!$C:$C,0)),0)</f>
        <v>0</v>
      </c>
      <c r="AE388" s="462">
        <f>IF(S388="yes",+INDEX('Final Comp Values'!$BV:$BV,MATCH('Monthy Targets'!$B388,'Final Comp Values'!$C:$C,0)),0)</f>
        <v>0</v>
      </c>
      <c r="AF388" s="462">
        <f>IF(T388="yes",+INDEX('Final Comp Values'!$BV:$BV,MATCH('Monthy Targets'!$B388,'Final Comp Values'!$C:$C,0)),0)</f>
        <v>0</v>
      </c>
      <c r="AG388" s="462">
        <f>IF(U388="yes",+INDEX('Final Comp Values'!$BV:$BV,MATCH('Monthy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t="str">
        <f>_xlfn.IFNA(+INDEX(Comp1!I:I,MATCH($B389,Comp1!$B:$B,0)),"No")</f>
        <v>Yes</v>
      </c>
      <c r="P389" s="14" t="str">
        <f>_xlfn.IFNA(+INDEX(Comp1!J:J,MATCH($B389,Comp1!$B:$B,0)),"No")</f>
        <v>Yes</v>
      </c>
      <c r="Q389" s="14">
        <f>_xlfn.IFNA(+INDEX(Comp1!K:K,MATCH($B389,Comp1!$B:$B,0)),"No")</f>
        <v>0</v>
      </c>
      <c r="R389" s="14">
        <f>_xlfn.IFNA(+INDEX(Comp1!L:L,MATCH($B389,Comp1!$B:$B,0)),"No")</f>
        <v>0</v>
      </c>
      <c r="S389" s="14">
        <f>_xlfn.IFNA(+INDEX(Comp1!M:M,MATCH($B389,Comp1!$B:$B,0)),"No")</f>
        <v>0</v>
      </c>
      <c r="T389" s="14">
        <f>_xlfn.IFNA(+INDEX(Comp1!N:N,MATCH($B389,Comp1!$B:$B,0)),"No")</f>
        <v>0</v>
      </c>
      <c r="U389" s="14">
        <f>_xlfn.IFNA(+INDEX(Comp1!O:O,MATCH($B389,Comp1!$B:$B,0)),"No")</f>
        <v>0</v>
      </c>
      <c r="V389" s="462">
        <f>IF(J389="yes",+INDEX('Final Comp Values'!$AY:$AY,MATCH('Monthy Targets'!$B389,'Final Comp Values'!C:C,0)),0)</f>
        <v>4.42</v>
      </c>
      <c r="W389" s="462">
        <f>IF(K389="yes",+INDEX('Final Comp Values'!$AY:$AY,MATCH('Monthy Targets'!$B389,'Final Comp Values'!$C:$C,0)),0)</f>
        <v>4.42</v>
      </c>
      <c r="X389" s="462">
        <f>IF(L389="yes",+INDEX('Final Comp Values'!$AY:$AY,MATCH('Monthy Targets'!$B389,'Final Comp Values'!$C:$C,0)),0)</f>
        <v>4.42</v>
      </c>
      <c r="Y389" s="462">
        <f>IF(M389="yes",+INDEX('Final Comp Values'!$BN:$BN,MATCH('Monthy Targets'!$B389,'Final Comp Values'!$C:$C,0)),0)</f>
        <v>4.42</v>
      </c>
      <c r="Z389" s="462">
        <f>IF(N389="yes",+INDEX('Final Comp Values'!$BN:$BN,MATCH('Monthy Targets'!$B389,'Final Comp Values'!$C:$C,0)),0)</f>
        <v>4.42</v>
      </c>
      <c r="AA389" s="462">
        <f>IF(O389="yes",+INDEX('Final Comp Values'!$BN:$BN,MATCH('Monthy Targets'!$B389,'Final Comp Values'!$C:$C,0)),0)</f>
        <v>4.42</v>
      </c>
      <c r="AB389" s="462">
        <f>IF(P389="yes",+INDEX('Final Comp Values'!$BR:$BR,MATCH('Monthy Targets'!$B389,'Final Comp Values'!$C:$C,0)),0)</f>
        <v>4.4400000000000004</v>
      </c>
      <c r="AC389" s="462">
        <f>IF(Q389="yes",+INDEX('Final Comp Values'!$BR:$BR,MATCH('Monthy Targets'!$B389,'Final Comp Values'!$C:$C,0)),0)</f>
        <v>0</v>
      </c>
      <c r="AD389" s="462">
        <f>IF(R389="yes",+INDEX('Final Comp Values'!$BR:$BR,MATCH('Monthy Targets'!$B389,'Final Comp Values'!$C:$C,0)),0)</f>
        <v>0</v>
      </c>
      <c r="AE389" s="462">
        <f>IF(S389="yes",+INDEX('Final Comp Values'!$BV:$BV,MATCH('Monthy Targets'!$B389,'Final Comp Values'!$C:$C,0)),0)</f>
        <v>0</v>
      </c>
      <c r="AF389" s="462">
        <f>IF(T389="yes",+INDEX('Final Comp Values'!$BV:$BV,MATCH('Monthy Targets'!$B389,'Final Comp Values'!$C:$C,0)),0)</f>
        <v>0</v>
      </c>
      <c r="AG389" s="462">
        <f>IF(U389="yes",+INDEX('Final Comp Values'!$BV:$BV,MATCH('Monthy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t="str">
        <f>_xlfn.IFNA(+INDEX(Comp1!I:I,MATCH($B390,Comp1!$B:$B,0)),"No")</f>
        <v>Yes</v>
      </c>
      <c r="P390" s="14" t="str">
        <f>_xlfn.IFNA(+INDEX(Comp1!J:J,MATCH($B390,Comp1!$B:$B,0)),"No")</f>
        <v>Yes</v>
      </c>
      <c r="Q390" s="14">
        <f>_xlfn.IFNA(+INDEX(Comp1!K:K,MATCH($B390,Comp1!$B:$B,0)),"No")</f>
        <v>0</v>
      </c>
      <c r="R390" s="14">
        <f>_xlfn.IFNA(+INDEX(Comp1!L:L,MATCH($B390,Comp1!$B:$B,0)),"No")</f>
        <v>0</v>
      </c>
      <c r="S390" s="14">
        <f>_xlfn.IFNA(+INDEX(Comp1!M:M,MATCH($B390,Comp1!$B:$B,0)),"No")</f>
        <v>0</v>
      </c>
      <c r="T390" s="14">
        <f>_xlfn.IFNA(+INDEX(Comp1!N:N,MATCH($B390,Comp1!$B:$B,0)),"No")</f>
        <v>0</v>
      </c>
      <c r="U390" s="14">
        <f>_xlfn.IFNA(+INDEX(Comp1!O:O,MATCH($B390,Comp1!$B:$B,0)),"No")</f>
        <v>0</v>
      </c>
      <c r="V390" s="462">
        <f>IF(J390="yes",+INDEX('Final Comp Values'!$AY:$AY,MATCH('Monthy Targets'!$B390,'Final Comp Values'!C:C,0)),0)</f>
        <v>5.99</v>
      </c>
      <c r="W390" s="462">
        <f>IF(K390="yes",+INDEX('Final Comp Values'!$AY:$AY,MATCH('Monthy Targets'!$B390,'Final Comp Values'!$C:$C,0)),0)</f>
        <v>5.99</v>
      </c>
      <c r="X390" s="462">
        <f>IF(L390="yes",+INDEX('Final Comp Values'!$AY:$AY,MATCH('Monthy Targets'!$B390,'Final Comp Values'!$C:$C,0)),0)</f>
        <v>5.99</v>
      </c>
      <c r="Y390" s="462">
        <f>IF(M390="yes",+INDEX('Final Comp Values'!$BN:$BN,MATCH('Monthy Targets'!$B390,'Final Comp Values'!$C:$C,0)),0)</f>
        <v>5.99</v>
      </c>
      <c r="Z390" s="462">
        <f>IF(N390="yes",+INDEX('Final Comp Values'!$BN:$BN,MATCH('Monthy Targets'!$B390,'Final Comp Values'!$C:$C,0)),0)</f>
        <v>5.99</v>
      </c>
      <c r="AA390" s="462">
        <f>IF(O390="yes",+INDEX('Final Comp Values'!$BN:$BN,MATCH('Monthy Targets'!$B390,'Final Comp Values'!$C:$C,0)),0)</f>
        <v>5.99</v>
      </c>
      <c r="AB390" s="462">
        <f>IF(P390="yes",+INDEX('Final Comp Values'!$BR:$BR,MATCH('Monthy Targets'!$B390,'Final Comp Values'!$C:$C,0)),0)</f>
        <v>5.99</v>
      </c>
      <c r="AC390" s="462">
        <f>IF(Q390="yes",+INDEX('Final Comp Values'!$BR:$BR,MATCH('Monthy Targets'!$B390,'Final Comp Values'!$C:$C,0)),0)</f>
        <v>0</v>
      </c>
      <c r="AD390" s="462">
        <f>IF(R390="yes",+INDEX('Final Comp Values'!$BR:$BR,MATCH('Monthy Targets'!$B390,'Final Comp Values'!$C:$C,0)),0)</f>
        <v>0</v>
      </c>
      <c r="AE390" s="462">
        <f>IF(S390="yes",+INDEX('Final Comp Values'!$BV:$BV,MATCH('Monthy Targets'!$B390,'Final Comp Values'!$C:$C,0)),0)</f>
        <v>0</v>
      </c>
      <c r="AF390" s="462">
        <f>IF(T390="yes",+INDEX('Final Comp Values'!$BV:$BV,MATCH('Monthy Targets'!$B390,'Final Comp Values'!$C:$C,0)),0)</f>
        <v>0</v>
      </c>
      <c r="AG390" s="462">
        <f>IF(U390="yes",+INDEX('Final Comp Values'!$BV:$BV,MATCH('Monthy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t="str">
        <f>_xlfn.IFNA(+INDEX(Comp1!I:I,MATCH($B391,Comp1!$B:$B,0)),"No")</f>
        <v>Yes</v>
      </c>
      <c r="P391" s="14" t="str">
        <f>_xlfn.IFNA(+INDEX(Comp1!J:J,MATCH($B391,Comp1!$B:$B,0)),"No")</f>
        <v>Yes</v>
      </c>
      <c r="Q391" s="14">
        <f>_xlfn.IFNA(+INDEX(Comp1!K:K,MATCH($B391,Comp1!$B:$B,0)),"No")</f>
        <v>0</v>
      </c>
      <c r="R391" s="14">
        <f>_xlfn.IFNA(+INDEX(Comp1!L:L,MATCH($B391,Comp1!$B:$B,0)),"No")</f>
        <v>0</v>
      </c>
      <c r="S391" s="14">
        <f>_xlfn.IFNA(+INDEX(Comp1!M:M,MATCH($B391,Comp1!$B:$B,0)),"No")</f>
        <v>0</v>
      </c>
      <c r="T391" s="14">
        <f>_xlfn.IFNA(+INDEX(Comp1!N:N,MATCH($B391,Comp1!$B:$B,0)),"No")</f>
        <v>0</v>
      </c>
      <c r="U391" s="14">
        <f>_xlfn.IFNA(+INDEX(Comp1!O:O,MATCH($B391,Comp1!$B:$B,0)),"No")</f>
        <v>0</v>
      </c>
      <c r="V391" s="462">
        <f>IF(J391="yes",+INDEX('Final Comp Values'!$AY:$AY,MATCH('Monthy Targets'!$B391,'Final Comp Values'!C:C,0)),0)</f>
        <v>2.75</v>
      </c>
      <c r="W391" s="462">
        <f>IF(K391="yes",+INDEX('Final Comp Values'!$AY:$AY,MATCH('Monthy Targets'!$B391,'Final Comp Values'!$C:$C,0)),0)</f>
        <v>2.75</v>
      </c>
      <c r="X391" s="462">
        <f>IF(L391="yes",+INDEX('Final Comp Values'!$AY:$AY,MATCH('Monthy Targets'!$B391,'Final Comp Values'!$C:$C,0)),0)</f>
        <v>2.75</v>
      </c>
      <c r="Y391" s="462">
        <f>IF(M391="yes",+INDEX('Final Comp Values'!$BN:$BN,MATCH('Monthy Targets'!$B391,'Final Comp Values'!$C:$C,0)),0)</f>
        <v>2.75</v>
      </c>
      <c r="Z391" s="462">
        <f>IF(N391="yes",+INDEX('Final Comp Values'!$BN:$BN,MATCH('Monthy Targets'!$B391,'Final Comp Values'!$C:$C,0)),0)</f>
        <v>2.75</v>
      </c>
      <c r="AA391" s="462">
        <f>IF(O391="yes",+INDEX('Final Comp Values'!$BN:$BN,MATCH('Monthy Targets'!$B391,'Final Comp Values'!$C:$C,0)),0)</f>
        <v>2.75</v>
      </c>
      <c r="AB391" s="462">
        <f>IF(P391="yes",+INDEX('Final Comp Values'!$BR:$BR,MATCH('Monthy Targets'!$B391,'Final Comp Values'!$C:$C,0)),0)</f>
        <v>2.76</v>
      </c>
      <c r="AC391" s="462">
        <f>IF(Q391="yes",+INDEX('Final Comp Values'!$BR:$BR,MATCH('Monthy Targets'!$B391,'Final Comp Values'!$C:$C,0)),0)</f>
        <v>0</v>
      </c>
      <c r="AD391" s="462">
        <f>IF(R391="yes",+INDEX('Final Comp Values'!$BR:$BR,MATCH('Monthy Targets'!$B391,'Final Comp Values'!$C:$C,0)),0)</f>
        <v>0</v>
      </c>
      <c r="AE391" s="462">
        <f>IF(S391="yes",+INDEX('Final Comp Values'!$BV:$BV,MATCH('Monthy Targets'!$B391,'Final Comp Values'!$C:$C,0)),0)</f>
        <v>0</v>
      </c>
      <c r="AF391" s="462">
        <f>IF(T391="yes",+INDEX('Final Comp Values'!$BV:$BV,MATCH('Monthy Targets'!$B391,'Final Comp Values'!$C:$C,0)),0)</f>
        <v>0</v>
      </c>
      <c r="AG391" s="462">
        <f>IF(U391="yes",+INDEX('Final Comp Values'!$BV:$BV,MATCH('Monthy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t="str">
        <f>_xlfn.IFNA(+INDEX(Comp1!I:I,MATCH($B392,Comp1!$B:$B,0)),"No")</f>
        <v>Yes</v>
      </c>
      <c r="P392" s="14" t="str">
        <f>_xlfn.IFNA(+INDEX(Comp1!J:J,MATCH($B392,Comp1!$B:$B,0)),"No")</f>
        <v>Yes</v>
      </c>
      <c r="Q392" s="14">
        <f>_xlfn.IFNA(+INDEX(Comp1!K:K,MATCH($B392,Comp1!$B:$B,0)),"No")</f>
        <v>0</v>
      </c>
      <c r="R392" s="14">
        <f>_xlfn.IFNA(+INDEX(Comp1!L:L,MATCH($B392,Comp1!$B:$B,0)),"No")</f>
        <v>0</v>
      </c>
      <c r="S392" s="14">
        <f>_xlfn.IFNA(+INDEX(Comp1!M:M,MATCH($B392,Comp1!$B:$B,0)),"No")</f>
        <v>0</v>
      </c>
      <c r="T392" s="14">
        <f>_xlfn.IFNA(+INDEX(Comp1!N:N,MATCH($B392,Comp1!$B:$B,0)),"No")</f>
        <v>0</v>
      </c>
      <c r="U392" s="14">
        <f>_xlfn.IFNA(+INDEX(Comp1!O:O,MATCH($B392,Comp1!$B:$B,0)),"No")</f>
        <v>0</v>
      </c>
      <c r="V392" s="462">
        <f>IF(J392="yes",+INDEX('Final Comp Values'!$AY:$AY,MATCH('Monthy Targets'!$B392,'Final Comp Values'!C:C,0)),0)</f>
        <v>3.87</v>
      </c>
      <c r="W392" s="462">
        <f>IF(K392="yes",+INDEX('Final Comp Values'!$AY:$AY,MATCH('Monthy Targets'!$B392,'Final Comp Values'!$C:$C,0)),0)</f>
        <v>3.87</v>
      </c>
      <c r="X392" s="462">
        <f>IF(L392="yes",+INDEX('Final Comp Values'!$AY:$AY,MATCH('Monthy Targets'!$B392,'Final Comp Values'!$C:$C,0)),0)</f>
        <v>3.87</v>
      </c>
      <c r="Y392" s="462">
        <f>IF(M392="yes",+INDEX('Final Comp Values'!$BN:$BN,MATCH('Monthy Targets'!$B392,'Final Comp Values'!$C:$C,0)),0)</f>
        <v>3.87</v>
      </c>
      <c r="Z392" s="462">
        <f>IF(N392="yes",+INDEX('Final Comp Values'!$BN:$BN,MATCH('Monthy Targets'!$B392,'Final Comp Values'!$C:$C,0)),0)</f>
        <v>3.87</v>
      </c>
      <c r="AA392" s="462">
        <f>IF(O392="yes",+INDEX('Final Comp Values'!$BN:$BN,MATCH('Monthy Targets'!$B392,'Final Comp Values'!$C:$C,0)),0)</f>
        <v>3.87</v>
      </c>
      <c r="AB392" s="462">
        <f>IF(P392="yes",+INDEX('Final Comp Values'!$BR:$BR,MATCH('Monthy Targets'!$B392,'Final Comp Values'!$C:$C,0)),0)</f>
        <v>3.89</v>
      </c>
      <c r="AC392" s="462">
        <f>IF(Q392="yes",+INDEX('Final Comp Values'!$BR:$BR,MATCH('Monthy Targets'!$B392,'Final Comp Values'!$C:$C,0)),0)</f>
        <v>0</v>
      </c>
      <c r="AD392" s="462">
        <f>IF(R392="yes",+INDEX('Final Comp Values'!$BR:$BR,MATCH('Monthy Targets'!$B392,'Final Comp Values'!$C:$C,0)),0)</f>
        <v>0</v>
      </c>
      <c r="AE392" s="462">
        <f>IF(S392="yes",+INDEX('Final Comp Values'!$BV:$BV,MATCH('Monthy Targets'!$B392,'Final Comp Values'!$C:$C,0)),0)</f>
        <v>0</v>
      </c>
      <c r="AF392" s="462">
        <f>IF(T392="yes",+INDEX('Final Comp Values'!$BV:$BV,MATCH('Monthy Targets'!$B392,'Final Comp Values'!$C:$C,0)),0)</f>
        <v>0</v>
      </c>
      <c r="AG392" s="462">
        <f>IF(U392="yes",+INDEX('Final Comp Values'!$BV:$BV,MATCH('Monthy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t="str">
        <f>_xlfn.IFNA(+INDEX(Comp1!I:I,MATCH($B393,Comp1!$B:$B,0)),"No")</f>
        <v>Yes</v>
      </c>
      <c r="P393" s="14" t="str">
        <f>_xlfn.IFNA(+INDEX(Comp1!J:J,MATCH($B393,Comp1!$B:$B,0)),"No")</f>
        <v>Yes</v>
      </c>
      <c r="Q393" s="14">
        <f>_xlfn.IFNA(+INDEX(Comp1!K:K,MATCH($B393,Comp1!$B:$B,0)),"No")</f>
        <v>0</v>
      </c>
      <c r="R393" s="14">
        <f>_xlfn.IFNA(+INDEX(Comp1!L:L,MATCH($B393,Comp1!$B:$B,0)),"No")</f>
        <v>0</v>
      </c>
      <c r="S393" s="14">
        <f>_xlfn.IFNA(+INDEX(Comp1!M:M,MATCH($B393,Comp1!$B:$B,0)),"No")</f>
        <v>0</v>
      </c>
      <c r="T393" s="14">
        <f>_xlfn.IFNA(+INDEX(Comp1!N:N,MATCH($B393,Comp1!$B:$B,0)),"No")</f>
        <v>0</v>
      </c>
      <c r="U393" s="14">
        <f>_xlfn.IFNA(+INDEX(Comp1!O:O,MATCH($B393,Comp1!$B:$B,0)),"No")</f>
        <v>0</v>
      </c>
      <c r="V393" s="462">
        <f>IF(J393="yes",+INDEX('Final Comp Values'!$AY:$AY,MATCH('Monthy Targets'!$B393,'Final Comp Values'!C:C,0)),0)</f>
        <v>4.74</v>
      </c>
      <c r="W393" s="462">
        <f>IF(K393="yes",+INDEX('Final Comp Values'!$AY:$AY,MATCH('Monthy Targets'!$B393,'Final Comp Values'!$C:$C,0)),0)</f>
        <v>4.74</v>
      </c>
      <c r="X393" s="462">
        <f>IF(L393="yes",+INDEX('Final Comp Values'!$AY:$AY,MATCH('Monthy Targets'!$B393,'Final Comp Values'!$C:$C,0)),0)</f>
        <v>4.74</v>
      </c>
      <c r="Y393" s="462">
        <f>IF(M393="yes",+INDEX('Final Comp Values'!$BN:$BN,MATCH('Monthy Targets'!$B393,'Final Comp Values'!$C:$C,0)),0)</f>
        <v>4.74</v>
      </c>
      <c r="Z393" s="462">
        <f>IF(N393="yes",+INDEX('Final Comp Values'!$BN:$BN,MATCH('Monthy Targets'!$B393,'Final Comp Values'!$C:$C,0)),0)</f>
        <v>4.74</v>
      </c>
      <c r="AA393" s="462">
        <f>IF(O393="yes",+INDEX('Final Comp Values'!$BN:$BN,MATCH('Monthy Targets'!$B393,'Final Comp Values'!$C:$C,0)),0)</f>
        <v>4.74</v>
      </c>
      <c r="AB393" s="462">
        <f>IF(P393="yes",+INDEX('Final Comp Values'!$BR:$BR,MATCH('Monthy Targets'!$B393,'Final Comp Values'!$C:$C,0)),0)</f>
        <v>4.74</v>
      </c>
      <c r="AC393" s="462">
        <f>IF(Q393="yes",+INDEX('Final Comp Values'!$BR:$BR,MATCH('Monthy Targets'!$B393,'Final Comp Values'!$C:$C,0)),0)</f>
        <v>0</v>
      </c>
      <c r="AD393" s="462">
        <f>IF(R393="yes",+INDEX('Final Comp Values'!$BR:$BR,MATCH('Monthy Targets'!$B393,'Final Comp Values'!$C:$C,0)),0)</f>
        <v>0</v>
      </c>
      <c r="AE393" s="462">
        <f>IF(S393="yes",+INDEX('Final Comp Values'!$BV:$BV,MATCH('Monthy Targets'!$B393,'Final Comp Values'!$C:$C,0)),0)</f>
        <v>0</v>
      </c>
      <c r="AF393" s="462">
        <f>IF(T393="yes",+INDEX('Final Comp Values'!$BV:$BV,MATCH('Monthy Targets'!$B393,'Final Comp Values'!$C:$C,0)),0)</f>
        <v>0</v>
      </c>
      <c r="AG393" s="462">
        <f>IF(U393="yes",+INDEX('Final Comp Values'!$BV:$BV,MATCH('Monthy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2">
        <f>IF(J394="yes",+INDEX('Final Comp Values'!$AY:$AY,MATCH('Monthy Targets'!$B394,'Final Comp Values'!C:C,0)),0)</f>
        <v>0</v>
      </c>
      <c r="W394" s="462">
        <f>IF(K394="yes",+INDEX('Final Comp Values'!$AY:$AY,MATCH('Monthy Targets'!$B394,'Final Comp Values'!$C:$C,0)),0)</f>
        <v>0</v>
      </c>
      <c r="X394" s="462">
        <f>IF(L394="yes",+INDEX('Final Comp Values'!$AY:$AY,MATCH('Monthy Targets'!$B394,'Final Comp Values'!$C:$C,0)),0)</f>
        <v>0</v>
      </c>
      <c r="Y394" s="462">
        <f>IF(M394="yes",+INDEX('Final Comp Values'!$BN:$BN,MATCH('Monthy Targets'!$B394,'Final Comp Values'!$C:$C,0)),0)</f>
        <v>0</v>
      </c>
      <c r="Z394" s="462">
        <f>IF(N394="yes",+INDEX('Final Comp Values'!$BN:$BN,MATCH('Monthy Targets'!$B394,'Final Comp Values'!$C:$C,0)),0)</f>
        <v>0</v>
      </c>
      <c r="AA394" s="462">
        <f>IF(O394="yes",+INDEX('Final Comp Values'!$BN:$BN,MATCH('Monthy Targets'!$B394,'Final Comp Values'!$C:$C,0)),0)</f>
        <v>0</v>
      </c>
      <c r="AB394" s="462">
        <f>IF(P394="yes",+INDEX('Final Comp Values'!$BR:$BR,MATCH('Monthy Targets'!$B394,'Final Comp Values'!$C:$C,0)),0)</f>
        <v>0</v>
      </c>
      <c r="AC394" s="462">
        <f>IF(Q394="yes",+INDEX('Final Comp Values'!$BR:$BR,MATCH('Monthy Targets'!$B394,'Final Comp Values'!$C:$C,0)),0)</f>
        <v>0</v>
      </c>
      <c r="AD394" s="462">
        <f>IF(R394="yes",+INDEX('Final Comp Values'!$BR:$BR,MATCH('Monthy Targets'!$B394,'Final Comp Values'!$C:$C,0)),0)</f>
        <v>0</v>
      </c>
      <c r="AE394" s="462">
        <f>IF(S394="yes",+INDEX('Final Comp Values'!$BV:$BV,MATCH('Monthy Targets'!$B394,'Final Comp Values'!$C:$C,0)),0)</f>
        <v>0</v>
      </c>
      <c r="AF394" s="462">
        <f>IF(T394="yes",+INDEX('Final Comp Values'!$BV:$BV,MATCH('Monthy Targets'!$B394,'Final Comp Values'!$C:$C,0)),0)</f>
        <v>0</v>
      </c>
      <c r="AG394" s="462">
        <f>IF(U394="yes",+INDEX('Final Comp Values'!$BV:$BV,MATCH('Monthy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t="str">
        <f>_xlfn.IFNA(+INDEX(Comp1!I:I,MATCH($B395,Comp1!$B:$B,0)),"No")</f>
        <v>Yes</v>
      </c>
      <c r="P395" s="14" t="str">
        <f>_xlfn.IFNA(+INDEX(Comp1!J:J,MATCH($B395,Comp1!$B:$B,0)),"No")</f>
        <v>Yes</v>
      </c>
      <c r="Q395" s="14">
        <f>_xlfn.IFNA(+INDEX(Comp1!K:K,MATCH($B395,Comp1!$B:$B,0)),"No")</f>
        <v>0</v>
      </c>
      <c r="R395" s="14">
        <f>_xlfn.IFNA(+INDEX(Comp1!L:L,MATCH($B395,Comp1!$B:$B,0)),"No")</f>
        <v>0</v>
      </c>
      <c r="S395" s="14">
        <f>_xlfn.IFNA(+INDEX(Comp1!M:M,MATCH($B395,Comp1!$B:$B,0)),"No")</f>
        <v>0</v>
      </c>
      <c r="T395" s="14">
        <f>_xlfn.IFNA(+INDEX(Comp1!N:N,MATCH($B395,Comp1!$B:$B,0)),"No")</f>
        <v>0</v>
      </c>
      <c r="U395" s="14">
        <f>_xlfn.IFNA(+INDEX(Comp1!O:O,MATCH($B395,Comp1!$B:$B,0)),"No")</f>
        <v>0</v>
      </c>
      <c r="V395" s="462">
        <f>IF(J395="yes",+INDEX('Final Comp Values'!$AY:$AY,MATCH('Monthy Targets'!$B395,'Final Comp Values'!C:C,0)),0)</f>
        <v>3.01</v>
      </c>
      <c r="W395" s="462">
        <f>IF(K395="yes",+INDEX('Final Comp Values'!$AY:$AY,MATCH('Monthy Targets'!$B395,'Final Comp Values'!$C:$C,0)),0)</f>
        <v>3.01</v>
      </c>
      <c r="X395" s="462">
        <f>IF(L395="yes",+INDEX('Final Comp Values'!$AY:$AY,MATCH('Monthy Targets'!$B395,'Final Comp Values'!$C:$C,0)),0)</f>
        <v>3.01</v>
      </c>
      <c r="Y395" s="462">
        <f>IF(M395="yes",+INDEX('Final Comp Values'!$BN:$BN,MATCH('Monthy Targets'!$B395,'Final Comp Values'!$C:$C,0)),0)</f>
        <v>3.01</v>
      </c>
      <c r="Z395" s="462">
        <f>IF(N395="yes",+INDEX('Final Comp Values'!$BN:$BN,MATCH('Monthy Targets'!$B395,'Final Comp Values'!$C:$C,0)),0)</f>
        <v>3.01</v>
      </c>
      <c r="AA395" s="462">
        <f>IF(O395="yes",+INDEX('Final Comp Values'!$BN:$BN,MATCH('Monthy Targets'!$B395,'Final Comp Values'!$C:$C,0)),0)</f>
        <v>3.01</v>
      </c>
      <c r="AB395" s="462">
        <f>IF(P395="yes",+INDEX('Final Comp Values'!$BR:$BR,MATCH('Monthy Targets'!$B395,'Final Comp Values'!$C:$C,0)),0)</f>
        <v>3.03</v>
      </c>
      <c r="AC395" s="462">
        <f>IF(Q395="yes",+INDEX('Final Comp Values'!$BR:$BR,MATCH('Monthy Targets'!$B395,'Final Comp Values'!$C:$C,0)),0)</f>
        <v>0</v>
      </c>
      <c r="AD395" s="462">
        <f>IF(R395="yes",+INDEX('Final Comp Values'!$BR:$BR,MATCH('Monthy Targets'!$B395,'Final Comp Values'!$C:$C,0)),0)</f>
        <v>0</v>
      </c>
      <c r="AE395" s="462">
        <f>IF(S395="yes",+INDEX('Final Comp Values'!$BV:$BV,MATCH('Monthy Targets'!$B395,'Final Comp Values'!$C:$C,0)),0)</f>
        <v>0</v>
      </c>
      <c r="AF395" s="462">
        <f>IF(T395="yes",+INDEX('Final Comp Values'!$BV:$BV,MATCH('Monthy Targets'!$B395,'Final Comp Values'!$C:$C,0)),0)</f>
        <v>0</v>
      </c>
      <c r="AG395" s="462">
        <f>IF(U395="yes",+INDEX('Final Comp Values'!$BV:$BV,MATCH('Monthy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t="str">
        <f>_xlfn.IFNA(+INDEX(Comp1!I:I,MATCH($B396,Comp1!$B:$B,0)),"No")</f>
        <v>Yes</v>
      </c>
      <c r="P396" s="14" t="str">
        <f>_xlfn.IFNA(+INDEX(Comp1!J:J,MATCH($B396,Comp1!$B:$B,0)),"No")</f>
        <v>Yes</v>
      </c>
      <c r="Q396" s="14">
        <f>_xlfn.IFNA(+INDEX(Comp1!K:K,MATCH($B396,Comp1!$B:$B,0)),"No")</f>
        <v>0</v>
      </c>
      <c r="R396" s="14">
        <f>_xlfn.IFNA(+INDEX(Comp1!L:L,MATCH($B396,Comp1!$B:$B,0)),"No")</f>
        <v>0</v>
      </c>
      <c r="S396" s="14">
        <f>_xlfn.IFNA(+INDEX(Comp1!M:M,MATCH($B396,Comp1!$B:$B,0)),"No")</f>
        <v>0</v>
      </c>
      <c r="T396" s="14">
        <f>_xlfn.IFNA(+INDEX(Comp1!N:N,MATCH($B396,Comp1!$B:$B,0)),"No")</f>
        <v>0</v>
      </c>
      <c r="U396" s="14">
        <f>_xlfn.IFNA(+INDEX(Comp1!O:O,MATCH($B396,Comp1!$B:$B,0)),"No")</f>
        <v>0</v>
      </c>
      <c r="V396" s="462">
        <f>IF(J396="yes",+INDEX('Final Comp Values'!$AY:$AY,MATCH('Monthy Targets'!$B396,'Final Comp Values'!C:C,0)),0)</f>
        <v>3.34</v>
      </c>
      <c r="W396" s="462">
        <f>IF(K396="yes",+INDEX('Final Comp Values'!$AY:$AY,MATCH('Monthy Targets'!$B396,'Final Comp Values'!$C:$C,0)),0)</f>
        <v>3.34</v>
      </c>
      <c r="X396" s="462">
        <f>IF(L396="yes",+INDEX('Final Comp Values'!$AY:$AY,MATCH('Monthy Targets'!$B396,'Final Comp Values'!$C:$C,0)),0)</f>
        <v>3.34</v>
      </c>
      <c r="Y396" s="462">
        <f>IF(M396="yes",+INDEX('Final Comp Values'!$BN:$BN,MATCH('Monthy Targets'!$B396,'Final Comp Values'!$C:$C,0)),0)</f>
        <v>3.34</v>
      </c>
      <c r="Z396" s="462">
        <f>IF(N396="yes",+INDEX('Final Comp Values'!$BN:$BN,MATCH('Monthy Targets'!$B396,'Final Comp Values'!$C:$C,0)),0)</f>
        <v>3.34</v>
      </c>
      <c r="AA396" s="462">
        <f>IF(O396="yes",+INDEX('Final Comp Values'!$BN:$BN,MATCH('Monthy Targets'!$B396,'Final Comp Values'!$C:$C,0)),0)</f>
        <v>3.34</v>
      </c>
      <c r="AB396" s="462">
        <f>IF(P396="yes",+INDEX('Final Comp Values'!$BR:$BR,MATCH('Monthy Targets'!$B396,'Final Comp Values'!$C:$C,0)),0)</f>
        <v>3.36</v>
      </c>
      <c r="AC396" s="462">
        <f>IF(Q396="yes",+INDEX('Final Comp Values'!$BR:$BR,MATCH('Monthy Targets'!$B396,'Final Comp Values'!$C:$C,0)),0)</f>
        <v>0</v>
      </c>
      <c r="AD396" s="462">
        <f>IF(R396="yes",+INDEX('Final Comp Values'!$BR:$BR,MATCH('Monthy Targets'!$B396,'Final Comp Values'!$C:$C,0)),0)</f>
        <v>0</v>
      </c>
      <c r="AE396" s="462">
        <f>IF(S396="yes",+INDEX('Final Comp Values'!$BV:$BV,MATCH('Monthy Targets'!$B396,'Final Comp Values'!$C:$C,0)),0)</f>
        <v>0</v>
      </c>
      <c r="AF396" s="462">
        <f>IF(T396="yes",+INDEX('Final Comp Values'!$BV:$BV,MATCH('Monthy Targets'!$B396,'Final Comp Values'!$C:$C,0)),0)</f>
        <v>0</v>
      </c>
      <c r="AG396" s="462">
        <f>IF(U396="yes",+INDEX('Final Comp Values'!$BV:$BV,MATCH('Monthy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2">
        <f>IF(J397="yes",+INDEX('Final Comp Values'!$AY:$AY,MATCH('Monthy Targets'!$B397,'Final Comp Values'!C:C,0)),0)</f>
        <v>0</v>
      </c>
      <c r="W397" s="462">
        <f>IF(K397="yes",+INDEX('Final Comp Values'!$AY:$AY,MATCH('Monthy Targets'!$B397,'Final Comp Values'!$C:$C,0)),0)</f>
        <v>0</v>
      </c>
      <c r="X397" s="462">
        <f>IF(L397="yes",+INDEX('Final Comp Values'!$AY:$AY,MATCH('Monthy Targets'!$B397,'Final Comp Values'!$C:$C,0)),0)</f>
        <v>0</v>
      </c>
      <c r="Y397" s="462">
        <f>IF(M397="yes",+INDEX('Final Comp Values'!$BN:$BN,MATCH('Monthy Targets'!$B397,'Final Comp Values'!$C:$C,0)),0)</f>
        <v>0</v>
      </c>
      <c r="Z397" s="462">
        <f>IF(N397="yes",+INDEX('Final Comp Values'!$BN:$BN,MATCH('Monthy Targets'!$B397,'Final Comp Values'!$C:$C,0)),0)</f>
        <v>0</v>
      </c>
      <c r="AA397" s="462">
        <f>IF(O397="yes",+INDEX('Final Comp Values'!$BN:$BN,MATCH('Monthy Targets'!$B397,'Final Comp Values'!$C:$C,0)),0)</f>
        <v>0</v>
      </c>
      <c r="AB397" s="462">
        <f>IF(P397="yes",+INDEX('Final Comp Values'!$BR:$BR,MATCH('Monthy Targets'!$B397,'Final Comp Values'!$C:$C,0)),0)</f>
        <v>0</v>
      </c>
      <c r="AC397" s="462">
        <f>IF(Q397="yes",+INDEX('Final Comp Values'!$BR:$BR,MATCH('Monthy Targets'!$B397,'Final Comp Values'!$C:$C,0)),0)</f>
        <v>0</v>
      </c>
      <c r="AD397" s="462">
        <f>IF(R397="yes",+INDEX('Final Comp Values'!$BR:$BR,MATCH('Monthy Targets'!$B397,'Final Comp Values'!$C:$C,0)),0)</f>
        <v>0</v>
      </c>
      <c r="AE397" s="462">
        <f>IF(S397="yes",+INDEX('Final Comp Values'!$BV:$BV,MATCH('Monthy Targets'!$B397,'Final Comp Values'!$C:$C,0)),0)</f>
        <v>0</v>
      </c>
      <c r="AF397" s="462">
        <f>IF(T397="yes",+INDEX('Final Comp Values'!$BV:$BV,MATCH('Monthy Targets'!$B397,'Final Comp Values'!$C:$C,0)),0)</f>
        <v>0</v>
      </c>
      <c r="AG397" s="462">
        <f>IF(U397="yes",+INDEX('Final Comp Values'!$BV:$BV,MATCH('Monthy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t="str">
        <f>_xlfn.IFNA(+INDEX(Comp1!I:I,MATCH($B398,Comp1!$B:$B,0)),"No")</f>
        <v>Yes</v>
      </c>
      <c r="P398" s="14" t="str">
        <f>_xlfn.IFNA(+INDEX(Comp1!J:J,MATCH($B398,Comp1!$B:$B,0)),"No")</f>
        <v>Yes</v>
      </c>
      <c r="Q398" s="14">
        <f>_xlfn.IFNA(+INDEX(Comp1!K:K,MATCH($B398,Comp1!$B:$B,0)),"No")</f>
        <v>0</v>
      </c>
      <c r="R398" s="14">
        <f>_xlfn.IFNA(+INDEX(Comp1!L:L,MATCH($B398,Comp1!$B:$B,0)),"No")</f>
        <v>0</v>
      </c>
      <c r="S398" s="14">
        <f>_xlfn.IFNA(+INDEX(Comp1!M:M,MATCH($B398,Comp1!$B:$B,0)),"No")</f>
        <v>0</v>
      </c>
      <c r="T398" s="14">
        <f>_xlfn.IFNA(+INDEX(Comp1!N:N,MATCH($B398,Comp1!$B:$B,0)),"No")</f>
        <v>0</v>
      </c>
      <c r="U398" s="14">
        <f>_xlfn.IFNA(+INDEX(Comp1!O:O,MATCH($B398,Comp1!$B:$B,0)),"No")</f>
        <v>0</v>
      </c>
      <c r="V398" s="462">
        <f>IF(J398="yes",+INDEX('Final Comp Values'!$AY:$AY,MATCH('Monthy Targets'!$B398,'Final Comp Values'!C:C,0)),0)</f>
        <v>3.08</v>
      </c>
      <c r="W398" s="462">
        <f>IF(K398="yes",+INDEX('Final Comp Values'!$AY:$AY,MATCH('Monthy Targets'!$B398,'Final Comp Values'!$C:$C,0)),0)</f>
        <v>3.08</v>
      </c>
      <c r="X398" s="462">
        <f>IF(L398="yes",+INDEX('Final Comp Values'!$AY:$AY,MATCH('Monthy Targets'!$B398,'Final Comp Values'!$C:$C,0)),0)</f>
        <v>3.08</v>
      </c>
      <c r="Y398" s="462">
        <f>IF(M398="yes",+INDEX('Final Comp Values'!$BN:$BN,MATCH('Monthy Targets'!$B398,'Final Comp Values'!$C:$C,0)),0)</f>
        <v>3.08</v>
      </c>
      <c r="Z398" s="462">
        <f>IF(N398="yes",+INDEX('Final Comp Values'!$BN:$BN,MATCH('Monthy Targets'!$B398,'Final Comp Values'!$C:$C,0)),0)</f>
        <v>3.08</v>
      </c>
      <c r="AA398" s="462">
        <f>IF(O398="yes",+INDEX('Final Comp Values'!$BN:$BN,MATCH('Monthy Targets'!$B398,'Final Comp Values'!$C:$C,0)),0)</f>
        <v>3.08</v>
      </c>
      <c r="AB398" s="462">
        <f>IF(P398="yes",+INDEX('Final Comp Values'!$BR:$BR,MATCH('Monthy Targets'!$B398,'Final Comp Values'!$C:$C,0)),0)</f>
        <v>3.09</v>
      </c>
      <c r="AC398" s="462">
        <f>IF(Q398="yes",+INDEX('Final Comp Values'!$BR:$BR,MATCH('Monthy Targets'!$B398,'Final Comp Values'!$C:$C,0)),0)</f>
        <v>0</v>
      </c>
      <c r="AD398" s="462">
        <f>IF(R398="yes",+INDEX('Final Comp Values'!$BR:$BR,MATCH('Monthy Targets'!$B398,'Final Comp Values'!$C:$C,0)),0)</f>
        <v>0</v>
      </c>
      <c r="AE398" s="462">
        <f>IF(S398="yes",+INDEX('Final Comp Values'!$BV:$BV,MATCH('Monthy Targets'!$B398,'Final Comp Values'!$C:$C,0)),0)</f>
        <v>0</v>
      </c>
      <c r="AF398" s="462">
        <f>IF(T398="yes",+INDEX('Final Comp Values'!$BV:$BV,MATCH('Monthy Targets'!$B398,'Final Comp Values'!$C:$C,0)),0)</f>
        <v>0</v>
      </c>
      <c r="AG398" s="462">
        <f>IF(U398="yes",+INDEX('Final Comp Values'!$BV:$BV,MATCH('Monthy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t="str">
        <f>_xlfn.IFNA(+INDEX(Comp1!I:I,MATCH($B399,Comp1!$B:$B,0)),"No")</f>
        <v>Yes</v>
      </c>
      <c r="P399" s="14" t="str">
        <f>_xlfn.IFNA(+INDEX(Comp1!J:J,MATCH($B399,Comp1!$B:$B,0)),"No")</f>
        <v>Yes</v>
      </c>
      <c r="Q399" s="14">
        <f>_xlfn.IFNA(+INDEX(Comp1!K:K,MATCH($B399,Comp1!$B:$B,0)),"No")</f>
        <v>0</v>
      </c>
      <c r="R399" s="14">
        <f>_xlfn.IFNA(+INDEX(Comp1!L:L,MATCH($B399,Comp1!$B:$B,0)),"No")</f>
        <v>0</v>
      </c>
      <c r="S399" s="14">
        <f>_xlfn.IFNA(+INDEX(Comp1!M:M,MATCH($B399,Comp1!$B:$B,0)),"No")</f>
        <v>0</v>
      </c>
      <c r="T399" s="14">
        <f>_xlfn.IFNA(+INDEX(Comp1!N:N,MATCH($B399,Comp1!$B:$B,0)),"No")</f>
        <v>0</v>
      </c>
      <c r="U399" s="14">
        <f>_xlfn.IFNA(+INDEX(Comp1!O:O,MATCH($B399,Comp1!$B:$B,0)),"No")</f>
        <v>0</v>
      </c>
      <c r="V399" s="462">
        <f>IF(J399="yes",+INDEX('Final Comp Values'!$AY:$AY,MATCH('Monthy Targets'!$B399,'Final Comp Values'!C:C,0)),0)</f>
        <v>9.5299999999999994</v>
      </c>
      <c r="W399" s="462">
        <f>IF(K399="yes",+INDEX('Final Comp Values'!$AY:$AY,MATCH('Monthy Targets'!$B399,'Final Comp Values'!$C:$C,0)),0)</f>
        <v>9.5299999999999994</v>
      </c>
      <c r="X399" s="462">
        <f>IF(L399="yes",+INDEX('Final Comp Values'!$AY:$AY,MATCH('Monthy Targets'!$B399,'Final Comp Values'!$C:$C,0)),0)</f>
        <v>9.5299999999999994</v>
      </c>
      <c r="Y399" s="462">
        <f>IF(M399="yes",+INDEX('Final Comp Values'!$BN:$BN,MATCH('Monthy Targets'!$B399,'Final Comp Values'!$C:$C,0)),0)</f>
        <v>9.5299999999999994</v>
      </c>
      <c r="Z399" s="462">
        <f>IF(N399="yes",+INDEX('Final Comp Values'!$BN:$BN,MATCH('Monthy Targets'!$B399,'Final Comp Values'!$C:$C,0)),0)</f>
        <v>9.5299999999999994</v>
      </c>
      <c r="AA399" s="462">
        <f>IF(O399="yes",+INDEX('Final Comp Values'!$BN:$BN,MATCH('Monthy Targets'!$B399,'Final Comp Values'!$C:$C,0)),0)</f>
        <v>9.5299999999999994</v>
      </c>
      <c r="AB399" s="462">
        <f>IF(P399="yes",+INDEX('Final Comp Values'!$BR:$BR,MATCH('Monthy Targets'!$B399,'Final Comp Values'!$C:$C,0)),0)</f>
        <v>9.58</v>
      </c>
      <c r="AC399" s="462">
        <f>IF(Q399="yes",+INDEX('Final Comp Values'!$BR:$BR,MATCH('Monthy Targets'!$B399,'Final Comp Values'!$C:$C,0)),0)</f>
        <v>0</v>
      </c>
      <c r="AD399" s="462">
        <f>IF(R399="yes",+INDEX('Final Comp Values'!$BR:$BR,MATCH('Monthy Targets'!$B399,'Final Comp Values'!$C:$C,0)),0)</f>
        <v>0</v>
      </c>
      <c r="AE399" s="462">
        <f>IF(S399="yes",+INDEX('Final Comp Values'!$BV:$BV,MATCH('Monthy Targets'!$B399,'Final Comp Values'!$C:$C,0)),0)</f>
        <v>0</v>
      </c>
      <c r="AF399" s="462">
        <f>IF(T399="yes",+INDEX('Final Comp Values'!$BV:$BV,MATCH('Monthy Targets'!$B399,'Final Comp Values'!$C:$C,0)),0)</f>
        <v>0</v>
      </c>
      <c r="AG399" s="462">
        <f>IF(U399="yes",+INDEX('Final Comp Values'!$BV:$BV,MATCH('Monthy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t="str">
        <f>_xlfn.IFNA(+INDEX(Comp1!I:I,MATCH($B400,Comp1!$B:$B,0)),"No")</f>
        <v>Yes</v>
      </c>
      <c r="P400" s="14" t="str">
        <f>_xlfn.IFNA(+INDEX(Comp1!J:J,MATCH($B400,Comp1!$B:$B,0)),"No")</f>
        <v>Yes</v>
      </c>
      <c r="Q400" s="14">
        <f>_xlfn.IFNA(+INDEX(Comp1!K:K,MATCH($B400,Comp1!$B:$B,0)),"No")</f>
        <v>0</v>
      </c>
      <c r="R400" s="14">
        <f>_xlfn.IFNA(+INDEX(Comp1!L:L,MATCH($B400,Comp1!$B:$B,0)),"No")</f>
        <v>0</v>
      </c>
      <c r="S400" s="14">
        <f>_xlfn.IFNA(+INDEX(Comp1!M:M,MATCH($B400,Comp1!$B:$B,0)),"No")</f>
        <v>0</v>
      </c>
      <c r="T400" s="14">
        <f>_xlfn.IFNA(+INDEX(Comp1!N:N,MATCH($B400,Comp1!$B:$B,0)),"No")</f>
        <v>0</v>
      </c>
      <c r="U400" s="14">
        <f>_xlfn.IFNA(+INDEX(Comp1!O:O,MATCH($B400,Comp1!$B:$B,0)),"No")</f>
        <v>0</v>
      </c>
      <c r="V400" s="462">
        <f>IF(J400="yes",+INDEX('Final Comp Values'!$AY:$AY,MATCH('Monthy Targets'!$B400,'Final Comp Values'!C:C,0)),0)</f>
        <v>5.92</v>
      </c>
      <c r="W400" s="462">
        <f>IF(K400="yes",+INDEX('Final Comp Values'!$AY:$AY,MATCH('Monthy Targets'!$B400,'Final Comp Values'!$C:$C,0)),0)</f>
        <v>5.92</v>
      </c>
      <c r="X400" s="462">
        <f>IF(L400="yes",+INDEX('Final Comp Values'!$AY:$AY,MATCH('Monthy Targets'!$B400,'Final Comp Values'!$C:$C,0)),0)</f>
        <v>5.92</v>
      </c>
      <c r="Y400" s="462">
        <f>IF(M400="yes",+INDEX('Final Comp Values'!$BN:$BN,MATCH('Monthy Targets'!$B400,'Final Comp Values'!$C:$C,0)),0)</f>
        <v>5.92</v>
      </c>
      <c r="Z400" s="462">
        <f>IF(N400="yes",+INDEX('Final Comp Values'!$BN:$BN,MATCH('Monthy Targets'!$B400,'Final Comp Values'!$C:$C,0)),0)</f>
        <v>5.92</v>
      </c>
      <c r="AA400" s="462">
        <f>IF(O400="yes",+INDEX('Final Comp Values'!$BN:$BN,MATCH('Monthy Targets'!$B400,'Final Comp Values'!$C:$C,0)),0)</f>
        <v>5.92</v>
      </c>
      <c r="AB400" s="462">
        <f>IF(P400="yes",+INDEX('Final Comp Values'!$BR:$BR,MATCH('Monthy Targets'!$B400,'Final Comp Values'!$C:$C,0)),0)</f>
        <v>5.95</v>
      </c>
      <c r="AC400" s="462">
        <f>IF(Q400="yes",+INDEX('Final Comp Values'!$BR:$BR,MATCH('Monthy Targets'!$B400,'Final Comp Values'!$C:$C,0)),0)</f>
        <v>0</v>
      </c>
      <c r="AD400" s="462">
        <f>IF(R400="yes",+INDEX('Final Comp Values'!$BR:$BR,MATCH('Monthy Targets'!$B400,'Final Comp Values'!$C:$C,0)),0)</f>
        <v>0</v>
      </c>
      <c r="AE400" s="462">
        <f>IF(S400="yes",+INDEX('Final Comp Values'!$BV:$BV,MATCH('Monthy Targets'!$B400,'Final Comp Values'!$C:$C,0)),0)</f>
        <v>0</v>
      </c>
      <c r="AF400" s="462">
        <f>IF(T400="yes",+INDEX('Final Comp Values'!$BV:$BV,MATCH('Monthy Targets'!$B400,'Final Comp Values'!$C:$C,0)),0)</f>
        <v>0</v>
      </c>
      <c r="AG400" s="462">
        <f>IF(U400="yes",+INDEX('Final Comp Values'!$BV:$BV,MATCH('Monthy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t="str">
        <f>_xlfn.IFNA(+INDEX(Comp1!I:I,MATCH($B401,Comp1!$B:$B,0)),"No")</f>
        <v>Yes</v>
      </c>
      <c r="P401" s="14" t="str">
        <f>_xlfn.IFNA(+INDEX(Comp1!J:J,MATCH($B401,Comp1!$B:$B,0)),"No")</f>
        <v>Yes</v>
      </c>
      <c r="Q401" s="14">
        <f>_xlfn.IFNA(+INDEX(Comp1!K:K,MATCH($B401,Comp1!$B:$B,0)),"No")</f>
        <v>0</v>
      </c>
      <c r="R401" s="14">
        <f>_xlfn.IFNA(+INDEX(Comp1!L:L,MATCH($B401,Comp1!$B:$B,0)),"No")</f>
        <v>0</v>
      </c>
      <c r="S401" s="14">
        <f>_xlfn.IFNA(+INDEX(Comp1!M:M,MATCH($B401,Comp1!$B:$B,0)),"No")</f>
        <v>0</v>
      </c>
      <c r="T401" s="14">
        <f>_xlfn.IFNA(+INDEX(Comp1!N:N,MATCH($B401,Comp1!$B:$B,0)),"No")</f>
        <v>0</v>
      </c>
      <c r="U401" s="14">
        <f>_xlfn.IFNA(+INDEX(Comp1!O:O,MATCH($B401,Comp1!$B:$B,0)),"No")</f>
        <v>0</v>
      </c>
      <c r="V401" s="462">
        <f>IF(J401="yes",+INDEX('Final Comp Values'!$AY:$AY,MATCH('Monthy Targets'!$B401,'Final Comp Values'!C:C,0)),0)</f>
        <v>8.75</v>
      </c>
      <c r="W401" s="462">
        <f>IF(K401="yes",+INDEX('Final Comp Values'!$AY:$AY,MATCH('Monthy Targets'!$B401,'Final Comp Values'!$C:$C,0)),0)</f>
        <v>8.75</v>
      </c>
      <c r="X401" s="462">
        <f>IF(L401="yes",+INDEX('Final Comp Values'!$AY:$AY,MATCH('Monthy Targets'!$B401,'Final Comp Values'!$C:$C,0)),0)</f>
        <v>8.75</v>
      </c>
      <c r="Y401" s="462">
        <f>IF(M401="yes",+INDEX('Final Comp Values'!$BN:$BN,MATCH('Monthy Targets'!$B401,'Final Comp Values'!$C:$C,0)),0)</f>
        <v>8.75</v>
      </c>
      <c r="Z401" s="462">
        <f>IF(N401="yes",+INDEX('Final Comp Values'!$BN:$BN,MATCH('Monthy Targets'!$B401,'Final Comp Values'!$C:$C,0)),0)</f>
        <v>8.75</v>
      </c>
      <c r="AA401" s="462">
        <f>IF(O401="yes",+INDEX('Final Comp Values'!$BN:$BN,MATCH('Monthy Targets'!$B401,'Final Comp Values'!$C:$C,0)),0)</f>
        <v>8.75</v>
      </c>
      <c r="AB401" s="462">
        <f>IF(P401="yes",+INDEX('Final Comp Values'!$BR:$BR,MATCH('Monthy Targets'!$B401,'Final Comp Values'!$C:$C,0)),0)</f>
        <v>8.7899999999999991</v>
      </c>
      <c r="AC401" s="462">
        <f>IF(Q401="yes",+INDEX('Final Comp Values'!$BR:$BR,MATCH('Monthy Targets'!$B401,'Final Comp Values'!$C:$C,0)),0)</f>
        <v>0</v>
      </c>
      <c r="AD401" s="462">
        <f>IF(R401="yes",+INDEX('Final Comp Values'!$BR:$BR,MATCH('Monthy Targets'!$B401,'Final Comp Values'!$C:$C,0)),0)</f>
        <v>0</v>
      </c>
      <c r="AE401" s="462">
        <f>IF(S401="yes",+INDEX('Final Comp Values'!$BV:$BV,MATCH('Monthy Targets'!$B401,'Final Comp Values'!$C:$C,0)),0)</f>
        <v>0</v>
      </c>
      <c r="AF401" s="462">
        <f>IF(T401="yes",+INDEX('Final Comp Values'!$BV:$BV,MATCH('Monthy Targets'!$B401,'Final Comp Values'!$C:$C,0)),0)</f>
        <v>0</v>
      </c>
      <c r="AG401" s="462">
        <f>IF(U401="yes",+INDEX('Final Comp Values'!$BV:$BV,MATCH('Monthy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2">
        <f>IF(J402="yes",+INDEX('Final Comp Values'!$AY:$AY,MATCH('Monthy Targets'!$B402,'Final Comp Values'!C:C,0)),0)</f>
        <v>0</v>
      </c>
      <c r="W402" s="462">
        <f>IF(K402="yes",+INDEX('Final Comp Values'!$AY:$AY,MATCH('Monthy Targets'!$B402,'Final Comp Values'!$C:$C,0)),0)</f>
        <v>0</v>
      </c>
      <c r="X402" s="462">
        <f>IF(L402="yes",+INDEX('Final Comp Values'!$AY:$AY,MATCH('Monthy Targets'!$B402,'Final Comp Values'!$C:$C,0)),0)</f>
        <v>0</v>
      </c>
      <c r="Y402" s="462">
        <f>IF(M402="yes",+INDEX('Final Comp Values'!$BN:$BN,MATCH('Monthy Targets'!$B402,'Final Comp Values'!$C:$C,0)),0)</f>
        <v>0</v>
      </c>
      <c r="Z402" s="462">
        <f>IF(N402="yes",+INDEX('Final Comp Values'!$BN:$BN,MATCH('Monthy Targets'!$B402,'Final Comp Values'!$C:$C,0)),0)</f>
        <v>0</v>
      </c>
      <c r="AA402" s="462">
        <f>IF(O402="yes",+INDEX('Final Comp Values'!$BN:$BN,MATCH('Monthy Targets'!$B402,'Final Comp Values'!$C:$C,0)),0)</f>
        <v>0</v>
      </c>
      <c r="AB402" s="462">
        <f>IF(P402="yes",+INDEX('Final Comp Values'!$BR:$BR,MATCH('Monthy Targets'!$B402,'Final Comp Values'!$C:$C,0)),0)</f>
        <v>0</v>
      </c>
      <c r="AC402" s="462">
        <f>IF(Q402="yes",+INDEX('Final Comp Values'!$BR:$BR,MATCH('Monthy Targets'!$B402,'Final Comp Values'!$C:$C,0)),0)</f>
        <v>0</v>
      </c>
      <c r="AD402" s="462">
        <f>IF(R402="yes",+INDEX('Final Comp Values'!$BR:$BR,MATCH('Monthy Targets'!$B402,'Final Comp Values'!$C:$C,0)),0)</f>
        <v>0</v>
      </c>
      <c r="AE402" s="462">
        <f>IF(S402="yes",+INDEX('Final Comp Values'!$BV:$BV,MATCH('Monthy Targets'!$B402,'Final Comp Values'!$C:$C,0)),0)</f>
        <v>0</v>
      </c>
      <c r="AF402" s="462">
        <f>IF(T402="yes",+INDEX('Final Comp Values'!$BV:$BV,MATCH('Monthy Targets'!$B402,'Final Comp Values'!$C:$C,0)),0)</f>
        <v>0</v>
      </c>
      <c r="AG402" s="462">
        <f>IF(U402="yes",+INDEX('Final Comp Values'!$BV:$BV,MATCH('Monthy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t="str">
        <f>_xlfn.IFNA(+INDEX(Comp1!I:I,MATCH($B403,Comp1!$B:$B,0)),"No")</f>
        <v>Yes</v>
      </c>
      <c r="P403" s="14" t="str">
        <f>_xlfn.IFNA(+INDEX(Comp1!J:J,MATCH($B403,Comp1!$B:$B,0)),"No")</f>
        <v>Yes</v>
      </c>
      <c r="Q403" s="14">
        <f>_xlfn.IFNA(+INDEX(Comp1!K:K,MATCH($B403,Comp1!$B:$B,0)),"No")</f>
        <v>0</v>
      </c>
      <c r="R403" s="14">
        <f>_xlfn.IFNA(+INDEX(Comp1!L:L,MATCH($B403,Comp1!$B:$B,0)),"No")</f>
        <v>0</v>
      </c>
      <c r="S403" s="14">
        <f>_xlfn.IFNA(+INDEX(Comp1!M:M,MATCH($B403,Comp1!$B:$B,0)),"No")</f>
        <v>0</v>
      </c>
      <c r="T403" s="14">
        <f>_xlfn.IFNA(+INDEX(Comp1!N:N,MATCH($B403,Comp1!$B:$B,0)),"No")</f>
        <v>0</v>
      </c>
      <c r="U403" s="14">
        <f>_xlfn.IFNA(+INDEX(Comp1!O:O,MATCH($B403,Comp1!$B:$B,0)),"No")</f>
        <v>0</v>
      </c>
      <c r="V403" s="462">
        <f>IF(J403="yes",+INDEX('Final Comp Values'!$AY:$AY,MATCH('Monthy Targets'!$B403,'Final Comp Values'!C:C,0)),0)</f>
        <v>7</v>
      </c>
      <c r="W403" s="462">
        <f>IF(K403="yes",+INDEX('Final Comp Values'!$AY:$AY,MATCH('Monthy Targets'!$B403,'Final Comp Values'!$C:$C,0)),0)</f>
        <v>7</v>
      </c>
      <c r="X403" s="462">
        <f>IF(L403="yes",+INDEX('Final Comp Values'!$AY:$AY,MATCH('Monthy Targets'!$B403,'Final Comp Values'!$C:$C,0)),0)</f>
        <v>7</v>
      </c>
      <c r="Y403" s="462">
        <f>IF(M403="yes",+INDEX('Final Comp Values'!$BN:$BN,MATCH('Monthy Targets'!$B403,'Final Comp Values'!$C:$C,0)),0)</f>
        <v>7</v>
      </c>
      <c r="Z403" s="462">
        <f>IF(N403="yes",+INDEX('Final Comp Values'!$BN:$BN,MATCH('Monthy Targets'!$B403,'Final Comp Values'!$C:$C,0)),0)</f>
        <v>7</v>
      </c>
      <c r="AA403" s="462">
        <f>IF(O403="yes",+INDEX('Final Comp Values'!$BN:$BN,MATCH('Monthy Targets'!$B403,'Final Comp Values'!$C:$C,0)),0)</f>
        <v>7</v>
      </c>
      <c r="AB403" s="462">
        <f>IF(P403="yes",+INDEX('Final Comp Values'!$BR:$BR,MATCH('Monthy Targets'!$B403,'Final Comp Values'!$C:$C,0)),0)</f>
        <v>7.03</v>
      </c>
      <c r="AC403" s="462">
        <f>IF(Q403="yes",+INDEX('Final Comp Values'!$BR:$BR,MATCH('Monthy Targets'!$B403,'Final Comp Values'!$C:$C,0)),0)</f>
        <v>0</v>
      </c>
      <c r="AD403" s="462">
        <f>IF(R403="yes",+INDEX('Final Comp Values'!$BR:$BR,MATCH('Monthy Targets'!$B403,'Final Comp Values'!$C:$C,0)),0)</f>
        <v>0</v>
      </c>
      <c r="AE403" s="462">
        <f>IF(S403="yes",+INDEX('Final Comp Values'!$BV:$BV,MATCH('Monthy Targets'!$B403,'Final Comp Values'!$C:$C,0)),0)</f>
        <v>0</v>
      </c>
      <c r="AF403" s="462">
        <f>IF(T403="yes",+INDEX('Final Comp Values'!$BV:$BV,MATCH('Monthy Targets'!$B403,'Final Comp Values'!$C:$C,0)),0)</f>
        <v>0</v>
      </c>
      <c r="AG403" s="462">
        <f>IF(U403="yes",+INDEX('Final Comp Values'!$BV:$BV,MATCH('Monthy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t="str">
        <f>_xlfn.IFNA(+INDEX(Comp1!I:I,MATCH($B404,Comp1!$B:$B,0)),"No")</f>
        <v>Yes</v>
      </c>
      <c r="P404" s="14" t="str">
        <f>_xlfn.IFNA(+INDEX(Comp1!J:J,MATCH($B404,Comp1!$B:$B,0)),"No")</f>
        <v>Yes</v>
      </c>
      <c r="Q404" s="14">
        <f>_xlfn.IFNA(+INDEX(Comp1!K:K,MATCH($B404,Comp1!$B:$B,0)),"No")</f>
        <v>0</v>
      </c>
      <c r="R404" s="14">
        <f>_xlfn.IFNA(+INDEX(Comp1!L:L,MATCH($B404,Comp1!$B:$B,0)),"No")</f>
        <v>0</v>
      </c>
      <c r="S404" s="14">
        <f>_xlfn.IFNA(+INDEX(Comp1!M:M,MATCH($B404,Comp1!$B:$B,0)),"No")</f>
        <v>0</v>
      </c>
      <c r="T404" s="14">
        <f>_xlfn.IFNA(+INDEX(Comp1!N:N,MATCH($B404,Comp1!$B:$B,0)),"No")</f>
        <v>0</v>
      </c>
      <c r="U404" s="14">
        <f>_xlfn.IFNA(+INDEX(Comp1!O:O,MATCH($B404,Comp1!$B:$B,0)),"No")</f>
        <v>0</v>
      </c>
      <c r="V404" s="462">
        <f>IF(J404="yes",+INDEX('Final Comp Values'!$AY:$AY,MATCH('Monthy Targets'!$B404,'Final Comp Values'!C:C,0)),0)</f>
        <v>22.16</v>
      </c>
      <c r="W404" s="462">
        <f>IF(K404="yes",+INDEX('Final Comp Values'!$AY:$AY,MATCH('Monthy Targets'!$B404,'Final Comp Values'!$C:$C,0)),0)</f>
        <v>22.16</v>
      </c>
      <c r="X404" s="462">
        <f>IF(L404="yes",+INDEX('Final Comp Values'!$AY:$AY,MATCH('Monthy Targets'!$B404,'Final Comp Values'!$C:$C,0)),0)</f>
        <v>22.16</v>
      </c>
      <c r="Y404" s="462">
        <f>IF(M404="yes",+INDEX('Final Comp Values'!$BN:$BN,MATCH('Monthy Targets'!$B404,'Final Comp Values'!$C:$C,0)),0)</f>
        <v>22.16</v>
      </c>
      <c r="Z404" s="462">
        <f>IF(N404="yes",+INDEX('Final Comp Values'!$BN:$BN,MATCH('Monthy Targets'!$B404,'Final Comp Values'!$C:$C,0)),0)</f>
        <v>22.16</v>
      </c>
      <c r="AA404" s="462">
        <f>IF(O404="yes",+INDEX('Final Comp Values'!$BN:$BN,MATCH('Monthy Targets'!$B404,'Final Comp Values'!$C:$C,0)),0)</f>
        <v>22.16</v>
      </c>
      <c r="AB404" s="462">
        <f>IF(P404="yes",+INDEX('Final Comp Values'!$BR:$BR,MATCH('Monthy Targets'!$B404,'Final Comp Values'!$C:$C,0)),0)</f>
        <v>22.26</v>
      </c>
      <c r="AC404" s="462">
        <f>IF(Q404="yes",+INDEX('Final Comp Values'!$BR:$BR,MATCH('Monthy Targets'!$B404,'Final Comp Values'!$C:$C,0)),0)</f>
        <v>0</v>
      </c>
      <c r="AD404" s="462">
        <f>IF(R404="yes",+INDEX('Final Comp Values'!$BR:$BR,MATCH('Monthy Targets'!$B404,'Final Comp Values'!$C:$C,0)),0)</f>
        <v>0</v>
      </c>
      <c r="AE404" s="462">
        <f>IF(S404="yes",+INDEX('Final Comp Values'!$BV:$BV,MATCH('Monthy Targets'!$B404,'Final Comp Values'!$C:$C,0)),0)</f>
        <v>0</v>
      </c>
      <c r="AF404" s="462">
        <f>IF(T404="yes",+INDEX('Final Comp Values'!$BV:$BV,MATCH('Monthy Targets'!$B404,'Final Comp Values'!$C:$C,0)),0)</f>
        <v>0</v>
      </c>
      <c r="AG404" s="462">
        <f>IF(U404="yes",+INDEX('Final Comp Values'!$BV:$BV,MATCH('Monthy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t="str">
        <f>_xlfn.IFNA(+INDEX(Comp1!I:I,MATCH($B405,Comp1!$B:$B,0)),"No")</f>
        <v>Yes</v>
      </c>
      <c r="P405" s="14" t="str">
        <f>_xlfn.IFNA(+INDEX(Comp1!J:J,MATCH($B405,Comp1!$B:$B,0)),"No")</f>
        <v>Yes</v>
      </c>
      <c r="Q405" s="14">
        <f>_xlfn.IFNA(+INDEX(Comp1!K:K,MATCH($B405,Comp1!$B:$B,0)),"No")</f>
        <v>0</v>
      </c>
      <c r="R405" s="14">
        <f>_xlfn.IFNA(+INDEX(Comp1!L:L,MATCH($B405,Comp1!$B:$B,0)),"No")</f>
        <v>0</v>
      </c>
      <c r="S405" s="14">
        <f>_xlfn.IFNA(+INDEX(Comp1!M:M,MATCH($B405,Comp1!$B:$B,0)),"No")</f>
        <v>0</v>
      </c>
      <c r="T405" s="14">
        <f>_xlfn.IFNA(+INDEX(Comp1!N:N,MATCH($B405,Comp1!$B:$B,0)),"No")</f>
        <v>0</v>
      </c>
      <c r="U405" s="14">
        <f>_xlfn.IFNA(+INDEX(Comp1!O:O,MATCH($B405,Comp1!$B:$B,0)),"No")</f>
        <v>0</v>
      </c>
      <c r="V405" s="462">
        <f>IF(J405="yes",+INDEX('Final Comp Values'!$AY:$AY,MATCH('Monthy Targets'!$B405,'Final Comp Values'!C:C,0)),0)</f>
        <v>24.59</v>
      </c>
      <c r="W405" s="462">
        <f>IF(K405="yes",+INDEX('Final Comp Values'!$AY:$AY,MATCH('Monthy Targets'!$B405,'Final Comp Values'!$C:$C,0)),0)</f>
        <v>24.59</v>
      </c>
      <c r="X405" s="462">
        <f>IF(L405="yes",+INDEX('Final Comp Values'!$AY:$AY,MATCH('Monthy Targets'!$B405,'Final Comp Values'!$C:$C,0)),0)</f>
        <v>24.59</v>
      </c>
      <c r="Y405" s="462">
        <f>IF(M405="yes",+INDEX('Final Comp Values'!$BN:$BN,MATCH('Monthy Targets'!$B405,'Final Comp Values'!$C:$C,0)),0)</f>
        <v>24.59</v>
      </c>
      <c r="Z405" s="462">
        <f>IF(N405="yes",+INDEX('Final Comp Values'!$BN:$BN,MATCH('Monthy Targets'!$B405,'Final Comp Values'!$C:$C,0)),0)</f>
        <v>24.59</v>
      </c>
      <c r="AA405" s="462">
        <f>IF(O405="yes",+INDEX('Final Comp Values'!$BN:$BN,MATCH('Monthy Targets'!$B405,'Final Comp Values'!$C:$C,0)),0)</f>
        <v>24.59</v>
      </c>
      <c r="AB405" s="462">
        <f>IF(P405="yes",+INDEX('Final Comp Values'!$BR:$BR,MATCH('Monthy Targets'!$B405,'Final Comp Values'!$C:$C,0)),0)</f>
        <v>24.72</v>
      </c>
      <c r="AC405" s="462">
        <f>IF(Q405="yes",+INDEX('Final Comp Values'!$BR:$BR,MATCH('Monthy Targets'!$B405,'Final Comp Values'!$C:$C,0)),0)</f>
        <v>0</v>
      </c>
      <c r="AD405" s="462">
        <f>IF(R405="yes",+INDEX('Final Comp Values'!$BR:$BR,MATCH('Monthy Targets'!$B405,'Final Comp Values'!$C:$C,0)),0)</f>
        <v>0</v>
      </c>
      <c r="AE405" s="462">
        <f>IF(S405="yes",+INDEX('Final Comp Values'!$BV:$BV,MATCH('Monthy Targets'!$B405,'Final Comp Values'!$C:$C,0)),0)</f>
        <v>0</v>
      </c>
      <c r="AF405" s="462">
        <f>IF(T405="yes",+INDEX('Final Comp Values'!$BV:$BV,MATCH('Monthy Targets'!$B405,'Final Comp Values'!$C:$C,0)),0)</f>
        <v>0</v>
      </c>
      <c r="AG405" s="462">
        <f>IF(U405="yes",+INDEX('Final Comp Values'!$BV:$BV,MATCH('Monthy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t="str">
        <f>_xlfn.IFNA(+INDEX(Comp1!I:I,MATCH($B406,Comp1!$B:$B,0)),"No")</f>
        <v>Yes</v>
      </c>
      <c r="P406" s="14" t="str">
        <f>_xlfn.IFNA(+INDEX(Comp1!J:J,MATCH($B406,Comp1!$B:$B,0)),"No")</f>
        <v>Yes</v>
      </c>
      <c r="Q406" s="14">
        <f>_xlfn.IFNA(+INDEX(Comp1!K:K,MATCH($B406,Comp1!$B:$B,0)),"No")</f>
        <v>0</v>
      </c>
      <c r="R406" s="14">
        <f>_xlfn.IFNA(+INDEX(Comp1!L:L,MATCH($B406,Comp1!$B:$B,0)),"No")</f>
        <v>0</v>
      </c>
      <c r="S406" s="14">
        <f>_xlfn.IFNA(+INDEX(Comp1!M:M,MATCH($B406,Comp1!$B:$B,0)),"No")</f>
        <v>0</v>
      </c>
      <c r="T406" s="14">
        <f>_xlfn.IFNA(+INDEX(Comp1!N:N,MATCH($B406,Comp1!$B:$B,0)),"No")</f>
        <v>0</v>
      </c>
      <c r="U406" s="14">
        <f>_xlfn.IFNA(+INDEX(Comp1!O:O,MATCH($B406,Comp1!$B:$B,0)),"No")</f>
        <v>0</v>
      </c>
      <c r="V406" s="462">
        <f>IF(J406="yes",+INDEX('Final Comp Values'!$AY:$AY,MATCH('Monthy Targets'!$B406,'Final Comp Values'!C:C,0)),0)</f>
        <v>6.93</v>
      </c>
      <c r="W406" s="462">
        <f>IF(K406="yes",+INDEX('Final Comp Values'!$AY:$AY,MATCH('Monthy Targets'!$B406,'Final Comp Values'!$C:$C,0)),0)</f>
        <v>6.93</v>
      </c>
      <c r="X406" s="462">
        <f>IF(L406="yes",+INDEX('Final Comp Values'!$AY:$AY,MATCH('Monthy Targets'!$B406,'Final Comp Values'!$C:$C,0)),0)</f>
        <v>6.93</v>
      </c>
      <c r="Y406" s="462">
        <f>IF(M406="yes",+INDEX('Final Comp Values'!$BN:$BN,MATCH('Monthy Targets'!$B406,'Final Comp Values'!$C:$C,0)),0)</f>
        <v>6.93</v>
      </c>
      <c r="Z406" s="462">
        <f>IF(N406="yes",+INDEX('Final Comp Values'!$BN:$BN,MATCH('Monthy Targets'!$B406,'Final Comp Values'!$C:$C,0)),0)</f>
        <v>6.93</v>
      </c>
      <c r="AA406" s="462">
        <f>IF(O406="yes",+INDEX('Final Comp Values'!$BN:$BN,MATCH('Monthy Targets'!$B406,'Final Comp Values'!$C:$C,0)),0)</f>
        <v>6.93</v>
      </c>
      <c r="AB406" s="462">
        <f>IF(P406="yes",+INDEX('Final Comp Values'!$BR:$BR,MATCH('Monthy Targets'!$B406,'Final Comp Values'!$C:$C,0)),0)</f>
        <v>6.96</v>
      </c>
      <c r="AC406" s="462">
        <f>IF(Q406="yes",+INDEX('Final Comp Values'!$BR:$BR,MATCH('Monthy Targets'!$B406,'Final Comp Values'!$C:$C,0)),0)</f>
        <v>0</v>
      </c>
      <c r="AD406" s="462">
        <f>IF(R406="yes",+INDEX('Final Comp Values'!$BR:$BR,MATCH('Monthy Targets'!$B406,'Final Comp Values'!$C:$C,0)),0)</f>
        <v>0</v>
      </c>
      <c r="AE406" s="462">
        <f>IF(S406="yes",+INDEX('Final Comp Values'!$BV:$BV,MATCH('Monthy Targets'!$B406,'Final Comp Values'!$C:$C,0)),0)</f>
        <v>0</v>
      </c>
      <c r="AF406" s="462">
        <f>IF(T406="yes",+INDEX('Final Comp Values'!$BV:$BV,MATCH('Monthy Targets'!$B406,'Final Comp Values'!$C:$C,0)),0)</f>
        <v>0</v>
      </c>
      <c r="AG406" s="462">
        <f>IF(U406="yes",+INDEX('Final Comp Values'!$BV:$BV,MATCH('Monthy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t="str">
        <f>_xlfn.IFNA(+INDEX(Comp1!I:I,MATCH($B407,Comp1!$B:$B,0)),"No")</f>
        <v>Yes</v>
      </c>
      <c r="P407" s="14" t="str">
        <f>_xlfn.IFNA(+INDEX(Comp1!J:J,MATCH($B407,Comp1!$B:$B,0)),"No")</f>
        <v>Yes</v>
      </c>
      <c r="Q407" s="14">
        <f>_xlfn.IFNA(+INDEX(Comp1!K:K,MATCH($B407,Comp1!$B:$B,0)),"No")</f>
        <v>0</v>
      </c>
      <c r="R407" s="14">
        <f>_xlfn.IFNA(+INDEX(Comp1!L:L,MATCH($B407,Comp1!$B:$B,0)),"No")</f>
        <v>0</v>
      </c>
      <c r="S407" s="14">
        <f>_xlfn.IFNA(+INDEX(Comp1!M:M,MATCH($B407,Comp1!$B:$B,0)),"No")</f>
        <v>0</v>
      </c>
      <c r="T407" s="14">
        <f>_xlfn.IFNA(+INDEX(Comp1!N:N,MATCH($B407,Comp1!$B:$B,0)),"No")</f>
        <v>0</v>
      </c>
      <c r="U407" s="14">
        <f>_xlfn.IFNA(+INDEX(Comp1!O:O,MATCH($B407,Comp1!$B:$B,0)),"No")</f>
        <v>0</v>
      </c>
      <c r="V407" s="462">
        <f>IF(J407="yes",+INDEX('Final Comp Values'!$AY:$AY,MATCH('Monthy Targets'!$B407,'Final Comp Values'!C:C,0)),0)</f>
        <v>9.99</v>
      </c>
      <c r="W407" s="462">
        <f>IF(K407="yes",+INDEX('Final Comp Values'!$AY:$AY,MATCH('Monthy Targets'!$B407,'Final Comp Values'!$C:$C,0)),0)</f>
        <v>9.99</v>
      </c>
      <c r="X407" s="462">
        <f>IF(L407="yes",+INDEX('Final Comp Values'!$AY:$AY,MATCH('Monthy Targets'!$B407,'Final Comp Values'!$C:$C,0)),0)</f>
        <v>9.99</v>
      </c>
      <c r="Y407" s="462">
        <f>IF(M407="yes",+INDEX('Final Comp Values'!$BN:$BN,MATCH('Monthy Targets'!$B407,'Final Comp Values'!$C:$C,0)),0)</f>
        <v>9.99</v>
      </c>
      <c r="Z407" s="462">
        <f>IF(N407="yes",+INDEX('Final Comp Values'!$BN:$BN,MATCH('Monthy Targets'!$B407,'Final Comp Values'!$C:$C,0)),0)</f>
        <v>9.99</v>
      </c>
      <c r="AA407" s="462">
        <f>IF(O407="yes",+INDEX('Final Comp Values'!$BN:$BN,MATCH('Monthy Targets'!$B407,'Final Comp Values'!$C:$C,0)),0)</f>
        <v>9.99</v>
      </c>
      <c r="AB407" s="462">
        <f>IF(P407="yes",+INDEX('Final Comp Values'!$BR:$BR,MATCH('Monthy Targets'!$B407,'Final Comp Values'!$C:$C,0)),0)</f>
        <v>10.029999999999999</v>
      </c>
      <c r="AC407" s="462">
        <f>IF(Q407="yes",+INDEX('Final Comp Values'!$BR:$BR,MATCH('Monthy Targets'!$B407,'Final Comp Values'!$C:$C,0)),0)</f>
        <v>0</v>
      </c>
      <c r="AD407" s="462">
        <f>IF(R407="yes",+INDEX('Final Comp Values'!$BR:$BR,MATCH('Monthy Targets'!$B407,'Final Comp Values'!$C:$C,0)),0)</f>
        <v>0</v>
      </c>
      <c r="AE407" s="462">
        <f>IF(S407="yes",+INDEX('Final Comp Values'!$BV:$BV,MATCH('Monthy Targets'!$B407,'Final Comp Values'!$C:$C,0)),0)</f>
        <v>0</v>
      </c>
      <c r="AF407" s="462">
        <f>IF(T407="yes",+INDEX('Final Comp Values'!$BV:$BV,MATCH('Monthy Targets'!$B407,'Final Comp Values'!$C:$C,0)),0)</f>
        <v>0</v>
      </c>
      <c r="AG407" s="462">
        <f>IF(U407="yes",+INDEX('Final Comp Values'!$BV:$BV,MATCH('Monthy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t="str">
        <f>_xlfn.IFNA(+INDEX(Comp1!I:I,MATCH($B408,Comp1!$B:$B,0)),"No")</f>
        <v>Yes</v>
      </c>
      <c r="P408" s="14" t="str">
        <f>_xlfn.IFNA(+INDEX(Comp1!J:J,MATCH($B408,Comp1!$B:$B,0)),"No")</f>
        <v>Yes</v>
      </c>
      <c r="Q408" s="14">
        <f>_xlfn.IFNA(+INDEX(Comp1!K:K,MATCH($B408,Comp1!$B:$B,0)),"No")</f>
        <v>0</v>
      </c>
      <c r="R408" s="14">
        <f>_xlfn.IFNA(+INDEX(Comp1!L:L,MATCH($B408,Comp1!$B:$B,0)),"No")</f>
        <v>0</v>
      </c>
      <c r="S408" s="14">
        <f>_xlfn.IFNA(+INDEX(Comp1!M:M,MATCH($B408,Comp1!$B:$B,0)),"No")</f>
        <v>0</v>
      </c>
      <c r="T408" s="14">
        <f>_xlfn.IFNA(+INDEX(Comp1!N:N,MATCH($B408,Comp1!$B:$B,0)),"No")</f>
        <v>0</v>
      </c>
      <c r="U408" s="14">
        <f>_xlfn.IFNA(+INDEX(Comp1!O:O,MATCH($B408,Comp1!$B:$B,0)),"No")</f>
        <v>0</v>
      </c>
      <c r="V408" s="462">
        <f>IF(J408="yes",+INDEX('Final Comp Values'!$AY:$AY,MATCH('Monthy Targets'!$B408,'Final Comp Values'!C:C,0)),0)</f>
        <v>5.66</v>
      </c>
      <c r="W408" s="462">
        <f>IF(K408="yes",+INDEX('Final Comp Values'!$AY:$AY,MATCH('Monthy Targets'!$B408,'Final Comp Values'!$C:$C,0)),0)</f>
        <v>5.66</v>
      </c>
      <c r="X408" s="462">
        <f>IF(L408="yes",+INDEX('Final Comp Values'!$AY:$AY,MATCH('Monthy Targets'!$B408,'Final Comp Values'!$C:$C,0)),0)</f>
        <v>5.66</v>
      </c>
      <c r="Y408" s="462">
        <f>IF(M408="yes",+INDEX('Final Comp Values'!$BN:$BN,MATCH('Monthy Targets'!$B408,'Final Comp Values'!$C:$C,0)),0)</f>
        <v>5.66</v>
      </c>
      <c r="Z408" s="462">
        <f>IF(N408="yes",+INDEX('Final Comp Values'!$BN:$BN,MATCH('Monthy Targets'!$B408,'Final Comp Values'!$C:$C,0)),0)</f>
        <v>5.66</v>
      </c>
      <c r="AA408" s="462">
        <f>IF(O408="yes",+INDEX('Final Comp Values'!$BN:$BN,MATCH('Monthy Targets'!$B408,'Final Comp Values'!$C:$C,0)),0)</f>
        <v>5.66</v>
      </c>
      <c r="AB408" s="462">
        <f>IF(P408="yes",+INDEX('Final Comp Values'!$BR:$BR,MATCH('Monthy Targets'!$B408,'Final Comp Values'!$C:$C,0)),0)</f>
        <v>5.69</v>
      </c>
      <c r="AC408" s="462">
        <f>IF(Q408="yes",+INDEX('Final Comp Values'!$BR:$BR,MATCH('Monthy Targets'!$B408,'Final Comp Values'!$C:$C,0)),0)</f>
        <v>0</v>
      </c>
      <c r="AD408" s="462">
        <f>IF(R408="yes",+INDEX('Final Comp Values'!$BR:$BR,MATCH('Monthy Targets'!$B408,'Final Comp Values'!$C:$C,0)),0)</f>
        <v>0</v>
      </c>
      <c r="AE408" s="462">
        <f>IF(S408="yes",+INDEX('Final Comp Values'!$BV:$BV,MATCH('Monthy Targets'!$B408,'Final Comp Values'!$C:$C,0)),0)</f>
        <v>0</v>
      </c>
      <c r="AF408" s="462">
        <f>IF(T408="yes",+INDEX('Final Comp Values'!$BV:$BV,MATCH('Monthy Targets'!$B408,'Final Comp Values'!$C:$C,0)),0)</f>
        <v>0</v>
      </c>
      <c r="AG408" s="462">
        <f>IF(U408="yes",+INDEX('Final Comp Values'!$BV:$BV,MATCH('Monthy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2">
        <f>IF(J409="yes",+INDEX('Final Comp Values'!$AY:$AY,MATCH('Monthy Targets'!$B409,'Final Comp Values'!C:C,0)),0)</f>
        <v>0</v>
      </c>
      <c r="W409" s="462">
        <f>IF(K409="yes",+INDEX('Final Comp Values'!$AY:$AY,MATCH('Monthy Targets'!$B409,'Final Comp Values'!$C:$C,0)),0)</f>
        <v>0</v>
      </c>
      <c r="X409" s="462">
        <f>IF(L409="yes",+INDEX('Final Comp Values'!$AY:$AY,MATCH('Monthy Targets'!$B409,'Final Comp Values'!$C:$C,0)),0)</f>
        <v>0</v>
      </c>
      <c r="Y409" s="462">
        <f>IF(M409="yes",+INDEX('Final Comp Values'!$BN:$BN,MATCH('Monthy Targets'!$B409,'Final Comp Values'!$C:$C,0)),0)</f>
        <v>0</v>
      </c>
      <c r="Z409" s="462">
        <f>IF(N409="yes",+INDEX('Final Comp Values'!$BN:$BN,MATCH('Monthy Targets'!$B409,'Final Comp Values'!$C:$C,0)),0)</f>
        <v>0</v>
      </c>
      <c r="AA409" s="462">
        <f>IF(O409="yes",+INDEX('Final Comp Values'!$BN:$BN,MATCH('Monthy Targets'!$B409,'Final Comp Values'!$C:$C,0)),0)</f>
        <v>0</v>
      </c>
      <c r="AB409" s="462">
        <f>IF(P409="yes",+INDEX('Final Comp Values'!$BR:$BR,MATCH('Monthy Targets'!$B409,'Final Comp Values'!$C:$C,0)),0)</f>
        <v>0</v>
      </c>
      <c r="AC409" s="462">
        <f>IF(Q409="yes",+INDEX('Final Comp Values'!$BR:$BR,MATCH('Monthy Targets'!$B409,'Final Comp Values'!$C:$C,0)),0)</f>
        <v>0</v>
      </c>
      <c r="AD409" s="462">
        <f>IF(R409="yes",+INDEX('Final Comp Values'!$BR:$BR,MATCH('Monthy Targets'!$B409,'Final Comp Values'!$C:$C,0)),0)</f>
        <v>0</v>
      </c>
      <c r="AE409" s="462">
        <f>IF(S409="yes",+INDEX('Final Comp Values'!$BV:$BV,MATCH('Monthy Targets'!$B409,'Final Comp Values'!$C:$C,0)),0)</f>
        <v>0</v>
      </c>
      <c r="AF409" s="462">
        <f>IF(T409="yes",+INDEX('Final Comp Values'!$BV:$BV,MATCH('Monthy Targets'!$B409,'Final Comp Values'!$C:$C,0)),0)</f>
        <v>0</v>
      </c>
      <c r="AG409" s="462">
        <f>IF(U409="yes",+INDEX('Final Comp Values'!$BV:$BV,MATCH('Monthy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t="str">
        <f>_xlfn.IFNA(+INDEX(Comp1!I:I,MATCH($B410,Comp1!$B:$B,0)),"No")</f>
        <v>Yes</v>
      </c>
      <c r="P410" s="14" t="str">
        <f>_xlfn.IFNA(+INDEX(Comp1!J:J,MATCH($B410,Comp1!$B:$B,0)),"No")</f>
        <v>Yes</v>
      </c>
      <c r="Q410" s="14">
        <f>_xlfn.IFNA(+INDEX(Comp1!K:K,MATCH($B410,Comp1!$B:$B,0)),"No")</f>
        <v>0</v>
      </c>
      <c r="R410" s="14">
        <f>_xlfn.IFNA(+INDEX(Comp1!L:L,MATCH($B410,Comp1!$B:$B,0)),"No")</f>
        <v>0</v>
      </c>
      <c r="S410" s="14">
        <f>_xlfn.IFNA(+INDEX(Comp1!M:M,MATCH($B410,Comp1!$B:$B,0)),"No")</f>
        <v>0</v>
      </c>
      <c r="T410" s="14">
        <f>_xlfn.IFNA(+INDEX(Comp1!N:N,MATCH($B410,Comp1!$B:$B,0)),"No")</f>
        <v>0</v>
      </c>
      <c r="U410" s="14">
        <f>_xlfn.IFNA(+INDEX(Comp1!O:O,MATCH($B410,Comp1!$B:$B,0)),"No")</f>
        <v>0</v>
      </c>
      <c r="V410" s="462">
        <f>IF(J410="yes",+INDEX('Final Comp Values'!$AY:$AY,MATCH('Monthy Targets'!$B410,'Final Comp Values'!C:C,0)),0)</f>
        <v>21.36</v>
      </c>
      <c r="W410" s="462">
        <f>IF(K410="yes",+INDEX('Final Comp Values'!$AY:$AY,MATCH('Monthy Targets'!$B410,'Final Comp Values'!$C:$C,0)),0)</f>
        <v>21.36</v>
      </c>
      <c r="X410" s="462">
        <f>IF(L410="yes",+INDEX('Final Comp Values'!$AY:$AY,MATCH('Monthy Targets'!$B410,'Final Comp Values'!$C:$C,0)),0)</f>
        <v>21.36</v>
      </c>
      <c r="Y410" s="462">
        <f>IF(M410="yes",+INDEX('Final Comp Values'!$BN:$BN,MATCH('Monthy Targets'!$B410,'Final Comp Values'!$C:$C,0)),0)</f>
        <v>21.36</v>
      </c>
      <c r="Z410" s="462">
        <f>IF(N410="yes",+INDEX('Final Comp Values'!$BN:$BN,MATCH('Monthy Targets'!$B410,'Final Comp Values'!$C:$C,0)),0)</f>
        <v>21.36</v>
      </c>
      <c r="AA410" s="462">
        <f>IF(O410="yes",+INDEX('Final Comp Values'!$BN:$BN,MATCH('Monthy Targets'!$B410,'Final Comp Values'!$C:$C,0)),0)</f>
        <v>21.36</v>
      </c>
      <c r="AB410" s="462">
        <f>IF(P410="yes",+INDEX('Final Comp Values'!$BR:$BR,MATCH('Monthy Targets'!$B410,'Final Comp Values'!$C:$C,0)),0)</f>
        <v>21.5</v>
      </c>
      <c r="AC410" s="462">
        <f>IF(Q410="yes",+INDEX('Final Comp Values'!$BR:$BR,MATCH('Monthy Targets'!$B410,'Final Comp Values'!$C:$C,0)),0)</f>
        <v>0</v>
      </c>
      <c r="AD410" s="462">
        <f>IF(R410="yes",+INDEX('Final Comp Values'!$BR:$BR,MATCH('Monthy Targets'!$B410,'Final Comp Values'!$C:$C,0)),0)</f>
        <v>0</v>
      </c>
      <c r="AE410" s="462">
        <f>IF(S410="yes",+INDEX('Final Comp Values'!$BV:$BV,MATCH('Monthy Targets'!$B410,'Final Comp Values'!$C:$C,0)),0)</f>
        <v>0</v>
      </c>
      <c r="AF410" s="462">
        <f>IF(T410="yes",+INDEX('Final Comp Values'!$BV:$BV,MATCH('Monthy Targets'!$B410,'Final Comp Values'!$C:$C,0)),0)</f>
        <v>0</v>
      </c>
      <c r="AG410" s="462">
        <f>IF(U410="yes",+INDEX('Final Comp Values'!$BV:$BV,MATCH('Monthy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t="str">
        <f>_xlfn.IFNA(+INDEX(Comp1!I:I,MATCH($B411,Comp1!$B:$B,0)),"No")</f>
        <v>Yes</v>
      </c>
      <c r="P411" s="14" t="str">
        <f>_xlfn.IFNA(+INDEX(Comp1!J:J,MATCH($B411,Comp1!$B:$B,0)),"No")</f>
        <v>Yes</v>
      </c>
      <c r="Q411" s="14">
        <f>_xlfn.IFNA(+INDEX(Comp1!K:K,MATCH($B411,Comp1!$B:$B,0)),"No")</f>
        <v>0</v>
      </c>
      <c r="R411" s="14">
        <f>_xlfn.IFNA(+INDEX(Comp1!L:L,MATCH($B411,Comp1!$B:$B,0)),"No")</f>
        <v>0</v>
      </c>
      <c r="S411" s="14">
        <f>_xlfn.IFNA(+INDEX(Comp1!M:M,MATCH($B411,Comp1!$B:$B,0)),"No")</f>
        <v>0</v>
      </c>
      <c r="T411" s="14">
        <f>_xlfn.IFNA(+INDEX(Comp1!N:N,MATCH($B411,Comp1!$B:$B,0)),"No")</f>
        <v>0</v>
      </c>
      <c r="U411" s="14">
        <f>_xlfn.IFNA(+INDEX(Comp1!O:O,MATCH($B411,Comp1!$B:$B,0)),"No")</f>
        <v>0</v>
      </c>
      <c r="V411" s="462">
        <f>IF(J411="yes",+INDEX('Final Comp Values'!$AY:$AY,MATCH('Monthy Targets'!$B411,'Final Comp Values'!C:C,0)),0)</f>
        <v>4.34</v>
      </c>
      <c r="W411" s="462">
        <f>IF(K411="yes",+INDEX('Final Comp Values'!$AY:$AY,MATCH('Monthy Targets'!$B411,'Final Comp Values'!$C:$C,0)),0)</f>
        <v>4.34</v>
      </c>
      <c r="X411" s="462">
        <f>IF(L411="yes",+INDEX('Final Comp Values'!$AY:$AY,MATCH('Monthy Targets'!$B411,'Final Comp Values'!$C:$C,0)),0)</f>
        <v>4.34</v>
      </c>
      <c r="Y411" s="462">
        <f>IF(M411="yes",+INDEX('Final Comp Values'!$BN:$BN,MATCH('Monthy Targets'!$B411,'Final Comp Values'!$C:$C,0)),0)</f>
        <v>4.34</v>
      </c>
      <c r="Z411" s="462">
        <f>IF(N411="yes",+INDEX('Final Comp Values'!$BN:$BN,MATCH('Monthy Targets'!$B411,'Final Comp Values'!$C:$C,0)),0)</f>
        <v>4.34</v>
      </c>
      <c r="AA411" s="462">
        <f>IF(O411="yes",+INDEX('Final Comp Values'!$BN:$BN,MATCH('Monthy Targets'!$B411,'Final Comp Values'!$C:$C,0)),0)</f>
        <v>4.34</v>
      </c>
      <c r="AB411" s="462">
        <f>IF(P411="yes",+INDEX('Final Comp Values'!$BR:$BR,MATCH('Monthy Targets'!$B411,'Final Comp Values'!$C:$C,0)),0)</f>
        <v>4.3600000000000003</v>
      </c>
      <c r="AC411" s="462">
        <f>IF(Q411="yes",+INDEX('Final Comp Values'!$BR:$BR,MATCH('Monthy Targets'!$B411,'Final Comp Values'!$C:$C,0)),0)</f>
        <v>0</v>
      </c>
      <c r="AD411" s="462">
        <f>IF(R411="yes",+INDEX('Final Comp Values'!$BR:$BR,MATCH('Monthy Targets'!$B411,'Final Comp Values'!$C:$C,0)),0)</f>
        <v>0</v>
      </c>
      <c r="AE411" s="462">
        <f>IF(S411="yes",+INDEX('Final Comp Values'!$BV:$BV,MATCH('Monthy Targets'!$B411,'Final Comp Values'!$C:$C,0)),0)</f>
        <v>0</v>
      </c>
      <c r="AF411" s="462">
        <f>IF(T411="yes",+INDEX('Final Comp Values'!$BV:$BV,MATCH('Monthy Targets'!$B411,'Final Comp Values'!$C:$C,0)),0)</f>
        <v>0</v>
      </c>
      <c r="AG411" s="462">
        <f>IF(U411="yes",+INDEX('Final Comp Values'!$BV:$BV,MATCH('Monthy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t="str">
        <f>_xlfn.IFNA(+INDEX(Comp1!I:I,MATCH($B412,Comp1!$B:$B,0)),"No")</f>
        <v>Yes</v>
      </c>
      <c r="P412" s="14" t="str">
        <f>_xlfn.IFNA(+INDEX(Comp1!J:J,MATCH($B412,Comp1!$B:$B,0)),"No")</f>
        <v>Yes</v>
      </c>
      <c r="Q412" s="14">
        <f>_xlfn.IFNA(+INDEX(Comp1!K:K,MATCH($B412,Comp1!$B:$B,0)),"No")</f>
        <v>0</v>
      </c>
      <c r="R412" s="14">
        <f>_xlfn.IFNA(+INDEX(Comp1!L:L,MATCH($B412,Comp1!$B:$B,0)),"No")</f>
        <v>0</v>
      </c>
      <c r="S412" s="14">
        <f>_xlfn.IFNA(+INDEX(Comp1!M:M,MATCH($B412,Comp1!$B:$B,0)),"No")</f>
        <v>0</v>
      </c>
      <c r="T412" s="14">
        <f>_xlfn.IFNA(+INDEX(Comp1!N:N,MATCH($B412,Comp1!$B:$B,0)),"No")</f>
        <v>0</v>
      </c>
      <c r="U412" s="14">
        <f>_xlfn.IFNA(+INDEX(Comp1!O:O,MATCH($B412,Comp1!$B:$B,0)),"No")</f>
        <v>0</v>
      </c>
      <c r="V412" s="462">
        <f>IF(J412="yes",+INDEX('Final Comp Values'!$AY:$AY,MATCH('Monthy Targets'!$B412,'Final Comp Values'!C:C,0)),0)</f>
        <v>16.5</v>
      </c>
      <c r="W412" s="462">
        <f>IF(K412="yes",+INDEX('Final Comp Values'!$AY:$AY,MATCH('Monthy Targets'!$B412,'Final Comp Values'!$C:$C,0)),0)</f>
        <v>16.5</v>
      </c>
      <c r="X412" s="462">
        <f>IF(L412="yes",+INDEX('Final Comp Values'!$AY:$AY,MATCH('Monthy Targets'!$B412,'Final Comp Values'!$C:$C,0)),0)</f>
        <v>16.5</v>
      </c>
      <c r="Y412" s="462">
        <f>IF(M412="yes",+INDEX('Final Comp Values'!$BN:$BN,MATCH('Monthy Targets'!$B412,'Final Comp Values'!$C:$C,0)),0)</f>
        <v>16.5</v>
      </c>
      <c r="Z412" s="462">
        <f>IF(N412="yes",+INDEX('Final Comp Values'!$BN:$BN,MATCH('Monthy Targets'!$B412,'Final Comp Values'!$C:$C,0)),0)</f>
        <v>16.5</v>
      </c>
      <c r="AA412" s="462">
        <f>IF(O412="yes",+INDEX('Final Comp Values'!$BN:$BN,MATCH('Monthy Targets'!$B412,'Final Comp Values'!$C:$C,0)),0)</f>
        <v>16.5</v>
      </c>
      <c r="AB412" s="462">
        <f>IF(P412="yes",+INDEX('Final Comp Values'!$BR:$BR,MATCH('Monthy Targets'!$B412,'Final Comp Values'!$C:$C,0)),0)</f>
        <v>16.600000000000001</v>
      </c>
      <c r="AC412" s="462">
        <f>IF(Q412="yes",+INDEX('Final Comp Values'!$BR:$BR,MATCH('Monthy Targets'!$B412,'Final Comp Values'!$C:$C,0)),0)</f>
        <v>0</v>
      </c>
      <c r="AD412" s="462">
        <f>IF(R412="yes",+INDEX('Final Comp Values'!$BR:$BR,MATCH('Monthy Targets'!$B412,'Final Comp Values'!$C:$C,0)),0)</f>
        <v>0</v>
      </c>
      <c r="AE412" s="462">
        <f>IF(S412="yes",+INDEX('Final Comp Values'!$BV:$BV,MATCH('Monthy Targets'!$B412,'Final Comp Values'!$C:$C,0)),0)</f>
        <v>0</v>
      </c>
      <c r="AF412" s="462">
        <f>IF(T412="yes",+INDEX('Final Comp Values'!$BV:$BV,MATCH('Monthy Targets'!$B412,'Final Comp Values'!$C:$C,0)),0)</f>
        <v>0</v>
      </c>
      <c r="AG412" s="462">
        <f>IF(U412="yes",+INDEX('Final Comp Values'!$BV:$BV,MATCH('Monthy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t="str">
        <f>_xlfn.IFNA(+INDEX(Comp1!I:I,MATCH($B413,Comp1!$B:$B,0)),"No")</f>
        <v>Yes</v>
      </c>
      <c r="P413" s="14" t="str">
        <f>_xlfn.IFNA(+INDEX(Comp1!J:J,MATCH($B413,Comp1!$B:$B,0)),"No")</f>
        <v>Yes</v>
      </c>
      <c r="Q413" s="14">
        <f>_xlfn.IFNA(+INDEX(Comp1!K:K,MATCH($B413,Comp1!$B:$B,0)),"No")</f>
        <v>0</v>
      </c>
      <c r="R413" s="14">
        <f>_xlfn.IFNA(+INDEX(Comp1!L:L,MATCH($B413,Comp1!$B:$B,0)),"No")</f>
        <v>0</v>
      </c>
      <c r="S413" s="14">
        <f>_xlfn.IFNA(+INDEX(Comp1!M:M,MATCH($B413,Comp1!$B:$B,0)),"No")</f>
        <v>0</v>
      </c>
      <c r="T413" s="14">
        <f>_xlfn.IFNA(+INDEX(Comp1!N:N,MATCH($B413,Comp1!$B:$B,0)),"No")</f>
        <v>0</v>
      </c>
      <c r="U413" s="14">
        <f>_xlfn.IFNA(+INDEX(Comp1!O:O,MATCH($B413,Comp1!$B:$B,0)),"No")</f>
        <v>0</v>
      </c>
      <c r="V413" s="462">
        <f>IF(J413="yes",+INDEX('Final Comp Values'!$AY:$AY,MATCH('Monthy Targets'!$B413,'Final Comp Values'!C:C,0)),0)</f>
        <v>6.02</v>
      </c>
      <c r="W413" s="462">
        <f>IF(K413="yes",+INDEX('Final Comp Values'!$AY:$AY,MATCH('Monthy Targets'!$B413,'Final Comp Values'!$C:$C,0)),0)</f>
        <v>6.02</v>
      </c>
      <c r="X413" s="462">
        <f>IF(L413="yes",+INDEX('Final Comp Values'!$AY:$AY,MATCH('Monthy Targets'!$B413,'Final Comp Values'!$C:$C,0)),0)</f>
        <v>6.02</v>
      </c>
      <c r="Y413" s="462">
        <f>IF(M413="yes",+INDEX('Final Comp Values'!$BN:$BN,MATCH('Monthy Targets'!$B413,'Final Comp Values'!$C:$C,0)),0)</f>
        <v>6.02</v>
      </c>
      <c r="Z413" s="462">
        <f>IF(N413="yes",+INDEX('Final Comp Values'!$BN:$BN,MATCH('Monthy Targets'!$B413,'Final Comp Values'!$C:$C,0)),0)</f>
        <v>6.02</v>
      </c>
      <c r="AA413" s="462">
        <f>IF(O413="yes",+INDEX('Final Comp Values'!$BN:$BN,MATCH('Monthy Targets'!$B413,'Final Comp Values'!$C:$C,0)),0)</f>
        <v>6.02</v>
      </c>
      <c r="AB413" s="462">
        <f>IF(P413="yes",+INDEX('Final Comp Values'!$BR:$BR,MATCH('Monthy Targets'!$B413,'Final Comp Values'!$C:$C,0)),0)</f>
        <v>6.04</v>
      </c>
      <c r="AC413" s="462">
        <f>IF(Q413="yes",+INDEX('Final Comp Values'!$BR:$BR,MATCH('Monthy Targets'!$B413,'Final Comp Values'!$C:$C,0)),0)</f>
        <v>0</v>
      </c>
      <c r="AD413" s="462">
        <f>IF(R413="yes",+INDEX('Final Comp Values'!$BR:$BR,MATCH('Monthy Targets'!$B413,'Final Comp Values'!$C:$C,0)),0)</f>
        <v>0</v>
      </c>
      <c r="AE413" s="462">
        <f>IF(S413="yes",+INDEX('Final Comp Values'!$BV:$BV,MATCH('Monthy Targets'!$B413,'Final Comp Values'!$C:$C,0)),0)</f>
        <v>0</v>
      </c>
      <c r="AF413" s="462">
        <f>IF(T413="yes",+INDEX('Final Comp Values'!$BV:$BV,MATCH('Monthy Targets'!$B413,'Final Comp Values'!$C:$C,0)),0)</f>
        <v>0</v>
      </c>
      <c r="AG413" s="462">
        <f>IF(U413="yes",+INDEX('Final Comp Values'!$BV:$BV,MATCH('Monthy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t="str">
        <f>_xlfn.IFNA(+INDEX(Comp1!I:I,MATCH($B414,Comp1!$B:$B,0)),"No")</f>
        <v>Yes</v>
      </c>
      <c r="P414" s="14" t="str">
        <f>_xlfn.IFNA(+INDEX(Comp1!J:J,MATCH($B414,Comp1!$B:$B,0)),"No")</f>
        <v>Yes</v>
      </c>
      <c r="Q414" s="14">
        <f>_xlfn.IFNA(+INDEX(Comp1!K:K,MATCH($B414,Comp1!$B:$B,0)),"No")</f>
        <v>0</v>
      </c>
      <c r="R414" s="14">
        <f>_xlfn.IFNA(+INDEX(Comp1!L:L,MATCH($B414,Comp1!$B:$B,0)),"No")</f>
        <v>0</v>
      </c>
      <c r="S414" s="14">
        <f>_xlfn.IFNA(+INDEX(Comp1!M:M,MATCH($B414,Comp1!$B:$B,0)),"No")</f>
        <v>0</v>
      </c>
      <c r="T414" s="14">
        <f>_xlfn.IFNA(+INDEX(Comp1!N:N,MATCH($B414,Comp1!$B:$B,0)),"No")</f>
        <v>0</v>
      </c>
      <c r="U414" s="14">
        <f>_xlfn.IFNA(+INDEX(Comp1!O:O,MATCH($B414,Comp1!$B:$B,0)),"No")</f>
        <v>0</v>
      </c>
      <c r="V414" s="462">
        <f>IF(J414="yes",+INDEX('Final Comp Values'!$AY:$AY,MATCH('Monthy Targets'!$B414,'Final Comp Values'!C:C,0)),0)</f>
        <v>6.79</v>
      </c>
      <c r="W414" s="462">
        <f>IF(K414="yes",+INDEX('Final Comp Values'!$AY:$AY,MATCH('Monthy Targets'!$B414,'Final Comp Values'!$C:$C,0)),0)</f>
        <v>6.79</v>
      </c>
      <c r="X414" s="462">
        <f>IF(L414="yes",+INDEX('Final Comp Values'!$AY:$AY,MATCH('Monthy Targets'!$B414,'Final Comp Values'!$C:$C,0)),0)</f>
        <v>6.79</v>
      </c>
      <c r="Y414" s="462">
        <f>IF(M414="yes",+INDEX('Final Comp Values'!$BN:$BN,MATCH('Monthy Targets'!$B414,'Final Comp Values'!$C:$C,0)),0)</f>
        <v>6.79</v>
      </c>
      <c r="Z414" s="462">
        <f>IF(N414="yes",+INDEX('Final Comp Values'!$BN:$BN,MATCH('Monthy Targets'!$B414,'Final Comp Values'!$C:$C,0)),0)</f>
        <v>6.79</v>
      </c>
      <c r="AA414" s="462">
        <f>IF(O414="yes",+INDEX('Final Comp Values'!$BN:$BN,MATCH('Monthy Targets'!$B414,'Final Comp Values'!$C:$C,0)),0)</f>
        <v>6.79</v>
      </c>
      <c r="AB414" s="462">
        <f>IF(P414="yes",+INDEX('Final Comp Values'!$BR:$BR,MATCH('Monthy Targets'!$B414,'Final Comp Values'!$C:$C,0)),0)</f>
        <v>6.82</v>
      </c>
      <c r="AC414" s="462">
        <f>IF(Q414="yes",+INDEX('Final Comp Values'!$BR:$BR,MATCH('Monthy Targets'!$B414,'Final Comp Values'!$C:$C,0)),0)</f>
        <v>0</v>
      </c>
      <c r="AD414" s="462">
        <f>IF(R414="yes",+INDEX('Final Comp Values'!$BR:$BR,MATCH('Monthy Targets'!$B414,'Final Comp Values'!$C:$C,0)),0)</f>
        <v>0</v>
      </c>
      <c r="AE414" s="462">
        <f>IF(S414="yes",+INDEX('Final Comp Values'!$BV:$BV,MATCH('Monthy Targets'!$B414,'Final Comp Values'!$C:$C,0)),0)</f>
        <v>0</v>
      </c>
      <c r="AF414" s="462">
        <f>IF(T414="yes",+INDEX('Final Comp Values'!$BV:$BV,MATCH('Monthy Targets'!$B414,'Final Comp Values'!$C:$C,0)),0)</f>
        <v>0</v>
      </c>
      <c r="AG414" s="462">
        <f>IF(U414="yes",+INDEX('Final Comp Values'!$BV:$BV,MATCH('Monthy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t="str">
        <f>_xlfn.IFNA(+INDEX(Comp1!I:I,MATCH($B415,Comp1!$B:$B,0)),"No")</f>
        <v>Yes</v>
      </c>
      <c r="P415" s="14" t="str">
        <f>_xlfn.IFNA(+INDEX(Comp1!J:J,MATCH($B415,Comp1!$B:$B,0)),"No")</f>
        <v>Yes</v>
      </c>
      <c r="Q415" s="14">
        <f>_xlfn.IFNA(+INDEX(Comp1!K:K,MATCH($B415,Comp1!$B:$B,0)),"No")</f>
        <v>0</v>
      </c>
      <c r="R415" s="14">
        <f>_xlfn.IFNA(+INDEX(Comp1!L:L,MATCH($B415,Comp1!$B:$B,0)),"No")</f>
        <v>0</v>
      </c>
      <c r="S415" s="14">
        <f>_xlfn.IFNA(+INDEX(Comp1!M:M,MATCH($B415,Comp1!$B:$B,0)),"No")</f>
        <v>0</v>
      </c>
      <c r="T415" s="14">
        <f>_xlfn.IFNA(+INDEX(Comp1!N:N,MATCH($B415,Comp1!$B:$B,0)),"No")</f>
        <v>0</v>
      </c>
      <c r="U415" s="14">
        <f>_xlfn.IFNA(+INDEX(Comp1!O:O,MATCH($B415,Comp1!$B:$B,0)),"No")</f>
        <v>0</v>
      </c>
      <c r="V415" s="462">
        <f>IF(J415="yes",+INDEX('Final Comp Values'!$AY:$AY,MATCH('Monthy Targets'!$B415,'Final Comp Values'!C:C,0)),0)</f>
        <v>4.1500000000000004</v>
      </c>
      <c r="W415" s="462">
        <f>IF(K415="yes",+INDEX('Final Comp Values'!$AY:$AY,MATCH('Monthy Targets'!$B415,'Final Comp Values'!$C:$C,0)),0)</f>
        <v>4.1500000000000004</v>
      </c>
      <c r="X415" s="462">
        <f>IF(L415="yes",+INDEX('Final Comp Values'!$AY:$AY,MATCH('Monthy Targets'!$B415,'Final Comp Values'!$C:$C,0)),0)</f>
        <v>4.1500000000000004</v>
      </c>
      <c r="Y415" s="462">
        <f>IF(M415="yes",+INDEX('Final Comp Values'!$BN:$BN,MATCH('Monthy Targets'!$B415,'Final Comp Values'!$C:$C,0)),0)</f>
        <v>4.1500000000000004</v>
      </c>
      <c r="Z415" s="462">
        <f>IF(N415="yes",+INDEX('Final Comp Values'!$BN:$BN,MATCH('Monthy Targets'!$B415,'Final Comp Values'!$C:$C,0)),0)</f>
        <v>4.1500000000000004</v>
      </c>
      <c r="AA415" s="462">
        <f>IF(O415="yes",+INDEX('Final Comp Values'!$BN:$BN,MATCH('Monthy Targets'!$B415,'Final Comp Values'!$C:$C,0)),0)</f>
        <v>4.1500000000000004</v>
      </c>
      <c r="AB415" s="462">
        <f>IF(P415="yes",+INDEX('Final Comp Values'!$BR:$BR,MATCH('Monthy Targets'!$B415,'Final Comp Values'!$C:$C,0)),0)</f>
        <v>4.17</v>
      </c>
      <c r="AC415" s="462">
        <f>IF(Q415="yes",+INDEX('Final Comp Values'!$BR:$BR,MATCH('Monthy Targets'!$B415,'Final Comp Values'!$C:$C,0)),0)</f>
        <v>0</v>
      </c>
      <c r="AD415" s="462">
        <f>IF(R415="yes",+INDEX('Final Comp Values'!$BR:$BR,MATCH('Monthy Targets'!$B415,'Final Comp Values'!$C:$C,0)),0)</f>
        <v>0</v>
      </c>
      <c r="AE415" s="462">
        <f>IF(S415="yes",+INDEX('Final Comp Values'!$BV:$BV,MATCH('Monthy Targets'!$B415,'Final Comp Values'!$C:$C,0)),0)</f>
        <v>0</v>
      </c>
      <c r="AF415" s="462">
        <f>IF(T415="yes",+INDEX('Final Comp Values'!$BV:$BV,MATCH('Monthy Targets'!$B415,'Final Comp Values'!$C:$C,0)),0)</f>
        <v>0</v>
      </c>
      <c r="AG415" s="462">
        <f>IF(U415="yes",+INDEX('Final Comp Values'!$BV:$BV,MATCH('Monthy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t="str">
        <f>_xlfn.IFNA(+INDEX(Comp1!I:I,MATCH($B416,Comp1!$B:$B,0)),"No")</f>
        <v>Yes</v>
      </c>
      <c r="P416" s="14" t="str">
        <f>_xlfn.IFNA(+INDEX(Comp1!J:J,MATCH($B416,Comp1!$B:$B,0)),"No")</f>
        <v>Yes</v>
      </c>
      <c r="Q416" s="14">
        <f>_xlfn.IFNA(+INDEX(Comp1!K:K,MATCH($B416,Comp1!$B:$B,0)),"No")</f>
        <v>0</v>
      </c>
      <c r="R416" s="14">
        <f>_xlfn.IFNA(+INDEX(Comp1!L:L,MATCH($B416,Comp1!$B:$B,0)),"No")</f>
        <v>0</v>
      </c>
      <c r="S416" s="14">
        <f>_xlfn.IFNA(+INDEX(Comp1!M:M,MATCH($B416,Comp1!$B:$B,0)),"No")</f>
        <v>0</v>
      </c>
      <c r="T416" s="14">
        <f>_xlfn.IFNA(+INDEX(Comp1!N:N,MATCH($B416,Comp1!$B:$B,0)),"No")</f>
        <v>0</v>
      </c>
      <c r="U416" s="14">
        <f>_xlfn.IFNA(+INDEX(Comp1!O:O,MATCH($B416,Comp1!$B:$B,0)),"No")</f>
        <v>0</v>
      </c>
      <c r="V416" s="462">
        <f>IF(J416="yes",+INDEX('Final Comp Values'!$AY:$AY,MATCH('Monthy Targets'!$B416,'Final Comp Values'!C:C,0)),0)</f>
        <v>20.149999999999999</v>
      </c>
      <c r="W416" s="462">
        <f>IF(K416="yes",+INDEX('Final Comp Values'!$AY:$AY,MATCH('Monthy Targets'!$B416,'Final Comp Values'!$C:$C,0)),0)</f>
        <v>20.149999999999999</v>
      </c>
      <c r="X416" s="462">
        <f>IF(L416="yes",+INDEX('Final Comp Values'!$AY:$AY,MATCH('Monthy Targets'!$B416,'Final Comp Values'!$C:$C,0)),0)</f>
        <v>20.149999999999999</v>
      </c>
      <c r="Y416" s="462">
        <f>IF(M416="yes",+INDEX('Final Comp Values'!$BN:$BN,MATCH('Monthy Targets'!$B416,'Final Comp Values'!$C:$C,0)),0)</f>
        <v>20.149999999999999</v>
      </c>
      <c r="Z416" s="462">
        <f>IF(N416="yes",+INDEX('Final Comp Values'!$BN:$BN,MATCH('Monthy Targets'!$B416,'Final Comp Values'!$C:$C,0)),0)</f>
        <v>20.149999999999999</v>
      </c>
      <c r="AA416" s="462">
        <f>IF(O416="yes",+INDEX('Final Comp Values'!$BN:$BN,MATCH('Monthy Targets'!$B416,'Final Comp Values'!$C:$C,0)),0)</f>
        <v>20.149999999999999</v>
      </c>
      <c r="AB416" s="462">
        <f>IF(P416="yes",+INDEX('Final Comp Values'!$BR:$BR,MATCH('Monthy Targets'!$B416,'Final Comp Values'!$C:$C,0)),0)</f>
        <v>20.28</v>
      </c>
      <c r="AC416" s="462">
        <f>IF(Q416="yes",+INDEX('Final Comp Values'!$BR:$BR,MATCH('Monthy Targets'!$B416,'Final Comp Values'!$C:$C,0)),0)</f>
        <v>0</v>
      </c>
      <c r="AD416" s="462">
        <f>IF(R416="yes",+INDEX('Final Comp Values'!$BR:$BR,MATCH('Monthy Targets'!$B416,'Final Comp Values'!$C:$C,0)),0)</f>
        <v>0</v>
      </c>
      <c r="AE416" s="462">
        <f>IF(S416="yes",+INDEX('Final Comp Values'!$BV:$BV,MATCH('Monthy Targets'!$B416,'Final Comp Values'!$C:$C,0)),0)</f>
        <v>0</v>
      </c>
      <c r="AF416" s="462">
        <f>IF(T416="yes",+INDEX('Final Comp Values'!$BV:$BV,MATCH('Monthy Targets'!$B416,'Final Comp Values'!$C:$C,0)),0)</f>
        <v>0</v>
      </c>
      <c r="AG416" s="462">
        <f>IF(U416="yes",+INDEX('Final Comp Values'!$BV:$BV,MATCH('Monthy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t="str">
        <f>_xlfn.IFNA(+INDEX(Comp1!I:I,MATCH($B417,Comp1!$B:$B,0)),"No")</f>
        <v>Yes</v>
      </c>
      <c r="P417" s="14" t="str">
        <f>_xlfn.IFNA(+INDEX(Comp1!J:J,MATCH($B417,Comp1!$B:$B,0)),"No")</f>
        <v>Yes</v>
      </c>
      <c r="Q417" s="14">
        <f>_xlfn.IFNA(+INDEX(Comp1!K:K,MATCH($B417,Comp1!$B:$B,0)),"No")</f>
        <v>0</v>
      </c>
      <c r="R417" s="14">
        <f>_xlfn.IFNA(+INDEX(Comp1!L:L,MATCH($B417,Comp1!$B:$B,0)),"No")</f>
        <v>0</v>
      </c>
      <c r="S417" s="14">
        <f>_xlfn.IFNA(+INDEX(Comp1!M:M,MATCH($B417,Comp1!$B:$B,0)),"No")</f>
        <v>0</v>
      </c>
      <c r="T417" s="14">
        <f>_xlfn.IFNA(+INDEX(Comp1!N:N,MATCH($B417,Comp1!$B:$B,0)),"No")</f>
        <v>0</v>
      </c>
      <c r="U417" s="14">
        <f>_xlfn.IFNA(+INDEX(Comp1!O:O,MATCH($B417,Comp1!$B:$B,0)),"No")</f>
        <v>0</v>
      </c>
      <c r="V417" s="462">
        <f>IF(J417="yes",+INDEX('Final Comp Values'!$AY:$AY,MATCH('Monthy Targets'!$B417,'Final Comp Values'!C:C,0)),0)</f>
        <v>5.36</v>
      </c>
      <c r="W417" s="462">
        <f>IF(K417="yes",+INDEX('Final Comp Values'!$AY:$AY,MATCH('Monthy Targets'!$B417,'Final Comp Values'!$C:$C,0)),0)</f>
        <v>5.36</v>
      </c>
      <c r="X417" s="462">
        <f>IF(L417="yes",+INDEX('Final Comp Values'!$AY:$AY,MATCH('Monthy Targets'!$B417,'Final Comp Values'!$C:$C,0)),0)</f>
        <v>5.36</v>
      </c>
      <c r="Y417" s="462">
        <f>IF(M417="yes",+INDEX('Final Comp Values'!$BN:$BN,MATCH('Monthy Targets'!$B417,'Final Comp Values'!$C:$C,0)),0)</f>
        <v>5.36</v>
      </c>
      <c r="Z417" s="462">
        <f>IF(N417="yes",+INDEX('Final Comp Values'!$BN:$BN,MATCH('Monthy Targets'!$B417,'Final Comp Values'!$C:$C,0)),0)</f>
        <v>5.36</v>
      </c>
      <c r="AA417" s="462">
        <f>IF(O417="yes",+INDEX('Final Comp Values'!$BN:$BN,MATCH('Monthy Targets'!$B417,'Final Comp Values'!$C:$C,0)),0)</f>
        <v>5.36</v>
      </c>
      <c r="AB417" s="462">
        <f>IF(P417="yes",+INDEX('Final Comp Values'!$BR:$BR,MATCH('Monthy Targets'!$B417,'Final Comp Values'!$C:$C,0)),0)</f>
        <v>5.35</v>
      </c>
      <c r="AC417" s="462">
        <f>IF(Q417="yes",+INDEX('Final Comp Values'!$BR:$BR,MATCH('Monthy Targets'!$B417,'Final Comp Values'!$C:$C,0)),0)</f>
        <v>0</v>
      </c>
      <c r="AD417" s="462">
        <f>IF(R417="yes",+INDEX('Final Comp Values'!$BR:$BR,MATCH('Monthy Targets'!$B417,'Final Comp Values'!$C:$C,0)),0)</f>
        <v>0</v>
      </c>
      <c r="AE417" s="462">
        <f>IF(S417="yes",+INDEX('Final Comp Values'!$BV:$BV,MATCH('Monthy Targets'!$B417,'Final Comp Values'!$C:$C,0)),0)</f>
        <v>0</v>
      </c>
      <c r="AF417" s="462">
        <f>IF(T417="yes",+INDEX('Final Comp Values'!$BV:$BV,MATCH('Monthy Targets'!$B417,'Final Comp Values'!$C:$C,0)),0)</f>
        <v>0</v>
      </c>
      <c r="AG417" s="462">
        <f>IF(U417="yes",+INDEX('Final Comp Values'!$BV:$BV,MATCH('Monthy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t="str">
        <f>_xlfn.IFNA(+INDEX(Comp1!I:I,MATCH($B418,Comp1!$B:$B,0)),"No")</f>
        <v>Yes</v>
      </c>
      <c r="P418" s="14" t="str">
        <f>_xlfn.IFNA(+INDEX(Comp1!J:J,MATCH($B418,Comp1!$B:$B,0)),"No")</f>
        <v>Yes</v>
      </c>
      <c r="Q418" s="14">
        <f>_xlfn.IFNA(+INDEX(Comp1!K:K,MATCH($B418,Comp1!$B:$B,0)),"No")</f>
        <v>0</v>
      </c>
      <c r="R418" s="14">
        <f>_xlfn.IFNA(+INDEX(Comp1!L:L,MATCH($B418,Comp1!$B:$B,0)),"No")</f>
        <v>0</v>
      </c>
      <c r="S418" s="14">
        <f>_xlfn.IFNA(+INDEX(Comp1!M:M,MATCH($B418,Comp1!$B:$B,0)),"No")</f>
        <v>0</v>
      </c>
      <c r="T418" s="14">
        <f>_xlfn.IFNA(+INDEX(Comp1!N:N,MATCH($B418,Comp1!$B:$B,0)),"No")</f>
        <v>0</v>
      </c>
      <c r="U418" s="14">
        <f>_xlfn.IFNA(+INDEX(Comp1!O:O,MATCH($B418,Comp1!$B:$B,0)),"No")</f>
        <v>0</v>
      </c>
      <c r="V418" s="462">
        <f>IF(J418="yes",+INDEX('Final Comp Values'!$AY:$AY,MATCH('Monthy Targets'!$B418,'Final Comp Values'!C:C,0)),0)</f>
        <v>9.16</v>
      </c>
      <c r="W418" s="462">
        <f>IF(K418="yes",+INDEX('Final Comp Values'!$AY:$AY,MATCH('Monthy Targets'!$B418,'Final Comp Values'!$C:$C,0)),0)</f>
        <v>9.16</v>
      </c>
      <c r="X418" s="462">
        <f>IF(L418="yes",+INDEX('Final Comp Values'!$AY:$AY,MATCH('Monthy Targets'!$B418,'Final Comp Values'!$C:$C,0)),0)</f>
        <v>9.16</v>
      </c>
      <c r="Y418" s="462">
        <f>IF(M418="yes",+INDEX('Final Comp Values'!$BN:$BN,MATCH('Monthy Targets'!$B418,'Final Comp Values'!$C:$C,0)),0)</f>
        <v>9.16</v>
      </c>
      <c r="Z418" s="462">
        <f>IF(N418="yes",+INDEX('Final Comp Values'!$BN:$BN,MATCH('Monthy Targets'!$B418,'Final Comp Values'!$C:$C,0)),0)</f>
        <v>9.16</v>
      </c>
      <c r="AA418" s="462">
        <f>IF(O418="yes",+INDEX('Final Comp Values'!$BN:$BN,MATCH('Monthy Targets'!$B418,'Final Comp Values'!$C:$C,0)),0)</f>
        <v>9.16</v>
      </c>
      <c r="AB418" s="462">
        <f>IF(P418="yes",+INDEX('Final Comp Values'!$BR:$BR,MATCH('Monthy Targets'!$B418,'Final Comp Values'!$C:$C,0)),0)</f>
        <v>9.2100000000000009</v>
      </c>
      <c r="AC418" s="462">
        <f>IF(Q418="yes",+INDEX('Final Comp Values'!$BR:$BR,MATCH('Monthy Targets'!$B418,'Final Comp Values'!$C:$C,0)),0)</f>
        <v>0</v>
      </c>
      <c r="AD418" s="462">
        <f>IF(R418="yes",+INDEX('Final Comp Values'!$BR:$BR,MATCH('Monthy Targets'!$B418,'Final Comp Values'!$C:$C,0)),0)</f>
        <v>0</v>
      </c>
      <c r="AE418" s="462">
        <f>IF(S418="yes",+INDEX('Final Comp Values'!$BV:$BV,MATCH('Monthy Targets'!$B418,'Final Comp Values'!$C:$C,0)),0)</f>
        <v>0</v>
      </c>
      <c r="AF418" s="462">
        <f>IF(T418="yes",+INDEX('Final Comp Values'!$BV:$BV,MATCH('Monthy Targets'!$B418,'Final Comp Values'!$C:$C,0)),0)</f>
        <v>0</v>
      </c>
      <c r="AG418" s="462">
        <f>IF(U418="yes",+INDEX('Final Comp Values'!$BV:$BV,MATCH('Monthy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2">
        <f>IF(J419="yes",+INDEX('Final Comp Values'!$AY:$AY,MATCH('Monthy Targets'!$B419,'Final Comp Values'!C:C,0)),0)</f>
        <v>0</v>
      </c>
      <c r="W419" s="462">
        <f>IF(K419="yes",+INDEX('Final Comp Values'!$AY:$AY,MATCH('Monthy Targets'!$B419,'Final Comp Values'!$C:$C,0)),0)</f>
        <v>0</v>
      </c>
      <c r="X419" s="462">
        <f>IF(L419="yes",+INDEX('Final Comp Values'!$AY:$AY,MATCH('Monthy Targets'!$B419,'Final Comp Values'!$C:$C,0)),0)</f>
        <v>0</v>
      </c>
      <c r="Y419" s="462">
        <f>IF(M419="yes",+INDEX('Final Comp Values'!$BN:$BN,MATCH('Monthy Targets'!$B419,'Final Comp Values'!$C:$C,0)),0)</f>
        <v>0</v>
      </c>
      <c r="Z419" s="462">
        <f>IF(N419="yes",+INDEX('Final Comp Values'!$BN:$BN,MATCH('Monthy Targets'!$B419,'Final Comp Values'!$C:$C,0)),0)</f>
        <v>0</v>
      </c>
      <c r="AA419" s="462">
        <f>IF(O419="yes",+INDEX('Final Comp Values'!$BN:$BN,MATCH('Monthy Targets'!$B419,'Final Comp Values'!$C:$C,0)),0)</f>
        <v>0</v>
      </c>
      <c r="AB419" s="462">
        <f>IF(P419="yes",+INDEX('Final Comp Values'!$BR:$BR,MATCH('Monthy Targets'!$B419,'Final Comp Values'!$C:$C,0)),0)</f>
        <v>0</v>
      </c>
      <c r="AC419" s="462">
        <f>IF(Q419="yes",+INDEX('Final Comp Values'!$BR:$BR,MATCH('Monthy Targets'!$B419,'Final Comp Values'!$C:$C,0)),0)</f>
        <v>0</v>
      </c>
      <c r="AD419" s="462">
        <f>IF(R419="yes",+INDEX('Final Comp Values'!$BR:$BR,MATCH('Monthy Targets'!$B419,'Final Comp Values'!$C:$C,0)),0)</f>
        <v>0</v>
      </c>
      <c r="AE419" s="462">
        <f>IF(S419="yes",+INDEX('Final Comp Values'!$BV:$BV,MATCH('Monthy Targets'!$B419,'Final Comp Values'!$C:$C,0)),0)</f>
        <v>0</v>
      </c>
      <c r="AF419" s="462">
        <f>IF(T419="yes",+INDEX('Final Comp Values'!$BV:$BV,MATCH('Monthy Targets'!$B419,'Final Comp Values'!$C:$C,0)),0)</f>
        <v>0</v>
      </c>
      <c r="AG419" s="462">
        <f>IF(U419="yes",+INDEX('Final Comp Values'!$BV:$BV,MATCH('Monthy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t="str">
        <f>_xlfn.IFNA(+INDEX(Comp1!I:I,MATCH($B420,Comp1!$B:$B,0)),"No")</f>
        <v>Yes</v>
      </c>
      <c r="P420" s="14" t="str">
        <f>_xlfn.IFNA(+INDEX(Comp1!J:J,MATCH($B420,Comp1!$B:$B,0)),"No")</f>
        <v>Yes</v>
      </c>
      <c r="Q420" s="14">
        <f>_xlfn.IFNA(+INDEX(Comp1!K:K,MATCH($B420,Comp1!$B:$B,0)),"No")</f>
        <v>0</v>
      </c>
      <c r="R420" s="14">
        <f>_xlfn.IFNA(+INDEX(Comp1!L:L,MATCH($B420,Comp1!$B:$B,0)),"No")</f>
        <v>0</v>
      </c>
      <c r="S420" s="14">
        <f>_xlfn.IFNA(+INDEX(Comp1!M:M,MATCH($B420,Comp1!$B:$B,0)),"No")</f>
        <v>0</v>
      </c>
      <c r="T420" s="14">
        <f>_xlfn.IFNA(+INDEX(Comp1!N:N,MATCH($B420,Comp1!$B:$B,0)),"No")</f>
        <v>0</v>
      </c>
      <c r="U420" s="14">
        <f>_xlfn.IFNA(+INDEX(Comp1!O:O,MATCH($B420,Comp1!$B:$B,0)),"No")</f>
        <v>0</v>
      </c>
      <c r="V420" s="462">
        <f>IF(J420="yes",+INDEX('Final Comp Values'!$AY:$AY,MATCH('Monthy Targets'!$B420,'Final Comp Values'!C:C,0)),0)</f>
        <v>6.26</v>
      </c>
      <c r="W420" s="462">
        <f>IF(K420="yes",+INDEX('Final Comp Values'!$AY:$AY,MATCH('Monthy Targets'!$B420,'Final Comp Values'!$C:$C,0)),0)</f>
        <v>6.26</v>
      </c>
      <c r="X420" s="462">
        <f>IF(L420="yes",+INDEX('Final Comp Values'!$AY:$AY,MATCH('Monthy Targets'!$B420,'Final Comp Values'!$C:$C,0)),0)</f>
        <v>6.26</v>
      </c>
      <c r="Y420" s="462">
        <f>IF(M420="yes",+INDEX('Final Comp Values'!$BN:$BN,MATCH('Monthy Targets'!$B420,'Final Comp Values'!$C:$C,0)),0)</f>
        <v>6.26</v>
      </c>
      <c r="Z420" s="462">
        <f>IF(N420="yes",+INDEX('Final Comp Values'!$BN:$BN,MATCH('Monthy Targets'!$B420,'Final Comp Values'!$C:$C,0)),0)</f>
        <v>6.26</v>
      </c>
      <c r="AA420" s="462">
        <f>IF(O420="yes",+INDEX('Final Comp Values'!$BN:$BN,MATCH('Monthy Targets'!$B420,'Final Comp Values'!$C:$C,0)),0)</f>
        <v>6.26</v>
      </c>
      <c r="AB420" s="462">
        <f>IF(P420="yes",+INDEX('Final Comp Values'!$BR:$BR,MATCH('Monthy Targets'!$B420,'Final Comp Values'!$C:$C,0)),0)</f>
        <v>6.29</v>
      </c>
      <c r="AC420" s="462">
        <f>IF(Q420="yes",+INDEX('Final Comp Values'!$BR:$BR,MATCH('Monthy Targets'!$B420,'Final Comp Values'!$C:$C,0)),0)</f>
        <v>0</v>
      </c>
      <c r="AD420" s="462">
        <f>IF(R420="yes",+INDEX('Final Comp Values'!$BR:$BR,MATCH('Monthy Targets'!$B420,'Final Comp Values'!$C:$C,0)),0)</f>
        <v>0</v>
      </c>
      <c r="AE420" s="462">
        <f>IF(S420="yes",+INDEX('Final Comp Values'!$BV:$BV,MATCH('Monthy Targets'!$B420,'Final Comp Values'!$C:$C,0)),0)</f>
        <v>0</v>
      </c>
      <c r="AF420" s="462">
        <f>IF(T420="yes",+INDEX('Final Comp Values'!$BV:$BV,MATCH('Monthy Targets'!$B420,'Final Comp Values'!$C:$C,0)),0)</f>
        <v>0</v>
      </c>
      <c r="AG420" s="462">
        <f>IF(U420="yes",+INDEX('Final Comp Values'!$BV:$BV,MATCH('Monthy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t="str">
        <f>_xlfn.IFNA(+INDEX(Comp1!I:I,MATCH($B421,Comp1!$B:$B,0)),"No")</f>
        <v>Yes</v>
      </c>
      <c r="P421" s="14" t="str">
        <f>_xlfn.IFNA(+INDEX(Comp1!J:J,MATCH($B421,Comp1!$B:$B,0)),"No")</f>
        <v>Yes</v>
      </c>
      <c r="Q421" s="14">
        <f>_xlfn.IFNA(+INDEX(Comp1!K:K,MATCH($B421,Comp1!$B:$B,0)),"No")</f>
        <v>0</v>
      </c>
      <c r="R421" s="14">
        <f>_xlfn.IFNA(+INDEX(Comp1!L:L,MATCH($B421,Comp1!$B:$B,0)),"No")</f>
        <v>0</v>
      </c>
      <c r="S421" s="14">
        <f>_xlfn.IFNA(+INDEX(Comp1!M:M,MATCH($B421,Comp1!$B:$B,0)),"No")</f>
        <v>0</v>
      </c>
      <c r="T421" s="14">
        <f>_xlfn.IFNA(+INDEX(Comp1!N:N,MATCH($B421,Comp1!$B:$B,0)),"No")</f>
        <v>0</v>
      </c>
      <c r="U421" s="14">
        <f>_xlfn.IFNA(+INDEX(Comp1!O:O,MATCH($B421,Comp1!$B:$B,0)),"No")</f>
        <v>0</v>
      </c>
      <c r="V421" s="462">
        <f>IF(J421="yes",+INDEX('Final Comp Values'!$AY:$AY,MATCH('Monthy Targets'!$B421,'Final Comp Values'!C:C,0)),0)</f>
        <v>9.83</v>
      </c>
      <c r="W421" s="462">
        <f>IF(K421="yes",+INDEX('Final Comp Values'!$AY:$AY,MATCH('Monthy Targets'!$B421,'Final Comp Values'!$C:$C,0)),0)</f>
        <v>9.83</v>
      </c>
      <c r="X421" s="462">
        <f>IF(L421="yes",+INDEX('Final Comp Values'!$AY:$AY,MATCH('Monthy Targets'!$B421,'Final Comp Values'!$C:$C,0)),0)</f>
        <v>9.83</v>
      </c>
      <c r="Y421" s="462">
        <f>IF(M421="yes",+INDEX('Final Comp Values'!$BN:$BN,MATCH('Monthy Targets'!$B421,'Final Comp Values'!$C:$C,0)),0)</f>
        <v>9.83</v>
      </c>
      <c r="Z421" s="462">
        <f>IF(N421="yes",+INDEX('Final Comp Values'!$BN:$BN,MATCH('Monthy Targets'!$B421,'Final Comp Values'!$C:$C,0)),0)</f>
        <v>9.83</v>
      </c>
      <c r="AA421" s="462">
        <f>IF(O421="yes",+INDEX('Final Comp Values'!$BN:$BN,MATCH('Monthy Targets'!$B421,'Final Comp Values'!$C:$C,0)),0)</f>
        <v>9.83</v>
      </c>
      <c r="AB421" s="462">
        <f>IF(P421="yes",+INDEX('Final Comp Values'!$BR:$BR,MATCH('Monthy Targets'!$B421,'Final Comp Values'!$C:$C,0)),0)</f>
        <v>9.8800000000000008</v>
      </c>
      <c r="AC421" s="462">
        <f>IF(Q421="yes",+INDEX('Final Comp Values'!$BR:$BR,MATCH('Monthy Targets'!$B421,'Final Comp Values'!$C:$C,0)),0)</f>
        <v>0</v>
      </c>
      <c r="AD421" s="462">
        <f>IF(R421="yes",+INDEX('Final Comp Values'!$BR:$BR,MATCH('Monthy Targets'!$B421,'Final Comp Values'!$C:$C,0)),0)</f>
        <v>0</v>
      </c>
      <c r="AE421" s="462">
        <f>IF(S421="yes",+INDEX('Final Comp Values'!$BV:$BV,MATCH('Monthy Targets'!$B421,'Final Comp Values'!$C:$C,0)),0)</f>
        <v>0</v>
      </c>
      <c r="AF421" s="462">
        <f>IF(T421="yes",+INDEX('Final Comp Values'!$BV:$BV,MATCH('Monthy Targets'!$B421,'Final Comp Values'!$C:$C,0)),0)</f>
        <v>0</v>
      </c>
      <c r="AG421" s="462">
        <f>IF(U421="yes",+INDEX('Final Comp Values'!$BV:$BV,MATCH('Monthy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t="str">
        <f>_xlfn.IFNA(+INDEX(Comp1!I:I,MATCH($B422,Comp1!$B:$B,0)),"No")</f>
        <v>Yes</v>
      </c>
      <c r="P422" s="14" t="str">
        <f>_xlfn.IFNA(+INDEX(Comp1!J:J,MATCH($B422,Comp1!$B:$B,0)),"No")</f>
        <v>Yes</v>
      </c>
      <c r="Q422" s="14">
        <f>_xlfn.IFNA(+INDEX(Comp1!K:K,MATCH($B422,Comp1!$B:$B,0)),"No")</f>
        <v>0</v>
      </c>
      <c r="R422" s="14">
        <f>_xlfn.IFNA(+INDEX(Comp1!L:L,MATCH($B422,Comp1!$B:$B,0)),"No")</f>
        <v>0</v>
      </c>
      <c r="S422" s="14">
        <f>_xlfn.IFNA(+INDEX(Comp1!M:M,MATCH($B422,Comp1!$B:$B,0)),"No")</f>
        <v>0</v>
      </c>
      <c r="T422" s="14">
        <f>_xlfn.IFNA(+INDEX(Comp1!N:N,MATCH($B422,Comp1!$B:$B,0)),"No")</f>
        <v>0</v>
      </c>
      <c r="U422" s="14">
        <f>_xlfn.IFNA(+INDEX(Comp1!O:O,MATCH($B422,Comp1!$B:$B,0)),"No")</f>
        <v>0</v>
      </c>
      <c r="V422" s="462">
        <f>IF(J422="yes",+INDEX('Final Comp Values'!$AY:$AY,MATCH('Monthy Targets'!$B422,'Final Comp Values'!C:C,0)),0)</f>
        <v>11.67</v>
      </c>
      <c r="W422" s="462">
        <f>IF(K422="yes",+INDEX('Final Comp Values'!$AY:$AY,MATCH('Monthy Targets'!$B422,'Final Comp Values'!$C:$C,0)),0)</f>
        <v>11.67</v>
      </c>
      <c r="X422" s="462">
        <f>IF(L422="yes",+INDEX('Final Comp Values'!$AY:$AY,MATCH('Monthy Targets'!$B422,'Final Comp Values'!$C:$C,0)),0)</f>
        <v>11.67</v>
      </c>
      <c r="Y422" s="462">
        <f>IF(M422="yes",+INDEX('Final Comp Values'!$BN:$BN,MATCH('Monthy Targets'!$B422,'Final Comp Values'!$C:$C,0)),0)</f>
        <v>11.67</v>
      </c>
      <c r="Z422" s="462">
        <f>IF(N422="yes",+INDEX('Final Comp Values'!$BN:$BN,MATCH('Monthy Targets'!$B422,'Final Comp Values'!$C:$C,0)),0)</f>
        <v>11.67</v>
      </c>
      <c r="AA422" s="462">
        <f>IF(O422="yes",+INDEX('Final Comp Values'!$BN:$BN,MATCH('Monthy Targets'!$B422,'Final Comp Values'!$C:$C,0)),0)</f>
        <v>11.67</v>
      </c>
      <c r="AB422" s="462">
        <f>IF(P422="yes",+INDEX('Final Comp Values'!$BR:$BR,MATCH('Monthy Targets'!$B422,'Final Comp Values'!$C:$C,0)),0)</f>
        <v>11.72</v>
      </c>
      <c r="AC422" s="462">
        <f>IF(Q422="yes",+INDEX('Final Comp Values'!$BR:$BR,MATCH('Monthy Targets'!$B422,'Final Comp Values'!$C:$C,0)),0)</f>
        <v>0</v>
      </c>
      <c r="AD422" s="462">
        <f>IF(R422="yes",+INDEX('Final Comp Values'!$BR:$BR,MATCH('Monthy Targets'!$B422,'Final Comp Values'!$C:$C,0)),0)</f>
        <v>0</v>
      </c>
      <c r="AE422" s="462">
        <f>IF(S422="yes",+INDEX('Final Comp Values'!$BV:$BV,MATCH('Monthy Targets'!$B422,'Final Comp Values'!$C:$C,0)),0)</f>
        <v>0</v>
      </c>
      <c r="AF422" s="462">
        <f>IF(T422="yes",+INDEX('Final Comp Values'!$BV:$BV,MATCH('Monthy Targets'!$B422,'Final Comp Values'!$C:$C,0)),0)</f>
        <v>0</v>
      </c>
      <c r="AG422" s="462">
        <f>IF(U422="yes",+INDEX('Final Comp Values'!$BV:$BV,MATCH('Monthy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t="str">
        <f>_xlfn.IFNA(+INDEX(Comp1!I:I,MATCH($B423,Comp1!$B:$B,0)),"No")</f>
        <v>Yes</v>
      </c>
      <c r="P423" s="14" t="str">
        <f>_xlfn.IFNA(+INDEX(Comp1!J:J,MATCH($B423,Comp1!$B:$B,0)),"No")</f>
        <v>Yes</v>
      </c>
      <c r="Q423" s="14">
        <f>_xlfn.IFNA(+INDEX(Comp1!K:K,MATCH($B423,Comp1!$B:$B,0)),"No")</f>
        <v>0</v>
      </c>
      <c r="R423" s="14">
        <f>_xlfn.IFNA(+INDEX(Comp1!L:L,MATCH($B423,Comp1!$B:$B,0)),"No")</f>
        <v>0</v>
      </c>
      <c r="S423" s="14">
        <f>_xlfn.IFNA(+INDEX(Comp1!M:M,MATCH($B423,Comp1!$B:$B,0)),"No")</f>
        <v>0</v>
      </c>
      <c r="T423" s="14">
        <f>_xlfn.IFNA(+INDEX(Comp1!N:N,MATCH($B423,Comp1!$B:$B,0)),"No")</f>
        <v>0</v>
      </c>
      <c r="U423" s="14">
        <f>_xlfn.IFNA(+INDEX(Comp1!O:O,MATCH($B423,Comp1!$B:$B,0)),"No")</f>
        <v>0</v>
      </c>
      <c r="V423" s="462">
        <f>IF(J423="yes",+INDEX('Final Comp Values'!$AY:$AY,MATCH('Monthy Targets'!$B423,'Final Comp Values'!C:C,0)),0)</f>
        <v>4.99</v>
      </c>
      <c r="W423" s="462">
        <f>IF(K423="yes",+INDEX('Final Comp Values'!$AY:$AY,MATCH('Monthy Targets'!$B423,'Final Comp Values'!$C:$C,0)),0)</f>
        <v>4.99</v>
      </c>
      <c r="X423" s="462">
        <f>IF(L423="yes",+INDEX('Final Comp Values'!$AY:$AY,MATCH('Monthy Targets'!$B423,'Final Comp Values'!$C:$C,0)),0)</f>
        <v>4.99</v>
      </c>
      <c r="Y423" s="462">
        <f>IF(M423="yes",+INDEX('Final Comp Values'!$BN:$BN,MATCH('Monthy Targets'!$B423,'Final Comp Values'!$C:$C,0)),0)</f>
        <v>4.99</v>
      </c>
      <c r="Z423" s="462">
        <f>IF(N423="yes",+INDEX('Final Comp Values'!$BN:$BN,MATCH('Monthy Targets'!$B423,'Final Comp Values'!$C:$C,0)),0)</f>
        <v>4.99</v>
      </c>
      <c r="AA423" s="462">
        <f>IF(O423="yes",+INDEX('Final Comp Values'!$BN:$BN,MATCH('Monthy Targets'!$B423,'Final Comp Values'!$C:$C,0)),0)</f>
        <v>4.99</v>
      </c>
      <c r="AB423" s="462">
        <f>IF(P423="yes",+INDEX('Final Comp Values'!$BR:$BR,MATCH('Monthy Targets'!$B423,'Final Comp Values'!$C:$C,0)),0)</f>
        <v>5.01</v>
      </c>
      <c r="AC423" s="462">
        <f>IF(Q423="yes",+INDEX('Final Comp Values'!$BR:$BR,MATCH('Monthy Targets'!$B423,'Final Comp Values'!$C:$C,0)),0)</f>
        <v>0</v>
      </c>
      <c r="AD423" s="462">
        <f>IF(R423="yes",+INDEX('Final Comp Values'!$BR:$BR,MATCH('Monthy Targets'!$B423,'Final Comp Values'!$C:$C,0)),0)</f>
        <v>0</v>
      </c>
      <c r="AE423" s="462">
        <f>IF(S423="yes",+INDEX('Final Comp Values'!$BV:$BV,MATCH('Monthy Targets'!$B423,'Final Comp Values'!$C:$C,0)),0)</f>
        <v>0</v>
      </c>
      <c r="AF423" s="462">
        <f>IF(T423="yes",+INDEX('Final Comp Values'!$BV:$BV,MATCH('Monthy Targets'!$B423,'Final Comp Values'!$C:$C,0)),0)</f>
        <v>0</v>
      </c>
      <c r="AG423" s="462">
        <f>IF(U423="yes",+INDEX('Final Comp Values'!$BV:$BV,MATCH('Monthy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t="str">
        <f>_xlfn.IFNA(+INDEX(Comp1!I:I,MATCH($B424,Comp1!$B:$B,0)),"No")</f>
        <v>Yes</v>
      </c>
      <c r="P424" s="14" t="str">
        <f>_xlfn.IFNA(+INDEX(Comp1!J:J,MATCH($B424,Comp1!$B:$B,0)),"No")</f>
        <v>Yes</v>
      </c>
      <c r="Q424" s="14">
        <f>_xlfn.IFNA(+INDEX(Comp1!K:K,MATCH($B424,Comp1!$B:$B,0)),"No")</f>
        <v>0</v>
      </c>
      <c r="R424" s="14">
        <f>_xlfn.IFNA(+INDEX(Comp1!L:L,MATCH($B424,Comp1!$B:$B,0)),"No")</f>
        <v>0</v>
      </c>
      <c r="S424" s="14">
        <f>_xlfn.IFNA(+INDEX(Comp1!M:M,MATCH($B424,Comp1!$B:$B,0)),"No")</f>
        <v>0</v>
      </c>
      <c r="T424" s="14">
        <f>_xlfn.IFNA(+INDEX(Comp1!N:N,MATCH($B424,Comp1!$B:$B,0)),"No")</f>
        <v>0</v>
      </c>
      <c r="U424" s="14">
        <f>_xlfn.IFNA(+INDEX(Comp1!O:O,MATCH($B424,Comp1!$B:$B,0)),"No")</f>
        <v>0</v>
      </c>
      <c r="V424" s="462">
        <f>IF(J424="yes",+INDEX('Final Comp Values'!$AY:$AY,MATCH('Monthy Targets'!$B424,'Final Comp Values'!C:C,0)),0)</f>
        <v>4.03</v>
      </c>
      <c r="W424" s="462">
        <f>IF(K424="yes",+INDEX('Final Comp Values'!$AY:$AY,MATCH('Monthy Targets'!$B424,'Final Comp Values'!$C:$C,0)),0)</f>
        <v>4.03</v>
      </c>
      <c r="X424" s="462">
        <f>IF(L424="yes",+INDEX('Final Comp Values'!$AY:$AY,MATCH('Monthy Targets'!$B424,'Final Comp Values'!$C:$C,0)),0)</f>
        <v>4.03</v>
      </c>
      <c r="Y424" s="462">
        <f>IF(M424="yes",+INDEX('Final Comp Values'!$BN:$BN,MATCH('Monthy Targets'!$B424,'Final Comp Values'!$C:$C,0)),0)</f>
        <v>4.03</v>
      </c>
      <c r="Z424" s="462">
        <f>IF(N424="yes",+INDEX('Final Comp Values'!$BN:$BN,MATCH('Monthy Targets'!$B424,'Final Comp Values'!$C:$C,0)),0)</f>
        <v>4.03</v>
      </c>
      <c r="AA424" s="462">
        <f>IF(O424="yes",+INDEX('Final Comp Values'!$BN:$BN,MATCH('Monthy Targets'!$B424,'Final Comp Values'!$C:$C,0)),0)</f>
        <v>4.03</v>
      </c>
      <c r="AB424" s="462">
        <f>IF(P424="yes",+INDEX('Final Comp Values'!$BR:$BR,MATCH('Monthy Targets'!$B424,'Final Comp Values'!$C:$C,0)),0)</f>
        <v>4.04</v>
      </c>
      <c r="AC424" s="462">
        <f>IF(Q424="yes",+INDEX('Final Comp Values'!$BR:$BR,MATCH('Monthy Targets'!$B424,'Final Comp Values'!$C:$C,0)),0)</f>
        <v>0</v>
      </c>
      <c r="AD424" s="462">
        <f>IF(R424="yes",+INDEX('Final Comp Values'!$BR:$BR,MATCH('Monthy Targets'!$B424,'Final Comp Values'!$C:$C,0)),0)</f>
        <v>0</v>
      </c>
      <c r="AE424" s="462">
        <f>IF(S424="yes",+INDEX('Final Comp Values'!$BV:$BV,MATCH('Monthy Targets'!$B424,'Final Comp Values'!$C:$C,0)),0)</f>
        <v>0</v>
      </c>
      <c r="AF424" s="462">
        <f>IF(T424="yes",+INDEX('Final Comp Values'!$BV:$BV,MATCH('Monthy Targets'!$B424,'Final Comp Values'!$C:$C,0)),0)</f>
        <v>0</v>
      </c>
      <c r="AG424" s="462">
        <f>IF(U424="yes",+INDEX('Final Comp Values'!$BV:$BV,MATCH('Monthy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t="str">
        <f>_xlfn.IFNA(+INDEX(Comp1!I:I,MATCH($B425,Comp1!$B:$B,0)),"No")</f>
        <v>Yes</v>
      </c>
      <c r="P425" s="14" t="str">
        <f>_xlfn.IFNA(+INDEX(Comp1!J:J,MATCH($B425,Comp1!$B:$B,0)),"No")</f>
        <v>Yes</v>
      </c>
      <c r="Q425" s="14">
        <f>_xlfn.IFNA(+INDEX(Comp1!K:K,MATCH($B425,Comp1!$B:$B,0)),"No")</f>
        <v>0</v>
      </c>
      <c r="R425" s="14">
        <f>_xlfn.IFNA(+INDEX(Comp1!L:L,MATCH($B425,Comp1!$B:$B,0)),"No")</f>
        <v>0</v>
      </c>
      <c r="S425" s="14">
        <f>_xlfn.IFNA(+INDEX(Comp1!M:M,MATCH($B425,Comp1!$B:$B,0)),"No")</f>
        <v>0</v>
      </c>
      <c r="T425" s="14">
        <f>_xlfn.IFNA(+INDEX(Comp1!N:N,MATCH($B425,Comp1!$B:$B,0)),"No")</f>
        <v>0</v>
      </c>
      <c r="U425" s="14">
        <f>_xlfn.IFNA(+INDEX(Comp1!O:O,MATCH($B425,Comp1!$B:$B,0)),"No")</f>
        <v>0</v>
      </c>
      <c r="V425" s="462">
        <f>IF(J425="yes",+INDEX('Final Comp Values'!$AY:$AY,MATCH('Monthy Targets'!$B425,'Final Comp Values'!C:C,0)),0)</f>
        <v>7.73</v>
      </c>
      <c r="W425" s="462">
        <f>IF(K425="yes",+INDEX('Final Comp Values'!$AY:$AY,MATCH('Monthy Targets'!$B425,'Final Comp Values'!$C:$C,0)),0)</f>
        <v>7.73</v>
      </c>
      <c r="X425" s="462">
        <f>IF(L425="yes",+INDEX('Final Comp Values'!$AY:$AY,MATCH('Monthy Targets'!$B425,'Final Comp Values'!$C:$C,0)),0)</f>
        <v>7.73</v>
      </c>
      <c r="Y425" s="462">
        <f>IF(M425="yes",+INDEX('Final Comp Values'!$BN:$BN,MATCH('Monthy Targets'!$B425,'Final Comp Values'!$C:$C,0)),0)</f>
        <v>7.73</v>
      </c>
      <c r="Z425" s="462">
        <f>IF(N425="yes",+INDEX('Final Comp Values'!$BN:$BN,MATCH('Monthy Targets'!$B425,'Final Comp Values'!$C:$C,0)),0)</f>
        <v>7.73</v>
      </c>
      <c r="AA425" s="462">
        <f>IF(O425="yes",+INDEX('Final Comp Values'!$BN:$BN,MATCH('Monthy Targets'!$B425,'Final Comp Values'!$C:$C,0)),0)</f>
        <v>7.73</v>
      </c>
      <c r="AB425" s="462">
        <f>IF(P425="yes",+INDEX('Final Comp Values'!$BR:$BR,MATCH('Monthy Targets'!$B425,'Final Comp Values'!$C:$C,0)),0)</f>
        <v>7.72</v>
      </c>
      <c r="AC425" s="462">
        <f>IF(Q425="yes",+INDEX('Final Comp Values'!$BR:$BR,MATCH('Monthy Targets'!$B425,'Final Comp Values'!$C:$C,0)),0)</f>
        <v>0</v>
      </c>
      <c r="AD425" s="462">
        <f>IF(R425="yes",+INDEX('Final Comp Values'!$BR:$BR,MATCH('Monthy Targets'!$B425,'Final Comp Values'!$C:$C,0)),0)</f>
        <v>0</v>
      </c>
      <c r="AE425" s="462">
        <f>IF(S425="yes",+INDEX('Final Comp Values'!$BV:$BV,MATCH('Monthy Targets'!$B425,'Final Comp Values'!$C:$C,0)),0)</f>
        <v>0</v>
      </c>
      <c r="AF425" s="462">
        <f>IF(T425="yes",+INDEX('Final Comp Values'!$BV:$BV,MATCH('Monthy Targets'!$B425,'Final Comp Values'!$C:$C,0)),0)</f>
        <v>0</v>
      </c>
      <c r="AG425" s="462">
        <f>IF(U425="yes",+INDEX('Final Comp Values'!$BV:$BV,MATCH('Monthy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t="str">
        <f>_xlfn.IFNA(+INDEX(Comp1!I:I,MATCH($B426,Comp1!$B:$B,0)),"No")</f>
        <v>Yes</v>
      </c>
      <c r="P426" s="14" t="str">
        <f>_xlfn.IFNA(+INDEX(Comp1!J:J,MATCH($B426,Comp1!$B:$B,0)),"No")</f>
        <v>Yes</v>
      </c>
      <c r="Q426" s="14">
        <f>_xlfn.IFNA(+INDEX(Comp1!K:K,MATCH($B426,Comp1!$B:$B,0)),"No")</f>
        <v>0</v>
      </c>
      <c r="R426" s="14">
        <f>_xlfn.IFNA(+INDEX(Comp1!L:L,MATCH($B426,Comp1!$B:$B,0)),"No")</f>
        <v>0</v>
      </c>
      <c r="S426" s="14">
        <f>_xlfn.IFNA(+INDEX(Comp1!M:M,MATCH($B426,Comp1!$B:$B,0)),"No")</f>
        <v>0</v>
      </c>
      <c r="T426" s="14">
        <f>_xlfn.IFNA(+INDEX(Comp1!N:N,MATCH($B426,Comp1!$B:$B,0)),"No")</f>
        <v>0</v>
      </c>
      <c r="U426" s="14">
        <f>_xlfn.IFNA(+INDEX(Comp1!O:O,MATCH($B426,Comp1!$B:$B,0)),"No")</f>
        <v>0</v>
      </c>
      <c r="V426" s="462">
        <f>IF(J426="yes",+INDEX('Final Comp Values'!$AY:$AY,MATCH('Monthy Targets'!$B426,'Final Comp Values'!C:C,0)),0)</f>
        <v>2.14</v>
      </c>
      <c r="W426" s="462">
        <f>IF(K426="yes",+INDEX('Final Comp Values'!$AY:$AY,MATCH('Monthy Targets'!$B426,'Final Comp Values'!$C:$C,0)),0)</f>
        <v>2.14</v>
      </c>
      <c r="X426" s="462">
        <f>IF(L426="yes",+INDEX('Final Comp Values'!$AY:$AY,MATCH('Monthy Targets'!$B426,'Final Comp Values'!$C:$C,0)),0)</f>
        <v>2.14</v>
      </c>
      <c r="Y426" s="462">
        <f>IF(M426="yes",+INDEX('Final Comp Values'!$BN:$BN,MATCH('Monthy Targets'!$B426,'Final Comp Values'!$C:$C,0)),0)</f>
        <v>2.14</v>
      </c>
      <c r="Z426" s="462">
        <f>IF(N426="yes",+INDEX('Final Comp Values'!$BN:$BN,MATCH('Monthy Targets'!$B426,'Final Comp Values'!$C:$C,0)),0)</f>
        <v>2.14</v>
      </c>
      <c r="AA426" s="462">
        <f>IF(O426="yes",+INDEX('Final Comp Values'!$BN:$BN,MATCH('Monthy Targets'!$B426,'Final Comp Values'!$C:$C,0)),0)</f>
        <v>2.14</v>
      </c>
      <c r="AB426" s="462">
        <f>IF(P426="yes",+INDEX('Final Comp Values'!$BR:$BR,MATCH('Monthy Targets'!$B426,'Final Comp Values'!$C:$C,0)),0)</f>
        <v>2.15</v>
      </c>
      <c r="AC426" s="462">
        <f>IF(Q426="yes",+INDEX('Final Comp Values'!$BR:$BR,MATCH('Monthy Targets'!$B426,'Final Comp Values'!$C:$C,0)),0)</f>
        <v>0</v>
      </c>
      <c r="AD426" s="462">
        <f>IF(R426="yes",+INDEX('Final Comp Values'!$BR:$BR,MATCH('Monthy Targets'!$B426,'Final Comp Values'!$C:$C,0)),0)</f>
        <v>0</v>
      </c>
      <c r="AE426" s="462">
        <f>IF(S426="yes",+INDEX('Final Comp Values'!$BV:$BV,MATCH('Monthy Targets'!$B426,'Final Comp Values'!$C:$C,0)),0)</f>
        <v>0</v>
      </c>
      <c r="AF426" s="462">
        <f>IF(T426="yes",+INDEX('Final Comp Values'!$BV:$BV,MATCH('Monthy Targets'!$B426,'Final Comp Values'!$C:$C,0)),0)</f>
        <v>0</v>
      </c>
      <c r="AG426" s="462">
        <f>IF(U426="yes",+INDEX('Final Comp Values'!$BV:$BV,MATCH('Monthy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t="str">
        <f>_xlfn.IFNA(+INDEX(Comp1!I:I,MATCH($B427,Comp1!$B:$B,0)),"No")</f>
        <v>Yes</v>
      </c>
      <c r="P427" s="14" t="str">
        <f>_xlfn.IFNA(+INDEX(Comp1!J:J,MATCH($B427,Comp1!$B:$B,0)),"No")</f>
        <v>Yes</v>
      </c>
      <c r="Q427" s="14">
        <f>_xlfn.IFNA(+INDEX(Comp1!K:K,MATCH($B427,Comp1!$B:$B,0)),"No")</f>
        <v>0</v>
      </c>
      <c r="R427" s="14">
        <f>_xlfn.IFNA(+INDEX(Comp1!L:L,MATCH($B427,Comp1!$B:$B,0)),"No")</f>
        <v>0</v>
      </c>
      <c r="S427" s="14">
        <f>_xlfn.IFNA(+INDEX(Comp1!M:M,MATCH($B427,Comp1!$B:$B,0)),"No")</f>
        <v>0</v>
      </c>
      <c r="T427" s="14">
        <f>_xlfn.IFNA(+INDEX(Comp1!N:N,MATCH($B427,Comp1!$B:$B,0)),"No")</f>
        <v>0</v>
      </c>
      <c r="U427" s="14">
        <f>_xlfn.IFNA(+INDEX(Comp1!O:O,MATCH($B427,Comp1!$B:$B,0)),"No")</f>
        <v>0</v>
      </c>
      <c r="V427" s="462">
        <f>IF(J427="yes",+INDEX('Final Comp Values'!$AY:$AY,MATCH('Monthy Targets'!$B427,'Final Comp Values'!C:C,0)),0)</f>
        <v>8.32</v>
      </c>
      <c r="W427" s="462">
        <f>IF(K427="yes",+INDEX('Final Comp Values'!$AY:$AY,MATCH('Monthy Targets'!$B427,'Final Comp Values'!$C:$C,0)),0)</f>
        <v>8.32</v>
      </c>
      <c r="X427" s="462">
        <f>IF(L427="yes",+INDEX('Final Comp Values'!$AY:$AY,MATCH('Monthy Targets'!$B427,'Final Comp Values'!$C:$C,0)),0)</f>
        <v>8.32</v>
      </c>
      <c r="Y427" s="462">
        <f>IF(M427="yes",+INDEX('Final Comp Values'!$BN:$BN,MATCH('Monthy Targets'!$B427,'Final Comp Values'!$C:$C,0)),0)</f>
        <v>8.32</v>
      </c>
      <c r="Z427" s="462">
        <f>IF(N427="yes",+INDEX('Final Comp Values'!$BN:$BN,MATCH('Monthy Targets'!$B427,'Final Comp Values'!$C:$C,0)),0)</f>
        <v>8.32</v>
      </c>
      <c r="AA427" s="462">
        <f>IF(O427="yes",+INDEX('Final Comp Values'!$BN:$BN,MATCH('Monthy Targets'!$B427,'Final Comp Values'!$C:$C,0)),0)</f>
        <v>8.32</v>
      </c>
      <c r="AB427" s="462">
        <f>IF(P427="yes",+INDEX('Final Comp Values'!$BR:$BR,MATCH('Monthy Targets'!$B427,'Final Comp Values'!$C:$C,0)),0)</f>
        <v>8.36</v>
      </c>
      <c r="AC427" s="462">
        <f>IF(Q427="yes",+INDEX('Final Comp Values'!$BR:$BR,MATCH('Monthy Targets'!$B427,'Final Comp Values'!$C:$C,0)),0)</f>
        <v>0</v>
      </c>
      <c r="AD427" s="462">
        <f>IF(R427="yes",+INDEX('Final Comp Values'!$BR:$BR,MATCH('Monthy Targets'!$B427,'Final Comp Values'!$C:$C,0)),0)</f>
        <v>0</v>
      </c>
      <c r="AE427" s="462">
        <f>IF(S427="yes",+INDEX('Final Comp Values'!$BV:$BV,MATCH('Monthy Targets'!$B427,'Final Comp Values'!$C:$C,0)),0)</f>
        <v>0</v>
      </c>
      <c r="AF427" s="462">
        <f>IF(T427="yes",+INDEX('Final Comp Values'!$BV:$BV,MATCH('Monthy Targets'!$B427,'Final Comp Values'!$C:$C,0)),0)</f>
        <v>0</v>
      </c>
      <c r="AG427" s="462">
        <f>IF(U427="yes",+INDEX('Final Comp Values'!$BV:$BV,MATCH('Monthy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t="str">
        <f>_xlfn.IFNA(+INDEX(Comp1!I:I,MATCH($B428,Comp1!$B:$B,0)),"No")</f>
        <v>Yes</v>
      </c>
      <c r="P428" s="14" t="str">
        <f>_xlfn.IFNA(+INDEX(Comp1!J:J,MATCH($B428,Comp1!$B:$B,0)),"No")</f>
        <v>Yes</v>
      </c>
      <c r="Q428" s="14">
        <f>_xlfn.IFNA(+INDEX(Comp1!K:K,MATCH($B428,Comp1!$B:$B,0)),"No")</f>
        <v>0</v>
      </c>
      <c r="R428" s="14">
        <f>_xlfn.IFNA(+INDEX(Comp1!L:L,MATCH($B428,Comp1!$B:$B,0)),"No")</f>
        <v>0</v>
      </c>
      <c r="S428" s="14">
        <f>_xlfn.IFNA(+INDEX(Comp1!M:M,MATCH($B428,Comp1!$B:$B,0)),"No")</f>
        <v>0</v>
      </c>
      <c r="T428" s="14">
        <f>_xlfn.IFNA(+INDEX(Comp1!N:N,MATCH($B428,Comp1!$B:$B,0)),"No")</f>
        <v>0</v>
      </c>
      <c r="U428" s="14">
        <f>_xlfn.IFNA(+INDEX(Comp1!O:O,MATCH($B428,Comp1!$B:$B,0)),"No")</f>
        <v>0</v>
      </c>
      <c r="V428" s="462">
        <f>IF(J428="yes",+INDEX('Final Comp Values'!$AY:$AY,MATCH('Monthy Targets'!$B428,'Final Comp Values'!C:C,0)),0)</f>
        <v>6.4</v>
      </c>
      <c r="W428" s="462">
        <f>IF(K428="yes",+INDEX('Final Comp Values'!$AY:$AY,MATCH('Monthy Targets'!$B428,'Final Comp Values'!$C:$C,0)),0)</f>
        <v>6.4</v>
      </c>
      <c r="X428" s="462">
        <f>IF(L428="yes",+INDEX('Final Comp Values'!$AY:$AY,MATCH('Monthy Targets'!$B428,'Final Comp Values'!$C:$C,0)),0)</f>
        <v>6.4</v>
      </c>
      <c r="Y428" s="462">
        <f>IF(M428="yes",+INDEX('Final Comp Values'!$BN:$BN,MATCH('Monthy Targets'!$B428,'Final Comp Values'!$C:$C,0)),0)</f>
        <v>6.4</v>
      </c>
      <c r="Z428" s="462">
        <f>IF(N428="yes",+INDEX('Final Comp Values'!$BN:$BN,MATCH('Monthy Targets'!$B428,'Final Comp Values'!$C:$C,0)),0)</f>
        <v>6.4</v>
      </c>
      <c r="AA428" s="462">
        <f>IF(O428="yes",+INDEX('Final Comp Values'!$BN:$BN,MATCH('Monthy Targets'!$B428,'Final Comp Values'!$C:$C,0)),0)</f>
        <v>6.4</v>
      </c>
      <c r="AB428" s="462">
        <f>IF(P428="yes",+INDEX('Final Comp Values'!$BR:$BR,MATCH('Monthy Targets'!$B428,'Final Comp Values'!$C:$C,0)),0)</f>
        <v>6.42</v>
      </c>
      <c r="AC428" s="462">
        <f>IF(Q428="yes",+INDEX('Final Comp Values'!$BR:$BR,MATCH('Monthy Targets'!$B428,'Final Comp Values'!$C:$C,0)),0)</f>
        <v>0</v>
      </c>
      <c r="AD428" s="462">
        <f>IF(R428="yes",+INDEX('Final Comp Values'!$BR:$BR,MATCH('Monthy Targets'!$B428,'Final Comp Values'!$C:$C,0)),0)</f>
        <v>0</v>
      </c>
      <c r="AE428" s="462">
        <f>IF(S428="yes",+INDEX('Final Comp Values'!$BV:$BV,MATCH('Monthy Targets'!$B428,'Final Comp Values'!$C:$C,0)),0)</f>
        <v>0</v>
      </c>
      <c r="AF428" s="462">
        <f>IF(T428="yes",+INDEX('Final Comp Values'!$BV:$BV,MATCH('Monthy Targets'!$B428,'Final Comp Values'!$C:$C,0)),0)</f>
        <v>0</v>
      </c>
      <c r="AG428" s="462">
        <f>IF(U428="yes",+INDEX('Final Comp Values'!$BV:$BV,MATCH('Monthy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2">
        <f>IF(J429="yes",+INDEX('Final Comp Values'!$AY:$AY,MATCH('Monthy Targets'!$B429,'Final Comp Values'!C:C,0)),0)</f>
        <v>0</v>
      </c>
      <c r="W429" s="462">
        <f>IF(K429="yes",+INDEX('Final Comp Values'!$AY:$AY,MATCH('Monthy Targets'!$B429,'Final Comp Values'!$C:$C,0)),0)</f>
        <v>0</v>
      </c>
      <c r="X429" s="462">
        <f>IF(L429="yes",+INDEX('Final Comp Values'!$AY:$AY,MATCH('Monthy Targets'!$B429,'Final Comp Values'!$C:$C,0)),0)</f>
        <v>0</v>
      </c>
      <c r="Y429" s="462">
        <f>IF(M429="yes",+INDEX('Final Comp Values'!$BN:$BN,MATCH('Monthy Targets'!$B429,'Final Comp Values'!$C:$C,0)),0)</f>
        <v>0</v>
      </c>
      <c r="Z429" s="462">
        <f>IF(N429="yes",+INDEX('Final Comp Values'!$BN:$BN,MATCH('Monthy Targets'!$B429,'Final Comp Values'!$C:$C,0)),0)</f>
        <v>0</v>
      </c>
      <c r="AA429" s="462">
        <f>IF(O429="yes",+INDEX('Final Comp Values'!$BN:$BN,MATCH('Monthy Targets'!$B429,'Final Comp Values'!$C:$C,0)),0)</f>
        <v>0</v>
      </c>
      <c r="AB429" s="462">
        <f>IF(P429="yes",+INDEX('Final Comp Values'!$BR:$BR,MATCH('Monthy Targets'!$B429,'Final Comp Values'!$C:$C,0)),0)</f>
        <v>0</v>
      </c>
      <c r="AC429" s="462">
        <f>IF(Q429="yes",+INDEX('Final Comp Values'!$BR:$BR,MATCH('Monthy Targets'!$B429,'Final Comp Values'!$C:$C,0)),0)</f>
        <v>0</v>
      </c>
      <c r="AD429" s="462">
        <f>IF(R429="yes",+INDEX('Final Comp Values'!$BR:$BR,MATCH('Monthy Targets'!$B429,'Final Comp Values'!$C:$C,0)),0)</f>
        <v>0</v>
      </c>
      <c r="AE429" s="462">
        <f>IF(S429="yes",+INDEX('Final Comp Values'!$BV:$BV,MATCH('Monthy Targets'!$B429,'Final Comp Values'!$C:$C,0)),0)</f>
        <v>0</v>
      </c>
      <c r="AF429" s="462">
        <f>IF(T429="yes",+INDEX('Final Comp Values'!$BV:$BV,MATCH('Monthy Targets'!$B429,'Final Comp Values'!$C:$C,0)),0)</f>
        <v>0</v>
      </c>
      <c r="AG429" s="462">
        <f>IF(U429="yes",+INDEX('Final Comp Values'!$BV:$BV,MATCH('Monthy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2">
        <f>IF(J430="yes",+INDEX('Final Comp Values'!$AY:$AY,MATCH('Monthy Targets'!$B430,'Final Comp Values'!C:C,0)),0)</f>
        <v>0</v>
      </c>
      <c r="W430" s="462">
        <f>IF(K430="yes",+INDEX('Final Comp Values'!$AY:$AY,MATCH('Monthy Targets'!$B430,'Final Comp Values'!$C:$C,0)),0)</f>
        <v>0</v>
      </c>
      <c r="X430" s="462">
        <f>IF(L430="yes",+INDEX('Final Comp Values'!$AY:$AY,MATCH('Monthy Targets'!$B430,'Final Comp Values'!$C:$C,0)),0)</f>
        <v>0</v>
      </c>
      <c r="Y430" s="462">
        <f>IF(M430="yes",+INDEX('Final Comp Values'!$BN:$BN,MATCH('Monthy Targets'!$B430,'Final Comp Values'!$C:$C,0)),0)</f>
        <v>0</v>
      </c>
      <c r="Z430" s="462">
        <f>IF(N430="yes",+INDEX('Final Comp Values'!$BN:$BN,MATCH('Monthy Targets'!$B430,'Final Comp Values'!$C:$C,0)),0)</f>
        <v>0</v>
      </c>
      <c r="AA430" s="462">
        <f>IF(O430="yes",+INDEX('Final Comp Values'!$BN:$BN,MATCH('Monthy Targets'!$B430,'Final Comp Values'!$C:$C,0)),0)</f>
        <v>0</v>
      </c>
      <c r="AB430" s="462">
        <f>IF(P430="yes",+INDEX('Final Comp Values'!$BR:$BR,MATCH('Monthy Targets'!$B430,'Final Comp Values'!$C:$C,0)),0)</f>
        <v>0</v>
      </c>
      <c r="AC430" s="462">
        <f>IF(Q430="yes",+INDEX('Final Comp Values'!$BR:$BR,MATCH('Monthy Targets'!$B430,'Final Comp Values'!$C:$C,0)),0)</f>
        <v>0</v>
      </c>
      <c r="AD430" s="462">
        <f>IF(R430="yes",+INDEX('Final Comp Values'!$BR:$BR,MATCH('Monthy Targets'!$B430,'Final Comp Values'!$C:$C,0)),0)</f>
        <v>0</v>
      </c>
      <c r="AE430" s="462">
        <f>IF(S430="yes",+INDEX('Final Comp Values'!$BV:$BV,MATCH('Monthy Targets'!$B430,'Final Comp Values'!$C:$C,0)),0)</f>
        <v>0</v>
      </c>
      <c r="AF430" s="462">
        <f>IF(T430="yes",+INDEX('Final Comp Values'!$BV:$BV,MATCH('Monthy Targets'!$B430,'Final Comp Values'!$C:$C,0)),0)</f>
        <v>0</v>
      </c>
      <c r="AG430" s="462">
        <f>IF(U430="yes",+INDEX('Final Comp Values'!$BV:$BV,MATCH('Monthy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t="str">
        <f>_xlfn.IFNA(+INDEX(Comp1!I:I,MATCH($B431,Comp1!$B:$B,0)),"No")</f>
        <v>Yes</v>
      </c>
      <c r="P431" s="14" t="str">
        <f>_xlfn.IFNA(+INDEX(Comp1!J:J,MATCH($B431,Comp1!$B:$B,0)),"No")</f>
        <v>Yes</v>
      </c>
      <c r="Q431" s="14">
        <f>_xlfn.IFNA(+INDEX(Comp1!K:K,MATCH($B431,Comp1!$B:$B,0)),"No")</f>
        <v>0</v>
      </c>
      <c r="R431" s="14">
        <f>_xlfn.IFNA(+INDEX(Comp1!L:L,MATCH($B431,Comp1!$B:$B,0)),"No")</f>
        <v>0</v>
      </c>
      <c r="S431" s="14">
        <f>_xlfn.IFNA(+INDEX(Comp1!M:M,MATCH($B431,Comp1!$B:$B,0)),"No")</f>
        <v>0</v>
      </c>
      <c r="T431" s="14">
        <f>_xlfn.IFNA(+INDEX(Comp1!N:N,MATCH($B431,Comp1!$B:$B,0)),"No")</f>
        <v>0</v>
      </c>
      <c r="U431" s="14">
        <f>_xlfn.IFNA(+INDEX(Comp1!O:O,MATCH($B431,Comp1!$B:$B,0)),"No")</f>
        <v>0</v>
      </c>
      <c r="V431" s="462">
        <f>IF(J431="yes",+INDEX('Final Comp Values'!$AY:$AY,MATCH('Monthy Targets'!$B431,'Final Comp Values'!C:C,0)),0)</f>
        <v>4.9800000000000004</v>
      </c>
      <c r="W431" s="462">
        <f>IF(K431="yes",+INDEX('Final Comp Values'!$AY:$AY,MATCH('Monthy Targets'!$B431,'Final Comp Values'!$C:$C,0)),0)</f>
        <v>4.9800000000000004</v>
      </c>
      <c r="X431" s="462">
        <f>IF(L431="yes",+INDEX('Final Comp Values'!$AY:$AY,MATCH('Monthy Targets'!$B431,'Final Comp Values'!$C:$C,0)),0)</f>
        <v>4.9800000000000004</v>
      </c>
      <c r="Y431" s="462">
        <f>IF(M431="yes",+INDEX('Final Comp Values'!$BN:$BN,MATCH('Monthy Targets'!$B431,'Final Comp Values'!$C:$C,0)),0)</f>
        <v>4.9800000000000004</v>
      </c>
      <c r="Z431" s="462">
        <f>IF(N431="yes",+INDEX('Final Comp Values'!$BN:$BN,MATCH('Monthy Targets'!$B431,'Final Comp Values'!$C:$C,0)),0)</f>
        <v>4.9800000000000004</v>
      </c>
      <c r="AA431" s="462">
        <f>IF(O431="yes",+INDEX('Final Comp Values'!$BN:$BN,MATCH('Monthy Targets'!$B431,'Final Comp Values'!$C:$C,0)),0)</f>
        <v>4.9800000000000004</v>
      </c>
      <c r="AB431" s="462">
        <f>IF(P431="yes",+INDEX('Final Comp Values'!$BR:$BR,MATCH('Monthy Targets'!$B431,'Final Comp Values'!$C:$C,0)),0)</f>
        <v>5</v>
      </c>
      <c r="AC431" s="462">
        <f>IF(Q431="yes",+INDEX('Final Comp Values'!$BR:$BR,MATCH('Monthy Targets'!$B431,'Final Comp Values'!$C:$C,0)),0)</f>
        <v>0</v>
      </c>
      <c r="AD431" s="462">
        <f>IF(R431="yes",+INDEX('Final Comp Values'!$BR:$BR,MATCH('Monthy Targets'!$B431,'Final Comp Values'!$C:$C,0)),0)</f>
        <v>0</v>
      </c>
      <c r="AE431" s="462">
        <f>IF(S431="yes",+INDEX('Final Comp Values'!$BV:$BV,MATCH('Monthy Targets'!$B431,'Final Comp Values'!$C:$C,0)),0)</f>
        <v>0</v>
      </c>
      <c r="AF431" s="462">
        <f>IF(T431="yes",+INDEX('Final Comp Values'!$BV:$BV,MATCH('Monthy Targets'!$B431,'Final Comp Values'!$C:$C,0)),0)</f>
        <v>0</v>
      </c>
      <c r="AG431" s="462">
        <f>IF(U431="yes",+INDEX('Final Comp Values'!$BV:$BV,MATCH('Monthy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t="str">
        <f>_xlfn.IFNA(+INDEX(Comp1!I:I,MATCH($B432,Comp1!$B:$B,0)),"No")</f>
        <v>Yes</v>
      </c>
      <c r="P432" s="14" t="str">
        <f>_xlfn.IFNA(+INDEX(Comp1!J:J,MATCH($B432,Comp1!$B:$B,0)),"No")</f>
        <v>Yes</v>
      </c>
      <c r="Q432" s="14">
        <f>_xlfn.IFNA(+INDEX(Comp1!K:K,MATCH($B432,Comp1!$B:$B,0)),"No")</f>
        <v>0</v>
      </c>
      <c r="R432" s="14">
        <f>_xlfn.IFNA(+INDEX(Comp1!L:L,MATCH($B432,Comp1!$B:$B,0)),"No")</f>
        <v>0</v>
      </c>
      <c r="S432" s="14">
        <f>_xlfn.IFNA(+INDEX(Comp1!M:M,MATCH($B432,Comp1!$B:$B,0)),"No")</f>
        <v>0</v>
      </c>
      <c r="T432" s="14">
        <f>_xlfn.IFNA(+INDEX(Comp1!N:N,MATCH($B432,Comp1!$B:$B,0)),"No")</f>
        <v>0</v>
      </c>
      <c r="U432" s="14">
        <f>_xlfn.IFNA(+INDEX(Comp1!O:O,MATCH($B432,Comp1!$B:$B,0)),"No")</f>
        <v>0</v>
      </c>
      <c r="V432" s="462">
        <f>IF(J432="yes",+INDEX('Final Comp Values'!$AY:$AY,MATCH('Monthy Targets'!$B432,'Final Comp Values'!C:C,0)),0)</f>
        <v>4.84</v>
      </c>
      <c r="W432" s="462">
        <f>IF(K432="yes",+INDEX('Final Comp Values'!$AY:$AY,MATCH('Monthy Targets'!$B432,'Final Comp Values'!$C:$C,0)),0)</f>
        <v>4.84</v>
      </c>
      <c r="X432" s="462">
        <f>IF(L432="yes",+INDEX('Final Comp Values'!$AY:$AY,MATCH('Monthy Targets'!$B432,'Final Comp Values'!$C:$C,0)),0)</f>
        <v>4.84</v>
      </c>
      <c r="Y432" s="462">
        <f>IF(M432="yes",+INDEX('Final Comp Values'!$BN:$BN,MATCH('Monthy Targets'!$B432,'Final Comp Values'!$C:$C,0)),0)</f>
        <v>4.84</v>
      </c>
      <c r="Z432" s="462">
        <f>IF(N432="yes",+INDEX('Final Comp Values'!$BN:$BN,MATCH('Monthy Targets'!$B432,'Final Comp Values'!$C:$C,0)),0)</f>
        <v>4.84</v>
      </c>
      <c r="AA432" s="462">
        <f>IF(O432="yes",+INDEX('Final Comp Values'!$BN:$BN,MATCH('Monthy Targets'!$B432,'Final Comp Values'!$C:$C,0)),0)</f>
        <v>4.84</v>
      </c>
      <c r="AB432" s="462">
        <f>IF(P432="yes",+INDEX('Final Comp Values'!$BR:$BR,MATCH('Monthy Targets'!$B432,'Final Comp Values'!$C:$C,0)),0)</f>
        <v>4.87</v>
      </c>
      <c r="AC432" s="462">
        <f>IF(Q432="yes",+INDEX('Final Comp Values'!$BR:$BR,MATCH('Monthy Targets'!$B432,'Final Comp Values'!$C:$C,0)),0)</f>
        <v>0</v>
      </c>
      <c r="AD432" s="462">
        <f>IF(R432="yes",+INDEX('Final Comp Values'!$BR:$BR,MATCH('Monthy Targets'!$B432,'Final Comp Values'!$C:$C,0)),0)</f>
        <v>0</v>
      </c>
      <c r="AE432" s="462">
        <f>IF(S432="yes",+INDEX('Final Comp Values'!$BV:$BV,MATCH('Monthy Targets'!$B432,'Final Comp Values'!$C:$C,0)),0)</f>
        <v>0</v>
      </c>
      <c r="AF432" s="462">
        <f>IF(T432="yes",+INDEX('Final Comp Values'!$BV:$BV,MATCH('Monthy Targets'!$B432,'Final Comp Values'!$C:$C,0)),0)</f>
        <v>0</v>
      </c>
      <c r="AG432" s="462">
        <f>IF(U432="yes",+INDEX('Final Comp Values'!$BV:$BV,MATCH('Monthy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t="str">
        <f>_xlfn.IFNA(+INDEX(Comp1!I:I,MATCH($B433,Comp1!$B:$B,0)),"No")</f>
        <v>Yes</v>
      </c>
      <c r="P433" s="14" t="str">
        <f>_xlfn.IFNA(+INDEX(Comp1!J:J,MATCH($B433,Comp1!$B:$B,0)),"No")</f>
        <v>Yes</v>
      </c>
      <c r="Q433" s="14">
        <f>_xlfn.IFNA(+INDEX(Comp1!K:K,MATCH($B433,Comp1!$B:$B,0)),"No")</f>
        <v>0</v>
      </c>
      <c r="R433" s="14">
        <f>_xlfn.IFNA(+INDEX(Comp1!L:L,MATCH($B433,Comp1!$B:$B,0)),"No")</f>
        <v>0</v>
      </c>
      <c r="S433" s="14">
        <f>_xlfn.IFNA(+INDEX(Comp1!M:M,MATCH($B433,Comp1!$B:$B,0)),"No")</f>
        <v>0</v>
      </c>
      <c r="T433" s="14">
        <f>_xlfn.IFNA(+INDEX(Comp1!N:N,MATCH($B433,Comp1!$B:$B,0)),"No")</f>
        <v>0</v>
      </c>
      <c r="U433" s="14">
        <f>_xlfn.IFNA(+INDEX(Comp1!O:O,MATCH($B433,Comp1!$B:$B,0)),"No")</f>
        <v>0</v>
      </c>
      <c r="V433" s="462">
        <f>IF(J433="yes",+INDEX('Final Comp Values'!$AY:$AY,MATCH('Monthy Targets'!$B433,'Final Comp Values'!C:C,0)),0)</f>
        <v>6.04</v>
      </c>
      <c r="W433" s="462">
        <f>IF(K433="yes",+INDEX('Final Comp Values'!$AY:$AY,MATCH('Monthy Targets'!$B433,'Final Comp Values'!$C:$C,0)),0)</f>
        <v>6.04</v>
      </c>
      <c r="X433" s="462">
        <f>IF(L433="yes",+INDEX('Final Comp Values'!$AY:$AY,MATCH('Monthy Targets'!$B433,'Final Comp Values'!$C:$C,0)),0)</f>
        <v>6.04</v>
      </c>
      <c r="Y433" s="462">
        <f>IF(M433="yes",+INDEX('Final Comp Values'!$BN:$BN,MATCH('Monthy Targets'!$B433,'Final Comp Values'!$C:$C,0)),0)</f>
        <v>6.04</v>
      </c>
      <c r="Z433" s="462">
        <f>IF(N433="yes",+INDEX('Final Comp Values'!$BN:$BN,MATCH('Monthy Targets'!$B433,'Final Comp Values'!$C:$C,0)),0)</f>
        <v>6.04</v>
      </c>
      <c r="AA433" s="462">
        <f>IF(O433="yes",+INDEX('Final Comp Values'!$BN:$BN,MATCH('Monthy Targets'!$B433,'Final Comp Values'!$C:$C,0)),0)</f>
        <v>6.04</v>
      </c>
      <c r="AB433" s="462">
        <f>IF(P433="yes",+INDEX('Final Comp Values'!$BR:$BR,MATCH('Monthy Targets'!$B433,'Final Comp Values'!$C:$C,0)),0)</f>
        <v>6.07</v>
      </c>
      <c r="AC433" s="462">
        <f>IF(Q433="yes",+INDEX('Final Comp Values'!$BR:$BR,MATCH('Monthy Targets'!$B433,'Final Comp Values'!$C:$C,0)),0)</f>
        <v>0</v>
      </c>
      <c r="AD433" s="462">
        <f>IF(R433="yes",+INDEX('Final Comp Values'!$BR:$BR,MATCH('Monthy Targets'!$B433,'Final Comp Values'!$C:$C,0)),0)</f>
        <v>0</v>
      </c>
      <c r="AE433" s="462">
        <f>IF(S433="yes",+INDEX('Final Comp Values'!$BV:$BV,MATCH('Monthy Targets'!$B433,'Final Comp Values'!$C:$C,0)),0)</f>
        <v>0</v>
      </c>
      <c r="AF433" s="462">
        <f>IF(T433="yes",+INDEX('Final Comp Values'!$BV:$BV,MATCH('Monthy Targets'!$B433,'Final Comp Values'!$C:$C,0)),0)</f>
        <v>0</v>
      </c>
      <c r="AG433" s="462">
        <f>IF(U433="yes",+INDEX('Final Comp Values'!$BV:$BV,MATCH('Monthy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t="str">
        <f>_xlfn.IFNA(+INDEX(Comp1!I:I,MATCH($B434,Comp1!$B:$B,0)),"No")</f>
        <v>Yes</v>
      </c>
      <c r="P434" s="14" t="str">
        <f>_xlfn.IFNA(+INDEX(Comp1!J:J,MATCH($B434,Comp1!$B:$B,0)),"No")</f>
        <v>Yes</v>
      </c>
      <c r="Q434" s="14">
        <f>_xlfn.IFNA(+INDEX(Comp1!K:K,MATCH($B434,Comp1!$B:$B,0)),"No")</f>
        <v>0</v>
      </c>
      <c r="R434" s="14">
        <f>_xlfn.IFNA(+INDEX(Comp1!L:L,MATCH($B434,Comp1!$B:$B,0)),"No")</f>
        <v>0</v>
      </c>
      <c r="S434" s="14">
        <f>_xlfn.IFNA(+INDEX(Comp1!M:M,MATCH($B434,Comp1!$B:$B,0)),"No")</f>
        <v>0</v>
      </c>
      <c r="T434" s="14">
        <f>_xlfn.IFNA(+INDEX(Comp1!N:N,MATCH($B434,Comp1!$B:$B,0)),"No")</f>
        <v>0</v>
      </c>
      <c r="U434" s="14">
        <f>_xlfn.IFNA(+INDEX(Comp1!O:O,MATCH($B434,Comp1!$B:$B,0)),"No")</f>
        <v>0</v>
      </c>
      <c r="V434" s="462">
        <f>IF(J434="yes",+INDEX('Final Comp Values'!$AY:$AY,MATCH('Monthy Targets'!$B434,'Final Comp Values'!C:C,0)),0)</f>
        <v>16.98</v>
      </c>
      <c r="W434" s="462">
        <f>IF(K434="yes",+INDEX('Final Comp Values'!$AY:$AY,MATCH('Monthy Targets'!$B434,'Final Comp Values'!$C:$C,0)),0)</f>
        <v>16.98</v>
      </c>
      <c r="X434" s="462">
        <f>IF(L434="yes",+INDEX('Final Comp Values'!$AY:$AY,MATCH('Monthy Targets'!$B434,'Final Comp Values'!$C:$C,0)),0)</f>
        <v>16.98</v>
      </c>
      <c r="Y434" s="462">
        <f>IF(M434="yes",+INDEX('Final Comp Values'!$BN:$BN,MATCH('Monthy Targets'!$B434,'Final Comp Values'!$C:$C,0)),0)</f>
        <v>16.98</v>
      </c>
      <c r="Z434" s="462">
        <f>IF(N434="yes",+INDEX('Final Comp Values'!$BN:$BN,MATCH('Monthy Targets'!$B434,'Final Comp Values'!$C:$C,0)),0)</f>
        <v>16.98</v>
      </c>
      <c r="AA434" s="462">
        <f>IF(O434="yes",+INDEX('Final Comp Values'!$BN:$BN,MATCH('Monthy Targets'!$B434,'Final Comp Values'!$C:$C,0)),0)</f>
        <v>16.98</v>
      </c>
      <c r="AB434" s="462">
        <f>IF(P434="yes",+INDEX('Final Comp Values'!$BR:$BR,MATCH('Monthy Targets'!$B434,'Final Comp Values'!$C:$C,0)),0)</f>
        <v>17.07</v>
      </c>
      <c r="AC434" s="462">
        <f>IF(Q434="yes",+INDEX('Final Comp Values'!$BR:$BR,MATCH('Monthy Targets'!$B434,'Final Comp Values'!$C:$C,0)),0)</f>
        <v>0</v>
      </c>
      <c r="AD434" s="462">
        <f>IF(R434="yes",+INDEX('Final Comp Values'!$BR:$BR,MATCH('Monthy Targets'!$B434,'Final Comp Values'!$C:$C,0)),0)</f>
        <v>0</v>
      </c>
      <c r="AE434" s="462">
        <f>IF(S434="yes",+INDEX('Final Comp Values'!$BV:$BV,MATCH('Monthy Targets'!$B434,'Final Comp Values'!$C:$C,0)),0)</f>
        <v>0</v>
      </c>
      <c r="AF434" s="462">
        <f>IF(T434="yes",+INDEX('Final Comp Values'!$BV:$BV,MATCH('Monthy Targets'!$B434,'Final Comp Values'!$C:$C,0)),0)</f>
        <v>0</v>
      </c>
      <c r="AG434" s="462">
        <f>IF(U434="yes",+INDEX('Final Comp Values'!$BV:$BV,MATCH('Monthy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t="str">
        <f>_xlfn.IFNA(+INDEX(Comp1!I:I,MATCH($B435,Comp1!$B:$B,0)),"No")</f>
        <v>Yes</v>
      </c>
      <c r="P435" s="14" t="str">
        <f>_xlfn.IFNA(+INDEX(Comp1!J:J,MATCH($B435,Comp1!$B:$B,0)),"No")</f>
        <v>Yes</v>
      </c>
      <c r="Q435" s="14">
        <f>_xlfn.IFNA(+INDEX(Comp1!K:K,MATCH($B435,Comp1!$B:$B,0)),"No")</f>
        <v>0</v>
      </c>
      <c r="R435" s="14">
        <f>_xlfn.IFNA(+INDEX(Comp1!L:L,MATCH($B435,Comp1!$B:$B,0)),"No")</f>
        <v>0</v>
      </c>
      <c r="S435" s="14">
        <f>_xlfn.IFNA(+INDEX(Comp1!M:M,MATCH($B435,Comp1!$B:$B,0)),"No")</f>
        <v>0</v>
      </c>
      <c r="T435" s="14">
        <f>_xlfn.IFNA(+INDEX(Comp1!N:N,MATCH($B435,Comp1!$B:$B,0)),"No")</f>
        <v>0</v>
      </c>
      <c r="U435" s="14">
        <f>_xlfn.IFNA(+INDEX(Comp1!O:O,MATCH($B435,Comp1!$B:$B,0)),"No")</f>
        <v>0</v>
      </c>
      <c r="V435" s="462">
        <f>IF(J435="yes",+INDEX('Final Comp Values'!$AY:$AY,MATCH('Monthy Targets'!$B435,'Final Comp Values'!C:C,0)),0)</f>
        <v>9.51</v>
      </c>
      <c r="W435" s="462">
        <f>IF(K435="yes",+INDEX('Final Comp Values'!$AY:$AY,MATCH('Monthy Targets'!$B435,'Final Comp Values'!$C:$C,0)),0)</f>
        <v>9.51</v>
      </c>
      <c r="X435" s="462">
        <f>IF(L435="yes",+INDEX('Final Comp Values'!$AY:$AY,MATCH('Monthy Targets'!$B435,'Final Comp Values'!$C:$C,0)),0)</f>
        <v>9.51</v>
      </c>
      <c r="Y435" s="462">
        <f>IF(M435="yes",+INDEX('Final Comp Values'!$BN:$BN,MATCH('Monthy Targets'!$B435,'Final Comp Values'!$C:$C,0)),0)</f>
        <v>9.51</v>
      </c>
      <c r="Z435" s="462">
        <f>IF(N435="yes",+INDEX('Final Comp Values'!$BN:$BN,MATCH('Monthy Targets'!$B435,'Final Comp Values'!$C:$C,0)),0)</f>
        <v>9.51</v>
      </c>
      <c r="AA435" s="462">
        <f>IF(O435="yes",+INDEX('Final Comp Values'!$BN:$BN,MATCH('Monthy Targets'!$B435,'Final Comp Values'!$C:$C,0)),0)</f>
        <v>9.51</v>
      </c>
      <c r="AB435" s="462">
        <f>IF(P435="yes",+INDEX('Final Comp Values'!$BR:$BR,MATCH('Monthy Targets'!$B435,'Final Comp Values'!$C:$C,0)),0)</f>
        <v>9.5500000000000007</v>
      </c>
      <c r="AC435" s="462">
        <f>IF(Q435="yes",+INDEX('Final Comp Values'!$BR:$BR,MATCH('Monthy Targets'!$B435,'Final Comp Values'!$C:$C,0)),0)</f>
        <v>0</v>
      </c>
      <c r="AD435" s="462">
        <f>IF(R435="yes",+INDEX('Final Comp Values'!$BR:$BR,MATCH('Monthy Targets'!$B435,'Final Comp Values'!$C:$C,0)),0)</f>
        <v>0</v>
      </c>
      <c r="AE435" s="462">
        <f>IF(S435="yes",+INDEX('Final Comp Values'!$BV:$BV,MATCH('Monthy Targets'!$B435,'Final Comp Values'!$C:$C,0)),0)</f>
        <v>0</v>
      </c>
      <c r="AF435" s="462">
        <f>IF(T435="yes",+INDEX('Final Comp Values'!$BV:$BV,MATCH('Monthy Targets'!$B435,'Final Comp Values'!$C:$C,0)),0)</f>
        <v>0</v>
      </c>
      <c r="AG435" s="462">
        <f>IF(U435="yes",+INDEX('Final Comp Values'!$BV:$BV,MATCH('Monthy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t="str">
        <f>_xlfn.IFNA(+INDEX(Comp1!I:I,MATCH($B436,Comp1!$B:$B,0)),"No")</f>
        <v>Yes</v>
      </c>
      <c r="P436" s="14" t="str">
        <f>_xlfn.IFNA(+INDEX(Comp1!J:J,MATCH($B436,Comp1!$B:$B,0)),"No")</f>
        <v>Yes</v>
      </c>
      <c r="Q436" s="14">
        <f>_xlfn.IFNA(+INDEX(Comp1!K:K,MATCH($B436,Comp1!$B:$B,0)),"No")</f>
        <v>0</v>
      </c>
      <c r="R436" s="14">
        <f>_xlfn.IFNA(+INDEX(Comp1!L:L,MATCH($B436,Comp1!$B:$B,0)),"No")</f>
        <v>0</v>
      </c>
      <c r="S436" s="14">
        <f>_xlfn.IFNA(+INDEX(Comp1!M:M,MATCH($B436,Comp1!$B:$B,0)),"No")</f>
        <v>0</v>
      </c>
      <c r="T436" s="14">
        <f>_xlfn.IFNA(+INDEX(Comp1!N:N,MATCH($B436,Comp1!$B:$B,0)),"No")</f>
        <v>0</v>
      </c>
      <c r="U436" s="14">
        <f>_xlfn.IFNA(+INDEX(Comp1!O:O,MATCH($B436,Comp1!$B:$B,0)),"No")</f>
        <v>0</v>
      </c>
      <c r="V436" s="462">
        <f>IF(J436="yes",+INDEX('Final Comp Values'!$AY:$AY,MATCH('Monthy Targets'!$B436,'Final Comp Values'!C:C,0)),0)</f>
        <v>5.88</v>
      </c>
      <c r="W436" s="462">
        <f>IF(K436="yes",+INDEX('Final Comp Values'!$AY:$AY,MATCH('Monthy Targets'!$B436,'Final Comp Values'!$C:$C,0)),0)</f>
        <v>5.88</v>
      </c>
      <c r="X436" s="462">
        <f>IF(L436="yes",+INDEX('Final Comp Values'!$AY:$AY,MATCH('Monthy Targets'!$B436,'Final Comp Values'!$C:$C,0)),0)</f>
        <v>5.88</v>
      </c>
      <c r="Y436" s="462">
        <f>IF(M436="yes",+INDEX('Final Comp Values'!$BN:$BN,MATCH('Monthy Targets'!$B436,'Final Comp Values'!$C:$C,0)),0)</f>
        <v>5.88</v>
      </c>
      <c r="Z436" s="462">
        <f>IF(N436="yes",+INDEX('Final Comp Values'!$BN:$BN,MATCH('Monthy Targets'!$B436,'Final Comp Values'!$C:$C,0)),0)</f>
        <v>5.88</v>
      </c>
      <c r="AA436" s="462">
        <f>IF(O436="yes",+INDEX('Final Comp Values'!$BN:$BN,MATCH('Monthy Targets'!$B436,'Final Comp Values'!$C:$C,0)),0)</f>
        <v>5.88</v>
      </c>
      <c r="AB436" s="462">
        <f>IF(P436="yes",+INDEX('Final Comp Values'!$BR:$BR,MATCH('Monthy Targets'!$B436,'Final Comp Values'!$C:$C,0)),0)</f>
        <v>5.91</v>
      </c>
      <c r="AC436" s="462">
        <f>IF(Q436="yes",+INDEX('Final Comp Values'!$BR:$BR,MATCH('Monthy Targets'!$B436,'Final Comp Values'!$C:$C,0)),0)</f>
        <v>0</v>
      </c>
      <c r="AD436" s="462">
        <f>IF(R436="yes",+INDEX('Final Comp Values'!$BR:$BR,MATCH('Monthy Targets'!$B436,'Final Comp Values'!$C:$C,0)),0)</f>
        <v>0</v>
      </c>
      <c r="AE436" s="462">
        <f>IF(S436="yes",+INDEX('Final Comp Values'!$BV:$BV,MATCH('Monthy Targets'!$B436,'Final Comp Values'!$C:$C,0)),0)</f>
        <v>0</v>
      </c>
      <c r="AF436" s="462">
        <f>IF(T436="yes",+INDEX('Final Comp Values'!$BV:$BV,MATCH('Monthy Targets'!$B436,'Final Comp Values'!$C:$C,0)),0)</f>
        <v>0</v>
      </c>
      <c r="AG436" s="462">
        <f>IF(U436="yes",+INDEX('Final Comp Values'!$BV:$BV,MATCH('Monthy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t="str">
        <f>_xlfn.IFNA(+INDEX(Comp1!I:I,MATCH($B437,Comp1!$B:$B,0)),"No")</f>
        <v>Yes</v>
      </c>
      <c r="P437" s="14" t="str">
        <f>_xlfn.IFNA(+INDEX(Comp1!J:J,MATCH($B437,Comp1!$B:$B,0)),"No")</f>
        <v>Yes</v>
      </c>
      <c r="Q437" s="14">
        <f>_xlfn.IFNA(+INDEX(Comp1!K:K,MATCH($B437,Comp1!$B:$B,0)),"No")</f>
        <v>0</v>
      </c>
      <c r="R437" s="14">
        <f>_xlfn.IFNA(+INDEX(Comp1!L:L,MATCH($B437,Comp1!$B:$B,0)),"No")</f>
        <v>0</v>
      </c>
      <c r="S437" s="14">
        <f>_xlfn.IFNA(+INDEX(Comp1!M:M,MATCH($B437,Comp1!$B:$B,0)),"No")</f>
        <v>0</v>
      </c>
      <c r="T437" s="14">
        <f>_xlfn.IFNA(+INDEX(Comp1!N:N,MATCH($B437,Comp1!$B:$B,0)),"No")</f>
        <v>0</v>
      </c>
      <c r="U437" s="14">
        <f>_xlfn.IFNA(+INDEX(Comp1!O:O,MATCH($B437,Comp1!$B:$B,0)),"No")</f>
        <v>0</v>
      </c>
      <c r="V437" s="462">
        <f>IF(J437="yes",+INDEX('Final Comp Values'!$AY:$AY,MATCH('Monthy Targets'!$B437,'Final Comp Values'!C:C,0)),0)</f>
        <v>7.17</v>
      </c>
      <c r="W437" s="462">
        <f>IF(K437="yes",+INDEX('Final Comp Values'!$AY:$AY,MATCH('Monthy Targets'!$B437,'Final Comp Values'!$C:$C,0)),0)</f>
        <v>7.17</v>
      </c>
      <c r="X437" s="462">
        <f>IF(L437="yes",+INDEX('Final Comp Values'!$AY:$AY,MATCH('Monthy Targets'!$B437,'Final Comp Values'!$C:$C,0)),0)</f>
        <v>7.17</v>
      </c>
      <c r="Y437" s="462">
        <f>IF(M437="yes",+INDEX('Final Comp Values'!$BN:$BN,MATCH('Monthy Targets'!$B437,'Final Comp Values'!$C:$C,0)),0)</f>
        <v>7.17</v>
      </c>
      <c r="Z437" s="462">
        <f>IF(N437="yes",+INDEX('Final Comp Values'!$BN:$BN,MATCH('Monthy Targets'!$B437,'Final Comp Values'!$C:$C,0)),0)</f>
        <v>7.17</v>
      </c>
      <c r="AA437" s="462">
        <f>IF(O437="yes",+INDEX('Final Comp Values'!$BN:$BN,MATCH('Monthy Targets'!$B437,'Final Comp Values'!$C:$C,0)),0)</f>
        <v>7.17</v>
      </c>
      <c r="AB437" s="462">
        <f>IF(P437="yes",+INDEX('Final Comp Values'!$BR:$BR,MATCH('Monthy Targets'!$B437,'Final Comp Values'!$C:$C,0)),0)</f>
        <v>7.2</v>
      </c>
      <c r="AC437" s="462">
        <f>IF(Q437="yes",+INDEX('Final Comp Values'!$BR:$BR,MATCH('Monthy Targets'!$B437,'Final Comp Values'!$C:$C,0)),0)</f>
        <v>0</v>
      </c>
      <c r="AD437" s="462">
        <f>IF(R437="yes",+INDEX('Final Comp Values'!$BR:$BR,MATCH('Monthy Targets'!$B437,'Final Comp Values'!$C:$C,0)),0)</f>
        <v>0</v>
      </c>
      <c r="AE437" s="462">
        <f>IF(S437="yes",+INDEX('Final Comp Values'!$BV:$BV,MATCH('Monthy Targets'!$B437,'Final Comp Values'!$C:$C,0)),0)</f>
        <v>0</v>
      </c>
      <c r="AF437" s="462">
        <f>IF(T437="yes",+INDEX('Final Comp Values'!$BV:$BV,MATCH('Monthy Targets'!$B437,'Final Comp Values'!$C:$C,0)),0)</f>
        <v>0</v>
      </c>
      <c r="AG437" s="462">
        <f>IF(U437="yes",+INDEX('Final Comp Values'!$BV:$BV,MATCH('Monthy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t="str">
        <f>_xlfn.IFNA(+INDEX(Comp1!I:I,MATCH($B438,Comp1!$B:$B,0)),"No")</f>
        <v>Yes</v>
      </c>
      <c r="P438" s="14" t="str">
        <f>_xlfn.IFNA(+INDEX(Comp1!J:J,MATCH($B438,Comp1!$B:$B,0)),"No")</f>
        <v>Yes</v>
      </c>
      <c r="Q438" s="14">
        <f>_xlfn.IFNA(+INDEX(Comp1!K:K,MATCH($B438,Comp1!$B:$B,0)),"No")</f>
        <v>0</v>
      </c>
      <c r="R438" s="14">
        <f>_xlfn.IFNA(+INDEX(Comp1!L:L,MATCH($B438,Comp1!$B:$B,0)),"No")</f>
        <v>0</v>
      </c>
      <c r="S438" s="14">
        <f>_xlfn.IFNA(+INDEX(Comp1!M:M,MATCH($B438,Comp1!$B:$B,0)),"No")</f>
        <v>0</v>
      </c>
      <c r="T438" s="14">
        <f>_xlfn.IFNA(+INDEX(Comp1!N:N,MATCH($B438,Comp1!$B:$B,0)),"No")</f>
        <v>0</v>
      </c>
      <c r="U438" s="14">
        <f>_xlfn.IFNA(+INDEX(Comp1!O:O,MATCH($B438,Comp1!$B:$B,0)),"No")</f>
        <v>0</v>
      </c>
      <c r="V438" s="462">
        <f>IF(J438="yes",+INDEX('Final Comp Values'!$AY:$AY,MATCH('Monthy Targets'!$B438,'Final Comp Values'!C:C,0)),0)</f>
        <v>6.83</v>
      </c>
      <c r="W438" s="462">
        <f>IF(K438="yes",+INDEX('Final Comp Values'!$AY:$AY,MATCH('Monthy Targets'!$B438,'Final Comp Values'!$C:$C,0)),0)</f>
        <v>6.83</v>
      </c>
      <c r="X438" s="462">
        <f>IF(L438="yes",+INDEX('Final Comp Values'!$AY:$AY,MATCH('Monthy Targets'!$B438,'Final Comp Values'!$C:$C,0)),0)</f>
        <v>6.83</v>
      </c>
      <c r="Y438" s="462">
        <f>IF(M438="yes",+INDEX('Final Comp Values'!$BN:$BN,MATCH('Monthy Targets'!$B438,'Final Comp Values'!$C:$C,0)),0)</f>
        <v>6.83</v>
      </c>
      <c r="Z438" s="462">
        <f>IF(N438="yes",+INDEX('Final Comp Values'!$BN:$BN,MATCH('Monthy Targets'!$B438,'Final Comp Values'!$C:$C,0)),0)</f>
        <v>6.83</v>
      </c>
      <c r="AA438" s="462">
        <f>IF(O438="yes",+INDEX('Final Comp Values'!$BN:$BN,MATCH('Monthy Targets'!$B438,'Final Comp Values'!$C:$C,0)),0)</f>
        <v>6.83</v>
      </c>
      <c r="AB438" s="462">
        <f>IF(P438="yes",+INDEX('Final Comp Values'!$BR:$BR,MATCH('Monthy Targets'!$B438,'Final Comp Values'!$C:$C,0)),0)</f>
        <v>6.86</v>
      </c>
      <c r="AC438" s="462">
        <f>IF(Q438="yes",+INDEX('Final Comp Values'!$BR:$BR,MATCH('Monthy Targets'!$B438,'Final Comp Values'!$C:$C,0)),0)</f>
        <v>0</v>
      </c>
      <c r="AD438" s="462">
        <f>IF(R438="yes",+INDEX('Final Comp Values'!$BR:$BR,MATCH('Monthy Targets'!$B438,'Final Comp Values'!$C:$C,0)),0)</f>
        <v>0</v>
      </c>
      <c r="AE438" s="462">
        <f>IF(S438="yes",+INDEX('Final Comp Values'!$BV:$BV,MATCH('Monthy Targets'!$B438,'Final Comp Values'!$C:$C,0)),0)</f>
        <v>0</v>
      </c>
      <c r="AF438" s="462">
        <f>IF(T438="yes",+INDEX('Final Comp Values'!$BV:$BV,MATCH('Monthy Targets'!$B438,'Final Comp Values'!$C:$C,0)),0)</f>
        <v>0</v>
      </c>
      <c r="AG438" s="462">
        <f>IF(U438="yes",+INDEX('Final Comp Values'!$BV:$BV,MATCH('Monthy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t="str">
        <f>_xlfn.IFNA(+INDEX(Comp1!I:I,MATCH($B439,Comp1!$B:$B,0)),"No")</f>
        <v>Yes</v>
      </c>
      <c r="P439" s="14" t="str">
        <f>_xlfn.IFNA(+INDEX(Comp1!J:J,MATCH($B439,Comp1!$B:$B,0)),"No")</f>
        <v>Yes</v>
      </c>
      <c r="Q439" s="14">
        <f>_xlfn.IFNA(+INDEX(Comp1!K:K,MATCH($B439,Comp1!$B:$B,0)),"No")</f>
        <v>0</v>
      </c>
      <c r="R439" s="14">
        <f>_xlfn.IFNA(+INDEX(Comp1!L:L,MATCH($B439,Comp1!$B:$B,0)),"No")</f>
        <v>0</v>
      </c>
      <c r="S439" s="14">
        <f>_xlfn.IFNA(+INDEX(Comp1!M:M,MATCH($B439,Comp1!$B:$B,0)),"No")</f>
        <v>0</v>
      </c>
      <c r="T439" s="14">
        <f>_xlfn.IFNA(+INDEX(Comp1!N:N,MATCH($B439,Comp1!$B:$B,0)),"No")</f>
        <v>0</v>
      </c>
      <c r="U439" s="14">
        <f>_xlfn.IFNA(+INDEX(Comp1!O:O,MATCH($B439,Comp1!$B:$B,0)),"No")</f>
        <v>0</v>
      </c>
      <c r="V439" s="462">
        <f>IF(J439="yes",+INDEX('Final Comp Values'!$AY:$AY,MATCH('Monthy Targets'!$B439,'Final Comp Values'!C:C,0)),0)</f>
        <v>5.51</v>
      </c>
      <c r="W439" s="462">
        <f>IF(K439="yes",+INDEX('Final Comp Values'!$AY:$AY,MATCH('Monthy Targets'!$B439,'Final Comp Values'!$C:$C,0)),0)</f>
        <v>5.51</v>
      </c>
      <c r="X439" s="462">
        <f>IF(L439="yes",+INDEX('Final Comp Values'!$AY:$AY,MATCH('Monthy Targets'!$B439,'Final Comp Values'!$C:$C,0)),0)</f>
        <v>5.51</v>
      </c>
      <c r="Y439" s="462">
        <f>IF(M439="yes",+INDEX('Final Comp Values'!$BN:$BN,MATCH('Monthy Targets'!$B439,'Final Comp Values'!$C:$C,0)),0)</f>
        <v>5.51</v>
      </c>
      <c r="Z439" s="462">
        <f>IF(N439="yes",+INDEX('Final Comp Values'!$BN:$BN,MATCH('Monthy Targets'!$B439,'Final Comp Values'!$C:$C,0)),0)</f>
        <v>5.51</v>
      </c>
      <c r="AA439" s="462">
        <f>IF(O439="yes",+INDEX('Final Comp Values'!$BN:$BN,MATCH('Monthy Targets'!$B439,'Final Comp Values'!$C:$C,0)),0)</f>
        <v>5.51</v>
      </c>
      <c r="AB439" s="462">
        <f>IF(P439="yes",+INDEX('Final Comp Values'!$BR:$BR,MATCH('Monthy Targets'!$B439,'Final Comp Values'!$C:$C,0)),0)</f>
        <v>5.51</v>
      </c>
      <c r="AC439" s="462">
        <f>IF(Q439="yes",+INDEX('Final Comp Values'!$BR:$BR,MATCH('Monthy Targets'!$B439,'Final Comp Values'!$C:$C,0)),0)</f>
        <v>0</v>
      </c>
      <c r="AD439" s="462">
        <f>IF(R439="yes",+INDEX('Final Comp Values'!$BR:$BR,MATCH('Monthy Targets'!$B439,'Final Comp Values'!$C:$C,0)),0)</f>
        <v>0</v>
      </c>
      <c r="AE439" s="462">
        <f>IF(S439="yes",+INDEX('Final Comp Values'!$BV:$BV,MATCH('Monthy Targets'!$B439,'Final Comp Values'!$C:$C,0)),0)</f>
        <v>0</v>
      </c>
      <c r="AF439" s="462">
        <f>IF(T439="yes",+INDEX('Final Comp Values'!$BV:$BV,MATCH('Monthy Targets'!$B439,'Final Comp Values'!$C:$C,0)),0)</f>
        <v>0</v>
      </c>
      <c r="AG439" s="462">
        <f>IF(U439="yes",+INDEX('Final Comp Values'!$BV:$BV,MATCH('Monthy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t="str">
        <f>_xlfn.IFNA(+INDEX(Comp1!I:I,MATCH($B440,Comp1!$B:$B,0)),"No")</f>
        <v>Yes</v>
      </c>
      <c r="P440" s="14" t="str">
        <f>_xlfn.IFNA(+INDEX(Comp1!J:J,MATCH($B440,Comp1!$B:$B,0)),"No")</f>
        <v>Yes</v>
      </c>
      <c r="Q440" s="14">
        <f>_xlfn.IFNA(+INDEX(Comp1!K:K,MATCH($B440,Comp1!$B:$B,0)),"No")</f>
        <v>0</v>
      </c>
      <c r="R440" s="14">
        <f>_xlfn.IFNA(+INDEX(Comp1!L:L,MATCH($B440,Comp1!$B:$B,0)),"No")</f>
        <v>0</v>
      </c>
      <c r="S440" s="14">
        <f>_xlfn.IFNA(+INDEX(Comp1!M:M,MATCH($B440,Comp1!$B:$B,0)),"No")</f>
        <v>0</v>
      </c>
      <c r="T440" s="14">
        <f>_xlfn.IFNA(+INDEX(Comp1!N:N,MATCH($B440,Comp1!$B:$B,0)),"No")</f>
        <v>0</v>
      </c>
      <c r="U440" s="14">
        <f>_xlfn.IFNA(+INDEX(Comp1!O:O,MATCH($B440,Comp1!$B:$B,0)),"No")</f>
        <v>0</v>
      </c>
      <c r="V440" s="462">
        <f>IF(J440="yes",+INDEX('Final Comp Values'!$AY:$AY,MATCH('Monthy Targets'!$B440,'Final Comp Values'!C:C,0)),0)</f>
        <v>7.32</v>
      </c>
      <c r="W440" s="462">
        <f>IF(K440="yes",+INDEX('Final Comp Values'!$AY:$AY,MATCH('Monthy Targets'!$B440,'Final Comp Values'!$C:$C,0)),0)</f>
        <v>7.32</v>
      </c>
      <c r="X440" s="462">
        <f>IF(L440="yes",+INDEX('Final Comp Values'!$AY:$AY,MATCH('Monthy Targets'!$B440,'Final Comp Values'!$C:$C,0)),0)</f>
        <v>7.32</v>
      </c>
      <c r="Y440" s="462">
        <f>IF(M440="yes",+INDEX('Final Comp Values'!$BN:$BN,MATCH('Monthy Targets'!$B440,'Final Comp Values'!$C:$C,0)),0)</f>
        <v>7.32</v>
      </c>
      <c r="Z440" s="462">
        <f>IF(N440="yes",+INDEX('Final Comp Values'!$BN:$BN,MATCH('Monthy Targets'!$B440,'Final Comp Values'!$C:$C,0)),0)</f>
        <v>7.32</v>
      </c>
      <c r="AA440" s="462">
        <f>IF(O440="yes",+INDEX('Final Comp Values'!$BN:$BN,MATCH('Monthy Targets'!$B440,'Final Comp Values'!$C:$C,0)),0)</f>
        <v>7.32</v>
      </c>
      <c r="AB440" s="462">
        <f>IF(P440="yes",+INDEX('Final Comp Values'!$BR:$BR,MATCH('Monthy Targets'!$B440,'Final Comp Values'!$C:$C,0)),0)</f>
        <v>7.35</v>
      </c>
      <c r="AC440" s="462">
        <f>IF(Q440="yes",+INDEX('Final Comp Values'!$BR:$BR,MATCH('Monthy Targets'!$B440,'Final Comp Values'!$C:$C,0)),0)</f>
        <v>0</v>
      </c>
      <c r="AD440" s="462">
        <f>IF(R440="yes",+INDEX('Final Comp Values'!$BR:$BR,MATCH('Monthy Targets'!$B440,'Final Comp Values'!$C:$C,0)),0)</f>
        <v>0</v>
      </c>
      <c r="AE440" s="462">
        <f>IF(S440="yes",+INDEX('Final Comp Values'!$BV:$BV,MATCH('Monthy Targets'!$B440,'Final Comp Values'!$C:$C,0)),0)</f>
        <v>0</v>
      </c>
      <c r="AF440" s="462">
        <f>IF(T440="yes",+INDEX('Final Comp Values'!$BV:$BV,MATCH('Monthy Targets'!$B440,'Final Comp Values'!$C:$C,0)),0)</f>
        <v>0</v>
      </c>
      <c r="AG440" s="462">
        <f>IF(U440="yes",+INDEX('Final Comp Values'!$BV:$BV,MATCH('Monthy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t="str">
        <f>_xlfn.IFNA(+INDEX(Comp1!I:I,MATCH($B441,Comp1!$B:$B,0)),"No")</f>
        <v>Yes</v>
      </c>
      <c r="P441" s="14" t="str">
        <f>_xlfn.IFNA(+INDEX(Comp1!J:J,MATCH($B441,Comp1!$B:$B,0)),"No")</f>
        <v>Yes</v>
      </c>
      <c r="Q441" s="14">
        <f>_xlfn.IFNA(+INDEX(Comp1!K:K,MATCH($B441,Comp1!$B:$B,0)),"No")</f>
        <v>0</v>
      </c>
      <c r="R441" s="14">
        <f>_xlfn.IFNA(+INDEX(Comp1!L:L,MATCH($B441,Comp1!$B:$B,0)),"No")</f>
        <v>0</v>
      </c>
      <c r="S441" s="14">
        <f>_xlfn.IFNA(+INDEX(Comp1!M:M,MATCH($B441,Comp1!$B:$B,0)),"No")</f>
        <v>0</v>
      </c>
      <c r="T441" s="14">
        <f>_xlfn.IFNA(+INDEX(Comp1!N:N,MATCH($B441,Comp1!$B:$B,0)),"No")</f>
        <v>0</v>
      </c>
      <c r="U441" s="14">
        <f>_xlfn.IFNA(+INDEX(Comp1!O:O,MATCH($B441,Comp1!$B:$B,0)),"No")</f>
        <v>0</v>
      </c>
      <c r="V441" s="462">
        <f>IF(J441="yes",+INDEX('Final Comp Values'!$AY:$AY,MATCH('Monthy Targets'!$B441,'Final Comp Values'!C:C,0)),0)</f>
        <v>17.079999999999998</v>
      </c>
      <c r="W441" s="462">
        <f>IF(K441="yes",+INDEX('Final Comp Values'!$AY:$AY,MATCH('Monthy Targets'!$B441,'Final Comp Values'!$C:$C,0)),0)</f>
        <v>17.079999999999998</v>
      </c>
      <c r="X441" s="462">
        <f>IF(L441="yes",+INDEX('Final Comp Values'!$AY:$AY,MATCH('Monthy Targets'!$B441,'Final Comp Values'!$C:$C,0)),0)</f>
        <v>17.079999999999998</v>
      </c>
      <c r="Y441" s="462">
        <f>IF(M441="yes",+INDEX('Final Comp Values'!$BN:$BN,MATCH('Monthy Targets'!$B441,'Final Comp Values'!$C:$C,0)),0)</f>
        <v>17.079999999999998</v>
      </c>
      <c r="Z441" s="462">
        <f>IF(N441="yes",+INDEX('Final Comp Values'!$BN:$BN,MATCH('Monthy Targets'!$B441,'Final Comp Values'!$C:$C,0)),0)</f>
        <v>17.079999999999998</v>
      </c>
      <c r="AA441" s="462">
        <f>IF(O441="yes",+INDEX('Final Comp Values'!$BN:$BN,MATCH('Monthy Targets'!$B441,'Final Comp Values'!$C:$C,0)),0)</f>
        <v>17.079999999999998</v>
      </c>
      <c r="AB441" s="462">
        <f>IF(P441="yes",+INDEX('Final Comp Values'!$BR:$BR,MATCH('Monthy Targets'!$B441,'Final Comp Values'!$C:$C,0)),0)</f>
        <v>17.18</v>
      </c>
      <c r="AC441" s="462">
        <f>IF(Q441="yes",+INDEX('Final Comp Values'!$BR:$BR,MATCH('Monthy Targets'!$B441,'Final Comp Values'!$C:$C,0)),0)</f>
        <v>0</v>
      </c>
      <c r="AD441" s="462">
        <f>IF(R441="yes",+INDEX('Final Comp Values'!$BR:$BR,MATCH('Monthy Targets'!$B441,'Final Comp Values'!$C:$C,0)),0)</f>
        <v>0</v>
      </c>
      <c r="AE441" s="462">
        <f>IF(S441="yes",+INDEX('Final Comp Values'!$BV:$BV,MATCH('Monthy Targets'!$B441,'Final Comp Values'!$C:$C,0)),0)</f>
        <v>0</v>
      </c>
      <c r="AF441" s="462">
        <f>IF(T441="yes",+INDEX('Final Comp Values'!$BV:$BV,MATCH('Monthy Targets'!$B441,'Final Comp Values'!$C:$C,0)),0)</f>
        <v>0</v>
      </c>
      <c r="AG441" s="462">
        <f>IF(U441="yes",+INDEX('Final Comp Values'!$BV:$BV,MATCH('Monthy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t="str">
        <f>_xlfn.IFNA(+INDEX(Comp1!I:I,MATCH($B442,Comp1!$B:$B,0)),"No")</f>
        <v>Yes</v>
      </c>
      <c r="P442" s="14" t="str">
        <f>_xlfn.IFNA(+INDEX(Comp1!J:J,MATCH($B442,Comp1!$B:$B,0)),"No")</f>
        <v>Yes</v>
      </c>
      <c r="Q442" s="14">
        <f>_xlfn.IFNA(+INDEX(Comp1!K:K,MATCH($B442,Comp1!$B:$B,0)),"No")</f>
        <v>0</v>
      </c>
      <c r="R442" s="14">
        <f>_xlfn.IFNA(+INDEX(Comp1!L:L,MATCH($B442,Comp1!$B:$B,0)),"No")</f>
        <v>0</v>
      </c>
      <c r="S442" s="14">
        <f>_xlfn.IFNA(+INDEX(Comp1!M:M,MATCH($B442,Comp1!$B:$B,0)),"No")</f>
        <v>0</v>
      </c>
      <c r="T442" s="14">
        <f>_xlfn.IFNA(+INDEX(Comp1!N:N,MATCH($B442,Comp1!$B:$B,0)),"No")</f>
        <v>0</v>
      </c>
      <c r="U442" s="14">
        <f>_xlfn.IFNA(+INDEX(Comp1!O:O,MATCH($B442,Comp1!$B:$B,0)),"No")</f>
        <v>0</v>
      </c>
      <c r="V442" s="462">
        <f>IF(J442="yes",+INDEX('Final Comp Values'!$AY:$AY,MATCH('Monthy Targets'!$B442,'Final Comp Values'!C:C,0)),0)</f>
        <v>7.72</v>
      </c>
      <c r="W442" s="462">
        <f>IF(K442="yes",+INDEX('Final Comp Values'!$AY:$AY,MATCH('Monthy Targets'!$B442,'Final Comp Values'!$C:$C,0)),0)</f>
        <v>7.72</v>
      </c>
      <c r="X442" s="462">
        <f>IF(L442="yes",+INDEX('Final Comp Values'!$AY:$AY,MATCH('Monthy Targets'!$B442,'Final Comp Values'!$C:$C,0)),0)</f>
        <v>7.72</v>
      </c>
      <c r="Y442" s="462">
        <f>IF(M442="yes",+INDEX('Final Comp Values'!$BN:$BN,MATCH('Monthy Targets'!$B442,'Final Comp Values'!$C:$C,0)),0)</f>
        <v>7.72</v>
      </c>
      <c r="Z442" s="462">
        <f>IF(N442="yes",+INDEX('Final Comp Values'!$BN:$BN,MATCH('Monthy Targets'!$B442,'Final Comp Values'!$C:$C,0)),0)</f>
        <v>7.72</v>
      </c>
      <c r="AA442" s="462">
        <f>IF(O442="yes",+INDEX('Final Comp Values'!$BN:$BN,MATCH('Monthy Targets'!$B442,'Final Comp Values'!$C:$C,0)),0)</f>
        <v>7.72</v>
      </c>
      <c r="AB442" s="462">
        <f>IF(P442="yes",+INDEX('Final Comp Values'!$BR:$BR,MATCH('Monthy Targets'!$B442,'Final Comp Values'!$C:$C,0)),0)</f>
        <v>7.71</v>
      </c>
      <c r="AC442" s="462">
        <f>IF(Q442="yes",+INDEX('Final Comp Values'!$BR:$BR,MATCH('Monthy Targets'!$B442,'Final Comp Values'!$C:$C,0)),0)</f>
        <v>0</v>
      </c>
      <c r="AD442" s="462">
        <f>IF(R442="yes",+INDEX('Final Comp Values'!$BR:$BR,MATCH('Monthy Targets'!$B442,'Final Comp Values'!$C:$C,0)),0)</f>
        <v>0</v>
      </c>
      <c r="AE442" s="462">
        <f>IF(S442="yes",+INDEX('Final Comp Values'!$BV:$BV,MATCH('Monthy Targets'!$B442,'Final Comp Values'!$C:$C,0)),0)</f>
        <v>0</v>
      </c>
      <c r="AF442" s="462">
        <f>IF(T442="yes",+INDEX('Final Comp Values'!$BV:$BV,MATCH('Monthy Targets'!$B442,'Final Comp Values'!$C:$C,0)),0)</f>
        <v>0</v>
      </c>
      <c r="AG442" s="462">
        <f>IF(U442="yes",+INDEX('Final Comp Values'!$BV:$BV,MATCH('Monthy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t="str">
        <f>_xlfn.IFNA(+INDEX(Comp1!I:I,MATCH($B443,Comp1!$B:$B,0)),"No")</f>
        <v>Yes</v>
      </c>
      <c r="P443" s="14" t="str">
        <f>_xlfn.IFNA(+INDEX(Comp1!J:J,MATCH($B443,Comp1!$B:$B,0)),"No")</f>
        <v>Yes</v>
      </c>
      <c r="Q443" s="14">
        <f>_xlfn.IFNA(+INDEX(Comp1!K:K,MATCH($B443,Comp1!$B:$B,0)),"No")</f>
        <v>0</v>
      </c>
      <c r="R443" s="14">
        <f>_xlfn.IFNA(+INDEX(Comp1!L:L,MATCH($B443,Comp1!$B:$B,0)),"No")</f>
        <v>0</v>
      </c>
      <c r="S443" s="14">
        <f>_xlfn.IFNA(+INDEX(Comp1!M:M,MATCH($B443,Comp1!$B:$B,0)),"No")</f>
        <v>0</v>
      </c>
      <c r="T443" s="14">
        <f>_xlfn.IFNA(+INDEX(Comp1!N:N,MATCH($B443,Comp1!$B:$B,0)),"No")</f>
        <v>0</v>
      </c>
      <c r="U443" s="14">
        <f>_xlfn.IFNA(+INDEX(Comp1!O:O,MATCH($B443,Comp1!$B:$B,0)),"No")</f>
        <v>0</v>
      </c>
      <c r="V443" s="462">
        <f>IF(J443="yes",+INDEX('Final Comp Values'!$AY:$AY,MATCH('Monthy Targets'!$B443,'Final Comp Values'!C:C,0)),0)</f>
        <v>6.12</v>
      </c>
      <c r="W443" s="462">
        <f>IF(K443="yes",+INDEX('Final Comp Values'!$AY:$AY,MATCH('Monthy Targets'!$B443,'Final Comp Values'!$C:$C,0)),0)</f>
        <v>6.12</v>
      </c>
      <c r="X443" s="462">
        <f>IF(L443="yes",+INDEX('Final Comp Values'!$AY:$AY,MATCH('Monthy Targets'!$B443,'Final Comp Values'!$C:$C,0)),0)</f>
        <v>6.12</v>
      </c>
      <c r="Y443" s="462">
        <f>IF(M443="yes",+INDEX('Final Comp Values'!$BN:$BN,MATCH('Monthy Targets'!$B443,'Final Comp Values'!$C:$C,0)),0)</f>
        <v>6.12</v>
      </c>
      <c r="Z443" s="462">
        <f>IF(N443="yes",+INDEX('Final Comp Values'!$BN:$BN,MATCH('Monthy Targets'!$B443,'Final Comp Values'!$C:$C,0)),0)</f>
        <v>6.12</v>
      </c>
      <c r="AA443" s="462">
        <f>IF(O443="yes",+INDEX('Final Comp Values'!$BN:$BN,MATCH('Monthy Targets'!$B443,'Final Comp Values'!$C:$C,0)),0)</f>
        <v>6.12</v>
      </c>
      <c r="AB443" s="462">
        <f>IF(P443="yes",+INDEX('Final Comp Values'!$BR:$BR,MATCH('Monthy Targets'!$B443,'Final Comp Values'!$C:$C,0)),0)</f>
        <v>6.15</v>
      </c>
      <c r="AC443" s="462">
        <f>IF(Q443="yes",+INDEX('Final Comp Values'!$BR:$BR,MATCH('Monthy Targets'!$B443,'Final Comp Values'!$C:$C,0)),0)</f>
        <v>0</v>
      </c>
      <c r="AD443" s="462">
        <f>IF(R443="yes",+INDEX('Final Comp Values'!$BR:$BR,MATCH('Monthy Targets'!$B443,'Final Comp Values'!$C:$C,0)),0)</f>
        <v>0</v>
      </c>
      <c r="AE443" s="462">
        <f>IF(S443="yes",+INDEX('Final Comp Values'!$BV:$BV,MATCH('Monthy Targets'!$B443,'Final Comp Values'!$C:$C,0)),0)</f>
        <v>0</v>
      </c>
      <c r="AF443" s="462">
        <f>IF(T443="yes",+INDEX('Final Comp Values'!$BV:$BV,MATCH('Monthy Targets'!$B443,'Final Comp Values'!$C:$C,0)),0)</f>
        <v>0</v>
      </c>
      <c r="AG443" s="462">
        <f>IF(U443="yes",+INDEX('Final Comp Values'!$BV:$BV,MATCH('Monthy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t="str">
        <f>_xlfn.IFNA(+INDEX(Comp1!I:I,MATCH($B444,Comp1!$B:$B,0)),"No")</f>
        <v>Yes</v>
      </c>
      <c r="P444" s="14" t="str">
        <f>_xlfn.IFNA(+INDEX(Comp1!J:J,MATCH($B444,Comp1!$B:$B,0)),"No")</f>
        <v>Yes</v>
      </c>
      <c r="Q444" s="14">
        <f>_xlfn.IFNA(+INDEX(Comp1!K:K,MATCH($B444,Comp1!$B:$B,0)),"No")</f>
        <v>0</v>
      </c>
      <c r="R444" s="14">
        <f>_xlfn.IFNA(+INDEX(Comp1!L:L,MATCH($B444,Comp1!$B:$B,0)),"No")</f>
        <v>0</v>
      </c>
      <c r="S444" s="14">
        <f>_xlfn.IFNA(+INDEX(Comp1!M:M,MATCH($B444,Comp1!$B:$B,0)),"No")</f>
        <v>0</v>
      </c>
      <c r="T444" s="14">
        <f>_xlfn.IFNA(+INDEX(Comp1!N:N,MATCH($B444,Comp1!$B:$B,0)),"No")</f>
        <v>0</v>
      </c>
      <c r="U444" s="14">
        <f>_xlfn.IFNA(+INDEX(Comp1!O:O,MATCH($B444,Comp1!$B:$B,0)),"No")</f>
        <v>0</v>
      </c>
      <c r="V444" s="462">
        <f>IF(J444="yes",+INDEX('Final Comp Values'!$AY:$AY,MATCH('Monthy Targets'!$B444,'Final Comp Values'!C:C,0)),0)</f>
        <v>7.26</v>
      </c>
      <c r="W444" s="462">
        <f>IF(K444="yes",+INDEX('Final Comp Values'!$AY:$AY,MATCH('Monthy Targets'!$B444,'Final Comp Values'!$C:$C,0)),0)</f>
        <v>7.26</v>
      </c>
      <c r="X444" s="462">
        <f>IF(L444="yes",+INDEX('Final Comp Values'!$AY:$AY,MATCH('Monthy Targets'!$B444,'Final Comp Values'!$C:$C,0)),0)</f>
        <v>7.26</v>
      </c>
      <c r="Y444" s="462">
        <f>IF(M444="yes",+INDEX('Final Comp Values'!$BN:$BN,MATCH('Monthy Targets'!$B444,'Final Comp Values'!$C:$C,0)),0)</f>
        <v>7.26</v>
      </c>
      <c r="Z444" s="462">
        <f>IF(N444="yes",+INDEX('Final Comp Values'!$BN:$BN,MATCH('Monthy Targets'!$B444,'Final Comp Values'!$C:$C,0)),0)</f>
        <v>7.26</v>
      </c>
      <c r="AA444" s="462">
        <f>IF(O444="yes",+INDEX('Final Comp Values'!$BN:$BN,MATCH('Monthy Targets'!$B444,'Final Comp Values'!$C:$C,0)),0)</f>
        <v>7.26</v>
      </c>
      <c r="AB444" s="462">
        <f>IF(P444="yes",+INDEX('Final Comp Values'!$BR:$BR,MATCH('Monthy Targets'!$B444,'Final Comp Values'!$C:$C,0)),0)</f>
        <v>7.29</v>
      </c>
      <c r="AC444" s="462">
        <f>IF(Q444="yes",+INDEX('Final Comp Values'!$BR:$BR,MATCH('Monthy Targets'!$B444,'Final Comp Values'!$C:$C,0)),0)</f>
        <v>0</v>
      </c>
      <c r="AD444" s="462">
        <f>IF(R444="yes",+INDEX('Final Comp Values'!$BR:$BR,MATCH('Monthy Targets'!$B444,'Final Comp Values'!$C:$C,0)),0)</f>
        <v>0</v>
      </c>
      <c r="AE444" s="462">
        <f>IF(S444="yes",+INDEX('Final Comp Values'!$BV:$BV,MATCH('Monthy Targets'!$B444,'Final Comp Values'!$C:$C,0)),0)</f>
        <v>0</v>
      </c>
      <c r="AF444" s="462">
        <f>IF(T444="yes",+INDEX('Final Comp Values'!$BV:$BV,MATCH('Monthy Targets'!$B444,'Final Comp Values'!$C:$C,0)),0)</f>
        <v>0</v>
      </c>
      <c r="AG444" s="462">
        <f>IF(U444="yes",+INDEX('Final Comp Values'!$BV:$BV,MATCH('Monthy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t="str">
        <f>_xlfn.IFNA(+INDEX(Comp1!I:I,MATCH($B445,Comp1!$B:$B,0)),"No")</f>
        <v>Yes</v>
      </c>
      <c r="P445" s="14" t="str">
        <f>_xlfn.IFNA(+INDEX(Comp1!J:J,MATCH($B445,Comp1!$B:$B,0)),"No")</f>
        <v>Yes</v>
      </c>
      <c r="Q445" s="14">
        <f>_xlfn.IFNA(+INDEX(Comp1!K:K,MATCH($B445,Comp1!$B:$B,0)),"No")</f>
        <v>0</v>
      </c>
      <c r="R445" s="14">
        <f>_xlfn.IFNA(+INDEX(Comp1!L:L,MATCH($B445,Comp1!$B:$B,0)),"No")</f>
        <v>0</v>
      </c>
      <c r="S445" s="14">
        <f>_xlfn.IFNA(+INDEX(Comp1!M:M,MATCH($B445,Comp1!$B:$B,0)),"No")</f>
        <v>0</v>
      </c>
      <c r="T445" s="14">
        <f>_xlfn.IFNA(+INDEX(Comp1!N:N,MATCH($B445,Comp1!$B:$B,0)),"No")</f>
        <v>0</v>
      </c>
      <c r="U445" s="14">
        <f>_xlfn.IFNA(+INDEX(Comp1!O:O,MATCH($B445,Comp1!$B:$B,0)),"No")</f>
        <v>0</v>
      </c>
      <c r="V445" s="462">
        <f>IF(J445="yes",+INDEX('Final Comp Values'!$AY:$AY,MATCH('Monthy Targets'!$B445,'Final Comp Values'!C:C,0)),0)</f>
        <v>19.12</v>
      </c>
      <c r="W445" s="462">
        <f>IF(K445="yes",+INDEX('Final Comp Values'!$AY:$AY,MATCH('Monthy Targets'!$B445,'Final Comp Values'!$C:$C,0)),0)</f>
        <v>19.12</v>
      </c>
      <c r="X445" s="462">
        <f>IF(L445="yes",+INDEX('Final Comp Values'!$AY:$AY,MATCH('Monthy Targets'!$B445,'Final Comp Values'!$C:$C,0)),0)</f>
        <v>19.12</v>
      </c>
      <c r="Y445" s="462">
        <f>IF(M445="yes",+INDEX('Final Comp Values'!$BN:$BN,MATCH('Monthy Targets'!$B445,'Final Comp Values'!$C:$C,0)),0)</f>
        <v>19.12</v>
      </c>
      <c r="Z445" s="462">
        <f>IF(N445="yes",+INDEX('Final Comp Values'!$BN:$BN,MATCH('Monthy Targets'!$B445,'Final Comp Values'!$C:$C,0)),0)</f>
        <v>19.12</v>
      </c>
      <c r="AA445" s="462">
        <f>IF(O445="yes",+INDEX('Final Comp Values'!$BN:$BN,MATCH('Monthy Targets'!$B445,'Final Comp Values'!$C:$C,0)),0)</f>
        <v>19.12</v>
      </c>
      <c r="AB445" s="462">
        <f>IF(P445="yes",+INDEX('Final Comp Values'!$BR:$BR,MATCH('Monthy Targets'!$B445,'Final Comp Values'!$C:$C,0)),0)</f>
        <v>19.21</v>
      </c>
      <c r="AC445" s="462">
        <f>IF(Q445="yes",+INDEX('Final Comp Values'!$BR:$BR,MATCH('Monthy Targets'!$B445,'Final Comp Values'!$C:$C,0)),0)</f>
        <v>0</v>
      </c>
      <c r="AD445" s="462">
        <f>IF(R445="yes",+INDEX('Final Comp Values'!$BR:$BR,MATCH('Monthy Targets'!$B445,'Final Comp Values'!$C:$C,0)),0)</f>
        <v>0</v>
      </c>
      <c r="AE445" s="462">
        <f>IF(S445="yes",+INDEX('Final Comp Values'!$BV:$BV,MATCH('Monthy Targets'!$B445,'Final Comp Values'!$C:$C,0)),0)</f>
        <v>0</v>
      </c>
      <c r="AF445" s="462">
        <f>IF(T445="yes",+INDEX('Final Comp Values'!$BV:$BV,MATCH('Monthy Targets'!$B445,'Final Comp Values'!$C:$C,0)),0)</f>
        <v>0</v>
      </c>
      <c r="AG445" s="462">
        <f>IF(U445="yes",+INDEX('Final Comp Values'!$BV:$BV,MATCH('Monthy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t="str">
        <f>_xlfn.IFNA(+INDEX(Comp1!I:I,MATCH($B446,Comp1!$B:$B,0)),"No")</f>
        <v>Yes</v>
      </c>
      <c r="P446" s="14" t="str">
        <f>_xlfn.IFNA(+INDEX(Comp1!J:J,MATCH($B446,Comp1!$B:$B,0)),"No")</f>
        <v>Yes</v>
      </c>
      <c r="Q446" s="14">
        <f>_xlfn.IFNA(+INDEX(Comp1!K:K,MATCH($B446,Comp1!$B:$B,0)),"No")</f>
        <v>0</v>
      </c>
      <c r="R446" s="14">
        <f>_xlfn.IFNA(+INDEX(Comp1!L:L,MATCH($B446,Comp1!$B:$B,0)),"No")</f>
        <v>0</v>
      </c>
      <c r="S446" s="14">
        <f>_xlfn.IFNA(+INDEX(Comp1!M:M,MATCH($B446,Comp1!$B:$B,0)),"No")</f>
        <v>0</v>
      </c>
      <c r="T446" s="14">
        <f>_xlfn.IFNA(+INDEX(Comp1!N:N,MATCH($B446,Comp1!$B:$B,0)),"No")</f>
        <v>0</v>
      </c>
      <c r="U446" s="14">
        <f>_xlfn.IFNA(+INDEX(Comp1!O:O,MATCH($B446,Comp1!$B:$B,0)),"No")</f>
        <v>0</v>
      </c>
      <c r="V446" s="462">
        <f>IF(J446="yes",+INDEX('Final Comp Values'!$AY:$AY,MATCH('Monthy Targets'!$B446,'Final Comp Values'!C:C,0)),0)</f>
        <v>5.8</v>
      </c>
      <c r="W446" s="462">
        <f>IF(K446="yes",+INDEX('Final Comp Values'!$AY:$AY,MATCH('Monthy Targets'!$B446,'Final Comp Values'!$C:$C,0)),0)</f>
        <v>5.8</v>
      </c>
      <c r="X446" s="462">
        <f>IF(L446="yes",+INDEX('Final Comp Values'!$AY:$AY,MATCH('Monthy Targets'!$B446,'Final Comp Values'!$C:$C,0)),0)</f>
        <v>5.8</v>
      </c>
      <c r="Y446" s="462">
        <f>IF(M446="yes",+INDEX('Final Comp Values'!$BN:$BN,MATCH('Monthy Targets'!$B446,'Final Comp Values'!$C:$C,0)),0)</f>
        <v>5.8</v>
      </c>
      <c r="Z446" s="462">
        <f>IF(N446="yes",+INDEX('Final Comp Values'!$BN:$BN,MATCH('Monthy Targets'!$B446,'Final Comp Values'!$C:$C,0)),0)</f>
        <v>5.8</v>
      </c>
      <c r="AA446" s="462">
        <f>IF(O446="yes",+INDEX('Final Comp Values'!$BN:$BN,MATCH('Monthy Targets'!$B446,'Final Comp Values'!$C:$C,0)),0)</f>
        <v>5.8</v>
      </c>
      <c r="AB446" s="462">
        <f>IF(P446="yes",+INDEX('Final Comp Values'!$BR:$BR,MATCH('Monthy Targets'!$B446,'Final Comp Values'!$C:$C,0)),0)</f>
        <v>5.83</v>
      </c>
      <c r="AC446" s="462">
        <f>IF(Q446="yes",+INDEX('Final Comp Values'!$BR:$BR,MATCH('Monthy Targets'!$B446,'Final Comp Values'!$C:$C,0)),0)</f>
        <v>0</v>
      </c>
      <c r="AD446" s="462">
        <f>IF(R446="yes",+INDEX('Final Comp Values'!$BR:$BR,MATCH('Monthy Targets'!$B446,'Final Comp Values'!$C:$C,0)),0)</f>
        <v>0</v>
      </c>
      <c r="AE446" s="462">
        <f>IF(S446="yes",+INDEX('Final Comp Values'!$BV:$BV,MATCH('Monthy Targets'!$B446,'Final Comp Values'!$C:$C,0)),0)</f>
        <v>0</v>
      </c>
      <c r="AF446" s="462">
        <f>IF(T446="yes",+INDEX('Final Comp Values'!$BV:$BV,MATCH('Monthy Targets'!$B446,'Final Comp Values'!$C:$C,0)),0)</f>
        <v>0</v>
      </c>
      <c r="AG446" s="462">
        <f>IF(U446="yes",+INDEX('Final Comp Values'!$BV:$BV,MATCH('Monthy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t="str">
        <f>_xlfn.IFNA(+INDEX(Comp1!I:I,MATCH($B447,Comp1!$B:$B,0)),"No")</f>
        <v>Yes</v>
      </c>
      <c r="P447" s="14" t="str">
        <f>_xlfn.IFNA(+INDEX(Comp1!J:J,MATCH($B447,Comp1!$B:$B,0)),"No")</f>
        <v>Yes</v>
      </c>
      <c r="Q447" s="14">
        <f>_xlfn.IFNA(+INDEX(Comp1!K:K,MATCH($B447,Comp1!$B:$B,0)),"No")</f>
        <v>0</v>
      </c>
      <c r="R447" s="14">
        <f>_xlfn.IFNA(+INDEX(Comp1!L:L,MATCH($B447,Comp1!$B:$B,0)),"No")</f>
        <v>0</v>
      </c>
      <c r="S447" s="14">
        <f>_xlfn.IFNA(+INDEX(Comp1!M:M,MATCH($B447,Comp1!$B:$B,0)),"No")</f>
        <v>0</v>
      </c>
      <c r="T447" s="14">
        <f>_xlfn.IFNA(+INDEX(Comp1!N:N,MATCH($B447,Comp1!$B:$B,0)),"No")</f>
        <v>0</v>
      </c>
      <c r="U447" s="14">
        <f>_xlfn.IFNA(+INDEX(Comp1!O:O,MATCH($B447,Comp1!$B:$B,0)),"No")</f>
        <v>0</v>
      </c>
      <c r="V447" s="462">
        <f>IF(J447="yes",+INDEX('Final Comp Values'!$AY:$AY,MATCH('Monthy Targets'!$B447,'Final Comp Values'!C:C,0)),0)</f>
        <v>1.42</v>
      </c>
      <c r="W447" s="462">
        <f>IF(K447="yes",+INDEX('Final Comp Values'!$AY:$AY,MATCH('Monthy Targets'!$B447,'Final Comp Values'!$C:$C,0)),0)</f>
        <v>1.42</v>
      </c>
      <c r="X447" s="462">
        <f>IF(L447="yes",+INDEX('Final Comp Values'!$AY:$AY,MATCH('Monthy Targets'!$B447,'Final Comp Values'!$C:$C,0)),0)</f>
        <v>1.42</v>
      </c>
      <c r="Y447" s="462">
        <f>IF(M447="yes",+INDEX('Final Comp Values'!$BN:$BN,MATCH('Monthy Targets'!$B447,'Final Comp Values'!$C:$C,0)),0)</f>
        <v>1.42</v>
      </c>
      <c r="Z447" s="462">
        <f>IF(N447="yes",+INDEX('Final Comp Values'!$BN:$BN,MATCH('Monthy Targets'!$B447,'Final Comp Values'!$C:$C,0)),0)</f>
        <v>1.42</v>
      </c>
      <c r="AA447" s="462">
        <f>IF(O447="yes",+INDEX('Final Comp Values'!$BN:$BN,MATCH('Monthy Targets'!$B447,'Final Comp Values'!$C:$C,0)),0)</f>
        <v>1.42</v>
      </c>
      <c r="AB447" s="462">
        <f>IF(P447="yes",+INDEX('Final Comp Values'!$BR:$BR,MATCH('Monthy Targets'!$B447,'Final Comp Values'!$C:$C,0)),0)</f>
        <v>24.91</v>
      </c>
      <c r="AC447" s="462">
        <f>IF(Q447="yes",+INDEX('Final Comp Values'!$BR:$BR,MATCH('Monthy Targets'!$B447,'Final Comp Values'!$C:$C,0)),0)</f>
        <v>0</v>
      </c>
      <c r="AD447" s="462">
        <f>IF(R447="yes",+INDEX('Final Comp Values'!$BR:$BR,MATCH('Monthy Targets'!$B447,'Final Comp Values'!$C:$C,0)),0)</f>
        <v>0</v>
      </c>
      <c r="AE447" s="462">
        <f>IF(S447="yes",+INDEX('Final Comp Values'!$BV:$BV,MATCH('Monthy Targets'!$B447,'Final Comp Values'!$C:$C,0)),0)</f>
        <v>0</v>
      </c>
      <c r="AF447" s="462">
        <f>IF(T447="yes",+INDEX('Final Comp Values'!$BV:$BV,MATCH('Monthy Targets'!$B447,'Final Comp Values'!$C:$C,0)),0)</f>
        <v>0</v>
      </c>
      <c r="AG447" s="462">
        <f>IF(U447="yes",+INDEX('Final Comp Values'!$BV:$BV,MATCH('Monthy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t="str">
        <f>_xlfn.IFNA(+INDEX(Comp1!I:I,MATCH($B448,Comp1!$B:$B,0)),"No")</f>
        <v>Yes</v>
      </c>
      <c r="P448" s="14" t="str">
        <f>_xlfn.IFNA(+INDEX(Comp1!J:J,MATCH($B448,Comp1!$B:$B,0)),"No")</f>
        <v>Yes</v>
      </c>
      <c r="Q448" s="14">
        <f>_xlfn.IFNA(+INDEX(Comp1!K:K,MATCH($B448,Comp1!$B:$B,0)),"No")</f>
        <v>0</v>
      </c>
      <c r="R448" s="14">
        <f>_xlfn.IFNA(+INDEX(Comp1!L:L,MATCH($B448,Comp1!$B:$B,0)),"No")</f>
        <v>0</v>
      </c>
      <c r="S448" s="14">
        <f>_xlfn.IFNA(+INDEX(Comp1!M:M,MATCH($B448,Comp1!$B:$B,0)),"No")</f>
        <v>0</v>
      </c>
      <c r="T448" s="14">
        <f>_xlfn.IFNA(+INDEX(Comp1!N:N,MATCH($B448,Comp1!$B:$B,0)),"No")</f>
        <v>0</v>
      </c>
      <c r="U448" s="14">
        <f>_xlfn.IFNA(+INDEX(Comp1!O:O,MATCH($B448,Comp1!$B:$B,0)),"No")</f>
        <v>0</v>
      </c>
      <c r="V448" s="462">
        <f>IF(J448="yes",+INDEX('Final Comp Values'!$AY:$AY,MATCH('Monthy Targets'!$B448,'Final Comp Values'!C:C,0)),0)</f>
        <v>12.83</v>
      </c>
      <c r="W448" s="462">
        <f>IF(K448="yes",+INDEX('Final Comp Values'!$AY:$AY,MATCH('Monthy Targets'!$B448,'Final Comp Values'!$C:$C,0)),0)</f>
        <v>12.83</v>
      </c>
      <c r="X448" s="462">
        <f>IF(L448="yes",+INDEX('Final Comp Values'!$AY:$AY,MATCH('Monthy Targets'!$B448,'Final Comp Values'!$C:$C,0)),0)</f>
        <v>12.83</v>
      </c>
      <c r="Y448" s="462">
        <f>IF(M448="yes",+INDEX('Final Comp Values'!$BN:$BN,MATCH('Monthy Targets'!$B448,'Final Comp Values'!$C:$C,0)),0)</f>
        <v>12.83</v>
      </c>
      <c r="Z448" s="462">
        <f>IF(N448="yes",+INDEX('Final Comp Values'!$BN:$BN,MATCH('Monthy Targets'!$B448,'Final Comp Values'!$C:$C,0)),0)</f>
        <v>12.83</v>
      </c>
      <c r="AA448" s="462">
        <f>IF(O448="yes",+INDEX('Final Comp Values'!$BN:$BN,MATCH('Monthy Targets'!$B448,'Final Comp Values'!$C:$C,0)),0)</f>
        <v>12.83</v>
      </c>
      <c r="AB448" s="462">
        <f>IF(P448="yes",+INDEX('Final Comp Values'!$BR:$BR,MATCH('Monthy Targets'!$B448,'Final Comp Values'!$C:$C,0)),0)</f>
        <v>12.89</v>
      </c>
      <c r="AC448" s="462">
        <f>IF(Q448="yes",+INDEX('Final Comp Values'!$BR:$BR,MATCH('Monthy Targets'!$B448,'Final Comp Values'!$C:$C,0)),0)</f>
        <v>0</v>
      </c>
      <c r="AD448" s="462">
        <f>IF(R448="yes",+INDEX('Final Comp Values'!$BR:$BR,MATCH('Monthy Targets'!$B448,'Final Comp Values'!$C:$C,0)),0)</f>
        <v>0</v>
      </c>
      <c r="AE448" s="462">
        <f>IF(S448="yes",+INDEX('Final Comp Values'!$BV:$BV,MATCH('Monthy Targets'!$B448,'Final Comp Values'!$C:$C,0)),0)</f>
        <v>0</v>
      </c>
      <c r="AF448" s="462">
        <f>IF(T448="yes",+INDEX('Final Comp Values'!$BV:$BV,MATCH('Monthy Targets'!$B448,'Final Comp Values'!$C:$C,0)),0)</f>
        <v>0</v>
      </c>
      <c r="AG448" s="462">
        <f>IF(U448="yes",+INDEX('Final Comp Values'!$BV:$BV,MATCH('Monthy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t="str">
        <f>_xlfn.IFNA(+INDEX(Comp1!I:I,MATCH($B449,Comp1!$B:$B,0)),"No")</f>
        <v>Yes</v>
      </c>
      <c r="P449" s="14" t="str">
        <f>_xlfn.IFNA(+INDEX(Comp1!J:J,MATCH($B449,Comp1!$B:$B,0)),"No")</f>
        <v>Yes</v>
      </c>
      <c r="Q449" s="14">
        <f>_xlfn.IFNA(+INDEX(Comp1!K:K,MATCH($B449,Comp1!$B:$B,0)),"No")</f>
        <v>0</v>
      </c>
      <c r="R449" s="14">
        <f>_xlfn.IFNA(+INDEX(Comp1!L:L,MATCH($B449,Comp1!$B:$B,0)),"No")</f>
        <v>0</v>
      </c>
      <c r="S449" s="14">
        <f>_xlfn.IFNA(+INDEX(Comp1!M:M,MATCH($B449,Comp1!$B:$B,0)),"No")</f>
        <v>0</v>
      </c>
      <c r="T449" s="14">
        <f>_xlfn.IFNA(+INDEX(Comp1!N:N,MATCH($B449,Comp1!$B:$B,0)),"No")</f>
        <v>0</v>
      </c>
      <c r="U449" s="14">
        <f>_xlfn.IFNA(+INDEX(Comp1!O:O,MATCH($B449,Comp1!$B:$B,0)),"No")</f>
        <v>0</v>
      </c>
      <c r="V449" s="462">
        <f>IF(J449="yes",+INDEX('Final Comp Values'!$AY:$AY,MATCH('Monthy Targets'!$B449,'Final Comp Values'!C:C,0)),0)</f>
        <v>9.14</v>
      </c>
      <c r="W449" s="462">
        <f>IF(K449="yes",+INDEX('Final Comp Values'!$AY:$AY,MATCH('Monthy Targets'!$B449,'Final Comp Values'!$C:$C,0)),0)</f>
        <v>9.14</v>
      </c>
      <c r="X449" s="462">
        <f>IF(L449="yes",+INDEX('Final Comp Values'!$AY:$AY,MATCH('Monthy Targets'!$B449,'Final Comp Values'!$C:$C,0)),0)</f>
        <v>9.14</v>
      </c>
      <c r="Y449" s="462">
        <f>IF(M449="yes",+INDEX('Final Comp Values'!$BN:$BN,MATCH('Monthy Targets'!$B449,'Final Comp Values'!$C:$C,0)),0)</f>
        <v>9.14</v>
      </c>
      <c r="Z449" s="462">
        <f>IF(N449="yes",+INDEX('Final Comp Values'!$BN:$BN,MATCH('Monthy Targets'!$B449,'Final Comp Values'!$C:$C,0)),0)</f>
        <v>9.14</v>
      </c>
      <c r="AA449" s="462">
        <f>IF(O449="yes",+INDEX('Final Comp Values'!$BN:$BN,MATCH('Monthy Targets'!$B449,'Final Comp Values'!$C:$C,0)),0)</f>
        <v>9.14</v>
      </c>
      <c r="AB449" s="462">
        <f>IF(P449="yes",+INDEX('Final Comp Values'!$BR:$BR,MATCH('Monthy Targets'!$B449,'Final Comp Values'!$C:$C,0)),0)</f>
        <v>9.18</v>
      </c>
      <c r="AC449" s="462">
        <f>IF(Q449="yes",+INDEX('Final Comp Values'!$BR:$BR,MATCH('Monthy Targets'!$B449,'Final Comp Values'!$C:$C,0)),0)</f>
        <v>0</v>
      </c>
      <c r="AD449" s="462">
        <f>IF(R449="yes",+INDEX('Final Comp Values'!$BR:$BR,MATCH('Monthy Targets'!$B449,'Final Comp Values'!$C:$C,0)),0)</f>
        <v>0</v>
      </c>
      <c r="AE449" s="462">
        <f>IF(S449="yes",+INDEX('Final Comp Values'!$BV:$BV,MATCH('Monthy Targets'!$B449,'Final Comp Values'!$C:$C,0)),0)</f>
        <v>0</v>
      </c>
      <c r="AF449" s="462">
        <f>IF(T449="yes",+INDEX('Final Comp Values'!$BV:$BV,MATCH('Monthy Targets'!$B449,'Final Comp Values'!$C:$C,0)),0)</f>
        <v>0</v>
      </c>
      <c r="AG449" s="462">
        <f>IF(U449="yes",+INDEX('Final Comp Values'!$BV:$BV,MATCH('Monthy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t="str">
        <f>_xlfn.IFNA(+INDEX(Comp1!I:I,MATCH($B450,Comp1!$B:$B,0)),"No")</f>
        <v>Yes</v>
      </c>
      <c r="P450" s="14" t="str">
        <f>_xlfn.IFNA(+INDEX(Comp1!J:J,MATCH($B450,Comp1!$B:$B,0)),"No")</f>
        <v>Yes</v>
      </c>
      <c r="Q450" s="14">
        <f>_xlfn.IFNA(+INDEX(Comp1!K:K,MATCH($B450,Comp1!$B:$B,0)),"No")</f>
        <v>0</v>
      </c>
      <c r="R450" s="14">
        <f>_xlfn.IFNA(+INDEX(Comp1!L:L,MATCH($B450,Comp1!$B:$B,0)),"No")</f>
        <v>0</v>
      </c>
      <c r="S450" s="14">
        <f>_xlfn.IFNA(+INDEX(Comp1!M:M,MATCH($B450,Comp1!$B:$B,0)),"No")</f>
        <v>0</v>
      </c>
      <c r="T450" s="14">
        <f>_xlfn.IFNA(+INDEX(Comp1!N:N,MATCH($B450,Comp1!$B:$B,0)),"No")</f>
        <v>0</v>
      </c>
      <c r="U450" s="14">
        <f>_xlfn.IFNA(+INDEX(Comp1!O:O,MATCH($B450,Comp1!$B:$B,0)),"No")</f>
        <v>0</v>
      </c>
      <c r="V450" s="462">
        <f>IF(J450="yes",+INDEX('Final Comp Values'!$AY:$AY,MATCH('Monthy Targets'!$B450,'Final Comp Values'!C:C,0)),0)</f>
        <v>3.52</v>
      </c>
      <c r="W450" s="462">
        <f>IF(K450="yes",+INDEX('Final Comp Values'!$AY:$AY,MATCH('Monthy Targets'!$B450,'Final Comp Values'!$C:$C,0)),0)</f>
        <v>3.52</v>
      </c>
      <c r="X450" s="462">
        <f>IF(L450="yes",+INDEX('Final Comp Values'!$AY:$AY,MATCH('Monthy Targets'!$B450,'Final Comp Values'!$C:$C,0)),0)</f>
        <v>3.52</v>
      </c>
      <c r="Y450" s="462">
        <f>IF(M450="yes",+INDEX('Final Comp Values'!$BN:$BN,MATCH('Monthy Targets'!$B450,'Final Comp Values'!$C:$C,0)),0)</f>
        <v>3.52</v>
      </c>
      <c r="Z450" s="462">
        <f>IF(N450="yes",+INDEX('Final Comp Values'!$BN:$BN,MATCH('Monthy Targets'!$B450,'Final Comp Values'!$C:$C,0)),0)</f>
        <v>3.52</v>
      </c>
      <c r="AA450" s="462">
        <f>IF(O450="yes",+INDEX('Final Comp Values'!$BN:$BN,MATCH('Monthy Targets'!$B450,'Final Comp Values'!$C:$C,0)),0)</f>
        <v>3.52</v>
      </c>
      <c r="AB450" s="462">
        <f>IF(P450="yes",+INDEX('Final Comp Values'!$BR:$BR,MATCH('Monthy Targets'!$B450,'Final Comp Values'!$C:$C,0)),0)</f>
        <v>3.53</v>
      </c>
      <c r="AC450" s="462">
        <f>IF(Q450="yes",+INDEX('Final Comp Values'!$BR:$BR,MATCH('Monthy Targets'!$B450,'Final Comp Values'!$C:$C,0)),0)</f>
        <v>0</v>
      </c>
      <c r="AD450" s="462">
        <f>IF(R450="yes",+INDEX('Final Comp Values'!$BR:$BR,MATCH('Monthy Targets'!$B450,'Final Comp Values'!$C:$C,0)),0)</f>
        <v>0</v>
      </c>
      <c r="AE450" s="462">
        <f>IF(S450="yes",+INDEX('Final Comp Values'!$BV:$BV,MATCH('Monthy Targets'!$B450,'Final Comp Values'!$C:$C,0)),0)</f>
        <v>0</v>
      </c>
      <c r="AF450" s="462">
        <f>IF(T450="yes",+INDEX('Final Comp Values'!$BV:$BV,MATCH('Monthy Targets'!$B450,'Final Comp Values'!$C:$C,0)),0)</f>
        <v>0</v>
      </c>
      <c r="AG450" s="462">
        <f>IF(U450="yes",+INDEX('Final Comp Values'!$BV:$BV,MATCH('Monthy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t="str">
        <f>_xlfn.IFNA(+INDEX(Comp1!I:I,MATCH($B451,Comp1!$B:$B,0)),"No")</f>
        <v>Yes</v>
      </c>
      <c r="P451" s="14" t="str">
        <f>_xlfn.IFNA(+INDEX(Comp1!J:J,MATCH($B451,Comp1!$B:$B,0)),"No")</f>
        <v>Yes</v>
      </c>
      <c r="Q451" s="14">
        <f>_xlfn.IFNA(+INDEX(Comp1!K:K,MATCH($B451,Comp1!$B:$B,0)),"No")</f>
        <v>0</v>
      </c>
      <c r="R451" s="14">
        <f>_xlfn.IFNA(+INDEX(Comp1!L:L,MATCH($B451,Comp1!$B:$B,0)),"No")</f>
        <v>0</v>
      </c>
      <c r="S451" s="14">
        <f>_xlfn.IFNA(+INDEX(Comp1!M:M,MATCH($B451,Comp1!$B:$B,0)),"No")</f>
        <v>0</v>
      </c>
      <c r="T451" s="14">
        <f>_xlfn.IFNA(+INDEX(Comp1!N:N,MATCH($B451,Comp1!$B:$B,0)),"No")</f>
        <v>0</v>
      </c>
      <c r="U451" s="14">
        <f>_xlfn.IFNA(+INDEX(Comp1!O:O,MATCH($B451,Comp1!$B:$B,0)),"No")</f>
        <v>0</v>
      </c>
      <c r="V451" s="462">
        <f>IF(J451="yes",+INDEX('Final Comp Values'!$AY:$AY,MATCH('Monthy Targets'!$B451,'Final Comp Values'!C:C,0)),0)</f>
        <v>6.05</v>
      </c>
      <c r="W451" s="462">
        <f>IF(K451="yes",+INDEX('Final Comp Values'!$AY:$AY,MATCH('Monthy Targets'!$B451,'Final Comp Values'!$C:$C,0)),0)</f>
        <v>6.05</v>
      </c>
      <c r="X451" s="462">
        <f>IF(L451="yes",+INDEX('Final Comp Values'!$AY:$AY,MATCH('Monthy Targets'!$B451,'Final Comp Values'!$C:$C,0)),0)</f>
        <v>6.05</v>
      </c>
      <c r="Y451" s="462">
        <f>IF(M451="yes",+INDEX('Final Comp Values'!$BN:$BN,MATCH('Monthy Targets'!$B451,'Final Comp Values'!$C:$C,0)),0)</f>
        <v>6.05</v>
      </c>
      <c r="Z451" s="462">
        <f>IF(N451="yes",+INDEX('Final Comp Values'!$BN:$BN,MATCH('Monthy Targets'!$B451,'Final Comp Values'!$C:$C,0)),0)</f>
        <v>6.05</v>
      </c>
      <c r="AA451" s="462">
        <f>IF(O451="yes",+INDEX('Final Comp Values'!$BN:$BN,MATCH('Monthy Targets'!$B451,'Final Comp Values'!$C:$C,0)),0)</f>
        <v>6.05</v>
      </c>
      <c r="AB451" s="462">
        <f>IF(P451="yes",+INDEX('Final Comp Values'!$BR:$BR,MATCH('Monthy Targets'!$B451,'Final Comp Values'!$C:$C,0)),0)</f>
        <v>6.08</v>
      </c>
      <c r="AC451" s="462">
        <f>IF(Q451="yes",+INDEX('Final Comp Values'!$BR:$BR,MATCH('Monthy Targets'!$B451,'Final Comp Values'!$C:$C,0)),0)</f>
        <v>0</v>
      </c>
      <c r="AD451" s="462">
        <f>IF(R451="yes",+INDEX('Final Comp Values'!$BR:$BR,MATCH('Monthy Targets'!$B451,'Final Comp Values'!$C:$C,0)),0)</f>
        <v>0</v>
      </c>
      <c r="AE451" s="462">
        <f>IF(S451="yes",+INDEX('Final Comp Values'!$BV:$BV,MATCH('Monthy Targets'!$B451,'Final Comp Values'!$C:$C,0)),0)</f>
        <v>0</v>
      </c>
      <c r="AF451" s="462">
        <f>IF(T451="yes",+INDEX('Final Comp Values'!$BV:$BV,MATCH('Monthy Targets'!$B451,'Final Comp Values'!$C:$C,0)),0)</f>
        <v>0</v>
      </c>
      <c r="AG451" s="462">
        <f>IF(U451="yes",+INDEX('Final Comp Values'!$BV:$BV,MATCH('Monthy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t="str">
        <f>_xlfn.IFNA(+INDEX(Comp1!I:I,MATCH($B452,Comp1!$B:$B,0)),"No")</f>
        <v>Yes</v>
      </c>
      <c r="P452" s="14" t="str">
        <f>_xlfn.IFNA(+INDEX(Comp1!J:J,MATCH($B452,Comp1!$B:$B,0)),"No")</f>
        <v>Yes</v>
      </c>
      <c r="Q452" s="14">
        <f>_xlfn.IFNA(+INDEX(Comp1!K:K,MATCH($B452,Comp1!$B:$B,0)),"No")</f>
        <v>0</v>
      </c>
      <c r="R452" s="14">
        <f>_xlfn.IFNA(+INDEX(Comp1!L:L,MATCH($B452,Comp1!$B:$B,0)),"No")</f>
        <v>0</v>
      </c>
      <c r="S452" s="14">
        <f>_xlfn.IFNA(+INDEX(Comp1!M:M,MATCH($B452,Comp1!$B:$B,0)),"No")</f>
        <v>0</v>
      </c>
      <c r="T452" s="14">
        <f>_xlfn.IFNA(+INDEX(Comp1!N:N,MATCH($B452,Comp1!$B:$B,0)),"No")</f>
        <v>0</v>
      </c>
      <c r="U452" s="14">
        <f>_xlfn.IFNA(+INDEX(Comp1!O:O,MATCH($B452,Comp1!$B:$B,0)),"No")</f>
        <v>0</v>
      </c>
      <c r="V452" s="462">
        <f>IF(J452="yes",+INDEX('Final Comp Values'!$AY:$AY,MATCH('Monthy Targets'!$B452,'Final Comp Values'!C:C,0)),0)</f>
        <v>21.82</v>
      </c>
      <c r="W452" s="462">
        <f>IF(K452="yes",+INDEX('Final Comp Values'!$AY:$AY,MATCH('Monthy Targets'!$B452,'Final Comp Values'!$C:$C,0)),0)</f>
        <v>21.82</v>
      </c>
      <c r="X452" s="462">
        <f>IF(L452="yes",+INDEX('Final Comp Values'!$AY:$AY,MATCH('Monthy Targets'!$B452,'Final Comp Values'!$C:$C,0)),0)</f>
        <v>21.82</v>
      </c>
      <c r="Y452" s="462">
        <f>IF(M452="yes",+INDEX('Final Comp Values'!$BN:$BN,MATCH('Monthy Targets'!$B452,'Final Comp Values'!$C:$C,0)),0)</f>
        <v>21.82</v>
      </c>
      <c r="Z452" s="462">
        <f>IF(N452="yes",+INDEX('Final Comp Values'!$BN:$BN,MATCH('Monthy Targets'!$B452,'Final Comp Values'!$C:$C,0)),0)</f>
        <v>21.82</v>
      </c>
      <c r="AA452" s="462">
        <f>IF(O452="yes",+INDEX('Final Comp Values'!$BN:$BN,MATCH('Monthy Targets'!$B452,'Final Comp Values'!$C:$C,0)),0)</f>
        <v>21.82</v>
      </c>
      <c r="AB452" s="462">
        <f>IF(P452="yes",+INDEX('Final Comp Values'!$BR:$BR,MATCH('Monthy Targets'!$B452,'Final Comp Values'!$C:$C,0)),0)</f>
        <v>21.94</v>
      </c>
      <c r="AC452" s="462">
        <f>IF(Q452="yes",+INDEX('Final Comp Values'!$BR:$BR,MATCH('Monthy Targets'!$B452,'Final Comp Values'!$C:$C,0)),0)</f>
        <v>0</v>
      </c>
      <c r="AD452" s="462">
        <f>IF(R452="yes",+INDEX('Final Comp Values'!$BR:$BR,MATCH('Monthy Targets'!$B452,'Final Comp Values'!$C:$C,0)),0)</f>
        <v>0</v>
      </c>
      <c r="AE452" s="462">
        <f>IF(S452="yes",+INDEX('Final Comp Values'!$BV:$BV,MATCH('Monthy Targets'!$B452,'Final Comp Values'!$C:$C,0)),0)</f>
        <v>0</v>
      </c>
      <c r="AF452" s="462">
        <f>IF(T452="yes",+INDEX('Final Comp Values'!$BV:$BV,MATCH('Monthy Targets'!$B452,'Final Comp Values'!$C:$C,0)),0)</f>
        <v>0</v>
      </c>
      <c r="AG452" s="462">
        <f>IF(U452="yes",+INDEX('Final Comp Values'!$BV:$BV,MATCH('Monthy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t="str">
        <f>_xlfn.IFNA(+INDEX(Comp1!I:I,MATCH($B453,Comp1!$B:$B,0)),"No")</f>
        <v>Yes</v>
      </c>
      <c r="P453" s="14" t="str">
        <f>_xlfn.IFNA(+INDEX(Comp1!J:J,MATCH($B453,Comp1!$B:$B,0)),"No")</f>
        <v>Yes</v>
      </c>
      <c r="Q453" s="14">
        <f>_xlfn.IFNA(+INDEX(Comp1!K:K,MATCH($B453,Comp1!$B:$B,0)),"No")</f>
        <v>0</v>
      </c>
      <c r="R453" s="14">
        <f>_xlfn.IFNA(+INDEX(Comp1!L:L,MATCH($B453,Comp1!$B:$B,0)),"No")</f>
        <v>0</v>
      </c>
      <c r="S453" s="14">
        <f>_xlfn.IFNA(+INDEX(Comp1!M:M,MATCH($B453,Comp1!$B:$B,0)),"No")</f>
        <v>0</v>
      </c>
      <c r="T453" s="14">
        <f>_xlfn.IFNA(+INDEX(Comp1!N:N,MATCH($B453,Comp1!$B:$B,0)),"No")</f>
        <v>0</v>
      </c>
      <c r="U453" s="14">
        <f>_xlfn.IFNA(+INDEX(Comp1!O:O,MATCH($B453,Comp1!$B:$B,0)),"No")</f>
        <v>0</v>
      </c>
      <c r="V453" s="462">
        <f>IF(J453="yes",+INDEX('Final Comp Values'!$AY:$AY,MATCH('Monthy Targets'!$B453,'Final Comp Values'!C:C,0)),0)</f>
        <v>2.66</v>
      </c>
      <c r="W453" s="462">
        <f>IF(K453="yes",+INDEX('Final Comp Values'!$AY:$AY,MATCH('Monthy Targets'!$B453,'Final Comp Values'!$C:$C,0)),0)</f>
        <v>2.66</v>
      </c>
      <c r="X453" s="462">
        <f>IF(L453="yes",+INDEX('Final Comp Values'!$AY:$AY,MATCH('Monthy Targets'!$B453,'Final Comp Values'!$C:$C,0)),0)</f>
        <v>2.66</v>
      </c>
      <c r="Y453" s="462">
        <f>IF(M453="yes",+INDEX('Final Comp Values'!$BN:$BN,MATCH('Monthy Targets'!$B453,'Final Comp Values'!$C:$C,0)),0)</f>
        <v>2.66</v>
      </c>
      <c r="Z453" s="462">
        <f>IF(N453="yes",+INDEX('Final Comp Values'!$BN:$BN,MATCH('Monthy Targets'!$B453,'Final Comp Values'!$C:$C,0)),0)</f>
        <v>2.66</v>
      </c>
      <c r="AA453" s="462">
        <f>IF(O453="yes",+INDEX('Final Comp Values'!$BN:$BN,MATCH('Monthy Targets'!$B453,'Final Comp Values'!$C:$C,0)),0)</f>
        <v>2.66</v>
      </c>
      <c r="AB453" s="462">
        <f>IF(P453="yes",+INDEX('Final Comp Values'!$BR:$BR,MATCH('Monthy Targets'!$B453,'Final Comp Values'!$C:$C,0)),0)</f>
        <v>2.67</v>
      </c>
      <c r="AC453" s="462">
        <f>IF(Q453="yes",+INDEX('Final Comp Values'!$BR:$BR,MATCH('Monthy Targets'!$B453,'Final Comp Values'!$C:$C,0)),0)</f>
        <v>0</v>
      </c>
      <c r="AD453" s="462">
        <f>IF(R453="yes",+INDEX('Final Comp Values'!$BR:$BR,MATCH('Monthy Targets'!$B453,'Final Comp Values'!$C:$C,0)),0)</f>
        <v>0</v>
      </c>
      <c r="AE453" s="462">
        <f>IF(S453="yes",+INDEX('Final Comp Values'!$BV:$BV,MATCH('Monthy Targets'!$B453,'Final Comp Values'!$C:$C,0)),0)</f>
        <v>0</v>
      </c>
      <c r="AF453" s="462">
        <f>IF(T453="yes",+INDEX('Final Comp Values'!$BV:$BV,MATCH('Monthy Targets'!$B453,'Final Comp Values'!$C:$C,0)),0)</f>
        <v>0</v>
      </c>
      <c r="AG453" s="462">
        <f>IF(U453="yes",+INDEX('Final Comp Values'!$BV:$BV,MATCH('Monthy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t="str">
        <f>_xlfn.IFNA(+INDEX(Comp1!I:I,MATCH($B454,Comp1!$B:$B,0)),"No")</f>
        <v>Yes</v>
      </c>
      <c r="P454" s="14" t="str">
        <f>_xlfn.IFNA(+INDEX(Comp1!J:J,MATCH($B454,Comp1!$B:$B,0)),"No")</f>
        <v>Yes</v>
      </c>
      <c r="Q454" s="14">
        <f>_xlfn.IFNA(+INDEX(Comp1!K:K,MATCH($B454,Comp1!$B:$B,0)),"No")</f>
        <v>0</v>
      </c>
      <c r="R454" s="14">
        <f>_xlfn.IFNA(+INDEX(Comp1!L:L,MATCH($B454,Comp1!$B:$B,0)),"No")</f>
        <v>0</v>
      </c>
      <c r="S454" s="14">
        <f>_xlfn.IFNA(+INDEX(Comp1!M:M,MATCH($B454,Comp1!$B:$B,0)),"No")</f>
        <v>0</v>
      </c>
      <c r="T454" s="14">
        <f>_xlfn.IFNA(+INDEX(Comp1!N:N,MATCH($B454,Comp1!$B:$B,0)),"No")</f>
        <v>0</v>
      </c>
      <c r="U454" s="14">
        <f>_xlfn.IFNA(+INDEX(Comp1!O:O,MATCH($B454,Comp1!$B:$B,0)),"No")</f>
        <v>0</v>
      </c>
      <c r="V454" s="462">
        <f>IF(J454="yes",+INDEX('Final Comp Values'!$AY:$AY,MATCH('Monthy Targets'!$B454,'Final Comp Values'!C:C,0)),0)</f>
        <v>13.4</v>
      </c>
      <c r="W454" s="462">
        <f>IF(K454="yes",+INDEX('Final Comp Values'!$AY:$AY,MATCH('Monthy Targets'!$B454,'Final Comp Values'!$C:$C,0)),0)</f>
        <v>13.4</v>
      </c>
      <c r="X454" s="462">
        <f>IF(L454="yes",+INDEX('Final Comp Values'!$AY:$AY,MATCH('Monthy Targets'!$B454,'Final Comp Values'!$C:$C,0)),0)</f>
        <v>13.4</v>
      </c>
      <c r="Y454" s="462">
        <f>IF(M454="yes",+INDEX('Final Comp Values'!$BN:$BN,MATCH('Monthy Targets'!$B454,'Final Comp Values'!$C:$C,0)),0)</f>
        <v>13.4</v>
      </c>
      <c r="Z454" s="462">
        <f>IF(N454="yes",+INDEX('Final Comp Values'!$BN:$BN,MATCH('Monthy Targets'!$B454,'Final Comp Values'!$C:$C,0)),0)</f>
        <v>13.4</v>
      </c>
      <c r="AA454" s="462">
        <f>IF(O454="yes",+INDEX('Final Comp Values'!$BN:$BN,MATCH('Monthy Targets'!$B454,'Final Comp Values'!$C:$C,0)),0)</f>
        <v>13.4</v>
      </c>
      <c r="AB454" s="462">
        <f>IF(P454="yes",+INDEX('Final Comp Values'!$BR:$BR,MATCH('Monthy Targets'!$B454,'Final Comp Values'!$C:$C,0)),0)</f>
        <v>13.47</v>
      </c>
      <c r="AC454" s="462">
        <f>IF(Q454="yes",+INDEX('Final Comp Values'!$BR:$BR,MATCH('Monthy Targets'!$B454,'Final Comp Values'!$C:$C,0)),0)</f>
        <v>0</v>
      </c>
      <c r="AD454" s="462">
        <f>IF(R454="yes",+INDEX('Final Comp Values'!$BR:$BR,MATCH('Monthy Targets'!$B454,'Final Comp Values'!$C:$C,0)),0)</f>
        <v>0</v>
      </c>
      <c r="AE454" s="462">
        <f>IF(S454="yes",+INDEX('Final Comp Values'!$BV:$BV,MATCH('Monthy Targets'!$B454,'Final Comp Values'!$C:$C,0)),0)</f>
        <v>0</v>
      </c>
      <c r="AF454" s="462">
        <f>IF(T454="yes",+INDEX('Final Comp Values'!$BV:$BV,MATCH('Monthy Targets'!$B454,'Final Comp Values'!$C:$C,0)),0)</f>
        <v>0</v>
      </c>
      <c r="AG454" s="462">
        <f>IF(U454="yes",+INDEX('Final Comp Values'!$BV:$BV,MATCH('Monthy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t="str">
        <f>_xlfn.IFNA(+INDEX(Comp1!I:I,MATCH($B455,Comp1!$B:$B,0)),"No")</f>
        <v>Yes</v>
      </c>
      <c r="P455" s="14" t="str">
        <f>_xlfn.IFNA(+INDEX(Comp1!J:J,MATCH($B455,Comp1!$B:$B,0)),"No")</f>
        <v>Yes</v>
      </c>
      <c r="Q455" s="14">
        <f>_xlfn.IFNA(+INDEX(Comp1!K:K,MATCH($B455,Comp1!$B:$B,0)),"No")</f>
        <v>0</v>
      </c>
      <c r="R455" s="14">
        <f>_xlfn.IFNA(+INDEX(Comp1!L:L,MATCH($B455,Comp1!$B:$B,0)),"No")</f>
        <v>0</v>
      </c>
      <c r="S455" s="14">
        <f>_xlfn.IFNA(+INDEX(Comp1!M:M,MATCH($B455,Comp1!$B:$B,0)),"No")</f>
        <v>0</v>
      </c>
      <c r="T455" s="14">
        <f>_xlfn.IFNA(+INDEX(Comp1!N:N,MATCH($B455,Comp1!$B:$B,0)),"No")</f>
        <v>0</v>
      </c>
      <c r="U455" s="14">
        <f>_xlfn.IFNA(+INDEX(Comp1!O:O,MATCH($B455,Comp1!$B:$B,0)),"No")</f>
        <v>0</v>
      </c>
      <c r="V455" s="462">
        <f>IF(J455="yes",+INDEX('Final Comp Values'!$AY:$AY,MATCH('Monthy Targets'!$B455,'Final Comp Values'!C:C,0)),0)</f>
        <v>4.0999999999999996</v>
      </c>
      <c r="W455" s="462">
        <f>IF(K455="yes",+INDEX('Final Comp Values'!$AY:$AY,MATCH('Monthy Targets'!$B455,'Final Comp Values'!$C:$C,0)),0)</f>
        <v>4.0999999999999996</v>
      </c>
      <c r="X455" s="462">
        <f>IF(L455="yes",+INDEX('Final Comp Values'!$AY:$AY,MATCH('Monthy Targets'!$B455,'Final Comp Values'!$C:$C,0)),0)</f>
        <v>4.0999999999999996</v>
      </c>
      <c r="Y455" s="462">
        <f>IF(M455="yes",+INDEX('Final Comp Values'!$BN:$BN,MATCH('Monthy Targets'!$B455,'Final Comp Values'!$C:$C,0)),0)</f>
        <v>4.0999999999999996</v>
      </c>
      <c r="Z455" s="462">
        <f>IF(N455="yes",+INDEX('Final Comp Values'!$BN:$BN,MATCH('Monthy Targets'!$B455,'Final Comp Values'!$C:$C,0)),0)</f>
        <v>4.0999999999999996</v>
      </c>
      <c r="AA455" s="462">
        <f>IF(O455="yes",+INDEX('Final Comp Values'!$BN:$BN,MATCH('Monthy Targets'!$B455,'Final Comp Values'!$C:$C,0)),0)</f>
        <v>4.0999999999999996</v>
      </c>
      <c r="AB455" s="462">
        <f>IF(P455="yes",+INDEX('Final Comp Values'!$BR:$BR,MATCH('Monthy Targets'!$B455,'Final Comp Values'!$C:$C,0)),0)</f>
        <v>4.0999999999999996</v>
      </c>
      <c r="AC455" s="462">
        <f>IF(Q455="yes",+INDEX('Final Comp Values'!$BR:$BR,MATCH('Monthy Targets'!$B455,'Final Comp Values'!$C:$C,0)),0)</f>
        <v>0</v>
      </c>
      <c r="AD455" s="462">
        <f>IF(R455="yes",+INDEX('Final Comp Values'!$BR:$BR,MATCH('Monthy Targets'!$B455,'Final Comp Values'!$C:$C,0)),0)</f>
        <v>0</v>
      </c>
      <c r="AE455" s="462">
        <f>IF(S455="yes",+INDEX('Final Comp Values'!$BV:$BV,MATCH('Monthy Targets'!$B455,'Final Comp Values'!$C:$C,0)),0)</f>
        <v>0</v>
      </c>
      <c r="AF455" s="462">
        <f>IF(T455="yes",+INDEX('Final Comp Values'!$BV:$BV,MATCH('Monthy Targets'!$B455,'Final Comp Values'!$C:$C,0)),0)</f>
        <v>0</v>
      </c>
      <c r="AG455" s="462">
        <f>IF(U455="yes",+INDEX('Final Comp Values'!$BV:$BV,MATCH('Monthy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t="str">
        <f>_xlfn.IFNA(+INDEX(Comp1!I:I,MATCH($B456,Comp1!$B:$B,0)),"No")</f>
        <v>Yes</v>
      </c>
      <c r="P456" s="14" t="str">
        <f>_xlfn.IFNA(+INDEX(Comp1!J:J,MATCH($B456,Comp1!$B:$B,0)),"No")</f>
        <v>Yes</v>
      </c>
      <c r="Q456" s="14">
        <f>_xlfn.IFNA(+INDEX(Comp1!K:K,MATCH($B456,Comp1!$B:$B,0)),"No")</f>
        <v>0</v>
      </c>
      <c r="R456" s="14">
        <f>_xlfn.IFNA(+INDEX(Comp1!L:L,MATCH($B456,Comp1!$B:$B,0)),"No")</f>
        <v>0</v>
      </c>
      <c r="S456" s="14">
        <f>_xlfn.IFNA(+INDEX(Comp1!M:M,MATCH($B456,Comp1!$B:$B,0)),"No")</f>
        <v>0</v>
      </c>
      <c r="T456" s="14">
        <f>_xlfn.IFNA(+INDEX(Comp1!N:N,MATCH($B456,Comp1!$B:$B,0)),"No")</f>
        <v>0</v>
      </c>
      <c r="U456" s="14">
        <f>_xlfn.IFNA(+INDEX(Comp1!O:O,MATCH($B456,Comp1!$B:$B,0)),"No")</f>
        <v>0</v>
      </c>
      <c r="V456" s="462">
        <f>IF(J456="yes",+INDEX('Final Comp Values'!$AY:$AY,MATCH('Monthy Targets'!$B456,'Final Comp Values'!C:C,0)),0)</f>
        <v>6.32</v>
      </c>
      <c r="W456" s="462">
        <f>IF(K456="yes",+INDEX('Final Comp Values'!$AY:$AY,MATCH('Monthy Targets'!$B456,'Final Comp Values'!$C:$C,0)),0)</f>
        <v>6.32</v>
      </c>
      <c r="X456" s="462">
        <f>IF(L456="yes",+INDEX('Final Comp Values'!$AY:$AY,MATCH('Monthy Targets'!$B456,'Final Comp Values'!$C:$C,0)),0)</f>
        <v>6.32</v>
      </c>
      <c r="Y456" s="462">
        <f>IF(M456="yes",+INDEX('Final Comp Values'!$BN:$BN,MATCH('Monthy Targets'!$B456,'Final Comp Values'!$C:$C,0)),0)</f>
        <v>6.32</v>
      </c>
      <c r="Z456" s="462">
        <f>IF(N456="yes",+INDEX('Final Comp Values'!$BN:$BN,MATCH('Monthy Targets'!$B456,'Final Comp Values'!$C:$C,0)),0)</f>
        <v>6.32</v>
      </c>
      <c r="AA456" s="462">
        <f>IF(O456="yes",+INDEX('Final Comp Values'!$BN:$BN,MATCH('Monthy Targets'!$B456,'Final Comp Values'!$C:$C,0)),0)</f>
        <v>6.32</v>
      </c>
      <c r="AB456" s="462">
        <f>IF(P456="yes",+INDEX('Final Comp Values'!$BR:$BR,MATCH('Monthy Targets'!$B456,'Final Comp Values'!$C:$C,0)),0)</f>
        <v>6.35</v>
      </c>
      <c r="AC456" s="462">
        <f>IF(Q456="yes",+INDEX('Final Comp Values'!$BR:$BR,MATCH('Monthy Targets'!$B456,'Final Comp Values'!$C:$C,0)),0)</f>
        <v>0</v>
      </c>
      <c r="AD456" s="462">
        <f>IF(R456="yes",+INDEX('Final Comp Values'!$BR:$BR,MATCH('Monthy Targets'!$B456,'Final Comp Values'!$C:$C,0)),0)</f>
        <v>0</v>
      </c>
      <c r="AE456" s="462">
        <f>IF(S456="yes",+INDEX('Final Comp Values'!$BV:$BV,MATCH('Monthy Targets'!$B456,'Final Comp Values'!$C:$C,0)),0)</f>
        <v>0</v>
      </c>
      <c r="AF456" s="462">
        <f>IF(T456="yes",+INDEX('Final Comp Values'!$BV:$BV,MATCH('Monthy Targets'!$B456,'Final Comp Values'!$C:$C,0)),0)</f>
        <v>0</v>
      </c>
      <c r="AG456" s="462">
        <f>IF(U456="yes",+INDEX('Final Comp Values'!$BV:$BV,MATCH('Monthy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t="str">
        <f>_xlfn.IFNA(+INDEX(Comp1!I:I,MATCH($B457,Comp1!$B:$B,0)),"No")</f>
        <v>Yes</v>
      </c>
      <c r="P457" s="14" t="str">
        <f>_xlfn.IFNA(+INDEX(Comp1!J:J,MATCH($B457,Comp1!$B:$B,0)),"No")</f>
        <v>Yes</v>
      </c>
      <c r="Q457" s="14">
        <f>_xlfn.IFNA(+INDEX(Comp1!K:K,MATCH($B457,Comp1!$B:$B,0)),"No")</f>
        <v>0</v>
      </c>
      <c r="R457" s="14">
        <f>_xlfn.IFNA(+INDEX(Comp1!L:L,MATCH($B457,Comp1!$B:$B,0)),"No")</f>
        <v>0</v>
      </c>
      <c r="S457" s="14">
        <f>_xlfn.IFNA(+INDEX(Comp1!M:M,MATCH($B457,Comp1!$B:$B,0)),"No")</f>
        <v>0</v>
      </c>
      <c r="T457" s="14">
        <f>_xlfn.IFNA(+INDEX(Comp1!N:N,MATCH($B457,Comp1!$B:$B,0)),"No")</f>
        <v>0</v>
      </c>
      <c r="U457" s="14">
        <f>_xlfn.IFNA(+INDEX(Comp1!O:O,MATCH($B457,Comp1!$B:$B,0)),"No")</f>
        <v>0</v>
      </c>
      <c r="V457" s="462">
        <f>IF(J457="yes",+INDEX('Final Comp Values'!$AY:$AY,MATCH('Monthy Targets'!$B457,'Final Comp Values'!C:C,0)),0)</f>
        <v>16.899999999999999</v>
      </c>
      <c r="W457" s="462">
        <f>IF(K457="yes",+INDEX('Final Comp Values'!$AY:$AY,MATCH('Monthy Targets'!$B457,'Final Comp Values'!$C:$C,0)),0)</f>
        <v>16.899999999999999</v>
      </c>
      <c r="X457" s="462">
        <f>IF(L457="yes",+INDEX('Final Comp Values'!$AY:$AY,MATCH('Monthy Targets'!$B457,'Final Comp Values'!$C:$C,0)),0)</f>
        <v>16.899999999999999</v>
      </c>
      <c r="Y457" s="462">
        <f>IF(M457="yes",+INDEX('Final Comp Values'!$BN:$BN,MATCH('Monthy Targets'!$B457,'Final Comp Values'!$C:$C,0)),0)</f>
        <v>16.899999999999999</v>
      </c>
      <c r="Z457" s="462">
        <f>IF(N457="yes",+INDEX('Final Comp Values'!$BN:$BN,MATCH('Monthy Targets'!$B457,'Final Comp Values'!$C:$C,0)),0)</f>
        <v>16.899999999999999</v>
      </c>
      <c r="AA457" s="462">
        <f>IF(O457="yes",+INDEX('Final Comp Values'!$BN:$BN,MATCH('Monthy Targets'!$B457,'Final Comp Values'!$C:$C,0)),0)</f>
        <v>16.899999999999999</v>
      </c>
      <c r="AB457" s="462">
        <f>IF(P457="yes",+INDEX('Final Comp Values'!$BR:$BR,MATCH('Monthy Targets'!$B457,'Final Comp Values'!$C:$C,0)),0)</f>
        <v>16.98</v>
      </c>
      <c r="AC457" s="462">
        <f>IF(Q457="yes",+INDEX('Final Comp Values'!$BR:$BR,MATCH('Monthy Targets'!$B457,'Final Comp Values'!$C:$C,0)),0)</f>
        <v>0</v>
      </c>
      <c r="AD457" s="462">
        <f>IF(R457="yes",+INDEX('Final Comp Values'!$BR:$BR,MATCH('Monthy Targets'!$B457,'Final Comp Values'!$C:$C,0)),0)</f>
        <v>0</v>
      </c>
      <c r="AE457" s="462">
        <f>IF(S457="yes",+INDEX('Final Comp Values'!$BV:$BV,MATCH('Monthy Targets'!$B457,'Final Comp Values'!$C:$C,0)),0)</f>
        <v>0</v>
      </c>
      <c r="AF457" s="462">
        <f>IF(T457="yes",+INDEX('Final Comp Values'!$BV:$BV,MATCH('Monthy Targets'!$B457,'Final Comp Values'!$C:$C,0)),0)</f>
        <v>0</v>
      </c>
      <c r="AG457" s="462">
        <f>IF(U457="yes",+INDEX('Final Comp Values'!$BV:$BV,MATCH('Monthy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t="str">
        <f>_xlfn.IFNA(+INDEX(Comp1!I:I,MATCH($B458,Comp1!$B:$B,0)),"No")</f>
        <v>Yes</v>
      </c>
      <c r="P458" s="14" t="str">
        <f>_xlfn.IFNA(+INDEX(Comp1!J:J,MATCH($B458,Comp1!$B:$B,0)),"No")</f>
        <v>Yes</v>
      </c>
      <c r="Q458" s="14">
        <f>_xlfn.IFNA(+INDEX(Comp1!K:K,MATCH($B458,Comp1!$B:$B,0)),"No")</f>
        <v>0</v>
      </c>
      <c r="R458" s="14">
        <f>_xlfn.IFNA(+INDEX(Comp1!L:L,MATCH($B458,Comp1!$B:$B,0)),"No")</f>
        <v>0</v>
      </c>
      <c r="S458" s="14">
        <f>_xlfn.IFNA(+INDEX(Comp1!M:M,MATCH($B458,Comp1!$B:$B,0)),"No")</f>
        <v>0</v>
      </c>
      <c r="T458" s="14">
        <f>_xlfn.IFNA(+INDEX(Comp1!N:N,MATCH($B458,Comp1!$B:$B,0)),"No")</f>
        <v>0</v>
      </c>
      <c r="U458" s="14">
        <f>_xlfn.IFNA(+INDEX(Comp1!O:O,MATCH($B458,Comp1!$B:$B,0)),"No")</f>
        <v>0</v>
      </c>
      <c r="V458" s="462">
        <f>IF(J458="yes",+INDEX('Final Comp Values'!$AY:$AY,MATCH('Monthy Targets'!$B458,'Final Comp Values'!C:C,0)),0)</f>
        <v>5.97</v>
      </c>
      <c r="W458" s="462">
        <f>IF(K458="yes",+INDEX('Final Comp Values'!$AY:$AY,MATCH('Monthy Targets'!$B458,'Final Comp Values'!$C:$C,0)),0)</f>
        <v>5.97</v>
      </c>
      <c r="X458" s="462">
        <f>IF(L458="yes",+INDEX('Final Comp Values'!$AY:$AY,MATCH('Monthy Targets'!$B458,'Final Comp Values'!$C:$C,0)),0)</f>
        <v>5.97</v>
      </c>
      <c r="Y458" s="462">
        <f>IF(M458="yes",+INDEX('Final Comp Values'!$BN:$BN,MATCH('Monthy Targets'!$B458,'Final Comp Values'!$C:$C,0)),0)</f>
        <v>5.97</v>
      </c>
      <c r="Z458" s="462">
        <f>IF(N458="yes",+INDEX('Final Comp Values'!$BN:$BN,MATCH('Monthy Targets'!$B458,'Final Comp Values'!$C:$C,0)),0)</f>
        <v>5.97</v>
      </c>
      <c r="AA458" s="462">
        <f>IF(O458="yes",+INDEX('Final Comp Values'!$BN:$BN,MATCH('Monthy Targets'!$B458,'Final Comp Values'!$C:$C,0)),0)</f>
        <v>5.97</v>
      </c>
      <c r="AB458" s="462">
        <f>IF(P458="yes",+INDEX('Final Comp Values'!$BR:$BR,MATCH('Monthy Targets'!$B458,'Final Comp Values'!$C:$C,0)),0)</f>
        <v>6</v>
      </c>
      <c r="AC458" s="462">
        <f>IF(Q458="yes",+INDEX('Final Comp Values'!$BR:$BR,MATCH('Monthy Targets'!$B458,'Final Comp Values'!$C:$C,0)),0)</f>
        <v>0</v>
      </c>
      <c r="AD458" s="462">
        <f>IF(R458="yes",+INDEX('Final Comp Values'!$BR:$BR,MATCH('Monthy Targets'!$B458,'Final Comp Values'!$C:$C,0)),0)</f>
        <v>0</v>
      </c>
      <c r="AE458" s="462">
        <f>IF(S458="yes",+INDEX('Final Comp Values'!$BV:$BV,MATCH('Monthy Targets'!$B458,'Final Comp Values'!$C:$C,0)),0)</f>
        <v>0</v>
      </c>
      <c r="AF458" s="462">
        <f>IF(T458="yes",+INDEX('Final Comp Values'!$BV:$BV,MATCH('Monthy Targets'!$B458,'Final Comp Values'!$C:$C,0)),0)</f>
        <v>0</v>
      </c>
      <c r="AG458" s="462">
        <f>IF(U458="yes",+INDEX('Final Comp Values'!$BV:$BV,MATCH('Monthy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t="str">
        <f>_xlfn.IFNA(+INDEX(Comp1!I:I,MATCH($B459,Comp1!$B:$B,0)),"No")</f>
        <v>Yes</v>
      </c>
      <c r="P459" s="14" t="str">
        <f>_xlfn.IFNA(+INDEX(Comp1!J:J,MATCH($B459,Comp1!$B:$B,0)),"No")</f>
        <v>Yes</v>
      </c>
      <c r="Q459" s="14">
        <f>_xlfn.IFNA(+INDEX(Comp1!K:K,MATCH($B459,Comp1!$B:$B,0)),"No")</f>
        <v>0</v>
      </c>
      <c r="R459" s="14">
        <f>_xlfn.IFNA(+INDEX(Comp1!L:L,MATCH($B459,Comp1!$B:$B,0)),"No")</f>
        <v>0</v>
      </c>
      <c r="S459" s="14">
        <f>_xlfn.IFNA(+INDEX(Comp1!M:M,MATCH($B459,Comp1!$B:$B,0)),"No")</f>
        <v>0</v>
      </c>
      <c r="T459" s="14">
        <f>_xlfn.IFNA(+INDEX(Comp1!N:N,MATCH($B459,Comp1!$B:$B,0)),"No")</f>
        <v>0</v>
      </c>
      <c r="U459" s="14">
        <f>_xlfn.IFNA(+INDEX(Comp1!O:O,MATCH($B459,Comp1!$B:$B,0)),"No")</f>
        <v>0</v>
      </c>
      <c r="V459" s="462">
        <f>IF(J459="yes",+INDEX('Final Comp Values'!$AY:$AY,MATCH('Monthy Targets'!$B459,'Final Comp Values'!C:C,0)),0)</f>
        <v>6.22</v>
      </c>
      <c r="W459" s="462">
        <f>IF(K459="yes",+INDEX('Final Comp Values'!$AY:$AY,MATCH('Monthy Targets'!$B459,'Final Comp Values'!$C:$C,0)),0)</f>
        <v>6.22</v>
      </c>
      <c r="X459" s="462">
        <f>IF(L459="yes",+INDEX('Final Comp Values'!$AY:$AY,MATCH('Monthy Targets'!$B459,'Final Comp Values'!$C:$C,0)),0)</f>
        <v>6.22</v>
      </c>
      <c r="Y459" s="462">
        <f>IF(M459="yes",+INDEX('Final Comp Values'!$BN:$BN,MATCH('Monthy Targets'!$B459,'Final Comp Values'!$C:$C,0)),0)</f>
        <v>6.22</v>
      </c>
      <c r="Z459" s="462">
        <f>IF(N459="yes",+INDEX('Final Comp Values'!$BN:$BN,MATCH('Monthy Targets'!$B459,'Final Comp Values'!$C:$C,0)),0)</f>
        <v>6.22</v>
      </c>
      <c r="AA459" s="462">
        <f>IF(O459="yes",+INDEX('Final Comp Values'!$BN:$BN,MATCH('Monthy Targets'!$B459,'Final Comp Values'!$C:$C,0)),0)</f>
        <v>6.22</v>
      </c>
      <c r="AB459" s="462">
        <f>IF(P459="yes",+INDEX('Final Comp Values'!$BR:$BR,MATCH('Monthy Targets'!$B459,'Final Comp Values'!$C:$C,0)),0)</f>
        <v>6.25</v>
      </c>
      <c r="AC459" s="462">
        <f>IF(Q459="yes",+INDEX('Final Comp Values'!$BR:$BR,MATCH('Monthy Targets'!$B459,'Final Comp Values'!$C:$C,0)),0)</f>
        <v>0</v>
      </c>
      <c r="AD459" s="462">
        <f>IF(R459="yes",+INDEX('Final Comp Values'!$BR:$BR,MATCH('Monthy Targets'!$B459,'Final Comp Values'!$C:$C,0)),0)</f>
        <v>0</v>
      </c>
      <c r="AE459" s="462">
        <f>IF(S459="yes",+INDEX('Final Comp Values'!$BV:$BV,MATCH('Monthy Targets'!$B459,'Final Comp Values'!$C:$C,0)),0)</f>
        <v>0</v>
      </c>
      <c r="AF459" s="462">
        <f>IF(T459="yes",+INDEX('Final Comp Values'!$BV:$BV,MATCH('Monthy Targets'!$B459,'Final Comp Values'!$C:$C,0)),0)</f>
        <v>0</v>
      </c>
      <c r="AG459" s="462">
        <f>IF(U459="yes",+INDEX('Final Comp Values'!$BV:$BV,MATCH('Monthy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t="str">
        <f>_xlfn.IFNA(+INDEX(Comp1!I:I,MATCH($B460,Comp1!$B:$B,0)),"No")</f>
        <v>Yes</v>
      </c>
      <c r="P460" s="14" t="str">
        <f>_xlfn.IFNA(+INDEX(Comp1!J:J,MATCH($B460,Comp1!$B:$B,0)),"No")</f>
        <v>Yes</v>
      </c>
      <c r="Q460" s="14">
        <f>_xlfn.IFNA(+INDEX(Comp1!K:K,MATCH($B460,Comp1!$B:$B,0)),"No")</f>
        <v>0</v>
      </c>
      <c r="R460" s="14">
        <f>_xlfn.IFNA(+INDEX(Comp1!L:L,MATCH($B460,Comp1!$B:$B,0)),"No")</f>
        <v>0</v>
      </c>
      <c r="S460" s="14">
        <f>_xlfn.IFNA(+INDEX(Comp1!M:M,MATCH($B460,Comp1!$B:$B,0)),"No")</f>
        <v>0</v>
      </c>
      <c r="T460" s="14">
        <f>_xlfn.IFNA(+INDEX(Comp1!N:N,MATCH($B460,Comp1!$B:$B,0)),"No")</f>
        <v>0</v>
      </c>
      <c r="U460" s="14">
        <f>_xlfn.IFNA(+INDEX(Comp1!O:O,MATCH($B460,Comp1!$B:$B,0)),"No")</f>
        <v>0</v>
      </c>
      <c r="V460" s="462">
        <f>IF(J460="yes",+INDEX('Final Comp Values'!$AY:$AY,MATCH('Monthy Targets'!$B460,'Final Comp Values'!C:C,0)),0)</f>
        <v>2.3199999999999998</v>
      </c>
      <c r="W460" s="462">
        <f>IF(K460="yes",+INDEX('Final Comp Values'!$AY:$AY,MATCH('Monthy Targets'!$B460,'Final Comp Values'!$C:$C,0)),0)</f>
        <v>2.3199999999999998</v>
      </c>
      <c r="X460" s="462">
        <f>IF(L460="yes",+INDEX('Final Comp Values'!$AY:$AY,MATCH('Monthy Targets'!$B460,'Final Comp Values'!$C:$C,0)),0)</f>
        <v>2.3199999999999998</v>
      </c>
      <c r="Y460" s="462">
        <f>IF(M460="yes",+INDEX('Final Comp Values'!$BN:$BN,MATCH('Monthy Targets'!$B460,'Final Comp Values'!$C:$C,0)),0)</f>
        <v>2.3199999999999998</v>
      </c>
      <c r="Z460" s="462">
        <f>IF(N460="yes",+INDEX('Final Comp Values'!$BN:$BN,MATCH('Monthy Targets'!$B460,'Final Comp Values'!$C:$C,0)),0)</f>
        <v>2.3199999999999998</v>
      </c>
      <c r="AA460" s="462">
        <f>IF(O460="yes",+INDEX('Final Comp Values'!$BN:$BN,MATCH('Monthy Targets'!$B460,'Final Comp Values'!$C:$C,0)),0)</f>
        <v>2.3199999999999998</v>
      </c>
      <c r="AB460" s="462">
        <f>IF(P460="yes",+INDEX('Final Comp Values'!$BR:$BR,MATCH('Monthy Targets'!$B460,'Final Comp Values'!$C:$C,0)),0)</f>
        <v>2.33</v>
      </c>
      <c r="AC460" s="462">
        <f>IF(Q460="yes",+INDEX('Final Comp Values'!$BR:$BR,MATCH('Monthy Targets'!$B460,'Final Comp Values'!$C:$C,0)),0)</f>
        <v>0</v>
      </c>
      <c r="AD460" s="462">
        <f>IF(R460="yes",+INDEX('Final Comp Values'!$BR:$BR,MATCH('Monthy Targets'!$B460,'Final Comp Values'!$C:$C,0)),0)</f>
        <v>0</v>
      </c>
      <c r="AE460" s="462">
        <f>IF(S460="yes",+INDEX('Final Comp Values'!$BV:$BV,MATCH('Monthy Targets'!$B460,'Final Comp Values'!$C:$C,0)),0)</f>
        <v>0</v>
      </c>
      <c r="AF460" s="462">
        <f>IF(T460="yes",+INDEX('Final Comp Values'!$BV:$BV,MATCH('Monthy Targets'!$B460,'Final Comp Values'!$C:$C,0)),0)</f>
        <v>0</v>
      </c>
      <c r="AG460" s="462">
        <f>IF(U460="yes",+INDEX('Final Comp Values'!$BV:$BV,MATCH('Monthy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t="str">
        <f>_xlfn.IFNA(+INDEX(Comp1!I:I,MATCH($B461,Comp1!$B:$B,0)),"No")</f>
        <v>Yes</v>
      </c>
      <c r="P461" s="14" t="str">
        <f>_xlfn.IFNA(+INDEX(Comp1!J:J,MATCH($B461,Comp1!$B:$B,0)),"No")</f>
        <v>Yes</v>
      </c>
      <c r="Q461" s="14">
        <f>_xlfn.IFNA(+INDEX(Comp1!K:K,MATCH($B461,Comp1!$B:$B,0)),"No")</f>
        <v>0</v>
      </c>
      <c r="R461" s="14">
        <f>_xlfn.IFNA(+INDEX(Comp1!L:L,MATCH($B461,Comp1!$B:$B,0)),"No")</f>
        <v>0</v>
      </c>
      <c r="S461" s="14">
        <f>_xlfn.IFNA(+INDEX(Comp1!M:M,MATCH($B461,Comp1!$B:$B,0)),"No")</f>
        <v>0</v>
      </c>
      <c r="T461" s="14">
        <f>_xlfn.IFNA(+INDEX(Comp1!N:N,MATCH($B461,Comp1!$B:$B,0)),"No")</f>
        <v>0</v>
      </c>
      <c r="U461" s="14">
        <f>_xlfn.IFNA(+INDEX(Comp1!O:O,MATCH($B461,Comp1!$B:$B,0)),"No")</f>
        <v>0</v>
      </c>
      <c r="V461" s="462">
        <f>IF(J461="yes",+INDEX('Final Comp Values'!$AY:$AY,MATCH('Monthy Targets'!$B461,'Final Comp Values'!C:C,0)),0)</f>
        <v>5.61</v>
      </c>
      <c r="W461" s="462">
        <f>IF(K461="yes",+INDEX('Final Comp Values'!$AY:$AY,MATCH('Monthy Targets'!$B461,'Final Comp Values'!$C:$C,0)),0)</f>
        <v>5.61</v>
      </c>
      <c r="X461" s="462">
        <f>IF(L461="yes",+INDEX('Final Comp Values'!$AY:$AY,MATCH('Monthy Targets'!$B461,'Final Comp Values'!$C:$C,0)),0)</f>
        <v>5.61</v>
      </c>
      <c r="Y461" s="462">
        <f>IF(M461="yes",+INDEX('Final Comp Values'!$BN:$BN,MATCH('Monthy Targets'!$B461,'Final Comp Values'!$C:$C,0)),0)</f>
        <v>5.61</v>
      </c>
      <c r="Z461" s="462">
        <f>IF(N461="yes",+INDEX('Final Comp Values'!$BN:$BN,MATCH('Monthy Targets'!$B461,'Final Comp Values'!$C:$C,0)),0)</f>
        <v>5.61</v>
      </c>
      <c r="AA461" s="462">
        <f>IF(O461="yes",+INDEX('Final Comp Values'!$BN:$BN,MATCH('Monthy Targets'!$B461,'Final Comp Values'!$C:$C,0)),0)</f>
        <v>5.61</v>
      </c>
      <c r="AB461" s="462">
        <f>IF(P461="yes",+INDEX('Final Comp Values'!$BR:$BR,MATCH('Monthy Targets'!$B461,'Final Comp Values'!$C:$C,0)),0)</f>
        <v>5.61</v>
      </c>
      <c r="AC461" s="462">
        <f>IF(Q461="yes",+INDEX('Final Comp Values'!$BR:$BR,MATCH('Monthy Targets'!$B461,'Final Comp Values'!$C:$C,0)),0)</f>
        <v>0</v>
      </c>
      <c r="AD461" s="462">
        <f>IF(R461="yes",+INDEX('Final Comp Values'!$BR:$BR,MATCH('Monthy Targets'!$B461,'Final Comp Values'!$C:$C,0)),0)</f>
        <v>0</v>
      </c>
      <c r="AE461" s="462">
        <f>IF(S461="yes",+INDEX('Final Comp Values'!$BV:$BV,MATCH('Monthy Targets'!$B461,'Final Comp Values'!$C:$C,0)),0)</f>
        <v>0</v>
      </c>
      <c r="AF461" s="462">
        <f>IF(T461="yes",+INDEX('Final Comp Values'!$BV:$BV,MATCH('Monthy Targets'!$B461,'Final Comp Values'!$C:$C,0)),0)</f>
        <v>0</v>
      </c>
      <c r="AG461" s="462">
        <f>IF(U461="yes",+INDEX('Final Comp Values'!$BV:$BV,MATCH('Monthy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t="str">
        <f>_xlfn.IFNA(+INDEX(Comp1!I:I,MATCH($B462,Comp1!$B:$B,0)),"No")</f>
        <v>Yes</v>
      </c>
      <c r="P462" s="14" t="str">
        <f>_xlfn.IFNA(+INDEX(Comp1!J:J,MATCH($B462,Comp1!$B:$B,0)),"No")</f>
        <v>Yes</v>
      </c>
      <c r="Q462" s="14">
        <f>_xlfn.IFNA(+INDEX(Comp1!K:K,MATCH($B462,Comp1!$B:$B,0)),"No")</f>
        <v>0</v>
      </c>
      <c r="R462" s="14">
        <f>_xlfn.IFNA(+INDEX(Comp1!L:L,MATCH($B462,Comp1!$B:$B,0)),"No")</f>
        <v>0</v>
      </c>
      <c r="S462" s="14">
        <f>_xlfn.IFNA(+INDEX(Comp1!M:M,MATCH($B462,Comp1!$B:$B,0)),"No")</f>
        <v>0</v>
      </c>
      <c r="T462" s="14">
        <f>_xlfn.IFNA(+INDEX(Comp1!N:N,MATCH($B462,Comp1!$B:$B,0)),"No")</f>
        <v>0</v>
      </c>
      <c r="U462" s="14">
        <f>_xlfn.IFNA(+INDEX(Comp1!O:O,MATCH($B462,Comp1!$B:$B,0)),"No")</f>
        <v>0</v>
      </c>
      <c r="V462" s="462">
        <f>IF(J462="yes",+INDEX('Final Comp Values'!$AY:$AY,MATCH('Monthy Targets'!$B462,'Final Comp Values'!C:C,0)),0)</f>
        <v>6.43</v>
      </c>
      <c r="W462" s="462">
        <f>IF(K462="yes",+INDEX('Final Comp Values'!$AY:$AY,MATCH('Monthy Targets'!$B462,'Final Comp Values'!$C:$C,0)),0)</f>
        <v>6.43</v>
      </c>
      <c r="X462" s="462">
        <f>IF(L462="yes",+INDEX('Final Comp Values'!$AY:$AY,MATCH('Monthy Targets'!$B462,'Final Comp Values'!$C:$C,0)),0)</f>
        <v>6.43</v>
      </c>
      <c r="Y462" s="462">
        <f>IF(M462="yes",+INDEX('Final Comp Values'!$BN:$BN,MATCH('Monthy Targets'!$B462,'Final Comp Values'!$C:$C,0)),0)</f>
        <v>6.43</v>
      </c>
      <c r="Z462" s="462">
        <f>IF(N462="yes",+INDEX('Final Comp Values'!$BN:$BN,MATCH('Monthy Targets'!$B462,'Final Comp Values'!$C:$C,0)),0)</f>
        <v>6.43</v>
      </c>
      <c r="AA462" s="462">
        <f>IF(O462="yes",+INDEX('Final Comp Values'!$BN:$BN,MATCH('Monthy Targets'!$B462,'Final Comp Values'!$C:$C,0)),0)</f>
        <v>6.43</v>
      </c>
      <c r="AB462" s="462">
        <f>IF(P462="yes",+INDEX('Final Comp Values'!$BR:$BR,MATCH('Monthy Targets'!$B462,'Final Comp Values'!$C:$C,0)),0)</f>
        <v>6.46</v>
      </c>
      <c r="AC462" s="462">
        <f>IF(Q462="yes",+INDEX('Final Comp Values'!$BR:$BR,MATCH('Monthy Targets'!$B462,'Final Comp Values'!$C:$C,0)),0)</f>
        <v>0</v>
      </c>
      <c r="AD462" s="462">
        <f>IF(R462="yes",+INDEX('Final Comp Values'!$BR:$BR,MATCH('Monthy Targets'!$B462,'Final Comp Values'!$C:$C,0)),0)</f>
        <v>0</v>
      </c>
      <c r="AE462" s="462">
        <f>IF(S462="yes",+INDEX('Final Comp Values'!$BV:$BV,MATCH('Monthy Targets'!$B462,'Final Comp Values'!$C:$C,0)),0)</f>
        <v>0</v>
      </c>
      <c r="AF462" s="462">
        <f>IF(T462="yes",+INDEX('Final Comp Values'!$BV:$BV,MATCH('Monthy Targets'!$B462,'Final Comp Values'!$C:$C,0)),0)</f>
        <v>0</v>
      </c>
      <c r="AG462" s="462">
        <f>IF(U462="yes",+INDEX('Final Comp Values'!$BV:$BV,MATCH('Monthy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t="str">
        <f>_xlfn.IFNA(+INDEX(Comp1!I:I,MATCH($B463,Comp1!$B:$B,0)),"No")</f>
        <v>Yes</v>
      </c>
      <c r="P463" s="14" t="str">
        <f>_xlfn.IFNA(+INDEX(Comp1!J:J,MATCH($B463,Comp1!$B:$B,0)),"No")</f>
        <v>Yes</v>
      </c>
      <c r="Q463" s="14">
        <f>_xlfn.IFNA(+INDEX(Comp1!K:K,MATCH($B463,Comp1!$B:$B,0)),"No")</f>
        <v>0</v>
      </c>
      <c r="R463" s="14">
        <f>_xlfn.IFNA(+INDEX(Comp1!L:L,MATCH($B463,Comp1!$B:$B,0)),"No")</f>
        <v>0</v>
      </c>
      <c r="S463" s="14">
        <f>_xlfn.IFNA(+INDEX(Comp1!M:M,MATCH($B463,Comp1!$B:$B,0)),"No")</f>
        <v>0</v>
      </c>
      <c r="T463" s="14">
        <f>_xlfn.IFNA(+INDEX(Comp1!N:N,MATCH($B463,Comp1!$B:$B,0)),"No")</f>
        <v>0</v>
      </c>
      <c r="U463" s="14">
        <f>_xlfn.IFNA(+INDEX(Comp1!O:O,MATCH($B463,Comp1!$B:$B,0)),"No")</f>
        <v>0</v>
      </c>
      <c r="V463" s="462">
        <f>IF(J463="yes",+INDEX('Final Comp Values'!$AY:$AY,MATCH('Monthy Targets'!$B463,'Final Comp Values'!C:C,0)),0)</f>
        <v>6.37</v>
      </c>
      <c r="W463" s="462">
        <f>IF(K463="yes",+INDEX('Final Comp Values'!$AY:$AY,MATCH('Monthy Targets'!$B463,'Final Comp Values'!$C:$C,0)),0)</f>
        <v>6.37</v>
      </c>
      <c r="X463" s="462">
        <f>IF(L463="yes",+INDEX('Final Comp Values'!$AY:$AY,MATCH('Monthy Targets'!$B463,'Final Comp Values'!$C:$C,0)),0)</f>
        <v>6.37</v>
      </c>
      <c r="Y463" s="462">
        <f>IF(M463="yes",+INDEX('Final Comp Values'!$BN:$BN,MATCH('Monthy Targets'!$B463,'Final Comp Values'!$C:$C,0)),0)</f>
        <v>6.37</v>
      </c>
      <c r="Z463" s="462">
        <f>IF(N463="yes",+INDEX('Final Comp Values'!$BN:$BN,MATCH('Monthy Targets'!$B463,'Final Comp Values'!$C:$C,0)),0)</f>
        <v>6.37</v>
      </c>
      <c r="AA463" s="462">
        <f>IF(O463="yes",+INDEX('Final Comp Values'!$BN:$BN,MATCH('Monthy Targets'!$B463,'Final Comp Values'!$C:$C,0)),0)</f>
        <v>6.37</v>
      </c>
      <c r="AB463" s="462">
        <f>IF(P463="yes",+INDEX('Final Comp Values'!$BR:$BR,MATCH('Monthy Targets'!$B463,'Final Comp Values'!$C:$C,0)),0)</f>
        <v>6.4</v>
      </c>
      <c r="AC463" s="462">
        <f>IF(Q463="yes",+INDEX('Final Comp Values'!$BR:$BR,MATCH('Monthy Targets'!$B463,'Final Comp Values'!$C:$C,0)),0)</f>
        <v>0</v>
      </c>
      <c r="AD463" s="462">
        <f>IF(R463="yes",+INDEX('Final Comp Values'!$BR:$BR,MATCH('Monthy Targets'!$B463,'Final Comp Values'!$C:$C,0)),0)</f>
        <v>0</v>
      </c>
      <c r="AE463" s="462">
        <f>IF(S463="yes",+INDEX('Final Comp Values'!$BV:$BV,MATCH('Monthy Targets'!$B463,'Final Comp Values'!$C:$C,0)),0)</f>
        <v>0</v>
      </c>
      <c r="AF463" s="462">
        <f>IF(T463="yes",+INDEX('Final Comp Values'!$BV:$BV,MATCH('Monthy Targets'!$B463,'Final Comp Values'!$C:$C,0)),0)</f>
        <v>0</v>
      </c>
      <c r="AG463" s="462">
        <f>IF(U463="yes",+INDEX('Final Comp Values'!$BV:$BV,MATCH('Monthy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t="str">
        <f>_xlfn.IFNA(+INDEX(Comp1!I:I,MATCH($B464,Comp1!$B:$B,0)),"No")</f>
        <v>Yes</v>
      </c>
      <c r="P464" s="14" t="str">
        <f>_xlfn.IFNA(+INDEX(Comp1!J:J,MATCH($B464,Comp1!$B:$B,0)),"No")</f>
        <v>Yes</v>
      </c>
      <c r="Q464" s="14">
        <f>_xlfn.IFNA(+INDEX(Comp1!K:K,MATCH($B464,Comp1!$B:$B,0)),"No")</f>
        <v>0</v>
      </c>
      <c r="R464" s="14">
        <f>_xlfn.IFNA(+INDEX(Comp1!L:L,MATCH($B464,Comp1!$B:$B,0)),"No")</f>
        <v>0</v>
      </c>
      <c r="S464" s="14">
        <f>_xlfn.IFNA(+INDEX(Comp1!M:M,MATCH($B464,Comp1!$B:$B,0)),"No")</f>
        <v>0</v>
      </c>
      <c r="T464" s="14">
        <f>_xlfn.IFNA(+INDEX(Comp1!N:N,MATCH($B464,Comp1!$B:$B,0)),"No")</f>
        <v>0</v>
      </c>
      <c r="U464" s="14">
        <f>_xlfn.IFNA(+INDEX(Comp1!O:O,MATCH($B464,Comp1!$B:$B,0)),"No")</f>
        <v>0</v>
      </c>
      <c r="V464" s="462">
        <f>IF(J464="yes",+INDEX('Final Comp Values'!$AY:$AY,MATCH('Monthy Targets'!$B464,'Final Comp Values'!C:C,0)),0)</f>
        <v>1.1599999999999999</v>
      </c>
      <c r="W464" s="462">
        <f>IF(K464="yes",+INDEX('Final Comp Values'!$AY:$AY,MATCH('Monthy Targets'!$B464,'Final Comp Values'!$C:$C,0)),0)</f>
        <v>1.1599999999999999</v>
      </c>
      <c r="X464" s="462">
        <f>IF(L464="yes",+INDEX('Final Comp Values'!$AY:$AY,MATCH('Monthy Targets'!$B464,'Final Comp Values'!$C:$C,0)),0)</f>
        <v>1.1599999999999999</v>
      </c>
      <c r="Y464" s="462">
        <f>IF(M464="yes",+INDEX('Final Comp Values'!$BN:$BN,MATCH('Monthy Targets'!$B464,'Final Comp Values'!$C:$C,0)),0)</f>
        <v>1.1599999999999999</v>
      </c>
      <c r="Z464" s="462">
        <f>IF(N464="yes",+INDEX('Final Comp Values'!$BN:$BN,MATCH('Monthy Targets'!$B464,'Final Comp Values'!$C:$C,0)),0)</f>
        <v>1.1599999999999999</v>
      </c>
      <c r="AA464" s="462">
        <f>IF(O464="yes",+INDEX('Final Comp Values'!$BN:$BN,MATCH('Monthy Targets'!$B464,'Final Comp Values'!$C:$C,0)),0)</f>
        <v>1.1599999999999999</v>
      </c>
      <c r="AB464" s="462">
        <f>IF(P464="yes",+INDEX('Final Comp Values'!$BR:$BR,MATCH('Monthy Targets'!$B464,'Final Comp Values'!$C:$C,0)),0)</f>
        <v>1.17</v>
      </c>
      <c r="AC464" s="462">
        <f>IF(Q464="yes",+INDEX('Final Comp Values'!$BR:$BR,MATCH('Monthy Targets'!$B464,'Final Comp Values'!$C:$C,0)),0)</f>
        <v>0</v>
      </c>
      <c r="AD464" s="462">
        <f>IF(R464="yes",+INDEX('Final Comp Values'!$BR:$BR,MATCH('Monthy Targets'!$B464,'Final Comp Values'!$C:$C,0)),0)</f>
        <v>0</v>
      </c>
      <c r="AE464" s="462">
        <f>IF(S464="yes",+INDEX('Final Comp Values'!$BV:$BV,MATCH('Monthy Targets'!$B464,'Final Comp Values'!$C:$C,0)),0)</f>
        <v>0</v>
      </c>
      <c r="AF464" s="462">
        <f>IF(T464="yes",+INDEX('Final Comp Values'!$BV:$BV,MATCH('Monthy Targets'!$B464,'Final Comp Values'!$C:$C,0)),0)</f>
        <v>0</v>
      </c>
      <c r="AG464" s="462">
        <f>IF(U464="yes",+INDEX('Final Comp Values'!$BV:$BV,MATCH('Monthy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t="str">
        <f>_xlfn.IFNA(+INDEX(Comp1!I:I,MATCH($B465,Comp1!$B:$B,0)),"No")</f>
        <v>Yes</v>
      </c>
      <c r="P465" s="14" t="str">
        <f>_xlfn.IFNA(+INDEX(Comp1!J:J,MATCH($B465,Comp1!$B:$B,0)),"No")</f>
        <v>Yes</v>
      </c>
      <c r="Q465" s="14">
        <f>_xlfn.IFNA(+INDEX(Comp1!K:K,MATCH($B465,Comp1!$B:$B,0)),"No")</f>
        <v>0</v>
      </c>
      <c r="R465" s="14">
        <f>_xlfn.IFNA(+INDEX(Comp1!L:L,MATCH($B465,Comp1!$B:$B,0)),"No")</f>
        <v>0</v>
      </c>
      <c r="S465" s="14">
        <f>_xlfn.IFNA(+INDEX(Comp1!M:M,MATCH($B465,Comp1!$B:$B,0)),"No")</f>
        <v>0</v>
      </c>
      <c r="T465" s="14">
        <f>_xlfn.IFNA(+INDEX(Comp1!N:N,MATCH($B465,Comp1!$B:$B,0)),"No")</f>
        <v>0</v>
      </c>
      <c r="U465" s="14">
        <f>_xlfn.IFNA(+INDEX(Comp1!O:O,MATCH($B465,Comp1!$B:$B,0)),"No")</f>
        <v>0</v>
      </c>
      <c r="V465" s="462">
        <f>IF(J465="yes",+INDEX('Final Comp Values'!$AY:$AY,MATCH('Monthy Targets'!$B465,'Final Comp Values'!C:C,0)),0)</f>
        <v>4.7699999999999996</v>
      </c>
      <c r="W465" s="462">
        <f>IF(K465="yes",+INDEX('Final Comp Values'!$AY:$AY,MATCH('Monthy Targets'!$B465,'Final Comp Values'!$C:$C,0)),0)</f>
        <v>4.7699999999999996</v>
      </c>
      <c r="X465" s="462">
        <f>IF(L465="yes",+INDEX('Final Comp Values'!$AY:$AY,MATCH('Monthy Targets'!$B465,'Final Comp Values'!$C:$C,0)),0)</f>
        <v>4.7699999999999996</v>
      </c>
      <c r="Y465" s="462">
        <f>IF(M465="yes",+INDEX('Final Comp Values'!$BN:$BN,MATCH('Monthy Targets'!$B465,'Final Comp Values'!$C:$C,0)),0)</f>
        <v>4.7699999999999996</v>
      </c>
      <c r="Z465" s="462">
        <f>IF(N465="yes",+INDEX('Final Comp Values'!$BN:$BN,MATCH('Monthy Targets'!$B465,'Final Comp Values'!$C:$C,0)),0)</f>
        <v>4.7699999999999996</v>
      </c>
      <c r="AA465" s="462">
        <f>IF(O465="yes",+INDEX('Final Comp Values'!$BN:$BN,MATCH('Monthy Targets'!$B465,'Final Comp Values'!$C:$C,0)),0)</f>
        <v>4.7699999999999996</v>
      </c>
      <c r="AB465" s="462">
        <f>IF(P465="yes",+INDEX('Final Comp Values'!$BR:$BR,MATCH('Monthy Targets'!$B465,'Final Comp Values'!$C:$C,0)),0)</f>
        <v>4.8</v>
      </c>
      <c r="AC465" s="462">
        <f>IF(Q465="yes",+INDEX('Final Comp Values'!$BR:$BR,MATCH('Monthy Targets'!$B465,'Final Comp Values'!$C:$C,0)),0)</f>
        <v>0</v>
      </c>
      <c r="AD465" s="462">
        <f>IF(R465="yes",+INDEX('Final Comp Values'!$BR:$BR,MATCH('Monthy Targets'!$B465,'Final Comp Values'!$C:$C,0)),0)</f>
        <v>0</v>
      </c>
      <c r="AE465" s="462">
        <f>IF(S465="yes",+INDEX('Final Comp Values'!$BV:$BV,MATCH('Monthy Targets'!$B465,'Final Comp Values'!$C:$C,0)),0)</f>
        <v>0</v>
      </c>
      <c r="AF465" s="462">
        <f>IF(T465="yes",+INDEX('Final Comp Values'!$BV:$BV,MATCH('Monthy Targets'!$B465,'Final Comp Values'!$C:$C,0)),0)</f>
        <v>0</v>
      </c>
      <c r="AG465" s="462">
        <f>IF(U465="yes",+INDEX('Final Comp Values'!$BV:$BV,MATCH('Monthy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t="str">
        <f>_xlfn.IFNA(+INDEX(Comp1!I:I,MATCH($B466,Comp1!$B:$B,0)),"No")</f>
        <v>Yes</v>
      </c>
      <c r="P466" s="14" t="str">
        <f>_xlfn.IFNA(+INDEX(Comp1!J:J,MATCH($B466,Comp1!$B:$B,0)),"No")</f>
        <v>Yes</v>
      </c>
      <c r="Q466" s="14">
        <f>_xlfn.IFNA(+INDEX(Comp1!K:K,MATCH($B466,Comp1!$B:$B,0)),"No")</f>
        <v>0</v>
      </c>
      <c r="R466" s="14">
        <f>_xlfn.IFNA(+INDEX(Comp1!L:L,MATCH($B466,Comp1!$B:$B,0)),"No")</f>
        <v>0</v>
      </c>
      <c r="S466" s="14">
        <f>_xlfn.IFNA(+INDEX(Comp1!M:M,MATCH($B466,Comp1!$B:$B,0)),"No")</f>
        <v>0</v>
      </c>
      <c r="T466" s="14">
        <f>_xlfn.IFNA(+INDEX(Comp1!N:N,MATCH($B466,Comp1!$B:$B,0)),"No")</f>
        <v>0</v>
      </c>
      <c r="U466" s="14">
        <f>_xlfn.IFNA(+INDEX(Comp1!O:O,MATCH($B466,Comp1!$B:$B,0)),"No")</f>
        <v>0</v>
      </c>
      <c r="V466" s="462">
        <f>IF(J466="yes",+INDEX('Final Comp Values'!$AY:$AY,MATCH('Monthy Targets'!$B466,'Final Comp Values'!C:C,0)),0)</f>
        <v>6.14</v>
      </c>
      <c r="W466" s="462">
        <f>IF(K466="yes",+INDEX('Final Comp Values'!$AY:$AY,MATCH('Monthy Targets'!$B466,'Final Comp Values'!$C:$C,0)),0)</f>
        <v>6.14</v>
      </c>
      <c r="X466" s="462">
        <f>IF(L466="yes",+INDEX('Final Comp Values'!$AY:$AY,MATCH('Monthy Targets'!$B466,'Final Comp Values'!$C:$C,0)),0)</f>
        <v>6.14</v>
      </c>
      <c r="Y466" s="462">
        <f>IF(M466="yes",+INDEX('Final Comp Values'!$BN:$BN,MATCH('Monthy Targets'!$B466,'Final Comp Values'!$C:$C,0)),0)</f>
        <v>6.14</v>
      </c>
      <c r="Z466" s="462">
        <f>IF(N466="yes",+INDEX('Final Comp Values'!$BN:$BN,MATCH('Monthy Targets'!$B466,'Final Comp Values'!$C:$C,0)),0)</f>
        <v>6.14</v>
      </c>
      <c r="AA466" s="462">
        <f>IF(O466="yes",+INDEX('Final Comp Values'!$BN:$BN,MATCH('Monthy Targets'!$B466,'Final Comp Values'!$C:$C,0)),0)</f>
        <v>6.14</v>
      </c>
      <c r="AB466" s="462">
        <f>IF(P466="yes",+INDEX('Final Comp Values'!$BR:$BR,MATCH('Monthy Targets'!$B466,'Final Comp Values'!$C:$C,0)),0)</f>
        <v>6.17</v>
      </c>
      <c r="AC466" s="462">
        <f>IF(Q466="yes",+INDEX('Final Comp Values'!$BR:$BR,MATCH('Monthy Targets'!$B466,'Final Comp Values'!$C:$C,0)),0)</f>
        <v>0</v>
      </c>
      <c r="AD466" s="462">
        <f>IF(R466="yes",+INDEX('Final Comp Values'!$BR:$BR,MATCH('Monthy Targets'!$B466,'Final Comp Values'!$C:$C,0)),0)</f>
        <v>0</v>
      </c>
      <c r="AE466" s="462">
        <f>IF(S466="yes",+INDEX('Final Comp Values'!$BV:$BV,MATCH('Monthy Targets'!$B466,'Final Comp Values'!$C:$C,0)),0)</f>
        <v>0</v>
      </c>
      <c r="AF466" s="462">
        <f>IF(T466="yes",+INDEX('Final Comp Values'!$BV:$BV,MATCH('Monthy Targets'!$B466,'Final Comp Values'!$C:$C,0)),0)</f>
        <v>0</v>
      </c>
      <c r="AG466" s="462">
        <f>IF(U466="yes",+INDEX('Final Comp Values'!$BV:$BV,MATCH('Monthy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t="str">
        <f>_xlfn.IFNA(+INDEX(Comp1!I:I,MATCH($B467,Comp1!$B:$B,0)),"No")</f>
        <v>Yes</v>
      </c>
      <c r="P467" s="14" t="str">
        <f>_xlfn.IFNA(+INDEX(Comp1!J:J,MATCH($B467,Comp1!$B:$B,0)),"No")</f>
        <v>Yes</v>
      </c>
      <c r="Q467" s="14">
        <f>_xlfn.IFNA(+INDEX(Comp1!K:K,MATCH($B467,Comp1!$B:$B,0)),"No")</f>
        <v>0</v>
      </c>
      <c r="R467" s="14">
        <f>_xlfn.IFNA(+INDEX(Comp1!L:L,MATCH($B467,Comp1!$B:$B,0)),"No")</f>
        <v>0</v>
      </c>
      <c r="S467" s="14">
        <f>_xlfn.IFNA(+INDEX(Comp1!M:M,MATCH($B467,Comp1!$B:$B,0)),"No")</f>
        <v>0</v>
      </c>
      <c r="T467" s="14">
        <f>_xlfn.IFNA(+INDEX(Comp1!N:N,MATCH($B467,Comp1!$B:$B,0)),"No")</f>
        <v>0</v>
      </c>
      <c r="U467" s="14">
        <f>_xlfn.IFNA(+INDEX(Comp1!O:O,MATCH($B467,Comp1!$B:$B,0)),"No")</f>
        <v>0</v>
      </c>
      <c r="V467" s="462">
        <f>IF(J467="yes",+INDEX('Final Comp Values'!$AY:$AY,MATCH('Monthy Targets'!$B467,'Final Comp Values'!C:C,0)),0)</f>
        <v>5.39</v>
      </c>
      <c r="W467" s="462">
        <f>IF(K467="yes",+INDEX('Final Comp Values'!$AY:$AY,MATCH('Monthy Targets'!$B467,'Final Comp Values'!$C:$C,0)),0)</f>
        <v>5.39</v>
      </c>
      <c r="X467" s="462">
        <f>IF(L467="yes",+INDEX('Final Comp Values'!$AY:$AY,MATCH('Monthy Targets'!$B467,'Final Comp Values'!$C:$C,0)),0)</f>
        <v>5.39</v>
      </c>
      <c r="Y467" s="462">
        <f>IF(M467="yes",+INDEX('Final Comp Values'!$BN:$BN,MATCH('Monthy Targets'!$B467,'Final Comp Values'!$C:$C,0)),0)</f>
        <v>5.39</v>
      </c>
      <c r="Z467" s="462">
        <f>IF(N467="yes",+INDEX('Final Comp Values'!$BN:$BN,MATCH('Monthy Targets'!$B467,'Final Comp Values'!$C:$C,0)),0)</f>
        <v>5.39</v>
      </c>
      <c r="AA467" s="462">
        <f>IF(O467="yes",+INDEX('Final Comp Values'!$BN:$BN,MATCH('Monthy Targets'!$B467,'Final Comp Values'!$C:$C,0)),0)</f>
        <v>5.39</v>
      </c>
      <c r="AB467" s="462">
        <f>IF(P467="yes",+INDEX('Final Comp Values'!$BR:$BR,MATCH('Monthy Targets'!$B467,'Final Comp Values'!$C:$C,0)),0)</f>
        <v>5.39</v>
      </c>
      <c r="AC467" s="462">
        <f>IF(Q467="yes",+INDEX('Final Comp Values'!$BR:$BR,MATCH('Monthy Targets'!$B467,'Final Comp Values'!$C:$C,0)),0)</f>
        <v>0</v>
      </c>
      <c r="AD467" s="462">
        <f>IF(R467="yes",+INDEX('Final Comp Values'!$BR:$BR,MATCH('Monthy Targets'!$B467,'Final Comp Values'!$C:$C,0)),0)</f>
        <v>0</v>
      </c>
      <c r="AE467" s="462">
        <f>IF(S467="yes",+INDEX('Final Comp Values'!$BV:$BV,MATCH('Monthy Targets'!$B467,'Final Comp Values'!$C:$C,0)),0)</f>
        <v>0</v>
      </c>
      <c r="AF467" s="462">
        <f>IF(T467="yes",+INDEX('Final Comp Values'!$BV:$BV,MATCH('Monthy Targets'!$B467,'Final Comp Values'!$C:$C,0)),0)</f>
        <v>0</v>
      </c>
      <c r="AG467" s="462">
        <f>IF(U467="yes",+INDEX('Final Comp Values'!$BV:$BV,MATCH('Monthy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t="str">
        <f>_xlfn.IFNA(+INDEX(Comp1!I:I,MATCH($B468,Comp1!$B:$B,0)),"No")</f>
        <v>NO</v>
      </c>
      <c r="P468" s="14" t="str">
        <f>_xlfn.IFNA(+INDEX(Comp1!J:J,MATCH($B468,Comp1!$B:$B,0)),"No")</f>
        <v>No</v>
      </c>
      <c r="Q468" s="14">
        <f>_xlfn.IFNA(+INDEX(Comp1!K:K,MATCH($B468,Comp1!$B:$B,0)),"No")</f>
        <v>0</v>
      </c>
      <c r="R468" s="14">
        <f>_xlfn.IFNA(+INDEX(Comp1!L:L,MATCH($B468,Comp1!$B:$B,0)),"No")</f>
        <v>0</v>
      </c>
      <c r="S468" s="14">
        <f>_xlfn.IFNA(+INDEX(Comp1!M:M,MATCH($B468,Comp1!$B:$B,0)),"No")</f>
        <v>0</v>
      </c>
      <c r="T468" s="14">
        <f>_xlfn.IFNA(+INDEX(Comp1!N:N,MATCH($B468,Comp1!$B:$B,0)),"No")</f>
        <v>0</v>
      </c>
      <c r="U468" s="14">
        <f>_xlfn.IFNA(+INDEX(Comp1!O:O,MATCH($B468,Comp1!$B:$B,0)),"No")</f>
        <v>0</v>
      </c>
      <c r="V468" s="462">
        <f>IF(J468="yes",+INDEX('Final Comp Values'!$AY:$AY,MATCH('Monthy Targets'!$B468,'Final Comp Values'!C:C,0)),0)</f>
        <v>1.1000000000000001</v>
      </c>
      <c r="W468" s="462">
        <f>IF(K468="yes",+INDEX('Final Comp Values'!$AY:$AY,MATCH('Monthy Targets'!$B468,'Final Comp Values'!$C:$C,0)),0)</f>
        <v>1.1000000000000001</v>
      </c>
      <c r="X468" s="462">
        <f>IF(L468="yes",+INDEX('Final Comp Values'!$AY:$AY,MATCH('Monthy Targets'!$B468,'Final Comp Values'!$C:$C,0)),0)</f>
        <v>1.1000000000000001</v>
      </c>
      <c r="Y468" s="462">
        <f>IF(M468="yes",+INDEX('Final Comp Values'!$BN:$BN,MATCH('Monthy Targets'!$B468,'Final Comp Values'!$C:$C,0)),0)</f>
        <v>1.1000000000000001</v>
      </c>
      <c r="Z468" s="462">
        <f>IF(N468="yes",+INDEX('Final Comp Values'!$BN:$BN,MATCH('Monthy Targets'!$B468,'Final Comp Values'!$C:$C,0)),0)</f>
        <v>1.1000000000000001</v>
      </c>
      <c r="AA468" s="462">
        <f>IF(O468="yes",+INDEX('Final Comp Values'!$BN:$BN,MATCH('Monthy Targets'!$B468,'Final Comp Values'!$C:$C,0)),0)</f>
        <v>0</v>
      </c>
      <c r="AB468" s="462">
        <f>IF(P468="yes",+INDEX('Final Comp Values'!$BR:$BR,MATCH('Monthy Targets'!$B468,'Final Comp Values'!$C:$C,0)),0)</f>
        <v>0</v>
      </c>
      <c r="AC468" s="462">
        <f>IF(Q468="yes",+INDEX('Final Comp Values'!$BR:$BR,MATCH('Monthy Targets'!$B468,'Final Comp Values'!$C:$C,0)),0)</f>
        <v>0</v>
      </c>
      <c r="AD468" s="462">
        <f>IF(R468="yes",+INDEX('Final Comp Values'!$BR:$BR,MATCH('Monthy Targets'!$B468,'Final Comp Values'!$C:$C,0)),0)</f>
        <v>0</v>
      </c>
      <c r="AE468" s="462">
        <f>IF(S468="yes",+INDEX('Final Comp Values'!$BV:$BV,MATCH('Monthy Targets'!$B468,'Final Comp Values'!$C:$C,0)),0)</f>
        <v>0</v>
      </c>
      <c r="AF468" s="462">
        <f>IF(T468="yes",+INDEX('Final Comp Values'!$BV:$BV,MATCH('Monthy Targets'!$B468,'Final Comp Values'!$C:$C,0)),0)</f>
        <v>0</v>
      </c>
      <c r="AG468" s="462">
        <f>IF(U468="yes",+INDEX('Final Comp Values'!$BV:$BV,MATCH('Monthy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t="str">
        <f>_xlfn.IFNA(+INDEX(Comp1!I:I,MATCH($B469,Comp1!$B:$B,0)),"No")</f>
        <v>Yes</v>
      </c>
      <c r="P469" s="14" t="str">
        <f>_xlfn.IFNA(+INDEX(Comp1!J:J,MATCH($B469,Comp1!$B:$B,0)),"No")</f>
        <v>Yes</v>
      </c>
      <c r="Q469" s="14">
        <f>_xlfn.IFNA(+INDEX(Comp1!K:K,MATCH($B469,Comp1!$B:$B,0)),"No")</f>
        <v>0</v>
      </c>
      <c r="R469" s="14">
        <f>_xlfn.IFNA(+INDEX(Comp1!L:L,MATCH($B469,Comp1!$B:$B,0)),"No")</f>
        <v>0</v>
      </c>
      <c r="S469" s="14">
        <f>_xlfn.IFNA(+INDEX(Comp1!M:M,MATCH($B469,Comp1!$B:$B,0)),"No")</f>
        <v>0</v>
      </c>
      <c r="T469" s="14">
        <f>_xlfn.IFNA(+INDEX(Comp1!N:N,MATCH($B469,Comp1!$B:$B,0)),"No")</f>
        <v>0</v>
      </c>
      <c r="U469" s="14">
        <f>_xlfn.IFNA(+INDEX(Comp1!O:O,MATCH($B469,Comp1!$B:$B,0)),"No")</f>
        <v>0</v>
      </c>
      <c r="V469" s="462">
        <f>IF(J469="yes",+INDEX('Final Comp Values'!$AY:$AY,MATCH('Monthy Targets'!$B469,'Final Comp Values'!C:C,0)),0)</f>
        <v>14.01</v>
      </c>
      <c r="W469" s="462">
        <f>IF(K469="yes",+INDEX('Final Comp Values'!$AY:$AY,MATCH('Monthy Targets'!$B469,'Final Comp Values'!$C:$C,0)),0)</f>
        <v>14.01</v>
      </c>
      <c r="X469" s="462">
        <f>IF(L469="yes",+INDEX('Final Comp Values'!$AY:$AY,MATCH('Monthy Targets'!$B469,'Final Comp Values'!$C:$C,0)),0)</f>
        <v>14.01</v>
      </c>
      <c r="Y469" s="462">
        <f>IF(M469="yes",+INDEX('Final Comp Values'!$BN:$BN,MATCH('Monthy Targets'!$B469,'Final Comp Values'!$C:$C,0)),0)</f>
        <v>14.01</v>
      </c>
      <c r="Z469" s="462">
        <f>IF(N469="yes",+INDEX('Final Comp Values'!$BN:$BN,MATCH('Monthy Targets'!$B469,'Final Comp Values'!$C:$C,0)),0)</f>
        <v>14.01</v>
      </c>
      <c r="AA469" s="462">
        <f>IF(O469="yes",+INDEX('Final Comp Values'!$BN:$BN,MATCH('Monthy Targets'!$B469,'Final Comp Values'!$C:$C,0)),0)</f>
        <v>14.01</v>
      </c>
      <c r="AB469" s="462">
        <f>IF(P469="yes",+INDEX('Final Comp Values'!$BR:$BR,MATCH('Monthy Targets'!$B469,'Final Comp Values'!$C:$C,0)),0)</f>
        <v>14.08</v>
      </c>
      <c r="AC469" s="462">
        <f>IF(Q469="yes",+INDEX('Final Comp Values'!$BR:$BR,MATCH('Monthy Targets'!$B469,'Final Comp Values'!$C:$C,0)),0)</f>
        <v>0</v>
      </c>
      <c r="AD469" s="462">
        <f>IF(R469="yes",+INDEX('Final Comp Values'!$BR:$BR,MATCH('Monthy Targets'!$B469,'Final Comp Values'!$C:$C,0)),0)</f>
        <v>0</v>
      </c>
      <c r="AE469" s="462">
        <f>IF(S469="yes",+INDEX('Final Comp Values'!$BV:$BV,MATCH('Monthy Targets'!$B469,'Final Comp Values'!$C:$C,0)),0)</f>
        <v>0</v>
      </c>
      <c r="AF469" s="462">
        <f>IF(T469="yes",+INDEX('Final Comp Values'!$BV:$BV,MATCH('Monthy Targets'!$B469,'Final Comp Values'!$C:$C,0)),0)</f>
        <v>0</v>
      </c>
      <c r="AG469" s="462">
        <f>IF(U469="yes",+INDEX('Final Comp Values'!$BV:$BV,MATCH('Monthy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t="str">
        <f>_xlfn.IFNA(+INDEX(Comp1!I:I,MATCH($B470,Comp1!$B:$B,0)),"No")</f>
        <v>Yes</v>
      </c>
      <c r="P470" s="14" t="str">
        <f>_xlfn.IFNA(+INDEX(Comp1!J:J,MATCH($B470,Comp1!$B:$B,0)),"No")</f>
        <v>Yes</v>
      </c>
      <c r="Q470" s="14">
        <f>_xlfn.IFNA(+INDEX(Comp1!K:K,MATCH($B470,Comp1!$B:$B,0)),"No")</f>
        <v>0</v>
      </c>
      <c r="R470" s="14">
        <f>_xlfn.IFNA(+INDEX(Comp1!L:L,MATCH($B470,Comp1!$B:$B,0)),"No")</f>
        <v>0</v>
      </c>
      <c r="S470" s="14">
        <f>_xlfn.IFNA(+INDEX(Comp1!M:M,MATCH($B470,Comp1!$B:$B,0)),"No")</f>
        <v>0</v>
      </c>
      <c r="T470" s="14">
        <f>_xlfn.IFNA(+INDEX(Comp1!N:N,MATCH($B470,Comp1!$B:$B,0)),"No")</f>
        <v>0</v>
      </c>
      <c r="U470" s="14">
        <f>_xlfn.IFNA(+INDEX(Comp1!O:O,MATCH($B470,Comp1!$B:$B,0)),"No")</f>
        <v>0</v>
      </c>
      <c r="V470" s="462">
        <f>IF(J470="yes",+INDEX('Final Comp Values'!$AY:$AY,MATCH('Monthy Targets'!$B470,'Final Comp Values'!C:C,0)),0)</f>
        <v>7.08</v>
      </c>
      <c r="W470" s="462">
        <f>IF(K470="yes",+INDEX('Final Comp Values'!$AY:$AY,MATCH('Monthy Targets'!$B470,'Final Comp Values'!$C:$C,0)),0)</f>
        <v>7.08</v>
      </c>
      <c r="X470" s="462">
        <f>IF(L470="yes",+INDEX('Final Comp Values'!$AY:$AY,MATCH('Monthy Targets'!$B470,'Final Comp Values'!$C:$C,0)),0)</f>
        <v>7.08</v>
      </c>
      <c r="Y470" s="462">
        <f>IF(M470="yes",+INDEX('Final Comp Values'!$BN:$BN,MATCH('Monthy Targets'!$B470,'Final Comp Values'!$C:$C,0)),0)</f>
        <v>7.08</v>
      </c>
      <c r="Z470" s="462">
        <f>IF(N470="yes",+INDEX('Final Comp Values'!$BN:$BN,MATCH('Monthy Targets'!$B470,'Final Comp Values'!$C:$C,0)),0)</f>
        <v>7.08</v>
      </c>
      <c r="AA470" s="462">
        <f>IF(O470="yes",+INDEX('Final Comp Values'!$BN:$BN,MATCH('Monthy Targets'!$B470,'Final Comp Values'!$C:$C,0)),0)</f>
        <v>7.08</v>
      </c>
      <c r="AB470" s="462">
        <f>IF(P470="yes",+INDEX('Final Comp Values'!$BR:$BR,MATCH('Monthy Targets'!$B470,'Final Comp Values'!$C:$C,0)),0)</f>
        <v>7.11</v>
      </c>
      <c r="AC470" s="462">
        <f>IF(Q470="yes",+INDEX('Final Comp Values'!$BR:$BR,MATCH('Monthy Targets'!$B470,'Final Comp Values'!$C:$C,0)),0)</f>
        <v>0</v>
      </c>
      <c r="AD470" s="462">
        <f>IF(R470="yes",+INDEX('Final Comp Values'!$BR:$BR,MATCH('Monthy Targets'!$B470,'Final Comp Values'!$C:$C,0)),0)</f>
        <v>0</v>
      </c>
      <c r="AE470" s="462">
        <f>IF(S470="yes",+INDEX('Final Comp Values'!$BV:$BV,MATCH('Monthy Targets'!$B470,'Final Comp Values'!$C:$C,0)),0)</f>
        <v>0</v>
      </c>
      <c r="AF470" s="462">
        <f>IF(T470="yes",+INDEX('Final Comp Values'!$BV:$BV,MATCH('Monthy Targets'!$B470,'Final Comp Values'!$C:$C,0)),0)</f>
        <v>0</v>
      </c>
      <c r="AG470" s="462">
        <f>IF(U470="yes",+INDEX('Final Comp Values'!$BV:$BV,MATCH('Monthy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t="str">
        <f>_xlfn.IFNA(+INDEX(Comp1!I:I,MATCH($B471,Comp1!$B:$B,0)),"No")</f>
        <v>Yes</v>
      </c>
      <c r="P471" s="14" t="str">
        <f>_xlfn.IFNA(+INDEX(Comp1!J:J,MATCH($B471,Comp1!$B:$B,0)),"No")</f>
        <v>Yes</v>
      </c>
      <c r="Q471" s="14">
        <f>_xlfn.IFNA(+INDEX(Comp1!K:K,MATCH($B471,Comp1!$B:$B,0)),"No")</f>
        <v>0</v>
      </c>
      <c r="R471" s="14">
        <f>_xlfn.IFNA(+INDEX(Comp1!L:L,MATCH($B471,Comp1!$B:$B,0)),"No")</f>
        <v>0</v>
      </c>
      <c r="S471" s="14">
        <f>_xlfn.IFNA(+INDEX(Comp1!M:M,MATCH($B471,Comp1!$B:$B,0)),"No")</f>
        <v>0</v>
      </c>
      <c r="T471" s="14">
        <f>_xlfn.IFNA(+INDEX(Comp1!N:N,MATCH($B471,Comp1!$B:$B,0)),"No")</f>
        <v>0</v>
      </c>
      <c r="U471" s="14">
        <f>_xlfn.IFNA(+INDEX(Comp1!O:O,MATCH($B471,Comp1!$B:$B,0)),"No")</f>
        <v>0</v>
      </c>
      <c r="V471" s="462">
        <f>IF(J471="yes",+INDEX('Final Comp Values'!$AY:$AY,MATCH('Monthy Targets'!$B471,'Final Comp Values'!C:C,0)),0)</f>
        <v>8.1300000000000008</v>
      </c>
      <c r="W471" s="462">
        <f>IF(K471="yes",+INDEX('Final Comp Values'!$AY:$AY,MATCH('Monthy Targets'!$B471,'Final Comp Values'!$C:$C,0)),0)</f>
        <v>8.1300000000000008</v>
      </c>
      <c r="X471" s="462">
        <f>IF(L471="yes",+INDEX('Final Comp Values'!$AY:$AY,MATCH('Monthy Targets'!$B471,'Final Comp Values'!$C:$C,0)),0)</f>
        <v>8.1300000000000008</v>
      </c>
      <c r="Y471" s="462">
        <f>IF(M471="yes",+INDEX('Final Comp Values'!$BN:$BN,MATCH('Monthy Targets'!$B471,'Final Comp Values'!$C:$C,0)),0)</f>
        <v>8.1300000000000008</v>
      </c>
      <c r="Z471" s="462">
        <f>IF(N471="yes",+INDEX('Final Comp Values'!$BN:$BN,MATCH('Monthy Targets'!$B471,'Final Comp Values'!$C:$C,0)),0)</f>
        <v>8.1300000000000008</v>
      </c>
      <c r="AA471" s="462">
        <f>IF(O471="yes",+INDEX('Final Comp Values'!$BN:$BN,MATCH('Monthy Targets'!$B471,'Final Comp Values'!$C:$C,0)),0)</f>
        <v>8.1300000000000008</v>
      </c>
      <c r="AB471" s="462">
        <f>IF(P471="yes",+INDEX('Final Comp Values'!$BR:$BR,MATCH('Monthy Targets'!$B471,'Final Comp Values'!$C:$C,0)),0)</f>
        <v>8.17</v>
      </c>
      <c r="AC471" s="462">
        <f>IF(Q471="yes",+INDEX('Final Comp Values'!$BR:$BR,MATCH('Monthy Targets'!$B471,'Final Comp Values'!$C:$C,0)),0)</f>
        <v>0</v>
      </c>
      <c r="AD471" s="462">
        <f>IF(R471="yes",+INDEX('Final Comp Values'!$BR:$BR,MATCH('Monthy Targets'!$B471,'Final Comp Values'!$C:$C,0)),0)</f>
        <v>0</v>
      </c>
      <c r="AE471" s="462">
        <f>IF(S471="yes",+INDEX('Final Comp Values'!$BV:$BV,MATCH('Monthy Targets'!$B471,'Final Comp Values'!$C:$C,0)),0)</f>
        <v>0</v>
      </c>
      <c r="AF471" s="462">
        <f>IF(T471="yes",+INDEX('Final Comp Values'!$BV:$BV,MATCH('Monthy Targets'!$B471,'Final Comp Values'!$C:$C,0)),0)</f>
        <v>0</v>
      </c>
      <c r="AG471" s="462">
        <f>IF(U471="yes",+INDEX('Final Comp Values'!$BV:$BV,MATCH('Monthy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t="str">
        <f>_xlfn.IFNA(+INDEX(Comp1!I:I,MATCH($B472,Comp1!$B:$B,0)),"No")</f>
        <v>Yes</v>
      </c>
      <c r="P472" s="14" t="str">
        <f>_xlfn.IFNA(+INDEX(Comp1!J:J,MATCH($B472,Comp1!$B:$B,0)),"No")</f>
        <v>Yes</v>
      </c>
      <c r="Q472" s="14">
        <f>_xlfn.IFNA(+INDEX(Comp1!K:K,MATCH($B472,Comp1!$B:$B,0)),"No")</f>
        <v>0</v>
      </c>
      <c r="R472" s="14">
        <f>_xlfn.IFNA(+INDEX(Comp1!L:L,MATCH($B472,Comp1!$B:$B,0)),"No")</f>
        <v>0</v>
      </c>
      <c r="S472" s="14">
        <f>_xlfn.IFNA(+INDEX(Comp1!M:M,MATCH($B472,Comp1!$B:$B,0)),"No")</f>
        <v>0</v>
      </c>
      <c r="T472" s="14">
        <f>_xlfn.IFNA(+INDEX(Comp1!N:N,MATCH($B472,Comp1!$B:$B,0)),"No")</f>
        <v>0</v>
      </c>
      <c r="U472" s="14">
        <f>_xlfn.IFNA(+INDEX(Comp1!O:O,MATCH($B472,Comp1!$B:$B,0)),"No")</f>
        <v>0</v>
      </c>
      <c r="V472" s="462">
        <f>IF(J472="yes",+INDEX('Final Comp Values'!$AY:$AY,MATCH('Monthy Targets'!$B472,'Final Comp Values'!C:C,0)),0)</f>
        <v>9.7200000000000006</v>
      </c>
      <c r="W472" s="462">
        <f>IF(K472="yes",+INDEX('Final Comp Values'!$AY:$AY,MATCH('Monthy Targets'!$B472,'Final Comp Values'!$C:$C,0)),0)</f>
        <v>9.7200000000000006</v>
      </c>
      <c r="X472" s="462">
        <f>IF(L472="yes",+INDEX('Final Comp Values'!$AY:$AY,MATCH('Monthy Targets'!$B472,'Final Comp Values'!$C:$C,0)),0)</f>
        <v>9.7200000000000006</v>
      </c>
      <c r="Y472" s="462">
        <f>IF(M472="yes",+INDEX('Final Comp Values'!$BN:$BN,MATCH('Monthy Targets'!$B472,'Final Comp Values'!$C:$C,0)),0)</f>
        <v>9.7200000000000006</v>
      </c>
      <c r="Z472" s="462">
        <f>IF(N472="yes",+INDEX('Final Comp Values'!$BN:$BN,MATCH('Monthy Targets'!$B472,'Final Comp Values'!$C:$C,0)),0)</f>
        <v>9.7200000000000006</v>
      </c>
      <c r="AA472" s="462">
        <f>IF(O472="yes",+INDEX('Final Comp Values'!$BN:$BN,MATCH('Monthy Targets'!$B472,'Final Comp Values'!$C:$C,0)),0)</f>
        <v>9.7200000000000006</v>
      </c>
      <c r="AB472" s="462">
        <f>IF(P472="yes",+INDEX('Final Comp Values'!$BR:$BR,MATCH('Monthy Targets'!$B472,'Final Comp Values'!$C:$C,0)),0)</f>
        <v>9.77</v>
      </c>
      <c r="AC472" s="462">
        <f>IF(Q472="yes",+INDEX('Final Comp Values'!$BR:$BR,MATCH('Monthy Targets'!$B472,'Final Comp Values'!$C:$C,0)),0)</f>
        <v>0</v>
      </c>
      <c r="AD472" s="462">
        <f>IF(R472="yes",+INDEX('Final Comp Values'!$BR:$BR,MATCH('Monthy Targets'!$B472,'Final Comp Values'!$C:$C,0)),0)</f>
        <v>0</v>
      </c>
      <c r="AE472" s="462">
        <f>IF(S472="yes",+INDEX('Final Comp Values'!$BV:$BV,MATCH('Monthy Targets'!$B472,'Final Comp Values'!$C:$C,0)),0)</f>
        <v>0</v>
      </c>
      <c r="AF472" s="462">
        <f>IF(T472="yes",+INDEX('Final Comp Values'!$BV:$BV,MATCH('Monthy Targets'!$B472,'Final Comp Values'!$C:$C,0)),0)</f>
        <v>0</v>
      </c>
      <c r="AG472" s="462">
        <f>IF(U472="yes",+INDEX('Final Comp Values'!$BV:$BV,MATCH('Monthy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t="str">
        <f>_xlfn.IFNA(+INDEX(Comp1!I:I,MATCH($B473,Comp1!$B:$B,0)),"No")</f>
        <v>Yes</v>
      </c>
      <c r="P473" s="14" t="str">
        <f>_xlfn.IFNA(+INDEX(Comp1!J:J,MATCH($B473,Comp1!$B:$B,0)),"No")</f>
        <v>Yes</v>
      </c>
      <c r="Q473" s="14">
        <f>_xlfn.IFNA(+INDEX(Comp1!K:K,MATCH($B473,Comp1!$B:$B,0)),"No")</f>
        <v>0</v>
      </c>
      <c r="R473" s="14">
        <f>_xlfn.IFNA(+INDEX(Comp1!L:L,MATCH($B473,Comp1!$B:$B,0)),"No")</f>
        <v>0</v>
      </c>
      <c r="S473" s="14">
        <f>_xlfn.IFNA(+INDEX(Comp1!M:M,MATCH($B473,Comp1!$B:$B,0)),"No")</f>
        <v>0</v>
      </c>
      <c r="T473" s="14">
        <f>_xlfn.IFNA(+INDEX(Comp1!N:N,MATCH($B473,Comp1!$B:$B,0)),"No")</f>
        <v>0</v>
      </c>
      <c r="U473" s="14">
        <f>_xlfn.IFNA(+INDEX(Comp1!O:O,MATCH($B473,Comp1!$B:$B,0)),"No")</f>
        <v>0</v>
      </c>
      <c r="V473" s="462">
        <f>IF(J473="yes",+INDEX('Final Comp Values'!$AY:$AY,MATCH('Monthy Targets'!$B473,'Final Comp Values'!C:C,0)),0)</f>
        <v>5.69</v>
      </c>
      <c r="W473" s="462">
        <f>IF(K473="yes",+INDEX('Final Comp Values'!$AY:$AY,MATCH('Monthy Targets'!$B473,'Final Comp Values'!$C:$C,0)),0)</f>
        <v>5.69</v>
      </c>
      <c r="X473" s="462">
        <f>IF(L473="yes",+INDEX('Final Comp Values'!$AY:$AY,MATCH('Monthy Targets'!$B473,'Final Comp Values'!$C:$C,0)),0)</f>
        <v>5.69</v>
      </c>
      <c r="Y473" s="462">
        <f>IF(M473="yes",+INDEX('Final Comp Values'!$BN:$BN,MATCH('Monthy Targets'!$B473,'Final Comp Values'!$C:$C,0)),0)</f>
        <v>5.69</v>
      </c>
      <c r="Z473" s="462">
        <f>IF(N473="yes",+INDEX('Final Comp Values'!$BN:$BN,MATCH('Monthy Targets'!$B473,'Final Comp Values'!$C:$C,0)),0)</f>
        <v>5.69</v>
      </c>
      <c r="AA473" s="462">
        <f>IF(O473="yes",+INDEX('Final Comp Values'!$BN:$BN,MATCH('Monthy Targets'!$B473,'Final Comp Values'!$C:$C,0)),0)</f>
        <v>5.69</v>
      </c>
      <c r="AB473" s="462">
        <f>IF(P473="yes",+INDEX('Final Comp Values'!$BR:$BR,MATCH('Monthy Targets'!$B473,'Final Comp Values'!$C:$C,0)),0)</f>
        <v>5.72</v>
      </c>
      <c r="AC473" s="462">
        <f>IF(Q473="yes",+INDEX('Final Comp Values'!$BR:$BR,MATCH('Monthy Targets'!$B473,'Final Comp Values'!$C:$C,0)),0)</f>
        <v>0</v>
      </c>
      <c r="AD473" s="462">
        <f>IF(R473="yes",+INDEX('Final Comp Values'!$BR:$BR,MATCH('Monthy Targets'!$B473,'Final Comp Values'!$C:$C,0)),0)</f>
        <v>0</v>
      </c>
      <c r="AE473" s="462">
        <f>IF(S473="yes",+INDEX('Final Comp Values'!$BV:$BV,MATCH('Monthy Targets'!$B473,'Final Comp Values'!$C:$C,0)),0)</f>
        <v>0</v>
      </c>
      <c r="AF473" s="462">
        <f>IF(T473="yes",+INDEX('Final Comp Values'!$BV:$BV,MATCH('Monthy Targets'!$B473,'Final Comp Values'!$C:$C,0)),0)</f>
        <v>0</v>
      </c>
      <c r="AG473" s="462">
        <f>IF(U473="yes",+INDEX('Final Comp Values'!$BV:$BV,MATCH('Monthy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t="str">
        <f>_xlfn.IFNA(+INDEX(Comp1!I:I,MATCH($B474,Comp1!$B:$B,0)),"No")</f>
        <v>Yes</v>
      </c>
      <c r="P474" s="14" t="str">
        <f>_xlfn.IFNA(+INDEX(Comp1!J:J,MATCH($B474,Comp1!$B:$B,0)),"No")</f>
        <v>Yes</v>
      </c>
      <c r="Q474" s="14">
        <f>_xlfn.IFNA(+INDEX(Comp1!K:K,MATCH($B474,Comp1!$B:$B,0)),"No")</f>
        <v>0</v>
      </c>
      <c r="R474" s="14">
        <f>_xlfn.IFNA(+INDEX(Comp1!L:L,MATCH($B474,Comp1!$B:$B,0)),"No")</f>
        <v>0</v>
      </c>
      <c r="S474" s="14">
        <f>_xlfn.IFNA(+INDEX(Comp1!M:M,MATCH($B474,Comp1!$B:$B,0)),"No")</f>
        <v>0</v>
      </c>
      <c r="T474" s="14">
        <f>_xlfn.IFNA(+INDEX(Comp1!N:N,MATCH($B474,Comp1!$B:$B,0)),"No")</f>
        <v>0</v>
      </c>
      <c r="U474" s="14">
        <f>_xlfn.IFNA(+INDEX(Comp1!O:O,MATCH($B474,Comp1!$B:$B,0)),"No")</f>
        <v>0</v>
      </c>
      <c r="V474" s="462">
        <f>IF(J474="yes",+INDEX('Final Comp Values'!$AY:$AY,MATCH('Monthy Targets'!$B474,'Final Comp Values'!C:C,0)),0)</f>
        <v>8.4700000000000006</v>
      </c>
      <c r="W474" s="462">
        <f>IF(K474="yes",+INDEX('Final Comp Values'!$AY:$AY,MATCH('Monthy Targets'!$B474,'Final Comp Values'!$C:$C,0)),0)</f>
        <v>8.4700000000000006</v>
      </c>
      <c r="X474" s="462">
        <f>IF(L474="yes",+INDEX('Final Comp Values'!$AY:$AY,MATCH('Monthy Targets'!$B474,'Final Comp Values'!$C:$C,0)),0)</f>
        <v>8.4700000000000006</v>
      </c>
      <c r="Y474" s="462">
        <f>IF(M474="yes",+INDEX('Final Comp Values'!$BN:$BN,MATCH('Monthy Targets'!$B474,'Final Comp Values'!$C:$C,0)),0)</f>
        <v>8.4700000000000006</v>
      </c>
      <c r="Z474" s="462">
        <f>IF(N474="yes",+INDEX('Final Comp Values'!$BN:$BN,MATCH('Monthy Targets'!$B474,'Final Comp Values'!$C:$C,0)),0)</f>
        <v>8.4700000000000006</v>
      </c>
      <c r="AA474" s="462">
        <f>IF(O474="yes",+INDEX('Final Comp Values'!$BN:$BN,MATCH('Monthy Targets'!$B474,'Final Comp Values'!$C:$C,0)),0)</f>
        <v>8.4700000000000006</v>
      </c>
      <c r="AB474" s="462">
        <f>IF(P474="yes",+INDEX('Final Comp Values'!$BR:$BR,MATCH('Monthy Targets'!$B474,'Final Comp Values'!$C:$C,0)),0)</f>
        <v>8.52</v>
      </c>
      <c r="AC474" s="462">
        <f>IF(Q474="yes",+INDEX('Final Comp Values'!$BR:$BR,MATCH('Monthy Targets'!$B474,'Final Comp Values'!$C:$C,0)),0)</f>
        <v>0</v>
      </c>
      <c r="AD474" s="462">
        <f>IF(R474="yes",+INDEX('Final Comp Values'!$BR:$BR,MATCH('Monthy Targets'!$B474,'Final Comp Values'!$C:$C,0)),0)</f>
        <v>0</v>
      </c>
      <c r="AE474" s="462">
        <f>IF(S474="yes",+INDEX('Final Comp Values'!$BV:$BV,MATCH('Monthy Targets'!$B474,'Final Comp Values'!$C:$C,0)),0)</f>
        <v>0</v>
      </c>
      <c r="AF474" s="462">
        <f>IF(T474="yes",+INDEX('Final Comp Values'!$BV:$BV,MATCH('Monthy Targets'!$B474,'Final Comp Values'!$C:$C,0)),0)</f>
        <v>0</v>
      </c>
      <c r="AG474" s="462">
        <f>IF(U474="yes",+INDEX('Final Comp Values'!$BV:$BV,MATCH('Monthy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t="str">
        <f>_xlfn.IFNA(+INDEX(Comp1!I:I,MATCH($B475,Comp1!$B:$B,0)),"No")</f>
        <v>Yes</v>
      </c>
      <c r="P475" s="14" t="str">
        <f>_xlfn.IFNA(+INDEX(Comp1!J:J,MATCH($B475,Comp1!$B:$B,0)),"No")</f>
        <v>Yes</v>
      </c>
      <c r="Q475" s="14">
        <f>_xlfn.IFNA(+INDEX(Comp1!K:K,MATCH($B475,Comp1!$B:$B,0)),"No")</f>
        <v>0</v>
      </c>
      <c r="R475" s="14">
        <f>_xlfn.IFNA(+INDEX(Comp1!L:L,MATCH($B475,Comp1!$B:$B,0)),"No")</f>
        <v>0</v>
      </c>
      <c r="S475" s="14">
        <f>_xlfn.IFNA(+INDEX(Comp1!M:M,MATCH($B475,Comp1!$B:$B,0)),"No")</f>
        <v>0</v>
      </c>
      <c r="T475" s="14">
        <f>_xlfn.IFNA(+INDEX(Comp1!N:N,MATCH($B475,Comp1!$B:$B,0)),"No")</f>
        <v>0</v>
      </c>
      <c r="U475" s="14">
        <f>_xlfn.IFNA(+INDEX(Comp1!O:O,MATCH($B475,Comp1!$B:$B,0)),"No")</f>
        <v>0</v>
      </c>
      <c r="V475" s="462">
        <f>IF(J475="yes",+INDEX('Final Comp Values'!$AY:$AY,MATCH('Monthy Targets'!$B475,'Final Comp Values'!C:C,0)),0)</f>
        <v>5.41</v>
      </c>
      <c r="W475" s="462">
        <f>IF(K475="yes",+INDEX('Final Comp Values'!$AY:$AY,MATCH('Monthy Targets'!$B475,'Final Comp Values'!$C:$C,0)),0)</f>
        <v>5.41</v>
      </c>
      <c r="X475" s="462">
        <f>IF(L475="yes",+INDEX('Final Comp Values'!$AY:$AY,MATCH('Monthy Targets'!$B475,'Final Comp Values'!$C:$C,0)),0)</f>
        <v>5.41</v>
      </c>
      <c r="Y475" s="462">
        <f>IF(M475="yes",+INDEX('Final Comp Values'!$BN:$BN,MATCH('Monthy Targets'!$B475,'Final Comp Values'!$C:$C,0)),0)</f>
        <v>5.41</v>
      </c>
      <c r="Z475" s="462">
        <f>IF(N475="yes",+INDEX('Final Comp Values'!$BN:$BN,MATCH('Monthy Targets'!$B475,'Final Comp Values'!$C:$C,0)),0)</f>
        <v>5.41</v>
      </c>
      <c r="AA475" s="462">
        <f>IF(O475="yes",+INDEX('Final Comp Values'!$BN:$BN,MATCH('Monthy Targets'!$B475,'Final Comp Values'!$C:$C,0)),0)</f>
        <v>5.41</v>
      </c>
      <c r="AB475" s="462">
        <f>IF(P475="yes",+INDEX('Final Comp Values'!$BR:$BR,MATCH('Monthy Targets'!$B475,'Final Comp Values'!$C:$C,0)),0)</f>
        <v>5.44</v>
      </c>
      <c r="AC475" s="462">
        <f>IF(Q475="yes",+INDEX('Final Comp Values'!$BR:$BR,MATCH('Monthy Targets'!$B475,'Final Comp Values'!$C:$C,0)),0)</f>
        <v>0</v>
      </c>
      <c r="AD475" s="462">
        <f>IF(R475="yes",+INDEX('Final Comp Values'!$BR:$BR,MATCH('Monthy Targets'!$B475,'Final Comp Values'!$C:$C,0)),0)</f>
        <v>0</v>
      </c>
      <c r="AE475" s="462">
        <f>IF(S475="yes",+INDEX('Final Comp Values'!$BV:$BV,MATCH('Monthy Targets'!$B475,'Final Comp Values'!$C:$C,0)),0)</f>
        <v>0</v>
      </c>
      <c r="AF475" s="462">
        <f>IF(T475="yes",+INDEX('Final Comp Values'!$BV:$BV,MATCH('Monthy Targets'!$B475,'Final Comp Values'!$C:$C,0)),0)</f>
        <v>0</v>
      </c>
      <c r="AG475" s="462">
        <f>IF(U475="yes",+INDEX('Final Comp Values'!$BV:$BV,MATCH('Monthy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t="str">
        <f>_xlfn.IFNA(+INDEX(Comp1!I:I,MATCH($B476,Comp1!$B:$B,0)),"No")</f>
        <v>Yes</v>
      </c>
      <c r="P476" s="14" t="str">
        <f>_xlfn.IFNA(+INDEX(Comp1!J:J,MATCH($B476,Comp1!$B:$B,0)),"No")</f>
        <v>Yes</v>
      </c>
      <c r="Q476" s="14">
        <f>_xlfn.IFNA(+INDEX(Comp1!K:K,MATCH($B476,Comp1!$B:$B,0)),"No")</f>
        <v>0</v>
      </c>
      <c r="R476" s="14">
        <f>_xlfn.IFNA(+INDEX(Comp1!L:L,MATCH($B476,Comp1!$B:$B,0)),"No")</f>
        <v>0</v>
      </c>
      <c r="S476" s="14">
        <f>_xlfn.IFNA(+INDEX(Comp1!M:M,MATCH($B476,Comp1!$B:$B,0)),"No")</f>
        <v>0</v>
      </c>
      <c r="T476" s="14">
        <f>_xlfn.IFNA(+INDEX(Comp1!N:N,MATCH($B476,Comp1!$B:$B,0)),"No")</f>
        <v>0</v>
      </c>
      <c r="U476" s="14">
        <f>_xlfn.IFNA(+INDEX(Comp1!O:O,MATCH($B476,Comp1!$B:$B,0)),"No")</f>
        <v>0</v>
      </c>
      <c r="V476" s="462">
        <f>IF(J476="yes",+INDEX('Final Comp Values'!$AY:$AY,MATCH('Monthy Targets'!$B476,'Final Comp Values'!C:C,0)),0)</f>
        <v>2.48</v>
      </c>
      <c r="W476" s="462">
        <f>IF(K476="yes",+INDEX('Final Comp Values'!$AY:$AY,MATCH('Monthy Targets'!$B476,'Final Comp Values'!$C:$C,0)),0)</f>
        <v>2.48</v>
      </c>
      <c r="X476" s="462">
        <f>IF(L476="yes",+INDEX('Final Comp Values'!$AY:$AY,MATCH('Monthy Targets'!$B476,'Final Comp Values'!$C:$C,0)),0)</f>
        <v>2.48</v>
      </c>
      <c r="Y476" s="462">
        <f>IF(M476="yes",+INDEX('Final Comp Values'!$BN:$BN,MATCH('Monthy Targets'!$B476,'Final Comp Values'!$C:$C,0)),0)</f>
        <v>2.48</v>
      </c>
      <c r="Z476" s="462">
        <f>IF(N476="yes",+INDEX('Final Comp Values'!$BN:$BN,MATCH('Monthy Targets'!$B476,'Final Comp Values'!$C:$C,0)),0)</f>
        <v>2.48</v>
      </c>
      <c r="AA476" s="462">
        <f>IF(O476="yes",+INDEX('Final Comp Values'!$BN:$BN,MATCH('Monthy Targets'!$B476,'Final Comp Values'!$C:$C,0)),0)</f>
        <v>2.48</v>
      </c>
      <c r="AB476" s="462">
        <f>IF(P476="yes",+INDEX('Final Comp Values'!$BR:$BR,MATCH('Monthy Targets'!$B476,'Final Comp Values'!$C:$C,0)),0)</f>
        <v>2.48</v>
      </c>
      <c r="AC476" s="462">
        <f>IF(Q476="yes",+INDEX('Final Comp Values'!$BR:$BR,MATCH('Monthy Targets'!$B476,'Final Comp Values'!$C:$C,0)),0)</f>
        <v>0</v>
      </c>
      <c r="AD476" s="462">
        <f>IF(R476="yes",+INDEX('Final Comp Values'!$BR:$BR,MATCH('Monthy Targets'!$B476,'Final Comp Values'!$C:$C,0)),0)</f>
        <v>0</v>
      </c>
      <c r="AE476" s="462">
        <f>IF(S476="yes",+INDEX('Final Comp Values'!$BV:$BV,MATCH('Monthy Targets'!$B476,'Final Comp Values'!$C:$C,0)),0)</f>
        <v>0</v>
      </c>
      <c r="AF476" s="462">
        <f>IF(T476="yes",+INDEX('Final Comp Values'!$BV:$BV,MATCH('Monthy Targets'!$B476,'Final Comp Values'!$C:$C,0)),0)</f>
        <v>0</v>
      </c>
      <c r="AG476" s="462">
        <f>IF(U476="yes",+INDEX('Final Comp Values'!$BV:$BV,MATCH('Monthy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t="str">
        <f>_xlfn.IFNA(+INDEX(Comp1!I:I,MATCH($B477,Comp1!$B:$B,0)),"No")</f>
        <v>Yes</v>
      </c>
      <c r="P477" s="14" t="str">
        <f>_xlfn.IFNA(+INDEX(Comp1!J:J,MATCH($B477,Comp1!$B:$B,0)),"No")</f>
        <v>Yes</v>
      </c>
      <c r="Q477" s="14">
        <f>_xlfn.IFNA(+INDEX(Comp1!K:K,MATCH($B477,Comp1!$B:$B,0)),"No")</f>
        <v>0</v>
      </c>
      <c r="R477" s="14">
        <f>_xlfn.IFNA(+INDEX(Comp1!L:L,MATCH($B477,Comp1!$B:$B,0)),"No")</f>
        <v>0</v>
      </c>
      <c r="S477" s="14">
        <f>_xlfn.IFNA(+INDEX(Comp1!M:M,MATCH($B477,Comp1!$B:$B,0)),"No")</f>
        <v>0</v>
      </c>
      <c r="T477" s="14">
        <f>_xlfn.IFNA(+INDEX(Comp1!N:N,MATCH($B477,Comp1!$B:$B,0)),"No")</f>
        <v>0</v>
      </c>
      <c r="U477" s="14">
        <f>_xlfn.IFNA(+INDEX(Comp1!O:O,MATCH($B477,Comp1!$B:$B,0)),"No")</f>
        <v>0</v>
      </c>
      <c r="V477" s="462">
        <f>IF(J477="yes",+INDEX('Final Comp Values'!$AY:$AY,MATCH('Monthy Targets'!$B477,'Final Comp Values'!C:C,0)),0)</f>
        <v>16.12</v>
      </c>
      <c r="W477" s="462">
        <f>IF(K477="yes",+INDEX('Final Comp Values'!$AY:$AY,MATCH('Monthy Targets'!$B477,'Final Comp Values'!$C:$C,0)),0)</f>
        <v>16.12</v>
      </c>
      <c r="X477" s="462">
        <f>IF(L477="yes",+INDEX('Final Comp Values'!$AY:$AY,MATCH('Monthy Targets'!$B477,'Final Comp Values'!$C:$C,0)),0)</f>
        <v>16.12</v>
      </c>
      <c r="Y477" s="462">
        <f>IF(M477="yes",+INDEX('Final Comp Values'!$BN:$BN,MATCH('Monthy Targets'!$B477,'Final Comp Values'!$C:$C,0)),0)</f>
        <v>16.12</v>
      </c>
      <c r="Z477" s="462">
        <f>IF(N477="yes",+INDEX('Final Comp Values'!$BN:$BN,MATCH('Monthy Targets'!$B477,'Final Comp Values'!$C:$C,0)),0)</f>
        <v>16.12</v>
      </c>
      <c r="AA477" s="462">
        <f>IF(O477="yes",+INDEX('Final Comp Values'!$BN:$BN,MATCH('Monthy Targets'!$B477,'Final Comp Values'!$C:$C,0)),0)</f>
        <v>16.12</v>
      </c>
      <c r="AB477" s="462">
        <f>IF(P477="yes",+INDEX('Final Comp Values'!$BR:$BR,MATCH('Monthy Targets'!$B477,'Final Comp Values'!$C:$C,0)),0)</f>
        <v>16.2</v>
      </c>
      <c r="AC477" s="462">
        <f>IF(Q477="yes",+INDEX('Final Comp Values'!$BR:$BR,MATCH('Monthy Targets'!$B477,'Final Comp Values'!$C:$C,0)),0)</f>
        <v>0</v>
      </c>
      <c r="AD477" s="462">
        <f>IF(R477="yes",+INDEX('Final Comp Values'!$BR:$BR,MATCH('Monthy Targets'!$B477,'Final Comp Values'!$C:$C,0)),0)</f>
        <v>0</v>
      </c>
      <c r="AE477" s="462">
        <f>IF(S477="yes",+INDEX('Final Comp Values'!$BV:$BV,MATCH('Monthy Targets'!$B477,'Final Comp Values'!$C:$C,0)),0)</f>
        <v>0</v>
      </c>
      <c r="AF477" s="462">
        <f>IF(T477="yes",+INDEX('Final Comp Values'!$BV:$BV,MATCH('Monthy Targets'!$B477,'Final Comp Values'!$C:$C,0)),0)</f>
        <v>0</v>
      </c>
      <c r="AG477" s="462">
        <f>IF(U477="yes",+INDEX('Final Comp Values'!$BV:$BV,MATCH('Monthy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t="str">
        <f>_xlfn.IFNA(+INDEX(Comp1!I:I,MATCH($B478,Comp1!$B:$B,0)),"No")</f>
        <v>Yes</v>
      </c>
      <c r="P478" s="14" t="str">
        <f>_xlfn.IFNA(+INDEX(Comp1!J:J,MATCH($B478,Comp1!$B:$B,0)),"No")</f>
        <v>Yes</v>
      </c>
      <c r="Q478" s="14">
        <f>_xlfn.IFNA(+INDEX(Comp1!K:K,MATCH($B478,Comp1!$B:$B,0)),"No")</f>
        <v>0</v>
      </c>
      <c r="R478" s="14">
        <f>_xlfn.IFNA(+INDEX(Comp1!L:L,MATCH($B478,Comp1!$B:$B,0)),"No")</f>
        <v>0</v>
      </c>
      <c r="S478" s="14">
        <f>_xlfn.IFNA(+INDEX(Comp1!M:M,MATCH($B478,Comp1!$B:$B,0)),"No")</f>
        <v>0</v>
      </c>
      <c r="T478" s="14">
        <f>_xlfn.IFNA(+INDEX(Comp1!N:N,MATCH($B478,Comp1!$B:$B,0)),"No")</f>
        <v>0</v>
      </c>
      <c r="U478" s="14">
        <f>_xlfn.IFNA(+INDEX(Comp1!O:O,MATCH($B478,Comp1!$B:$B,0)),"No")</f>
        <v>0</v>
      </c>
      <c r="V478" s="462">
        <f>IF(J478="yes",+INDEX('Final Comp Values'!$AY:$AY,MATCH('Monthy Targets'!$B478,'Final Comp Values'!C:C,0)),0)</f>
        <v>5.97</v>
      </c>
      <c r="W478" s="462">
        <f>IF(K478="yes",+INDEX('Final Comp Values'!$AY:$AY,MATCH('Monthy Targets'!$B478,'Final Comp Values'!$C:$C,0)),0)</f>
        <v>5.97</v>
      </c>
      <c r="X478" s="462">
        <f>IF(L478="yes",+INDEX('Final Comp Values'!$AY:$AY,MATCH('Monthy Targets'!$B478,'Final Comp Values'!$C:$C,0)),0)</f>
        <v>5.97</v>
      </c>
      <c r="Y478" s="462">
        <f>IF(M478="yes",+INDEX('Final Comp Values'!$BN:$BN,MATCH('Monthy Targets'!$B478,'Final Comp Values'!$C:$C,0)),0)</f>
        <v>5.97</v>
      </c>
      <c r="Z478" s="462">
        <f>IF(N478="yes",+INDEX('Final Comp Values'!$BN:$BN,MATCH('Monthy Targets'!$B478,'Final Comp Values'!$C:$C,0)),0)</f>
        <v>5.97</v>
      </c>
      <c r="AA478" s="462">
        <f>IF(O478="yes",+INDEX('Final Comp Values'!$BN:$BN,MATCH('Monthy Targets'!$B478,'Final Comp Values'!$C:$C,0)),0)</f>
        <v>5.97</v>
      </c>
      <c r="AB478" s="462">
        <f>IF(P478="yes",+INDEX('Final Comp Values'!$BR:$BR,MATCH('Monthy Targets'!$B478,'Final Comp Values'!$C:$C,0)),0)</f>
        <v>6</v>
      </c>
      <c r="AC478" s="462">
        <f>IF(Q478="yes",+INDEX('Final Comp Values'!$BR:$BR,MATCH('Monthy Targets'!$B478,'Final Comp Values'!$C:$C,0)),0)</f>
        <v>0</v>
      </c>
      <c r="AD478" s="462">
        <f>IF(R478="yes",+INDEX('Final Comp Values'!$BR:$BR,MATCH('Monthy Targets'!$B478,'Final Comp Values'!$C:$C,0)),0)</f>
        <v>0</v>
      </c>
      <c r="AE478" s="462">
        <f>IF(S478="yes",+INDEX('Final Comp Values'!$BV:$BV,MATCH('Monthy Targets'!$B478,'Final Comp Values'!$C:$C,0)),0)</f>
        <v>0</v>
      </c>
      <c r="AF478" s="462">
        <f>IF(T478="yes",+INDEX('Final Comp Values'!$BV:$BV,MATCH('Monthy Targets'!$B478,'Final Comp Values'!$C:$C,0)),0)</f>
        <v>0</v>
      </c>
      <c r="AG478" s="462">
        <f>IF(U478="yes",+INDEX('Final Comp Values'!$BV:$BV,MATCH('Monthy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t="str">
        <f>_xlfn.IFNA(+INDEX(Comp1!I:I,MATCH($B479,Comp1!$B:$B,0)),"No")</f>
        <v>Yes</v>
      </c>
      <c r="P479" s="14" t="str">
        <f>_xlfn.IFNA(+INDEX(Comp1!J:J,MATCH($B479,Comp1!$B:$B,0)),"No")</f>
        <v>Yes</v>
      </c>
      <c r="Q479" s="14">
        <f>_xlfn.IFNA(+INDEX(Comp1!K:K,MATCH($B479,Comp1!$B:$B,0)),"No")</f>
        <v>0</v>
      </c>
      <c r="R479" s="14">
        <f>_xlfn.IFNA(+INDEX(Comp1!L:L,MATCH($B479,Comp1!$B:$B,0)),"No")</f>
        <v>0</v>
      </c>
      <c r="S479" s="14">
        <f>_xlfn.IFNA(+INDEX(Comp1!M:M,MATCH($B479,Comp1!$B:$B,0)),"No")</f>
        <v>0</v>
      </c>
      <c r="T479" s="14">
        <f>_xlfn.IFNA(+INDEX(Comp1!N:N,MATCH($B479,Comp1!$B:$B,0)),"No")</f>
        <v>0</v>
      </c>
      <c r="U479" s="14">
        <f>_xlfn.IFNA(+INDEX(Comp1!O:O,MATCH($B479,Comp1!$B:$B,0)),"No")</f>
        <v>0</v>
      </c>
      <c r="V479" s="462">
        <f>IF(J479="yes",+INDEX('Final Comp Values'!$AY:$AY,MATCH('Monthy Targets'!$B479,'Final Comp Values'!C:C,0)),0)</f>
        <v>7.5</v>
      </c>
      <c r="W479" s="462">
        <f>IF(K479="yes",+INDEX('Final Comp Values'!$AY:$AY,MATCH('Monthy Targets'!$B479,'Final Comp Values'!$C:$C,0)),0)</f>
        <v>7.5</v>
      </c>
      <c r="X479" s="462">
        <f>IF(L479="yes",+INDEX('Final Comp Values'!$AY:$AY,MATCH('Monthy Targets'!$B479,'Final Comp Values'!$C:$C,0)),0)</f>
        <v>7.5</v>
      </c>
      <c r="Y479" s="462">
        <f>IF(M479="yes",+INDEX('Final Comp Values'!$BN:$BN,MATCH('Monthy Targets'!$B479,'Final Comp Values'!$C:$C,0)),0)</f>
        <v>7.5</v>
      </c>
      <c r="Z479" s="462">
        <f>IF(N479="yes",+INDEX('Final Comp Values'!$BN:$BN,MATCH('Monthy Targets'!$B479,'Final Comp Values'!$C:$C,0)),0)</f>
        <v>7.5</v>
      </c>
      <c r="AA479" s="462">
        <f>IF(O479="yes",+INDEX('Final Comp Values'!$BN:$BN,MATCH('Monthy Targets'!$B479,'Final Comp Values'!$C:$C,0)),0)</f>
        <v>7.5</v>
      </c>
      <c r="AB479" s="462">
        <f>IF(P479="yes",+INDEX('Final Comp Values'!$BR:$BR,MATCH('Monthy Targets'!$B479,'Final Comp Values'!$C:$C,0)),0)</f>
        <v>7.53</v>
      </c>
      <c r="AC479" s="462">
        <f>IF(Q479="yes",+INDEX('Final Comp Values'!$BR:$BR,MATCH('Monthy Targets'!$B479,'Final Comp Values'!$C:$C,0)),0)</f>
        <v>0</v>
      </c>
      <c r="AD479" s="462">
        <f>IF(R479="yes",+INDEX('Final Comp Values'!$BR:$BR,MATCH('Monthy Targets'!$B479,'Final Comp Values'!$C:$C,0)),0)</f>
        <v>0</v>
      </c>
      <c r="AE479" s="462">
        <f>IF(S479="yes",+INDEX('Final Comp Values'!$BV:$BV,MATCH('Monthy Targets'!$B479,'Final Comp Values'!$C:$C,0)),0)</f>
        <v>0</v>
      </c>
      <c r="AF479" s="462">
        <f>IF(T479="yes",+INDEX('Final Comp Values'!$BV:$BV,MATCH('Monthy Targets'!$B479,'Final Comp Values'!$C:$C,0)),0)</f>
        <v>0</v>
      </c>
      <c r="AG479" s="462">
        <f>IF(U479="yes",+INDEX('Final Comp Values'!$BV:$BV,MATCH('Monthy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t="str">
        <f>_xlfn.IFNA(+INDEX(Comp1!I:I,MATCH($B480,Comp1!$B:$B,0)),"No")</f>
        <v>Yes</v>
      </c>
      <c r="P480" s="14" t="str">
        <f>_xlfn.IFNA(+INDEX(Comp1!J:J,MATCH($B480,Comp1!$B:$B,0)),"No")</f>
        <v>Yes</v>
      </c>
      <c r="Q480" s="14">
        <f>_xlfn.IFNA(+INDEX(Comp1!K:K,MATCH($B480,Comp1!$B:$B,0)),"No")</f>
        <v>0</v>
      </c>
      <c r="R480" s="14">
        <f>_xlfn.IFNA(+INDEX(Comp1!L:L,MATCH($B480,Comp1!$B:$B,0)),"No")</f>
        <v>0</v>
      </c>
      <c r="S480" s="14">
        <f>_xlfn.IFNA(+INDEX(Comp1!M:M,MATCH($B480,Comp1!$B:$B,0)),"No")</f>
        <v>0</v>
      </c>
      <c r="T480" s="14">
        <f>_xlfn.IFNA(+INDEX(Comp1!N:N,MATCH($B480,Comp1!$B:$B,0)),"No")</f>
        <v>0</v>
      </c>
      <c r="U480" s="14">
        <f>_xlfn.IFNA(+INDEX(Comp1!O:O,MATCH($B480,Comp1!$B:$B,0)),"No")</f>
        <v>0</v>
      </c>
      <c r="V480" s="462">
        <f>IF(J480="yes",+INDEX('Final Comp Values'!$AY:$AY,MATCH('Monthy Targets'!$B480,'Final Comp Values'!C:C,0)),0)</f>
        <v>11.8</v>
      </c>
      <c r="W480" s="462">
        <f>IF(K480="yes",+INDEX('Final Comp Values'!$AY:$AY,MATCH('Monthy Targets'!$B480,'Final Comp Values'!$C:$C,0)),0)</f>
        <v>11.8</v>
      </c>
      <c r="X480" s="462">
        <f>IF(L480="yes",+INDEX('Final Comp Values'!$AY:$AY,MATCH('Monthy Targets'!$B480,'Final Comp Values'!$C:$C,0)),0)</f>
        <v>11.8</v>
      </c>
      <c r="Y480" s="462">
        <f>IF(M480="yes",+INDEX('Final Comp Values'!$BN:$BN,MATCH('Monthy Targets'!$B480,'Final Comp Values'!$C:$C,0)),0)</f>
        <v>11.8</v>
      </c>
      <c r="Z480" s="462">
        <f>IF(N480="yes",+INDEX('Final Comp Values'!$BN:$BN,MATCH('Monthy Targets'!$B480,'Final Comp Values'!$C:$C,0)),0)</f>
        <v>11.8</v>
      </c>
      <c r="AA480" s="462">
        <f>IF(O480="yes",+INDEX('Final Comp Values'!$BN:$BN,MATCH('Monthy Targets'!$B480,'Final Comp Values'!$C:$C,0)),0)</f>
        <v>11.8</v>
      </c>
      <c r="AB480" s="462">
        <f>IF(P480="yes",+INDEX('Final Comp Values'!$BR:$BR,MATCH('Monthy Targets'!$B480,'Final Comp Values'!$C:$C,0)),0)</f>
        <v>11.86</v>
      </c>
      <c r="AC480" s="462">
        <f>IF(Q480="yes",+INDEX('Final Comp Values'!$BR:$BR,MATCH('Monthy Targets'!$B480,'Final Comp Values'!$C:$C,0)),0)</f>
        <v>0</v>
      </c>
      <c r="AD480" s="462">
        <f>IF(R480="yes",+INDEX('Final Comp Values'!$BR:$BR,MATCH('Monthy Targets'!$B480,'Final Comp Values'!$C:$C,0)),0)</f>
        <v>0</v>
      </c>
      <c r="AE480" s="462">
        <f>IF(S480="yes",+INDEX('Final Comp Values'!$BV:$BV,MATCH('Monthy Targets'!$B480,'Final Comp Values'!$C:$C,0)),0)</f>
        <v>0</v>
      </c>
      <c r="AF480" s="462">
        <f>IF(T480="yes",+INDEX('Final Comp Values'!$BV:$BV,MATCH('Monthy Targets'!$B480,'Final Comp Values'!$C:$C,0)),0)</f>
        <v>0</v>
      </c>
      <c r="AG480" s="462">
        <f>IF(U480="yes",+INDEX('Final Comp Values'!$BV:$BV,MATCH('Monthy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t="str">
        <f>_xlfn.IFNA(+INDEX(Comp1!I:I,MATCH($B481,Comp1!$B:$B,0)),"No")</f>
        <v>Yes</v>
      </c>
      <c r="P481" s="14" t="str">
        <f>_xlfn.IFNA(+INDEX(Comp1!J:J,MATCH($B481,Comp1!$B:$B,0)),"No")</f>
        <v>Yes</v>
      </c>
      <c r="Q481" s="14">
        <f>_xlfn.IFNA(+INDEX(Comp1!K:K,MATCH($B481,Comp1!$B:$B,0)),"No")</f>
        <v>0</v>
      </c>
      <c r="R481" s="14">
        <f>_xlfn.IFNA(+INDEX(Comp1!L:L,MATCH($B481,Comp1!$B:$B,0)),"No")</f>
        <v>0</v>
      </c>
      <c r="S481" s="14">
        <f>_xlfn.IFNA(+INDEX(Comp1!M:M,MATCH($B481,Comp1!$B:$B,0)),"No")</f>
        <v>0</v>
      </c>
      <c r="T481" s="14">
        <f>_xlfn.IFNA(+INDEX(Comp1!N:N,MATCH($B481,Comp1!$B:$B,0)),"No")</f>
        <v>0</v>
      </c>
      <c r="U481" s="14">
        <f>_xlfn.IFNA(+INDEX(Comp1!O:O,MATCH($B481,Comp1!$B:$B,0)),"No")</f>
        <v>0</v>
      </c>
      <c r="V481" s="462">
        <f>IF(J481="yes",+INDEX('Final Comp Values'!$AY:$AY,MATCH('Monthy Targets'!$B481,'Final Comp Values'!C:C,0)),0)</f>
        <v>2.54</v>
      </c>
      <c r="W481" s="462">
        <f>IF(K481="yes",+INDEX('Final Comp Values'!$AY:$AY,MATCH('Monthy Targets'!$B481,'Final Comp Values'!$C:$C,0)),0)</f>
        <v>2.54</v>
      </c>
      <c r="X481" s="462">
        <f>IF(L481="yes",+INDEX('Final Comp Values'!$AY:$AY,MATCH('Monthy Targets'!$B481,'Final Comp Values'!$C:$C,0)),0)</f>
        <v>2.54</v>
      </c>
      <c r="Y481" s="462">
        <f>IF(M481="yes",+INDEX('Final Comp Values'!$BN:$BN,MATCH('Monthy Targets'!$B481,'Final Comp Values'!$C:$C,0)),0)</f>
        <v>2.54</v>
      </c>
      <c r="Z481" s="462">
        <f>IF(N481="yes",+INDEX('Final Comp Values'!$BN:$BN,MATCH('Monthy Targets'!$B481,'Final Comp Values'!$C:$C,0)),0)</f>
        <v>2.54</v>
      </c>
      <c r="AA481" s="462">
        <f>IF(O481="yes",+INDEX('Final Comp Values'!$BN:$BN,MATCH('Monthy Targets'!$B481,'Final Comp Values'!$C:$C,0)),0)</f>
        <v>2.54</v>
      </c>
      <c r="AB481" s="462">
        <f>IF(P481="yes",+INDEX('Final Comp Values'!$BR:$BR,MATCH('Monthy Targets'!$B481,'Final Comp Values'!$C:$C,0)),0)</f>
        <v>2.5299999999999998</v>
      </c>
      <c r="AC481" s="462">
        <f>IF(Q481="yes",+INDEX('Final Comp Values'!$BR:$BR,MATCH('Monthy Targets'!$B481,'Final Comp Values'!$C:$C,0)),0)</f>
        <v>0</v>
      </c>
      <c r="AD481" s="462">
        <f>IF(R481="yes",+INDEX('Final Comp Values'!$BR:$BR,MATCH('Monthy Targets'!$B481,'Final Comp Values'!$C:$C,0)),0)</f>
        <v>0</v>
      </c>
      <c r="AE481" s="462">
        <f>IF(S481="yes",+INDEX('Final Comp Values'!$BV:$BV,MATCH('Monthy Targets'!$B481,'Final Comp Values'!$C:$C,0)),0)</f>
        <v>0</v>
      </c>
      <c r="AF481" s="462">
        <f>IF(T481="yes",+INDEX('Final Comp Values'!$BV:$BV,MATCH('Monthy Targets'!$B481,'Final Comp Values'!$C:$C,0)),0)</f>
        <v>0</v>
      </c>
      <c r="AG481" s="462">
        <f>IF(U481="yes",+INDEX('Final Comp Values'!$BV:$BV,MATCH('Monthy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t="str">
        <f>_xlfn.IFNA(+INDEX(Comp1!I:I,MATCH($B482,Comp1!$B:$B,0)),"No")</f>
        <v>Yes</v>
      </c>
      <c r="P482" s="14" t="str">
        <f>_xlfn.IFNA(+INDEX(Comp1!J:J,MATCH($B482,Comp1!$B:$B,0)),"No")</f>
        <v>Yes</v>
      </c>
      <c r="Q482" s="14">
        <f>_xlfn.IFNA(+INDEX(Comp1!K:K,MATCH($B482,Comp1!$B:$B,0)),"No")</f>
        <v>0</v>
      </c>
      <c r="R482" s="14">
        <f>_xlfn.IFNA(+INDEX(Comp1!L:L,MATCH($B482,Comp1!$B:$B,0)),"No")</f>
        <v>0</v>
      </c>
      <c r="S482" s="14">
        <f>_xlfn.IFNA(+INDEX(Comp1!M:M,MATCH($B482,Comp1!$B:$B,0)),"No")</f>
        <v>0</v>
      </c>
      <c r="T482" s="14">
        <f>_xlfn.IFNA(+INDEX(Comp1!N:N,MATCH($B482,Comp1!$B:$B,0)),"No")</f>
        <v>0</v>
      </c>
      <c r="U482" s="14">
        <f>_xlfn.IFNA(+INDEX(Comp1!O:O,MATCH($B482,Comp1!$B:$B,0)),"No")</f>
        <v>0</v>
      </c>
      <c r="V482" s="462">
        <f>IF(J482="yes",+INDEX('Final Comp Values'!$AY:$AY,MATCH('Monthy Targets'!$B482,'Final Comp Values'!C:C,0)),0)</f>
        <v>9.4</v>
      </c>
      <c r="W482" s="462">
        <f>IF(K482="yes",+INDEX('Final Comp Values'!$AY:$AY,MATCH('Monthy Targets'!$B482,'Final Comp Values'!$C:$C,0)),0)</f>
        <v>9.4</v>
      </c>
      <c r="X482" s="462">
        <f>IF(L482="yes",+INDEX('Final Comp Values'!$AY:$AY,MATCH('Monthy Targets'!$B482,'Final Comp Values'!$C:$C,0)),0)</f>
        <v>9.4</v>
      </c>
      <c r="Y482" s="462">
        <f>IF(M482="yes",+INDEX('Final Comp Values'!$BN:$BN,MATCH('Monthy Targets'!$B482,'Final Comp Values'!$C:$C,0)),0)</f>
        <v>9.4</v>
      </c>
      <c r="Z482" s="462">
        <f>IF(N482="yes",+INDEX('Final Comp Values'!$BN:$BN,MATCH('Monthy Targets'!$B482,'Final Comp Values'!$C:$C,0)),0)</f>
        <v>9.4</v>
      </c>
      <c r="AA482" s="462">
        <f>IF(O482="yes",+INDEX('Final Comp Values'!$BN:$BN,MATCH('Monthy Targets'!$B482,'Final Comp Values'!$C:$C,0)),0)</f>
        <v>9.4</v>
      </c>
      <c r="AB482" s="462">
        <f>IF(P482="yes",+INDEX('Final Comp Values'!$BR:$BR,MATCH('Monthy Targets'!$B482,'Final Comp Values'!$C:$C,0)),0)</f>
        <v>9.44</v>
      </c>
      <c r="AC482" s="462">
        <f>IF(Q482="yes",+INDEX('Final Comp Values'!$BR:$BR,MATCH('Monthy Targets'!$B482,'Final Comp Values'!$C:$C,0)),0)</f>
        <v>0</v>
      </c>
      <c r="AD482" s="462">
        <f>IF(R482="yes",+INDEX('Final Comp Values'!$BR:$BR,MATCH('Monthy Targets'!$B482,'Final Comp Values'!$C:$C,0)),0)</f>
        <v>0</v>
      </c>
      <c r="AE482" s="462">
        <f>IF(S482="yes",+INDEX('Final Comp Values'!$BV:$BV,MATCH('Monthy Targets'!$B482,'Final Comp Values'!$C:$C,0)),0)</f>
        <v>0</v>
      </c>
      <c r="AF482" s="462">
        <f>IF(T482="yes",+INDEX('Final Comp Values'!$BV:$BV,MATCH('Monthy Targets'!$B482,'Final Comp Values'!$C:$C,0)),0)</f>
        <v>0</v>
      </c>
      <c r="AG482" s="462">
        <f>IF(U482="yes",+INDEX('Final Comp Values'!$BV:$BV,MATCH('Monthy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t="str">
        <f>_xlfn.IFNA(+INDEX(Comp1!I:I,MATCH($B483,Comp1!$B:$B,0)),"No")</f>
        <v>Yes</v>
      </c>
      <c r="P483" s="14" t="str">
        <f>_xlfn.IFNA(+INDEX(Comp1!J:J,MATCH($B483,Comp1!$B:$B,0)),"No")</f>
        <v>Yes</v>
      </c>
      <c r="Q483" s="14">
        <f>_xlfn.IFNA(+INDEX(Comp1!K:K,MATCH($B483,Comp1!$B:$B,0)),"No")</f>
        <v>0</v>
      </c>
      <c r="R483" s="14">
        <f>_xlfn.IFNA(+INDEX(Comp1!L:L,MATCH($B483,Comp1!$B:$B,0)),"No")</f>
        <v>0</v>
      </c>
      <c r="S483" s="14">
        <f>_xlfn.IFNA(+INDEX(Comp1!M:M,MATCH($B483,Comp1!$B:$B,0)),"No")</f>
        <v>0</v>
      </c>
      <c r="T483" s="14">
        <f>_xlfn.IFNA(+INDEX(Comp1!N:N,MATCH($B483,Comp1!$B:$B,0)),"No")</f>
        <v>0</v>
      </c>
      <c r="U483" s="14">
        <f>_xlfn.IFNA(+INDEX(Comp1!O:O,MATCH($B483,Comp1!$B:$B,0)),"No")</f>
        <v>0</v>
      </c>
      <c r="V483" s="462">
        <f>IF(J483="yes",+INDEX('Final Comp Values'!$AY:$AY,MATCH('Monthy Targets'!$B483,'Final Comp Values'!C:C,0)),0)</f>
        <v>15.33</v>
      </c>
      <c r="W483" s="462">
        <f>IF(K483="yes",+INDEX('Final Comp Values'!$AY:$AY,MATCH('Monthy Targets'!$B483,'Final Comp Values'!$C:$C,0)),0)</f>
        <v>15.33</v>
      </c>
      <c r="X483" s="462">
        <f>IF(L483="yes",+INDEX('Final Comp Values'!$AY:$AY,MATCH('Monthy Targets'!$B483,'Final Comp Values'!$C:$C,0)),0)</f>
        <v>15.33</v>
      </c>
      <c r="Y483" s="462">
        <f>IF(M483="yes",+INDEX('Final Comp Values'!$BN:$BN,MATCH('Monthy Targets'!$B483,'Final Comp Values'!$C:$C,0)),0)</f>
        <v>15.33</v>
      </c>
      <c r="Z483" s="462">
        <f>IF(N483="yes",+INDEX('Final Comp Values'!$BN:$BN,MATCH('Monthy Targets'!$B483,'Final Comp Values'!$C:$C,0)),0)</f>
        <v>15.33</v>
      </c>
      <c r="AA483" s="462">
        <f>IF(O483="yes",+INDEX('Final Comp Values'!$BN:$BN,MATCH('Monthy Targets'!$B483,'Final Comp Values'!$C:$C,0)),0)</f>
        <v>15.33</v>
      </c>
      <c r="AB483" s="462">
        <f>IF(P483="yes",+INDEX('Final Comp Values'!$BR:$BR,MATCH('Monthy Targets'!$B483,'Final Comp Values'!$C:$C,0)),0)</f>
        <v>15.43</v>
      </c>
      <c r="AC483" s="462">
        <f>IF(Q483="yes",+INDEX('Final Comp Values'!$BR:$BR,MATCH('Monthy Targets'!$B483,'Final Comp Values'!$C:$C,0)),0)</f>
        <v>0</v>
      </c>
      <c r="AD483" s="462">
        <f>IF(R483="yes",+INDEX('Final Comp Values'!$BR:$BR,MATCH('Monthy Targets'!$B483,'Final Comp Values'!$C:$C,0)),0)</f>
        <v>0</v>
      </c>
      <c r="AE483" s="462">
        <f>IF(S483="yes",+INDEX('Final Comp Values'!$BV:$BV,MATCH('Monthy Targets'!$B483,'Final Comp Values'!$C:$C,0)),0)</f>
        <v>0</v>
      </c>
      <c r="AF483" s="462">
        <f>IF(T483="yes",+INDEX('Final Comp Values'!$BV:$BV,MATCH('Monthy Targets'!$B483,'Final Comp Values'!$C:$C,0)),0)</f>
        <v>0</v>
      </c>
      <c r="AG483" s="462">
        <f>IF(U483="yes",+INDEX('Final Comp Values'!$BV:$BV,MATCH('Monthy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t="str">
        <f>_xlfn.IFNA(+INDEX(Comp1!I:I,MATCH($B484,Comp1!$B:$B,0)),"No")</f>
        <v>Yes</v>
      </c>
      <c r="P484" s="14" t="str">
        <f>_xlfn.IFNA(+INDEX(Comp1!J:J,MATCH($B484,Comp1!$B:$B,0)),"No")</f>
        <v>Yes</v>
      </c>
      <c r="Q484" s="14">
        <f>_xlfn.IFNA(+INDEX(Comp1!K:K,MATCH($B484,Comp1!$B:$B,0)),"No")</f>
        <v>0</v>
      </c>
      <c r="R484" s="14">
        <f>_xlfn.IFNA(+INDEX(Comp1!L:L,MATCH($B484,Comp1!$B:$B,0)),"No")</f>
        <v>0</v>
      </c>
      <c r="S484" s="14">
        <f>_xlfn.IFNA(+INDEX(Comp1!M:M,MATCH($B484,Comp1!$B:$B,0)),"No")</f>
        <v>0</v>
      </c>
      <c r="T484" s="14">
        <f>_xlfn.IFNA(+INDEX(Comp1!N:N,MATCH($B484,Comp1!$B:$B,0)),"No")</f>
        <v>0</v>
      </c>
      <c r="U484" s="14">
        <f>_xlfn.IFNA(+INDEX(Comp1!O:O,MATCH($B484,Comp1!$B:$B,0)),"No")</f>
        <v>0</v>
      </c>
      <c r="V484" s="462">
        <f>IF(J484="yes",+INDEX('Final Comp Values'!$AY:$AY,MATCH('Monthy Targets'!$B484,'Final Comp Values'!C:C,0)),0)</f>
        <v>4.7</v>
      </c>
      <c r="W484" s="462">
        <f>IF(K484="yes",+INDEX('Final Comp Values'!$AY:$AY,MATCH('Monthy Targets'!$B484,'Final Comp Values'!$C:$C,0)),0)</f>
        <v>4.7</v>
      </c>
      <c r="X484" s="462">
        <f>IF(L484="yes",+INDEX('Final Comp Values'!$AY:$AY,MATCH('Monthy Targets'!$B484,'Final Comp Values'!$C:$C,0)),0)</f>
        <v>4.7</v>
      </c>
      <c r="Y484" s="462">
        <f>IF(M484="yes",+INDEX('Final Comp Values'!$BN:$BN,MATCH('Monthy Targets'!$B484,'Final Comp Values'!$C:$C,0)),0)</f>
        <v>4.7</v>
      </c>
      <c r="Z484" s="462">
        <f>IF(N484="yes",+INDEX('Final Comp Values'!$BN:$BN,MATCH('Monthy Targets'!$B484,'Final Comp Values'!$C:$C,0)),0)</f>
        <v>4.7</v>
      </c>
      <c r="AA484" s="462">
        <f>IF(O484="yes",+INDEX('Final Comp Values'!$BN:$BN,MATCH('Monthy Targets'!$B484,'Final Comp Values'!$C:$C,0)),0)</f>
        <v>4.7</v>
      </c>
      <c r="AB484" s="462">
        <f>IF(P484="yes",+INDEX('Final Comp Values'!$BR:$BR,MATCH('Monthy Targets'!$B484,'Final Comp Values'!$C:$C,0)),0)</f>
        <v>4.72</v>
      </c>
      <c r="AC484" s="462">
        <f>IF(Q484="yes",+INDEX('Final Comp Values'!$BR:$BR,MATCH('Monthy Targets'!$B484,'Final Comp Values'!$C:$C,0)),0)</f>
        <v>0</v>
      </c>
      <c r="AD484" s="462">
        <f>IF(R484="yes",+INDEX('Final Comp Values'!$BR:$BR,MATCH('Monthy Targets'!$B484,'Final Comp Values'!$C:$C,0)),0)</f>
        <v>0</v>
      </c>
      <c r="AE484" s="462">
        <f>IF(S484="yes",+INDEX('Final Comp Values'!$BV:$BV,MATCH('Monthy Targets'!$B484,'Final Comp Values'!$C:$C,0)),0)</f>
        <v>0</v>
      </c>
      <c r="AF484" s="462">
        <f>IF(T484="yes",+INDEX('Final Comp Values'!$BV:$BV,MATCH('Monthy Targets'!$B484,'Final Comp Values'!$C:$C,0)),0)</f>
        <v>0</v>
      </c>
      <c r="AG484" s="462">
        <f>IF(U484="yes",+INDEX('Final Comp Values'!$BV:$BV,MATCH('Monthy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t="str">
        <f>_xlfn.IFNA(+INDEX(Comp1!I:I,MATCH($B485,Comp1!$B:$B,0)),"No")</f>
        <v>Yes</v>
      </c>
      <c r="P485" s="14" t="str">
        <f>_xlfn.IFNA(+INDEX(Comp1!J:J,MATCH($B485,Comp1!$B:$B,0)),"No")</f>
        <v>Yes</v>
      </c>
      <c r="Q485" s="14">
        <f>_xlfn.IFNA(+INDEX(Comp1!K:K,MATCH($B485,Comp1!$B:$B,0)),"No")</f>
        <v>0</v>
      </c>
      <c r="R485" s="14">
        <f>_xlfn.IFNA(+INDEX(Comp1!L:L,MATCH($B485,Comp1!$B:$B,0)),"No")</f>
        <v>0</v>
      </c>
      <c r="S485" s="14">
        <f>_xlfn.IFNA(+INDEX(Comp1!M:M,MATCH($B485,Comp1!$B:$B,0)),"No")</f>
        <v>0</v>
      </c>
      <c r="T485" s="14">
        <f>_xlfn.IFNA(+INDEX(Comp1!N:N,MATCH($B485,Comp1!$B:$B,0)),"No")</f>
        <v>0</v>
      </c>
      <c r="U485" s="14">
        <f>_xlfn.IFNA(+INDEX(Comp1!O:O,MATCH($B485,Comp1!$B:$B,0)),"No")</f>
        <v>0</v>
      </c>
      <c r="V485" s="462">
        <f>IF(J485="yes",+INDEX('Final Comp Values'!$AY:$AY,MATCH('Monthy Targets'!$B485,'Final Comp Values'!C:C,0)),0)</f>
        <v>6.61</v>
      </c>
      <c r="W485" s="462">
        <f>IF(K485="yes",+INDEX('Final Comp Values'!$AY:$AY,MATCH('Monthy Targets'!$B485,'Final Comp Values'!$C:$C,0)),0)</f>
        <v>6.61</v>
      </c>
      <c r="X485" s="462">
        <f>IF(L485="yes",+INDEX('Final Comp Values'!$AY:$AY,MATCH('Monthy Targets'!$B485,'Final Comp Values'!$C:$C,0)),0)</f>
        <v>6.61</v>
      </c>
      <c r="Y485" s="462">
        <f>IF(M485="yes",+INDEX('Final Comp Values'!$BN:$BN,MATCH('Monthy Targets'!$B485,'Final Comp Values'!$C:$C,0)),0)</f>
        <v>6.61</v>
      </c>
      <c r="Z485" s="462">
        <f>IF(N485="yes",+INDEX('Final Comp Values'!$BN:$BN,MATCH('Monthy Targets'!$B485,'Final Comp Values'!$C:$C,0)),0)</f>
        <v>6.61</v>
      </c>
      <c r="AA485" s="462">
        <f>IF(O485="yes",+INDEX('Final Comp Values'!$BN:$BN,MATCH('Monthy Targets'!$B485,'Final Comp Values'!$C:$C,0)),0)</f>
        <v>6.61</v>
      </c>
      <c r="AB485" s="462">
        <f>IF(P485="yes",+INDEX('Final Comp Values'!$BR:$BR,MATCH('Monthy Targets'!$B485,'Final Comp Values'!$C:$C,0)),0)</f>
        <v>6.65</v>
      </c>
      <c r="AC485" s="462">
        <f>IF(Q485="yes",+INDEX('Final Comp Values'!$BR:$BR,MATCH('Monthy Targets'!$B485,'Final Comp Values'!$C:$C,0)),0)</f>
        <v>0</v>
      </c>
      <c r="AD485" s="462">
        <f>IF(R485="yes",+INDEX('Final Comp Values'!$BR:$BR,MATCH('Monthy Targets'!$B485,'Final Comp Values'!$C:$C,0)),0)</f>
        <v>0</v>
      </c>
      <c r="AE485" s="462">
        <f>IF(S485="yes",+INDEX('Final Comp Values'!$BV:$BV,MATCH('Monthy Targets'!$B485,'Final Comp Values'!$C:$C,0)),0)</f>
        <v>0</v>
      </c>
      <c r="AF485" s="462">
        <f>IF(T485="yes",+INDEX('Final Comp Values'!$BV:$BV,MATCH('Monthy Targets'!$B485,'Final Comp Values'!$C:$C,0)),0)</f>
        <v>0</v>
      </c>
      <c r="AG485" s="462">
        <f>IF(U485="yes",+INDEX('Final Comp Values'!$BV:$BV,MATCH('Monthy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t="str">
        <f>_xlfn.IFNA(+INDEX(Comp1!I:I,MATCH($B486,Comp1!$B:$B,0)),"No")</f>
        <v>Yes</v>
      </c>
      <c r="P486" s="14" t="str">
        <f>_xlfn.IFNA(+INDEX(Comp1!J:J,MATCH($B486,Comp1!$B:$B,0)),"No")</f>
        <v>Yes</v>
      </c>
      <c r="Q486" s="14">
        <f>_xlfn.IFNA(+INDEX(Comp1!K:K,MATCH($B486,Comp1!$B:$B,0)),"No")</f>
        <v>0</v>
      </c>
      <c r="R486" s="14">
        <f>_xlfn.IFNA(+INDEX(Comp1!L:L,MATCH($B486,Comp1!$B:$B,0)),"No")</f>
        <v>0</v>
      </c>
      <c r="S486" s="14">
        <f>_xlfn.IFNA(+INDEX(Comp1!M:M,MATCH($B486,Comp1!$B:$B,0)),"No")</f>
        <v>0</v>
      </c>
      <c r="T486" s="14">
        <f>_xlfn.IFNA(+INDEX(Comp1!N:N,MATCH($B486,Comp1!$B:$B,0)),"No")</f>
        <v>0</v>
      </c>
      <c r="U486" s="14">
        <f>_xlfn.IFNA(+INDEX(Comp1!O:O,MATCH($B486,Comp1!$B:$B,0)),"No")</f>
        <v>0</v>
      </c>
      <c r="V486" s="462">
        <f>IF(J486="yes",+INDEX('Final Comp Values'!$AY:$AY,MATCH('Monthy Targets'!$B486,'Final Comp Values'!C:C,0)),0)</f>
        <v>4.4400000000000004</v>
      </c>
      <c r="W486" s="462">
        <f>IF(K486="yes",+INDEX('Final Comp Values'!$AY:$AY,MATCH('Monthy Targets'!$B486,'Final Comp Values'!$C:$C,0)),0)</f>
        <v>4.4400000000000004</v>
      </c>
      <c r="X486" s="462">
        <f>IF(L486="yes",+INDEX('Final Comp Values'!$AY:$AY,MATCH('Monthy Targets'!$B486,'Final Comp Values'!$C:$C,0)),0)</f>
        <v>4.4400000000000004</v>
      </c>
      <c r="Y486" s="462">
        <f>IF(M486="yes",+INDEX('Final Comp Values'!$BN:$BN,MATCH('Monthy Targets'!$B486,'Final Comp Values'!$C:$C,0)),0)</f>
        <v>4.4400000000000004</v>
      </c>
      <c r="Z486" s="462">
        <f>IF(N486="yes",+INDEX('Final Comp Values'!$BN:$BN,MATCH('Monthy Targets'!$B486,'Final Comp Values'!$C:$C,0)),0)</f>
        <v>4.4400000000000004</v>
      </c>
      <c r="AA486" s="462">
        <f>IF(O486="yes",+INDEX('Final Comp Values'!$BN:$BN,MATCH('Monthy Targets'!$B486,'Final Comp Values'!$C:$C,0)),0)</f>
        <v>4.4400000000000004</v>
      </c>
      <c r="AB486" s="462">
        <f>IF(P486="yes",+INDEX('Final Comp Values'!$BR:$BR,MATCH('Monthy Targets'!$B486,'Final Comp Values'!$C:$C,0)),0)</f>
        <v>4.46</v>
      </c>
      <c r="AC486" s="462">
        <f>IF(Q486="yes",+INDEX('Final Comp Values'!$BR:$BR,MATCH('Monthy Targets'!$B486,'Final Comp Values'!$C:$C,0)),0)</f>
        <v>0</v>
      </c>
      <c r="AD486" s="462">
        <f>IF(R486="yes",+INDEX('Final Comp Values'!$BR:$BR,MATCH('Monthy Targets'!$B486,'Final Comp Values'!$C:$C,0)),0)</f>
        <v>0</v>
      </c>
      <c r="AE486" s="462">
        <f>IF(S486="yes",+INDEX('Final Comp Values'!$BV:$BV,MATCH('Monthy Targets'!$B486,'Final Comp Values'!$C:$C,0)),0)</f>
        <v>0</v>
      </c>
      <c r="AF486" s="462">
        <f>IF(T486="yes",+INDEX('Final Comp Values'!$BV:$BV,MATCH('Monthy Targets'!$B486,'Final Comp Values'!$C:$C,0)),0)</f>
        <v>0</v>
      </c>
      <c r="AG486" s="462">
        <f>IF(U486="yes",+INDEX('Final Comp Values'!$BV:$BV,MATCH('Monthy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t="str">
        <f>_xlfn.IFNA(+INDEX(Comp1!I:I,MATCH($B487,Comp1!$B:$B,0)),"No")</f>
        <v>Yes</v>
      </c>
      <c r="P487" s="14" t="str">
        <f>_xlfn.IFNA(+INDEX(Comp1!J:J,MATCH($B487,Comp1!$B:$B,0)),"No")</f>
        <v>Yes</v>
      </c>
      <c r="Q487" s="14">
        <f>_xlfn.IFNA(+INDEX(Comp1!K:K,MATCH($B487,Comp1!$B:$B,0)),"No")</f>
        <v>0</v>
      </c>
      <c r="R487" s="14">
        <f>_xlfn.IFNA(+INDEX(Comp1!L:L,MATCH($B487,Comp1!$B:$B,0)),"No")</f>
        <v>0</v>
      </c>
      <c r="S487" s="14">
        <f>_xlfn.IFNA(+INDEX(Comp1!M:M,MATCH($B487,Comp1!$B:$B,0)),"No")</f>
        <v>0</v>
      </c>
      <c r="T487" s="14">
        <f>_xlfn.IFNA(+INDEX(Comp1!N:N,MATCH($B487,Comp1!$B:$B,0)),"No")</f>
        <v>0</v>
      </c>
      <c r="U487" s="14">
        <f>_xlfn.IFNA(+INDEX(Comp1!O:O,MATCH($B487,Comp1!$B:$B,0)),"No")</f>
        <v>0</v>
      </c>
      <c r="V487" s="462">
        <f>IF(J487="yes",+INDEX('Final Comp Values'!$AY:$AY,MATCH('Monthy Targets'!$B487,'Final Comp Values'!C:C,0)),0)</f>
        <v>5.79</v>
      </c>
      <c r="W487" s="462">
        <f>IF(K487="yes",+INDEX('Final Comp Values'!$AY:$AY,MATCH('Monthy Targets'!$B487,'Final Comp Values'!$C:$C,0)),0)</f>
        <v>5.79</v>
      </c>
      <c r="X487" s="462">
        <f>IF(L487="yes",+INDEX('Final Comp Values'!$AY:$AY,MATCH('Monthy Targets'!$B487,'Final Comp Values'!$C:$C,0)),0)</f>
        <v>5.79</v>
      </c>
      <c r="Y487" s="462">
        <f>IF(M487="yes",+INDEX('Final Comp Values'!$BN:$BN,MATCH('Monthy Targets'!$B487,'Final Comp Values'!$C:$C,0)),0)</f>
        <v>5.79</v>
      </c>
      <c r="Z487" s="462">
        <f>IF(N487="yes",+INDEX('Final Comp Values'!$BN:$BN,MATCH('Monthy Targets'!$B487,'Final Comp Values'!$C:$C,0)),0)</f>
        <v>5.79</v>
      </c>
      <c r="AA487" s="462">
        <f>IF(O487="yes",+INDEX('Final Comp Values'!$BN:$BN,MATCH('Monthy Targets'!$B487,'Final Comp Values'!$C:$C,0)),0)</f>
        <v>5.79</v>
      </c>
      <c r="AB487" s="462">
        <f>IF(P487="yes",+INDEX('Final Comp Values'!$BR:$BR,MATCH('Monthy Targets'!$B487,'Final Comp Values'!$C:$C,0)),0)</f>
        <v>5.81</v>
      </c>
      <c r="AC487" s="462">
        <f>IF(Q487="yes",+INDEX('Final Comp Values'!$BR:$BR,MATCH('Monthy Targets'!$B487,'Final Comp Values'!$C:$C,0)),0)</f>
        <v>0</v>
      </c>
      <c r="AD487" s="462">
        <f>IF(R487="yes",+INDEX('Final Comp Values'!$BR:$BR,MATCH('Monthy Targets'!$B487,'Final Comp Values'!$C:$C,0)),0)</f>
        <v>0</v>
      </c>
      <c r="AE487" s="462">
        <f>IF(S487="yes",+INDEX('Final Comp Values'!$BV:$BV,MATCH('Monthy Targets'!$B487,'Final Comp Values'!$C:$C,0)),0)</f>
        <v>0</v>
      </c>
      <c r="AF487" s="462">
        <f>IF(T487="yes",+INDEX('Final Comp Values'!$BV:$BV,MATCH('Monthy Targets'!$B487,'Final Comp Values'!$C:$C,0)),0)</f>
        <v>0</v>
      </c>
      <c r="AG487" s="462">
        <f>IF(U487="yes",+INDEX('Final Comp Values'!$BV:$BV,MATCH('Monthy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t="str">
        <f>_xlfn.IFNA(+INDEX(Comp1!I:I,MATCH($B488,Comp1!$B:$B,0)),"No")</f>
        <v>Yes</v>
      </c>
      <c r="P488" s="14" t="str">
        <f>_xlfn.IFNA(+INDEX(Comp1!J:J,MATCH($B488,Comp1!$B:$B,0)),"No")</f>
        <v>Yes</v>
      </c>
      <c r="Q488" s="14">
        <f>_xlfn.IFNA(+INDEX(Comp1!K:K,MATCH($B488,Comp1!$B:$B,0)),"No")</f>
        <v>0</v>
      </c>
      <c r="R488" s="14">
        <f>_xlfn.IFNA(+INDEX(Comp1!L:L,MATCH($B488,Comp1!$B:$B,0)),"No")</f>
        <v>0</v>
      </c>
      <c r="S488" s="14">
        <f>_xlfn.IFNA(+INDEX(Comp1!M:M,MATCH($B488,Comp1!$B:$B,0)),"No")</f>
        <v>0</v>
      </c>
      <c r="T488" s="14">
        <f>_xlfn.IFNA(+INDEX(Comp1!N:N,MATCH($B488,Comp1!$B:$B,0)),"No")</f>
        <v>0</v>
      </c>
      <c r="U488" s="14">
        <f>_xlfn.IFNA(+INDEX(Comp1!O:O,MATCH($B488,Comp1!$B:$B,0)),"No")</f>
        <v>0</v>
      </c>
      <c r="V488" s="462">
        <f>IF(J488="yes",+INDEX('Final Comp Values'!$AY:$AY,MATCH('Monthy Targets'!$B488,'Final Comp Values'!C:C,0)),0)</f>
        <v>27.45</v>
      </c>
      <c r="W488" s="462">
        <f>IF(K488="yes",+INDEX('Final Comp Values'!$AY:$AY,MATCH('Monthy Targets'!$B488,'Final Comp Values'!$C:$C,0)),0)</f>
        <v>27.45</v>
      </c>
      <c r="X488" s="462">
        <f>IF(L488="yes",+INDEX('Final Comp Values'!$AY:$AY,MATCH('Monthy Targets'!$B488,'Final Comp Values'!$C:$C,0)),0)</f>
        <v>27.45</v>
      </c>
      <c r="Y488" s="462">
        <f>IF(M488="yes",+INDEX('Final Comp Values'!$BN:$BN,MATCH('Monthy Targets'!$B488,'Final Comp Values'!$C:$C,0)),0)</f>
        <v>27.45</v>
      </c>
      <c r="Z488" s="462">
        <f>IF(N488="yes",+INDEX('Final Comp Values'!$BN:$BN,MATCH('Monthy Targets'!$B488,'Final Comp Values'!$C:$C,0)),0)</f>
        <v>27.45</v>
      </c>
      <c r="AA488" s="462">
        <f>IF(O488="yes",+INDEX('Final Comp Values'!$BN:$BN,MATCH('Monthy Targets'!$B488,'Final Comp Values'!$C:$C,0)),0)</f>
        <v>27.45</v>
      </c>
      <c r="AB488" s="462">
        <f>IF(P488="yes",+INDEX('Final Comp Values'!$BR:$BR,MATCH('Monthy Targets'!$B488,'Final Comp Values'!$C:$C,0)),0)</f>
        <v>27.59</v>
      </c>
      <c r="AC488" s="462">
        <f>IF(Q488="yes",+INDEX('Final Comp Values'!$BR:$BR,MATCH('Monthy Targets'!$B488,'Final Comp Values'!$C:$C,0)),0)</f>
        <v>0</v>
      </c>
      <c r="AD488" s="462">
        <f>IF(R488="yes",+INDEX('Final Comp Values'!$BR:$BR,MATCH('Monthy Targets'!$B488,'Final Comp Values'!$C:$C,0)),0)</f>
        <v>0</v>
      </c>
      <c r="AE488" s="462">
        <f>IF(S488="yes",+INDEX('Final Comp Values'!$BV:$BV,MATCH('Monthy Targets'!$B488,'Final Comp Values'!$C:$C,0)),0)</f>
        <v>0</v>
      </c>
      <c r="AF488" s="462">
        <f>IF(T488="yes",+INDEX('Final Comp Values'!$BV:$BV,MATCH('Monthy Targets'!$B488,'Final Comp Values'!$C:$C,0)),0)</f>
        <v>0</v>
      </c>
      <c r="AG488" s="462">
        <f>IF(U488="yes",+INDEX('Final Comp Values'!$BV:$BV,MATCH('Monthy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t="str">
        <f>_xlfn.IFNA(+INDEX(Comp1!I:I,MATCH($B489,Comp1!$B:$B,0)),"No")</f>
        <v>Yes</v>
      </c>
      <c r="P489" s="14" t="str">
        <f>_xlfn.IFNA(+INDEX(Comp1!J:J,MATCH($B489,Comp1!$B:$B,0)),"No")</f>
        <v>Yes</v>
      </c>
      <c r="Q489" s="14">
        <f>_xlfn.IFNA(+INDEX(Comp1!K:K,MATCH($B489,Comp1!$B:$B,0)),"No")</f>
        <v>0</v>
      </c>
      <c r="R489" s="14">
        <f>_xlfn.IFNA(+INDEX(Comp1!L:L,MATCH($B489,Comp1!$B:$B,0)),"No")</f>
        <v>0</v>
      </c>
      <c r="S489" s="14">
        <f>_xlfn.IFNA(+INDEX(Comp1!M:M,MATCH($B489,Comp1!$B:$B,0)),"No")</f>
        <v>0</v>
      </c>
      <c r="T489" s="14">
        <f>_xlfn.IFNA(+INDEX(Comp1!N:N,MATCH($B489,Comp1!$B:$B,0)),"No")</f>
        <v>0</v>
      </c>
      <c r="U489" s="14">
        <f>_xlfn.IFNA(+INDEX(Comp1!O:O,MATCH($B489,Comp1!$B:$B,0)),"No")</f>
        <v>0</v>
      </c>
      <c r="V489" s="462">
        <f>IF(J489="yes",+INDEX('Final Comp Values'!$AY:$AY,MATCH('Monthy Targets'!$B489,'Final Comp Values'!C:C,0)),0)</f>
        <v>0.68</v>
      </c>
      <c r="W489" s="462">
        <f>IF(K489="yes",+INDEX('Final Comp Values'!$AY:$AY,MATCH('Monthy Targets'!$B489,'Final Comp Values'!$C:$C,0)),0)</f>
        <v>0.68</v>
      </c>
      <c r="X489" s="462">
        <f>IF(L489="yes",+INDEX('Final Comp Values'!$AY:$AY,MATCH('Monthy Targets'!$B489,'Final Comp Values'!$C:$C,0)),0)</f>
        <v>0.68</v>
      </c>
      <c r="Y489" s="462">
        <f>IF(M489="yes",+INDEX('Final Comp Values'!$BN:$BN,MATCH('Monthy Targets'!$B489,'Final Comp Values'!$C:$C,0)),0)</f>
        <v>0.68</v>
      </c>
      <c r="Z489" s="462">
        <f>IF(N489="yes",+INDEX('Final Comp Values'!$BN:$BN,MATCH('Monthy Targets'!$B489,'Final Comp Values'!$C:$C,0)),0)</f>
        <v>0.68</v>
      </c>
      <c r="AA489" s="462">
        <f>IF(O489="yes",+INDEX('Final Comp Values'!$BN:$BN,MATCH('Monthy Targets'!$B489,'Final Comp Values'!$C:$C,0)),0)</f>
        <v>0.68</v>
      </c>
      <c r="AB489" s="462">
        <f>IF(P489="yes",+INDEX('Final Comp Values'!$BR:$BR,MATCH('Monthy Targets'!$B489,'Final Comp Values'!$C:$C,0)),0)</f>
        <v>0.68</v>
      </c>
      <c r="AC489" s="462">
        <f>IF(Q489="yes",+INDEX('Final Comp Values'!$BR:$BR,MATCH('Monthy Targets'!$B489,'Final Comp Values'!$C:$C,0)),0)</f>
        <v>0</v>
      </c>
      <c r="AD489" s="462">
        <f>IF(R489="yes",+INDEX('Final Comp Values'!$BR:$BR,MATCH('Monthy Targets'!$B489,'Final Comp Values'!$C:$C,0)),0)</f>
        <v>0</v>
      </c>
      <c r="AE489" s="462">
        <f>IF(S489="yes",+INDEX('Final Comp Values'!$BV:$BV,MATCH('Monthy Targets'!$B489,'Final Comp Values'!$C:$C,0)),0)</f>
        <v>0</v>
      </c>
      <c r="AF489" s="462">
        <f>IF(T489="yes",+INDEX('Final Comp Values'!$BV:$BV,MATCH('Monthy Targets'!$B489,'Final Comp Values'!$C:$C,0)),0)</f>
        <v>0</v>
      </c>
      <c r="AG489" s="462">
        <f>IF(U489="yes",+INDEX('Final Comp Values'!$BV:$BV,MATCH('Monthy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t="str">
        <f>_xlfn.IFNA(+INDEX(Comp1!I:I,MATCH($B490,Comp1!$B:$B,0)),"No")</f>
        <v>Yes</v>
      </c>
      <c r="P490" s="14" t="str">
        <f>_xlfn.IFNA(+INDEX(Comp1!J:J,MATCH($B490,Comp1!$B:$B,0)),"No")</f>
        <v>Yes</v>
      </c>
      <c r="Q490" s="14">
        <f>_xlfn.IFNA(+INDEX(Comp1!K:K,MATCH($B490,Comp1!$B:$B,0)),"No")</f>
        <v>0</v>
      </c>
      <c r="R490" s="14">
        <f>_xlfn.IFNA(+INDEX(Comp1!L:L,MATCH($B490,Comp1!$B:$B,0)),"No")</f>
        <v>0</v>
      </c>
      <c r="S490" s="14">
        <f>_xlfn.IFNA(+INDEX(Comp1!M:M,MATCH($B490,Comp1!$B:$B,0)),"No")</f>
        <v>0</v>
      </c>
      <c r="T490" s="14">
        <f>_xlfn.IFNA(+INDEX(Comp1!N:N,MATCH($B490,Comp1!$B:$B,0)),"No")</f>
        <v>0</v>
      </c>
      <c r="U490" s="14">
        <f>_xlfn.IFNA(+INDEX(Comp1!O:O,MATCH($B490,Comp1!$B:$B,0)),"No")</f>
        <v>0</v>
      </c>
      <c r="V490" s="462">
        <f>IF(J490="yes",+INDEX('Final Comp Values'!$AY:$AY,MATCH('Monthy Targets'!$B490,'Final Comp Values'!C:C,0)),0)</f>
        <v>5.09</v>
      </c>
      <c r="W490" s="462">
        <f>IF(K490="yes",+INDEX('Final Comp Values'!$AY:$AY,MATCH('Monthy Targets'!$B490,'Final Comp Values'!$C:$C,0)),0)</f>
        <v>5.09</v>
      </c>
      <c r="X490" s="462">
        <f>IF(L490="yes",+INDEX('Final Comp Values'!$AY:$AY,MATCH('Monthy Targets'!$B490,'Final Comp Values'!$C:$C,0)),0)</f>
        <v>5.09</v>
      </c>
      <c r="Y490" s="462">
        <f>IF(M490="yes",+INDEX('Final Comp Values'!$BN:$BN,MATCH('Monthy Targets'!$B490,'Final Comp Values'!$C:$C,0)),0)</f>
        <v>5.09</v>
      </c>
      <c r="Z490" s="462">
        <f>IF(N490="yes",+INDEX('Final Comp Values'!$BN:$BN,MATCH('Monthy Targets'!$B490,'Final Comp Values'!$C:$C,0)),0)</f>
        <v>5.09</v>
      </c>
      <c r="AA490" s="462">
        <f>IF(O490="yes",+INDEX('Final Comp Values'!$BN:$BN,MATCH('Monthy Targets'!$B490,'Final Comp Values'!$C:$C,0)),0)</f>
        <v>5.09</v>
      </c>
      <c r="AB490" s="462">
        <f>IF(P490="yes",+INDEX('Final Comp Values'!$BR:$BR,MATCH('Monthy Targets'!$B490,'Final Comp Values'!$C:$C,0)),0)</f>
        <v>5.1100000000000003</v>
      </c>
      <c r="AC490" s="462">
        <f>IF(Q490="yes",+INDEX('Final Comp Values'!$BR:$BR,MATCH('Monthy Targets'!$B490,'Final Comp Values'!$C:$C,0)),0)</f>
        <v>0</v>
      </c>
      <c r="AD490" s="462">
        <f>IF(R490="yes",+INDEX('Final Comp Values'!$BR:$BR,MATCH('Monthy Targets'!$B490,'Final Comp Values'!$C:$C,0)),0)</f>
        <v>0</v>
      </c>
      <c r="AE490" s="462">
        <f>IF(S490="yes",+INDEX('Final Comp Values'!$BV:$BV,MATCH('Monthy Targets'!$B490,'Final Comp Values'!$C:$C,0)),0)</f>
        <v>0</v>
      </c>
      <c r="AF490" s="462">
        <f>IF(T490="yes",+INDEX('Final Comp Values'!$BV:$BV,MATCH('Monthy Targets'!$B490,'Final Comp Values'!$C:$C,0)),0)</f>
        <v>0</v>
      </c>
      <c r="AG490" s="462">
        <f>IF(U490="yes",+INDEX('Final Comp Values'!$BV:$BV,MATCH('Monthy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t="str">
        <f>_xlfn.IFNA(+INDEX(Comp1!I:I,MATCH($B491,Comp1!$B:$B,0)),"No")</f>
        <v>Yes</v>
      </c>
      <c r="P491" s="14" t="str">
        <f>_xlfn.IFNA(+INDEX(Comp1!J:J,MATCH($B491,Comp1!$B:$B,0)),"No")</f>
        <v>Yes</v>
      </c>
      <c r="Q491" s="14">
        <f>_xlfn.IFNA(+INDEX(Comp1!K:K,MATCH($B491,Comp1!$B:$B,0)),"No")</f>
        <v>0</v>
      </c>
      <c r="R491" s="14">
        <f>_xlfn.IFNA(+INDEX(Comp1!L:L,MATCH($B491,Comp1!$B:$B,0)),"No")</f>
        <v>0</v>
      </c>
      <c r="S491" s="14">
        <f>_xlfn.IFNA(+INDEX(Comp1!M:M,MATCH($B491,Comp1!$B:$B,0)),"No")</f>
        <v>0</v>
      </c>
      <c r="T491" s="14">
        <f>_xlfn.IFNA(+INDEX(Comp1!N:N,MATCH($B491,Comp1!$B:$B,0)),"No")</f>
        <v>0</v>
      </c>
      <c r="U491" s="14">
        <f>_xlfn.IFNA(+INDEX(Comp1!O:O,MATCH($B491,Comp1!$B:$B,0)),"No")</f>
        <v>0</v>
      </c>
      <c r="V491" s="462">
        <f>IF(J491="yes",+INDEX('Final Comp Values'!$AY:$AY,MATCH('Monthy Targets'!$B491,'Final Comp Values'!C:C,0)),0)</f>
        <v>4.5199999999999996</v>
      </c>
      <c r="W491" s="462">
        <f>IF(K491="yes",+INDEX('Final Comp Values'!$AY:$AY,MATCH('Monthy Targets'!$B491,'Final Comp Values'!$C:$C,0)),0)</f>
        <v>4.5199999999999996</v>
      </c>
      <c r="X491" s="462">
        <f>IF(L491="yes",+INDEX('Final Comp Values'!$AY:$AY,MATCH('Monthy Targets'!$B491,'Final Comp Values'!$C:$C,0)),0)</f>
        <v>4.5199999999999996</v>
      </c>
      <c r="Y491" s="462">
        <f>IF(M491="yes",+INDEX('Final Comp Values'!$BN:$BN,MATCH('Monthy Targets'!$B491,'Final Comp Values'!$C:$C,0)),0)</f>
        <v>4.5199999999999996</v>
      </c>
      <c r="Z491" s="462">
        <f>IF(N491="yes",+INDEX('Final Comp Values'!$BN:$BN,MATCH('Monthy Targets'!$B491,'Final Comp Values'!$C:$C,0)),0)</f>
        <v>4.5199999999999996</v>
      </c>
      <c r="AA491" s="462">
        <f>IF(O491="yes",+INDEX('Final Comp Values'!$BN:$BN,MATCH('Monthy Targets'!$B491,'Final Comp Values'!$C:$C,0)),0)</f>
        <v>4.5199999999999996</v>
      </c>
      <c r="AB491" s="462">
        <f>IF(P491="yes",+INDEX('Final Comp Values'!$BR:$BR,MATCH('Monthy Targets'!$B491,'Final Comp Values'!$C:$C,0)),0)</f>
        <v>4.54</v>
      </c>
      <c r="AC491" s="462">
        <f>IF(Q491="yes",+INDEX('Final Comp Values'!$BR:$BR,MATCH('Monthy Targets'!$B491,'Final Comp Values'!$C:$C,0)),0)</f>
        <v>0</v>
      </c>
      <c r="AD491" s="462">
        <f>IF(R491="yes",+INDEX('Final Comp Values'!$BR:$BR,MATCH('Monthy Targets'!$B491,'Final Comp Values'!$C:$C,0)),0)</f>
        <v>0</v>
      </c>
      <c r="AE491" s="462">
        <f>IF(S491="yes",+INDEX('Final Comp Values'!$BV:$BV,MATCH('Monthy Targets'!$B491,'Final Comp Values'!$C:$C,0)),0)</f>
        <v>0</v>
      </c>
      <c r="AF491" s="462">
        <f>IF(T491="yes",+INDEX('Final Comp Values'!$BV:$BV,MATCH('Monthy Targets'!$B491,'Final Comp Values'!$C:$C,0)),0)</f>
        <v>0</v>
      </c>
      <c r="AG491" s="462">
        <f>IF(U491="yes",+INDEX('Final Comp Values'!$BV:$BV,MATCH('Monthy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t="str">
        <f>_xlfn.IFNA(+INDEX(Comp1!I:I,MATCH($B492,Comp1!$B:$B,0)),"No")</f>
        <v>Yes</v>
      </c>
      <c r="P492" s="14" t="str">
        <f>_xlfn.IFNA(+INDEX(Comp1!J:J,MATCH($B492,Comp1!$B:$B,0)),"No")</f>
        <v>Yes</v>
      </c>
      <c r="Q492" s="14">
        <f>_xlfn.IFNA(+INDEX(Comp1!K:K,MATCH($B492,Comp1!$B:$B,0)),"No")</f>
        <v>0</v>
      </c>
      <c r="R492" s="14">
        <f>_xlfn.IFNA(+INDEX(Comp1!L:L,MATCH($B492,Comp1!$B:$B,0)),"No")</f>
        <v>0</v>
      </c>
      <c r="S492" s="14">
        <f>_xlfn.IFNA(+INDEX(Comp1!M:M,MATCH($B492,Comp1!$B:$B,0)),"No")</f>
        <v>0</v>
      </c>
      <c r="T492" s="14">
        <f>_xlfn.IFNA(+INDEX(Comp1!N:N,MATCH($B492,Comp1!$B:$B,0)),"No")</f>
        <v>0</v>
      </c>
      <c r="U492" s="14">
        <f>_xlfn.IFNA(+INDEX(Comp1!O:O,MATCH($B492,Comp1!$B:$B,0)),"No")</f>
        <v>0</v>
      </c>
      <c r="V492" s="462">
        <f>IF(J492="yes",+INDEX('Final Comp Values'!$AY:$AY,MATCH('Monthy Targets'!$B492,'Final Comp Values'!C:C,0)),0)</f>
        <v>6.87</v>
      </c>
      <c r="W492" s="462">
        <f>IF(K492="yes",+INDEX('Final Comp Values'!$AY:$AY,MATCH('Monthy Targets'!$B492,'Final Comp Values'!$C:$C,0)),0)</f>
        <v>6.87</v>
      </c>
      <c r="X492" s="462">
        <f>IF(L492="yes",+INDEX('Final Comp Values'!$AY:$AY,MATCH('Monthy Targets'!$B492,'Final Comp Values'!$C:$C,0)),0)</f>
        <v>6.87</v>
      </c>
      <c r="Y492" s="462">
        <f>IF(M492="yes",+INDEX('Final Comp Values'!$BN:$BN,MATCH('Monthy Targets'!$B492,'Final Comp Values'!$C:$C,0)),0)</f>
        <v>6.87</v>
      </c>
      <c r="Z492" s="462">
        <f>IF(N492="yes",+INDEX('Final Comp Values'!$BN:$BN,MATCH('Monthy Targets'!$B492,'Final Comp Values'!$C:$C,0)),0)</f>
        <v>6.87</v>
      </c>
      <c r="AA492" s="462">
        <f>IF(O492="yes",+INDEX('Final Comp Values'!$BN:$BN,MATCH('Monthy Targets'!$B492,'Final Comp Values'!$C:$C,0)),0)</f>
        <v>6.87</v>
      </c>
      <c r="AB492" s="462">
        <f>IF(P492="yes",+INDEX('Final Comp Values'!$BR:$BR,MATCH('Monthy Targets'!$B492,'Final Comp Values'!$C:$C,0)),0)</f>
        <v>6.86</v>
      </c>
      <c r="AC492" s="462">
        <f>IF(Q492="yes",+INDEX('Final Comp Values'!$BR:$BR,MATCH('Monthy Targets'!$B492,'Final Comp Values'!$C:$C,0)),0)</f>
        <v>0</v>
      </c>
      <c r="AD492" s="462">
        <f>IF(R492="yes",+INDEX('Final Comp Values'!$BR:$BR,MATCH('Monthy Targets'!$B492,'Final Comp Values'!$C:$C,0)),0)</f>
        <v>0</v>
      </c>
      <c r="AE492" s="462">
        <f>IF(S492="yes",+INDEX('Final Comp Values'!$BV:$BV,MATCH('Monthy Targets'!$B492,'Final Comp Values'!$C:$C,0)),0)</f>
        <v>0</v>
      </c>
      <c r="AF492" s="462">
        <f>IF(T492="yes",+INDEX('Final Comp Values'!$BV:$BV,MATCH('Monthy Targets'!$B492,'Final Comp Values'!$C:$C,0)),0)</f>
        <v>0</v>
      </c>
      <c r="AG492" s="462">
        <f>IF(U492="yes",+INDEX('Final Comp Values'!$BV:$BV,MATCH('Monthy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t="str">
        <f>_xlfn.IFNA(+INDEX(Comp1!I:I,MATCH($B493,Comp1!$B:$B,0)),"No")</f>
        <v>Yes</v>
      </c>
      <c r="P493" s="14" t="str">
        <f>_xlfn.IFNA(+INDEX(Comp1!J:J,MATCH($B493,Comp1!$B:$B,0)),"No")</f>
        <v>Yes</v>
      </c>
      <c r="Q493" s="14">
        <f>_xlfn.IFNA(+INDEX(Comp1!K:K,MATCH($B493,Comp1!$B:$B,0)),"No")</f>
        <v>0</v>
      </c>
      <c r="R493" s="14">
        <f>_xlfn.IFNA(+INDEX(Comp1!L:L,MATCH($B493,Comp1!$B:$B,0)),"No")</f>
        <v>0</v>
      </c>
      <c r="S493" s="14">
        <f>_xlfn.IFNA(+INDEX(Comp1!M:M,MATCH($B493,Comp1!$B:$B,0)),"No")</f>
        <v>0</v>
      </c>
      <c r="T493" s="14">
        <f>_xlfn.IFNA(+INDEX(Comp1!N:N,MATCH($B493,Comp1!$B:$B,0)),"No")</f>
        <v>0</v>
      </c>
      <c r="U493" s="14">
        <f>_xlfn.IFNA(+INDEX(Comp1!O:O,MATCH($B493,Comp1!$B:$B,0)),"No")</f>
        <v>0</v>
      </c>
      <c r="V493" s="462">
        <f>IF(J493="yes",+INDEX('Final Comp Values'!$AY:$AY,MATCH('Monthy Targets'!$B493,'Final Comp Values'!C:C,0)),0)</f>
        <v>4.5199999999999996</v>
      </c>
      <c r="W493" s="462">
        <f>IF(K493="yes",+INDEX('Final Comp Values'!$AY:$AY,MATCH('Monthy Targets'!$B493,'Final Comp Values'!$C:$C,0)),0)</f>
        <v>4.5199999999999996</v>
      </c>
      <c r="X493" s="462">
        <f>IF(L493="yes",+INDEX('Final Comp Values'!$AY:$AY,MATCH('Monthy Targets'!$B493,'Final Comp Values'!$C:$C,0)),0)</f>
        <v>4.5199999999999996</v>
      </c>
      <c r="Y493" s="462">
        <f>IF(M493="yes",+INDEX('Final Comp Values'!$BN:$BN,MATCH('Monthy Targets'!$B493,'Final Comp Values'!$C:$C,0)),0)</f>
        <v>4.5199999999999996</v>
      </c>
      <c r="Z493" s="462">
        <f>IF(N493="yes",+INDEX('Final Comp Values'!$BN:$BN,MATCH('Monthy Targets'!$B493,'Final Comp Values'!$C:$C,0)),0)</f>
        <v>4.5199999999999996</v>
      </c>
      <c r="AA493" s="462">
        <f>IF(O493="yes",+INDEX('Final Comp Values'!$BN:$BN,MATCH('Monthy Targets'!$B493,'Final Comp Values'!$C:$C,0)),0)</f>
        <v>4.5199999999999996</v>
      </c>
      <c r="AB493" s="462">
        <f>IF(P493="yes",+INDEX('Final Comp Values'!$BR:$BR,MATCH('Monthy Targets'!$B493,'Final Comp Values'!$C:$C,0)),0)</f>
        <v>4.55</v>
      </c>
      <c r="AC493" s="462">
        <f>IF(Q493="yes",+INDEX('Final Comp Values'!$BR:$BR,MATCH('Monthy Targets'!$B493,'Final Comp Values'!$C:$C,0)),0)</f>
        <v>0</v>
      </c>
      <c r="AD493" s="462">
        <f>IF(R493="yes",+INDEX('Final Comp Values'!$BR:$BR,MATCH('Monthy Targets'!$B493,'Final Comp Values'!$C:$C,0)),0)</f>
        <v>0</v>
      </c>
      <c r="AE493" s="462">
        <f>IF(S493="yes",+INDEX('Final Comp Values'!$BV:$BV,MATCH('Monthy Targets'!$B493,'Final Comp Values'!$C:$C,0)),0)</f>
        <v>0</v>
      </c>
      <c r="AF493" s="462">
        <f>IF(T493="yes",+INDEX('Final Comp Values'!$BV:$BV,MATCH('Monthy Targets'!$B493,'Final Comp Values'!$C:$C,0)),0)</f>
        <v>0</v>
      </c>
      <c r="AG493" s="462">
        <f>IF(U493="yes",+INDEX('Final Comp Values'!$BV:$BV,MATCH('Monthy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t="str">
        <f>_xlfn.IFNA(+INDEX(Comp1!I:I,MATCH($B494,Comp1!$B:$B,0)),"No")</f>
        <v>Yes</v>
      </c>
      <c r="P494" s="14" t="str">
        <f>_xlfn.IFNA(+INDEX(Comp1!J:J,MATCH($B494,Comp1!$B:$B,0)),"No")</f>
        <v>Yes</v>
      </c>
      <c r="Q494" s="14">
        <f>_xlfn.IFNA(+INDEX(Comp1!K:K,MATCH($B494,Comp1!$B:$B,0)),"No")</f>
        <v>0</v>
      </c>
      <c r="R494" s="14">
        <f>_xlfn.IFNA(+INDEX(Comp1!L:L,MATCH($B494,Comp1!$B:$B,0)),"No")</f>
        <v>0</v>
      </c>
      <c r="S494" s="14">
        <f>_xlfn.IFNA(+INDEX(Comp1!M:M,MATCH($B494,Comp1!$B:$B,0)),"No")</f>
        <v>0</v>
      </c>
      <c r="T494" s="14">
        <f>_xlfn.IFNA(+INDEX(Comp1!N:N,MATCH($B494,Comp1!$B:$B,0)),"No")</f>
        <v>0</v>
      </c>
      <c r="U494" s="14">
        <f>_xlfn.IFNA(+INDEX(Comp1!O:O,MATCH($B494,Comp1!$B:$B,0)),"No")</f>
        <v>0</v>
      </c>
      <c r="V494" s="462">
        <f>IF(J494="yes",+INDEX('Final Comp Values'!$AY:$AY,MATCH('Monthy Targets'!$B494,'Final Comp Values'!C:C,0)),0)</f>
        <v>3.39</v>
      </c>
      <c r="W494" s="462">
        <f>IF(K494="yes",+INDEX('Final Comp Values'!$AY:$AY,MATCH('Monthy Targets'!$B494,'Final Comp Values'!$C:$C,0)),0)</f>
        <v>3.39</v>
      </c>
      <c r="X494" s="462">
        <f>IF(L494="yes",+INDEX('Final Comp Values'!$AY:$AY,MATCH('Monthy Targets'!$B494,'Final Comp Values'!$C:$C,0)),0)</f>
        <v>3.39</v>
      </c>
      <c r="Y494" s="462">
        <f>IF(M494="yes",+INDEX('Final Comp Values'!$BN:$BN,MATCH('Monthy Targets'!$B494,'Final Comp Values'!$C:$C,0)),0)</f>
        <v>3.39</v>
      </c>
      <c r="Z494" s="462">
        <f>IF(N494="yes",+INDEX('Final Comp Values'!$BN:$BN,MATCH('Monthy Targets'!$B494,'Final Comp Values'!$C:$C,0)),0)</f>
        <v>3.39</v>
      </c>
      <c r="AA494" s="462">
        <f>IF(O494="yes",+INDEX('Final Comp Values'!$BN:$BN,MATCH('Monthy Targets'!$B494,'Final Comp Values'!$C:$C,0)),0)</f>
        <v>3.39</v>
      </c>
      <c r="AB494" s="462">
        <f>IF(P494="yes",+INDEX('Final Comp Values'!$BR:$BR,MATCH('Monthy Targets'!$B494,'Final Comp Values'!$C:$C,0)),0)</f>
        <v>3.41</v>
      </c>
      <c r="AC494" s="462">
        <f>IF(Q494="yes",+INDEX('Final Comp Values'!$BR:$BR,MATCH('Monthy Targets'!$B494,'Final Comp Values'!$C:$C,0)),0)</f>
        <v>0</v>
      </c>
      <c r="AD494" s="462">
        <f>IF(R494="yes",+INDEX('Final Comp Values'!$BR:$BR,MATCH('Monthy Targets'!$B494,'Final Comp Values'!$C:$C,0)),0)</f>
        <v>0</v>
      </c>
      <c r="AE494" s="462">
        <f>IF(S494="yes",+INDEX('Final Comp Values'!$BV:$BV,MATCH('Monthy Targets'!$B494,'Final Comp Values'!$C:$C,0)),0)</f>
        <v>0</v>
      </c>
      <c r="AF494" s="462">
        <f>IF(T494="yes",+INDEX('Final Comp Values'!$BV:$BV,MATCH('Monthy Targets'!$B494,'Final Comp Values'!$C:$C,0)),0)</f>
        <v>0</v>
      </c>
      <c r="AG494" s="462">
        <f>IF(U494="yes",+INDEX('Final Comp Values'!$BV:$BV,MATCH('Monthy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t="str">
        <f>_xlfn.IFNA(+INDEX(Comp1!I:I,MATCH($B495,Comp1!$B:$B,0)),"No")</f>
        <v>Yes</v>
      </c>
      <c r="P495" s="14" t="str">
        <f>_xlfn.IFNA(+INDEX(Comp1!J:J,MATCH($B495,Comp1!$B:$B,0)),"No")</f>
        <v>Yes</v>
      </c>
      <c r="Q495" s="14">
        <f>_xlfn.IFNA(+INDEX(Comp1!K:K,MATCH($B495,Comp1!$B:$B,0)),"No")</f>
        <v>0</v>
      </c>
      <c r="R495" s="14">
        <f>_xlfn.IFNA(+INDEX(Comp1!L:L,MATCH($B495,Comp1!$B:$B,0)),"No")</f>
        <v>0</v>
      </c>
      <c r="S495" s="14">
        <f>_xlfn.IFNA(+INDEX(Comp1!M:M,MATCH($B495,Comp1!$B:$B,0)),"No")</f>
        <v>0</v>
      </c>
      <c r="T495" s="14">
        <f>_xlfn.IFNA(+INDEX(Comp1!N:N,MATCH($B495,Comp1!$B:$B,0)),"No")</f>
        <v>0</v>
      </c>
      <c r="U495" s="14">
        <f>_xlfn.IFNA(+INDEX(Comp1!O:O,MATCH($B495,Comp1!$B:$B,0)),"No")</f>
        <v>0</v>
      </c>
      <c r="V495" s="462">
        <f>IF(J495="yes",+INDEX('Final Comp Values'!$AY:$AY,MATCH('Monthy Targets'!$B495,'Final Comp Values'!C:C,0)),0)</f>
        <v>0.15</v>
      </c>
      <c r="W495" s="462">
        <f>IF(K495="yes",+INDEX('Final Comp Values'!$AY:$AY,MATCH('Monthy Targets'!$B495,'Final Comp Values'!$C:$C,0)),0)</f>
        <v>0.15</v>
      </c>
      <c r="X495" s="462">
        <f>IF(L495="yes",+INDEX('Final Comp Values'!$AY:$AY,MATCH('Monthy Targets'!$B495,'Final Comp Values'!$C:$C,0)),0)</f>
        <v>0.15</v>
      </c>
      <c r="Y495" s="462">
        <f>IF(M495="yes",+INDEX('Final Comp Values'!$BN:$BN,MATCH('Monthy Targets'!$B495,'Final Comp Values'!$C:$C,0)),0)</f>
        <v>0.15</v>
      </c>
      <c r="Z495" s="462">
        <f>IF(N495="yes",+INDEX('Final Comp Values'!$BN:$BN,MATCH('Monthy Targets'!$B495,'Final Comp Values'!$C:$C,0)),0)</f>
        <v>0.15</v>
      </c>
      <c r="AA495" s="462">
        <f>IF(O495="yes",+INDEX('Final Comp Values'!$BN:$BN,MATCH('Monthy Targets'!$B495,'Final Comp Values'!$C:$C,0)),0)</f>
        <v>0.15</v>
      </c>
      <c r="AB495" s="462">
        <f>IF(P495="yes",+INDEX('Final Comp Values'!$BR:$BR,MATCH('Monthy Targets'!$B495,'Final Comp Values'!$C:$C,0)),0)</f>
        <v>0.16</v>
      </c>
      <c r="AC495" s="462">
        <f>IF(Q495="yes",+INDEX('Final Comp Values'!$BR:$BR,MATCH('Monthy Targets'!$B495,'Final Comp Values'!$C:$C,0)),0)</f>
        <v>0</v>
      </c>
      <c r="AD495" s="462">
        <f>IF(R495="yes",+INDEX('Final Comp Values'!$BR:$BR,MATCH('Monthy Targets'!$B495,'Final Comp Values'!$C:$C,0)),0)</f>
        <v>0</v>
      </c>
      <c r="AE495" s="462">
        <f>IF(S495="yes",+INDEX('Final Comp Values'!$BV:$BV,MATCH('Monthy Targets'!$B495,'Final Comp Values'!$C:$C,0)),0)</f>
        <v>0</v>
      </c>
      <c r="AF495" s="462">
        <f>IF(T495="yes",+INDEX('Final Comp Values'!$BV:$BV,MATCH('Monthy Targets'!$B495,'Final Comp Values'!$C:$C,0)),0)</f>
        <v>0</v>
      </c>
      <c r="AG495" s="462">
        <f>IF(U495="yes",+INDEX('Final Comp Values'!$BV:$BV,MATCH('Monthy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t="str">
        <f>_xlfn.IFNA(+INDEX(Comp1!I:I,MATCH($B496,Comp1!$B:$B,0)),"No")</f>
        <v>Yes</v>
      </c>
      <c r="P496" s="14" t="str">
        <f>_xlfn.IFNA(+INDEX(Comp1!J:J,MATCH($B496,Comp1!$B:$B,0)),"No")</f>
        <v>Yes</v>
      </c>
      <c r="Q496" s="14">
        <f>_xlfn.IFNA(+INDEX(Comp1!K:K,MATCH($B496,Comp1!$B:$B,0)),"No")</f>
        <v>0</v>
      </c>
      <c r="R496" s="14">
        <f>_xlfn.IFNA(+INDEX(Comp1!L:L,MATCH($B496,Comp1!$B:$B,0)),"No")</f>
        <v>0</v>
      </c>
      <c r="S496" s="14">
        <f>_xlfn.IFNA(+INDEX(Comp1!M:M,MATCH($B496,Comp1!$B:$B,0)),"No")</f>
        <v>0</v>
      </c>
      <c r="T496" s="14">
        <f>_xlfn.IFNA(+INDEX(Comp1!N:N,MATCH($B496,Comp1!$B:$B,0)),"No")</f>
        <v>0</v>
      </c>
      <c r="U496" s="14">
        <f>_xlfn.IFNA(+INDEX(Comp1!O:O,MATCH($B496,Comp1!$B:$B,0)),"No")</f>
        <v>0</v>
      </c>
      <c r="V496" s="462">
        <f>IF(J496="yes",+INDEX('Final Comp Values'!$AY:$AY,MATCH('Monthy Targets'!$B496,'Final Comp Values'!C:C,0)),0)</f>
        <v>2.67</v>
      </c>
      <c r="W496" s="462">
        <f>IF(K496="yes",+INDEX('Final Comp Values'!$AY:$AY,MATCH('Monthy Targets'!$B496,'Final Comp Values'!$C:$C,0)),0)</f>
        <v>2.67</v>
      </c>
      <c r="X496" s="462">
        <f>IF(L496="yes",+INDEX('Final Comp Values'!$AY:$AY,MATCH('Monthy Targets'!$B496,'Final Comp Values'!$C:$C,0)),0)</f>
        <v>2.67</v>
      </c>
      <c r="Y496" s="462">
        <f>IF(M496="yes",+INDEX('Final Comp Values'!$BN:$BN,MATCH('Monthy Targets'!$B496,'Final Comp Values'!$C:$C,0)),0)</f>
        <v>2.67</v>
      </c>
      <c r="Z496" s="462">
        <f>IF(N496="yes",+INDEX('Final Comp Values'!$BN:$BN,MATCH('Monthy Targets'!$B496,'Final Comp Values'!$C:$C,0)),0)</f>
        <v>2.67</v>
      </c>
      <c r="AA496" s="462">
        <f>IF(O496="yes",+INDEX('Final Comp Values'!$BN:$BN,MATCH('Monthy Targets'!$B496,'Final Comp Values'!$C:$C,0)),0)</f>
        <v>2.67</v>
      </c>
      <c r="AB496" s="462">
        <f>IF(P496="yes",+INDEX('Final Comp Values'!$BR:$BR,MATCH('Monthy Targets'!$B496,'Final Comp Values'!$C:$C,0)),0)</f>
        <v>2.67</v>
      </c>
      <c r="AC496" s="462">
        <f>IF(Q496="yes",+INDEX('Final Comp Values'!$BR:$BR,MATCH('Monthy Targets'!$B496,'Final Comp Values'!$C:$C,0)),0)</f>
        <v>0</v>
      </c>
      <c r="AD496" s="462">
        <f>IF(R496="yes",+INDEX('Final Comp Values'!$BR:$BR,MATCH('Monthy Targets'!$B496,'Final Comp Values'!$C:$C,0)),0)</f>
        <v>0</v>
      </c>
      <c r="AE496" s="462">
        <f>IF(S496="yes",+INDEX('Final Comp Values'!$BV:$BV,MATCH('Monthy Targets'!$B496,'Final Comp Values'!$C:$C,0)),0)</f>
        <v>0</v>
      </c>
      <c r="AF496" s="462">
        <f>IF(T496="yes",+INDEX('Final Comp Values'!$BV:$BV,MATCH('Monthy Targets'!$B496,'Final Comp Values'!$C:$C,0)),0)</f>
        <v>0</v>
      </c>
      <c r="AG496" s="462">
        <f>IF(U496="yes",+INDEX('Final Comp Values'!$BV:$BV,MATCH('Monthy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t="str">
        <f>_xlfn.IFNA(+INDEX(Comp1!I:I,MATCH($B497,Comp1!$B:$B,0)),"No")</f>
        <v>Yes</v>
      </c>
      <c r="P497" s="14" t="str">
        <f>_xlfn.IFNA(+INDEX(Comp1!J:J,MATCH($B497,Comp1!$B:$B,0)),"No")</f>
        <v>Yes</v>
      </c>
      <c r="Q497" s="14">
        <f>_xlfn.IFNA(+INDEX(Comp1!K:K,MATCH($B497,Comp1!$B:$B,0)),"No")</f>
        <v>0</v>
      </c>
      <c r="R497" s="14">
        <f>_xlfn.IFNA(+INDEX(Comp1!L:L,MATCH($B497,Comp1!$B:$B,0)),"No")</f>
        <v>0</v>
      </c>
      <c r="S497" s="14">
        <f>_xlfn.IFNA(+INDEX(Comp1!M:M,MATCH($B497,Comp1!$B:$B,0)),"No")</f>
        <v>0</v>
      </c>
      <c r="T497" s="14">
        <f>_xlfn.IFNA(+INDEX(Comp1!N:N,MATCH($B497,Comp1!$B:$B,0)),"No")</f>
        <v>0</v>
      </c>
      <c r="U497" s="14">
        <f>_xlfn.IFNA(+INDEX(Comp1!O:O,MATCH($B497,Comp1!$B:$B,0)),"No")</f>
        <v>0</v>
      </c>
      <c r="V497" s="462">
        <f>IF(J497="yes",+INDEX('Final Comp Values'!$AY:$AY,MATCH('Monthy Targets'!$B497,'Final Comp Values'!C:C,0)),0)</f>
        <v>0.98</v>
      </c>
      <c r="W497" s="462">
        <f>IF(K497="yes",+INDEX('Final Comp Values'!$AY:$AY,MATCH('Monthy Targets'!$B497,'Final Comp Values'!$C:$C,0)),0)</f>
        <v>0.98</v>
      </c>
      <c r="X497" s="462">
        <f>IF(L497="yes",+INDEX('Final Comp Values'!$AY:$AY,MATCH('Monthy Targets'!$B497,'Final Comp Values'!$C:$C,0)),0)</f>
        <v>0.98</v>
      </c>
      <c r="Y497" s="462">
        <f>IF(M497="yes",+INDEX('Final Comp Values'!$BN:$BN,MATCH('Monthy Targets'!$B497,'Final Comp Values'!$C:$C,0)),0)</f>
        <v>0.98</v>
      </c>
      <c r="Z497" s="462">
        <f>IF(N497="yes",+INDEX('Final Comp Values'!$BN:$BN,MATCH('Monthy Targets'!$B497,'Final Comp Values'!$C:$C,0)),0)</f>
        <v>0.98</v>
      </c>
      <c r="AA497" s="462">
        <f>IF(O497="yes",+INDEX('Final Comp Values'!$BN:$BN,MATCH('Monthy Targets'!$B497,'Final Comp Values'!$C:$C,0)),0)</f>
        <v>0.98</v>
      </c>
      <c r="AB497" s="462">
        <f>IF(P497="yes",+INDEX('Final Comp Values'!$BR:$BR,MATCH('Monthy Targets'!$B497,'Final Comp Values'!$C:$C,0)),0)</f>
        <v>0.98</v>
      </c>
      <c r="AC497" s="462">
        <f>IF(Q497="yes",+INDEX('Final Comp Values'!$BR:$BR,MATCH('Monthy Targets'!$B497,'Final Comp Values'!$C:$C,0)),0)</f>
        <v>0</v>
      </c>
      <c r="AD497" s="462">
        <f>IF(R497="yes",+INDEX('Final Comp Values'!$BR:$BR,MATCH('Monthy Targets'!$B497,'Final Comp Values'!$C:$C,0)),0)</f>
        <v>0</v>
      </c>
      <c r="AE497" s="462">
        <f>IF(S497="yes",+INDEX('Final Comp Values'!$BV:$BV,MATCH('Monthy Targets'!$B497,'Final Comp Values'!$C:$C,0)),0)</f>
        <v>0</v>
      </c>
      <c r="AF497" s="462">
        <f>IF(T497="yes",+INDEX('Final Comp Values'!$BV:$BV,MATCH('Monthy Targets'!$B497,'Final Comp Values'!$C:$C,0)),0)</f>
        <v>0</v>
      </c>
      <c r="AG497" s="462">
        <f>IF(U497="yes",+INDEX('Final Comp Values'!$BV:$BV,MATCH('Monthy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t="str">
        <f>_xlfn.IFNA(+INDEX(Comp1!I:I,MATCH($B498,Comp1!$B:$B,0)),"No")</f>
        <v>Yes</v>
      </c>
      <c r="P498" s="14" t="str">
        <f>_xlfn.IFNA(+INDEX(Comp1!J:J,MATCH($B498,Comp1!$B:$B,0)),"No")</f>
        <v>Yes</v>
      </c>
      <c r="Q498" s="14">
        <f>_xlfn.IFNA(+INDEX(Comp1!K:K,MATCH($B498,Comp1!$B:$B,0)),"No")</f>
        <v>0</v>
      </c>
      <c r="R498" s="14">
        <f>_xlfn.IFNA(+INDEX(Comp1!L:L,MATCH($B498,Comp1!$B:$B,0)),"No")</f>
        <v>0</v>
      </c>
      <c r="S498" s="14">
        <f>_xlfn.IFNA(+INDEX(Comp1!M:M,MATCH($B498,Comp1!$B:$B,0)),"No")</f>
        <v>0</v>
      </c>
      <c r="T498" s="14">
        <f>_xlfn.IFNA(+INDEX(Comp1!N:N,MATCH($B498,Comp1!$B:$B,0)),"No")</f>
        <v>0</v>
      </c>
      <c r="U498" s="14">
        <f>_xlfn.IFNA(+INDEX(Comp1!O:O,MATCH($B498,Comp1!$B:$B,0)),"No")</f>
        <v>0</v>
      </c>
      <c r="V498" s="462">
        <f>IF(J498="yes",+INDEX('Final Comp Values'!$AY:$AY,MATCH('Monthy Targets'!$B498,'Final Comp Values'!C:C,0)),0)</f>
        <v>2.56</v>
      </c>
      <c r="W498" s="462">
        <f>IF(K498="yes",+INDEX('Final Comp Values'!$AY:$AY,MATCH('Monthy Targets'!$B498,'Final Comp Values'!$C:$C,0)),0)</f>
        <v>2.56</v>
      </c>
      <c r="X498" s="462">
        <f>IF(L498="yes",+INDEX('Final Comp Values'!$AY:$AY,MATCH('Monthy Targets'!$B498,'Final Comp Values'!$C:$C,0)),0)</f>
        <v>2.56</v>
      </c>
      <c r="Y498" s="462">
        <f>IF(M498="yes",+INDEX('Final Comp Values'!$BN:$BN,MATCH('Monthy Targets'!$B498,'Final Comp Values'!$C:$C,0)),0)</f>
        <v>2.56</v>
      </c>
      <c r="Z498" s="462">
        <f>IF(N498="yes",+INDEX('Final Comp Values'!$BN:$BN,MATCH('Monthy Targets'!$B498,'Final Comp Values'!$C:$C,0)),0)</f>
        <v>2.56</v>
      </c>
      <c r="AA498" s="462">
        <f>IF(O498="yes",+INDEX('Final Comp Values'!$BN:$BN,MATCH('Monthy Targets'!$B498,'Final Comp Values'!$C:$C,0)),0)</f>
        <v>2.56</v>
      </c>
      <c r="AB498" s="462">
        <f>IF(P498="yes",+INDEX('Final Comp Values'!$BR:$BR,MATCH('Monthy Targets'!$B498,'Final Comp Values'!$C:$C,0)),0)</f>
        <v>2.56</v>
      </c>
      <c r="AC498" s="462">
        <f>IF(Q498="yes",+INDEX('Final Comp Values'!$BR:$BR,MATCH('Monthy Targets'!$B498,'Final Comp Values'!$C:$C,0)),0)</f>
        <v>0</v>
      </c>
      <c r="AD498" s="462">
        <f>IF(R498="yes",+INDEX('Final Comp Values'!$BR:$BR,MATCH('Monthy Targets'!$B498,'Final Comp Values'!$C:$C,0)),0)</f>
        <v>0</v>
      </c>
      <c r="AE498" s="462">
        <f>IF(S498="yes",+INDEX('Final Comp Values'!$BV:$BV,MATCH('Monthy Targets'!$B498,'Final Comp Values'!$C:$C,0)),0)</f>
        <v>0</v>
      </c>
      <c r="AF498" s="462">
        <f>IF(T498="yes",+INDEX('Final Comp Values'!$BV:$BV,MATCH('Monthy Targets'!$B498,'Final Comp Values'!$C:$C,0)),0)</f>
        <v>0</v>
      </c>
      <c r="AG498" s="462">
        <f>IF(U498="yes",+INDEX('Final Comp Values'!$BV:$BV,MATCH('Monthy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t="str">
        <f>_xlfn.IFNA(+INDEX(Comp1!I:I,MATCH($B499,Comp1!$B:$B,0)),"No")</f>
        <v>Yes</v>
      </c>
      <c r="P499" s="14" t="str">
        <f>_xlfn.IFNA(+INDEX(Comp1!J:J,MATCH($B499,Comp1!$B:$B,0)),"No")</f>
        <v>Yes</v>
      </c>
      <c r="Q499" s="14">
        <f>_xlfn.IFNA(+INDEX(Comp1!K:K,MATCH($B499,Comp1!$B:$B,0)),"No")</f>
        <v>0</v>
      </c>
      <c r="R499" s="14">
        <f>_xlfn.IFNA(+INDEX(Comp1!L:L,MATCH($B499,Comp1!$B:$B,0)),"No")</f>
        <v>0</v>
      </c>
      <c r="S499" s="14">
        <f>_xlfn.IFNA(+INDEX(Comp1!M:M,MATCH($B499,Comp1!$B:$B,0)),"No")</f>
        <v>0</v>
      </c>
      <c r="T499" s="14">
        <f>_xlfn.IFNA(+INDEX(Comp1!N:N,MATCH($B499,Comp1!$B:$B,0)),"No")</f>
        <v>0</v>
      </c>
      <c r="U499" s="14">
        <f>_xlfn.IFNA(+INDEX(Comp1!O:O,MATCH($B499,Comp1!$B:$B,0)),"No")</f>
        <v>0</v>
      </c>
      <c r="V499" s="462">
        <f>IF(J499="yes",+INDEX('Final Comp Values'!$AY:$AY,MATCH('Monthy Targets'!$B499,'Final Comp Values'!C:C,0)),0)</f>
        <v>1.29</v>
      </c>
      <c r="W499" s="462">
        <f>IF(K499="yes",+INDEX('Final Comp Values'!$AY:$AY,MATCH('Monthy Targets'!$B499,'Final Comp Values'!$C:$C,0)),0)</f>
        <v>1.29</v>
      </c>
      <c r="X499" s="462">
        <f>IF(L499="yes",+INDEX('Final Comp Values'!$AY:$AY,MATCH('Monthy Targets'!$B499,'Final Comp Values'!$C:$C,0)),0)</f>
        <v>1.29</v>
      </c>
      <c r="Y499" s="462">
        <f>IF(M499="yes",+INDEX('Final Comp Values'!$BN:$BN,MATCH('Monthy Targets'!$B499,'Final Comp Values'!$C:$C,0)),0)</f>
        <v>1.29</v>
      </c>
      <c r="Z499" s="462">
        <f>IF(N499="yes",+INDEX('Final Comp Values'!$BN:$BN,MATCH('Monthy Targets'!$B499,'Final Comp Values'!$C:$C,0)),0)</f>
        <v>1.29</v>
      </c>
      <c r="AA499" s="462">
        <f>IF(O499="yes",+INDEX('Final Comp Values'!$BN:$BN,MATCH('Monthy Targets'!$B499,'Final Comp Values'!$C:$C,0)),0)</f>
        <v>1.29</v>
      </c>
      <c r="AB499" s="462">
        <f>IF(P499="yes",+INDEX('Final Comp Values'!$BR:$BR,MATCH('Monthy Targets'!$B499,'Final Comp Values'!$C:$C,0)),0)</f>
        <v>1.29</v>
      </c>
      <c r="AC499" s="462">
        <f>IF(Q499="yes",+INDEX('Final Comp Values'!$BR:$BR,MATCH('Monthy Targets'!$B499,'Final Comp Values'!$C:$C,0)),0)</f>
        <v>0</v>
      </c>
      <c r="AD499" s="462">
        <f>IF(R499="yes",+INDEX('Final Comp Values'!$BR:$BR,MATCH('Monthy Targets'!$B499,'Final Comp Values'!$C:$C,0)),0)</f>
        <v>0</v>
      </c>
      <c r="AE499" s="462">
        <f>IF(S499="yes",+INDEX('Final Comp Values'!$BV:$BV,MATCH('Monthy Targets'!$B499,'Final Comp Values'!$C:$C,0)),0)</f>
        <v>0</v>
      </c>
      <c r="AF499" s="462">
        <f>IF(T499="yes",+INDEX('Final Comp Values'!$BV:$BV,MATCH('Monthy Targets'!$B499,'Final Comp Values'!$C:$C,0)),0)</f>
        <v>0</v>
      </c>
      <c r="AG499" s="462">
        <f>IF(U499="yes",+INDEX('Final Comp Values'!$BV:$BV,MATCH('Monthy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t="str">
        <f>_xlfn.IFNA(+INDEX(Comp1!I:I,MATCH($B500,Comp1!$B:$B,0)),"No")</f>
        <v>Yes</v>
      </c>
      <c r="P500" s="14" t="str">
        <f>_xlfn.IFNA(+INDEX(Comp1!J:J,MATCH($B500,Comp1!$B:$B,0)),"No")</f>
        <v>Yes</v>
      </c>
      <c r="Q500" s="14">
        <f>_xlfn.IFNA(+INDEX(Comp1!K:K,MATCH($B500,Comp1!$B:$B,0)),"No")</f>
        <v>0</v>
      </c>
      <c r="R500" s="14">
        <f>_xlfn.IFNA(+INDEX(Comp1!L:L,MATCH($B500,Comp1!$B:$B,0)),"No")</f>
        <v>0</v>
      </c>
      <c r="S500" s="14">
        <f>_xlfn.IFNA(+INDEX(Comp1!M:M,MATCH($B500,Comp1!$B:$B,0)),"No")</f>
        <v>0</v>
      </c>
      <c r="T500" s="14">
        <f>_xlfn.IFNA(+INDEX(Comp1!N:N,MATCH($B500,Comp1!$B:$B,0)),"No")</f>
        <v>0</v>
      </c>
      <c r="U500" s="14">
        <f>_xlfn.IFNA(+INDEX(Comp1!O:O,MATCH($B500,Comp1!$B:$B,0)),"No")</f>
        <v>0</v>
      </c>
      <c r="V500" s="462">
        <f>IF(J500="yes",+INDEX('Final Comp Values'!$AY:$AY,MATCH('Monthy Targets'!$B500,'Final Comp Values'!C:C,0)),0)</f>
        <v>2.14</v>
      </c>
      <c r="W500" s="462">
        <f>IF(K500="yes",+INDEX('Final Comp Values'!$AY:$AY,MATCH('Monthy Targets'!$B500,'Final Comp Values'!$C:$C,0)),0)</f>
        <v>2.14</v>
      </c>
      <c r="X500" s="462">
        <f>IF(L500="yes",+INDEX('Final Comp Values'!$AY:$AY,MATCH('Monthy Targets'!$B500,'Final Comp Values'!$C:$C,0)),0)</f>
        <v>2.14</v>
      </c>
      <c r="Y500" s="462">
        <f>IF(M500="yes",+INDEX('Final Comp Values'!$BN:$BN,MATCH('Monthy Targets'!$B500,'Final Comp Values'!$C:$C,0)),0)</f>
        <v>2.14</v>
      </c>
      <c r="Z500" s="462">
        <f>IF(N500="yes",+INDEX('Final Comp Values'!$BN:$BN,MATCH('Monthy Targets'!$B500,'Final Comp Values'!$C:$C,0)),0)</f>
        <v>2.14</v>
      </c>
      <c r="AA500" s="462">
        <f>IF(O500="yes",+INDEX('Final Comp Values'!$BN:$BN,MATCH('Monthy Targets'!$B500,'Final Comp Values'!$C:$C,0)),0)</f>
        <v>2.14</v>
      </c>
      <c r="AB500" s="462">
        <f>IF(P500="yes",+INDEX('Final Comp Values'!$BR:$BR,MATCH('Monthy Targets'!$B500,'Final Comp Values'!$C:$C,0)),0)</f>
        <v>2.14</v>
      </c>
      <c r="AC500" s="462">
        <f>IF(Q500="yes",+INDEX('Final Comp Values'!$BR:$BR,MATCH('Monthy Targets'!$B500,'Final Comp Values'!$C:$C,0)),0)</f>
        <v>0</v>
      </c>
      <c r="AD500" s="462">
        <f>IF(R500="yes",+INDEX('Final Comp Values'!$BR:$BR,MATCH('Monthy Targets'!$B500,'Final Comp Values'!$C:$C,0)),0)</f>
        <v>0</v>
      </c>
      <c r="AE500" s="462">
        <f>IF(S500="yes",+INDEX('Final Comp Values'!$BV:$BV,MATCH('Monthy Targets'!$B500,'Final Comp Values'!$C:$C,0)),0)</f>
        <v>0</v>
      </c>
      <c r="AF500" s="462">
        <f>IF(T500="yes",+INDEX('Final Comp Values'!$BV:$BV,MATCH('Monthy Targets'!$B500,'Final Comp Values'!$C:$C,0)),0)</f>
        <v>0</v>
      </c>
      <c r="AG500" s="462">
        <f>IF(U500="yes",+INDEX('Final Comp Values'!$BV:$BV,MATCH('Monthy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t="str">
        <f>_xlfn.IFNA(+INDEX(Comp1!I:I,MATCH($B501,Comp1!$B:$B,0)),"No")</f>
        <v>Yes</v>
      </c>
      <c r="P501" s="14" t="str">
        <f>_xlfn.IFNA(+INDEX(Comp1!J:J,MATCH($B501,Comp1!$B:$B,0)),"No")</f>
        <v>Yes</v>
      </c>
      <c r="Q501" s="14">
        <f>_xlfn.IFNA(+INDEX(Comp1!K:K,MATCH($B501,Comp1!$B:$B,0)),"No")</f>
        <v>0</v>
      </c>
      <c r="R501" s="14">
        <f>_xlfn.IFNA(+INDEX(Comp1!L:L,MATCH($B501,Comp1!$B:$B,0)),"No")</f>
        <v>0</v>
      </c>
      <c r="S501" s="14">
        <f>_xlfn.IFNA(+INDEX(Comp1!M:M,MATCH($B501,Comp1!$B:$B,0)),"No")</f>
        <v>0</v>
      </c>
      <c r="T501" s="14">
        <f>_xlfn.IFNA(+INDEX(Comp1!N:N,MATCH($B501,Comp1!$B:$B,0)),"No")</f>
        <v>0</v>
      </c>
      <c r="U501" s="14">
        <f>_xlfn.IFNA(+INDEX(Comp1!O:O,MATCH($B501,Comp1!$B:$B,0)),"No")</f>
        <v>0</v>
      </c>
      <c r="V501" s="462">
        <f>IF(J501="yes",+INDEX('Final Comp Values'!$AY:$AY,MATCH('Monthy Targets'!$B501,'Final Comp Values'!C:C,0)),0)</f>
        <v>0.72</v>
      </c>
      <c r="W501" s="462">
        <f>IF(K501="yes",+INDEX('Final Comp Values'!$AY:$AY,MATCH('Monthy Targets'!$B501,'Final Comp Values'!$C:$C,0)),0)</f>
        <v>0.72</v>
      </c>
      <c r="X501" s="462">
        <f>IF(L501="yes",+INDEX('Final Comp Values'!$AY:$AY,MATCH('Monthy Targets'!$B501,'Final Comp Values'!$C:$C,0)),0)</f>
        <v>0.72</v>
      </c>
      <c r="Y501" s="462">
        <f>IF(M501="yes",+INDEX('Final Comp Values'!$BN:$BN,MATCH('Monthy Targets'!$B501,'Final Comp Values'!$C:$C,0)),0)</f>
        <v>0.72</v>
      </c>
      <c r="Z501" s="462">
        <f>IF(N501="yes",+INDEX('Final Comp Values'!$BN:$BN,MATCH('Monthy Targets'!$B501,'Final Comp Values'!$C:$C,0)),0)</f>
        <v>0.72</v>
      </c>
      <c r="AA501" s="462">
        <f>IF(O501="yes",+INDEX('Final Comp Values'!$BN:$BN,MATCH('Monthy Targets'!$B501,'Final Comp Values'!$C:$C,0)),0)</f>
        <v>0.72</v>
      </c>
      <c r="AB501" s="462">
        <f>IF(P501="yes",+INDEX('Final Comp Values'!$BR:$BR,MATCH('Monthy Targets'!$B501,'Final Comp Values'!$C:$C,0)),0)</f>
        <v>0.73</v>
      </c>
      <c r="AC501" s="462">
        <f>IF(Q501="yes",+INDEX('Final Comp Values'!$BR:$BR,MATCH('Monthy Targets'!$B501,'Final Comp Values'!$C:$C,0)),0)</f>
        <v>0</v>
      </c>
      <c r="AD501" s="462">
        <f>IF(R501="yes",+INDEX('Final Comp Values'!$BR:$BR,MATCH('Monthy Targets'!$B501,'Final Comp Values'!$C:$C,0)),0)</f>
        <v>0</v>
      </c>
      <c r="AE501" s="462">
        <f>IF(S501="yes",+INDEX('Final Comp Values'!$BV:$BV,MATCH('Monthy Targets'!$B501,'Final Comp Values'!$C:$C,0)),0)</f>
        <v>0</v>
      </c>
      <c r="AF501" s="462">
        <f>IF(T501="yes",+INDEX('Final Comp Values'!$BV:$BV,MATCH('Monthy Targets'!$B501,'Final Comp Values'!$C:$C,0)),0)</f>
        <v>0</v>
      </c>
      <c r="AG501" s="462">
        <f>IF(U501="yes",+INDEX('Final Comp Values'!$BV:$BV,MATCH('Monthy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t="str">
        <f>_xlfn.IFNA(+INDEX(Comp1!I:I,MATCH($B502,Comp1!$B:$B,0)),"No")</f>
        <v>Yes</v>
      </c>
      <c r="P502" s="14" t="str">
        <f>_xlfn.IFNA(+INDEX(Comp1!J:J,MATCH($B502,Comp1!$B:$B,0)),"No")</f>
        <v>Yes</v>
      </c>
      <c r="Q502" s="14">
        <f>_xlfn.IFNA(+INDEX(Comp1!K:K,MATCH($B502,Comp1!$B:$B,0)),"No")</f>
        <v>0</v>
      </c>
      <c r="R502" s="14">
        <f>_xlfn.IFNA(+INDEX(Comp1!L:L,MATCH($B502,Comp1!$B:$B,0)),"No")</f>
        <v>0</v>
      </c>
      <c r="S502" s="14">
        <f>_xlfn.IFNA(+INDEX(Comp1!M:M,MATCH($B502,Comp1!$B:$B,0)),"No")</f>
        <v>0</v>
      </c>
      <c r="T502" s="14">
        <f>_xlfn.IFNA(+INDEX(Comp1!N:N,MATCH($B502,Comp1!$B:$B,0)),"No")</f>
        <v>0</v>
      </c>
      <c r="U502" s="14">
        <f>_xlfn.IFNA(+INDEX(Comp1!O:O,MATCH($B502,Comp1!$B:$B,0)),"No")</f>
        <v>0</v>
      </c>
      <c r="V502" s="462">
        <f>IF(J502="yes",+INDEX('Final Comp Values'!$AY:$AY,MATCH('Monthy Targets'!$B502,'Final Comp Values'!C:C,0)),0)</f>
        <v>1.1499999999999999</v>
      </c>
      <c r="W502" s="462">
        <f>IF(K502="yes",+INDEX('Final Comp Values'!$AY:$AY,MATCH('Monthy Targets'!$B502,'Final Comp Values'!$C:$C,0)),0)</f>
        <v>1.1499999999999999</v>
      </c>
      <c r="X502" s="462">
        <f>IF(L502="yes",+INDEX('Final Comp Values'!$AY:$AY,MATCH('Monthy Targets'!$B502,'Final Comp Values'!$C:$C,0)),0)</f>
        <v>1.1499999999999999</v>
      </c>
      <c r="Y502" s="462">
        <f>IF(M502="yes",+INDEX('Final Comp Values'!$BN:$BN,MATCH('Monthy Targets'!$B502,'Final Comp Values'!$C:$C,0)),0)</f>
        <v>1.1499999999999999</v>
      </c>
      <c r="Z502" s="462">
        <f>IF(N502="yes",+INDEX('Final Comp Values'!$BN:$BN,MATCH('Monthy Targets'!$B502,'Final Comp Values'!$C:$C,0)),0)</f>
        <v>1.1499999999999999</v>
      </c>
      <c r="AA502" s="462">
        <f>IF(O502="yes",+INDEX('Final Comp Values'!$BN:$BN,MATCH('Monthy Targets'!$B502,'Final Comp Values'!$C:$C,0)),0)</f>
        <v>1.1499999999999999</v>
      </c>
      <c r="AB502" s="462">
        <f>IF(P502="yes",+INDEX('Final Comp Values'!$BR:$BR,MATCH('Monthy Targets'!$B502,'Final Comp Values'!$C:$C,0)),0)</f>
        <v>1.1499999999999999</v>
      </c>
      <c r="AC502" s="462">
        <f>IF(Q502="yes",+INDEX('Final Comp Values'!$BR:$BR,MATCH('Monthy Targets'!$B502,'Final Comp Values'!$C:$C,0)),0)</f>
        <v>0</v>
      </c>
      <c r="AD502" s="462">
        <f>IF(R502="yes",+INDEX('Final Comp Values'!$BR:$BR,MATCH('Monthy Targets'!$B502,'Final Comp Values'!$C:$C,0)),0)</f>
        <v>0</v>
      </c>
      <c r="AE502" s="462">
        <f>IF(S502="yes",+INDEX('Final Comp Values'!$BV:$BV,MATCH('Monthy Targets'!$B502,'Final Comp Values'!$C:$C,0)),0)</f>
        <v>0</v>
      </c>
      <c r="AF502" s="462">
        <f>IF(T502="yes",+INDEX('Final Comp Values'!$BV:$BV,MATCH('Monthy Targets'!$B502,'Final Comp Values'!$C:$C,0)),0)</f>
        <v>0</v>
      </c>
      <c r="AG502" s="462">
        <f>IF(U502="yes",+INDEX('Final Comp Values'!$BV:$BV,MATCH('Monthy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2">
        <f>IF(J503="yes",+INDEX('Final Comp Values'!$AY:$AY,MATCH('Monthy Targets'!$B503,'Final Comp Values'!C:C,0)),0)</f>
        <v>0</v>
      </c>
      <c r="W503" s="462">
        <f>IF(K503="yes",+INDEX('Final Comp Values'!$AY:$AY,MATCH('Monthy Targets'!$B503,'Final Comp Values'!$C:$C,0)),0)</f>
        <v>0</v>
      </c>
      <c r="X503" s="462">
        <f>IF(L503="yes",+INDEX('Final Comp Values'!$AY:$AY,MATCH('Monthy Targets'!$B503,'Final Comp Values'!$C:$C,0)),0)</f>
        <v>0</v>
      </c>
      <c r="Y503" s="462">
        <f>IF(M503="yes",+INDEX('Final Comp Values'!$BN:$BN,MATCH('Monthy Targets'!$B503,'Final Comp Values'!$C:$C,0)),0)</f>
        <v>0</v>
      </c>
      <c r="Z503" s="462">
        <f>IF(N503="yes",+INDEX('Final Comp Values'!$BN:$BN,MATCH('Monthy Targets'!$B503,'Final Comp Values'!$C:$C,0)),0)</f>
        <v>0</v>
      </c>
      <c r="AA503" s="462">
        <f>IF(O503="yes",+INDEX('Final Comp Values'!$BN:$BN,MATCH('Monthy Targets'!$B503,'Final Comp Values'!$C:$C,0)),0)</f>
        <v>0</v>
      </c>
      <c r="AB503" s="462">
        <f>IF(P503="yes",+INDEX('Final Comp Values'!$BR:$BR,MATCH('Monthy Targets'!$B503,'Final Comp Values'!$C:$C,0)),0)</f>
        <v>0</v>
      </c>
      <c r="AC503" s="462">
        <f>IF(Q503="yes",+INDEX('Final Comp Values'!$BR:$BR,MATCH('Monthy Targets'!$B503,'Final Comp Values'!$C:$C,0)),0)</f>
        <v>0</v>
      </c>
      <c r="AD503" s="462">
        <f>IF(R503="yes",+INDEX('Final Comp Values'!$BR:$BR,MATCH('Monthy Targets'!$B503,'Final Comp Values'!$C:$C,0)),0)</f>
        <v>0</v>
      </c>
      <c r="AE503" s="462">
        <f>IF(S503="yes",+INDEX('Final Comp Values'!$BV:$BV,MATCH('Monthy Targets'!$B503,'Final Comp Values'!$C:$C,0)),0)</f>
        <v>0</v>
      </c>
      <c r="AF503" s="462">
        <f>IF(T503="yes",+INDEX('Final Comp Values'!$BV:$BV,MATCH('Monthy Targets'!$B503,'Final Comp Values'!$C:$C,0)),0)</f>
        <v>0</v>
      </c>
      <c r="AG503" s="462">
        <f>IF(U503="yes",+INDEX('Final Comp Values'!$BV:$BV,MATCH('Monthy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t="str">
        <f>_xlfn.IFNA(+INDEX(Comp1!I:I,MATCH($B504,Comp1!$B:$B,0)),"No")</f>
        <v>Yes</v>
      </c>
      <c r="P504" s="14" t="str">
        <f>_xlfn.IFNA(+INDEX(Comp1!J:J,MATCH($B504,Comp1!$B:$B,0)),"No")</f>
        <v>Yes</v>
      </c>
      <c r="Q504" s="14">
        <f>_xlfn.IFNA(+INDEX(Comp1!K:K,MATCH($B504,Comp1!$B:$B,0)),"No")</f>
        <v>0</v>
      </c>
      <c r="R504" s="14">
        <f>_xlfn.IFNA(+INDEX(Comp1!L:L,MATCH($B504,Comp1!$B:$B,0)),"No")</f>
        <v>0</v>
      </c>
      <c r="S504" s="14">
        <f>_xlfn.IFNA(+INDEX(Comp1!M:M,MATCH($B504,Comp1!$B:$B,0)),"No")</f>
        <v>0</v>
      </c>
      <c r="T504" s="14">
        <f>_xlfn.IFNA(+INDEX(Comp1!N:N,MATCH($B504,Comp1!$B:$B,0)),"No")</f>
        <v>0</v>
      </c>
      <c r="U504" s="14">
        <f>_xlfn.IFNA(+INDEX(Comp1!O:O,MATCH($B504,Comp1!$B:$B,0)),"No")</f>
        <v>0</v>
      </c>
      <c r="V504" s="462">
        <f>IF(J504="yes",+INDEX('Final Comp Values'!$AY:$AY,MATCH('Monthy Targets'!$B504,'Final Comp Values'!C:C,0)),0)</f>
        <v>6.88</v>
      </c>
      <c r="W504" s="462">
        <f>IF(K504="yes",+INDEX('Final Comp Values'!$AY:$AY,MATCH('Monthy Targets'!$B504,'Final Comp Values'!$C:$C,0)),0)</f>
        <v>6.88</v>
      </c>
      <c r="X504" s="462">
        <f>IF(L504="yes",+INDEX('Final Comp Values'!$AY:$AY,MATCH('Monthy Targets'!$B504,'Final Comp Values'!$C:$C,0)),0)</f>
        <v>6.88</v>
      </c>
      <c r="Y504" s="462">
        <f>IF(M504="yes",+INDEX('Final Comp Values'!$BN:$BN,MATCH('Monthy Targets'!$B504,'Final Comp Values'!$C:$C,0)),0)</f>
        <v>6.88</v>
      </c>
      <c r="Z504" s="462">
        <f>IF(N504="yes",+INDEX('Final Comp Values'!$BN:$BN,MATCH('Monthy Targets'!$B504,'Final Comp Values'!$C:$C,0)),0)</f>
        <v>6.88</v>
      </c>
      <c r="AA504" s="462">
        <f>IF(O504="yes",+INDEX('Final Comp Values'!$BN:$BN,MATCH('Monthy Targets'!$B504,'Final Comp Values'!$C:$C,0)),0)</f>
        <v>6.88</v>
      </c>
      <c r="AB504" s="462">
        <f>IF(P504="yes",+INDEX('Final Comp Values'!$BR:$BR,MATCH('Monthy Targets'!$B504,'Final Comp Values'!$C:$C,0)),0)</f>
        <v>6.91</v>
      </c>
      <c r="AC504" s="462">
        <f>IF(Q504="yes",+INDEX('Final Comp Values'!$BR:$BR,MATCH('Monthy Targets'!$B504,'Final Comp Values'!$C:$C,0)),0)</f>
        <v>0</v>
      </c>
      <c r="AD504" s="462">
        <f>IF(R504="yes",+INDEX('Final Comp Values'!$BR:$BR,MATCH('Monthy Targets'!$B504,'Final Comp Values'!$C:$C,0)),0)</f>
        <v>0</v>
      </c>
      <c r="AE504" s="462">
        <f>IF(S504="yes",+INDEX('Final Comp Values'!$BV:$BV,MATCH('Monthy Targets'!$B504,'Final Comp Values'!$C:$C,0)),0)</f>
        <v>0</v>
      </c>
      <c r="AF504" s="462">
        <f>IF(T504="yes",+INDEX('Final Comp Values'!$BV:$BV,MATCH('Monthy Targets'!$B504,'Final Comp Values'!$C:$C,0)),0)</f>
        <v>0</v>
      </c>
      <c r="AG504" s="462">
        <f>IF(U504="yes",+INDEX('Final Comp Values'!$BV:$BV,MATCH('Monthy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2">
        <f>IF(J505="yes",+INDEX('Final Comp Values'!$AY:$AY,MATCH('Monthy Targets'!$B505,'Final Comp Values'!C:C,0)),0)</f>
        <v>0</v>
      </c>
      <c r="W505" s="462">
        <f>IF(K505="yes",+INDEX('Final Comp Values'!$AY:$AY,MATCH('Monthy Targets'!$B505,'Final Comp Values'!$C:$C,0)),0)</f>
        <v>0</v>
      </c>
      <c r="X505" s="462">
        <f>IF(L505="yes",+INDEX('Final Comp Values'!$AY:$AY,MATCH('Monthy Targets'!$B505,'Final Comp Values'!$C:$C,0)),0)</f>
        <v>0</v>
      </c>
      <c r="Y505" s="462">
        <f>IF(M505="yes",+INDEX('Final Comp Values'!$BN:$BN,MATCH('Monthy Targets'!$B505,'Final Comp Values'!$C:$C,0)),0)</f>
        <v>0</v>
      </c>
      <c r="Z505" s="462">
        <f>IF(N505="yes",+INDEX('Final Comp Values'!$BN:$BN,MATCH('Monthy Targets'!$B505,'Final Comp Values'!$C:$C,0)),0)</f>
        <v>0</v>
      </c>
      <c r="AA505" s="462">
        <f>IF(O505="yes",+INDEX('Final Comp Values'!$BN:$BN,MATCH('Monthy Targets'!$B505,'Final Comp Values'!$C:$C,0)),0)</f>
        <v>0</v>
      </c>
      <c r="AB505" s="462">
        <f>IF(P505="yes",+INDEX('Final Comp Values'!$BR:$BR,MATCH('Monthy Targets'!$B505,'Final Comp Values'!$C:$C,0)),0)</f>
        <v>0</v>
      </c>
      <c r="AC505" s="462">
        <f>IF(Q505="yes",+INDEX('Final Comp Values'!$BR:$BR,MATCH('Monthy Targets'!$B505,'Final Comp Values'!$C:$C,0)),0)</f>
        <v>0</v>
      </c>
      <c r="AD505" s="462">
        <f>IF(R505="yes",+INDEX('Final Comp Values'!$BR:$BR,MATCH('Monthy Targets'!$B505,'Final Comp Values'!$C:$C,0)),0)</f>
        <v>0</v>
      </c>
      <c r="AE505" s="462">
        <f>IF(S505="yes",+INDEX('Final Comp Values'!$BV:$BV,MATCH('Monthy Targets'!$B505,'Final Comp Values'!$C:$C,0)),0)</f>
        <v>0</v>
      </c>
      <c r="AF505" s="462">
        <f>IF(T505="yes",+INDEX('Final Comp Values'!$BV:$BV,MATCH('Monthy Targets'!$B505,'Final Comp Values'!$C:$C,0)),0)</f>
        <v>0</v>
      </c>
      <c r="AG505" s="462">
        <f>IF(U505="yes",+INDEX('Final Comp Values'!$BV:$BV,MATCH('Monthy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t="str">
        <f>_xlfn.IFNA(+INDEX(Comp1!I:I,MATCH($B506,Comp1!$B:$B,0)),"No")</f>
        <v>Yes</v>
      </c>
      <c r="P506" s="14" t="str">
        <f>_xlfn.IFNA(+INDEX(Comp1!J:J,MATCH($B506,Comp1!$B:$B,0)),"No")</f>
        <v>Yes</v>
      </c>
      <c r="Q506" s="14">
        <f>_xlfn.IFNA(+INDEX(Comp1!K:K,MATCH($B506,Comp1!$B:$B,0)),"No")</f>
        <v>0</v>
      </c>
      <c r="R506" s="14">
        <f>_xlfn.IFNA(+INDEX(Comp1!L:L,MATCH($B506,Comp1!$B:$B,0)),"No")</f>
        <v>0</v>
      </c>
      <c r="S506" s="14">
        <f>_xlfn.IFNA(+INDEX(Comp1!M:M,MATCH($B506,Comp1!$B:$B,0)),"No")</f>
        <v>0</v>
      </c>
      <c r="T506" s="14">
        <f>_xlfn.IFNA(+INDEX(Comp1!N:N,MATCH($B506,Comp1!$B:$B,0)),"No")</f>
        <v>0</v>
      </c>
      <c r="U506" s="14">
        <f>_xlfn.IFNA(+INDEX(Comp1!O:O,MATCH($B506,Comp1!$B:$B,0)),"No")</f>
        <v>0</v>
      </c>
      <c r="V506" s="462">
        <f>IF(J506="yes",+INDEX('Final Comp Values'!$AY:$AY,MATCH('Monthy Targets'!$B506,'Final Comp Values'!C:C,0)),0)</f>
        <v>3.07</v>
      </c>
      <c r="W506" s="462">
        <f>IF(K506="yes",+INDEX('Final Comp Values'!$AY:$AY,MATCH('Monthy Targets'!$B506,'Final Comp Values'!$C:$C,0)),0)</f>
        <v>3.07</v>
      </c>
      <c r="X506" s="462">
        <f>IF(L506="yes",+INDEX('Final Comp Values'!$AY:$AY,MATCH('Monthy Targets'!$B506,'Final Comp Values'!$C:$C,0)),0)</f>
        <v>3.07</v>
      </c>
      <c r="Y506" s="462">
        <f>IF(M506="yes",+INDEX('Final Comp Values'!$BN:$BN,MATCH('Monthy Targets'!$B506,'Final Comp Values'!$C:$C,0)),0)</f>
        <v>3.07</v>
      </c>
      <c r="Z506" s="462">
        <f>IF(N506="yes",+INDEX('Final Comp Values'!$BN:$BN,MATCH('Monthy Targets'!$B506,'Final Comp Values'!$C:$C,0)),0)</f>
        <v>3.07</v>
      </c>
      <c r="AA506" s="462">
        <f>IF(O506="yes",+INDEX('Final Comp Values'!$BN:$BN,MATCH('Monthy Targets'!$B506,'Final Comp Values'!$C:$C,0)),0)</f>
        <v>3.07</v>
      </c>
      <c r="AB506" s="462">
        <f>IF(P506="yes",+INDEX('Final Comp Values'!$BR:$BR,MATCH('Monthy Targets'!$B506,'Final Comp Values'!$C:$C,0)),0)</f>
        <v>3.09</v>
      </c>
      <c r="AC506" s="462">
        <f>IF(Q506="yes",+INDEX('Final Comp Values'!$BR:$BR,MATCH('Monthy Targets'!$B506,'Final Comp Values'!$C:$C,0)),0)</f>
        <v>0</v>
      </c>
      <c r="AD506" s="462">
        <f>IF(R506="yes",+INDEX('Final Comp Values'!$BR:$BR,MATCH('Monthy Targets'!$B506,'Final Comp Values'!$C:$C,0)),0)</f>
        <v>0</v>
      </c>
      <c r="AE506" s="462">
        <f>IF(S506="yes",+INDEX('Final Comp Values'!$BV:$BV,MATCH('Monthy Targets'!$B506,'Final Comp Values'!$C:$C,0)),0)</f>
        <v>0</v>
      </c>
      <c r="AF506" s="462">
        <f>IF(T506="yes",+INDEX('Final Comp Values'!$BV:$BV,MATCH('Monthy Targets'!$B506,'Final Comp Values'!$C:$C,0)),0)</f>
        <v>0</v>
      </c>
      <c r="AG506" s="462">
        <f>IF(U506="yes",+INDEX('Final Comp Values'!$BV:$BV,MATCH('Monthy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t="str">
        <f>_xlfn.IFNA(+INDEX(Comp1!I:I,MATCH($B507,Comp1!$B:$B,0)),"No")</f>
        <v>Yes</v>
      </c>
      <c r="P507" s="14" t="str">
        <f>_xlfn.IFNA(+INDEX(Comp1!J:J,MATCH($B507,Comp1!$B:$B,0)),"No")</f>
        <v>Yes</v>
      </c>
      <c r="Q507" s="14">
        <f>_xlfn.IFNA(+INDEX(Comp1!K:K,MATCH($B507,Comp1!$B:$B,0)),"No")</f>
        <v>0</v>
      </c>
      <c r="R507" s="14">
        <f>_xlfn.IFNA(+INDEX(Comp1!L:L,MATCH($B507,Comp1!$B:$B,0)),"No")</f>
        <v>0</v>
      </c>
      <c r="S507" s="14">
        <f>_xlfn.IFNA(+INDEX(Comp1!M:M,MATCH($B507,Comp1!$B:$B,0)),"No")</f>
        <v>0</v>
      </c>
      <c r="T507" s="14">
        <f>_xlfn.IFNA(+INDEX(Comp1!N:N,MATCH($B507,Comp1!$B:$B,0)),"No")</f>
        <v>0</v>
      </c>
      <c r="U507" s="14">
        <f>_xlfn.IFNA(+INDEX(Comp1!O:O,MATCH($B507,Comp1!$B:$B,0)),"No")</f>
        <v>0</v>
      </c>
      <c r="V507" s="462">
        <f>IF(J507="yes",+INDEX('Final Comp Values'!$AY:$AY,MATCH('Monthy Targets'!$B507,'Final Comp Values'!C:C,0)),0)</f>
        <v>2.09</v>
      </c>
      <c r="W507" s="462">
        <f>IF(K507="yes",+INDEX('Final Comp Values'!$AY:$AY,MATCH('Monthy Targets'!$B507,'Final Comp Values'!$C:$C,0)),0)</f>
        <v>2.09</v>
      </c>
      <c r="X507" s="462">
        <f>IF(L507="yes",+INDEX('Final Comp Values'!$AY:$AY,MATCH('Monthy Targets'!$B507,'Final Comp Values'!$C:$C,0)),0)</f>
        <v>2.09</v>
      </c>
      <c r="Y507" s="462">
        <f>IF(M507="yes",+INDEX('Final Comp Values'!$BN:$BN,MATCH('Monthy Targets'!$B507,'Final Comp Values'!$C:$C,0)),0)</f>
        <v>2.09</v>
      </c>
      <c r="Z507" s="462">
        <f>IF(N507="yes",+INDEX('Final Comp Values'!$BN:$BN,MATCH('Monthy Targets'!$B507,'Final Comp Values'!$C:$C,0)),0)</f>
        <v>2.09</v>
      </c>
      <c r="AA507" s="462">
        <f>IF(O507="yes",+INDEX('Final Comp Values'!$BN:$BN,MATCH('Monthy Targets'!$B507,'Final Comp Values'!$C:$C,0)),0)</f>
        <v>2.09</v>
      </c>
      <c r="AB507" s="462">
        <f>IF(P507="yes",+INDEX('Final Comp Values'!$BR:$BR,MATCH('Monthy Targets'!$B507,'Final Comp Values'!$C:$C,0)),0)</f>
        <v>2.11</v>
      </c>
      <c r="AC507" s="462">
        <f>IF(Q507="yes",+INDEX('Final Comp Values'!$BR:$BR,MATCH('Monthy Targets'!$B507,'Final Comp Values'!$C:$C,0)),0)</f>
        <v>0</v>
      </c>
      <c r="AD507" s="462">
        <f>IF(R507="yes",+INDEX('Final Comp Values'!$BR:$BR,MATCH('Monthy Targets'!$B507,'Final Comp Values'!$C:$C,0)),0)</f>
        <v>0</v>
      </c>
      <c r="AE507" s="462">
        <f>IF(S507="yes",+INDEX('Final Comp Values'!$BV:$BV,MATCH('Monthy Targets'!$B507,'Final Comp Values'!$C:$C,0)),0)</f>
        <v>0</v>
      </c>
      <c r="AF507" s="462">
        <f>IF(T507="yes",+INDEX('Final Comp Values'!$BV:$BV,MATCH('Monthy Targets'!$B507,'Final Comp Values'!$C:$C,0)),0)</f>
        <v>0</v>
      </c>
      <c r="AG507" s="462">
        <f>IF(U507="yes",+INDEX('Final Comp Values'!$BV:$BV,MATCH('Monthy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t="str">
        <f>_xlfn.IFNA(+INDEX(Comp1!I:I,MATCH($B508,Comp1!$B:$B,0)),"No")</f>
        <v>Yes</v>
      </c>
      <c r="P508" s="14" t="str">
        <f>_xlfn.IFNA(+INDEX(Comp1!J:J,MATCH($B508,Comp1!$B:$B,0)),"No")</f>
        <v>Yes</v>
      </c>
      <c r="Q508" s="14">
        <f>_xlfn.IFNA(+INDEX(Comp1!K:K,MATCH($B508,Comp1!$B:$B,0)),"No")</f>
        <v>0</v>
      </c>
      <c r="R508" s="14">
        <f>_xlfn.IFNA(+INDEX(Comp1!L:L,MATCH($B508,Comp1!$B:$B,0)),"No")</f>
        <v>0</v>
      </c>
      <c r="S508" s="14">
        <f>_xlfn.IFNA(+INDEX(Comp1!M:M,MATCH($B508,Comp1!$B:$B,0)),"No")</f>
        <v>0</v>
      </c>
      <c r="T508" s="14">
        <f>_xlfn.IFNA(+INDEX(Comp1!N:N,MATCH($B508,Comp1!$B:$B,0)),"No")</f>
        <v>0</v>
      </c>
      <c r="U508" s="14">
        <f>_xlfn.IFNA(+INDEX(Comp1!O:O,MATCH($B508,Comp1!$B:$B,0)),"No")</f>
        <v>0</v>
      </c>
      <c r="V508" s="462">
        <f>IF(J508="yes",+INDEX('Final Comp Values'!$AY:$AY,MATCH('Monthy Targets'!$B508,'Final Comp Values'!C:C,0)),0)</f>
        <v>4.04</v>
      </c>
      <c r="W508" s="462">
        <f>IF(K508="yes",+INDEX('Final Comp Values'!$AY:$AY,MATCH('Monthy Targets'!$B508,'Final Comp Values'!$C:$C,0)),0)</f>
        <v>4.04</v>
      </c>
      <c r="X508" s="462">
        <f>IF(L508="yes",+INDEX('Final Comp Values'!$AY:$AY,MATCH('Monthy Targets'!$B508,'Final Comp Values'!$C:$C,0)),0)</f>
        <v>4.04</v>
      </c>
      <c r="Y508" s="462">
        <f>IF(M508="yes",+INDEX('Final Comp Values'!$BN:$BN,MATCH('Monthy Targets'!$B508,'Final Comp Values'!$C:$C,0)),0)</f>
        <v>4.04</v>
      </c>
      <c r="Z508" s="462">
        <f>IF(N508="yes",+INDEX('Final Comp Values'!$BN:$BN,MATCH('Monthy Targets'!$B508,'Final Comp Values'!$C:$C,0)),0)</f>
        <v>4.04</v>
      </c>
      <c r="AA508" s="462">
        <f>IF(O508="yes",+INDEX('Final Comp Values'!$BN:$BN,MATCH('Monthy Targets'!$B508,'Final Comp Values'!$C:$C,0)),0)</f>
        <v>4.04</v>
      </c>
      <c r="AB508" s="462">
        <f>IF(P508="yes",+INDEX('Final Comp Values'!$BR:$BR,MATCH('Monthy Targets'!$B508,'Final Comp Values'!$C:$C,0)),0)</f>
        <v>4.0599999999999996</v>
      </c>
      <c r="AC508" s="462">
        <f>IF(Q508="yes",+INDEX('Final Comp Values'!$BR:$BR,MATCH('Monthy Targets'!$B508,'Final Comp Values'!$C:$C,0)),0)</f>
        <v>0</v>
      </c>
      <c r="AD508" s="462">
        <f>IF(R508="yes",+INDEX('Final Comp Values'!$BR:$BR,MATCH('Monthy Targets'!$B508,'Final Comp Values'!$C:$C,0)),0)</f>
        <v>0</v>
      </c>
      <c r="AE508" s="462">
        <f>IF(S508="yes",+INDEX('Final Comp Values'!$BV:$BV,MATCH('Monthy Targets'!$B508,'Final Comp Values'!$C:$C,0)),0)</f>
        <v>0</v>
      </c>
      <c r="AF508" s="462">
        <f>IF(T508="yes",+INDEX('Final Comp Values'!$BV:$BV,MATCH('Monthy Targets'!$B508,'Final Comp Values'!$C:$C,0)),0)</f>
        <v>0</v>
      </c>
      <c r="AG508" s="462">
        <f>IF(U508="yes",+INDEX('Final Comp Values'!$BV:$BV,MATCH('Monthy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t="str">
        <f>_xlfn.IFNA(+INDEX(Comp1!I:I,MATCH($B509,Comp1!$B:$B,0)),"No")</f>
        <v>Yes</v>
      </c>
      <c r="P509" s="14" t="str">
        <f>_xlfn.IFNA(+INDEX(Comp1!J:J,MATCH($B509,Comp1!$B:$B,0)),"No")</f>
        <v>Yes</v>
      </c>
      <c r="Q509" s="14">
        <f>_xlfn.IFNA(+INDEX(Comp1!K:K,MATCH($B509,Comp1!$B:$B,0)),"No")</f>
        <v>0</v>
      </c>
      <c r="R509" s="14">
        <f>_xlfn.IFNA(+INDEX(Comp1!L:L,MATCH($B509,Comp1!$B:$B,0)),"No")</f>
        <v>0</v>
      </c>
      <c r="S509" s="14">
        <f>_xlfn.IFNA(+INDEX(Comp1!M:M,MATCH($B509,Comp1!$B:$B,0)),"No")</f>
        <v>0</v>
      </c>
      <c r="T509" s="14">
        <f>_xlfn.IFNA(+INDEX(Comp1!N:N,MATCH($B509,Comp1!$B:$B,0)),"No")</f>
        <v>0</v>
      </c>
      <c r="U509" s="14">
        <f>_xlfn.IFNA(+INDEX(Comp1!O:O,MATCH($B509,Comp1!$B:$B,0)),"No")</f>
        <v>0</v>
      </c>
      <c r="V509" s="462">
        <f>IF(J509="yes",+INDEX('Final Comp Values'!$AY:$AY,MATCH('Monthy Targets'!$B509,'Final Comp Values'!C:C,0)),0)</f>
        <v>1.1100000000000001</v>
      </c>
      <c r="W509" s="462">
        <f>IF(K509="yes",+INDEX('Final Comp Values'!$AY:$AY,MATCH('Monthy Targets'!$B509,'Final Comp Values'!$C:$C,0)),0)</f>
        <v>1.1100000000000001</v>
      </c>
      <c r="X509" s="462">
        <f>IF(L509="yes",+INDEX('Final Comp Values'!$AY:$AY,MATCH('Monthy Targets'!$B509,'Final Comp Values'!$C:$C,0)),0)</f>
        <v>1.1100000000000001</v>
      </c>
      <c r="Y509" s="462">
        <f>IF(M509="yes",+INDEX('Final Comp Values'!$BN:$BN,MATCH('Monthy Targets'!$B509,'Final Comp Values'!$C:$C,0)),0)</f>
        <v>1.1100000000000001</v>
      </c>
      <c r="Z509" s="462">
        <f>IF(N509="yes",+INDEX('Final Comp Values'!$BN:$BN,MATCH('Monthy Targets'!$B509,'Final Comp Values'!$C:$C,0)),0)</f>
        <v>1.1100000000000001</v>
      </c>
      <c r="AA509" s="462">
        <f>IF(O509="yes",+INDEX('Final Comp Values'!$BN:$BN,MATCH('Monthy Targets'!$B509,'Final Comp Values'!$C:$C,0)),0)</f>
        <v>1.1100000000000001</v>
      </c>
      <c r="AB509" s="462">
        <f>IF(P509="yes",+INDEX('Final Comp Values'!$BR:$BR,MATCH('Monthy Targets'!$B509,'Final Comp Values'!$C:$C,0)),0)</f>
        <v>1.1100000000000001</v>
      </c>
      <c r="AC509" s="462">
        <f>IF(Q509="yes",+INDEX('Final Comp Values'!$BR:$BR,MATCH('Monthy Targets'!$B509,'Final Comp Values'!$C:$C,0)),0)</f>
        <v>0</v>
      </c>
      <c r="AD509" s="462">
        <f>IF(R509="yes",+INDEX('Final Comp Values'!$BR:$BR,MATCH('Monthy Targets'!$B509,'Final Comp Values'!$C:$C,0)),0)</f>
        <v>0</v>
      </c>
      <c r="AE509" s="462">
        <f>IF(S509="yes",+INDEX('Final Comp Values'!$BV:$BV,MATCH('Monthy Targets'!$B509,'Final Comp Values'!$C:$C,0)),0)</f>
        <v>0</v>
      </c>
      <c r="AF509" s="462">
        <f>IF(T509="yes",+INDEX('Final Comp Values'!$BV:$BV,MATCH('Monthy Targets'!$B509,'Final Comp Values'!$C:$C,0)),0)</f>
        <v>0</v>
      </c>
      <c r="AG509" s="462">
        <f>IF(U509="yes",+INDEX('Final Comp Values'!$BV:$BV,MATCH('Monthy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t="str">
        <f>_xlfn.IFNA(+INDEX(Comp1!I:I,MATCH($B510,Comp1!$B:$B,0)),"No")</f>
        <v>Yes</v>
      </c>
      <c r="P510" s="14" t="str">
        <f>_xlfn.IFNA(+INDEX(Comp1!J:J,MATCH($B510,Comp1!$B:$B,0)),"No")</f>
        <v>Yes</v>
      </c>
      <c r="Q510" s="14">
        <f>_xlfn.IFNA(+INDEX(Comp1!K:K,MATCH($B510,Comp1!$B:$B,0)),"No")</f>
        <v>0</v>
      </c>
      <c r="R510" s="14">
        <f>_xlfn.IFNA(+INDEX(Comp1!L:L,MATCH($B510,Comp1!$B:$B,0)),"No")</f>
        <v>0</v>
      </c>
      <c r="S510" s="14">
        <f>_xlfn.IFNA(+INDEX(Comp1!M:M,MATCH($B510,Comp1!$B:$B,0)),"No")</f>
        <v>0</v>
      </c>
      <c r="T510" s="14">
        <f>_xlfn.IFNA(+INDEX(Comp1!N:N,MATCH($B510,Comp1!$B:$B,0)),"No")</f>
        <v>0</v>
      </c>
      <c r="U510" s="14">
        <f>_xlfn.IFNA(+INDEX(Comp1!O:O,MATCH($B510,Comp1!$B:$B,0)),"No")</f>
        <v>0</v>
      </c>
      <c r="V510" s="462">
        <f>IF(J510="yes",+INDEX('Final Comp Values'!$AY:$AY,MATCH('Monthy Targets'!$B510,'Final Comp Values'!C:C,0)),0)</f>
        <v>2.82</v>
      </c>
      <c r="W510" s="462">
        <f>IF(K510="yes",+INDEX('Final Comp Values'!$AY:$AY,MATCH('Monthy Targets'!$B510,'Final Comp Values'!$C:$C,0)),0)</f>
        <v>2.82</v>
      </c>
      <c r="X510" s="462">
        <f>IF(L510="yes",+INDEX('Final Comp Values'!$AY:$AY,MATCH('Monthy Targets'!$B510,'Final Comp Values'!$C:$C,0)),0)</f>
        <v>2.82</v>
      </c>
      <c r="Y510" s="462">
        <f>IF(M510="yes",+INDEX('Final Comp Values'!$BN:$BN,MATCH('Monthy Targets'!$B510,'Final Comp Values'!$C:$C,0)),0)</f>
        <v>2.82</v>
      </c>
      <c r="Z510" s="462">
        <f>IF(N510="yes",+INDEX('Final Comp Values'!$BN:$BN,MATCH('Monthy Targets'!$B510,'Final Comp Values'!$C:$C,0)),0)</f>
        <v>2.82</v>
      </c>
      <c r="AA510" s="462">
        <f>IF(O510="yes",+INDEX('Final Comp Values'!$BN:$BN,MATCH('Monthy Targets'!$B510,'Final Comp Values'!$C:$C,0)),0)</f>
        <v>2.82</v>
      </c>
      <c r="AB510" s="462">
        <f>IF(P510="yes",+INDEX('Final Comp Values'!$BR:$BR,MATCH('Monthy Targets'!$B510,'Final Comp Values'!$C:$C,0)),0)</f>
        <v>2.84</v>
      </c>
      <c r="AC510" s="462">
        <f>IF(Q510="yes",+INDEX('Final Comp Values'!$BR:$BR,MATCH('Monthy Targets'!$B510,'Final Comp Values'!$C:$C,0)),0)</f>
        <v>0</v>
      </c>
      <c r="AD510" s="462">
        <f>IF(R510="yes",+INDEX('Final Comp Values'!$BR:$BR,MATCH('Monthy Targets'!$B510,'Final Comp Values'!$C:$C,0)),0)</f>
        <v>0</v>
      </c>
      <c r="AE510" s="462">
        <f>IF(S510="yes",+INDEX('Final Comp Values'!$BV:$BV,MATCH('Monthy Targets'!$B510,'Final Comp Values'!$C:$C,0)),0)</f>
        <v>0</v>
      </c>
      <c r="AF510" s="462">
        <f>IF(T510="yes",+INDEX('Final Comp Values'!$BV:$BV,MATCH('Monthy Targets'!$B510,'Final Comp Values'!$C:$C,0)),0)</f>
        <v>0</v>
      </c>
      <c r="AG510" s="462">
        <f>IF(U510="yes",+INDEX('Final Comp Values'!$BV:$BV,MATCH('Monthy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t="str">
        <f>_xlfn.IFNA(+INDEX(Comp1!I:I,MATCH($B511,Comp1!$B:$B,0)),"No")</f>
        <v>Yes</v>
      </c>
      <c r="P511" s="14" t="str">
        <f>_xlfn.IFNA(+INDEX(Comp1!J:J,MATCH($B511,Comp1!$B:$B,0)),"No")</f>
        <v>Yes</v>
      </c>
      <c r="Q511" s="14">
        <f>_xlfn.IFNA(+INDEX(Comp1!K:K,MATCH($B511,Comp1!$B:$B,0)),"No")</f>
        <v>0</v>
      </c>
      <c r="R511" s="14">
        <f>_xlfn.IFNA(+INDEX(Comp1!L:L,MATCH($B511,Comp1!$B:$B,0)),"No")</f>
        <v>0</v>
      </c>
      <c r="S511" s="14">
        <f>_xlfn.IFNA(+INDEX(Comp1!M:M,MATCH($B511,Comp1!$B:$B,0)),"No")</f>
        <v>0</v>
      </c>
      <c r="T511" s="14">
        <f>_xlfn.IFNA(+INDEX(Comp1!N:N,MATCH($B511,Comp1!$B:$B,0)),"No")</f>
        <v>0</v>
      </c>
      <c r="U511" s="14">
        <f>_xlfn.IFNA(+INDEX(Comp1!O:O,MATCH($B511,Comp1!$B:$B,0)),"No")</f>
        <v>0</v>
      </c>
      <c r="V511" s="462">
        <f>IF(J511="yes",+INDEX('Final Comp Values'!$AY:$AY,MATCH('Monthy Targets'!$B511,'Final Comp Values'!C:C,0)),0)</f>
        <v>4.1900000000000004</v>
      </c>
      <c r="W511" s="462">
        <f>IF(K511="yes",+INDEX('Final Comp Values'!$AY:$AY,MATCH('Monthy Targets'!$B511,'Final Comp Values'!$C:$C,0)),0)</f>
        <v>4.1900000000000004</v>
      </c>
      <c r="X511" s="462">
        <f>IF(L511="yes",+INDEX('Final Comp Values'!$AY:$AY,MATCH('Monthy Targets'!$B511,'Final Comp Values'!$C:$C,0)),0)</f>
        <v>4.1900000000000004</v>
      </c>
      <c r="Y511" s="462">
        <f>IF(M511="yes",+INDEX('Final Comp Values'!$BN:$BN,MATCH('Monthy Targets'!$B511,'Final Comp Values'!$C:$C,0)),0)</f>
        <v>4.1900000000000004</v>
      </c>
      <c r="Z511" s="462">
        <f>IF(N511="yes",+INDEX('Final Comp Values'!$BN:$BN,MATCH('Monthy Targets'!$B511,'Final Comp Values'!$C:$C,0)),0)</f>
        <v>4.1900000000000004</v>
      </c>
      <c r="AA511" s="462">
        <f>IF(O511="yes",+INDEX('Final Comp Values'!$BN:$BN,MATCH('Monthy Targets'!$B511,'Final Comp Values'!$C:$C,0)),0)</f>
        <v>4.1900000000000004</v>
      </c>
      <c r="AB511" s="462">
        <f>IF(P511="yes",+INDEX('Final Comp Values'!$BR:$BR,MATCH('Monthy Targets'!$B511,'Final Comp Values'!$C:$C,0)),0)</f>
        <v>4.21</v>
      </c>
      <c r="AC511" s="462">
        <f>IF(Q511="yes",+INDEX('Final Comp Values'!$BR:$BR,MATCH('Monthy Targets'!$B511,'Final Comp Values'!$C:$C,0)),0)</f>
        <v>0</v>
      </c>
      <c r="AD511" s="462">
        <f>IF(R511="yes",+INDEX('Final Comp Values'!$BR:$BR,MATCH('Monthy Targets'!$B511,'Final Comp Values'!$C:$C,0)),0)</f>
        <v>0</v>
      </c>
      <c r="AE511" s="462">
        <f>IF(S511="yes",+INDEX('Final Comp Values'!$BV:$BV,MATCH('Monthy Targets'!$B511,'Final Comp Values'!$C:$C,0)),0)</f>
        <v>0</v>
      </c>
      <c r="AF511" s="462">
        <f>IF(T511="yes",+INDEX('Final Comp Values'!$BV:$BV,MATCH('Monthy Targets'!$B511,'Final Comp Values'!$C:$C,0)),0)</f>
        <v>0</v>
      </c>
      <c r="AG511" s="462">
        <f>IF(U511="yes",+INDEX('Final Comp Values'!$BV:$BV,MATCH('Monthy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t="str">
        <f>_xlfn.IFNA(+INDEX(Comp1!I:I,MATCH($B512,Comp1!$B:$B,0)),"No")</f>
        <v>Yes</v>
      </c>
      <c r="P512" s="14" t="str">
        <f>_xlfn.IFNA(+INDEX(Comp1!J:J,MATCH($B512,Comp1!$B:$B,0)),"No")</f>
        <v>Yes</v>
      </c>
      <c r="Q512" s="14">
        <f>_xlfn.IFNA(+INDEX(Comp1!K:K,MATCH($B512,Comp1!$B:$B,0)),"No")</f>
        <v>0</v>
      </c>
      <c r="R512" s="14">
        <f>_xlfn.IFNA(+INDEX(Comp1!L:L,MATCH($B512,Comp1!$B:$B,0)),"No")</f>
        <v>0</v>
      </c>
      <c r="S512" s="14">
        <f>_xlfn.IFNA(+INDEX(Comp1!M:M,MATCH($B512,Comp1!$B:$B,0)),"No")</f>
        <v>0</v>
      </c>
      <c r="T512" s="14">
        <f>_xlfn.IFNA(+INDEX(Comp1!N:N,MATCH($B512,Comp1!$B:$B,0)),"No")</f>
        <v>0</v>
      </c>
      <c r="U512" s="14">
        <f>_xlfn.IFNA(+INDEX(Comp1!O:O,MATCH($B512,Comp1!$B:$B,0)),"No")</f>
        <v>0</v>
      </c>
      <c r="V512" s="462">
        <f>IF(J512="yes",+INDEX('Final Comp Values'!$AY:$AY,MATCH('Monthy Targets'!$B512,'Final Comp Values'!C:C,0)),0)</f>
        <v>2.0099999999999998</v>
      </c>
      <c r="W512" s="462">
        <f>IF(K512="yes",+INDEX('Final Comp Values'!$AY:$AY,MATCH('Monthy Targets'!$B512,'Final Comp Values'!$C:$C,0)),0)</f>
        <v>2.0099999999999998</v>
      </c>
      <c r="X512" s="462">
        <f>IF(L512="yes",+INDEX('Final Comp Values'!$AY:$AY,MATCH('Monthy Targets'!$B512,'Final Comp Values'!$C:$C,0)),0)</f>
        <v>2.0099999999999998</v>
      </c>
      <c r="Y512" s="462">
        <f>IF(M512="yes",+INDEX('Final Comp Values'!$BN:$BN,MATCH('Monthy Targets'!$B512,'Final Comp Values'!$C:$C,0)),0)</f>
        <v>2.0099999999999998</v>
      </c>
      <c r="Z512" s="462">
        <f>IF(N512="yes",+INDEX('Final Comp Values'!$BN:$BN,MATCH('Monthy Targets'!$B512,'Final Comp Values'!$C:$C,0)),0)</f>
        <v>2.0099999999999998</v>
      </c>
      <c r="AA512" s="462">
        <f>IF(O512="yes",+INDEX('Final Comp Values'!$BN:$BN,MATCH('Monthy Targets'!$B512,'Final Comp Values'!$C:$C,0)),0)</f>
        <v>2.0099999999999998</v>
      </c>
      <c r="AB512" s="462">
        <f>IF(P512="yes",+INDEX('Final Comp Values'!$BR:$BR,MATCH('Monthy Targets'!$B512,'Final Comp Values'!$C:$C,0)),0)</f>
        <v>2.02</v>
      </c>
      <c r="AC512" s="462">
        <f>IF(Q512="yes",+INDEX('Final Comp Values'!$BR:$BR,MATCH('Monthy Targets'!$B512,'Final Comp Values'!$C:$C,0)),0)</f>
        <v>0</v>
      </c>
      <c r="AD512" s="462">
        <f>IF(R512="yes",+INDEX('Final Comp Values'!$BR:$BR,MATCH('Monthy Targets'!$B512,'Final Comp Values'!$C:$C,0)),0)</f>
        <v>0</v>
      </c>
      <c r="AE512" s="462">
        <f>IF(S512="yes",+INDEX('Final Comp Values'!$BV:$BV,MATCH('Monthy Targets'!$B512,'Final Comp Values'!$C:$C,0)),0)</f>
        <v>0</v>
      </c>
      <c r="AF512" s="462">
        <f>IF(T512="yes",+INDEX('Final Comp Values'!$BV:$BV,MATCH('Monthy Targets'!$B512,'Final Comp Values'!$C:$C,0)),0)</f>
        <v>0</v>
      </c>
      <c r="AG512" s="462">
        <f>IF(U512="yes",+INDEX('Final Comp Values'!$BV:$BV,MATCH('Monthy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t="str">
        <f>_xlfn.IFNA(+INDEX(Comp1!I:I,MATCH($B513,Comp1!$B:$B,0)),"No")</f>
        <v>Yes</v>
      </c>
      <c r="P513" s="14" t="str">
        <f>_xlfn.IFNA(+INDEX(Comp1!J:J,MATCH($B513,Comp1!$B:$B,0)),"No")</f>
        <v>Yes</v>
      </c>
      <c r="Q513" s="14">
        <f>_xlfn.IFNA(+INDEX(Comp1!K:K,MATCH($B513,Comp1!$B:$B,0)),"No")</f>
        <v>0</v>
      </c>
      <c r="R513" s="14">
        <f>_xlfn.IFNA(+INDEX(Comp1!L:L,MATCH($B513,Comp1!$B:$B,0)),"No")</f>
        <v>0</v>
      </c>
      <c r="S513" s="14">
        <f>_xlfn.IFNA(+INDEX(Comp1!M:M,MATCH($B513,Comp1!$B:$B,0)),"No")</f>
        <v>0</v>
      </c>
      <c r="T513" s="14">
        <f>_xlfn.IFNA(+INDEX(Comp1!N:N,MATCH($B513,Comp1!$B:$B,0)),"No")</f>
        <v>0</v>
      </c>
      <c r="U513" s="14">
        <f>_xlfn.IFNA(+INDEX(Comp1!O:O,MATCH($B513,Comp1!$B:$B,0)),"No")</f>
        <v>0</v>
      </c>
      <c r="V513" s="462">
        <f>IF(J513="yes",+INDEX('Final Comp Values'!$AY:$AY,MATCH('Monthy Targets'!$B513,'Final Comp Values'!C:C,0)),0)</f>
        <v>6.03</v>
      </c>
      <c r="W513" s="462">
        <f>IF(K513="yes",+INDEX('Final Comp Values'!$AY:$AY,MATCH('Monthy Targets'!$B513,'Final Comp Values'!$C:$C,0)),0)</f>
        <v>6.03</v>
      </c>
      <c r="X513" s="462">
        <f>IF(L513="yes",+INDEX('Final Comp Values'!$AY:$AY,MATCH('Monthy Targets'!$B513,'Final Comp Values'!$C:$C,0)),0)</f>
        <v>6.03</v>
      </c>
      <c r="Y513" s="462">
        <f>IF(M513="yes",+INDEX('Final Comp Values'!$BN:$BN,MATCH('Monthy Targets'!$B513,'Final Comp Values'!$C:$C,0)),0)</f>
        <v>6.03</v>
      </c>
      <c r="Z513" s="462">
        <f>IF(N513="yes",+INDEX('Final Comp Values'!$BN:$BN,MATCH('Monthy Targets'!$B513,'Final Comp Values'!$C:$C,0)),0)</f>
        <v>6.03</v>
      </c>
      <c r="AA513" s="462">
        <f>IF(O513="yes",+INDEX('Final Comp Values'!$BN:$BN,MATCH('Monthy Targets'!$B513,'Final Comp Values'!$C:$C,0)),0)</f>
        <v>6.03</v>
      </c>
      <c r="AB513" s="462">
        <f>IF(P513="yes",+INDEX('Final Comp Values'!$BR:$BR,MATCH('Monthy Targets'!$B513,'Final Comp Values'!$C:$C,0)),0)</f>
        <v>6.06</v>
      </c>
      <c r="AC513" s="462">
        <f>IF(Q513="yes",+INDEX('Final Comp Values'!$BR:$BR,MATCH('Monthy Targets'!$B513,'Final Comp Values'!$C:$C,0)),0)</f>
        <v>0</v>
      </c>
      <c r="AD513" s="462">
        <f>IF(R513="yes",+INDEX('Final Comp Values'!$BR:$BR,MATCH('Monthy Targets'!$B513,'Final Comp Values'!$C:$C,0)),0)</f>
        <v>0</v>
      </c>
      <c r="AE513" s="462">
        <f>IF(S513="yes",+INDEX('Final Comp Values'!$BV:$BV,MATCH('Monthy Targets'!$B513,'Final Comp Values'!$C:$C,0)),0)</f>
        <v>0</v>
      </c>
      <c r="AF513" s="462">
        <f>IF(T513="yes",+INDEX('Final Comp Values'!$BV:$BV,MATCH('Monthy Targets'!$B513,'Final Comp Values'!$C:$C,0)),0)</f>
        <v>0</v>
      </c>
      <c r="AG513" s="462">
        <f>IF(U513="yes",+INDEX('Final Comp Values'!$BV:$BV,MATCH('Monthy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t="str">
        <f>_xlfn.IFNA(+INDEX(Comp1!I:I,MATCH($B514,Comp1!$B:$B,0)),"No")</f>
        <v>Yes</v>
      </c>
      <c r="P514" s="14" t="str">
        <f>_xlfn.IFNA(+INDEX(Comp1!J:J,MATCH($B514,Comp1!$B:$B,0)),"No")</f>
        <v>Yes</v>
      </c>
      <c r="Q514" s="14">
        <f>_xlfn.IFNA(+INDEX(Comp1!K:K,MATCH($B514,Comp1!$B:$B,0)),"No")</f>
        <v>0</v>
      </c>
      <c r="R514" s="14">
        <f>_xlfn.IFNA(+INDEX(Comp1!L:L,MATCH($B514,Comp1!$B:$B,0)),"No")</f>
        <v>0</v>
      </c>
      <c r="S514" s="14">
        <f>_xlfn.IFNA(+INDEX(Comp1!M:M,MATCH($B514,Comp1!$B:$B,0)),"No")</f>
        <v>0</v>
      </c>
      <c r="T514" s="14">
        <f>_xlfn.IFNA(+INDEX(Comp1!N:N,MATCH($B514,Comp1!$B:$B,0)),"No")</f>
        <v>0</v>
      </c>
      <c r="U514" s="14">
        <f>_xlfn.IFNA(+INDEX(Comp1!O:O,MATCH($B514,Comp1!$B:$B,0)),"No")</f>
        <v>0</v>
      </c>
      <c r="V514" s="462">
        <f>IF(J514="yes",+INDEX('Final Comp Values'!$AY:$AY,MATCH('Monthy Targets'!$B514,'Final Comp Values'!C:C,0)),0)</f>
        <v>3.15</v>
      </c>
      <c r="W514" s="462">
        <f>IF(K514="yes",+INDEX('Final Comp Values'!$AY:$AY,MATCH('Monthy Targets'!$B514,'Final Comp Values'!$C:$C,0)),0)</f>
        <v>3.15</v>
      </c>
      <c r="X514" s="462">
        <f>IF(L514="yes",+INDEX('Final Comp Values'!$AY:$AY,MATCH('Monthy Targets'!$B514,'Final Comp Values'!$C:$C,0)),0)</f>
        <v>3.15</v>
      </c>
      <c r="Y514" s="462">
        <f>IF(M514="yes",+INDEX('Final Comp Values'!$BN:$BN,MATCH('Monthy Targets'!$B514,'Final Comp Values'!$C:$C,0)),0)</f>
        <v>3.15</v>
      </c>
      <c r="Z514" s="462">
        <f>IF(N514="yes",+INDEX('Final Comp Values'!$BN:$BN,MATCH('Monthy Targets'!$B514,'Final Comp Values'!$C:$C,0)),0)</f>
        <v>3.15</v>
      </c>
      <c r="AA514" s="462">
        <f>IF(O514="yes",+INDEX('Final Comp Values'!$BN:$BN,MATCH('Monthy Targets'!$B514,'Final Comp Values'!$C:$C,0)),0)</f>
        <v>3.15</v>
      </c>
      <c r="AB514" s="462">
        <f>IF(P514="yes",+INDEX('Final Comp Values'!$BR:$BR,MATCH('Monthy Targets'!$B514,'Final Comp Values'!$C:$C,0)),0)</f>
        <v>3.16</v>
      </c>
      <c r="AC514" s="462">
        <f>IF(Q514="yes",+INDEX('Final Comp Values'!$BR:$BR,MATCH('Monthy Targets'!$B514,'Final Comp Values'!$C:$C,0)),0)</f>
        <v>0</v>
      </c>
      <c r="AD514" s="462">
        <f>IF(R514="yes",+INDEX('Final Comp Values'!$BR:$BR,MATCH('Monthy Targets'!$B514,'Final Comp Values'!$C:$C,0)),0)</f>
        <v>0</v>
      </c>
      <c r="AE514" s="462">
        <f>IF(S514="yes",+INDEX('Final Comp Values'!$BV:$BV,MATCH('Monthy Targets'!$B514,'Final Comp Values'!$C:$C,0)),0)</f>
        <v>0</v>
      </c>
      <c r="AF514" s="462">
        <f>IF(T514="yes",+INDEX('Final Comp Values'!$BV:$BV,MATCH('Monthy Targets'!$B514,'Final Comp Values'!$C:$C,0)),0)</f>
        <v>0</v>
      </c>
      <c r="AG514" s="462">
        <f>IF(U514="yes",+INDEX('Final Comp Values'!$BV:$BV,MATCH('Monthy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t="str">
        <f>_xlfn.IFNA(+INDEX(Comp1!I:I,MATCH($B515,Comp1!$B:$B,0)),"No")</f>
        <v>Yes</v>
      </c>
      <c r="P515" s="14" t="str">
        <f>_xlfn.IFNA(+INDEX(Comp1!J:J,MATCH($B515,Comp1!$B:$B,0)),"No")</f>
        <v>Yes</v>
      </c>
      <c r="Q515" s="14">
        <f>_xlfn.IFNA(+INDEX(Comp1!K:K,MATCH($B515,Comp1!$B:$B,0)),"No")</f>
        <v>0</v>
      </c>
      <c r="R515" s="14">
        <f>_xlfn.IFNA(+INDEX(Comp1!L:L,MATCH($B515,Comp1!$B:$B,0)),"No")</f>
        <v>0</v>
      </c>
      <c r="S515" s="14">
        <f>_xlfn.IFNA(+INDEX(Comp1!M:M,MATCH($B515,Comp1!$B:$B,0)),"No")</f>
        <v>0</v>
      </c>
      <c r="T515" s="14">
        <f>_xlfn.IFNA(+INDEX(Comp1!N:N,MATCH($B515,Comp1!$B:$B,0)),"No")</f>
        <v>0</v>
      </c>
      <c r="U515" s="14">
        <f>_xlfn.IFNA(+INDEX(Comp1!O:O,MATCH($B515,Comp1!$B:$B,0)),"No")</f>
        <v>0</v>
      </c>
      <c r="V515" s="462">
        <f>IF(J515="yes",+INDEX('Final Comp Values'!$AY:$AY,MATCH('Monthy Targets'!$B515,'Final Comp Values'!C:C,0)),0)</f>
        <v>2.2200000000000002</v>
      </c>
      <c r="W515" s="462">
        <f>IF(K515="yes",+INDEX('Final Comp Values'!$AY:$AY,MATCH('Monthy Targets'!$B515,'Final Comp Values'!$C:$C,0)),0)</f>
        <v>2.2200000000000002</v>
      </c>
      <c r="X515" s="462">
        <f>IF(L515="yes",+INDEX('Final Comp Values'!$AY:$AY,MATCH('Monthy Targets'!$B515,'Final Comp Values'!$C:$C,0)),0)</f>
        <v>2.2200000000000002</v>
      </c>
      <c r="Y515" s="462">
        <f>IF(M515="yes",+INDEX('Final Comp Values'!$BN:$BN,MATCH('Monthy Targets'!$B515,'Final Comp Values'!$C:$C,0)),0)</f>
        <v>2.2200000000000002</v>
      </c>
      <c r="Z515" s="462">
        <f>IF(N515="yes",+INDEX('Final Comp Values'!$BN:$BN,MATCH('Monthy Targets'!$B515,'Final Comp Values'!$C:$C,0)),0)</f>
        <v>2.2200000000000002</v>
      </c>
      <c r="AA515" s="462">
        <f>IF(O515="yes",+INDEX('Final Comp Values'!$BN:$BN,MATCH('Monthy Targets'!$B515,'Final Comp Values'!$C:$C,0)),0)</f>
        <v>2.2200000000000002</v>
      </c>
      <c r="AB515" s="462">
        <f>IF(P515="yes",+INDEX('Final Comp Values'!$BR:$BR,MATCH('Monthy Targets'!$B515,'Final Comp Values'!$C:$C,0)),0)</f>
        <v>2.23</v>
      </c>
      <c r="AC515" s="462">
        <f>IF(Q515="yes",+INDEX('Final Comp Values'!$BR:$BR,MATCH('Monthy Targets'!$B515,'Final Comp Values'!$C:$C,0)),0)</f>
        <v>0</v>
      </c>
      <c r="AD515" s="462">
        <f>IF(R515="yes",+INDEX('Final Comp Values'!$BR:$BR,MATCH('Monthy Targets'!$B515,'Final Comp Values'!$C:$C,0)),0)</f>
        <v>0</v>
      </c>
      <c r="AE515" s="462">
        <f>IF(S515="yes",+INDEX('Final Comp Values'!$BV:$BV,MATCH('Monthy Targets'!$B515,'Final Comp Values'!$C:$C,0)),0)</f>
        <v>0</v>
      </c>
      <c r="AF515" s="462">
        <f>IF(T515="yes",+INDEX('Final Comp Values'!$BV:$BV,MATCH('Monthy Targets'!$B515,'Final Comp Values'!$C:$C,0)),0)</f>
        <v>0</v>
      </c>
      <c r="AG515" s="462">
        <f>IF(U515="yes",+INDEX('Final Comp Values'!$BV:$BV,MATCH('Monthy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8"/>
  <sheetViews>
    <sheetView workbookViewId="0">
      <selection activeCell="E1" sqref="E1:E1048576"/>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10" width="16" style="14" bestFit="1" customWidth="1"/>
    <col min="11" max="28" width="11.42578125" style="14" customWidth="1"/>
    <col min="29" max="104" width="11.42578125" style="12" customWidth="1"/>
    <col min="105" max="16384" width="9.140625" style="12"/>
  </cols>
  <sheetData>
    <row r="1" spans="1:104" ht="18.75" customHeight="1" thickBot="1" x14ac:dyDescent="0.3">
      <c r="B1" s="21"/>
      <c r="J1" s="938" t="s">
        <v>1506</v>
      </c>
      <c r="K1" s="939"/>
      <c r="L1" s="939"/>
      <c r="M1" s="939"/>
      <c r="N1" s="939"/>
      <c r="O1" s="939"/>
      <c r="P1" s="939"/>
      <c r="Q1" s="939"/>
      <c r="R1" s="939"/>
      <c r="S1" s="939"/>
      <c r="T1" s="939"/>
      <c r="U1" s="939"/>
      <c r="V1" s="939"/>
      <c r="W1" s="939"/>
      <c r="X1" s="939"/>
      <c r="Y1" s="939"/>
      <c r="Z1" s="939"/>
      <c r="AA1" s="939"/>
      <c r="AB1" s="939"/>
      <c r="AC1" s="940" t="s">
        <v>1508</v>
      </c>
      <c r="AD1" s="940"/>
      <c r="AE1" s="940"/>
      <c r="AF1" s="940"/>
      <c r="AG1" s="940"/>
      <c r="AH1" s="940"/>
      <c r="AI1" s="940"/>
      <c r="AJ1" s="940"/>
      <c r="AK1" s="940"/>
      <c r="AL1" s="940"/>
      <c r="AM1" s="940"/>
      <c r="AN1" s="940"/>
      <c r="AO1" s="940"/>
      <c r="AP1" s="940"/>
      <c r="AQ1" s="940"/>
      <c r="AR1" s="940"/>
      <c r="AS1" s="940"/>
      <c r="AT1" s="940"/>
      <c r="AU1" s="940"/>
      <c r="AV1" s="941" t="s">
        <v>1507</v>
      </c>
      <c r="AW1" s="941"/>
      <c r="AX1" s="941"/>
      <c r="AY1" s="941"/>
      <c r="AZ1" s="941"/>
      <c r="BA1" s="941"/>
      <c r="BB1" s="941"/>
      <c r="BC1" s="941"/>
      <c r="BD1" s="941"/>
      <c r="BE1" s="941"/>
      <c r="BF1" s="941"/>
      <c r="BG1" s="941"/>
      <c r="BH1" s="941"/>
      <c r="BI1" s="941"/>
      <c r="BJ1" s="941"/>
      <c r="BK1" s="941"/>
      <c r="BL1" s="941"/>
      <c r="BM1" s="941"/>
      <c r="BN1" s="941"/>
      <c r="BO1" s="942" t="s">
        <v>1504</v>
      </c>
      <c r="BP1" s="942"/>
      <c r="BQ1" s="942"/>
      <c r="BR1" s="942"/>
      <c r="BS1" s="942"/>
      <c r="BT1" s="942"/>
      <c r="BU1" s="942"/>
      <c r="BV1" s="942"/>
      <c r="BW1" s="942"/>
      <c r="BX1" s="942"/>
      <c r="BY1" s="942"/>
      <c r="BZ1" s="942"/>
      <c r="CA1" s="942"/>
      <c r="CB1" s="942"/>
      <c r="CC1" s="942"/>
      <c r="CD1" s="942"/>
      <c r="CE1" s="942"/>
      <c r="CF1" s="942"/>
      <c r="CG1" s="942"/>
      <c r="CH1" s="943" t="s">
        <v>1505</v>
      </c>
      <c r="CI1" s="943"/>
      <c r="CJ1" s="943"/>
      <c r="CK1" s="943"/>
      <c r="CL1" s="943"/>
      <c r="CM1" s="943"/>
      <c r="CN1" s="943"/>
      <c r="CO1" s="943"/>
      <c r="CP1" s="943"/>
      <c r="CQ1" s="943"/>
      <c r="CR1" s="943"/>
      <c r="CS1" s="943"/>
      <c r="CT1" s="943"/>
      <c r="CU1" s="943"/>
      <c r="CV1" s="943"/>
      <c r="CW1" s="943"/>
      <c r="CX1" s="943"/>
      <c r="CY1" s="943"/>
      <c r="CZ1" s="944"/>
    </row>
    <row r="2" spans="1:104" ht="65.25" customHeight="1" thickBot="1" x14ac:dyDescent="0.3">
      <c r="A2" s="204" t="s">
        <v>55</v>
      </c>
      <c r="B2" s="204" t="s">
        <v>1619</v>
      </c>
      <c r="C2" s="408" t="s">
        <v>1223</v>
      </c>
      <c r="D2" s="204" t="s">
        <v>1614</v>
      </c>
      <c r="E2" s="204" t="s">
        <v>1615</v>
      </c>
      <c r="F2" s="400" t="s">
        <v>1224</v>
      </c>
      <c r="G2" s="204" t="s">
        <v>56</v>
      </c>
      <c r="H2" s="204" t="s">
        <v>1634</v>
      </c>
      <c r="I2" s="204" t="s">
        <v>57</v>
      </c>
      <c r="J2" s="401" t="s">
        <v>1742</v>
      </c>
      <c r="K2" s="402" t="s">
        <v>1743</v>
      </c>
      <c r="L2" s="402" t="s">
        <v>1744</v>
      </c>
      <c r="M2" s="402" t="s">
        <v>1745</v>
      </c>
      <c r="N2" s="402" t="s">
        <v>1746</v>
      </c>
      <c r="O2" s="402" t="s">
        <v>1747</v>
      </c>
      <c r="P2" s="402" t="s">
        <v>1748</v>
      </c>
      <c r="Q2" s="402" t="s">
        <v>1749</v>
      </c>
      <c r="R2" s="402" t="s">
        <v>1750</v>
      </c>
      <c r="S2" s="402" t="s">
        <v>1751</v>
      </c>
      <c r="T2" s="402" t="s">
        <v>1752</v>
      </c>
      <c r="U2" s="402" t="s">
        <v>1753</v>
      </c>
      <c r="V2" s="403" t="s">
        <v>2</v>
      </c>
      <c r="W2" s="403" t="s">
        <v>3</v>
      </c>
      <c r="X2" s="403" t="s">
        <v>4</v>
      </c>
      <c r="Y2" s="403" t="s">
        <v>5</v>
      </c>
      <c r="Z2" s="403" t="s">
        <v>1155</v>
      </c>
      <c r="AA2" s="403" t="s">
        <v>1157</v>
      </c>
      <c r="AB2" s="403" t="s">
        <v>1156</v>
      </c>
      <c r="AC2" s="402" t="s">
        <v>1742</v>
      </c>
      <c r="AD2" s="402" t="s">
        <v>1743</v>
      </c>
      <c r="AE2" s="402" t="s">
        <v>1744</v>
      </c>
      <c r="AF2" s="402" t="s">
        <v>1745</v>
      </c>
      <c r="AG2" s="402" t="s">
        <v>1746</v>
      </c>
      <c r="AH2" s="402" t="s">
        <v>1747</v>
      </c>
      <c r="AI2" s="402" t="s">
        <v>1748</v>
      </c>
      <c r="AJ2" s="402" t="s">
        <v>1749</v>
      </c>
      <c r="AK2" s="402" t="s">
        <v>1750</v>
      </c>
      <c r="AL2" s="402" t="s">
        <v>1751</v>
      </c>
      <c r="AM2" s="402" t="s">
        <v>1752</v>
      </c>
      <c r="AN2" s="402" t="s">
        <v>1753</v>
      </c>
      <c r="AO2" s="403" t="s">
        <v>2</v>
      </c>
      <c r="AP2" s="403" t="s">
        <v>3</v>
      </c>
      <c r="AQ2" s="403" t="s">
        <v>4</v>
      </c>
      <c r="AR2" s="403" t="s">
        <v>5</v>
      </c>
      <c r="AS2" s="403" t="s">
        <v>1155</v>
      </c>
      <c r="AT2" s="403" t="s">
        <v>1157</v>
      </c>
      <c r="AU2" s="403" t="s">
        <v>1156</v>
      </c>
      <c r="AV2" s="402" t="s">
        <v>1742</v>
      </c>
      <c r="AW2" s="402" t="s">
        <v>1743</v>
      </c>
      <c r="AX2" s="402" t="s">
        <v>1744</v>
      </c>
      <c r="AY2" s="402" t="s">
        <v>1745</v>
      </c>
      <c r="AZ2" s="402" t="s">
        <v>1746</v>
      </c>
      <c r="BA2" s="402" t="s">
        <v>1747</v>
      </c>
      <c r="BB2" s="402" t="s">
        <v>1748</v>
      </c>
      <c r="BC2" s="402" t="s">
        <v>1749</v>
      </c>
      <c r="BD2" s="402" t="s">
        <v>1750</v>
      </c>
      <c r="BE2" s="402" t="s">
        <v>1751</v>
      </c>
      <c r="BF2" s="402" t="s">
        <v>1752</v>
      </c>
      <c r="BG2" s="402" t="s">
        <v>1753</v>
      </c>
      <c r="BH2" s="403" t="s">
        <v>2</v>
      </c>
      <c r="BI2" s="403" t="s">
        <v>3</v>
      </c>
      <c r="BJ2" s="403" t="s">
        <v>4</v>
      </c>
      <c r="BK2" s="403" t="s">
        <v>5</v>
      </c>
      <c r="BL2" s="403" t="s">
        <v>1155</v>
      </c>
      <c r="BM2" s="403" t="s">
        <v>1157</v>
      </c>
      <c r="BN2" s="403" t="s">
        <v>1156</v>
      </c>
      <c r="BO2" s="402" t="s">
        <v>1742</v>
      </c>
      <c r="BP2" s="402" t="s">
        <v>1743</v>
      </c>
      <c r="BQ2" s="402" t="s">
        <v>1744</v>
      </c>
      <c r="BR2" s="402" t="s">
        <v>1745</v>
      </c>
      <c r="BS2" s="402" t="s">
        <v>1746</v>
      </c>
      <c r="BT2" s="402" t="s">
        <v>1747</v>
      </c>
      <c r="BU2" s="402" t="s">
        <v>1748</v>
      </c>
      <c r="BV2" s="402" t="s">
        <v>1749</v>
      </c>
      <c r="BW2" s="402" t="s">
        <v>1750</v>
      </c>
      <c r="BX2" s="402" t="s">
        <v>1751</v>
      </c>
      <c r="BY2" s="402" t="s">
        <v>1752</v>
      </c>
      <c r="BZ2" s="402" t="s">
        <v>1753</v>
      </c>
      <c r="CA2" s="403" t="s">
        <v>2</v>
      </c>
      <c r="CB2" s="403" t="s">
        <v>3</v>
      </c>
      <c r="CC2" s="403" t="s">
        <v>4</v>
      </c>
      <c r="CD2" s="403" t="s">
        <v>5</v>
      </c>
      <c r="CE2" s="403" t="s">
        <v>1155</v>
      </c>
      <c r="CF2" s="403" t="s">
        <v>1157</v>
      </c>
      <c r="CG2" s="403" t="s">
        <v>1156</v>
      </c>
      <c r="CH2" s="402" t="s">
        <v>1742</v>
      </c>
      <c r="CI2" s="402" t="s">
        <v>1743</v>
      </c>
      <c r="CJ2" s="402" t="s">
        <v>1744</v>
      </c>
      <c r="CK2" s="402" t="s">
        <v>1745</v>
      </c>
      <c r="CL2" s="402" t="s">
        <v>1746</v>
      </c>
      <c r="CM2" s="402" t="s">
        <v>1747</v>
      </c>
      <c r="CN2" s="402" t="s">
        <v>1748</v>
      </c>
      <c r="CO2" s="402" t="s">
        <v>1749</v>
      </c>
      <c r="CP2" s="402" t="s">
        <v>1750</v>
      </c>
      <c r="CQ2" s="402" t="s">
        <v>1751</v>
      </c>
      <c r="CR2" s="402" t="s">
        <v>1752</v>
      </c>
      <c r="CS2" s="402" t="s">
        <v>1753</v>
      </c>
      <c r="CT2" s="403" t="s">
        <v>2</v>
      </c>
      <c r="CU2" s="403" t="s">
        <v>3</v>
      </c>
      <c r="CV2" s="403" t="s">
        <v>4</v>
      </c>
      <c r="CW2" s="403" t="s">
        <v>5</v>
      </c>
      <c r="CX2" s="403" t="s">
        <v>1155</v>
      </c>
      <c r="CY2" s="403" t="s">
        <v>1157</v>
      </c>
      <c r="CZ2" s="404" t="s">
        <v>1156</v>
      </c>
    </row>
    <row r="3" spans="1:104" x14ac:dyDescent="0.25">
      <c r="A3" s="183">
        <v>4061</v>
      </c>
      <c r="B3" s="183">
        <v>455001</v>
      </c>
      <c r="C3" s="27">
        <v>1013979</v>
      </c>
      <c r="D3" s="14">
        <v>1346204633</v>
      </c>
      <c r="F3" s="27" t="s">
        <v>1277</v>
      </c>
      <c r="G3" s="12" t="s">
        <v>562</v>
      </c>
      <c r="H3" s="27" t="s">
        <v>1463</v>
      </c>
      <c r="I3" s="12" t="s">
        <v>563</v>
      </c>
      <c r="J3" s="601">
        <v>0</v>
      </c>
      <c r="K3" s="601">
        <v>0</v>
      </c>
      <c r="L3" s="601">
        <v>0</v>
      </c>
      <c r="M3" s="601">
        <v>0</v>
      </c>
      <c r="N3" s="601">
        <v>0</v>
      </c>
      <c r="O3" s="601">
        <v>0</v>
      </c>
      <c r="P3" s="707">
        <v>0</v>
      </c>
      <c r="Q3" s="601">
        <v>0</v>
      </c>
      <c r="R3" s="601">
        <v>0</v>
      </c>
      <c r="S3" s="601">
        <v>0</v>
      </c>
      <c r="T3" s="601">
        <v>0</v>
      </c>
      <c r="U3" s="601">
        <v>0</v>
      </c>
      <c r="V3" s="601">
        <v>38701.18</v>
      </c>
      <c r="W3" s="601">
        <v>40402.68</v>
      </c>
      <c r="X3" s="601">
        <v>0</v>
      </c>
      <c r="Y3" s="601">
        <v>0</v>
      </c>
      <c r="Z3" s="601">
        <v>0</v>
      </c>
      <c r="AA3" s="601">
        <v>0</v>
      </c>
      <c r="AB3" s="601">
        <v>0</v>
      </c>
      <c r="AC3" s="601">
        <v>0</v>
      </c>
      <c r="AD3" s="601">
        <v>0</v>
      </c>
      <c r="AE3" s="601">
        <v>0</v>
      </c>
      <c r="AF3" s="601">
        <v>0</v>
      </c>
      <c r="AG3" s="601">
        <v>0</v>
      </c>
      <c r="AH3" s="601">
        <v>0</v>
      </c>
      <c r="AI3" s="707">
        <v>0</v>
      </c>
      <c r="AJ3" s="601">
        <v>0</v>
      </c>
      <c r="AK3" s="601">
        <v>0</v>
      </c>
      <c r="AL3" s="601">
        <v>0</v>
      </c>
      <c r="AM3" s="601">
        <v>0</v>
      </c>
      <c r="AN3" s="601">
        <v>0</v>
      </c>
      <c r="AO3" s="601">
        <v>0</v>
      </c>
      <c r="AP3" s="601">
        <v>0</v>
      </c>
      <c r="AQ3" s="601">
        <v>0</v>
      </c>
      <c r="AR3" s="601">
        <v>0</v>
      </c>
      <c r="AS3" s="601">
        <v>0</v>
      </c>
      <c r="AT3" s="601">
        <v>0</v>
      </c>
      <c r="AU3" s="601">
        <v>0</v>
      </c>
      <c r="AV3" s="602">
        <v>0</v>
      </c>
      <c r="AW3" s="602">
        <v>0</v>
      </c>
      <c r="AX3" s="602">
        <v>0</v>
      </c>
      <c r="AY3" s="602">
        <v>0</v>
      </c>
      <c r="AZ3" s="602">
        <v>0</v>
      </c>
      <c r="BA3" s="602">
        <v>0</v>
      </c>
      <c r="BB3" s="707">
        <v>0</v>
      </c>
      <c r="BC3" s="602">
        <v>0</v>
      </c>
      <c r="BD3" s="602">
        <v>0</v>
      </c>
      <c r="BE3" s="602">
        <v>0</v>
      </c>
      <c r="BF3" s="602">
        <v>0</v>
      </c>
      <c r="BG3" s="602">
        <v>0</v>
      </c>
      <c r="BH3" s="602">
        <v>42487.900000000009</v>
      </c>
      <c r="BI3" s="602">
        <v>47336.500000000007</v>
      </c>
      <c r="BJ3" s="602">
        <v>0</v>
      </c>
      <c r="BK3" s="602">
        <v>0</v>
      </c>
      <c r="BL3" s="602">
        <v>0</v>
      </c>
      <c r="BM3" s="602">
        <v>0</v>
      </c>
      <c r="BN3" s="602">
        <v>0</v>
      </c>
      <c r="BO3" s="602">
        <v>0</v>
      </c>
      <c r="BP3" s="602">
        <v>0</v>
      </c>
      <c r="BQ3" s="602">
        <v>0</v>
      </c>
      <c r="BR3" s="602">
        <v>0</v>
      </c>
      <c r="BS3" s="602">
        <v>0</v>
      </c>
      <c r="BT3" s="602">
        <v>0</v>
      </c>
      <c r="BU3" s="707">
        <v>0</v>
      </c>
      <c r="BV3" s="602">
        <v>0</v>
      </c>
      <c r="BW3" s="602">
        <v>0</v>
      </c>
      <c r="BX3" s="602">
        <v>0</v>
      </c>
      <c r="BY3" s="602">
        <v>0</v>
      </c>
      <c r="BZ3" s="602">
        <v>0</v>
      </c>
      <c r="CA3" s="602">
        <v>0</v>
      </c>
      <c r="CB3" s="602">
        <v>0</v>
      </c>
      <c r="CC3" s="602">
        <v>0</v>
      </c>
      <c r="CD3" s="602">
        <v>0</v>
      </c>
      <c r="CE3" s="602">
        <v>0</v>
      </c>
      <c r="CF3" s="602">
        <v>0</v>
      </c>
      <c r="CG3" s="602">
        <v>0</v>
      </c>
      <c r="CH3" s="602">
        <v>0</v>
      </c>
      <c r="CI3" s="602">
        <v>0</v>
      </c>
      <c r="CJ3" s="602">
        <v>0</v>
      </c>
      <c r="CK3" s="602">
        <v>0</v>
      </c>
      <c r="CL3" s="602">
        <v>0</v>
      </c>
      <c r="CM3" s="602">
        <v>0</v>
      </c>
      <c r="CN3" s="707">
        <v>0</v>
      </c>
      <c r="CO3" s="602">
        <v>0</v>
      </c>
      <c r="CP3" s="602">
        <v>0</v>
      </c>
      <c r="CQ3" s="602">
        <v>0</v>
      </c>
      <c r="CR3" s="602">
        <v>0</v>
      </c>
      <c r="CS3" s="602">
        <v>0</v>
      </c>
      <c r="CT3" s="602">
        <v>47086.060000000005</v>
      </c>
      <c r="CU3" s="602">
        <v>50593.9</v>
      </c>
      <c r="CV3" s="602">
        <v>0</v>
      </c>
      <c r="CW3" s="602">
        <v>0</v>
      </c>
      <c r="CX3" s="602">
        <v>0</v>
      </c>
      <c r="CY3" s="602">
        <v>0</v>
      </c>
      <c r="CZ3" s="602">
        <v>0</v>
      </c>
    </row>
    <row r="4" spans="1:104" x14ac:dyDescent="0.25">
      <c r="A4" s="183">
        <v>4129</v>
      </c>
      <c r="B4" s="183">
        <v>455061</v>
      </c>
      <c r="C4" s="27">
        <v>1026085</v>
      </c>
      <c r="D4" s="14">
        <v>1306875281</v>
      </c>
      <c r="F4" s="27" t="s">
        <v>1258</v>
      </c>
      <c r="G4" s="12" t="s">
        <v>580</v>
      </c>
      <c r="H4" s="27" t="s">
        <v>1401</v>
      </c>
      <c r="I4" s="12" t="s">
        <v>581</v>
      </c>
      <c r="J4" s="601">
        <v>9319.9500000000007</v>
      </c>
      <c r="K4" s="601">
        <v>9653.5499999999993</v>
      </c>
      <c r="L4" s="601">
        <v>10108.08</v>
      </c>
      <c r="M4" s="601">
        <v>9837.0299999999988</v>
      </c>
      <c r="N4" s="601">
        <v>9757.7999999999993</v>
      </c>
      <c r="O4" s="601">
        <v>9745.2899999999991</v>
      </c>
      <c r="P4" s="707">
        <v>9743.2799999999988</v>
      </c>
      <c r="Q4" s="601">
        <v>0</v>
      </c>
      <c r="R4" s="601">
        <v>0</v>
      </c>
      <c r="S4" s="601">
        <v>0</v>
      </c>
      <c r="T4" s="601">
        <v>0</v>
      </c>
      <c r="U4" s="601">
        <v>0</v>
      </c>
      <c r="V4" s="601">
        <v>21619.399999999998</v>
      </c>
      <c r="W4" s="601">
        <v>27929.8</v>
      </c>
      <c r="X4" s="601">
        <v>0</v>
      </c>
      <c r="Y4" s="601">
        <v>0</v>
      </c>
      <c r="Z4" s="601">
        <v>0</v>
      </c>
      <c r="AA4" s="601">
        <v>0</v>
      </c>
      <c r="AB4" s="601">
        <v>0</v>
      </c>
      <c r="AC4" s="601">
        <v>0</v>
      </c>
      <c r="AD4" s="601">
        <v>0</v>
      </c>
      <c r="AE4" s="601">
        <v>0</v>
      </c>
      <c r="AF4" s="601">
        <v>0</v>
      </c>
      <c r="AG4" s="601">
        <v>0</v>
      </c>
      <c r="AH4" s="601">
        <v>0</v>
      </c>
      <c r="AI4" s="707">
        <v>0</v>
      </c>
      <c r="AJ4" s="601">
        <v>0</v>
      </c>
      <c r="AK4" s="601">
        <v>0</v>
      </c>
      <c r="AL4" s="601">
        <v>0</v>
      </c>
      <c r="AM4" s="601">
        <v>0</v>
      </c>
      <c r="AN4" s="601">
        <v>0</v>
      </c>
      <c r="AO4" s="601">
        <v>0</v>
      </c>
      <c r="AP4" s="601">
        <v>0</v>
      </c>
      <c r="AQ4" s="601">
        <v>0</v>
      </c>
      <c r="AR4" s="601">
        <v>0</v>
      </c>
      <c r="AS4" s="601">
        <v>0</v>
      </c>
      <c r="AT4" s="601">
        <v>0</v>
      </c>
      <c r="AU4" s="601">
        <v>0</v>
      </c>
      <c r="AV4" s="602">
        <v>0</v>
      </c>
      <c r="AW4" s="602">
        <v>0</v>
      </c>
      <c r="AX4" s="602">
        <v>0</v>
      </c>
      <c r="AY4" s="602">
        <v>0</v>
      </c>
      <c r="AZ4" s="602">
        <v>0</v>
      </c>
      <c r="BA4" s="602">
        <v>0</v>
      </c>
      <c r="BB4" s="707">
        <v>0</v>
      </c>
      <c r="BC4" s="602">
        <v>0</v>
      </c>
      <c r="BD4" s="602">
        <v>0</v>
      </c>
      <c r="BE4" s="602">
        <v>0</v>
      </c>
      <c r="BF4" s="602">
        <v>0</v>
      </c>
      <c r="BG4" s="602">
        <v>0</v>
      </c>
      <c r="BH4" s="602">
        <v>0</v>
      </c>
      <c r="BI4" s="602">
        <v>0</v>
      </c>
      <c r="BJ4" s="602">
        <v>0</v>
      </c>
      <c r="BK4" s="602">
        <v>0</v>
      </c>
      <c r="BL4" s="602">
        <v>0</v>
      </c>
      <c r="BM4" s="602">
        <v>0</v>
      </c>
      <c r="BN4" s="602">
        <v>0</v>
      </c>
      <c r="BO4" s="602">
        <v>10383.299999999999</v>
      </c>
      <c r="BP4" s="602">
        <v>10662.689999999999</v>
      </c>
      <c r="BQ4" s="602">
        <v>11409.119999999999</v>
      </c>
      <c r="BR4" s="602">
        <v>11354.91</v>
      </c>
      <c r="BS4" s="602">
        <v>11329.89</v>
      </c>
      <c r="BT4" s="602">
        <v>11179.77</v>
      </c>
      <c r="BU4" s="707">
        <v>11137.619999999999</v>
      </c>
      <c r="BV4" s="602">
        <v>0</v>
      </c>
      <c r="BW4" s="602">
        <v>0</v>
      </c>
      <c r="BX4" s="602">
        <v>0</v>
      </c>
      <c r="BY4" s="602">
        <v>0</v>
      </c>
      <c r="BZ4" s="602">
        <v>0</v>
      </c>
      <c r="CA4" s="602">
        <v>24127.300000000003</v>
      </c>
      <c r="CB4" s="602">
        <v>32212.2</v>
      </c>
      <c r="CC4" s="602">
        <v>0</v>
      </c>
      <c r="CD4" s="602">
        <v>0</v>
      </c>
      <c r="CE4" s="602">
        <v>0</v>
      </c>
      <c r="CF4" s="602">
        <v>0</v>
      </c>
      <c r="CG4" s="602">
        <v>0</v>
      </c>
      <c r="CH4" s="602">
        <v>0</v>
      </c>
      <c r="CI4" s="602">
        <v>0</v>
      </c>
      <c r="CJ4" s="602">
        <v>0</v>
      </c>
      <c r="CK4" s="602">
        <v>0</v>
      </c>
      <c r="CL4" s="602">
        <v>0</v>
      </c>
      <c r="CM4" s="602">
        <v>0</v>
      </c>
      <c r="CN4" s="707">
        <v>0</v>
      </c>
      <c r="CO4" s="602">
        <v>0</v>
      </c>
      <c r="CP4" s="602">
        <v>0</v>
      </c>
      <c r="CQ4" s="602">
        <v>0</v>
      </c>
      <c r="CR4" s="602">
        <v>0</v>
      </c>
      <c r="CS4" s="602">
        <v>0</v>
      </c>
      <c r="CT4" s="602">
        <v>0</v>
      </c>
      <c r="CU4" s="602">
        <v>0</v>
      </c>
      <c r="CV4" s="602">
        <v>0</v>
      </c>
      <c r="CW4" s="602">
        <v>0</v>
      </c>
      <c r="CX4" s="602">
        <v>0</v>
      </c>
      <c r="CY4" s="602">
        <v>0</v>
      </c>
      <c r="CZ4" s="602">
        <v>0</v>
      </c>
    </row>
    <row r="5" spans="1:104" x14ac:dyDescent="0.25">
      <c r="A5" s="183">
        <v>5002</v>
      </c>
      <c r="B5" s="183">
        <v>455423</v>
      </c>
      <c r="C5" s="27">
        <v>1026961</v>
      </c>
      <c r="D5" s="14">
        <v>1194104190</v>
      </c>
      <c r="F5" s="27" t="s">
        <v>1408</v>
      </c>
      <c r="G5" s="12" t="s">
        <v>903</v>
      </c>
      <c r="H5" s="27" t="s">
        <v>1500</v>
      </c>
      <c r="I5" s="12" t="s">
        <v>904</v>
      </c>
      <c r="J5" s="601">
        <v>0</v>
      </c>
      <c r="K5" s="601">
        <v>0</v>
      </c>
      <c r="L5" s="601">
        <v>0</v>
      </c>
      <c r="M5" s="601">
        <v>0</v>
      </c>
      <c r="N5" s="601">
        <v>0</v>
      </c>
      <c r="O5" s="601">
        <v>0</v>
      </c>
      <c r="P5" s="707">
        <v>0</v>
      </c>
      <c r="Q5" s="601">
        <v>0</v>
      </c>
      <c r="R5" s="601">
        <v>0</v>
      </c>
      <c r="S5" s="601">
        <v>0</v>
      </c>
      <c r="T5" s="601">
        <v>0</v>
      </c>
      <c r="U5" s="601">
        <v>0</v>
      </c>
      <c r="V5" s="601">
        <v>0</v>
      </c>
      <c r="W5" s="601">
        <v>0</v>
      </c>
      <c r="X5" s="601">
        <v>0</v>
      </c>
      <c r="Y5" s="601">
        <v>0</v>
      </c>
      <c r="Z5" s="601">
        <v>0</v>
      </c>
      <c r="AA5" s="601">
        <v>0</v>
      </c>
      <c r="AB5" s="601">
        <v>0</v>
      </c>
      <c r="AC5" s="601">
        <v>0</v>
      </c>
      <c r="AD5" s="601">
        <v>0</v>
      </c>
      <c r="AE5" s="601">
        <v>0</v>
      </c>
      <c r="AF5" s="601">
        <v>0</v>
      </c>
      <c r="AG5" s="601">
        <v>0</v>
      </c>
      <c r="AH5" s="601">
        <v>0</v>
      </c>
      <c r="AI5" s="707">
        <v>0</v>
      </c>
      <c r="AJ5" s="601">
        <v>0</v>
      </c>
      <c r="AK5" s="601">
        <v>0</v>
      </c>
      <c r="AL5" s="601">
        <v>0</v>
      </c>
      <c r="AM5" s="601">
        <v>0</v>
      </c>
      <c r="AN5" s="601">
        <v>0</v>
      </c>
      <c r="AO5" s="601">
        <v>42978.759999999995</v>
      </c>
      <c r="AP5" s="601">
        <v>46710.66</v>
      </c>
      <c r="AQ5" s="601">
        <v>0</v>
      </c>
      <c r="AR5" s="601">
        <v>0</v>
      </c>
      <c r="AS5" s="601">
        <v>0</v>
      </c>
      <c r="AT5" s="601">
        <v>0</v>
      </c>
      <c r="AU5" s="601">
        <v>0</v>
      </c>
      <c r="AV5" s="602">
        <v>0</v>
      </c>
      <c r="AW5" s="602">
        <v>0</v>
      </c>
      <c r="AX5" s="602">
        <v>0</v>
      </c>
      <c r="AY5" s="602">
        <v>0</v>
      </c>
      <c r="AZ5" s="602">
        <v>0</v>
      </c>
      <c r="BA5" s="602">
        <v>0</v>
      </c>
      <c r="BB5" s="707">
        <v>0</v>
      </c>
      <c r="BC5" s="602">
        <v>0</v>
      </c>
      <c r="BD5" s="602">
        <v>0</v>
      </c>
      <c r="BE5" s="602">
        <v>0</v>
      </c>
      <c r="BF5" s="602">
        <v>0</v>
      </c>
      <c r="BG5" s="602">
        <v>0</v>
      </c>
      <c r="BH5" s="602">
        <v>54861.36</v>
      </c>
      <c r="BI5" s="602">
        <v>56020.9</v>
      </c>
      <c r="BJ5" s="602">
        <v>0</v>
      </c>
      <c r="BK5" s="602">
        <v>0</v>
      </c>
      <c r="BL5" s="602">
        <v>0</v>
      </c>
      <c r="BM5" s="602">
        <v>0</v>
      </c>
      <c r="BN5" s="602">
        <v>0</v>
      </c>
      <c r="BO5" s="602">
        <v>0</v>
      </c>
      <c r="BP5" s="602">
        <v>0</v>
      </c>
      <c r="BQ5" s="602">
        <v>0</v>
      </c>
      <c r="BR5" s="602">
        <v>0</v>
      </c>
      <c r="BS5" s="602">
        <v>0</v>
      </c>
      <c r="BT5" s="602">
        <v>0</v>
      </c>
      <c r="BU5" s="707">
        <v>0</v>
      </c>
      <c r="BV5" s="602">
        <v>0</v>
      </c>
      <c r="BW5" s="602">
        <v>0</v>
      </c>
      <c r="BX5" s="602">
        <v>0</v>
      </c>
      <c r="BY5" s="602">
        <v>0</v>
      </c>
      <c r="BZ5" s="602">
        <v>0</v>
      </c>
      <c r="CA5" s="602">
        <v>67529.420000000013</v>
      </c>
      <c r="CB5" s="602">
        <v>73195.64</v>
      </c>
      <c r="CC5" s="602">
        <v>0</v>
      </c>
      <c r="CD5" s="602">
        <v>0</v>
      </c>
      <c r="CE5" s="602">
        <v>0</v>
      </c>
      <c r="CF5" s="602">
        <v>0</v>
      </c>
      <c r="CG5" s="602">
        <v>0</v>
      </c>
      <c r="CH5" s="602">
        <v>0</v>
      </c>
      <c r="CI5" s="602">
        <v>0</v>
      </c>
      <c r="CJ5" s="602">
        <v>0</v>
      </c>
      <c r="CK5" s="602">
        <v>0</v>
      </c>
      <c r="CL5" s="602">
        <v>0</v>
      </c>
      <c r="CM5" s="602">
        <v>0</v>
      </c>
      <c r="CN5" s="707">
        <v>0</v>
      </c>
      <c r="CO5" s="602">
        <v>0</v>
      </c>
      <c r="CP5" s="602">
        <v>0</v>
      </c>
      <c r="CQ5" s="602">
        <v>0</v>
      </c>
      <c r="CR5" s="602">
        <v>0</v>
      </c>
      <c r="CS5" s="602">
        <v>0</v>
      </c>
      <c r="CT5" s="602">
        <v>0</v>
      </c>
      <c r="CU5" s="602">
        <v>0</v>
      </c>
      <c r="CV5" s="602">
        <v>0</v>
      </c>
      <c r="CW5" s="602">
        <v>0</v>
      </c>
      <c r="CX5" s="602">
        <v>0</v>
      </c>
      <c r="CY5" s="602">
        <v>0</v>
      </c>
      <c r="CZ5" s="602">
        <v>0</v>
      </c>
    </row>
    <row r="6" spans="1:104" x14ac:dyDescent="0.25">
      <c r="A6" s="183">
        <v>4633</v>
      </c>
      <c r="B6" s="183">
        <v>455429</v>
      </c>
      <c r="C6" s="27">
        <v>1025984</v>
      </c>
      <c r="D6" s="14">
        <v>1356338503</v>
      </c>
      <c r="F6" s="27" t="s">
        <v>1296</v>
      </c>
      <c r="G6" s="12" t="s">
        <v>764</v>
      </c>
      <c r="H6" s="27" t="s">
        <v>1369</v>
      </c>
      <c r="I6" s="12" t="s">
        <v>765</v>
      </c>
      <c r="J6" s="601">
        <v>0</v>
      </c>
      <c r="K6" s="601">
        <v>0</v>
      </c>
      <c r="L6" s="601">
        <v>0</v>
      </c>
      <c r="M6" s="601">
        <v>0</v>
      </c>
      <c r="N6" s="601">
        <v>0</v>
      </c>
      <c r="O6" s="601">
        <v>0</v>
      </c>
      <c r="P6" s="707">
        <v>0</v>
      </c>
      <c r="Q6" s="601">
        <v>0</v>
      </c>
      <c r="R6" s="601">
        <v>0</v>
      </c>
      <c r="S6" s="601">
        <v>0</v>
      </c>
      <c r="T6" s="601">
        <v>0</v>
      </c>
      <c r="U6" s="601">
        <v>0</v>
      </c>
      <c r="V6" s="601">
        <v>0</v>
      </c>
      <c r="W6" s="601">
        <v>0</v>
      </c>
      <c r="X6" s="601">
        <v>0</v>
      </c>
      <c r="Y6" s="601">
        <v>0</v>
      </c>
      <c r="Z6" s="601">
        <v>0</v>
      </c>
      <c r="AA6" s="601">
        <v>0</v>
      </c>
      <c r="AB6" s="601">
        <v>0</v>
      </c>
      <c r="AC6" s="601">
        <v>15758.839999999998</v>
      </c>
      <c r="AD6" s="601">
        <v>15810.999999999998</v>
      </c>
      <c r="AE6" s="601">
        <v>16815.079999999998</v>
      </c>
      <c r="AF6" s="601">
        <v>16925.919999999998</v>
      </c>
      <c r="AG6" s="601">
        <v>16612.96</v>
      </c>
      <c r="AH6" s="601">
        <v>16580.359999999997</v>
      </c>
      <c r="AI6" s="707">
        <v>16287.96</v>
      </c>
      <c r="AJ6" s="601">
        <v>0</v>
      </c>
      <c r="AK6" s="601">
        <v>0</v>
      </c>
      <c r="AL6" s="601">
        <v>0</v>
      </c>
      <c r="AM6" s="601">
        <v>0</v>
      </c>
      <c r="AN6" s="601">
        <v>0</v>
      </c>
      <c r="AO6" s="601">
        <v>45935.990000000005</v>
      </c>
      <c r="AP6" s="601">
        <v>47729.470000000008</v>
      </c>
      <c r="AQ6" s="601">
        <v>0</v>
      </c>
      <c r="AR6" s="601">
        <v>0</v>
      </c>
      <c r="AS6" s="601">
        <v>0</v>
      </c>
      <c r="AT6" s="601">
        <v>0</v>
      </c>
      <c r="AU6" s="601">
        <v>0</v>
      </c>
      <c r="AV6" s="602">
        <v>0</v>
      </c>
      <c r="AW6" s="602">
        <v>0</v>
      </c>
      <c r="AX6" s="602">
        <v>0</v>
      </c>
      <c r="AY6" s="602">
        <v>0</v>
      </c>
      <c r="AZ6" s="602">
        <v>0</v>
      </c>
      <c r="BA6" s="602">
        <v>0</v>
      </c>
      <c r="BB6" s="707">
        <v>0</v>
      </c>
      <c r="BC6" s="602">
        <v>0</v>
      </c>
      <c r="BD6" s="602">
        <v>0</v>
      </c>
      <c r="BE6" s="602">
        <v>0</v>
      </c>
      <c r="BF6" s="602">
        <v>0</v>
      </c>
      <c r="BG6" s="602">
        <v>0</v>
      </c>
      <c r="BH6" s="602">
        <v>0</v>
      </c>
      <c r="BI6" s="602">
        <v>0</v>
      </c>
      <c r="BJ6" s="602">
        <v>0</v>
      </c>
      <c r="BK6" s="602">
        <v>0</v>
      </c>
      <c r="BL6" s="602">
        <v>0</v>
      </c>
      <c r="BM6" s="602">
        <v>0</v>
      </c>
      <c r="BN6" s="602">
        <v>0</v>
      </c>
      <c r="BO6" s="602">
        <v>0</v>
      </c>
      <c r="BP6" s="602">
        <v>0</v>
      </c>
      <c r="BQ6" s="602">
        <v>0</v>
      </c>
      <c r="BR6" s="602">
        <v>0</v>
      </c>
      <c r="BS6" s="602">
        <v>0</v>
      </c>
      <c r="BT6" s="602">
        <v>0</v>
      </c>
      <c r="BU6" s="707">
        <v>0</v>
      </c>
      <c r="BV6" s="602">
        <v>0</v>
      </c>
      <c r="BW6" s="602">
        <v>0</v>
      </c>
      <c r="BX6" s="602">
        <v>0</v>
      </c>
      <c r="BY6" s="602">
        <v>0</v>
      </c>
      <c r="BZ6" s="602">
        <v>0</v>
      </c>
      <c r="CA6" s="602">
        <v>0</v>
      </c>
      <c r="CB6" s="602">
        <v>0</v>
      </c>
      <c r="CC6" s="602">
        <v>0</v>
      </c>
      <c r="CD6" s="602">
        <v>0</v>
      </c>
      <c r="CE6" s="602">
        <v>0</v>
      </c>
      <c r="CF6" s="602">
        <v>0</v>
      </c>
      <c r="CG6" s="602">
        <v>0</v>
      </c>
      <c r="CH6" s="602">
        <v>21555.119999999999</v>
      </c>
      <c r="CI6" s="602">
        <v>22350.559999999998</v>
      </c>
      <c r="CJ6" s="602">
        <v>23322.039999999997</v>
      </c>
      <c r="CK6" s="602">
        <v>23771.919999999998</v>
      </c>
      <c r="CL6" s="602">
        <v>23654.559999999998</v>
      </c>
      <c r="CM6" s="602">
        <v>23387.239999999998</v>
      </c>
      <c r="CN6" s="707">
        <v>22904.44</v>
      </c>
      <c r="CO6" s="602">
        <v>0</v>
      </c>
      <c r="CP6" s="602">
        <v>0</v>
      </c>
      <c r="CQ6" s="602">
        <v>0</v>
      </c>
      <c r="CR6" s="602">
        <v>0</v>
      </c>
      <c r="CS6" s="602">
        <v>0</v>
      </c>
      <c r="CT6" s="602">
        <v>63825.090000000004</v>
      </c>
      <c r="CU6" s="602">
        <v>67438.33</v>
      </c>
      <c r="CV6" s="602">
        <v>0</v>
      </c>
      <c r="CW6" s="602">
        <v>0</v>
      </c>
      <c r="CX6" s="602">
        <v>0</v>
      </c>
      <c r="CY6" s="602">
        <v>0</v>
      </c>
      <c r="CZ6" s="602">
        <v>0</v>
      </c>
    </row>
    <row r="7" spans="1:104" x14ac:dyDescent="0.25">
      <c r="A7" s="183">
        <v>5361</v>
      </c>
      <c r="B7" s="183">
        <v>455463</v>
      </c>
      <c r="C7" s="27">
        <v>1028264</v>
      </c>
      <c r="D7" s="14">
        <v>1770604365</v>
      </c>
      <c r="F7" s="27" t="s">
        <v>1298</v>
      </c>
      <c r="G7" s="12" t="s">
        <v>1117</v>
      </c>
      <c r="H7" s="27" t="s">
        <v>1356</v>
      </c>
      <c r="I7" s="12" t="s">
        <v>1118</v>
      </c>
      <c r="J7" s="601">
        <v>0</v>
      </c>
      <c r="K7" s="601">
        <v>0</v>
      </c>
      <c r="L7" s="601">
        <v>0</v>
      </c>
      <c r="M7" s="601">
        <v>0</v>
      </c>
      <c r="N7" s="601">
        <v>0</v>
      </c>
      <c r="O7" s="601">
        <v>0</v>
      </c>
      <c r="P7" s="707">
        <v>0</v>
      </c>
      <c r="Q7" s="601">
        <v>0</v>
      </c>
      <c r="R7" s="601">
        <v>0</v>
      </c>
      <c r="S7" s="601">
        <v>0</v>
      </c>
      <c r="T7" s="601">
        <v>0</v>
      </c>
      <c r="U7" s="601">
        <v>0</v>
      </c>
      <c r="V7" s="601">
        <v>0</v>
      </c>
      <c r="W7" s="601">
        <v>0</v>
      </c>
      <c r="X7" s="601">
        <v>0</v>
      </c>
      <c r="Y7" s="601">
        <v>0</v>
      </c>
      <c r="Z7" s="601">
        <v>0</v>
      </c>
      <c r="AA7" s="601">
        <v>0</v>
      </c>
      <c r="AB7" s="601">
        <v>0</v>
      </c>
      <c r="AC7" s="601">
        <v>0</v>
      </c>
      <c r="AD7" s="601">
        <v>0</v>
      </c>
      <c r="AE7" s="601">
        <v>0</v>
      </c>
      <c r="AF7" s="601">
        <v>0</v>
      </c>
      <c r="AG7" s="601">
        <v>0</v>
      </c>
      <c r="AH7" s="601">
        <v>0</v>
      </c>
      <c r="AI7" s="707">
        <v>0</v>
      </c>
      <c r="AJ7" s="601">
        <v>0</v>
      </c>
      <c r="AK7" s="601">
        <v>0</v>
      </c>
      <c r="AL7" s="601">
        <v>0</v>
      </c>
      <c r="AM7" s="601">
        <v>0</v>
      </c>
      <c r="AN7" s="601">
        <v>0</v>
      </c>
      <c r="AO7" s="601">
        <v>0</v>
      </c>
      <c r="AP7" s="601">
        <v>0</v>
      </c>
      <c r="AQ7" s="601">
        <v>0</v>
      </c>
      <c r="AR7" s="601">
        <v>0</v>
      </c>
      <c r="AS7" s="601">
        <v>0</v>
      </c>
      <c r="AT7" s="601">
        <v>0</v>
      </c>
      <c r="AU7" s="601">
        <v>0</v>
      </c>
      <c r="AV7" s="602">
        <v>33903.1</v>
      </c>
      <c r="AW7" s="602">
        <v>35109.25</v>
      </c>
      <c r="AX7" s="602">
        <v>38110.6</v>
      </c>
      <c r="AY7" s="602">
        <v>38250.85</v>
      </c>
      <c r="AZ7" s="602">
        <v>37624.399999999994</v>
      </c>
      <c r="BA7" s="602">
        <v>36623.949999999997</v>
      </c>
      <c r="BB7" s="707">
        <v>37890.870000000003</v>
      </c>
      <c r="BC7" s="602">
        <v>0</v>
      </c>
      <c r="BD7" s="602">
        <v>0</v>
      </c>
      <c r="BE7" s="602">
        <v>0</v>
      </c>
      <c r="BF7" s="602">
        <v>0</v>
      </c>
      <c r="BG7" s="602">
        <v>0</v>
      </c>
      <c r="BH7" s="602">
        <v>78709.59</v>
      </c>
      <c r="BI7" s="602">
        <v>90977.459999999992</v>
      </c>
      <c r="BJ7" s="602">
        <v>0</v>
      </c>
      <c r="BK7" s="602">
        <v>0</v>
      </c>
      <c r="BL7" s="602">
        <v>0</v>
      </c>
      <c r="BM7" s="602">
        <v>0</v>
      </c>
      <c r="BN7" s="602">
        <v>0</v>
      </c>
      <c r="BO7" s="602">
        <v>21046.85</v>
      </c>
      <c r="BP7" s="602">
        <v>21280.6</v>
      </c>
      <c r="BQ7" s="602">
        <v>24123</v>
      </c>
      <c r="BR7" s="602">
        <v>23870.55</v>
      </c>
      <c r="BS7" s="602">
        <v>23384.35</v>
      </c>
      <c r="BT7" s="602">
        <v>22411.949999999997</v>
      </c>
      <c r="BU7" s="707">
        <v>22678.720000000001</v>
      </c>
      <c r="BV7" s="602">
        <v>0</v>
      </c>
      <c r="BW7" s="602">
        <v>0</v>
      </c>
      <c r="BX7" s="602">
        <v>0</v>
      </c>
      <c r="BY7" s="602">
        <v>0</v>
      </c>
      <c r="BZ7" s="602">
        <v>0</v>
      </c>
      <c r="CA7" s="602">
        <v>48825.09</v>
      </c>
      <c r="CB7" s="602">
        <v>56351.659999999996</v>
      </c>
      <c r="CC7" s="602">
        <v>0</v>
      </c>
      <c r="CD7" s="602">
        <v>0</v>
      </c>
      <c r="CE7" s="602">
        <v>0</v>
      </c>
      <c r="CF7" s="602">
        <v>0</v>
      </c>
      <c r="CG7" s="602">
        <v>0</v>
      </c>
      <c r="CH7" s="602">
        <v>0</v>
      </c>
      <c r="CI7" s="602">
        <v>0</v>
      </c>
      <c r="CJ7" s="602">
        <v>0</v>
      </c>
      <c r="CK7" s="602">
        <v>0</v>
      </c>
      <c r="CL7" s="602">
        <v>0</v>
      </c>
      <c r="CM7" s="602">
        <v>0</v>
      </c>
      <c r="CN7" s="707">
        <v>0</v>
      </c>
      <c r="CO7" s="602">
        <v>0</v>
      </c>
      <c r="CP7" s="602">
        <v>0</v>
      </c>
      <c r="CQ7" s="602">
        <v>0</v>
      </c>
      <c r="CR7" s="602">
        <v>0</v>
      </c>
      <c r="CS7" s="602">
        <v>0</v>
      </c>
      <c r="CT7" s="602">
        <v>0</v>
      </c>
      <c r="CU7" s="602">
        <v>0</v>
      </c>
      <c r="CV7" s="602">
        <v>0</v>
      </c>
      <c r="CW7" s="602">
        <v>0</v>
      </c>
      <c r="CX7" s="602">
        <v>0</v>
      </c>
      <c r="CY7" s="602">
        <v>0</v>
      </c>
      <c r="CZ7" s="602">
        <v>0</v>
      </c>
    </row>
    <row r="8" spans="1:104" x14ac:dyDescent="0.25">
      <c r="A8" s="183">
        <v>4579</v>
      </c>
      <c r="B8" s="183">
        <v>455467</v>
      </c>
      <c r="C8" s="27">
        <v>1015208</v>
      </c>
      <c r="D8" s="14">
        <v>1316142078</v>
      </c>
      <c r="F8" s="27" t="s">
        <v>1267</v>
      </c>
      <c r="G8" s="12" t="s">
        <v>240</v>
      </c>
      <c r="H8" s="27" t="s">
        <v>1359</v>
      </c>
      <c r="I8" s="12" t="s">
        <v>241</v>
      </c>
      <c r="J8" s="601">
        <v>14049.75</v>
      </c>
      <c r="K8" s="601">
        <v>14539.69</v>
      </c>
      <c r="L8" s="601">
        <v>14467.64</v>
      </c>
      <c r="M8" s="601">
        <v>14597.33</v>
      </c>
      <c r="N8" s="601">
        <v>15317.83</v>
      </c>
      <c r="O8" s="601">
        <v>14366.77</v>
      </c>
      <c r="P8" s="707">
        <v>13296.43</v>
      </c>
      <c r="Q8" s="601">
        <v>0</v>
      </c>
      <c r="R8" s="601">
        <v>0</v>
      </c>
      <c r="S8" s="601">
        <v>0</v>
      </c>
      <c r="T8" s="601">
        <v>0</v>
      </c>
      <c r="U8" s="601">
        <v>0</v>
      </c>
      <c r="V8" s="601">
        <v>31762.440000000002</v>
      </c>
      <c r="W8" s="601">
        <v>32841.61</v>
      </c>
      <c r="X8" s="601">
        <v>0</v>
      </c>
      <c r="Y8" s="601">
        <v>0</v>
      </c>
      <c r="Z8" s="601">
        <v>0</v>
      </c>
      <c r="AA8" s="601">
        <v>0</v>
      </c>
      <c r="AB8" s="601">
        <v>0</v>
      </c>
      <c r="AC8" s="601">
        <v>0</v>
      </c>
      <c r="AD8" s="601">
        <v>0</v>
      </c>
      <c r="AE8" s="601">
        <v>0</v>
      </c>
      <c r="AF8" s="601">
        <v>0</v>
      </c>
      <c r="AG8" s="601">
        <v>0</v>
      </c>
      <c r="AH8" s="601">
        <v>0</v>
      </c>
      <c r="AI8" s="707">
        <v>0</v>
      </c>
      <c r="AJ8" s="601">
        <v>0</v>
      </c>
      <c r="AK8" s="601">
        <v>0</v>
      </c>
      <c r="AL8" s="601">
        <v>0</v>
      </c>
      <c r="AM8" s="601">
        <v>0</v>
      </c>
      <c r="AN8" s="601">
        <v>0</v>
      </c>
      <c r="AO8" s="601">
        <v>0</v>
      </c>
      <c r="AP8" s="601">
        <v>0</v>
      </c>
      <c r="AQ8" s="601">
        <v>0</v>
      </c>
      <c r="AR8" s="601">
        <v>0</v>
      </c>
      <c r="AS8" s="601">
        <v>0</v>
      </c>
      <c r="AT8" s="601">
        <v>0</v>
      </c>
      <c r="AU8" s="601">
        <v>0</v>
      </c>
      <c r="AV8" s="602">
        <v>18646.54</v>
      </c>
      <c r="AW8" s="602">
        <v>18963.560000000001</v>
      </c>
      <c r="AX8" s="602">
        <v>19799.34</v>
      </c>
      <c r="AY8" s="602">
        <v>20318.099999999999</v>
      </c>
      <c r="AZ8" s="602">
        <v>20087.54</v>
      </c>
      <c r="BA8" s="602">
        <v>19222.939999999999</v>
      </c>
      <c r="BB8" s="707">
        <v>18952.22</v>
      </c>
      <c r="BC8" s="602">
        <v>0</v>
      </c>
      <c r="BD8" s="602">
        <v>0</v>
      </c>
      <c r="BE8" s="602">
        <v>0</v>
      </c>
      <c r="BF8" s="602">
        <v>0</v>
      </c>
      <c r="BG8" s="602">
        <v>0</v>
      </c>
      <c r="BH8" s="602">
        <v>42349.919999999998</v>
      </c>
      <c r="BI8" s="602">
        <v>44226.04</v>
      </c>
      <c r="BJ8" s="602">
        <v>0</v>
      </c>
      <c r="BK8" s="602">
        <v>0</v>
      </c>
      <c r="BL8" s="602">
        <v>0</v>
      </c>
      <c r="BM8" s="602">
        <v>0</v>
      </c>
      <c r="BN8" s="602">
        <v>0</v>
      </c>
      <c r="BO8" s="602">
        <v>26600.86</v>
      </c>
      <c r="BP8" s="602">
        <v>28157.14</v>
      </c>
      <c r="BQ8" s="602">
        <v>30606.84</v>
      </c>
      <c r="BR8" s="602">
        <v>31615.54</v>
      </c>
      <c r="BS8" s="602">
        <v>29871.93</v>
      </c>
      <c r="BT8" s="602">
        <v>31298.519999999997</v>
      </c>
      <c r="BU8" s="707">
        <v>30363.95</v>
      </c>
      <c r="BV8" s="602">
        <v>0</v>
      </c>
      <c r="BW8" s="602">
        <v>0</v>
      </c>
      <c r="BX8" s="602">
        <v>0</v>
      </c>
      <c r="BY8" s="602">
        <v>0</v>
      </c>
      <c r="BZ8" s="602">
        <v>0</v>
      </c>
      <c r="CA8" s="602">
        <v>62972.119999999995</v>
      </c>
      <c r="CB8" s="602">
        <v>68815.03</v>
      </c>
      <c r="CC8" s="602">
        <v>0</v>
      </c>
      <c r="CD8" s="602">
        <v>0</v>
      </c>
      <c r="CE8" s="602">
        <v>0</v>
      </c>
      <c r="CF8" s="602">
        <v>0</v>
      </c>
      <c r="CG8" s="602">
        <v>0</v>
      </c>
      <c r="CH8" s="602">
        <v>0</v>
      </c>
      <c r="CI8" s="602">
        <v>0</v>
      </c>
      <c r="CJ8" s="602">
        <v>0</v>
      </c>
      <c r="CK8" s="602">
        <v>0</v>
      </c>
      <c r="CL8" s="602">
        <v>0</v>
      </c>
      <c r="CM8" s="602">
        <v>0</v>
      </c>
      <c r="CN8" s="707">
        <v>0</v>
      </c>
      <c r="CO8" s="602">
        <v>0</v>
      </c>
      <c r="CP8" s="602">
        <v>0</v>
      </c>
      <c r="CQ8" s="602">
        <v>0</v>
      </c>
      <c r="CR8" s="602">
        <v>0</v>
      </c>
      <c r="CS8" s="602">
        <v>0</v>
      </c>
      <c r="CT8" s="602">
        <v>0</v>
      </c>
      <c r="CU8" s="602">
        <v>0</v>
      </c>
      <c r="CV8" s="602">
        <v>0</v>
      </c>
      <c r="CW8" s="602">
        <v>0</v>
      </c>
      <c r="CX8" s="602">
        <v>0</v>
      </c>
      <c r="CY8" s="602">
        <v>0</v>
      </c>
      <c r="CZ8" s="602">
        <v>0</v>
      </c>
    </row>
    <row r="9" spans="1:104" x14ac:dyDescent="0.25">
      <c r="A9" s="183">
        <v>4726</v>
      </c>
      <c r="B9" s="183">
        <v>455475</v>
      </c>
      <c r="C9" s="27">
        <v>1026242</v>
      </c>
      <c r="D9" s="14">
        <v>1609275981</v>
      </c>
      <c r="F9" s="27" t="s">
        <v>1293</v>
      </c>
      <c r="G9" s="12" t="s">
        <v>792</v>
      </c>
      <c r="H9" s="27" t="s">
        <v>1394</v>
      </c>
      <c r="I9" s="12" t="s">
        <v>793</v>
      </c>
      <c r="J9" s="601">
        <v>30195.75</v>
      </c>
      <c r="K9" s="601">
        <v>31010.75</v>
      </c>
      <c r="L9" s="601">
        <v>33056.400000000001</v>
      </c>
      <c r="M9" s="601">
        <v>33366.100000000006</v>
      </c>
      <c r="N9" s="601">
        <v>32926</v>
      </c>
      <c r="O9" s="601">
        <v>33675.800000000003</v>
      </c>
      <c r="P9" s="707">
        <v>32405.98</v>
      </c>
      <c r="Q9" s="601">
        <v>0</v>
      </c>
      <c r="R9" s="601">
        <v>0</v>
      </c>
      <c r="S9" s="601">
        <v>0</v>
      </c>
      <c r="T9" s="601">
        <v>0</v>
      </c>
      <c r="U9" s="601">
        <v>0</v>
      </c>
      <c r="V9" s="601">
        <v>49733.799999999988</v>
      </c>
      <c r="W9" s="601">
        <v>60128.030000000006</v>
      </c>
      <c r="X9" s="601">
        <v>0</v>
      </c>
      <c r="Y9" s="601">
        <v>0</v>
      </c>
      <c r="Z9" s="601">
        <v>0</v>
      </c>
      <c r="AA9" s="601">
        <v>0</v>
      </c>
      <c r="AB9" s="601">
        <v>0</v>
      </c>
      <c r="AC9" s="601">
        <v>14050.6</v>
      </c>
      <c r="AD9" s="601">
        <v>14132.1</v>
      </c>
      <c r="AE9" s="601">
        <v>15175.300000000001</v>
      </c>
      <c r="AF9" s="601">
        <v>14572.2</v>
      </c>
      <c r="AG9" s="601">
        <v>14490.7</v>
      </c>
      <c r="AH9" s="601">
        <v>14156.550000000001</v>
      </c>
      <c r="AI9" s="707">
        <v>14237.169999999998</v>
      </c>
      <c r="AJ9" s="601">
        <v>0</v>
      </c>
      <c r="AK9" s="601">
        <v>0</v>
      </c>
      <c r="AL9" s="601">
        <v>0</v>
      </c>
      <c r="AM9" s="601">
        <v>0</v>
      </c>
      <c r="AN9" s="601">
        <v>0</v>
      </c>
      <c r="AO9" s="601">
        <v>22876</v>
      </c>
      <c r="AP9" s="601">
        <v>26032.909999999996</v>
      </c>
      <c r="AQ9" s="601">
        <v>0</v>
      </c>
      <c r="AR9" s="601">
        <v>0</v>
      </c>
      <c r="AS9" s="601">
        <v>0</v>
      </c>
      <c r="AT9" s="601">
        <v>0</v>
      </c>
      <c r="AU9" s="601">
        <v>0</v>
      </c>
      <c r="AV9" s="602">
        <v>0</v>
      </c>
      <c r="AW9" s="602">
        <v>0</v>
      </c>
      <c r="AX9" s="602">
        <v>0</v>
      </c>
      <c r="AY9" s="602">
        <v>0</v>
      </c>
      <c r="AZ9" s="602">
        <v>0</v>
      </c>
      <c r="BA9" s="602">
        <v>0</v>
      </c>
      <c r="BB9" s="707">
        <v>0</v>
      </c>
      <c r="BC9" s="602">
        <v>0</v>
      </c>
      <c r="BD9" s="602">
        <v>0</v>
      </c>
      <c r="BE9" s="602">
        <v>0</v>
      </c>
      <c r="BF9" s="602">
        <v>0</v>
      </c>
      <c r="BG9" s="602">
        <v>0</v>
      </c>
      <c r="BH9" s="602">
        <v>0</v>
      </c>
      <c r="BI9" s="602">
        <v>0</v>
      </c>
      <c r="BJ9" s="602">
        <v>0</v>
      </c>
      <c r="BK9" s="602">
        <v>0</v>
      </c>
      <c r="BL9" s="602">
        <v>0</v>
      </c>
      <c r="BM9" s="602">
        <v>0</v>
      </c>
      <c r="BN9" s="602">
        <v>0</v>
      </c>
      <c r="BO9" s="602">
        <v>0</v>
      </c>
      <c r="BP9" s="602">
        <v>0</v>
      </c>
      <c r="BQ9" s="602">
        <v>0</v>
      </c>
      <c r="BR9" s="602">
        <v>0</v>
      </c>
      <c r="BS9" s="602">
        <v>0</v>
      </c>
      <c r="BT9" s="602">
        <v>0</v>
      </c>
      <c r="BU9" s="707">
        <v>0</v>
      </c>
      <c r="BV9" s="602">
        <v>0</v>
      </c>
      <c r="BW9" s="602">
        <v>0</v>
      </c>
      <c r="BX9" s="602">
        <v>0</v>
      </c>
      <c r="BY9" s="602">
        <v>0</v>
      </c>
      <c r="BZ9" s="602">
        <v>0</v>
      </c>
      <c r="CA9" s="602">
        <v>0</v>
      </c>
      <c r="CB9" s="602">
        <v>0</v>
      </c>
      <c r="CC9" s="602">
        <v>0</v>
      </c>
      <c r="CD9" s="602">
        <v>0</v>
      </c>
      <c r="CE9" s="602">
        <v>0</v>
      </c>
      <c r="CF9" s="602">
        <v>0</v>
      </c>
      <c r="CG9" s="602">
        <v>0</v>
      </c>
      <c r="CH9" s="602">
        <v>0</v>
      </c>
      <c r="CI9" s="602">
        <v>0</v>
      </c>
      <c r="CJ9" s="602">
        <v>0</v>
      </c>
      <c r="CK9" s="602">
        <v>0</v>
      </c>
      <c r="CL9" s="602">
        <v>0</v>
      </c>
      <c r="CM9" s="602">
        <v>0</v>
      </c>
      <c r="CN9" s="707">
        <v>0</v>
      </c>
      <c r="CO9" s="602">
        <v>0</v>
      </c>
      <c r="CP9" s="602">
        <v>0</v>
      </c>
      <c r="CQ9" s="602">
        <v>0</v>
      </c>
      <c r="CR9" s="602">
        <v>0</v>
      </c>
      <c r="CS9" s="602">
        <v>0</v>
      </c>
      <c r="CT9" s="602">
        <v>0</v>
      </c>
      <c r="CU9" s="602">
        <v>0</v>
      </c>
      <c r="CV9" s="602">
        <v>0</v>
      </c>
      <c r="CW9" s="602">
        <v>0</v>
      </c>
      <c r="CX9" s="602">
        <v>0</v>
      </c>
      <c r="CY9" s="602">
        <v>0</v>
      </c>
      <c r="CZ9" s="602">
        <v>0</v>
      </c>
    </row>
    <row r="10" spans="1:104" x14ac:dyDescent="0.25">
      <c r="A10" s="183">
        <v>5139</v>
      </c>
      <c r="B10" s="183">
        <v>455477</v>
      </c>
      <c r="C10" s="27">
        <v>1026415</v>
      </c>
      <c r="D10" s="14">
        <v>1699763136</v>
      </c>
      <c r="F10" s="27" t="s">
        <v>1279</v>
      </c>
      <c r="G10" s="12" t="s">
        <v>977</v>
      </c>
      <c r="H10" s="27" t="s">
        <v>1389</v>
      </c>
      <c r="I10" s="12" t="s">
        <v>978</v>
      </c>
      <c r="J10" s="601">
        <v>9918.76</v>
      </c>
      <c r="K10" s="601">
        <v>9712.4699999999993</v>
      </c>
      <c r="L10" s="601">
        <v>10954.42</v>
      </c>
      <c r="M10" s="601">
        <v>11278.59</v>
      </c>
      <c r="N10" s="601">
        <v>10672.35</v>
      </c>
      <c r="O10" s="601">
        <v>11017.57</v>
      </c>
      <c r="P10" s="707">
        <v>10487.109999999999</v>
      </c>
      <c r="Q10" s="601">
        <v>0</v>
      </c>
      <c r="R10" s="601">
        <v>0</v>
      </c>
      <c r="S10" s="601">
        <v>0</v>
      </c>
      <c r="T10" s="601">
        <v>0</v>
      </c>
      <c r="U10" s="601">
        <v>0</v>
      </c>
      <c r="V10" s="601">
        <v>9662.4500000000007</v>
      </c>
      <c r="W10" s="601">
        <v>17082.800000000003</v>
      </c>
      <c r="X10" s="601">
        <v>0</v>
      </c>
      <c r="Y10" s="601">
        <v>0</v>
      </c>
      <c r="Z10" s="601">
        <v>0</v>
      </c>
      <c r="AA10" s="601">
        <v>0</v>
      </c>
      <c r="AB10" s="601">
        <v>0</v>
      </c>
      <c r="AC10" s="601">
        <v>0</v>
      </c>
      <c r="AD10" s="601">
        <v>0</v>
      </c>
      <c r="AE10" s="601">
        <v>0</v>
      </c>
      <c r="AF10" s="601">
        <v>0</v>
      </c>
      <c r="AG10" s="601">
        <v>0</v>
      </c>
      <c r="AH10" s="601">
        <v>0</v>
      </c>
      <c r="AI10" s="707">
        <v>0</v>
      </c>
      <c r="AJ10" s="601">
        <v>0</v>
      </c>
      <c r="AK10" s="601">
        <v>0</v>
      </c>
      <c r="AL10" s="601">
        <v>0</v>
      </c>
      <c r="AM10" s="601">
        <v>0</v>
      </c>
      <c r="AN10" s="601">
        <v>0</v>
      </c>
      <c r="AO10" s="601">
        <v>0</v>
      </c>
      <c r="AP10" s="601">
        <v>0</v>
      </c>
      <c r="AQ10" s="601">
        <v>0</v>
      </c>
      <c r="AR10" s="601">
        <v>0</v>
      </c>
      <c r="AS10" s="601">
        <v>0</v>
      </c>
      <c r="AT10" s="601">
        <v>0</v>
      </c>
      <c r="AU10" s="601">
        <v>0</v>
      </c>
      <c r="AV10" s="602">
        <v>6352.89</v>
      </c>
      <c r="AW10" s="602">
        <v>6138.1799999999994</v>
      </c>
      <c r="AX10" s="602">
        <v>6975.97</v>
      </c>
      <c r="AY10" s="602">
        <v>7030.7000000000007</v>
      </c>
      <c r="AZ10" s="602">
        <v>6748.63</v>
      </c>
      <c r="BA10" s="602">
        <v>6453.9299999999994</v>
      </c>
      <c r="BB10" s="707">
        <v>6445.51</v>
      </c>
      <c r="BC10" s="602">
        <v>0</v>
      </c>
      <c r="BD10" s="602">
        <v>0</v>
      </c>
      <c r="BE10" s="602">
        <v>0</v>
      </c>
      <c r="BF10" s="602">
        <v>0</v>
      </c>
      <c r="BG10" s="602">
        <v>0</v>
      </c>
      <c r="BH10" s="602">
        <v>6149.92</v>
      </c>
      <c r="BI10" s="602">
        <v>10535.210000000003</v>
      </c>
      <c r="BJ10" s="602">
        <v>0</v>
      </c>
      <c r="BK10" s="602">
        <v>0</v>
      </c>
      <c r="BL10" s="602">
        <v>0</v>
      </c>
      <c r="BM10" s="602">
        <v>0</v>
      </c>
      <c r="BN10" s="602">
        <v>0</v>
      </c>
      <c r="BO10" s="602">
        <v>0</v>
      </c>
      <c r="BP10" s="602">
        <v>0</v>
      </c>
      <c r="BQ10" s="602">
        <v>0</v>
      </c>
      <c r="BR10" s="602">
        <v>0</v>
      </c>
      <c r="BS10" s="602">
        <v>0</v>
      </c>
      <c r="BT10" s="602">
        <v>0</v>
      </c>
      <c r="BU10" s="707">
        <v>0</v>
      </c>
      <c r="BV10" s="602">
        <v>0</v>
      </c>
      <c r="BW10" s="602">
        <v>0</v>
      </c>
      <c r="BX10" s="602">
        <v>0</v>
      </c>
      <c r="BY10" s="602">
        <v>0</v>
      </c>
      <c r="BZ10" s="602">
        <v>0</v>
      </c>
      <c r="CA10" s="602">
        <v>0</v>
      </c>
      <c r="CB10" s="602">
        <v>0</v>
      </c>
      <c r="CC10" s="602">
        <v>0</v>
      </c>
      <c r="CD10" s="602">
        <v>0</v>
      </c>
      <c r="CE10" s="602">
        <v>0</v>
      </c>
      <c r="CF10" s="602">
        <v>0</v>
      </c>
      <c r="CG10" s="602">
        <v>0</v>
      </c>
      <c r="CH10" s="602">
        <v>13876.16</v>
      </c>
      <c r="CI10" s="602">
        <v>14179.279999999999</v>
      </c>
      <c r="CJ10" s="602">
        <v>16002.21</v>
      </c>
      <c r="CK10" s="602">
        <v>16090.619999999999</v>
      </c>
      <c r="CL10" s="602">
        <v>15850.65</v>
      </c>
      <c r="CM10" s="602">
        <v>15821.18</v>
      </c>
      <c r="CN10" s="707">
        <v>15475.960000000001</v>
      </c>
      <c r="CO10" s="602">
        <v>0</v>
      </c>
      <c r="CP10" s="602">
        <v>0</v>
      </c>
      <c r="CQ10" s="602">
        <v>0</v>
      </c>
      <c r="CR10" s="602">
        <v>0</v>
      </c>
      <c r="CS10" s="602">
        <v>0</v>
      </c>
      <c r="CT10" s="602">
        <v>13918.450000000003</v>
      </c>
      <c r="CU10" s="602">
        <v>24739.4</v>
      </c>
      <c r="CV10" s="602">
        <v>0</v>
      </c>
      <c r="CW10" s="602">
        <v>0</v>
      </c>
      <c r="CX10" s="602">
        <v>0</v>
      </c>
      <c r="CY10" s="602">
        <v>0</v>
      </c>
      <c r="CZ10" s="602">
        <v>0</v>
      </c>
    </row>
    <row r="11" spans="1:104" x14ac:dyDescent="0.25">
      <c r="A11" s="183">
        <v>4837</v>
      </c>
      <c r="B11" s="183">
        <v>455478</v>
      </c>
      <c r="C11" s="27">
        <v>1026234</v>
      </c>
      <c r="D11" s="14">
        <v>1669880118</v>
      </c>
      <c r="F11" s="27" t="s">
        <v>1274</v>
      </c>
      <c r="G11" s="12" t="s">
        <v>843</v>
      </c>
      <c r="H11" s="27" t="s">
        <v>1295</v>
      </c>
      <c r="I11" s="12" t="s">
        <v>844</v>
      </c>
      <c r="J11" s="601">
        <v>0</v>
      </c>
      <c r="K11" s="601">
        <v>0</v>
      </c>
      <c r="L11" s="601">
        <v>0</v>
      </c>
      <c r="M11" s="601">
        <v>0</v>
      </c>
      <c r="N11" s="601">
        <v>0</v>
      </c>
      <c r="O11" s="601">
        <v>0</v>
      </c>
      <c r="P11" s="707">
        <v>0</v>
      </c>
      <c r="Q11" s="601">
        <v>0</v>
      </c>
      <c r="R11" s="601">
        <v>0</v>
      </c>
      <c r="S11" s="601">
        <v>0</v>
      </c>
      <c r="T11" s="601">
        <v>0</v>
      </c>
      <c r="U11" s="601">
        <v>0</v>
      </c>
      <c r="V11" s="601">
        <v>0</v>
      </c>
      <c r="W11" s="601">
        <v>0</v>
      </c>
      <c r="X11" s="601">
        <v>0</v>
      </c>
      <c r="Y11" s="601">
        <v>0</v>
      </c>
      <c r="Z11" s="601">
        <v>0</v>
      </c>
      <c r="AA11" s="601">
        <v>0</v>
      </c>
      <c r="AB11" s="601">
        <v>0</v>
      </c>
      <c r="AC11" s="601">
        <v>0</v>
      </c>
      <c r="AD11" s="601">
        <v>0</v>
      </c>
      <c r="AE11" s="601">
        <v>0</v>
      </c>
      <c r="AF11" s="601">
        <v>0</v>
      </c>
      <c r="AG11" s="601">
        <v>0</v>
      </c>
      <c r="AH11" s="601">
        <v>0</v>
      </c>
      <c r="AI11" s="707">
        <v>0</v>
      </c>
      <c r="AJ11" s="601">
        <v>0</v>
      </c>
      <c r="AK11" s="601">
        <v>0</v>
      </c>
      <c r="AL11" s="601">
        <v>0</v>
      </c>
      <c r="AM11" s="601">
        <v>0</v>
      </c>
      <c r="AN11" s="601">
        <v>0</v>
      </c>
      <c r="AO11" s="601">
        <v>0</v>
      </c>
      <c r="AP11" s="601">
        <v>0</v>
      </c>
      <c r="AQ11" s="601">
        <v>0</v>
      </c>
      <c r="AR11" s="601">
        <v>0</v>
      </c>
      <c r="AS11" s="601">
        <v>0</v>
      </c>
      <c r="AT11" s="601">
        <v>0</v>
      </c>
      <c r="AU11" s="601">
        <v>0</v>
      </c>
      <c r="AV11" s="602">
        <v>0</v>
      </c>
      <c r="AW11" s="602">
        <v>0</v>
      </c>
      <c r="AX11" s="602">
        <v>0</v>
      </c>
      <c r="AY11" s="602">
        <v>0</v>
      </c>
      <c r="AZ11" s="602">
        <v>0</v>
      </c>
      <c r="BA11" s="602">
        <v>0</v>
      </c>
      <c r="BB11" s="707">
        <v>0</v>
      </c>
      <c r="BC11" s="602">
        <v>0</v>
      </c>
      <c r="BD11" s="602">
        <v>0</v>
      </c>
      <c r="BE11" s="602">
        <v>0</v>
      </c>
      <c r="BF11" s="602">
        <v>0</v>
      </c>
      <c r="BG11" s="602">
        <v>0</v>
      </c>
      <c r="BH11" s="602">
        <v>0</v>
      </c>
      <c r="BI11" s="602">
        <v>0</v>
      </c>
      <c r="BJ11" s="602">
        <v>0</v>
      </c>
      <c r="BK11" s="602">
        <v>0</v>
      </c>
      <c r="BL11" s="602">
        <v>0</v>
      </c>
      <c r="BM11" s="602">
        <v>0</v>
      </c>
      <c r="BN11" s="602">
        <v>0</v>
      </c>
      <c r="BO11" s="602">
        <v>32269.84</v>
      </c>
      <c r="BP11" s="602">
        <v>31855.920000000002</v>
      </c>
      <c r="BQ11" s="602">
        <v>35804.080000000002</v>
      </c>
      <c r="BR11" s="602">
        <v>34896.639999999999</v>
      </c>
      <c r="BS11" s="602">
        <v>34482.720000000001</v>
      </c>
      <c r="BT11" s="602">
        <v>34005.120000000003</v>
      </c>
      <c r="BU11" s="707">
        <v>33145.040000000001</v>
      </c>
      <c r="BV11" s="602">
        <v>0</v>
      </c>
      <c r="BW11" s="602">
        <v>0</v>
      </c>
      <c r="BX11" s="602">
        <v>0</v>
      </c>
      <c r="BY11" s="602">
        <v>0</v>
      </c>
      <c r="BZ11" s="602">
        <v>0</v>
      </c>
      <c r="CA11" s="602">
        <v>94594.39</v>
      </c>
      <c r="CB11" s="602">
        <v>77226.820000000007</v>
      </c>
      <c r="CC11" s="602">
        <v>0</v>
      </c>
      <c r="CD11" s="602">
        <v>0</v>
      </c>
      <c r="CE11" s="602">
        <v>0</v>
      </c>
      <c r="CF11" s="602">
        <v>0</v>
      </c>
      <c r="CG11" s="602">
        <v>0</v>
      </c>
      <c r="CH11" s="602">
        <v>39035.839999999997</v>
      </c>
      <c r="CI11" s="602">
        <v>38399.040000000001</v>
      </c>
      <c r="CJ11" s="602">
        <v>41965.120000000003</v>
      </c>
      <c r="CK11" s="602">
        <v>41758.160000000003</v>
      </c>
      <c r="CL11" s="602">
        <v>40962.160000000003</v>
      </c>
      <c r="CM11" s="602">
        <v>40611.919999999998</v>
      </c>
      <c r="CN11" s="707">
        <v>39813.68</v>
      </c>
      <c r="CO11" s="602">
        <v>0</v>
      </c>
      <c r="CP11" s="602">
        <v>0</v>
      </c>
      <c r="CQ11" s="602">
        <v>0</v>
      </c>
      <c r="CR11" s="602">
        <v>0</v>
      </c>
      <c r="CS11" s="602">
        <v>0</v>
      </c>
      <c r="CT11" s="602">
        <v>113025</v>
      </c>
      <c r="CU11" s="602">
        <v>92347.369999999981</v>
      </c>
      <c r="CV11" s="602">
        <v>0</v>
      </c>
      <c r="CW11" s="602">
        <v>0</v>
      </c>
      <c r="CX11" s="602">
        <v>0</v>
      </c>
      <c r="CY11" s="602">
        <v>0</v>
      </c>
      <c r="CZ11" s="602">
        <v>0</v>
      </c>
    </row>
    <row r="12" spans="1:104" x14ac:dyDescent="0.25">
      <c r="A12" s="183">
        <v>5186</v>
      </c>
      <c r="B12" s="183">
        <v>455485</v>
      </c>
      <c r="C12" s="27">
        <v>1025945</v>
      </c>
      <c r="D12" s="14">
        <v>1922044106</v>
      </c>
      <c r="F12" s="27" t="s">
        <v>1296</v>
      </c>
      <c r="G12" s="12" t="s">
        <v>1007</v>
      </c>
      <c r="H12" s="27" t="s">
        <v>1369</v>
      </c>
      <c r="I12" s="12" t="s">
        <v>1008</v>
      </c>
      <c r="J12" s="601">
        <v>0</v>
      </c>
      <c r="K12" s="601">
        <v>0</v>
      </c>
      <c r="L12" s="601">
        <v>0</v>
      </c>
      <c r="M12" s="601">
        <v>0</v>
      </c>
      <c r="N12" s="601">
        <v>0</v>
      </c>
      <c r="O12" s="601">
        <v>0</v>
      </c>
      <c r="P12" s="707">
        <v>0</v>
      </c>
      <c r="Q12" s="601">
        <v>0</v>
      </c>
      <c r="R12" s="601">
        <v>0</v>
      </c>
      <c r="S12" s="601">
        <v>0</v>
      </c>
      <c r="T12" s="601">
        <v>0</v>
      </c>
      <c r="U12" s="601">
        <v>0</v>
      </c>
      <c r="V12" s="601">
        <v>0</v>
      </c>
      <c r="W12" s="601">
        <v>0</v>
      </c>
      <c r="X12" s="601">
        <v>0</v>
      </c>
      <c r="Y12" s="601">
        <v>0</v>
      </c>
      <c r="Z12" s="601">
        <v>0</v>
      </c>
      <c r="AA12" s="601">
        <v>0</v>
      </c>
      <c r="AB12" s="601">
        <v>0</v>
      </c>
      <c r="AC12" s="601">
        <v>13390.18</v>
      </c>
      <c r="AD12" s="601">
        <v>13434.5</v>
      </c>
      <c r="AE12" s="601">
        <v>14287.66</v>
      </c>
      <c r="AF12" s="601">
        <v>14381.84</v>
      </c>
      <c r="AG12" s="601">
        <v>14115.92</v>
      </c>
      <c r="AH12" s="601">
        <v>14088.220000000001</v>
      </c>
      <c r="AI12" s="707">
        <v>13830.57</v>
      </c>
      <c r="AJ12" s="601">
        <v>0</v>
      </c>
      <c r="AK12" s="601">
        <v>0</v>
      </c>
      <c r="AL12" s="601">
        <v>0</v>
      </c>
      <c r="AM12" s="601">
        <v>0</v>
      </c>
      <c r="AN12" s="601">
        <v>0</v>
      </c>
      <c r="AO12" s="601">
        <v>38886.040000000008</v>
      </c>
      <c r="AP12" s="601">
        <v>40500.29</v>
      </c>
      <c r="AQ12" s="601">
        <v>0</v>
      </c>
      <c r="AR12" s="601">
        <v>0</v>
      </c>
      <c r="AS12" s="601">
        <v>0</v>
      </c>
      <c r="AT12" s="601">
        <v>0</v>
      </c>
      <c r="AU12" s="601">
        <v>0</v>
      </c>
      <c r="AV12" s="602">
        <v>0</v>
      </c>
      <c r="AW12" s="602">
        <v>0</v>
      </c>
      <c r="AX12" s="602">
        <v>0</v>
      </c>
      <c r="AY12" s="602">
        <v>0</v>
      </c>
      <c r="AZ12" s="602">
        <v>0</v>
      </c>
      <c r="BA12" s="602">
        <v>0</v>
      </c>
      <c r="BB12" s="707">
        <v>0</v>
      </c>
      <c r="BC12" s="602">
        <v>0</v>
      </c>
      <c r="BD12" s="602">
        <v>0</v>
      </c>
      <c r="BE12" s="602">
        <v>0</v>
      </c>
      <c r="BF12" s="602">
        <v>0</v>
      </c>
      <c r="BG12" s="602">
        <v>0</v>
      </c>
      <c r="BH12" s="602">
        <v>0</v>
      </c>
      <c r="BI12" s="602">
        <v>0</v>
      </c>
      <c r="BJ12" s="602">
        <v>0</v>
      </c>
      <c r="BK12" s="602">
        <v>0</v>
      </c>
      <c r="BL12" s="602">
        <v>0</v>
      </c>
      <c r="BM12" s="602">
        <v>0</v>
      </c>
      <c r="BN12" s="602">
        <v>0</v>
      </c>
      <c r="BO12" s="602">
        <v>0</v>
      </c>
      <c r="BP12" s="602">
        <v>0</v>
      </c>
      <c r="BQ12" s="602">
        <v>0</v>
      </c>
      <c r="BR12" s="602">
        <v>0</v>
      </c>
      <c r="BS12" s="602">
        <v>0</v>
      </c>
      <c r="BT12" s="602">
        <v>0</v>
      </c>
      <c r="BU12" s="707">
        <v>0</v>
      </c>
      <c r="BV12" s="602">
        <v>0</v>
      </c>
      <c r="BW12" s="602">
        <v>0</v>
      </c>
      <c r="BX12" s="602">
        <v>0</v>
      </c>
      <c r="BY12" s="602">
        <v>0</v>
      </c>
      <c r="BZ12" s="602">
        <v>0</v>
      </c>
      <c r="CA12" s="602">
        <v>0</v>
      </c>
      <c r="CB12" s="602">
        <v>0</v>
      </c>
      <c r="CC12" s="602">
        <v>0</v>
      </c>
      <c r="CD12" s="602">
        <v>0</v>
      </c>
      <c r="CE12" s="602">
        <v>0</v>
      </c>
      <c r="CF12" s="602">
        <v>0</v>
      </c>
      <c r="CG12" s="602">
        <v>0</v>
      </c>
      <c r="CH12" s="602">
        <v>18315.240000000002</v>
      </c>
      <c r="CI12" s="602">
        <v>18991.120000000003</v>
      </c>
      <c r="CJ12" s="602">
        <v>19816.580000000002</v>
      </c>
      <c r="CK12" s="602">
        <v>20198.84</v>
      </c>
      <c r="CL12" s="602">
        <v>20099.12</v>
      </c>
      <c r="CM12" s="602">
        <v>19871.98</v>
      </c>
      <c r="CN12" s="707">
        <v>19448.78</v>
      </c>
      <c r="CO12" s="602">
        <v>0</v>
      </c>
      <c r="CP12" s="602">
        <v>0</v>
      </c>
      <c r="CQ12" s="602">
        <v>0</v>
      </c>
      <c r="CR12" s="602">
        <v>0</v>
      </c>
      <c r="CS12" s="602">
        <v>0</v>
      </c>
      <c r="CT12" s="602">
        <v>54029.640000000007</v>
      </c>
      <c r="CU12" s="602">
        <v>57224.75</v>
      </c>
      <c r="CV12" s="602">
        <v>0</v>
      </c>
      <c r="CW12" s="602">
        <v>0</v>
      </c>
      <c r="CX12" s="602">
        <v>0</v>
      </c>
      <c r="CY12" s="602">
        <v>0</v>
      </c>
      <c r="CZ12" s="602">
        <v>0</v>
      </c>
    </row>
    <row r="13" spans="1:104" x14ac:dyDescent="0.25">
      <c r="A13" s="183">
        <v>4776</v>
      </c>
      <c r="B13" s="183">
        <v>455489</v>
      </c>
      <c r="C13" s="27">
        <v>1026280</v>
      </c>
      <c r="D13" s="14">
        <v>1861445397</v>
      </c>
      <c r="F13" s="27" t="s">
        <v>1274</v>
      </c>
      <c r="G13" s="12" t="s">
        <v>820</v>
      </c>
      <c r="H13" s="27" t="s">
        <v>1362</v>
      </c>
      <c r="I13" s="12" t="s">
        <v>821</v>
      </c>
      <c r="J13" s="601">
        <v>0</v>
      </c>
      <c r="K13" s="601">
        <v>0</v>
      </c>
      <c r="L13" s="601">
        <v>0</v>
      </c>
      <c r="M13" s="601">
        <v>0</v>
      </c>
      <c r="N13" s="601">
        <v>0</v>
      </c>
      <c r="O13" s="601">
        <v>0</v>
      </c>
      <c r="P13" s="707">
        <v>0</v>
      </c>
      <c r="Q13" s="601">
        <v>0</v>
      </c>
      <c r="R13" s="601">
        <v>0</v>
      </c>
      <c r="S13" s="601">
        <v>0</v>
      </c>
      <c r="T13" s="601">
        <v>0</v>
      </c>
      <c r="U13" s="601">
        <v>0</v>
      </c>
      <c r="V13" s="601">
        <v>0</v>
      </c>
      <c r="W13" s="601">
        <v>0</v>
      </c>
      <c r="X13" s="601">
        <v>0</v>
      </c>
      <c r="Y13" s="601">
        <v>0</v>
      </c>
      <c r="Z13" s="601">
        <v>0</v>
      </c>
      <c r="AA13" s="601">
        <v>0</v>
      </c>
      <c r="AB13" s="601">
        <v>0</v>
      </c>
      <c r="AC13" s="601">
        <v>0</v>
      </c>
      <c r="AD13" s="601">
        <v>0</v>
      </c>
      <c r="AE13" s="601">
        <v>0</v>
      </c>
      <c r="AF13" s="601">
        <v>0</v>
      </c>
      <c r="AG13" s="601">
        <v>0</v>
      </c>
      <c r="AH13" s="601">
        <v>0</v>
      </c>
      <c r="AI13" s="707">
        <v>0</v>
      </c>
      <c r="AJ13" s="601">
        <v>0</v>
      </c>
      <c r="AK13" s="601">
        <v>0</v>
      </c>
      <c r="AL13" s="601">
        <v>0</v>
      </c>
      <c r="AM13" s="601">
        <v>0</v>
      </c>
      <c r="AN13" s="601">
        <v>0</v>
      </c>
      <c r="AO13" s="601">
        <v>0</v>
      </c>
      <c r="AP13" s="601">
        <v>0</v>
      </c>
      <c r="AQ13" s="601">
        <v>0</v>
      </c>
      <c r="AR13" s="601">
        <v>0</v>
      </c>
      <c r="AS13" s="601">
        <v>0</v>
      </c>
      <c r="AT13" s="601">
        <v>0</v>
      </c>
      <c r="AU13" s="601">
        <v>0</v>
      </c>
      <c r="AV13" s="602">
        <v>0</v>
      </c>
      <c r="AW13" s="602">
        <v>0</v>
      </c>
      <c r="AX13" s="602">
        <v>0</v>
      </c>
      <c r="AY13" s="602">
        <v>0</v>
      </c>
      <c r="AZ13" s="602">
        <v>0</v>
      </c>
      <c r="BA13" s="602">
        <v>0</v>
      </c>
      <c r="BB13" s="707">
        <v>0</v>
      </c>
      <c r="BC13" s="602">
        <v>0</v>
      </c>
      <c r="BD13" s="602">
        <v>0</v>
      </c>
      <c r="BE13" s="602">
        <v>0</v>
      </c>
      <c r="BF13" s="602">
        <v>0</v>
      </c>
      <c r="BG13" s="602">
        <v>0</v>
      </c>
      <c r="BH13" s="602">
        <v>0</v>
      </c>
      <c r="BI13" s="602">
        <v>0</v>
      </c>
      <c r="BJ13" s="602">
        <v>0</v>
      </c>
      <c r="BK13" s="602">
        <v>0</v>
      </c>
      <c r="BL13" s="602">
        <v>0</v>
      </c>
      <c r="BM13" s="602">
        <v>0</v>
      </c>
      <c r="BN13" s="602">
        <v>0</v>
      </c>
      <c r="BO13" s="602">
        <v>16114.65</v>
      </c>
      <c r="BP13" s="602">
        <v>15907.95</v>
      </c>
      <c r="BQ13" s="602">
        <v>17879.55</v>
      </c>
      <c r="BR13" s="602">
        <v>17426.399999999998</v>
      </c>
      <c r="BS13" s="602">
        <v>17219.7</v>
      </c>
      <c r="BT13" s="602">
        <v>16981.2</v>
      </c>
      <c r="BU13" s="707">
        <v>16551.8</v>
      </c>
      <c r="BV13" s="602">
        <v>0</v>
      </c>
      <c r="BW13" s="602">
        <v>0</v>
      </c>
      <c r="BX13" s="602">
        <v>0</v>
      </c>
      <c r="BY13" s="602">
        <v>0</v>
      </c>
      <c r="BZ13" s="602">
        <v>0</v>
      </c>
      <c r="CA13" s="602">
        <v>19521.47</v>
      </c>
      <c r="CB13" s="602">
        <v>27180.46</v>
      </c>
      <c r="CC13" s="602">
        <v>0</v>
      </c>
      <c r="CD13" s="602">
        <v>0</v>
      </c>
      <c r="CE13" s="602">
        <v>0</v>
      </c>
      <c r="CF13" s="602">
        <v>0</v>
      </c>
      <c r="CG13" s="602">
        <v>0</v>
      </c>
      <c r="CH13" s="602">
        <v>19493.400000000001</v>
      </c>
      <c r="CI13" s="602">
        <v>19175.400000000001</v>
      </c>
      <c r="CJ13" s="602">
        <v>20956.2</v>
      </c>
      <c r="CK13" s="602">
        <v>20852.849999999999</v>
      </c>
      <c r="CL13" s="602">
        <v>20455.350000000002</v>
      </c>
      <c r="CM13" s="602">
        <v>20280.45</v>
      </c>
      <c r="CN13" s="707">
        <v>19881.95</v>
      </c>
      <c r="CO13" s="602">
        <v>0</v>
      </c>
      <c r="CP13" s="602">
        <v>0</v>
      </c>
      <c r="CQ13" s="602">
        <v>0</v>
      </c>
      <c r="CR13" s="602">
        <v>0</v>
      </c>
      <c r="CS13" s="602">
        <v>0</v>
      </c>
      <c r="CT13" s="602">
        <v>23325</v>
      </c>
      <c r="CU13" s="602">
        <v>32350.46</v>
      </c>
      <c r="CV13" s="602">
        <v>0</v>
      </c>
      <c r="CW13" s="602">
        <v>0</v>
      </c>
      <c r="CX13" s="602">
        <v>0</v>
      </c>
      <c r="CY13" s="602">
        <v>0</v>
      </c>
      <c r="CZ13" s="602">
        <v>0</v>
      </c>
    </row>
    <row r="14" spans="1:104" x14ac:dyDescent="0.25">
      <c r="A14" s="183">
        <v>4549</v>
      </c>
      <c r="B14" s="183">
        <v>455490</v>
      </c>
      <c r="C14" s="27">
        <v>1017889</v>
      </c>
      <c r="D14" s="14">
        <v>1275867624</v>
      </c>
      <c r="F14" s="27" t="s">
        <v>1279</v>
      </c>
      <c r="G14" s="12" t="s">
        <v>716</v>
      </c>
      <c r="H14" s="27" t="s">
        <v>1438</v>
      </c>
      <c r="I14" s="12" t="s">
        <v>717</v>
      </c>
      <c r="J14" s="601">
        <v>0</v>
      </c>
      <c r="K14" s="601">
        <v>0</v>
      </c>
      <c r="L14" s="601">
        <v>0</v>
      </c>
      <c r="M14" s="601">
        <v>0</v>
      </c>
      <c r="N14" s="601">
        <v>0</v>
      </c>
      <c r="O14" s="601">
        <v>0</v>
      </c>
      <c r="P14" s="707">
        <v>0</v>
      </c>
      <c r="Q14" s="601">
        <v>0</v>
      </c>
      <c r="R14" s="601">
        <v>0</v>
      </c>
      <c r="S14" s="601">
        <v>0</v>
      </c>
      <c r="T14" s="601">
        <v>0</v>
      </c>
      <c r="U14" s="601">
        <v>0</v>
      </c>
      <c r="V14" s="601">
        <v>26517.249999999996</v>
      </c>
      <c r="W14" s="601">
        <v>28656.419999999995</v>
      </c>
      <c r="X14" s="601">
        <v>0</v>
      </c>
      <c r="Y14" s="601">
        <v>0</v>
      </c>
      <c r="Z14" s="601">
        <v>0</v>
      </c>
      <c r="AA14" s="601">
        <v>0</v>
      </c>
      <c r="AB14" s="601">
        <v>0</v>
      </c>
      <c r="AC14" s="601">
        <v>0</v>
      </c>
      <c r="AD14" s="601">
        <v>0</v>
      </c>
      <c r="AE14" s="601">
        <v>0</v>
      </c>
      <c r="AF14" s="601">
        <v>0</v>
      </c>
      <c r="AG14" s="601">
        <v>0</v>
      </c>
      <c r="AH14" s="601">
        <v>0</v>
      </c>
      <c r="AI14" s="707">
        <v>0</v>
      </c>
      <c r="AJ14" s="601">
        <v>0</v>
      </c>
      <c r="AK14" s="601">
        <v>0</v>
      </c>
      <c r="AL14" s="601">
        <v>0</v>
      </c>
      <c r="AM14" s="601">
        <v>0</v>
      </c>
      <c r="AN14" s="601">
        <v>0</v>
      </c>
      <c r="AO14" s="601">
        <v>0</v>
      </c>
      <c r="AP14" s="601">
        <v>0</v>
      </c>
      <c r="AQ14" s="601">
        <v>0</v>
      </c>
      <c r="AR14" s="601">
        <v>0</v>
      </c>
      <c r="AS14" s="601">
        <v>0</v>
      </c>
      <c r="AT14" s="601">
        <v>0</v>
      </c>
      <c r="AU14" s="601">
        <v>0</v>
      </c>
      <c r="AV14" s="602">
        <v>0</v>
      </c>
      <c r="AW14" s="602">
        <v>0</v>
      </c>
      <c r="AX14" s="602">
        <v>0</v>
      </c>
      <c r="AY14" s="602">
        <v>0</v>
      </c>
      <c r="AZ14" s="602">
        <v>0</v>
      </c>
      <c r="BA14" s="602">
        <v>0</v>
      </c>
      <c r="BB14" s="707">
        <v>0</v>
      </c>
      <c r="BC14" s="602">
        <v>0</v>
      </c>
      <c r="BD14" s="602">
        <v>0</v>
      </c>
      <c r="BE14" s="602">
        <v>0</v>
      </c>
      <c r="BF14" s="602">
        <v>0</v>
      </c>
      <c r="BG14" s="602">
        <v>0</v>
      </c>
      <c r="BH14" s="602">
        <v>16877.599999999999</v>
      </c>
      <c r="BI14" s="602">
        <v>17587.429999999997</v>
      </c>
      <c r="BJ14" s="602">
        <v>0</v>
      </c>
      <c r="BK14" s="602">
        <v>0</v>
      </c>
      <c r="BL14" s="602">
        <v>0</v>
      </c>
      <c r="BM14" s="602">
        <v>0</v>
      </c>
      <c r="BN14" s="602">
        <v>0</v>
      </c>
      <c r="BO14" s="602">
        <v>0</v>
      </c>
      <c r="BP14" s="602">
        <v>0</v>
      </c>
      <c r="BQ14" s="602">
        <v>0</v>
      </c>
      <c r="BR14" s="602">
        <v>0</v>
      </c>
      <c r="BS14" s="602">
        <v>0</v>
      </c>
      <c r="BT14" s="602">
        <v>0</v>
      </c>
      <c r="BU14" s="707">
        <v>0</v>
      </c>
      <c r="BV14" s="602">
        <v>0</v>
      </c>
      <c r="BW14" s="602">
        <v>0</v>
      </c>
      <c r="BX14" s="602">
        <v>0</v>
      </c>
      <c r="BY14" s="602">
        <v>0</v>
      </c>
      <c r="BZ14" s="602">
        <v>0</v>
      </c>
      <c r="CA14" s="602">
        <v>0</v>
      </c>
      <c r="CB14" s="602">
        <v>0</v>
      </c>
      <c r="CC14" s="602">
        <v>0</v>
      </c>
      <c r="CD14" s="602">
        <v>0</v>
      </c>
      <c r="CE14" s="602">
        <v>0</v>
      </c>
      <c r="CF14" s="602">
        <v>0</v>
      </c>
      <c r="CG14" s="602">
        <v>0</v>
      </c>
      <c r="CH14" s="602">
        <v>0</v>
      </c>
      <c r="CI14" s="602">
        <v>0</v>
      </c>
      <c r="CJ14" s="602">
        <v>0</v>
      </c>
      <c r="CK14" s="602">
        <v>0</v>
      </c>
      <c r="CL14" s="602">
        <v>0</v>
      </c>
      <c r="CM14" s="602">
        <v>0</v>
      </c>
      <c r="CN14" s="707">
        <v>0</v>
      </c>
      <c r="CO14" s="602">
        <v>0</v>
      </c>
      <c r="CP14" s="602">
        <v>0</v>
      </c>
      <c r="CQ14" s="602">
        <v>0</v>
      </c>
      <c r="CR14" s="602">
        <v>0</v>
      </c>
      <c r="CS14" s="602">
        <v>0</v>
      </c>
      <c r="CT14" s="602">
        <v>38197.25</v>
      </c>
      <c r="CU14" s="602">
        <v>41515.300000000003</v>
      </c>
      <c r="CV14" s="602">
        <v>0</v>
      </c>
      <c r="CW14" s="602">
        <v>0</v>
      </c>
      <c r="CX14" s="602">
        <v>0</v>
      </c>
      <c r="CY14" s="602">
        <v>0</v>
      </c>
      <c r="CZ14" s="602">
        <v>0</v>
      </c>
    </row>
    <row r="15" spans="1:104" x14ac:dyDescent="0.25">
      <c r="A15" s="183">
        <v>4401</v>
      </c>
      <c r="B15" s="183">
        <v>455497</v>
      </c>
      <c r="C15" s="27">
        <v>1015116</v>
      </c>
      <c r="D15" s="14">
        <v>1932245065</v>
      </c>
      <c r="F15" s="27" t="s">
        <v>1274</v>
      </c>
      <c r="G15" s="12" t="s">
        <v>660</v>
      </c>
      <c r="H15" s="27" t="s">
        <v>1407</v>
      </c>
      <c r="I15" s="12" t="s">
        <v>661</v>
      </c>
      <c r="J15" s="601">
        <v>0</v>
      </c>
      <c r="K15" s="601">
        <v>0</v>
      </c>
      <c r="L15" s="601">
        <v>0</v>
      </c>
      <c r="M15" s="601">
        <v>0</v>
      </c>
      <c r="N15" s="601">
        <v>0</v>
      </c>
      <c r="O15" s="601">
        <v>0</v>
      </c>
      <c r="P15" s="707">
        <v>0</v>
      </c>
      <c r="Q15" s="601">
        <v>0</v>
      </c>
      <c r="R15" s="601">
        <v>0</v>
      </c>
      <c r="S15" s="601">
        <v>0</v>
      </c>
      <c r="T15" s="601">
        <v>0</v>
      </c>
      <c r="U15" s="601">
        <v>0</v>
      </c>
      <c r="V15" s="601">
        <v>0</v>
      </c>
      <c r="W15" s="601">
        <v>0</v>
      </c>
      <c r="X15" s="601">
        <v>0</v>
      </c>
      <c r="Y15" s="601">
        <v>0</v>
      </c>
      <c r="Z15" s="601">
        <v>0</v>
      </c>
      <c r="AA15" s="601">
        <v>0</v>
      </c>
      <c r="AB15" s="601">
        <v>0</v>
      </c>
      <c r="AC15" s="601">
        <v>0</v>
      </c>
      <c r="AD15" s="601">
        <v>0</v>
      </c>
      <c r="AE15" s="601">
        <v>0</v>
      </c>
      <c r="AF15" s="601">
        <v>0</v>
      </c>
      <c r="AG15" s="601">
        <v>0</v>
      </c>
      <c r="AH15" s="601">
        <v>0</v>
      </c>
      <c r="AI15" s="707">
        <v>0</v>
      </c>
      <c r="AJ15" s="601">
        <v>0</v>
      </c>
      <c r="AK15" s="601">
        <v>0</v>
      </c>
      <c r="AL15" s="601">
        <v>0</v>
      </c>
      <c r="AM15" s="601">
        <v>0</v>
      </c>
      <c r="AN15" s="601">
        <v>0</v>
      </c>
      <c r="AO15" s="601">
        <v>0</v>
      </c>
      <c r="AP15" s="601">
        <v>0</v>
      </c>
      <c r="AQ15" s="601">
        <v>0</v>
      </c>
      <c r="AR15" s="601">
        <v>0</v>
      </c>
      <c r="AS15" s="601">
        <v>0</v>
      </c>
      <c r="AT15" s="601">
        <v>0</v>
      </c>
      <c r="AU15" s="601">
        <v>0</v>
      </c>
      <c r="AV15" s="602">
        <v>0</v>
      </c>
      <c r="AW15" s="602">
        <v>0</v>
      </c>
      <c r="AX15" s="602">
        <v>0</v>
      </c>
      <c r="AY15" s="602">
        <v>0</v>
      </c>
      <c r="AZ15" s="602">
        <v>0</v>
      </c>
      <c r="BA15" s="602">
        <v>0</v>
      </c>
      <c r="BB15" s="707">
        <v>0</v>
      </c>
      <c r="BC15" s="602">
        <v>0</v>
      </c>
      <c r="BD15" s="602">
        <v>0</v>
      </c>
      <c r="BE15" s="602">
        <v>0</v>
      </c>
      <c r="BF15" s="602">
        <v>0</v>
      </c>
      <c r="BG15" s="602">
        <v>0</v>
      </c>
      <c r="BH15" s="602">
        <v>0</v>
      </c>
      <c r="BI15" s="602">
        <v>0</v>
      </c>
      <c r="BJ15" s="602">
        <v>0</v>
      </c>
      <c r="BK15" s="602">
        <v>0</v>
      </c>
      <c r="BL15" s="602">
        <v>0</v>
      </c>
      <c r="BM15" s="602">
        <v>0</v>
      </c>
      <c r="BN15" s="602">
        <v>0</v>
      </c>
      <c r="BO15" s="602">
        <v>10580.939999999999</v>
      </c>
      <c r="BP15" s="602">
        <v>10445.219999999999</v>
      </c>
      <c r="BQ15" s="602">
        <v>11739.779999999999</v>
      </c>
      <c r="BR15" s="602">
        <v>11442.24</v>
      </c>
      <c r="BS15" s="602">
        <v>11306.52</v>
      </c>
      <c r="BT15" s="602">
        <v>11149.919999999998</v>
      </c>
      <c r="BU15" s="707">
        <v>10875.39</v>
      </c>
      <c r="BV15" s="602">
        <v>0</v>
      </c>
      <c r="BW15" s="602">
        <v>0</v>
      </c>
      <c r="BX15" s="602">
        <v>0</v>
      </c>
      <c r="BY15" s="602">
        <v>0</v>
      </c>
      <c r="BZ15" s="602">
        <v>0</v>
      </c>
      <c r="CA15" s="602">
        <v>17387.29</v>
      </c>
      <c r="CB15" s="602">
        <v>18114.22</v>
      </c>
      <c r="CC15" s="602">
        <v>0</v>
      </c>
      <c r="CD15" s="602">
        <v>0</v>
      </c>
      <c r="CE15" s="602">
        <v>0</v>
      </c>
      <c r="CF15" s="602">
        <v>0</v>
      </c>
      <c r="CG15" s="602">
        <v>0</v>
      </c>
      <c r="CH15" s="602">
        <v>12799.439999999999</v>
      </c>
      <c r="CI15" s="602">
        <v>12590.64</v>
      </c>
      <c r="CJ15" s="602">
        <v>13759.92</v>
      </c>
      <c r="CK15" s="602">
        <v>13692.06</v>
      </c>
      <c r="CL15" s="602">
        <v>13431.059999999998</v>
      </c>
      <c r="CM15" s="602">
        <v>13316.22</v>
      </c>
      <c r="CN15" s="707">
        <v>13063.38</v>
      </c>
      <c r="CO15" s="602">
        <v>0</v>
      </c>
      <c r="CP15" s="602">
        <v>0</v>
      </c>
      <c r="CQ15" s="602">
        <v>0</v>
      </c>
      <c r="CR15" s="602">
        <v>0</v>
      </c>
      <c r="CS15" s="602">
        <v>0</v>
      </c>
      <c r="CT15" s="602">
        <v>20775.000000000004</v>
      </c>
      <c r="CU15" s="602">
        <v>21607.97</v>
      </c>
      <c r="CV15" s="602">
        <v>0</v>
      </c>
      <c r="CW15" s="602">
        <v>0</v>
      </c>
      <c r="CX15" s="602">
        <v>0</v>
      </c>
      <c r="CY15" s="602">
        <v>0</v>
      </c>
      <c r="CZ15" s="602">
        <v>0</v>
      </c>
    </row>
    <row r="16" spans="1:104" x14ac:dyDescent="0.25">
      <c r="A16" s="183">
        <v>4986</v>
      </c>
      <c r="B16" s="183">
        <v>455517</v>
      </c>
      <c r="C16" s="27">
        <v>1026214</v>
      </c>
      <c r="D16" s="14">
        <v>1316354954</v>
      </c>
      <c r="F16" s="27" t="s">
        <v>1296</v>
      </c>
      <c r="G16" s="12" t="s">
        <v>891</v>
      </c>
      <c r="H16" s="27" t="s">
        <v>1295</v>
      </c>
      <c r="I16" s="12" t="s">
        <v>892</v>
      </c>
      <c r="J16" s="601">
        <v>0</v>
      </c>
      <c r="K16" s="601">
        <v>0</v>
      </c>
      <c r="L16" s="601">
        <v>0</v>
      </c>
      <c r="M16" s="601">
        <v>0</v>
      </c>
      <c r="N16" s="601">
        <v>0</v>
      </c>
      <c r="O16" s="601">
        <v>0</v>
      </c>
      <c r="P16" s="707">
        <v>0</v>
      </c>
      <c r="Q16" s="601">
        <v>0</v>
      </c>
      <c r="R16" s="601">
        <v>0</v>
      </c>
      <c r="S16" s="601">
        <v>0</v>
      </c>
      <c r="T16" s="601">
        <v>0</v>
      </c>
      <c r="U16" s="601">
        <v>0</v>
      </c>
      <c r="V16" s="601">
        <v>0</v>
      </c>
      <c r="W16" s="601">
        <v>0</v>
      </c>
      <c r="X16" s="601">
        <v>0</v>
      </c>
      <c r="Y16" s="601">
        <v>0</v>
      </c>
      <c r="Z16" s="601">
        <v>0</v>
      </c>
      <c r="AA16" s="601">
        <v>0</v>
      </c>
      <c r="AB16" s="601">
        <v>0</v>
      </c>
      <c r="AC16" s="601">
        <v>13776.9</v>
      </c>
      <c r="AD16" s="601">
        <v>13822.5</v>
      </c>
      <c r="AE16" s="601">
        <v>14700.3</v>
      </c>
      <c r="AF16" s="601">
        <v>14797.2</v>
      </c>
      <c r="AG16" s="601">
        <v>14523.6</v>
      </c>
      <c r="AH16" s="601">
        <v>14495.1</v>
      </c>
      <c r="AI16" s="707">
        <v>14228.01</v>
      </c>
      <c r="AJ16" s="601">
        <v>0</v>
      </c>
      <c r="AK16" s="601">
        <v>0</v>
      </c>
      <c r="AL16" s="601">
        <v>0</v>
      </c>
      <c r="AM16" s="601">
        <v>0</v>
      </c>
      <c r="AN16" s="601">
        <v>0</v>
      </c>
      <c r="AO16" s="601">
        <v>31093.989999999998</v>
      </c>
      <c r="AP16" s="601">
        <v>32428.94</v>
      </c>
      <c r="AQ16" s="601">
        <v>0</v>
      </c>
      <c r="AR16" s="601">
        <v>0</v>
      </c>
      <c r="AS16" s="601">
        <v>0</v>
      </c>
      <c r="AT16" s="601">
        <v>0</v>
      </c>
      <c r="AU16" s="601">
        <v>0</v>
      </c>
      <c r="AV16" s="602">
        <v>0</v>
      </c>
      <c r="AW16" s="602">
        <v>0</v>
      </c>
      <c r="AX16" s="602">
        <v>0</v>
      </c>
      <c r="AY16" s="602">
        <v>0</v>
      </c>
      <c r="AZ16" s="602">
        <v>0</v>
      </c>
      <c r="BA16" s="602">
        <v>0</v>
      </c>
      <c r="BB16" s="707">
        <v>0</v>
      </c>
      <c r="BC16" s="602">
        <v>0</v>
      </c>
      <c r="BD16" s="602">
        <v>0</v>
      </c>
      <c r="BE16" s="602">
        <v>0</v>
      </c>
      <c r="BF16" s="602">
        <v>0</v>
      </c>
      <c r="BG16" s="602">
        <v>0</v>
      </c>
      <c r="BH16" s="602">
        <v>0</v>
      </c>
      <c r="BI16" s="602">
        <v>0</v>
      </c>
      <c r="BJ16" s="602">
        <v>0</v>
      </c>
      <c r="BK16" s="602">
        <v>0</v>
      </c>
      <c r="BL16" s="602">
        <v>0</v>
      </c>
      <c r="BM16" s="602">
        <v>0</v>
      </c>
      <c r="BN16" s="602">
        <v>0</v>
      </c>
      <c r="BO16" s="602">
        <v>0</v>
      </c>
      <c r="BP16" s="602">
        <v>0</v>
      </c>
      <c r="BQ16" s="602">
        <v>0</v>
      </c>
      <c r="BR16" s="602">
        <v>0</v>
      </c>
      <c r="BS16" s="602">
        <v>0</v>
      </c>
      <c r="BT16" s="602">
        <v>0</v>
      </c>
      <c r="BU16" s="707">
        <v>0</v>
      </c>
      <c r="BV16" s="602">
        <v>0</v>
      </c>
      <c r="BW16" s="602">
        <v>0</v>
      </c>
      <c r="BX16" s="602">
        <v>0</v>
      </c>
      <c r="BY16" s="602">
        <v>0</v>
      </c>
      <c r="BZ16" s="602">
        <v>0</v>
      </c>
      <c r="CA16" s="602">
        <v>0</v>
      </c>
      <c r="CB16" s="602">
        <v>0</v>
      </c>
      <c r="CC16" s="602">
        <v>0</v>
      </c>
      <c r="CD16" s="602">
        <v>0</v>
      </c>
      <c r="CE16" s="602">
        <v>0</v>
      </c>
      <c r="CF16" s="602">
        <v>0</v>
      </c>
      <c r="CG16" s="602">
        <v>0</v>
      </c>
      <c r="CH16" s="602">
        <v>18844.2</v>
      </c>
      <c r="CI16" s="602">
        <v>19539.600000000002</v>
      </c>
      <c r="CJ16" s="602">
        <v>20388.900000000001</v>
      </c>
      <c r="CK16" s="602">
        <v>20782.2</v>
      </c>
      <c r="CL16" s="602">
        <v>20679.600000000002</v>
      </c>
      <c r="CM16" s="602">
        <v>20445.899999999998</v>
      </c>
      <c r="CN16" s="707">
        <v>20007.660000000003</v>
      </c>
      <c r="CO16" s="602">
        <v>0</v>
      </c>
      <c r="CP16" s="602">
        <v>0</v>
      </c>
      <c r="CQ16" s="602">
        <v>0</v>
      </c>
      <c r="CR16" s="602">
        <v>0</v>
      </c>
      <c r="CS16" s="602">
        <v>0</v>
      </c>
      <c r="CT16" s="602">
        <v>43203.09</v>
      </c>
      <c r="CU16" s="602">
        <v>45820.700000000004</v>
      </c>
      <c r="CV16" s="602">
        <v>0</v>
      </c>
      <c r="CW16" s="602">
        <v>0</v>
      </c>
      <c r="CX16" s="602">
        <v>0</v>
      </c>
      <c r="CY16" s="602">
        <v>0</v>
      </c>
      <c r="CZ16" s="602">
        <v>0</v>
      </c>
    </row>
    <row r="17" spans="1:104" x14ac:dyDescent="0.25">
      <c r="A17" s="183">
        <v>4615</v>
      </c>
      <c r="B17" s="183">
        <v>455523</v>
      </c>
      <c r="C17" s="27">
        <v>461501</v>
      </c>
      <c r="D17" s="14">
        <v>1922081181</v>
      </c>
      <c r="F17" s="27" t="s">
        <v>1267</v>
      </c>
      <c r="G17" s="12" t="s">
        <v>750</v>
      </c>
      <c r="H17" s="27" t="s">
        <v>1364</v>
      </c>
      <c r="I17" s="12" t="s">
        <v>751</v>
      </c>
      <c r="J17" s="601">
        <v>9438</v>
      </c>
      <c r="K17" s="601">
        <v>9767.119999999999</v>
      </c>
      <c r="L17" s="601">
        <v>9718.7199999999993</v>
      </c>
      <c r="M17" s="601">
        <v>9805.84</v>
      </c>
      <c r="N17" s="601">
        <v>10289.84</v>
      </c>
      <c r="O17" s="601">
        <v>9650.9599999999991</v>
      </c>
      <c r="P17" s="707">
        <v>8931.68</v>
      </c>
      <c r="Q17" s="601">
        <v>0</v>
      </c>
      <c r="R17" s="601">
        <v>0</v>
      </c>
      <c r="S17" s="601">
        <v>0</v>
      </c>
      <c r="T17" s="601">
        <v>0</v>
      </c>
      <c r="U17" s="601">
        <v>0</v>
      </c>
      <c r="V17" s="601">
        <v>21334.32</v>
      </c>
      <c r="W17" s="601">
        <v>22058.3</v>
      </c>
      <c r="X17" s="601">
        <v>0</v>
      </c>
      <c r="Y17" s="601">
        <v>0</v>
      </c>
      <c r="Z17" s="601">
        <v>0</v>
      </c>
      <c r="AA17" s="601">
        <v>0</v>
      </c>
      <c r="AB17" s="601">
        <v>0</v>
      </c>
      <c r="AC17" s="601">
        <v>0</v>
      </c>
      <c r="AD17" s="601">
        <v>0</v>
      </c>
      <c r="AE17" s="601">
        <v>0</v>
      </c>
      <c r="AF17" s="601">
        <v>0</v>
      </c>
      <c r="AG17" s="601">
        <v>0</v>
      </c>
      <c r="AH17" s="601">
        <v>0</v>
      </c>
      <c r="AI17" s="707">
        <v>0</v>
      </c>
      <c r="AJ17" s="601">
        <v>0</v>
      </c>
      <c r="AK17" s="601">
        <v>0</v>
      </c>
      <c r="AL17" s="601">
        <v>0</v>
      </c>
      <c r="AM17" s="601">
        <v>0</v>
      </c>
      <c r="AN17" s="601">
        <v>0</v>
      </c>
      <c r="AO17" s="601">
        <v>0</v>
      </c>
      <c r="AP17" s="601">
        <v>0</v>
      </c>
      <c r="AQ17" s="601">
        <v>0</v>
      </c>
      <c r="AR17" s="601">
        <v>0</v>
      </c>
      <c r="AS17" s="601">
        <v>0</v>
      </c>
      <c r="AT17" s="601">
        <v>0</v>
      </c>
      <c r="AU17" s="601">
        <v>0</v>
      </c>
      <c r="AV17" s="602">
        <v>12525.92</v>
      </c>
      <c r="AW17" s="602">
        <v>12738.880000000001</v>
      </c>
      <c r="AX17" s="602">
        <v>13300.32</v>
      </c>
      <c r="AY17" s="602">
        <v>13648.8</v>
      </c>
      <c r="AZ17" s="602">
        <v>13493.92</v>
      </c>
      <c r="BA17" s="602">
        <v>12913.12</v>
      </c>
      <c r="BB17" s="707">
        <v>12730.880000000001</v>
      </c>
      <c r="BC17" s="602">
        <v>0</v>
      </c>
      <c r="BD17" s="602">
        <v>0</v>
      </c>
      <c r="BE17" s="602">
        <v>0</v>
      </c>
      <c r="BF17" s="602">
        <v>0</v>
      </c>
      <c r="BG17" s="602">
        <v>0</v>
      </c>
      <c r="BH17" s="602">
        <v>28445.759999999998</v>
      </c>
      <c r="BI17" s="602">
        <v>29704.720000000005</v>
      </c>
      <c r="BJ17" s="602">
        <v>0</v>
      </c>
      <c r="BK17" s="602">
        <v>0</v>
      </c>
      <c r="BL17" s="602">
        <v>0</v>
      </c>
      <c r="BM17" s="602">
        <v>0</v>
      </c>
      <c r="BN17" s="602">
        <v>0</v>
      </c>
      <c r="BO17" s="602">
        <v>17869.28</v>
      </c>
      <c r="BP17" s="602">
        <v>18914.72</v>
      </c>
      <c r="BQ17" s="602">
        <v>20560.32</v>
      </c>
      <c r="BR17" s="602">
        <v>21237.919999999998</v>
      </c>
      <c r="BS17" s="602">
        <v>20066.64</v>
      </c>
      <c r="BT17" s="602">
        <v>21024.959999999999</v>
      </c>
      <c r="BU17" s="707">
        <v>20396.560000000001</v>
      </c>
      <c r="BV17" s="602">
        <v>0</v>
      </c>
      <c r="BW17" s="602">
        <v>0</v>
      </c>
      <c r="BX17" s="602">
        <v>0</v>
      </c>
      <c r="BY17" s="602">
        <v>0</v>
      </c>
      <c r="BZ17" s="602">
        <v>0</v>
      </c>
      <c r="CA17" s="602">
        <v>42297.36</v>
      </c>
      <c r="CB17" s="602">
        <v>46220.1</v>
      </c>
      <c r="CC17" s="602">
        <v>0</v>
      </c>
      <c r="CD17" s="602">
        <v>0</v>
      </c>
      <c r="CE17" s="602">
        <v>0</v>
      </c>
      <c r="CF17" s="602">
        <v>0</v>
      </c>
      <c r="CG17" s="602">
        <v>0</v>
      </c>
      <c r="CH17" s="602">
        <v>0</v>
      </c>
      <c r="CI17" s="602">
        <v>0</v>
      </c>
      <c r="CJ17" s="602">
        <v>0</v>
      </c>
      <c r="CK17" s="602">
        <v>0</v>
      </c>
      <c r="CL17" s="602">
        <v>0</v>
      </c>
      <c r="CM17" s="602">
        <v>0</v>
      </c>
      <c r="CN17" s="707">
        <v>0</v>
      </c>
      <c r="CO17" s="602">
        <v>0</v>
      </c>
      <c r="CP17" s="602">
        <v>0</v>
      </c>
      <c r="CQ17" s="602">
        <v>0</v>
      </c>
      <c r="CR17" s="602">
        <v>0</v>
      </c>
      <c r="CS17" s="602">
        <v>0</v>
      </c>
      <c r="CT17" s="602">
        <v>0</v>
      </c>
      <c r="CU17" s="602">
        <v>0</v>
      </c>
      <c r="CV17" s="602">
        <v>0</v>
      </c>
      <c r="CW17" s="602">
        <v>0</v>
      </c>
      <c r="CX17" s="602">
        <v>0</v>
      </c>
      <c r="CY17" s="602">
        <v>0</v>
      </c>
      <c r="CZ17" s="602">
        <v>0</v>
      </c>
    </row>
    <row r="18" spans="1:104" x14ac:dyDescent="0.25">
      <c r="A18" s="183">
        <v>4758</v>
      </c>
      <c r="B18" s="183">
        <v>455528</v>
      </c>
      <c r="C18" s="27">
        <v>1026577</v>
      </c>
      <c r="D18" s="14">
        <v>1649391004</v>
      </c>
      <c r="F18" s="27" t="s">
        <v>1408</v>
      </c>
      <c r="G18" s="12" t="s">
        <v>814</v>
      </c>
      <c r="H18" s="27" t="s">
        <v>1428</v>
      </c>
      <c r="I18" s="12" t="s">
        <v>815</v>
      </c>
      <c r="J18" s="601">
        <v>0</v>
      </c>
      <c r="K18" s="601">
        <v>0</v>
      </c>
      <c r="L18" s="601">
        <v>0</v>
      </c>
      <c r="M18" s="601">
        <v>0</v>
      </c>
      <c r="N18" s="601">
        <v>0</v>
      </c>
      <c r="O18" s="601">
        <v>0</v>
      </c>
      <c r="P18" s="707">
        <v>0</v>
      </c>
      <c r="Q18" s="601">
        <v>0</v>
      </c>
      <c r="R18" s="601">
        <v>0</v>
      </c>
      <c r="S18" s="601">
        <v>0</v>
      </c>
      <c r="T18" s="601">
        <v>0</v>
      </c>
      <c r="U18" s="601">
        <v>0</v>
      </c>
      <c r="V18" s="601">
        <v>0</v>
      </c>
      <c r="W18" s="601">
        <v>0</v>
      </c>
      <c r="X18" s="601">
        <v>0</v>
      </c>
      <c r="Y18" s="601">
        <v>0</v>
      </c>
      <c r="Z18" s="601">
        <v>0</v>
      </c>
      <c r="AA18" s="601">
        <v>0</v>
      </c>
      <c r="AB18" s="601">
        <v>0</v>
      </c>
      <c r="AC18" s="601">
        <v>14930.38</v>
      </c>
      <c r="AD18" s="601">
        <v>15608.039999999999</v>
      </c>
      <c r="AE18" s="601">
        <v>16110.82</v>
      </c>
      <c r="AF18" s="601">
        <v>17203.82</v>
      </c>
      <c r="AG18" s="601">
        <v>16110.82</v>
      </c>
      <c r="AH18" s="601">
        <v>17269.399999999998</v>
      </c>
      <c r="AI18" s="707">
        <v>17665.919999999998</v>
      </c>
      <c r="AJ18" s="601">
        <v>0</v>
      </c>
      <c r="AK18" s="601">
        <v>0</v>
      </c>
      <c r="AL18" s="601">
        <v>0</v>
      </c>
      <c r="AM18" s="601">
        <v>0</v>
      </c>
      <c r="AN18" s="601">
        <v>0</v>
      </c>
      <c r="AO18" s="601">
        <v>27998.079999999998</v>
      </c>
      <c r="AP18" s="601">
        <v>46770.14</v>
      </c>
      <c r="AQ18" s="601">
        <v>0</v>
      </c>
      <c r="AR18" s="601">
        <v>0</v>
      </c>
      <c r="AS18" s="601">
        <v>0</v>
      </c>
      <c r="AT18" s="601">
        <v>0</v>
      </c>
      <c r="AU18" s="601">
        <v>0</v>
      </c>
      <c r="AV18" s="602">
        <v>18930.759999999998</v>
      </c>
      <c r="AW18" s="602">
        <v>19805.159999999996</v>
      </c>
      <c r="AX18" s="602">
        <v>20810.72</v>
      </c>
      <c r="AY18" s="602">
        <v>20067.48</v>
      </c>
      <c r="AZ18" s="602">
        <v>20351.66</v>
      </c>
      <c r="BA18" s="602">
        <v>20242.36</v>
      </c>
      <c r="BB18" s="707">
        <v>20328.53</v>
      </c>
      <c r="BC18" s="602">
        <v>0</v>
      </c>
      <c r="BD18" s="602">
        <v>0</v>
      </c>
      <c r="BE18" s="602">
        <v>0</v>
      </c>
      <c r="BF18" s="602">
        <v>0</v>
      </c>
      <c r="BG18" s="602">
        <v>0</v>
      </c>
      <c r="BH18" s="602">
        <v>35738.879999999997</v>
      </c>
      <c r="BI18" s="602">
        <v>56771.12</v>
      </c>
      <c r="BJ18" s="602">
        <v>0</v>
      </c>
      <c r="BK18" s="602">
        <v>0</v>
      </c>
      <c r="BL18" s="602">
        <v>0</v>
      </c>
      <c r="BM18" s="602">
        <v>0</v>
      </c>
      <c r="BN18" s="602">
        <v>0</v>
      </c>
      <c r="BO18" s="602">
        <v>22297.200000000001</v>
      </c>
      <c r="BP18" s="602">
        <v>24636.219999999998</v>
      </c>
      <c r="BQ18" s="602">
        <v>26363.16</v>
      </c>
      <c r="BR18" s="602">
        <v>26406.880000000001</v>
      </c>
      <c r="BS18" s="602">
        <v>26013.399999999998</v>
      </c>
      <c r="BT18" s="602">
        <v>26844.079999999998</v>
      </c>
      <c r="BU18" s="707">
        <v>27026.25</v>
      </c>
      <c r="BV18" s="602">
        <v>0</v>
      </c>
      <c r="BW18" s="602">
        <v>0</v>
      </c>
      <c r="BX18" s="602">
        <v>0</v>
      </c>
      <c r="BY18" s="602">
        <v>0</v>
      </c>
      <c r="BZ18" s="602">
        <v>0</v>
      </c>
      <c r="CA18" s="602">
        <v>43991.360000000001</v>
      </c>
      <c r="CB18" s="602">
        <v>73411.51999999999</v>
      </c>
      <c r="CC18" s="602">
        <v>0</v>
      </c>
      <c r="CD18" s="602">
        <v>0</v>
      </c>
      <c r="CE18" s="602">
        <v>0</v>
      </c>
      <c r="CF18" s="602">
        <v>0</v>
      </c>
      <c r="CG18" s="602">
        <v>0</v>
      </c>
      <c r="CH18" s="602">
        <v>0</v>
      </c>
      <c r="CI18" s="602">
        <v>0</v>
      </c>
      <c r="CJ18" s="602">
        <v>0</v>
      </c>
      <c r="CK18" s="602">
        <v>0</v>
      </c>
      <c r="CL18" s="602">
        <v>0</v>
      </c>
      <c r="CM18" s="602">
        <v>0</v>
      </c>
      <c r="CN18" s="707">
        <v>0</v>
      </c>
      <c r="CO18" s="602">
        <v>0</v>
      </c>
      <c r="CP18" s="602">
        <v>0</v>
      </c>
      <c r="CQ18" s="602">
        <v>0</v>
      </c>
      <c r="CR18" s="602">
        <v>0</v>
      </c>
      <c r="CS18" s="602">
        <v>0</v>
      </c>
      <c r="CT18" s="602">
        <v>0</v>
      </c>
      <c r="CU18" s="602">
        <v>0</v>
      </c>
      <c r="CV18" s="602">
        <v>0</v>
      </c>
      <c r="CW18" s="602">
        <v>0</v>
      </c>
      <c r="CX18" s="602">
        <v>0</v>
      </c>
      <c r="CY18" s="602">
        <v>0</v>
      </c>
      <c r="CZ18" s="602">
        <v>0</v>
      </c>
    </row>
    <row r="19" spans="1:104" x14ac:dyDescent="0.25">
      <c r="A19" s="183">
        <v>5192</v>
      </c>
      <c r="B19" s="183">
        <v>455532</v>
      </c>
      <c r="C19" s="27">
        <v>1025667</v>
      </c>
      <c r="D19" s="14">
        <v>1851720452</v>
      </c>
      <c r="F19" s="27" t="s">
        <v>1296</v>
      </c>
      <c r="G19" s="12" t="s">
        <v>1011</v>
      </c>
      <c r="H19" s="27" t="s">
        <v>1356</v>
      </c>
      <c r="I19" s="12" t="s">
        <v>1012</v>
      </c>
      <c r="J19" s="601">
        <v>0</v>
      </c>
      <c r="K19" s="601">
        <v>0</v>
      </c>
      <c r="L19" s="601">
        <v>0</v>
      </c>
      <c r="M19" s="601">
        <v>0</v>
      </c>
      <c r="N19" s="601">
        <v>0</v>
      </c>
      <c r="O19" s="601">
        <v>0</v>
      </c>
      <c r="P19" s="707">
        <v>0</v>
      </c>
      <c r="Q19" s="601">
        <v>0</v>
      </c>
      <c r="R19" s="601">
        <v>0</v>
      </c>
      <c r="S19" s="601">
        <v>0</v>
      </c>
      <c r="T19" s="601">
        <v>0</v>
      </c>
      <c r="U19" s="601">
        <v>0</v>
      </c>
      <c r="V19" s="601">
        <v>0</v>
      </c>
      <c r="W19" s="601">
        <v>0</v>
      </c>
      <c r="X19" s="601">
        <v>0</v>
      </c>
      <c r="Y19" s="601">
        <v>0</v>
      </c>
      <c r="Z19" s="601">
        <v>0</v>
      </c>
      <c r="AA19" s="601">
        <v>0</v>
      </c>
      <c r="AB19" s="601">
        <v>0</v>
      </c>
      <c r="AC19" s="601">
        <v>15275.44</v>
      </c>
      <c r="AD19" s="601">
        <v>15326.000000000002</v>
      </c>
      <c r="AE19" s="601">
        <v>16299.28</v>
      </c>
      <c r="AF19" s="601">
        <v>16406.72</v>
      </c>
      <c r="AG19" s="601">
        <v>16103.36</v>
      </c>
      <c r="AH19" s="601">
        <v>16071.760000000002</v>
      </c>
      <c r="AI19" s="707">
        <v>15768.089999999998</v>
      </c>
      <c r="AJ19" s="601">
        <v>0</v>
      </c>
      <c r="AK19" s="601">
        <v>0</v>
      </c>
      <c r="AL19" s="601">
        <v>0</v>
      </c>
      <c r="AM19" s="601">
        <v>0</v>
      </c>
      <c r="AN19" s="601">
        <v>0</v>
      </c>
      <c r="AO19" s="601">
        <v>24711.930000000004</v>
      </c>
      <c r="AP19" s="601">
        <v>25744.650000000005</v>
      </c>
      <c r="AQ19" s="601">
        <v>0</v>
      </c>
      <c r="AR19" s="601">
        <v>0</v>
      </c>
      <c r="AS19" s="601">
        <v>0</v>
      </c>
      <c r="AT19" s="601">
        <v>0</v>
      </c>
      <c r="AU19" s="601">
        <v>0</v>
      </c>
      <c r="AV19" s="602">
        <v>0</v>
      </c>
      <c r="AW19" s="602">
        <v>0</v>
      </c>
      <c r="AX19" s="602">
        <v>0</v>
      </c>
      <c r="AY19" s="602">
        <v>0</v>
      </c>
      <c r="AZ19" s="602">
        <v>0</v>
      </c>
      <c r="BA19" s="602">
        <v>0</v>
      </c>
      <c r="BB19" s="707">
        <v>0</v>
      </c>
      <c r="BC19" s="602">
        <v>0</v>
      </c>
      <c r="BD19" s="602">
        <v>0</v>
      </c>
      <c r="BE19" s="602">
        <v>0</v>
      </c>
      <c r="BF19" s="602">
        <v>0</v>
      </c>
      <c r="BG19" s="602">
        <v>0</v>
      </c>
      <c r="BH19" s="602">
        <v>0</v>
      </c>
      <c r="BI19" s="602">
        <v>0</v>
      </c>
      <c r="BJ19" s="602">
        <v>0</v>
      </c>
      <c r="BK19" s="602">
        <v>0</v>
      </c>
      <c r="BL19" s="602">
        <v>0</v>
      </c>
      <c r="BM19" s="602">
        <v>0</v>
      </c>
      <c r="BN19" s="602">
        <v>0</v>
      </c>
      <c r="BO19" s="602">
        <v>0</v>
      </c>
      <c r="BP19" s="602">
        <v>0</v>
      </c>
      <c r="BQ19" s="602">
        <v>0</v>
      </c>
      <c r="BR19" s="602">
        <v>0</v>
      </c>
      <c r="BS19" s="602">
        <v>0</v>
      </c>
      <c r="BT19" s="602">
        <v>0</v>
      </c>
      <c r="BU19" s="707">
        <v>0</v>
      </c>
      <c r="BV19" s="602">
        <v>0</v>
      </c>
      <c r="BW19" s="602">
        <v>0</v>
      </c>
      <c r="BX19" s="602">
        <v>0</v>
      </c>
      <c r="BY19" s="602">
        <v>0</v>
      </c>
      <c r="BZ19" s="602">
        <v>0</v>
      </c>
      <c r="CA19" s="602">
        <v>0</v>
      </c>
      <c r="CB19" s="602">
        <v>0</v>
      </c>
      <c r="CC19" s="602">
        <v>0</v>
      </c>
      <c r="CD19" s="602">
        <v>0</v>
      </c>
      <c r="CE19" s="602">
        <v>0</v>
      </c>
      <c r="CF19" s="602">
        <v>0</v>
      </c>
      <c r="CG19" s="602">
        <v>0</v>
      </c>
      <c r="CH19" s="602">
        <v>20893.920000000002</v>
      </c>
      <c r="CI19" s="602">
        <v>21664.960000000003</v>
      </c>
      <c r="CJ19" s="602">
        <v>22606.640000000003</v>
      </c>
      <c r="CK19" s="602">
        <v>23042.720000000001</v>
      </c>
      <c r="CL19" s="602">
        <v>22928.960000000003</v>
      </c>
      <c r="CM19" s="602">
        <v>22669.840000000004</v>
      </c>
      <c r="CN19" s="707">
        <v>22173.319999999996</v>
      </c>
      <c r="CO19" s="602">
        <v>0</v>
      </c>
      <c r="CP19" s="602">
        <v>0</v>
      </c>
      <c r="CQ19" s="602">
        <v>0</v>
      </c>
      <c r="CR19" s="602">
        <v>0</v>
      </c>
      <c r="CS19" s="602">
        <v>0</v>
      </c>
      <c r="CT19" s="602">
        <v>34335.629999999997</v>
      </c>
      <c r="CU19" s="602">
        <v>36375.870000000003</v>
      </c>
      <c r="CV19" s="602">
        <v>0</v>
      </c>
      <c r="CW19" s="602">
        <v>0</v>
      </c>
      <c r="CX19" s="602">
        <v>0</v>
      </c>
      <c r="CY19" s="602">
        <v>0</v>
      </c>
      <c r="CZ19" s="602">
        <v>0</v>
      </c>
    </row>
    <row r="20" spans="1:104" x14ac:dyDescent="0.25">
      <c r="A20" s="183">
        <v>4216</v>
      </c>
      <c r="B20" s="183">
        <v>455536</v>
      </c>
      <c r="C20" s="27">
        <v>1026657</v>
      </c>
      <c r="D20" s="14">
        <v>1528240975</v>
      </c>
      <c r="F20" s="27" t="s">
        <v>1258</v>
      </c>
      <c r="G20" s="12" t="s">
        <v>598</v>
      </c>
      <c r="H20" s="27" t="s">
        <v>1430</v>
      </c>
      <c r="I20" s="12" t="s">
        <v>599</v>
      </c>
      <c r="J20" s="601">
        <v>25456.65</v>
      </c>
      <c r="K20" s="601">
        <v>26367.85</v>
      </c>
      <c r="L20" s="601">
        <v>27609.360000000001</v>
      </c>
      <c r="M20" s="601">
        <v>26869.010000000002</v>
      </c>
      <c r="N20" s="601">
        <v>26652.600000000002</v>
      </c>
      <c r="O20" s="601">
        <v>26618.43</v>
      </c>
      <c r="P20" s="707">
        <v>26565.609999999997</v>
      </c>
      <c r="Q20" s="601">
        <v>0</v>
      </c>
      <c r="R20" s="601">
        <v>0</v>
      </c>
      <c r="S20" s="601">
        <v>0</v>
      </c>
      <c r="T20" s="601">
        <v>0</v>
      </c>
      <c r="U20" s="601">
        <v>0</v>
      </c>
      <c r="V20" s="601">
        <v>75458.680000000008</v>
      </c>
      <c r="W20" s="601">
        <v>76469.42</v>
      </c>
      <c r="X20" s="601">
        <v>0</v>
      </c>
      <c r="Y20" s="601">
        <v>0</v>
      </c>
      <c r="Z20" s="601">
        <v>0</v>
      </c>
      <c r="AA20" s="601">
        <v>0</v>
      </c>
      <c r="AB20" s="601">
        <v>0</v>
      </c>
      <c r="AC20" s="601">
        <v>0</v>
      </c>
      <c r="AD20" s="601">
        <v>0</v>
      </c>
      <c r="AE20" s="601">
        <v>0</v>
      </c>
      <c r="AF20" s="601">
        <v>0</v>
      </c>
      <c r="AG20" s="601">
        <v>0</v>
      </c>
      <c r="AH20" s="601">
        <v>0</v>
      </c>
      <c r="AI20" s="707">
        <v>0</v>
      </c>
      <c r="AJ20" s="601">
        <v>0</v>
      </c>
      <c r="AK20" s="601">
        <v>0</v>
      </c>
      <c r="AL20" s="601">
        <v>0</v>
      </c>
      <c r="AM20" s="601">
        <v>0</v>
      </c>
      <c r="AN20" s="601">
        <v>0</v>
      </c>
      <c r="AO20" s="601">
        <v>0</v>
      </c>
      <c r="AP20" s="601">
        <v>0</v>
      </c>
      <c r="AQ20" s="601">
        <v>0</v>
      </c>
      <c r="AR20" s="601">
        <v>0</v>
      </c>
      <c r="AS20" s="601">
        <v>0</v>
      </c>
      <c r="AT20" s="601">
        <v>0</v>
      </c>
      <c r="AU20" s="601">
        <v>0</v>
      </c>
      <c r="AV20" s="602">
        <v>0</v>
      </c>
      <c r="AW20" s="602">
        <v>0</v>
      </c>
      <c r="AX20" s="602">
        <v>0</v>
      </c>
      <c r="AY20" s="602">
        <v>0</v>
      </c>
      <c r="AZ20" s="602">
        <v>0</v>
      </c>
      <c r="BA20" s="602">
        <v>0</v>
      </c>
      <c r="BB20" s="707">
        <v>0</v>
      </c>
      <c r="BC20" s="602">
        <v>0</v>
      </c>
      <c r="BD20" s="602">
        <v>0</v>
      </c>
      <c r="BE20" s="602">
        <v>0</v>
      </c>
      <c r="BF20" s="602">
        <v>0</v>
      </c>
      <c r="BG20" s="602">
        <v>0</v>
      </c>
      <c r="BH20" s="602">
        <v>0</v>
      </c>
      <c r="BI20" s="602">
        <v>0</v>
      </c>
      <c r="BJ20" s="602">
        <v>0</v>
      </c>
      <c r="BK20" s="602">
        <v>0</v>
      </c>
      <c r="BL20" s="602">
        <v>0</v>
      </c>
      <c r="BM20" s="602">
        <v>0</v>
      </c>
      <c r="BN20" s="602">
        <v>0</v>
      </c>
      <c r="BO20" s="602">
        <v>28361.100000000002</v>
      </c>
      <c r="BP20" s="602">
        <v>29124.23</v>
      </c>
      <c r="BQ20" s="602">
        <v>31163.040000000001</v>
      </c>
      <c r="BR20" s="602">
        <v>31014.97</v>
      </c>
      <c r="BS20" s="602">
        <v>30946.630000000005</v>
      </c>
      <c r="BT20" s="602">
        <v>30536.59</v>
      </c>
      <c r="BU20" s="707">
        <v>30366.89</v>
      </c>
      <c r="BV20" s="602">
        <v>0</v>
      </c>
      <c r="BW20" s="602">
        <v>0</v>
      </c>
      <c r="BX20" s="602">
        <v>0</v>
      </c>
      <c r="BY20" s="602">
        <v>0</v>
      </c>
      <c r="BZ20" s="602">
        <v>0</v>
      </c>
      <c r="CA20" s="602">
        <v>84212.059999999983</v>
      </c>
      <c r="CB20" s="602">
        <v>88260.17</v>
      </c>
      <c r="CC20" s="602">
        <v>0</v>
      </c>
      <c r="CD20" s="602">
        <v>0</v>
      </c>
      <c r="CE20" s="602">
        <v>0</v>
      </c>
      <c r="CF20" s="602">
        <v>0</v>
      </c>
      <c r="CG20" s="602">
        <v>0</v>
      </c>
      <c r="CH20" s="602">
        <v>0</v>
      </c>
      <c r="CI20" s="602">
        <v>0</v>
      </c>
      <c r="CJ20" s="602">
        <v>0</v>
      </c>
      <c r="CK20" s="602">
        <v>0</v>
      </c>
      <c r="CL20" s="602">
        <v>0</v>
      </c>
      <c r="CM20" s="602">
        <v>0</v>
      </c>
      <c r="CN20" s="707">
        <v>0</v>
      </c>
      <c r="CO20" s="602">
        <v>0</v>
      </c>
      <c r="CP20" s="602">
        <v>0</v>
      </c>
      <c r="CQ20" s="602">
        <v>0</v>
      </c>
      <c r="CR20" s="602">
        <v>0</v>
      </c>
      <c r="CS20" s="602">
        <v>0</v>
      </c>
      <c r="CT20" s="602">
        <v>0</v>
      </c>
      <c r="CU20" s="602">
        <v>0</v>
      </c>
      <c r="CV20" s="602">
        <v>0</v>
      </c>
      <c r="CW20" s="602">
        <v>0</v>
      </c>
      <c r="CX20" s="602">
        <v>0</v>
      </c>
      <c r="CY20" s="602">
        <v>0</v>
      </c>
      <c r="CZ20" s="602">
        <v>0</v>
      </c>
    </row>
    <row r="21" spans="1:104" x14ac:dyDescent="0.25">
      <c r="A21" s="183">
        <v>4466</v>
      </c>
      <c r="B21" s="183">
        <v>455538</v>
      </c>
      <c r="C21" s="27">
        <v>1026515</v>
      </c>
      <c r="D21" s="14">
        <v>1659769420</v>
      </c>
      <c r="F21" s="27" t="s">
        <v>1277</v>
      </c>
      <c r="G21" s="12" t="s">
        <v>682</v>
      </c>
      <c r="H21" s="27" t="s">
        <v>1423</v>
      </c>
      <c r="I21" s="12" t="s">
        <v>683</v>
      </c>
      <c r="J21" s="601">
        <v>13190.32</v>
      </c>
      <c r="K21" s="601">
        <v>11483.88</v>
      </c>
      <c r="L21" s="601">
        <v>14919.82</v>
      </c>
      <c r="M21" s="601">
        <v>13974.359999999999</v>
      </c>
      <c r="N21" s="601">
        <v>14066.599999999999</v>
      </c>
      <c r="O21" s="601">
        <v>13190.32</v>
      </c>
      <c r="P21" s="707">
        <v>13224.02</v>
      </c>
      <c r="Q21" s="601">
        <v>0</v>
      </c>
      <c r="R21" s="601">
        <v>0</v>
      </c>
      <c r="S21" s="601">
        <v>0</v>
      </c>
      <c r="T21" s="601">
        <v>0</v>
      </c>
      <c r="U21" s="601">
        <v>0</v>
      </c>
      <c r="V21" s="601">
        <v>29188.999999999993</v>
      </c>
      <c r="W21" s="601">
        <v>38758.560000000005</v>
      </c>
      <c r="X21" s="601">
        <v>0</v>
      </c>
      <c r="Y21" s="601">
        <v>0</v>
      </c>
      <c r="Z21" s="601">
        <v>0</v>
      </c>
      <c r="AA21" s="601">
        <v>0</v>
      </c>
      <c r="AB21" s="601">
        <v>0</v>
      </c>
      <c r="AC21" s="601">
        <v>0</v>
      </c>
      <c r="AD21" s="601">
        <v>0</v>
      </c>
      <c r="AE21" s="601">
        <v>0</v>
      </c>
      <c r="AF21" s="601">
        <v>0</v>
      </c>
      <c r="AG21" s="601">
        <v>0</v>
      </c>
      <c r="AH21" s="601">
        <v>0</v>
      </c>
      <c r="AI21" s="707">
        <v>0</v>
      </c>
      <c r="AJ21" s="601">
        <v>0</v>
      </c>
      <c r="AK21" s="601">
        <v>0</v>
      </c>
      <c r="AL21" s="601">
        <v>0</v>
      </c>
      <c r="AM21" s="601">
        <v>0</v>
      </c>
      <c r="AN21" s="601">
        <v>0</v>
      </c>
      <c r="AO21" s="601">
        <v>0</v>
      </c>
      <c r="AP21" s="601">
        <v>0</v>
      </c>
      <c r="AQ21" s="601">
        <v>0</v>
      </c>
      <c r="AR21" s="601">
        <v>0</v>
      </c>
      <c r="AS21" s="601">
        <v>0</v>
      </c>
      <c r="AT21" s="601">
        <v>0</v>
      </c>
      <c r="AU21" s="601">
        <v>0</v>
      </c>
      <c r="AV21" s="602">
        <v>14573.92</v>
      </c>
      <c r="AW21" s="602">
        <v>12890.539999999999</v>
      </c>
      <c r="AX21" s="602">
        <v>16003.64</v>
      </c>
      <c r="AY21" s="602">
        <v>16303.419999999998</v>
      </c>
      <c r="AZ21" s="602">
        <v>15911.4</v>
      </c>
      <c r="BA21" s="602">
        <v>16095.879999999997</v>
      </c>
      <c r="BB21" s="707">
        <v>15377.400000000001</v>
      </c>
      <c r="BC21" s="602">
        <v>0</v>
      </c>
      <c r="BD21" s="602">
        <v>0</v>
      </c>
      <c r="BE21" s="602">
        <v>0</v>
      </c>
      <c r="BF21" s="602">
        <v>0</v>
      </c>
      <c r="BG21" s="602">
        <v>0</v>
      </c>
      <c r="BH21" s="602">
        <v>32045.000000000004</v>
      </c>
      <c r="BI21" s="602">
        <v>45138.200000000004</v>
      </c>
      <c r="BJ21" s="602">
        <v>0</v>
      </c>
      <c r="BK21" s="602">
        <v>0</v>
      </c>
      <c r="BL21" s="602">
        <v>0</v>
      </c>
      <c r="BM21" s="602">
        <v>0</v>
      </c>
      <c r="BN21" s="602">
        <v>0</v>
      </c>
      <c r="BO21" s="602">
        <v>0</v>
      </c>
      <c r="BP21" s="602">
        <v>0</v>
      </c>
      <c r="BQ21" s="602">
        <v>0</v>
      </c>
      <c r="BR21" s="602">
        <v>0</v>
      </c>
      <c r="BS21" s="602">
        <v>0</v>
      </c>
      <c r="BT21" s="602">
        <v>0</v>
      </c>
      <c r="BU21" s="707">
        <v>0</v>
      </c>
      <c r="BV21" s="602">
        <v>0</v>
      </c>
      <c r="BW21" s="602">
        <v>0</v>
      </c>
      <c r="BX21" s="602">
        <v>0</v>
      </c>
      <c r="BY21" s="602">
        <v>0</v>
      </c>
      <c r="BZ21" s="602">
        <v>0</v>
      </c>
      <c r="CA21" s="602">
        <v>0</v>
      </c>
      <c r="CB21" s="602">
        <v>0</v>
      </c>
      <c r="CC21" s="602">
        <v>0</v>
      </c>
      <c r="CD21" s="602">
        <v>0</v>
      </c>
      <c r="CE21" s="602">
        <v>0</v>
      </c>
      <c r="CF21" s="602">
        <v>0</v>
      </c>
      <c r="CG21" s="602">
        <v>0</v>
      </c>
      <c r="CH21" s="602">
        <v>15865.279999999999</v>
      </c>
      <c r="CI21" s="602">
        <v>14181.9</v>
      </c>
      <c r="CJ21" s="602">
        <v>18125.16</v>
      </c>
      <c r="CK21" s="602">
        <v>17110.52</v>
      </c>
      <c r="CL21" s="602">
        <v>16856.86</v>
      </c>
      <c r="CM21" s="602">
        <v>17663.96</v>
      </c>
      <c r="CN21" s="707">
        <v>15936.670000000002</v>
      </c>
      <c r="CO21" s="602">
        <v>0</v>
      </c>
      <c r="CP21" s="602">
        <v>0</v>
      </c>
      <c r="CQ21" s="602">
        <v>0</v>
      </c>
      <c r="CR21" s="602">
        <v>0</v>
      </c>
      <c r="CS21" s="602">
        <v>0</v>
      </c>
      <c r="CT21" s="602">
        <v>35513</v>
      </c>
      <c r="CU21" s="602">
        <v>48548.44</v>
      </c>
      <c r="CV21" s="602">
        <v>0</v>
      </c>
      <c r="CW21" s="602">
        <v>0</v>
      </c>
      <c r="CX21" s="602">
        <v>0</v>
      </c>
      <c r="CY21" s="602">
        <v>0</v>
      </c>
      <c r="CZ21" s="602">
        <v>0</v>
      </c>
    </row>
    <row r="22" spans="1:104" x14ac:dyDescent="0.25">
      <c r="A22" s="183">
        <v>4629</v>
      </c>
      <c r="B22" s="183">
        <v>455549</v>
      </c>
      <c r="C22" s="27">
        <v>1026664</v>
      </c>
      <c r="D22" s="14">
        <v>1851412290</v>
      </c>
      <c r="F22" s="27" t="s">
        <v>1267</v>
      </c>
      <c r="G22" s="12" t="s">
        <v>760</v>
      </c>
      <c r="H22" s="27" t="s">
        <v>1351</v>
      </c>
      <c r="I22" s="12" t="s">
        <v>761</v>
      </c>
      <c r="J22" s="601">
        <v>7215</v>
      </c>
      <c r="K22" s="601">
        <v>7466.6</v>
      </c>
      <c r="L22" s="601">
        <v>7429.6</v>
      </c>
      <c r="M22" s="601">
        <v>7496.2</v>
      </c>
      <c r="N22" s="601">
        <v>7866.2000000000007</v>
      </c>
      <c r="O22" s="601">
        <v>7377.8</v>
      </c>
      <c r="P22" s="707">
        <v>6827.42</v>
      </c>
      <c r="Q22" s="601">
        <v>0</v>
      </c>
      <c r="R22" s="601">
        <v>0</v>
      </c>
      <c r="S22" s="601">
        <v>0</v>
      </c>
      <c r="T22" s="601">
        <v>0</v>
      </c>
      <c r="U22" s="601">
        <v>0</v>
      </c>
      <c r="V22" s="601">
        <v>16254.720000000001</v>
      </c>
      <c r="W22" s="601">
        <v>16804.930000000004</v>
      </c>
      <c r="X22" s="601">
        <v>0</v>
      </c>
      <c r="Y22" s="601">
        <v>0</v>
      </c>
      <c r="Z22" s="601">
        <v>0</v>
      </c>
      <c r="AA22" s="601">
        <v>0</v>
      </c>
      <c r="AB22" s="601">
        <v>0</v>
      </c>
      <c r="AC22" s="601">
        <v>0</v>
      </c>
      <c r="AD22" s="601">
        <v>0</v>
      </c>
      <c r="AE22" s="601">
        <v>0</v>
      </c>
      <c r="AF22" s="601">
        <v>0</v>
      </c>
      <c r="AG22" s="601">
        <v>0</v>
      </c>
      <c r="AH22" s="601">
        <v>0</v>
      </c>
      <c r="AI22" s="707">
        <v>0</v>
      </c>
      <c r="AJ22" s="601">
        <v>0</v>
      </c>
      <c r="AK22" s="601">
        <v>0</v>
      </c>
      <c r="AL22" s="601">
        <v>0</v>
      </c>
      <c r="AM22" s="601">
        <v>0</v>
      </c>
      <c r="AN22" s="601">
        <v>0</v>
      </c>
      <c r="AO22" s="601">
        <v>0</v>
      </c>
      <c r="AP22" s="601">
        <v>0</v>
      </c>
      <c r="AQ22" s="601">
        <v>0</v>
      </c>
      <c r="AR22" s="601">
        <v>0</v>
      </c>
      <c r="AS22" s="601">
        <v>0</v>
      </c>
      <c r="AT22" s="601">
        <v>0</v>
      </c>
      <c r="AU22" s="601">
        <v>0</v>
      </c>
      <c r="AV22" s="602">
        <v>9575.6</v>
      </c>
      <c r="AW22" s="602">
        <v>9738.4</v>
      </c>
      <c r="AX22" s="602">
        <v>10167.6</v>
      </c>
      <c r="AY22" s="602">
        <v>10434</v>
      </c>
      <c r="AZ22" s="602">
        <v>10315.6</v>
      </c>
      <c r="BA22" s="602">
        <v>9871.6</v>
      </c>
      <c r="BB22" s="707">
        <v>9731.56</v>
      </c>
      <c r="BC22" s="602">
        <v>0</v>
      </c>
      <c r="BD22" s="602">
        <v>0</v>
      </c>
      <c r="BE22" s="602">
        <v>0</v>
      </c>
      <c r="BF22" s="602">
        <v>0</v>
      </c>
      <c r="BG22" s="602">
        <v>0</v>
      </c>
      <c r="BH22" s="602">
        <v>21672.959999999999</v>
      </c>
      <c r="BI22" s="602">
        <v>22630.269999999997</v>
      </c>
      <c r="BJ22" s="602">
        <v>0</v>
      </c>
      <c r="BK22" s="602">
        <v>0</v>
      </c>
      <c r="BL22" s="602">
        <v>0</v>
      </c>
      <c r="BM22" s="602">
        <v>0</v>
      </c>
      <c r="BN22" s="602">
        <v>0</v>
      </c>
      <c r="BO22" s="602">
        <v>13660.400000000001</v>
      </c>
      <c r="BP22" s="602">
        <v>14459.600000000002</v>
      </c>
      <c r="BQ22" s="602">
        <v>15717.600000000002</v>
      </c>
      <c r="BR22" s="602">
        <v>16235.600000000002</v>
      </c>
      <c r="BS22" s="602">
        <v>15340.2</v>
      </c>
      <c r="BT22" s="602">
        <v>16072.800000000001</v>
      </c>
      <c r="BU22" s="707">
        <v>15591.28</v>
      </c>
      <c r="BV22" s="602">
        <v>0</v>
      </c>
      <c r="BW22" s="602">
        <v>0</v>
      </c>
      <c r="BX22" s="602">
        <v>0</v>
      </c>
      <c r="BY22" s="602">
        <v>0</v>
      </c>
      <c r="BZ22" s="602">
        <v>0</v>
      </c>
      <c r="CA22" s="602">
        <v>32226.559999999998</v>
      </c>
      <c r="CB22" s="602">
        <v>35212.39</v>
      </c>
      <c r="CC22" s="602">
        <v>0</v>
      </c>
      <c r="CD22" s="602">
        <v>0</v>
      </c>
      <c r="CE22" s="602">
        <v>0</v>
      </c>
      <c r="CF22" s="602">
        <v>0</v>
      </c>
      <c r="CG22" s="602">
        <v>0</v>
      </c>
      <c r="CH22" s="602">
        <v>0</v>
      </c>
      <c r="CI22" s="602">
        <v>0</v>
      </c>
      <c r="CJ22" s="602">
        <v>0</v>
      </c>
      <c r="CK22" s="602">
        <v>0</v>
      </c>
      <c r="CL22" s="602">
        <v>0</v>
      </c>
      <c r="CM22" s="602">
        <v>0</v>
      </c>
      <c r="CN22" s="707">
        <v>0</v>
      </c>
      <c r="CO22" s="602">
        <v>0</v>
      </c>
      <c r="CP22" s="602">
        <v>0</v>
      </c>
      <c r="CQ22" s="602">
        <v>0</v>
      </c>
      <c r="CR22" s="602">
        <v>0</v>
      </c>
      <c r="CS22" s="602">
        <v>0</v>
      </c>
      <c r="CT22" s="602">
        <v>0</v>
      </c>
      <c r="CU22" s="602">
        <v>0</v>
      </c>
      <c r="CV22" s="602">
        <v>0</v>
      </c>
      <c r="CW22" s="602">
        <v>0</v>
      </c>
      <c r="CX22" s="602">
        <v>0</v>
      </c>
      <c r="CY22" s="602">
        <v>0</v>
      </c>
      <c r="CZ22" s="602">
        <v>0</v>
      </c>
    </row>
    <row r="23" spans="1:104" x14ac:dyDescent="0.25">
      <c r="A23" s="183">
        <v>4450</v>
      </c>
      <c r="B23" s="183">
        <v>455551</v>
      </c>
      <c r="C23" s="27">
        <v>1026308</v>
      </c>
      <c r="D23" s="14">
        <v>1285762286</v>
      </c>
      <c r="F23" s="27" t="s">
        <v>1272</v>
      </c>
      <c r="G23" s="12" t="s">
        <v>676</v>
      </c>
      <c r="H23" s="27" t="s">
        <v>1420</v>
      </c>
      <c r="I23" s="12" t="s">
        <v>677</v>
      </c>
      <c r="J23" s="601">
        <v>9712.9600000000009</v>
      </c>
      <c r="K23" s="601">
        <v>9977.119999999999</v>
      </c>
      <c r="L23" s="601">
        <v>10190.48</v>
      </c>
      <c r="M23" s="601">
        <v>10119.36</v>
      </c>
      <c r="N23" s="601">
        <v>9580.880000000001</v>
      </c>
      <c r="O23" s="601">
        <v>9966.9600000000009</v>
      </c>
      <c r="P23" s="707">
        <v>9453.01</v>
      </c>
      <c r="Q23" s="601">
        <v>0</v>
      </c>
      <c r="R23" s="601">
        <v>0</v>
      </c>
      <c r="S23" s="601">
        <v>0</v>
      </c>
      <c r="T23" s="601">
        <v>0</v>
      </c>
      <c r="U23" s="601">
        <v>0</v>
      </c>
      <c r="V23" s="601">
        <v>28321.829999999998</v>
      </c>
      <c r="W23" s="601">
        <v>28261.350000000002</v>
      </c>
      <c r="X23" s="601">
        <v>0</v>
      </c>
      <c r="Y23" s="601">
        <v>0</v>
      </c>
      <c r="Z23" s="601">
        <v>0</v>
      </c>
      <c r="AA23" s="601">
        <v>0</v>
      </c>
      <c r="AB23" s="601">
        <v>0</v>
      </c>
      <c r="AC23" s="601">
        <v>0</v>
      </c>
      <c r="AD23" s="601">
        <v>0</v>
      </c>
      <c r="AE23" s="601">
        <v>0</v>
      </c>
      <c r="AF23" s="601">
        <v>0</v>
      </c>
      <c r="AG23" s="601">
        <v>0</v>
      </c>
      <c r="AH23" s="601">
        <v>0</v>
      </c>
      <c r="AI23" s="707">
        <v>0</v>
      </c>
      <c r="AJ23" s="601">
        <v>0</v>
      </c>
      <c r="AK23" s="601">
        <v>0</v>
      </c>
      <c r="AL23" s="601">
        <v>0</v>
      </c>
      <c r="AM23" s="601">
        <v>0</v>
      </c>
      <c r="AN23" s="601">
        <v>0</v>
      </c>
      <c r="AO23" s="601">
        <v>0</v>
      </c>
      <c r="AP23" s="601">
        <v>0</v>
      </c>
      <c r="AQ23" s="601">
        <v>0</v>
      </c>
      <c r="AR23" s="601">
        <v>0</v>
      </c>
      <c r="AS23" s="601">
        <v>0</v>
      </c>
      <c r="AT23" s="601">
        <v>0</v>
      </c>
      <c r="AU23" s="601">
        <v>0</v>
      </c>
      <c r="AV23" s="602">
        <v>0</v>
      </c>
      <c r="AW23" s="602">
        <v>0</v>
      </c>
      <c r="AX23" s="602">
        <v>0</v>
      </c>
      <c r="AY23" s="602">
        <v>0</v>
      </c>
      <c r="AZ23" s="602">
        <v>0</v>
      </c>
      <c r="BA23" s="602">
        <v>0</v>
      </c>
      <c r="BB23" s="707">
        <v>0</v>
      </c>
      <c r="BC23" s="602">
        <v>0</v>
      </c>
      <c r="BD23" s="602">
        <v>0</v>
      </c>
      <c r="BE23" s="602">
        <v>0</v>
      </c>
      <c r="BF23" s="602">
        <v>0</v>
      </c>
      <c r="BG23" s="602">
        <v>0</v>
      </c>
      <c r="BH23" s="602">
        <v>0</v>
      </c>
      <c r="BI23" s="602">
        <v>0</v>
      </c>
      <c r="BJ23" s="602">
        <v>0</v>
      </c>
      <c r="BK23" s="602">
        <v>0</v>
      </c>
      <c r="BL23" s="602">
        <v>0</v>
      </c>
      <c r="BM23" s="602">
        <v>0</v>
      </c>
      <c r="BN23" s="602">
        <v>0</v>
      </c>
      <c r="BO23" s="602">
        <v>6949.4400000000005</v>
      </c>
      <c r="BP23" s="602">
        <v>7294.88</v>
      </c>
      <c r="BQ23" s="602">
        <v>7569.2</v>
      </c>
      <c r="BR23" s="602">
        <v>7477.76</v>
      </c>
      <c r="BS23" s="602">
        <v>7792.72</v>
      </c>
      <c r="BT23" s="602">
        <v>7945.1200000000008</v>
      </c>
      <c r="BU23" s="707">
        <v>7717.1100000000006</v>
      </c>
      <c r="BV23" s="602">
        <v>0</v>
      </c>
      <c r="BW23" s="602">
        <v>0</v>
      </c>
      <c r="BX23" s="602">
        <v>0</v>
      </c>
      <c r="BY23" s="602">
        <v>0</v>
      </c>
      <c r="BZ23" s="602">
        <v>0</v>
      </c>
      <c r="CA23" s="602">
        <v>20675.61</v>
      </c>
      <c r="CB23" s="602">
        <v>22115.800000000003</v>
      </c>
      <c r="CC23" s="602">
        <v>0</v>
      </c>
      <c r="CD23" s="602">
        <v>0</v>
      </c>
      <c r="CE23" s="602">
        <v>0</v>
      </c>
      <c r="CF23" s="602">
        <v>0</v>
      </c>
      <c r="CG23" s="602">
        <v>0</v>
      </c>
      <c r="CH23" s="602">
        <v>0</v>
      </c>
      <c r="CI23" s="602">
        <v>0</v>
      </c>
      <c r="CJ23" s="602">
        <v>0</v>
      </c>
      <c r="CK23" s="602">
        <v>0</v>
      </c>
      <c r="CL23" s="602">
        <v>0</v>
      </c>
      <c r="CM23" s="602">
        <v>0</v>
      </c>
      <c r="CN23" s="707">
        <v>0</v>
      </c>
      <c r="CO23" s="602">
        <v>0</v>
      </c>
      <c r="CP23" s="602">
        <v>0</v>
      </c>
      <c r="CQ23" s="602">
        <v>0</v>
      </c>
      <c r="CR23" s="602">
        <v>0</v>
      </c>
      <c r="CS23" s="602">
        <v>0</v>
      </c>
      <c r="CT23" s="602">
        <v>0</v>
      </c>
      <c r="CU23" s="602">
        <v>0</v>
      </c>
      <c r="CV23" s="602">
        <v>0</v>
      </c>
      <c r="CW23" s="602">
        <v>0</v>
      </c>
      <c r="CX23" s="602">
        <v>0</v>
      </c>
      <c r="CY23" s="602">
        <v>0</v>
      </c>
      <c r="CZ23" s="602">
        <v>0</v>
      </c>
    </row>
    <row r="24" spans="1:104" x14ac:dyDescent="0.25">
      <c r="A24" s="183">
        <v>4574</v>
      </c>
      <c r="B24" s="183">
        <v>455554</v>
      </c>
      <c r="C24" s="27">
        <v>1025709</v>
      </c>
      <c r="D24" s="14">
        <v>1891118501</v>
      </c>
      <c r="F24" s="27" t="s">
        <v>1274</v>
      </c>
      <c r="G24" s="12" t="s">
        <v>730</v>
      </c>
      <c r="H24" s="27" t="s">
        <v>1295</v>
      </c>
      <c r="I24" s="12" t="s">
        <v>731</v>
      </c>
      <c r="J24" s="601">
        <v>0</v>
      </c>
      <c r="K24" s="601">
        <v>0</v>
      </c>
      <c r="L24" s="601">
        <v>0</v>
      </c>
      <c r="M24" s="601">
        <v>0</v>
      </c>
      <c r="N24" s="601">
        <v>0</v>
      </c>
      <c r="O24" s="601">
        <v>0</v>
      </c>
      <c r="P24" s="707">
        <v>0</v>
      </c>
      <c r="Q24" s="601">
        <v>0</v>
      </c>
      <c r="R24" s="601">
        <v>0</v>
      </c>
      <c r="S24" s="601">
        <v>0</v>
      </c>
      <c r="T24" s="601">
        <v>0</v>
      </c>
      <c r="U24" s="601">
        <v>0</v>
      </c>
      <c r="V24" s="601">
        <v>0</v>
      </c>
      <c r="W24" s="601">
        <v>0</v>
      </c>
      <c r="X24" s="601">
        <v>0</v>
      </c>
      <c r="Y24" s="601">
        <v>0</v>
      </c>
      <c r="Z24" s="601">
        <v>0</v>
      </c>
      <c r="AA24" s="601">
        <v>0</v>
      </c>
      <c r="AB24" s="601">
        <v>0</v>
      </c>
      <c r="AC24" s="601">
        <v>0</v>
      </c>
      <c r="AD24" s="601">
        <v>0</v>
      </c>
      <c r="AE24" s="601">
        <v>0</v>
      </c>
      <c r="AF24" s="601">
        <v>0</v>
      </c>
      <c r="AG24" s="601">
        <v>0</v>
      </c>
      <c r="AH24" s="601">
        <v>0</v>
      </c>
      <c r="AI24" s="707">
        <v>0</v>
      </c>
      <c r="AJ24" s="601">
        <v>0</v>
      </c>
      <c r="AK24" s="601">
        <v>0</v>
      </c>
      <c r="AL24" s="601">
        <v>0</v>
      </c>
      <c r="AM24" s="601">
        <v>0</v>
      </c>
      <c r="AN24" s="601">
        <v>0</v>
      </c>
      <c r="AO24" s="601">
        <v>0</v>
      </c>
      <c r="AP24" s="601">
        <v>0</v>
      </c>
      <c r="AQ24" s="601">
        <v>0</v>
      </c>
      <c r="AR24" s="601">
        <v>0</v>
      </c>
      <c r="AS24" s="601">
        <v>0</v>
      </c>
      <c r="AT24" s="601">
        <v>0</v>
      </c>
      <c r="AU24" s="601">
        <v>0</v>
      </c>
      <c r="AV24" s="602">
        <v>0</v>
      </c>
      <c r="AW24" s="602">
        <v>0</v>
      </c>
      <c r="AX24" s="602">
        <v>0</v>
      </c>
      <c r="AY24" s="602">
        <v>0</v>
      </c>
      <c r="AZ24" s="602">
        <v>0</v>
      </c>
      <c r="BA24" s="602">
        <v>0</v>
      </c>
      <c r="BB24" s="707">
        <v>0</v>
      </c>
      <c r="BC24" s="602">
        <v>0</v>
      </c>
      <c r="BD24" s="602">
        <v>0</v>
      </c>
      <c r="BE24" s="602">
        <v>0</v>
      </c>
      <c r="BF24" s="602">
        <v>0</v>
      </c>
      <c r="BG24" s="602">
        <v>0</v>
      </c>
      <c r="BH24" s="602">
        <v>0</v>
      </c>
      <c r="BI24" s="602">
        <v>0</v>
      </c>
      <c r="BJ24" s="602">
        <v>0</v>
      </c>
      <c r="BK24" s="602">
        <v>0</v>
      </c>
      <c r="BL24" s="602">
        <v>0</v>
      </c>
      <c r="BM24" s="602">
        <v>0</v>
      </c>
      <c r="BN24" s="602">
        <v>0</v>
      </c>
      <c r="BO24" s="602">
        <v>24405.079999999998</v>
      </c>
      <c r="BP24" s="602">
        <v>24092.04</v>
      </c>
      <c r="BQ24" s="602">
        <v>27077.96</v>
      </c>
      <c r="BR24" s="602">
        <v>26391.679999999997</v>
      </c>
      <c r="BS24" s="602">
        <v>26078.639999999999</v>
      </c>
      <c r="BT24" s="602">
        <v>25717.439999999995</v>
      </c>
      <c r="BU24" s="707">
        <v>25085.829999999998</v>
      </c>
      <c r="BV24" s="602">
        <v>0</v>
      </c>
      <c r="BW24" s="602">
        <v>0</v>
      </c>
      <c r="BX24" s="602">
        <v>0</v>
      </c>
      <c r="BY24" s="602">
        <v>0</v>
      </c>
      <c r="BZ24" s="602">
        <v>0</v>
      </c>
      <c r="CA24" s="602">
        <v>55802.53</v>
      </c>
      <c r="CB24" s="602">
        <v>74027.94</v>
      </c>
      <c r="CC24" s="602">
        <v>0</v>
      </c>
      <c r="CD24" s="602">
        <v>0</v>
      </c>
      <c r="CE24" s="602">
        <v>0</v>
      </c>
      <c r="CF24" s="602">
        <v>0</v>
      </c>
      <c r="CG24" s="602">
        <v>0</v>
      </c>
      <c r="CH24" s="602">
        <v>29522.079999999998</v>
      </c>
      <c r="CI24" s="602">
        <v>29040.48</v>
      </c>
      <c r="CJ24" s="602">
        <v>31737.439999999995</v>
      </c>
      <c r="CK24" s="602">
        <v>31580.919999999995</v>
      </c>
      <c r="CL24" s="602">
        <v>30978.92</v>
      </c>
      <c r="CM24" s="602">
        <v>30714.039999999997</v>
      </c>
      <c r="CN24" s="707">
        <v>30132.76</v>
      </c>
      <c r="CO24" s="602">
        <v>0</v>
      </c>
      <c r="CP24" s="602">
        <v>0</v>
      </c>
      <c r="CQ24" s="602">
        <v>0</v>
      </c>
      <c r="CR24" s="602">
        <v>0</v>
      </c>
      <c r="CS24" s="602">
        <v>0</v>
      </c>
      <c r="CT24" s="602">
        <v>66675</v>
      </c>
      <c r="CU24" s="602">
        <v>88137.840000000011</v>
      </c>
      <c r="CV24" s="602">
        <v>0</v>
      </c>
      <c r="CW24" s="602">
        <v>0</v>
      </c>
      <c r="CX24" s="602">
        <v>0</v>
      </c>
      <c r="CY24" s="602">
        <v>0</v>
      </c>
      <c r="CZ24" s="602">
        <v>0</v>
      </c>
    </row>
    <row r="25" spans="1:104" x14ac:dyDescent="0.25">
      <c r="A25" s="183">
        <v>4896</v>
      </c>
      <c r="B25" s="183">
        <v>455555</v>
      </c>
      <c r="C25" s="27">
        <v>1026248</v>
      </c>
      <c r="D25" s="14">
        <v>1629021803</v>
      </c>
      <c r="F25" s="27" t="s">
        <v>1258</v>
      </c>
      <c r="G25" s="12" t="s">
        <v>292</v>
      </c>
      <c r="H25" s="27" t="s">
        <v>1300</v>
      </c>
      <c r="I25" s="12" t="s">
        <v>293</v>
      </c>
      <c r="J25" s="601">
        <v>2816.1</v>
      </c>
      <c r="K25" s="601">
        <v>2916.9</v>
      </c>
      <c r="L25" s="601">
        <v>3054.2400000000002</v>
      </c>
      <c r="M25" s="601">
        <v>2972.3399999999997</v>
      </c>
      <c r="N25" s="601">
        <v>2948.3999999999996</v>
      </c>
      <c r="O25" s="601">
        <v>2944.62</v>
      </c>
      <c r="P25" s="707">
        <v>2924.46</v>
      </c>
      <c r="Q25" s="601">
        <v>0</v>
      </c>
      <c r="R25" s="601">
        <v>0</v>
      </c>
      <c r="S25" s="601">
        <v>0</v>
      </c>
      <c r="T25" s="601">
        <v>0</v>
      </c>
      <c r="U25" s="601">
        <v>0</v>
      </c>
      <c r="V25" s="601">
        <v>8368.8000000000011</v>
      </c>
      <c r="W25" s="601">
        <v>8443.1999999999989</v>
      </c>
      <c r="X25" s="601">
        <v>0</v>
      </c>
      <c r="Y25" s="601">
        <v>0</v>
      </c>
      <c r="Z25" s="601">
        <v>0</v>
      </c>
      <c r="AA25" s="601">
        <v>0</v>
      </c>
      <c r="AB25" s="601">
        <v>0</v>
      </c>
      <c r="AC25" s="601">
        <v>0</v>
      </c>
      <c r="AD25" s="601">
        <v>0</v>
      </c>
      <c r="AE25" s="601">
        <v>0</v>
      </c>
      <c r="AF25" s="601">
        <v>0</v>
      </c>
      <c r="AG25" s="601">
        <v>0</v>
      </c>
      <c r="AH25" s="601">
        <v>0</v>
      </c>
      <c r="AI25" s="707">
        <v>0</v>
      </c>
      <c r="AJ25" s="601">
        <v>0</v>
      </c>
      <c r="AK25" s="601">
        <v>0</v>
      </c>
      <c r="AL25" s="601">
        <v>0</v>
      </c>
      <c r="AM25" s="601">
        <v>0</v>
      </c>
      <c r="AN25" s="601">
        <v>0</v>
      </c>
      <c r="AO25" s="601">
        <v>0</v>
      </c>
      <c r="AP25" s="601">
        <v>0</v>
      </c>
      <c r="AQ25" s="601">
        <v>0</v>
      </c>
      <c r="AR25" s="601">
        <v>0</v>
      </c>
      <c r="AS25" s="601">
        <v>0</v>
      </c>
      <c r="AT25" s="601">
        <v>0</v>
      </c>
      <c r="AU25" s="601">
        <v>0</v>
      </c>
      <c r="AV25" s="602">
        <v>0</v>
      </c>
      <c r="AW25" s="602">
        <v>0</v>
      </c>
      <c r="AX25" s="602">
        <v>0</v>
      </c>
      <c r="AY25" s="602">
        <v>0</v>
      </c>
      <c r="AZ25" s="602">
        <v>0</v>
      </c>
      <c r="BA25" s="602">
        <v>0</v>
      </c>
      <c r="BB25" s="707">
        <v>0</v>
      </c>
      <c r="BC25" s="602">
        <v>0</v>
      </c>
      <c r="BD25" s="602">
        <v>0</v>
      </c>
      <c r="BE25" s="602">
        <v>0</v>
      </c>
      <c r="BF25" s="602">
        <v>0</v>
      </c>
      <c r="BG25" s="602">
        <v>0</v>
      </c>
      <c r="BH25" s="602">
        <v>0</v>
      </c>
      <c r="BI25" s="602">
        <v>0</v>
      </c>
      <c r="BJ25" s="602">
        <v>0</v>
      </c>
      <c r="BK25" s="602">
        <v>0</v>
      </c>
      <c r="BL25" s="602">
        <v>0</v>
      </c>
      <c r="BM25" s="602">
        <v>0</v>
      </c>
      <c r="BN25" s="602">
        <v>0</v>
      </c>
      <c r="BO25" s="602">
        <v>3137.4</v>
      </c>
      <c r="BP25" s="602">
        <v>3221.82</v>
      </c>
      <c r="BQ25" s="602">
        <v>3447.36</v>
      </c>
      <c r="BR25" s="602">
        <v>3430.9800000000005</v>
      </c>
      <c r="BS25" s="602">
        <v>3423.42</v>
      </c>
      <c r="BT25" s="602">
        <v>3378.0600000000004</v>
      </c>
      <c r="BU25" s="707">
        <v>3342.7799999999997</v>
      </c>
      <c r="BV25" s="602">
        <v>0</v>
      </c>
      <c r="BW25" s="602">
        <v>0</v>
      </c>
      <c r="BX25" s="602">
        <v>0</v>
      </c>
      <c r="BY25" s="602">
        <v>0</v>
      </c>
      <c r="BZ25" s="602">
        <v>0</v>
      </c>
      <c r="CA25" s="602">
        <v>9339.5999999999985</v>
      </c>
      <c r="CB25" s="602">
        <v>9745.2000000000007</v>
      </c>
      <c r="CC25" s="602">
        <v>0</v>
      </c>
      <c r="CD25" s="602">
        <v>0</v>
      </c>
      <c r="CE25" s="602">
        <v>0</v>
      </c>
      <c r="CF25" s="602">
        <v>0</v>
      </c>
      <c r="CG25" s="602">
        <v>0</v>
      </c>
      <c r="CH25" s="602">
        <v>0</v>
      </c>
      <c r="CI25" s="602">
        <v>0</v>
      </c>
      <c r="CJ25" s="602">
        <v>0</v>
      </c>
      <c r="CK25" s="602">
        <v>0</v>
      </c>
      <c r="CL25" s="602">
        <v>0</v>
      </c>
      <c r="CM25" s="602">
        <v>0</v>
      </c>
      <c r="CN25" s="707">
        <v>0</v>
      </c>
      <c r="CO25" s="602">
        <v>0</v>
      </c>
      <c r="CP25" s="602">
        <v>0</v>
      </c>
      <c r="CQ25" s="602">
        <v>0</v>
      </c>
      <c r="CR25" s="602">
        <v>0</v>
      </c>
      <c r="CS25" s="602">
        <v>0</v>
      </c>
      <c r="CT25" s="602">
        <v>0</v>
      </c>
      <c r="CU25" s="602">
        <v>0</v>
      </c>
      <c r="CV25" s="602">
        <v>0</v>
      </c>
      <c r="CW25" s="602">
        <v>0</v>
      </c>
      <c r="CX25" s="602">
        <v>0</v>
      </c>
      <c r="CY25" s="602">
        <v>0</v>
      </c>
      <c r="CZ25" s="602">
        <v>0</v>
      </c>
    </row>
    <row r="26" spans="1:104" x14ac:dyDescent="0.25">
      <c r="A26" s="183">
        <v>5179</v>
      </c>
      <c r="B26" s="183">
        <v>455560</v>
      </c>
      <c r="C26" s="27">
        <v>1017864</v>
      </c>
      <c r="D26" s="14">
        <v>1154657583</v>
      </c>
      <c r="F26" s="27" t="s">
        <v>1408</v>
      </c>
      <c r="G26" s="12" t="s">
        <v>1001</v>
      </c>
      <c r="H26" s="27" t="s">
        <v>1456</v>
      </c>
      <c r="I26" s="12" t="s">
        <v>1002</v>
      </c>
      <c r="J26" s="601">
        <v>0</v>
      </c>
      <c r="K26" s="601">
        <v>0</v>
      </c>
      <c r="L26" s="601">
        <v>0</v>
      </c>
      <c r="M26" s="601">
        <v>0</v>
      </c>
      <c r="N26" s="601">
        <v>0</v>
      </c>
      <c r="O26" s="601">
        <v>0</v>
      </c>
      <c r="P26" s="707">
        <v>0</v>
      </c>
      <c r="Q26" s="601">
        <v>0</v>
      </c>
      <c r="R26" s="601">
        <v>0</v>
      </c>
      <c r="S26" s="601">
        <v>0</v>
      </c>
      <c r="T26" s="601">
        <v>0</v>
      </c>
      <c r="U26" s="601">
        <v>0</v>
      </c>
      <c r="V26" s="601">
        <v>0</v>
      </c>
      <c r="W26" s="601">
        <v>0</v>
      </c>
      <c r="X26" s="601">
        <v>0</v>
      </c>
      <c r="Y26" s="601">
        <v>0</v>
      </c>
      <c r="Z26" s="601">
        <v>0</v>
      </c>
      <c r="AA26" s="601">
        <v>0</v>
      </c>
      <c r="AB26" s="601">
        <v>0</v>
      </c>
      <c r="AC26" s="601">
        <v>0</v>
      </c>
      <c r="AD26" s="601">
        <v>0</v>
      </c>
      <c r="AE26" s="601">
        <v>0</v>
      </c>
      <c r="AF26" s="601">
        <v>0</v>
      </c>
      <c r="AG26" s="601">
        <v>0</v>
      </c>
      <c r="AH26" s="601">
        <v>0</v>
      </c>
      <c r="AI26" s="707">
        <v>0</v>
      </c>
      <c r="AJ26" s="601">
        <v>0</v>
      </c>
      <c r="AK26" s="601">
        <v>0</v>
      </c>
      <c r="AL26" s="601">
        <v>0</v>
      </c>
      <c r="AM26" s="601">
        <v>0</v>
      </c>
      <c r="AN26" s="601">
        <v>0</v>
      </c>
      <c r="AO26" s="601">
        <v>29961.360000000001</v>
      </c>
      <c r="AP26" s="601">
        <v>22544.12</v>
      </c>
      <c r="AQ26" s="601">
        <v>0</v>
      </c>
      <c r="AR26" s="601">
        <v>0</v>
      </c>
      <c r="AS26" s="601">
        <v>0</v>
      </c>
      <c r="AT26" s="601">
        <v>0</v>
      </c>
      <c r="AU26" s="601">
        <v>0</v>
      </c>
      <c r="AV26" s="602">
        <v>0</v>
      </c>
      <c r="AW26" s="602">
        <v>0</v>
      </c>
      <c r="AX26" s="602">
        <v>0</v>
      </c>
      <c r="AY26" s="602">
        <v>0</v>
      </c>
      <c r="AZ26" s="602">
        <v>0</v>
      </c>
      <c r="BA26" s="602">
        <v>0</v>
      </c>
      <c r="BB26" s="707">
        <v>0</v>
      </c>
      <c r="BC26" s="602">
        <v>0</v>
      </c>
      <c r="BD26" s="602">
        <v>0</v>
      </c>
      <c r="BE26" s="602">
        <v>0</v>
      </c>
      <c r="BF26" s="602">
        <v>0</v>
      </c>
      <c r="BG26" s="602">
        <v>0</v>
      </c>
      <c r="BH26" s="602">
        <v>38244.959999999992</v>
      </c>
      <c r="BI26" s="602">
        <v>26621.319999999996</v>
      </c>
      <c r="BJ26" s="602">
        <v>0</v>
      </c>
      <c r="BK26" s="602">
        <v>0</v>
      </c>
      <c r="BL26" s="602">
        <v>0</v>
      </c>
      <c r="BM26" s="602">
        <v>0</v>
      </c>
      <c r="BN26" s="602">
        <v>0</v>
      </c>
      <c r="BO26" s="602">
        <v>0</v>
      </c>
      <c r="BP26" s="602">
        <v>0</v>
      </c>
      <c r="BQ26" s="602">
        <v>0</v>
      </c>
      <c r="BR26" s="602">
        <v>0</v>
      </c>
      <c r="BS26" s="602">
        <v>0</v>
      </c>
      <c r="BT26" s="602">
        <v>0</v>
      </c>
      <c r="BU26" s="707">
        <v>0</v>
      </c>
      <c r="BV26" s="602">
        <v>0</v>
      </c>
      <c r="BW26" s="602">
        <v>0</v>
      </c>
      <c r="BX26" s="602">
        <v>0</v>
      </c>
      <c r="BY26" s="602">
        <v>0</v>
      </c>
      <c r="BZ26" s="602">
        <v>0</v>
      </c>
      <c r="CA26" s="602">
        <v>47076.119999999995</v>
      </c>
      <c r="CB26" s="602">
        <v>35251.440000000002</v>
      </c>
      <c r="CC26" s="602">
        <v>0</v>
      </c>
      <c r="CD26" s="602">
        <v>0</v>
      </c>
      <c r="CE26" s="602">
        <v>0</v>
      </c>
      <c r="CF26" s="602">
        <v>0</v>
      </c>
      <c r="CG26" s="602">
        <v>0</v>
      </c>
      <c r="CH26" s="602">
        <v>0</v>
      </c>
      <c r="CI26" s="602">
        <v>0</v>
      </c>
      <c r="CJ26" s="602">
        <v>0</v>
      </c>
      <c r="CK26" s="602">
        <v>0</v>
      </c>
      <c r="CL26" s="602">
        <v>0</v>
      </c>
      <c r="CM26" s="602">
        <v>0</v>
      </c>
      <c r="CN26" s="707">
        <v>0</v>
      </c>
      <c r="CO26" s="602">
        <v>0</v>
      </c>
      <c r="CP26" s="602">
        <v>0</v>
      </c>
      <c r="CQ26" s="602">
        <v>0</v>
      </c>
      <c r="CR26" s="602">
        <v>0</v>
      </c>
      <c r="CS26" s="602">
        <v>0</v>
      </c>
      <c r="CT26" s="602">
        <v>0</v>
      </c>
      <c r="CU26" s="602">
        <v>0</v>
      </c>
      <c r="CV26" s="602">
        <v>0</v>
      </c>
      <c r="CW26" s="602">
        <v>0</v>
      </c>
      <c r="CX26" s="602">
        <v>0</v>
      </c>
      <c r="CY26" s="602">
        <v>0</v>
      </c>
      <c r="CZ26" s="602">
        <v>0</v>
      </c>
    </row>
    <row r="27" spans="1:104" x14ac:dyDescent="0.25">
      <c r="A27" s="183">
        <v>4584</v>
      </c>
      <c r="B27" s="183">
        <v>455565</v>
      </c>
      <c r="C27" s="27">
        <v>1026490</v>
      </c>
      <c r="D27" s="14">
        <v>1366498537</v>
      </c>
      <c r="F27" s="27" t="s">
        <v>1296</v>
      </c>
      <c r="G27" s="12" t="s">
        <v>732</v>
      </c>
      <c r="H27" s="27" t="s">
        <v>1356</v>
      </c>
      <c r="I27" s="12" t="s">
        <v>733</v>
      </c>
      <c r="J27" s="601">
        <v>0</v>
      </c>
      <c r="K27" s="601">
        <v>0</v>
      </c>
      <c r="L27" s="601">
        <v>0</v>
      </c>
      <c r="M27" s="601">
        <v>0</v>
      </c>
      <c r="N27" s="601">
        <v>0</v>
      </c>
      <c r="O27" s="601">
        <v>0</v>
      </c>
      <c r="P27" s="707">
        <v>0</v>
      </c>
      <c r="Q27" s="601">
        <v>0</v>
      </c>
      <c r="R27" s="601">
        <v>0</v>
      </c>
      <c r="S27" s="601">
        <v>0</v>
      </c>
      <c r="T27" s="601">
        <v>0</v>
      </c>
      <c r="U27" s="601">
        <v>0</v>
      </c>
      <c r="V27" s="601">
        <v>0</v>
      </c>
      <c r="W27" s="601">
        <v>0</v>
      </c>
      <c r="X27" s="601">
        <v>0</v>
      </c>
      <c r="Y27" s="601">
        <v>0</v>
      </c>
      <c r="Z27" s="601">
        <v>0</v>
      </c>
      <c r="AA27" s="601">
        <v>0</v>
      </c>
      <c r="AB27" s="601">
        <v>0</v>
      </c>
      <c r="AC27" s="601">
        <v>15009.57</v>
      </c>
      <c r="AD27" s="601">
        <v>15059.25</v>
      </c>
      <c r="AE27" s="601">
        <v>16015.59</v>
      </c>
      <c r="AF27" s="601">
        <v>16121.16</v>
      </c>
      <c r="AG27" s="601">
        <v>15823.08</v>
      </c>
      <c r="AH27" s="601">
        <v>15792.029999999999</v>
      </c>
      <c r="AI27" s="707">
        <v>15494.85</v>
      </c>
      <c r="AJ27" s="601">
        <v>0</v>
      </c>
      <c r="AK27" s="601">
        <v>0</v>
      </c>
      <c r="AL27" s="601">
        <v>0</v>
      </c>
      <c r="AM27" s="601">
        <v>0</v>
      </c>
      <c r="AN27" s="601">
        <v>0</v>
      </c>
      <c r="AO27" s="601">
        <v>24266.67</v>
      </c>
      <c r="AP27" s="601">
        <v>25356.899999999998</v>
      </c>
      <c r="AQ27" s="601">
        <v>0</v>
      </c>
      <c r="AR27" s="601">
        <v>0</v>
      </c>
      <c r="AS27" s="601">
        <v>0</v>
      </c>
      <c r="AT27" s="601">
        <v>0</v>
      </c>
      <c r="AU27" s="601">
        <v>0</v>
      </c>
      <c r="AV27" s="602">
        <v>0</v>
      </c>
      <c r="AW27" s="602">
        <v>0</v>
      </c>
      <c r="AX27" s="602">
        <v>0</v>
      </c>
      <c r="AY27" s="602">
        <v>0</v>
      </c>
      <c r="AZ27" s="602">
        <v>0</v>
      </c>
      <c r="BA27" s="602">
        <v>0</v>
      </c>
      <c r="BB27" s="707">
        <v>0</v>
      </c>
      <c r="BC27" s="602">
        <v>0</v>
      </c>
      <c r="BD27" s="602">
        <v>0</v>
      </c>
      <c r="BE27" s="602">
        <v>0</v>
      </c>
      <c r="BF27" s="602">
        <v>0</v>
      </c>
      <c r="BG27" s="602">
        <v>0</v>
      </c>
      <c r="BH27" s="602">
        <v>0</v>
      </c>
      <c r="BI27" s="602">
        <v>0</v>
      </c>
      <c r="BJ27" s="602">
        <v>0</v>
      </c>
      <c r="BK27" s="602">
        <v>0</v>
      </c>
      <c r="BL27" s="602">
        <v>0</v>
      </c>
      <c r="BM27" s="602">
        <v>0</v>
      </c>
      <c r="BN27" s="602">
        <v>0</v>
      </c>
      <c r="BO27" s="602">
        <v>0</v>
      </c>
      <c r="BP27" s="602">
        <v>0</v>
      </c>
      <c r="BQ27" s="602">
        <v>0</v>
      </c>
      <c r="BR27" s="602">
        <v>0</v>
      </c>
      <c r="BS27" s="602">
        <v>0</v>
      </c>
      <c r="BT27" s="602">
        <v>0</v>
      </c>
      <c r="BU27" s="707">
        <v>0</v>
      </c>
      <c r="BV27" s="602">
        <v>0</v>
      </c>
      <c r="BW27" s="602">
        <v>0</v>
      </c>
      <c r="BX27" s="602">
        <v>0</v>
      </c>
      <c r="BY27" s="602">
        <v>0</v>
      </c>
      <c r="BZ27" s="602">
        <v>0</v>
      </c>
      <c r="CA27" s="602">
        <v>0</v>
      </c>
      <c r="CB27" s="602">
        <v>0</v>
      </c>
      <c r="CC27" s="602">
        <v>0</v>
      </c>
      <c r="CD27" s="602">
        <v>0</v>
      </c>
      <c r="CE27" s="602">
        <v>0</v>
      </c>
      <c r="CF27" s="602">
        <v>0</v>
      </c>
      <c r="CG27" s="602">
        <v>0</v>
      </c>
      <c r="CH27" s="602">
        <v>20530.259999999998</v>
      </c>
      <c r="CI27" s="602">
        <v>21287.879999999997</v>
      </c>
      <c r="CJ27" s="602">
        <v>22213.17</v>
      </c>
      <c r="CK27" s="602">
        <v>22641.66</v>
      </c>
      <c r="CL27" s="602">
        <v>22529.88</v>
      </c>
      <c r="CM27" s="602">
        <v>22275.27</v>
      </c>
      <c r="CN27" s="707">
        <v>21789.09</v>
      </c>
      <c r="CO27" s="602">
        <v>0</v>
      </c>
      <c r="CP27" s="602">
        <v>0</v>
      </c>
      <c r="CQ27" s="602">
        <v>0</v>
      </c>
      <c r="CR27" s="602">
        <v>0</v>
      </c>
      <c r="CS27" s="602">
        <v>0</v>
      </c>
      <c r="CT27" s="602">
        <v>33716.97</v>
      </c>
      <c r="CU27" s="602">
        <v>35828.58</v>
      </c>
      <c r="CV27" s="602">
        <v>0</v>
      </c>
      <c r="CW27" s="602">
        <v>0</v>
      </c>
      <c r="CX27" s="602">
        <v>0</v>
      </c>
      <c r="CY27" s="602">
        <v>0</v>
      </c>
      <c r="CZ27" s="602">
        <v>0</v>
      </c>
    </row>
    <row r="28" spans="1:104" x14ac:dyDescent="0.25">
      <c r="A28" s="183">
        <v>5129</v>
      </c>
      <c r="B28" s="183">
        <v>455569</v>
      </c>
      <c r="C28" s="27">
        <v>1026530</v>
      </c>
      <c r="D28" s="14">
        <v>1871981019</v>
      </c>
      <c r="F28" s="27" t="s">
        <v>1296</v>
      </c>
      <c r="G28" s="12" t="s">
        <v>969</v>
      </c>
      <c r="H28" s="27" t="s">
        <v>1387</v>
      </c>
      <c r="I28" s="12" t="s">
        <v>970</v>
      </c>
      <c r="J28" s="601">
        <v>0</v>
      </c>
      <c r="K28" s="601">
        <v>0</v>
      </c>
      <c r="L28" s="601">
        <v>0</v>
      </c>
      <c r="M28" s="601">
        <v>0</v>
      </c>
      <c r="N28" s="601">
        <v>0</v>
      </c>
      <c r="O28" s="601">
        <v>0</v>
      </c>
      <c r="P28" s="707">
        <v>0</v>
      </c>
      <c r="Q28" s="601">
        <v>0</v>
      </c>
      <c r="R28" s="601">
        <v>0</v>
      </c>
      <c r="S28" s="601">
        <v>0</v>
      </c>
      <c r="T28" s="601">
        <v>0</v>
      </c>
      <c r="U28" s="601">
        <v>0</v>
      </c>
      <c r="V28" s="601">
        <v>0</v>
      </c>
      <c r="W28" s="601">
        <v>0</v>
      </c>
      <c r="X28" s="601">
        <v>0</v>
      </c>
      <c r="Y28" s="601">
        <v>0</v>
      </c>
      <c r="Z28" s="601">
        <v>0</v>
      </c>
      <c r="AA28" s="601">
        <v>0</v>
      </c>
      <c r="AB28" s="601">
        <v>0</v>
      </c>
      <c r="AC28" s="601">
        <v>15323.779999999999</v>
      </c>
      <c r="AD28" s="601">
        <v>15374.5</v>
      </c>
      <c r="AE28" s="601">
        <v>16350.86</v>
      </c>
      <c r="AF28" s="601">
        <v>16458.64</v>
      </c>
      <c r="AG28" s="601">
        <v>16154.32</v>
      </c>
      <c r="AH28" s="601">
        <v>16122.619999999999</v>
      </c>
      <c r="AI28" s="707">
        <v>15817.77</v>
      </c>
      <c r="AJ28" s="601">
        <v>0</v>
      </c>
      <c r="AK28" s="601">
        <v>0</v>
      </c>
      <c r="AL28" s="601">
        <v>0</v>
      </c>
      <c r="AM28" s="601">
        <v>0</v>
      </c>
      <c r="AN28" s="601">
        <v>0</v>
      </c>
      <c r="AO28" s="601">
        <v>24711.930000000004</v>
      </c>
      <c r="AP28" s="601">
        <v>25818.120000000006</v>
      </c>
      <c r="AQ28" s="601">
        <v>0</v>
      </c>
      <c r="AR28" s="601">
        <v>0</v>
      </c>
      <c r="AS28" s="601">
        <v>0</v>
      </c>
      <c r="AT28" s="601">
        <v>0</v>
      </c>
      <c r="AU28" s="601">
        <v>0</v>
      </c>
      <c r="AV28" s="602">
        <v>0</v>
      </c>
      <c r="AW28" s="602">
        <v>0</v>
      </c>
      <c r="AX28" s="602">
        <v>0</v>
      </c>
      <c r="AY28" s="602">
        <v>0</v>
      </c>
      <c r="AZ28" s="602">
        <v>0</v>
      </c>
      <c r="BA28" s="602">
        <v>0</v>
      </c>
      <c r="BB28" s="707">
        <v>0</v>
      </c>
      <c r="BC28" s="602">
        <v>0</v>
      </c>
      <c r="BD28" s="602">
        <v>0</v>
      </c>
      <c r="BE28" s="602">
        <v>0</v>
      </c>
      <c r="BF28" s="602">
        <v>0</v>
      </c>
      <c r="BG28" s="602">
        <v>0</v>
      </c>
      <c r="BH28" s="602">
        <v>0</v>
      </c>
      <c r="BI28" s="602">
        <v>0</v>
      </c>
      <c r="BJ28" s="602">
        <v>0</v>
      </c>
      <c r="BK28" s="602">
        <v>0</v>
      </c>
      <c r="BL28" s="602">
        <v>0</v>
      </c>
      <c r="BM28" s="602">
        <v>0</v>
      </c>
      <c r="BN28" s="602">
        <v>0</v>
      </c>
      <c r="BO28" s="602">
        <v>0</v>
      </c>
      <c r="BP28" s="602">
        <v>0</v>
      </c>
      <c r="BQ28" s="602">
        <v>0</v>
      </c>
      <c r="BR28" s="602">
        <v>0</v>
      </c>
      <c r="BS28" s="602">
        <v>0</v>
      </c>
      <c r="BT28" s="602">
        <v>0</v>
      </c>
      <c r="BU28" s="707">
        <v>0</v>
      </c>
      <c r="BV28" s="602">
        <v>0</v>
      </c>
      <c r="BW28" s="602">
        <v>0</v>
      </c>
      <c r="BX28" s="602">
        <v>0</v>
      </c>
      <c r="BY28" s="602">
        <v>0</v>
      </c>
      <c r="BZ28" s="602">
        <v>0</v>
      </c>
      <c r="CA28" s="602">
        <v>0</v>
      </c>
      <c r="CB28" s="602">
        <v>0</v>
      </c>
      <c r="CC28" s="602">
        <v>0</v>
      </c>
      <c r="CD28" s="602">
        <v>0</v>
      </c>
      <c r="CE28" s="602">
        <v>0</v>
      </c>
      <c r="CF28" s="602">
        <v>0</v>
      </c>
      <c r="CG28" s="602">
        <v>0</v>
      </c>
      <c r="CH28" s="602">
        <v>20960.04</v>
      </c>
      <c r="CI28" s="602">
        <v>21733.52</v>
      </c>
      <c r="CJ28" s="602">
        <v>22678.18</v>
      </c>
      <c r="CK28" s="602">
        <v>23115.64</v>
      </c>
      <c r="CL28" s="602">
        <v>23001.52</v>
      </c>
      <c r="CM28" s="602">
        <v>22741.58</v>
      </c>
      <c r="CN28" s="707">
        <v>22243.18</v>
      </c>
      <c r="CO28" s="602">
        <v>0</v>
      </c>
      <c r="CP28" s="602">
        <v>0</v>
      </c>
      <c r="CQ28" s="602">
        <v>0</v>
      </c>
      <c r="CR28" s="602">
        <v>0</v>
      </c>
      <c r="CS28" s="602">
        <v>0</v>
      </c>
      <c r="CT28" s="602">
        <v>34335.629999999997</v>
      </c>
      <c r="CU28" s="602">
        <v>36480.240000000005</v>
      </c>
      <c r="CV28" s="602">
        <v>0</v>
      </c>
      <c r="CW28" s="602">
        <v>0</v>
      </c>
      <c r="CX28" s="602">
        <v>0</v>
      </c>
      <c r="CY28" s="602">
        <v>0</v>
      </c>
      <c r="CZ28" s="602">
        <v>0</v>
      </c>
    </row>
    <row r="29" spans="1:104" x14ac:dyDescent="0.25">
      <c r="A29" s="183">
        <v>4960</v>
      </c>
      <c r="B29" s="183">
        <v>455572</v>
      </c>
      <c r="C29" s="27">
        <v>1026240</v>
      </c>
      <c r="D29" s="14">
        <v>1598164881</v>
      </c>
      <c r="F29" s="27" t="s">
        <v>1293</v>
      </c>
      <c r="G29" s="12" t="s">
        <v>877</v>
      </c>
      <c r="H29" s="27" t="s">
        <v>1394</v>
      </c>
      <c r="I29" s="12" t="s">
        <v>878</v>
      </c>
      <c r="J29" s="601">
        <v>34752.9</v>
      </c>
      <c r="K29" s="601">
        <v>35690.9</v>
      </c>
      <c r="L29" s="601">
        <v>38045.280000000006</v>
      </c>
      <c r="M29" s="601">
        <v>38401.72</v>
      </c>
      <c r="N29" s="601">
        <v>37895.200000000004</v>
      </c>
      <c r="O29" s="601">
        <v>38758.160000000003</v>
      </c>
      <c r="P29" s="707">
        <v>37274.32</v>
      </c>
      <c r="Q29" s="601">
        <v>0</v>
      </c>
      <c r="R29" s="601">
        <v>0</v>
      </c>
      <c r="S29" s="601">
        <v>0</v>
      </c>
      <c r="T29" s="601">
        <v>0</v>
      </c>
      <c r="U29" s="601">
        <v>0</v>
      </c>
      <c r="V29" s="601">
        <v>102706.08</v>
      </c>
      <c r="W29" s="601">
        <v>86300.549999999988</v>
      </c>
      <c r="X29" s="601">
        <v>0</v>
      </c>
      <c r="Y29" s="601">
        <v>0</v>
      </c>
      <c r="Z29" s="601">
        <v>0</v>
      </c>
      <c r="AA29" s="601">
        <v>0</v>
      </c>
      <c r="AB29" s="601">
        <v>0</v>
      </c>
      <c r="AC29" s="601">
        <v>16171.12</v>
      </c>
      <c r="AD29" s="601">
        <v>16264.92</v>
      </c>
      <c r="AE29" s="601">
        <v>17465.560000000001</v>
      </c>
      <c r="AF29" s="601">
        <v>16771.440000000002</v>
      </c>
      <c r="AG29" s="601">
        <v>16677.640000000003</v>
      </c>
      <c r="AH29" s="601">
        <v>16293.060000000001</v>
      </c>
      <c r="AI29" s="707">
        <v>16376.140000000001</v>
      </c>
      <c r="AJ29" s="601">
        <v>0</v>
      </c>
      <c r="AK29" s="601">
        <v>0</v>
      </c>
      <c r="AL29" s="601">
        <v>0</v>
      </c>
      <c r="AM29" s="601">
        <v>0</v>
      </c>
      <c r="AN29" s="601">
        <v>0</v>
      </c>
      <c r="AO29" s="601">
        <v>47241.599999999999</v>
      </c>
      <c r="AP29" s="601">
        <v>37195.530000000006</v>
      </c>
      <c r="AQ29" s="601">
        <v>0</v>
      </c>
      <c r="AR29" s="601">
        <v>0</v>
      </c>
      <c r="AS29" s="601">
        <v>0</v>
      </c>
      <c r="AT29" s="601">
        <v>0</v>
      </c>
      <c r="AU29" s="601">
        <v>0</v>
      </c>
      <c r="AV29" s="602">
        <v>0</v>
      </c>
      <c r="AW29" s="602">
        <v>0</v>
      </c>
      <c r="AX29" s="602">
        <v>0</v>
      </c>
      <c r="AY29" s="602">
        <v>0</v>
      </c>
      <c r="AZ29" s="602">
        <v>0</v>
      </c>
      <c r="BA29" s="602">
        <v>0</v>
      </c>
      <c r="BB29" s="707">
        <v>0</v>
      </c>
      <c r="BC29" s="602">
        <v>0</v>
      </c>
      <c r="BD29" s="602">
        <v>0</v>
      </c>
      <c r="BE29" s="602">
        <v>0</v>
      </c>
      <c r="BF29" s="602">
        <v>0</v>
      </c>
      <c r="BG29" s="602">
        <v>0</v>
      </c>
      <c r="BH29" s="602">
        <v>0</v>
      </c>
      <c r="BI29" s="602">
        <v>0</v>
      </c>
      <c r="BJ29" s="602">
        <v>0</v>
      </c>
      <c r="BK29" s="602">
        <v>0</v>
      </c>
      <c r="BL29" s="602">
        <v>0</v>
      </c>
      <c r="BM29" s="602">
        <v>0</v>
      </c>
      <c r="BN29" s="602">
        <v>0</v>
      </c>
      <c r="BO29" s="602">
        <v>0</v>
      </c>
      <c r="BP29" s="602">
        <v>0</v>
      </c>
      <c r="BQ29" s="602">
        <v>0</v>
      </c>
      <c r="BR29" s="602">
        <v>0</v>
      </c>
      <c r="BS29" s="602">
        <v>0</v>
      </c>
      <c r="BT29" s="602">
        <v>0</v>
      </c>
      <c r="BU29" s="707">
        <v>0</v>
      </c>
      <c r="BV29" s="602">
        <v>0</v>
      </c>
      <c r="BW29" s="602">
        <v>0</v>
      </c>
      <c r="BX29" s="602">
        <v>0</v>
      </c>
      <c r="BY29" s="602">
        <v>0</v>
      </c>
      <c r="BZ29" s="602">
        <v>0</v>
      </c>
      <c r="CA29" s="602">
        <v>0</v>
      </c>
      <c r="CB29" s="602">
        <v>0</v>
      </c>
      <c r="CC29" s="602">
        <v>0</v>
      </c>
      <c r="CD29" s="602">
        <v>0</v>
      </c>
      <c r="CE29" s="602">
        <v>0</v>
      </c>
      <c r="CF29" s="602">
        <v>0</v>
      </c>
      <c r="CG29" s="602">
        <v>0</v>
      </c>
      <c r="CH29" s="602">
        <v>0</v>
      </c>
      <c r="CI29" s="602">
        <v>0</v>
      </c>
      <c r="CJ29" s="602">
        <v>0</v>
      </c>
      <c r="CK29" s="602">
        <v>0</v>
      </c>
      <c r="CL29" s="602">
        <v>0</v>
      </c>
      <c r="CM29" s="602">
        <v>0</v>
      </c>
      <c r="CN29" s="707">
        <v>0</v>
      </c>
      <c r="CO29" s="602">
        <v>0</v>
      </c>
      <c r="CP29" s="602">
        <v>0</v>
      </c>
      <c r="CQ29" s="602">
        <v>0</v>
      </c>
      <c r="CR29" s="602">
        <v>0</v>
      </c>
      <c r="CS29" s="602">
        <v>0</v>
      </c>
      <c r="CT29" s="602">
        <v>0</v>
      </c>
      <c r="CU29" s="602">
        <v>0</v>
      </c>
      <c r="CV29" s="602">
        <v>0</v>
      </c>
      <c r="CW29" s="602">
        <v>0</v>
      </c>
      <c r="CX29" s="602">
        <v>0</v>
      </c>
      <c r="CY29" s="602">
        <v>0</v>
      </c>
      <c r="CZ29" s="602">
        <v>0</v>
      </c>
    </row>
    <row r="30" spans="1:104" x14ac:dyDescent="0.25">
      <c r="A30" s="183">
        <v>4346</v>
      </c>
      <c r="B30" s="183">
        <v>455573</v>
      </c>
      <c r="C30" s="27">
        <v>1025662</v>
      </c>
      <c r="D30" s="14">
        <v>1679902282</v>
      </c>
      <c r="F30" s="27" t="s">
        <v>1296</v>
      </c>
      <c r="G30" s="12" t="s">
        <v>634</v>
      </c>
      <c r="H30" s="27" t="s">
        <v>1356</v>
      </c>
      <c r="I30" s="12" t="s">
        <v>635</v>
      </c>
      <c r="J30" s="601">
        <v>0</v>
      </c>
      <c r="K30" s="601">
        <v>0</v>
      </c>
      <c r="L30" s="601">
        <v>0</v>
      </c>
      <c r="M30" s="601">
        <v>0</v>
      </c>
      <c r="N30" s="601">
        <v>0</v>
      </c>
      <c r="O30" s="601">
        <v>0</v>
      </c>
      <c r="P30" s="707">
        <v>0</v>
      </c>
      <c r="Q30" s="601">
        <v>0</v>
      </c>
      <c r="R30" s="601">
        <v>0</v>
      </c>
      <c r="S30" s="601">
        <v>0</v>
      </c>
      <c r="T30" s="601">
        <v>0</v>
      </c>
      <c r="U30" s="601">
        <v>0</v>
      </c>
      <c r="V30" s="601">
        <v>0</v>
      </c>
      <c r="W30" s="601">
        <v>0</v>
      </c>
      <c r="X30" s="601">
        <v>0</v>
      </c>
      <c r="Y30" s="601">
        <v>0</v>
      </c>
      <c r="Z30" s="601">
        <v>0</v>
      </c>
      <c r="AA30" s="601">
        <v>0</v>
      </c>
      <c r="AB30" s="601">
        <v>0</v>
      </c>
      <c r="AC30" s="601">
        <v>12278.36</v>
      </c>
      <c r="AD30" s="601">
        <v>12319</v>
      </c>
      <c r="AE30" s="601">
        <v>13101.320000000002</v>
      </c>
      <c r="AF30" s="601">
        <v>13187.68</v>
      </c>
      <c r="AG30" s="601">
        <v>12943.84</v>
      </c>
      <c r="AH30" s="601">
        <v>12918.44</v>
      </c>
      <c r="AI30" s="707">
        <v>12687.93</v>
      </c>
      <c r="AJ30" s="601">
        <v>0</v>
      </c>
      <c r="AK30" s="601">
        <v>0</v>
      </c>
      <c r="AL30" s="601">
        <v>0</v>
      </c>
      <c r="AM30" s="601">
        <v>0</v>
      </c>
      <c r="AN30" s="601">
        <v>0</v>
      </c>
      <c r="AO30" s="601">
        <v>27902.959999999999</v>
      </c>
      <c r="AP30" s="601">
        <v>29050.06</v>
      </c>
      <c r="AQ30" s="601">
        <v>0</v>
      </c>
      <c r="AR30" s="601">
        <v>0</v>
      </c>
      <c r="AS30" s="601">
        <v>0</v>
      </c>
      <c r="AT30" s="601">
        <v>0</v>
      </c>
      <c r="AU30" s="601">
        <v>0</v>
      </c>
      <c r="AV30" s="602">
        <v>0</v>
      </c>
      <c r="AW30" s="602">
        <v>0</v>
      </c>
      <c r="AX30" s="602">
        <v>0</v>
      </c>
      <c r="AY30" s="602">
        <v>0</v>
      </c>
      <c r="AZ30" s="602">
        <v>0</v>
      </c>
      <c r="BA30" s="602">
        <v>0</v>
      </c>
      <c r="BB30" s="707">
        <v>0</v>
      </c>
      <c r="BC30" s="602">
        <v>0</v>
      </c>
      <c r="BD30" s="602">
        <v>0</v>
      </c>
      <c r="BE30" s="602">
        <v>0</v>
      </c>
      <c r="BF30" s="602">
        <v>0</v>
      </c>
      <c r="BG30" s="602">
        <v>0</v>
      </c>
      <c r="BH30" s="602">
        <v>0</v>
      </c>
      <c r="BI30" s="602">
        <v>0</v>
      </c>
      <c r="BJ30" s="602">
        <v>0</v>
      </c>
      <c r="BK30" s="602">
        <v>0</v>
      </c>
      <c r="BL30" s="602">
        <v>0</v>
      </c>
      <c r="BM30" s="602">
        <v>0</v>
      </c>
      <c r="BN30" s="602">
        <v>0</v>
      </c>
      <c r="BO30" s="602">
        <v>0</v>
      </c>
      <c r="BP30" s="602">
        <v>0</v>
      </c>
      <c r="BQ30" s="602">
        <v>0</v>
      </c>
      <c r="BR30" s="602">
        <v>0</v>
      </c>
      <c r="BS30" s="602">
        <v>0</v>
      </c>
      <c r="BT30" s="602">
        <v>0</v>
      </c>
      <c r="BU30" s="707">
        <v>0</v>
      </c>
      <c r="BV30" s="602">
        <v>0</v>
      </c>
      <c r="BW30" s="602">
        <v>0</v>
      </c>
      <c r="BX30" s="602">
        <v>0</v>
      </c>
      <c r="BY30" s="602">
        <v>0</v>
      </c>
      <c r="BZ30" s="602">
        <v>0</v>
      </c>
      <c r="CA30" s="602">
        <v>0</v>
      </c>
      <c r="CB30" s="602">
        <v>0</v>
      </c>
      <c r="CC30" s="602">
        <v>0</v>
      </c>
      <c r="CD30" s="602">
        <v>0</v>
      </c>
      <c r="CE30" s="602">
        <v>0</v>
      </c>
      <c r="CF30" s="602">
        <v>0</v>
      </c>
      <c r="CG30" s="602">
        <v>0</v>
      </c>
      <c r="CH30" s="602">
        <v>16794.48</v>
      </c>
      <c r="CI30" s="602">
        <v>17414.239999999998</v>
      </c>
      <c r="CJ30" s="602">
        <v>18171.16</v>
      </c>
      <c r="CK30" s="602">
        <v>18521.68</v>
      </c>
      <c r="CL30" s="602">
        <v>18430.240000000002</v>
      </c>
      <c r="CM30" s="602">
        <v>18221.96</v>
      </c>
      <c r="CN30" s="707">
        <v>17842</v>
      </c>
      <c r="CO30" s="602">
        <v>0</v>
      </c>
      <c r="CP30" s="602">
        <v>0</v>
      </c>
      <c r="CQ30" s="602">
        <v>0</v>
      </c>
      <c r="CR30" s="602">
        <v>0</v>
      </c>
      <c r="CS30" s="602">
        <v>0</v>
      </c>
      <c r="CT30" s="602">
        <v>38769.360000000001</v>
      </c>
      <c r="CU30" s="602">
        <v>41046.1</v>
      </c>
      <c r="CV30" s="602">
        <v>0</v>
      </c>
      <c r="CW30" s="602">
        <v>0</v>
      </c>
      <c r="CX30" s="602">
        <v>0</v>
      </c>
      <c r="CY30" s="602">
        <v>0</v>
      </c>
      <c r="CZ30" s="602">
        <v>0</v>
      </c>
    </row>
    <row r="31" spans="1:104" x14ac:dyDescent="0.25">
      <c r="A31" s="183">
        <v>4865</v>
      </c>
      <c r="B31" s="183">
        <v>455574</v>
      </c>
      <c r="C31" s="27">
        <v>1026266</v>
      </c>
      <c r="D31" s="14">
        <v>1073634366</v>
      </c>
      <c r="F31" s="27" t="s">
        <v>1293</v>
      </c>
      <c r="G31" s="12" t="s">
        <v>288</v>
      </c>
      <c r="H31" s="27" t="s">
        <v>1401</v>
      </c>
      <c r="I31" s="12" t="s">
        <v>289</v>
      </c>
      <c r="J31" s="601">
        <v>24156.6</v>
      </c>
      <c r="K31" s="601">
        <v>24808.6</v>
      </c>
      <c r="L31" s="601">
        <v>26445.119999999995</v>
      </c>
      <c r="M31" s="601">
        <v>26692.879999999997</v>
      </c>
      <c r="N31" s="601">
        <v>26340.799999999999</v>
      </c>
      <c r="O31" s="601">
        <v>26940.639999999999</v>
      </c>
      <c r="P31" s="707">
        <v>25880.3</v>
      </c>
      <c r="Q31" s="601">
        <v>0</v>
      </c>
      <c r="R31" s="601">
        <v>0</v>
      </c>
      <c r="S31" s="601">
        <v>0</v>
      </c>
      <c r="T31" s="601">
        <v>0</v>
      </c>
      <c r="U31" s="601">
        <v>0</v>
      </c>
      <c r="V31" s="601">
        <v>55285.48</v>
      </c>
      <c r="W31" s="601">
        <v>42925.34</v>
      </c>
      <c r="X31" s="601">
        <v>0</v>
      </c>
      <c r="Y31" s="601">
        <v>0</v>
      </c>
      <c r="Z31" s="601">
        <v>0</v>
      </c>
      <c r="AA31" s="601">
        <v>0</v>
      </c>
      <c r="AB31" s="601">
        <v>0</v>
      </c>
      <c r="AC31" s="601">
        <v>11240.48</v>
      </c>
      <c r="AD31" s="601">
        <v>11305.679999999998</v>
      </c>
      <c r="AE31" s="601">
        <v>12140.239999999998</v>
      </c>
      <c r="AF31" s="601">
        <v>11657.759999999998</v>
      </c>
      <c r="AG31" s="601">
        <v>11592.56</v>
      </c>
      <c r="AH31" s="601">
        <v>11325.24</v>
      </c>
      <c r="AI31" s="707">
        <v>11370.44</v>
      </c>
      <c r="AJ31" s="601">
        <v>0</v>
      </c>
      <c r="AK31" s="601">
        <v>0</v>
      </c>
      <c r="AL31" s="601">
        <v>0</v>
      </c>
      <c r="AM31" s="601">
        <v>0</v>
      </c>
      <c r="AN31" s="601">
        <v>0</v>
      </c>
      <c r="AO31" s="601">
        <v>25429.600000000002</v>
      </c>
      <c r="AP31" s="601">
        <v>18478.16</v>
      </c>
      <c r="AQ31" s="601">
        <v>0</v>
      </c>
      <c r="AR31" s="601">
        <v>0</v>
      </c>
      <c r="AS31" s="601">
        <v>0</v>
      </c>
      <c r="AT31" s="601">
        <v>0</v>
      </c>
      <c r="AU31" s="601">
        <v>0</v>
      </c>
      <c r="AV31" s="602">
        <v>0</v>
      </c>
      <c r="AW31" s="602">
        <v>0</v>
      </c>
      <c r="AX31" s="602">
        <v>0</v>
      </c>
      <c r="AY31" s="602">
        <v>0</v>
      </c>
      <c r="AZ31" s="602">
        <v>0</v>
      </c>
      <c r="BA31" s="602">
        <v>0</v>
      </c>
      <c r="BB31" s="707">
        <v>0</v>
      </c>
      <c r="BC31" s="602">
        <v>0</v>
      </c>
      <c r="BD31" s="602">
        <v>0</v>
      </c>
      <c r="BE31" s="602">
        <v>0</v>
      </c>
      <c r="BF31" s="602">
        <v>0</v>
      </c>
      <c r="BG31" s="602">
        <v>0</v>
      </c>
      <c r="BH31" s="602">
        <v>0</v>
      </c>
      <c r="BI31" s="602">
        <v>0</v>
      </c>
      <c r="BJ31" s="602">
        <v>0</v>
      </c>
      <c r="BK31" s="602">
        <v>0</v>
      </c>
      <c r="BL31" s="602">
        <v>0</v>
      </c>
      <c r="BM31" s="602">
        <v>0</v>
      </c>
      <c r="BN31" s="602">
        <v>0</v>
      </c>
      <c r="BO31" s="602">
        <v>0</v>
      </c>
      <c r="BP31" s="602">
        <v>0</v>
      </c>
      <c r="BQ31" s="602">
        <v>0</v>
      </c>
      <c r="BR31" s="602">
        <v>0</v>
      </c>
      <c r="BS31" s="602">
        <v>0</v>
      </c>
      <c r="BT31" s="602">
        <v>0</v>
      </c>
      <c r="BU31" s="707">
        <v>0</v>
      </c>
      <c r="BV31" s="602">
        <v>0</v>
      </c>
      <c r="BW31" s="602">
        <v>0</v>
      </c>
      <c r="BX31" s="602">
        <v>0</v>
      </c>
      <c r="BY31" s="602">
        <v>0</v>
      </c>
      <c r="BZ31" s="602">
        <v>0</v>
      </c>
      <c r="CA31" s="602">
        <v>0</v>
      </c>
      <c r="CB31" s="602">
        <v>0</v>
      </c>
      <c r="CC31" s="602">
        <v>0</v>
      </c>
      <c r="CD31" s="602">
        <v>0</v>
      </c>
      <c r="CE31" s="602">
        <v>0</v>
      </c>
      <c r="CF31" s="602">
        <v>0</v>
      </c>
      <c r="CG31" s="602">
        <v>0</v>
      </c>
      <c r="CH31" s="602">
        <v>0</v>
      </c>
      <c r="CI31" s="602">
        <v>0</v>
      </c>
      <c r="CJ31" s="602">
        <v>0</v>
      </c>
      <c r="CK31" s="602">
        <v>0</v>
      </c>
      <c r="CL31" s="602">
        <v>0</v>
      </c>
      <c r="CM31" s="602">
        <v>0</v>
      </c>
      <c r="CN31" s="707">
        <v>0</v>
      </c>
      <c r="CO31" s="602">
        <v>0</v>
      </c>
      <c r="CP31" s="602">
        <v>0</v>
      </c>
      <c r="CQ31" s="602">
        <v>0</v>
      </c>
      <c r="CR31" s="602">
        <v>0</v>
      </c>
      <c r="CS31" s="602">
        <v>0</v>
      </c>
      <c r="CT31" s="602">
        <v>0</v>
      </c>
      <c r="CU31" s="602">
        <v>0</v>
      </c>
      <c r="CV31" s="602">
        <v>0</v>
      </c>
      <c r="CW31" s="602">
        <v>0</v>
      </c>
      <c r="CX31" s="602">
        <v>0</v>
      </c>
      <c r="CY31" s="602">
        <v>0</v>
      </c>
      <c r="CZ31" s="602">
        <v>0</v>
      </c>
    </row>
    <row r="32" spans="1:104" x14ac:dyDescent="0.25">
      <c r="A32" s="183">
        <v>4530</v>
      </c>
      <c r="B32" s="183">
        <v>455576</v>
      </c>
      <c r="C32" s="27">
        <v>1021006</v>
      </c>
      <c r="D32" s="14">
        <v>1699029413</v>
      </c>
      <c r="F32" s="27" t="s">
        <v>1293</v>
      </c>
      <c r="G32" s="12" t="s">
        <v>702</v>
      </c>
      <c r="H32" s="27" t="s">
        <v>1355</v>
      </c>
      <c r="I32" s="12" t="s">
        <v>703</v>
      </c>
      <c r="J32" s="601">
        <v>18895.5</v>
      </c>
      <c r="K32" s="601">
        <v>19405.5</v>
      </c>
      <c r="L32" s="601">
        <v>20685.599999999999</v>
      </c>
      <c r="M32" s="601">
        <v>20879.399999999998</v>
      </c>
      <c r="N32" s="601">
        <v>20604</v>
      </c>
      <c r="O32" s="601">
        <v>21073.200000000001</v>
      </c>
      <c r="P32" s="707">
        <v>20297.009999999998</v>
      </c>
      <c r="Q32" s="601">
        <v>0</v>
      </c>
      <c r="R32" s="601">
        <v>0</v>
      </c>
      <c r="S32" s="601">
        <v>0</v>
      </c>
      <c r="T32" s="601">
        <v>0</v>
      </c>
      <c r="U32" s="601">
        <v>0</v>
      </c>
      <c r="V32" s="601">
        <v>55979.44000000001</v>
      </c>
      <c r="W32" s="601">
        <v>47060.390000000007</v>
      </c>
      <c r="X32" s="601">
        <v>0</v>
      </c>
      <c r="Y32" s="601">
        <v>0</v>
      </c>
      <c r="Z32" s="601">
        <v>0</v>
      </c>
      <c r="AA32" s="601">
        <v>0</v>
      </c>
      <c r="AB32" s="601">
        <v>0</v>
      </c>
      <c r="AC32" s="601">
        <v>8792.4</v>
      </c>
      <c r="AD32" s="601">
        <v>8843.4</v>
      </c>
      <c r="AE32" s="601">
        <v>9496.1999999999989</v>
      </c>
      <c r="AF32" s="601">
        <v>9118.7999999999993</v>
      </c>
      <c r="AG32" s="601">
        <v>9067.7999999999993</v>
      </c>
      <c r="AH32" s="601">
        <v>8858.6999999999989</v>
      </c>
      <c r="AI32" s="707">
        <v>8917.14</v>
      </c>
      <c r="AJ32" s="601">
        <v>0</v>
      </c>
      <c r="AK32" s="601">
        <v>0</v>
      </c>
      <c r="AL32" s="601">
        <v>0</v>
      </c>
      <c r="AM32" s="601">
        <v>0</v>
      </c>
      <c r="AN32" s="601">
        <v>0</v>
      </c>
      <c r="AO32" s="601">
        <v>25748.799999999999</v>
      </c>
      <c r="AP32" s="601">
        <v>20283.170000000002</v>
      </c>
      <c r="AQ32" s="601">
        <v>0</v>
      </c>
      <c r="AR32" s="601">
        <v>0</v>
      </c>
      <c r="AS32" s="601">
        <v>0</v>
      </c>
      <c r="AT32" s="601">
        <v>0</v>
      </c>
      <c r="AU32" s="601">
        <v>0</v>
      </c>
      <c r="AV32" s="602">
        <v>0</v>
      </c>
      <c r="AW32" s="602">
        <v>0</v>
      </c>
      <c r="AX32" s="602">
        <v>0</v>
      </c>
      <c r="AY32" s="602">
        <v>0</v>
      </c>
      <c r="AZ32" s="602">
        <v>0</v>
      </c>
      <c r="BA32" s="602">
        <v>0</v>
      </c>
      <c r="BB32" s="707">
        <v>0</v>
      </c>
      <c r="BC32" s="602">
        <v>0</v>
      </c>
      <c r="BD32" s="602">
        <v>0</v>
      </c>
      <c r="BE32" s="602">
        <v>0</v>
      </c>
      <c r="BF32" s="602">
        <v>0</v>
      </c>
      <c r="BG32" s="602">
        <v>0</v>
      </c>
      <c r="BH32" s="602">
        <v>0</v>
      </c>
      <c r="BI32" s="602">
        <v>0</v>
      </c>
      <c r="BJ32" s="602">
        <v>0</v>
      </c>
      <c r="BK32" s="602">
        <v>0</v>
      </c>
      <c r="BL32" s="602">
        <v>0</v>
      </c>
      <c r="BM32" s="602">
        <v>0</v>
      </c>
      <c r="BN32" s="602">
        <v>0</v>
      </c>
      <c r="BO32" s="602">
        <v>0</v>
      </c>
      <c r="BP32" s="602">
        <v>0</v>
      </c>
      <c r="BQ32" s="602">
        <v>0</v>
      </c>
      <c r="BR32" s="602">
        <v>0</v>
      </c>
      <c r="BS32" s="602">
        <v>0</v>
      </c>
      <c r="BT32" s="602">
        <v>0</v>
      </c>
      <c r="BU32" s="707">
        <v>0</v>
      </c>
      <c r="BV32" s="602">
        <v>0</v>
      </c>
      <c r="BW32" s="602">
        <v>0</v>
      </c>
      <c r="BX32" s="602">
        <v>0</v>
      </c>
      <c r="BY32" s="602">
        <v>0</v>
      </c>
      <c r="BZ32" s="602">
        <v>0</v>
      </c>
      <c r="CA32" s="602">
        <v>0</v>
      </c>
      <c r="CB32" s="602">
        <v>0</v>
      </c>
      <c r="CC32" s="602">
        <v>0</v>
      </c>
      <c r="CD32" s="602">
        <v>0</v>
      </c>
      <c r="CE32" s="602">
        <v>0</v>
      </c>
      <c r="CF32" s="602">
        <v>0</v>
      </c>
      <c r="CG32" s="602">
        <v>0</v>
      </c>
      <c r="CH32" s="602">
        <v>0</v>
      </c>
      <c r="CI32" s="602">
        <v>0</v>
      </c>
      <c r="CJ32" s="602">
        <v>0</v>
      </c>
      <c r="CK32" s="602">
        <v>0</v>
      </c>
      <c r="CL32" s="602">
        <v>0</v>
      </c>
      <c r="CM32" s="602">
        <v>0</v>
      </c>
      <c r="CN32" s="707">
        <v>0</v>
      </c>
      <c r="CO32" s="602">
        <v>0</v>
      </c>
      <c r="CP32" s="602">
        <v>0</v>
      </c>
      <c r="CQ32" s="602">
        <v>0</v>
      </c>
      <c r="CR32" s="602">
        <v>0</v>
      </c>
      <c r="CS32" s="602">
        <v>0</v>
      </c>
      <c r="CT32" s="602">
        <v>0</v>
      </c>
      <c r="CU32" s="602">
        <v>0</v>
      </c>
      <c r="CV32" s="602">
        <v>0</v>
      </c>
      <c r="CW32" s="602">
        <v>0</v>
      </c>
      <c r="CX32" s="602">
        <v>0</v>
      </c>
      <c r="CY32" s="602">
        <v>0</v>
      </c>
      <c r="CZ32" s="602">
        <v>0</v>
      </c>
    </row>
    <row r="33" spans="1:104" x14ac:dyDescent="0.25">
      <c r="A33" s="183">
        <v>4802</v>
      </c>
      <c r="B33" s="183">
        <v>455577</v>
      </c>
      <c r="C33" s="27">
        <v>1021225</v>
      </c>
      <c r="D33" s="14">
        <v>1437595824</v>
      </c>
      <c r="F33" s="27" t="s">
        <v>1296</v>
      </c>
      <c r="G33" s="12" t="s">
        <v>828</v>
      </c>
      <c r="H33" s="27" t="s">
        <v>1295</v>
      </c>
      <c r="I33" s="12" t="s">
        <v>671</v>
      </c>
      <c r="J33" s="601">
        <v>0</v>
      </c>
      <c r="K33" s="601">
        <v>0</v>
      </c>
      <c r="L33" s="601">
        <v>0</v>
      </c>
      <c r="M33" s="601">
        <v>0</v>
      </c>
      <c r="N33" s="601">
        <v>0</v>
      </c>
      <c r="O33" s="601">
        <v>0</v>
      </c>
      <c r="P33" s="707">
        <v>0</v>
      </c>
      <c r="Q33" s="601">
        <v>0</v>
      </c>
      <c r="R33" s="601">
        <v>0</v>
      </c>
      <c r="S33" s="601">
        <v>0</v>
      </c>
      <c r="T33" s="601">
        <v>0</v>
      </c>
      <c r="U33" s="601">
        <v>0</v>
      </c>
      <c r="V33" s="601">
        <v>0</v>
      </c>
      <c r="W33" s="601">
        <v>0</v>
      </c>
      <c r="X33" s="601">
        <v>0</v>
      </c>
      <c r="Y33" s="601">
        <v>0</v>
      </c>
      <c r="Z33" s="601">
        <v>0</v>
      </c>
      <c r="AA33" s="601">
        <v>0</v>
      </c>
      <c r="AB33" s="601">
        <v>0</v>
      </c>
      <c r="AC33" s="601">
        <v>6646.75</v>
      </c>
      <c r="AD33" s="601">
        <v>6668.75</v>
      </c>
      <c r="AE33" s="601">
        <v>7092.25</v>
      </c>
      <c r="AF33" s="601">
        <v>7139</v>
      </c>
      <c r="AG33" s="601">
        <v>7007</v>
      </c>
      <c r="AH33" s="601">
        <v>6993.25</v>
      </c>
      <c r="AI33" s="707">
        <v>6854.07</v>
      </c>
      <c r="AJ33" s="601">
        <v>0</v>
      </c>
      <c r="AK33" s="601">
        <v>0</v>
      </c>
      <c r="AL33" s="601">
        <v>0</v>
      </c>
      <c r="AM33" s="601">
        <v>0</v>
      </c>
      <c r="AN33" s="601">
        <v>0</v>
      </c>
      <c r="AO33" s="601">
        <v>19294.599999999999</v>
      </c>
      <c r="AP33" s="601">
        <v>20059.669999999998</v>
      </c>
      <c r="AQ33" s="601">
        <v>0</v>
      </c>
      <c r="AR33" s="601">
        <v>0</v>
      </c>
      <c r="AS33" s="601">
        <v>0</v>
      </c>
      <c r="AT33" s="601">
        <v>0</v>
      </c>
      <c r="AU33" s="601">
        <v>0</v>
      </c>
      <c r="AV33" s="602">
        <v>0</v>
      </c>
      <c r="AW33" s="602">
        <v>0</v>
      </c>
      <c r="AX33" s="602">
        <v>0</v>
      </c>
      <c r="AY33" s="602">
        <v>0</v>
      </c>
      <c r="AZ33" s="602">
        <v>0</v>
      </c>
      <c r="BA33" s="602">
        <v>0</v>
      </c>
      <c r="BB33" s="707">
        <v>0</v>
      </c>
      <c r="BC33" s="602">
        <v>0</v>
      </c>
      <c r="BD33" s="602">
        <v>0</v>
      </c>
      <c r="BE33" s="602">
        <v>0</v>
      </c>
      <c r="BF33" s="602">
        <v>0</v>
      </c>
      <c r="BG33" s="602">
        <v>0</v>
      </c>
      <c r="BH33" s="602">
        <v>0</v>
      </c>
      <c r="BI33" s="602">
        <v>0</v>
      </c>
      <c r="BJ33" s="602">
        <v>0</v>
      </c>
      <c r="BK33" s="602">
        <v>0</v>
      </c>
      <c r="BL33" s="602">
        <v>0</v>
      </c>
      <c r="BM33" s="602">
        <v>0</v>
      </c>
      <c r="BN33" s="602">
        <v>0</v>
      </c>
      <c r="BO33" s="602">
        <v>0</v>
      </c>
      <c r="BP33" s="602">
        <v>0</v>
      </c>
      <c r="BQ33" s="602">
        <v>0</v>
      </c>
      <c r="BR33" s="602">
        <v>0</v>
      </c>
      <c r="BS33" s="602">
        <v>0</v>
      </c>
      <c r="BT33" s="602">
        <v>0</v>
      </c>
      <c r="BU33" s="707">
        <v>0</v>
      </c>
      <c r="BV33" s="602">
        <v>0</v>
      </c>
      <c r="BW33" s="602">
        <v>0</v>
      </c>
      <c r="BX33" s="602">
        <v>0</v>
      </c>
      <c r="BY33" s="602">
        <v>0</v>
      </c>
      <c r="BZ33" s="602">
        <v>0</v>
      </c>
      <c r="CA33" s="602">
        <v>0</v>
      </c>
      <c r="CB33" s="602">
        <v>0</v>
      </c>
      <c r="CC33" s="602">
        <v>0</v>
      </c>
      <c r="CD33" s="602">
        <v>0</v>
      </c>
      <c r="CE33" s="602">
        <v>0</v>
      </c>
      <c r="CF33" s="602">
        <v>0</v>
      </c>
      <c r="CG33" s="602">
        <v>0</v>
      </c>
      <c r="CH33" s="602">
        <v>9091.5</v>
      </c>
      <c r="CI33" s="602">
        <v>9427</v>
      </c>
      <c r="CJ33" s="602">
        <v>9836.75</v>
      </c>
      <c r="CK33" s="602">
        <v>10026.5</v>
      </c>
      <c r="CL33" s="602">
        <v>9977</v>
      </c>
      <c r="CM33" s="602">
        <v>9864.25</v>
      </c>
      <c r="CN33" s="707">
        <v>9638.2699999999986</v>
      </c>
      <c r="CO33" s="602">
        <v>0</v>
      </c>
      <c r="CP33" s="602">
        <v>0</v>
      </c>
      <c r="CQ33" s="602">
        <v>0</v>
      </c>
      <c r="CR33" s="602">
        <v>0</v>
      </c>
      <c r="CS33" s="602">
        <v>0</v>
      </c>
      <c r="CT33" s="602">
        <v>26808.600000000006</v>
      </c>
      <c r="CU33" s="602">
        <v>28342.97</v>
      </c>
      <c r="CV33" s="602">
        <v>0</v>
      </c>
      <c r="CW33" s="602">
        <v>0</v>
      </c>
      <c r="CX33" s="602">
        <v>0</v>
      </c>
      <c r="CY33" s="602">
        <v>0</v>
      </c>
      <c r="CZ33" s="602">
        <v>0</v>
      </c>
    </row>
    <row r="34" spans="1:104" x14ac:dyDescent="0.25">
      <c r="A34" s="183">
        <v>4650</v>
      </c>
      <c r="B34" s="183">
        <v>455582</v>
      </c>
      <c r="C34" s="27">
        <v>1013457</v>
      </c>
      <c r="D34" s="14">
        <v>1871614917</v>
      </c>
      <c r="F34" s="27" t="s">
        <v>1279</v>
      </c>
      <c r="G34" s="12" t="s">
        <v>772</v>
      </c>
      <c r="H34" s="27" t="s">
        <v>1391</v>
      </c>
      <c r="I34" s="12" t="s">
        <v>773</v>
      </c>
      <c r="J34" s="601">
        <v>10225.039999999999</v>
      </c>
      <c r="K34" s="601">
        <v>10012.380000000001</v>
      </c>
      <c r="L34" s="601">
        <v>11292.679999999998</v>
      </c>
      <c r="M34" s="601">
        <v>11626.86</v>
      </c>
      <c r="N34" s="601">
        <v>11001.899999999998</v>
      </c>
      <c r="O34" s="601">
        <v>11357.779999999999</v>
      </c>
      <c r="P34" s="707">
        <v>10788.43</v>
      </c>
      <c r="Q34" s="601">
        <v>0</v>
      </c>
      <c r="R34" s="601">
        <v>0</v>
      </c>
      <c r="S34" s="601">
        <v>0</v>
      </c>
      <c r="T34" s="601">
        <v>0</v>
      </c>
      <c r="U34" s="601">
        <v>0</v>
      </c>
      <c r="V34" s="601">
        <v>30077.1</v>
      </c>
      <c r="W34" s="601">
        <v>25752.769999999997</v>
      </c>
      <c r="X34" s="601">
        <v>0</v>
      </c>
      <c r="Y34" s="601">
        <v>0</v>
      </c>
      <c r="Z34" s="601">
        <v>0</v>
      </c>
      <c r="AA34" s="601">
        <v>0</v>
      </c>
      <c r="AB34" s="601">
        <v>0</v>
      </c>
      <c r="AC34" s="601">
        <v>0</v>
      </c>
      <c r="AD34" s="601">
        <v>0</v>
      </c>
      <c r="AE34" s="601">
        <v>0</v>
      </c>
      <c r="AF34" s="601">
        <v>0</v>
      </c>
      <c r="AG34" s="601">
        <v>0</v>
      </c>
      <c r="AH34" s="601">
        <v>0</v>
      </c>
      <c r="AI34" s="707">
        <v>0</v>
      </c>
      <c r="AJ34" s="601">
        <v>0</v>
      </c>
      <c r="AK34" s="601">
        <v>0</v>
      </c>
      <c r="AL34" s="601">
        <v>0</v>
      </c>
      <c r="AM34" s="601">
        <v>0</v>
      </c>
      <c r="AN34" s="601">
        <v>0</v>
      </c>
      <c r="AO34" s="601">
        <v>0</v>
      </c>
      <c r="AP34" s="601">
        <v>0</v>
      </c>
      <c r="AQ34" s="601">
        <v>0</v>
      </c>
      <c r="AR34" s="601">
        <v>0</v>
      </c>
      <c r="AS34" s="601">
        <v>0</v>
      </c>
      <c r="AT34" s="601">
        <v>0</v>
      </c>
      <c r="AU34" s="601">
        <v>0</v>
      </c>
      <c r="AV34" s="602">
        <v>6549.0599999999995</v>
      </c>
      <c r="AW34" s="602">
        <v>6327.7199999999993</v>
      </c>
      <c r="AX34" s="602">
        <v>7191.38</v>
      </c>
      <c r="AY34" s="602">
        <v>7247.7999999999993</v>
      </c>
      <c r="AZ34" s="602">
        <v>6957.02</v>
      </c>
      <c r="BA34" s="602">
        <v>6653.2199999999993</v>
      </c>
      <c r="BB34" s="707">
        <v>6630.34</v>
      </c>
      <c r="BC34" s="602">
        <v>0</v>
      </c>
      <c r="BD34" s="602">
        <v>0</v>
      </c>
      <c r="BE34" s="602">
        <v>0</v>
      </c>
      <c r="BF34" s="602">
        <v>0</v>
      </c>
      <c r="BG34" s="602">
        <v>0</v>
      </c>
      <c r="BH34" s="602">
        <v>19143.36</v>
      </c>
      <c r="BI34" s="602">
        <v>15753.61</v>
      </c>
      <c r="BJ34" s="602">
        <v>0</v>
      </c>
      <c r="BK34" s="602">
        <v>0</v>
      </c>
      <c r="BL34" s="602">
        <v>0</v>
      </c>
      <c r="BM34" s="602">
        <v>0</v>
      </c>
      <c r="BN34" s="602">
        <v>0</v>
      </c>
      <c r="BO34" s="602">
        <v>0</v>
      </c>
      <c r="BP34" s="602">
        <v>0</v>
      </c>
      <c r="BQ34" s="602">
        <v>0</v>
      </c>
      <c r="BR34" s="602">
        <v>0</v>
      </c>
      <c r="BS34" s="602">
        <v>0</v>
      </c>
      <c r="BT34" s="602">
        <v>0</v>
      </c>
      <c r="BU34" s="707">
        <v>0</v>
      </c>
      <c r="BV34" s="602">
        <v>0</v>
      </c>
      <c r="BW34" s="602">
        <v>0</v>
      </c>
      <c r="BX34" s="602">
        <v>0</v>
      </c>
      <c r="BY34" s="602">
        <v>0</v>
      </c>
      <c r="BZ34" s="602">
        <v>0</v>
      </c>
      <c r="CA34" s="602">
        <v>0</v>
      </c>
      <c r="CB34" s="602">
        <v>0</v>
      </c>
      <c r="CC34" s="602">
        <v>0</v>
      </c>
      <c r="CD34" s="602">
        <v>0</v>
      </c>
      <c r="CE34" s="602">
        <v>0</v>
      </c>
      <c r="CF34" s="602">
        <v>0</v>
      </c>
      <c r="CG34" s="602">
        <v>0</v>
      </c>
      <c r="CH34" s="602">
        <v>14304.64</v>
      </c>
      <c r="CI34" s="602">
        <v>14617.119999999999</v>
      </c>
      <c r="CJ34" s="602">
        <v>16496.34</v>
      </c>
      <c r="CK34" s="602">
        <v>16587.48</v>
      </c>
      <c r="CL34" s="602">
        <v>16340.099999999999</v>
      </c>
      <c r="CM34" s="602">
        <v>16309.72</v>
      </c>
      <c r="CN34" s="707">
        <v>15920.759999999998</v>
      </c>
      <c r="CO34" s="602">
        <v>0</v>
      </c>
      <c r="CP34" s="602">
        <v>0</v>
      </c>
      <c r="CQ34" s="602">
        <v>0</v>
      </c>
      <c r="CR34" s="602">
        <v>0</v>
      </c>
      <c r="CS34" s="602">
        <v>0</v>
      </c>
      <c r="CT34" s="602">
        <v>43325.100000000006</v>
      </c>
      <c r="CU34" s="602">
        <v>37317.75</v>
      </c>
      <c r="CV34" s="602">
        <v>0</v>
      </c>
      <c r="CW34" s="602">
        <v>0</v>
      </c>
      <c r="CX34" s="602">
        <v>0</v>
      </c>
      <c r="CY34" s="602">
        <v>0</v>
      </c>
      <c r="CZ34" s="602">
        <v>0</v>
      </c>
    </row>
    <row r="35" spans="1:104" x14ac:dyDescent="0.25">
      <c r="A35" s="183">
        <v>4898</v>
      </c>
      <c r="B35" s="183">
        <v>455586</v>
      </c>
      <c r="C35" s="27">
        <v>1017924</v>
      </c>
      <c r="D35" s="14">
        <v>1902132301</v>
      </c>
      <c r="F35" s="27" t="s">
        <v>1408</v>
      </c>
      <c r="G35" s="12" t="s">
        <v>867</v>
      </c>
      <c r="H35" s="27" t="s">
        <v>1455</v>
      </c>
      <c r="I35" s="12" t="s">
        <v>868</v>
      </c>
      <c r="J35" s="601">
        <v>0</v>
      </c>
      <c r="K35" s="601">
        <v>0</v>
      </c>
      <c r="L35" s="601">
        <v>0</v>
      </c>
      <c r="M35" s="601">
        <v>0</v>
      </c>
      <c r="N35" s="601">
        <v>0</v>
      </c>
      <c r="O35" s="601">
        <v>0</v>
      </c>
      <c r="P35" s="707">
        <v>0</v>
      </c>
      <c r="Q35" s="601">
        <v>0</v>
      </c>
      <c r="R35" s="601">
        <v>0</v>
      </c>
      <c r="S35" s="601">
        <v>0</v>
      </c>
      <c r="T35" s="601">
        <v>0</v>
      </c>
      <c r="U35" s="601">
        <v>0</v>
      </c>
      <c r="V35" s="601">
        <v>0</v>
      </c>
      <c r="W35" s="601">
        <v>0</v>
      </c>
      <c r="X35" s="601">
        <v>0</v>
      </c>
      <c r="Y35" s="601">
        <v>0</v>
      </c>
      <c r="Z35" s="601">
        <v>0</v>
      </c>
      <c r="AA35" s="601">
        <v>0</v>
      </c>
      <c r="AB35" s="601">
        <v>0</v>
      </c>
      <c r="AC35" s="601">
        <v>0</v>
      </c>
      <c r="AD35" s="601">
        <v>0</v>
      </c>
      <c r="AE35" s="601">
        <v>0</v>
      </c>
      <c r="AF35" s="601">
        <v>0</v>
      </c>
      <c r="AG35" s="601">
        <v>0</v>
      </c>
      <c r="AH35" s="601">
        <v>0</v>
      </c>
      <c r="AI35" s="707">
        <v>0</v>
      </c>
      <c r="AJ35" s="601">
        <v>0</v>
      </c>
      <c r="AK35" s="601">
        <v>0</v>
      </c>
      <c r="AL35" s="601">
        <v>0</v>
      </c>
      <c r="AM35" s="601">
        <v>0</v>
      </c>
      <c r="AN35" s="601">
        <v>0</v>
      </c>
      <c r="AO35" s="601">
        <v>31071.040000000001</v>
      </c>
      <c r="AP35" s="601">
        <v>28698.280000000002</v>
      </c>
      <c r="AQ35" s="601">
        <v>0</v>
      </c>
      <c r="AR35" s="601">
        <v>0</v>
      </c>
      <c r="AS35" s="601">
        <v>0</v>
      </c>
      <c r="AT35" s="601">
        <v>0</v>
      </c>
      <c r="AU35" s="601">
        <v>0</v>
      </c>
      <c r="AV35" s="602">
        <v>0</v>
      </c>
      <c r="AW35" s="602">
        <v>0</v>
      </c>
      <c r="AX35" s="602">
        <v>0</v>
      </c>
      <c r="AY35" s="602">
        <v>0</v>
      </c>
      <c r="AZ35" s="602">
        <v>0</v>
      </c>
      <c r="BA35" s="602">
        <v>0</v>
      </c>
      <c r="BB35" s="707">
        <v>0</v>
      </c>
      <c r="BC35" s="602">
        <v>0</v>
      </c>
      <c r="BD35" s="602">
        <v>0</v>
      </c>
      <c r="BE35" s="602">
        <v>0</v>
      </c>
      <c r="BF35" s="602">
        <v>0</v>
      </c>
      <c r="BG35" s="602">
        <v>0</v>
      </c>
      <c r="BH35" s="602">
        <v>39661.440000000002</v>
      </c>
      <c r="BI35" s="602">
        <v>34207.68</v>
      </c>
      <c r="BJ35" s="602">
        <v>0</v>
      </c>
      <c r="BK35" s="602">
        <v>0</v>
      </c>
      <c r="BL35" s="602">
        <v>0</v>
      </c>
      <c r="BM35" s="602">
        <v>0</v>
      </c>
      <c r="BN35" s="602">
        <v>0</v>
      </c>
      <c r="BO35" s="602">
        <v>0</v>
      </c>
      <c r="BP35" s="602">
        <v>0</v>
      </c>
      <c r="BQ35" s="602">
        <v>0</v>
      </c>
      <c r="BR35" s="602">
        <v>0</v>
      </c>
      <c r="BS35" s="602">
        <v>0</v>
      </c>
      <c r="BT35" s="602">
        <v>0</v>
      </c>
      <c r="BU35" s="707">
        <v>0</v>
      </c>
      <c r="BV35" s="602">
        <v>0</v>
      </c>
      <c r="BW35" s="602">
        <v>0</v>
      </c>
      <c r="BX35" s="602">
        <v>0</v>
      </c>
      <c r="BY35" s="602">
        <v>0</v>
      </c>
      <c r="BZ35" s="602">
        <v>0</v>
      </c>
      <c r="CA35" s="602">
        <v>48819.680000000008</v>
      </c>
      <c r="CB35" s="602">
        <v>44932.160000000003</v>
      </c>
      <c r="CC35" s="602">
        <v>0</v>
      </c>
      <c r="CD35" s="602">
        <v>0</v>
      </c>
      <c r="CE35" s="602">
        <v>0</v>
      </c>
      <c r="CF35" s="602">
        <v>0</v>
      </c>
      <c r="CG35" s="602">
        <v>0</v>
      </c>
      <c r="CH35" s="602">
        <v>0</v>
      </c>
      <c r="CI35" s="602">
        <v>0</v>
      </c>
      <c r="CJ35" s="602">
        <v>0</v>
      </c>
      <c r="CK35" s="602">
        <v>0</v>
      </c>
      <c r="CL35" s="602">
        <v>0</v>
      </c>
      <c r="CM35" s="602">
        <v>0</v>
      </c>
      <c r="CN35" s="707">
        <v>0</v>
      </c>
      <c r="CO35" s="602">
        <v>0</v>
      </c>
      <c r="CP35" s="602">
        <v>0</v>
      </c>
      <c r="CQ35" s="602">
        <v>0</v>
      </c>
      <c r="CR35" s="602">
        <v>0</v>
      </c>
      <c r="CS35" s="602">
        <v>0</v>
      </c>
      <c r="CT35" s="602">
        <v>0</v>
      </c>
      <c r="CU35" s="602">
        <v>0</v>
      </c>
      <c r="CV35" s="602">
        <v>0</v>
      </c>
      <c r="CW35" s="602">
        <v>0</v>
      </c>
      <c r="CX35" s="602">
        <v>0</v>
      </c>
      <c r="CY35" s="602">
        <v>0</v>
      </c>
      <c r="CZ35" s="602">
        <v>0</v>
      </c>
    </row>
    <row r="36" spans="1:104" x14ac:dyDescent="0.25">
      <c r="A36" s="183">
        <v>5204</v>
      </c>
      <c r="B36" s="183">
        <v>455592</v>
      </c>
      <c r="C36" s="27">
        <v>1026706</v>
      </c>
      <c r="D36" s="14">
        <v>1235528894</v>
      </c>
      <c r="F36" s="27" t="s">
        <v>1293</v>
      </c>
      <c r="G36" s="12" t="s">
        <v>1021</v>
      </c>
      <c r="H36" s="27" t="s">
        <v>1295</v>
      </c>
      <c r="I36" s="12" t="s">
        <v>1022</v>
      </c>
      <c r="J36" s="601">
        <v>53203.799999999996</v>
      </c>
      <c r="K36" s="601">
        <v>54639.799999999996</v>
      </c>
      <c r="L36" s="601">
        <v>58244.159999999996</v>
      </c>
      <c r="M36" s="601">
        <v>58789.84</v>
      </c>
      <c r="N36" s="601">
        <v>58014.400000000001</v>
      </c>
      <c r="O36" s="601">
        <v>59335.519999999997</v>
      </c>
      <c r="P36" s="707">
        <v>57059.3</v>
      </c>
      <c r="Q36" s="601">
        <v>0</v>
      </c>
      <c r="R36" s="601">
        <v>0</v>
      </c>
      <c r="S36" s="601">
        <v>0</v>
      </c>
      <c r="T36" s="601">
        <v>0</v>
      </c>
      <c r="U36" s="601">
        <v>0</v>
      </c>
      <c r="V36" s="601">
        <v>122136.95999999999</v>
      </c>
      <c r="W36" s="601">
        <v>130232.22000000002</v>
      </c>
      <c r="X36" s="601">
        <v>0</v>
      </c>
      <c r="Y36" s="601">
        <v>0</v>
      </c>
      <c r="Z36" s="601">
        <v>0</v>
      </c>
      <c r="AA36" s="601">
        <v>0</v>
      </c>
      <c r="AB36" s="601">
        <v>0</v>
      </c>
      <c r="AC36" s="601">
        <v>24756.639999999999</v>
      </c>
      <c r="AD36" s="601">
        <v>24900.240000000002</v>
      </c>
      <c r="AE36" s="601">
        <v>26738.32</v>
      </c>
      <c r="AF36" s="601">
        <v>25675.68</v>
      </c>
      <c r="AG36" s="601">
        <v>25532.080000000002</v>
      </c>
      <c r="AH36" s="601">
        <v>24943.32</v>
      </c>
      <c r="AI36" s="707">
        <v>25068.52</v>
      </c>
      <c r="AJ36" s="601">
        <v>0</v>
      </c>
      <c r="AK36" s="601">
        <v>0</v>
      </c>
      <c r="AL36" s="601">
        <v>0</v>
      </c>
      <c r="AM36" s="601">
        <v>0</v>
      </c>
      <c r="AN36" s="601">
        <v>0</v>
      </c>
      <c r="AO36" s="601">
        <v>56179.200000000004</v>
      </c>
      <c r="AP36" s="601">
        <v>56307.3</v>
      </c>
      <c r="AQ36" s="601">
        <v>0</v>
      </c>
      <c r="AR36" s="601">
        <v>0</v>
      </c>
      <c r="AS36" s="601">
        <v>0</v>
      </c>
      <c r="AT36" s="601">
        <v>0</v>
      </c>
      <c r="AU36" s="601">
        <v>0</v>
      </c>
      <c r="AV36" s="602">
        <v>0</v>
      </c>
      <c r="AW36" s="602">
        <v>0</v>
      </c>
      <c r="AX36" s="602">
        <v>0</v>
      </c>
      <c r="AY36" s="602">
        <v>0</v>
      </c>
      <c r="AZ36" s="602">
        <v>0</v>
      </c>
      <c r="BA36" s="602">
        <v>0</v>
      </c>
      <c r="BB36" s="707">
        <v>0</v>
      </c>
      <c r="BC36" s="602">
        <v>0</v>
      </c>
      <c r="BD36" s="602">
        <v>0</v>
      </c>
      <c r="BE36" s="602">
        <v>0</v>
      </c>
      <c r="BF36" s="602">
        <v>0</v>
      </c>
      <c r="BG36" s="602">
        <v>0</v>
      </c>
      <c r="BH36" s="602">
        <v>0</v>
      </c>
      <c r="BI36" s="602">
        <v>0</v>
      </c>
      <c r="BJ36" s="602">
        <v>0</v>
      </c>
      <c r="BK36" s="602">
        <v>0</v>
      </c>
      <c r="BL36" s="602">
        <v>0</v>
      </c>
      <c r="BM36" s="602">
        <v>0</v>
      </c>
      <c r="BN36" s="602">
        <v>0</v>
      </c>
      <c r="BO36" s="602">
        <v>0</v>
      </c>
      <c r="BP36" s="602">
        <v>0</v>
      </c>
      <c r="BQ36" s="602">
        <v>0</v>
      </c>
      <c r="BR36" s="602">
        <v>0</v>
      </c>
      <c r="BS36" s="602">
        <v>0</v>
      </c>
      <c r="BT36" s="602">
        <v>0</v>
      </c>
      <c r="BU36" s="707">
        <v>0</v>
      </c>
      <c r="BV36" s="602">
        <v>0</v>
      </c>
      <c r="BW36" s="602">
        <v>0</v>
      </c>
      <c r="BX36" s="602">
        <v>0</v>
      </c>
      <c r="BY36" s="602">
        <v>0</v>
      </c>
      <c r="BZ36" s="602">
        <v>0</v>
      </c>
      <c r="CA36" s="602">
        <v>0</v>
      </c>
      <c r="CB36" s="602">
        <v>0</v>
      </c>
      <c r="CC36" s="602">
        <v>0</v>
      </c>
      <c r="CD36" s="602">
        <v>0</v>
      </c>
      <c r="CE36" s="602">
        <v>0</v>
      </c>
      <c r="CF36" s="602">
        <v>0</v>
      </c>
      <c r="CG36" s="602">
        <v>0</v>
      </c>
      <c r="CH36" s="602">
        <v>0</v>
      </c>
      <c r="CI36" s="602">
        <v>0</v>
      </c>
      <c r="CJ36" s="602">
        <v>0</v>
      </c>
      <c r="CK36" s="602">
        <v>0</v>
      </c>
      <c r="CL36" s="602">
        <v>0</v>
      </c>
      <c r="CM36" s="602">
        <v>0</v>
      </c>
      <c r="CN36" s="707">
        <v>0</v>
      </c>
      <c r="CO36" s="602">
        <v>0</v>
      </c>
      <c r="CP36" s="602">
        <v>0</v>
      </c>
      <c r="CQ36" s="602">
        <v>0</v>
      </c>
      <c r="CR36" s="602">
        <v>0</v>
      </c>
      <c r="CS36" s="602">
        <v>0</v>
      </c>
      <c r="CT36" s="602">
        <v>0</v>
      </c>
      <c r="CU36" s="602">
        <v>0</v>
      </c>
      <c r="CV36" s="602">
        <v>0</v>
      </c>
      <c r="CW36" s="602">
        <v>0</v>
      </c>
      <c r="CX36" s="602">
        <v>0</v>
      </c>
      <c r="CY36" s="602">
        <v>0</v>
      </c>
      <c r="CZ36" s="602">
        <v>0</v>
      </c>
    </row>
    <row r="37" spans="1:104" x14ac:dyDescent="0.25">
      <c r="A37" s="183">
        <v>4676</v>
      </c>
      <c r="B37" s="183">
        <v>455594</v>
      </c>
      <c r="C37" s="27">
        <v>1013408</v>
      </c>
      <c r="D37" s="14">
        <v>1871670471</v>
      </c>
      <c r="F37" s="27" t="s">
        <v>1277</v>
      </c>
      <c r="G37" s="12" t="s">
        <v>784</v>
      </c>
      <c r="H37" s="27" t="s">
        <v>1391</v>
      </c>
      <c r="I37" s="12" t="s">
        <v>785</v>
      </c>
      <c r="J37" s="601">
        <v>6966.96</v>
      </c>
      <c r="K37" s="601">
        <v>6065.6399999999994</v>
      </c>
      <c r="L37" s="601">
        <v>7880.4599999999991</v>
      </c>
      <c r="M37" s="601">
        <v>7381.08</v>
      </c>
      <c r="N37" s="601">
        <v>7429.7999999999993</v>
      </c>
      <c r="O37" s="601">
        <v>6966.96</v>
      </c>
      <c r="P37" s="707">
        <v>6985.74</v>
      </c>
      <c r="Q37" s="601">
        <v>0</v>
      </c>
      <c r="R37" s="601">
        <v>0</v>
      </c>
      <c r="S37" s="601">
        <v>0</v>
      </c>
      <c r="T37" s="601">
        <v>0</v>
      </c>
      <c r="U37" s="601">
        <v>0</v>
      </c>
      <c r="V37" s="601">
        <v>15401.490000000002</v>
      </c>
      <c r="W37" s="601">
        <v>20438.82</v>
      </c>
      <c r="X37" s="601">
        <v>0</v>
      </c>
      <c r="Y37" s="601">
        <v>0</v>
      </c>
      <c r="Z37" s="601">
        <v>0</v>
      </c>
      <c r="AA37" s="601">
        <v>0</v>
      </c>
      <c r="AB37" s="601">
        <v>0</v>
      </c>
      <c r="AC37" s="601">
        <v>0</v>
      </c>
      <c r="AD37" s="601">
        <v>0</v>
      </c>
      <c r="AE37" s="601">
        <v>0</v>
      </c>
      <c r="AF37" s="601">
        <v>0</v>
      </c>
      <c r="AG37" s="601">
        <v>0</v>
      </c>
      <c r="AH37" s="601">
        <v>0</v>
      </c>
      <c r="AI37" s="707">
        <v>0</v>
      </c>
      <c r="AJ37" s="601">
        <v>0</v>
      </c>
      <c r="AK37" s="601">
        <v>0</v>
      </c>
      <c r="AL37" s="601">
        <v>0</v>
      </c>
      <c r="AM37" s="601">
        <v>0</v>
      </c>
      <c r="AN37" s="601">
        <v>0</v>
      </c>
      <c r="AO37" s="601">
        <v>0</v>
      </c>
      <c r="AP37" s="601">
        <v>0</v>
      </c>
      <c r="AQ37" s="601">
        <v>0</v>
      </c>
      <c r="AR37" s="601">
        <v>0</v>
      </c>
      <c r="AS37" s="601">
        <v>0</v>
      </c>
      <c r="AT37" s="601">
        <v>0</v>
      </c>
      <c r="AU37" s="601">
        <v>0</v>
      </c>
      <c r="AV37" s="602">
        <v>7697.76</v>
      </c>
      <c r="AW37" s="602">
        <v>6808.62</v>
      </c>
      <c r="AX37" s="602">
        <v>8452.92</v>
      </c>
      <c r="AY37" s="602">
        <v>8611.26</v>
      </c>
      <c r="AZ37" s="602">
        <v>8404.2000000000007</v>
      </c>
      <c r="BA37" s="602">
        <v>8501.64</v>
      </c>
      <c r="BB37" s="707">
        <v>8123.28</v>
      </c>
      <c r="BC37" s="602">
        <v>0</v>
      </c>
      <c r="BD37" s="602">
        <v>0</v>
      </c>
      <c r="BE37" s="602">
        <v>0</v>
      </c>
      <c r="BF37" s="602">
        <v>0</v>
      </c>
      <c r="BG37" s="602">
        <v>0</v>
      </c>
      <c r="BH37" s="602">
        <v>16908.45</v>
      </c>
      <c r="BI37" s="602">
        <v>23803.35</v>
      </c>
      <c r="BJ37" s="602">
        <v>0</v>
      </c>
      <c r="BK37" s="602">
        <v>0</v>
      </c>
      <c r="BL37" s="602">
        <v>0</v>
      </c>
      <c r="BM37" s="602">
        <v>0</v>
      </c>
      <c r="BN37" s="602">
        <v>0</v>
      </c>
      <c r="BO37" s="602">
        <v>0</v>
      </c>
      <c r="BP37" s="602">
        <v>0</v>
      </c>
      <c r="BQ37" s="602">
        <v>0</v>
      </c>
      <c r="BR37" s="602">
        <v>0</v>
      </c>
      <c r="BS37" s="602">
        <v>0</v>
      </c>
      <c r="BT37" s="602">
        <v>0</v>
      </c>
      <c r="BU37" s="707">
        <v>0</v>
      </c>
      <c r="BV37" s="602">
        <v>0</v>
      </c>
      <c r="BW37" s="602">
        <v>0</v>
      </c>
      <c r="BX37" s="602">
        <v>0</v>
      </c>
      <c r="BY37" s="602">
        <v>0</v>
      </c>
      <c r="BZ37" s="602">
        <v>0</v>
      </c>
      <c r="CA37" s="602">
        <v>0</v>
      </c>
      <c r="CB37" s="602">
        <v>0</v>
      </c>
      <c r="CC37" s="602">
        <v>0</v>
      </c>
      <c r="CD37" s="602">
        <v>0</v>
      </c>
      <c r="CE37" s="602">
        <v>0</v>
      </c>
      <c r="CF37" s="602">
        <v>0</v>
      </c>
      <c r="CG37" s="602">
        <v>0</v>
      </c>
      <c r="CH37" s="602">
        <v>8379.84</v>
      </c>
      <c r="CI37" s="602">
        <v>7490.7</v>
      </c>
      <c r="CJ37" s="602">
        <v>9573.48</v>
      </c>
      <c r="CK37" s="602">
        <v>9037.56</v>
      </c>
      <c r="CL37" s="602">
        <v>8903.58</v>
      </c>
      <c r="CM37" s="602">
        <v>9329.880000000001</v>
      </c>
      <c r="CN37" s="707">
        <v>8418.7800000000007</v>
      </c>
      <c r="CO37" s="602">
        <v>0</v>
      </c>
      <c r="CP37" s="602">
        <v>0</v>
      </c>
      <c r="CQ37" s="602">
        <v>0</v>
      </c>
      <c r="CR37" s="602">
        <v>0</v>
      </c>
      <c r="CS37" s="602">
        <v>0</v>
      </c>
      <c r="CT37" s="602">
        <v>18738.329999999998</v>
      </c>
      <c r="CU37" s="602">
        <v>25601.370000000003</v>
      </c>
      <c r="CV37" s="602">
        <v>0</v>
      </c>
      <c r="CW37" s="602">
        <v>0</v>
      </c>
      <c r="CX37" s="602">
        <v>0</v>
      </c>
      <c r="CY37" s="602">
        <v>0</v>
      </c>
      <c r="CZ37" s="602">
        <v>0</v>
      </c>
    </row>
    <row r="38" spans="1:104" x14ac:dyDescent="0.25">
      <c r="A38" s="183">
        <v>4155</v>
      </c>
      <c r="B38" s="183">
        <v>455597</v>
      </c>
      <c r="C38" s="27">
        <v>1012921</v>
      </c>
      <c r="D38" s="14">
        <v>1851412399</v>
      </c>
      <c r="F38" s="27" t="s">
        <v>1267</v>
      </c>
      <c r="G38" s="12" t="s">
        <v>588</v>
      </c>
      <c r="H38" s="27" t="s">
        <v>1428</v>
      </c>
      <c r="I38" s="12" t="s">
        <v>589</v>
      </c>
      <c r="J38" s="601">
        <v>11739</v>
      </c>
      <c r="K38" s="601">
        <v>12148.359999999999</v>
      </c>
      <c r="L38" s="601">
        <v>12088.16</v>
      </c>
      <c r="M38" s="601">
        <v>12196.52</v>
      </c>
      <c r="N38" s="601">
        <v>12798.519999999999</v>
      </c>
      <c r="O38" s="601">
        <v>12003.88</v>
      </c>
      <c r="P38" s="707">
        <v>11109.46</v>
      </c>
      <c r="Q38" s="601">
        <v>0</v>
      </c>
      <c r="R38" s="601">
        <v>0</v>
      </c>
      <c r="S38" s="601">
        <v>0</v>
      </c>
      <c r="T38" s="601">
        <v>0</v>
      </c>
      <c r="U38" s="601">
        <v>0</v>
      </c>
      <c r="V38" s="601">
        <v>34122.959999999999</v>
      </c>
      <c r="W38" s="601">
        <v>35269.279999999999</v>
      </c>
      <c r="X38" s="601">
        <v>0</v>
      </c>
      <c r="Y38" s="601">
        <v>0</v>
      </c>
      <c r="Z38" s="601">
        <v>0</v>
      </c>
      <c r="AA38" s="601">
        <v>0</v>
      </c>
      <c r="AB38" s="601">
        <v>0</v>
      </c>
      <c r="AC38" s="601">
        <v>0</v>
      </c>
      <c r="AD38" s="601">
        <v>0</v>
      </c>
      <c r="AE38" s="601">
        <v>0</v>
      </c>
      <c r="AF38" s="601">
        <v>0</v>
      </c>
      <c r="AG38" s="601">
        <v>0</v>
      </c>
      <c r="AH38" s="601">
        <v>0</v>
      </c>
      <c r="AI38" s="707">
        <v>0</v>
      </c>
      <c r="AJ38" s="601">
        <v>0</v>
      </c>
      <c r="AK38" s="601">
        <v>0</v>
      </c>
      <c r="AL38" s="601">
        <v>0</v>
      </c>
      <c r="AM38" s="601">
        <v>0</v>
      </c>
      <c r="AN38" s="601">
        <v>0</v>
      </c>
      <c r="AO38" s="601">
        <v>0</v>
      </c>
      <c r="AP38" s="601">
        <v>0</v>
      </c>
      <c r="AQ38" s="601">
        <v>0</v>
      </c>
      <c r="AR38" s="601">
        <v>0</v>
      </c>
      <c r="AS38" s="601">
        <v>0</v>
      </c>
      <c r="AT38" s="601">
        <v>0</v>
      </c>
      <c r="AU38" s="601">
        <v>0</v>
      </c>
      <c r="AV38" s="602">
        <v>15579.759999999998</v>
      </c>
      <c r="AW38" s="602">
        <v>15844.64</v>
      </c>
      <c r="AX38" s="602">
        <v>16542.96</v>
      </c>
      <c r="AY38" s="602">
        <v>16976.399999999998</v>
      </c>
      <c r="AZ38" s="602">
        <v>16783.759999999998</v>
      </c>
      <c r="BA38" s="602">
        <v>16061.359999999999</v>
      </c>
      <c r="BB38" s="707">
        <v>15835</v>
      </c>
      <c r="BC38" s="602">
        <v>0</v>
      </c>
      <c r="BD38" s="602">
        <v>0</v>
      </c>
      <c r="BE38" s="602">
        <v>0</v>
      </c>
      <c r="BF38" s="602">
        <v>0</v>
      </c>
      <c r="BG38" s="602">
        <v>0</v>
      </c>
      <c r="BH38" s="602">
        <v>45497.280000000006</v>
      </c>
      <c r="BI38" s="602">
        <v>47495.05999999999</v>
      </c>
      <c r="BJ38" s="602">
        <v>0</v>
      </c>
      <c r="BK38" s="602">
        <v>0</v>
      </c>
      <c r="BL38" s="602">
        <v>0</v>
      </c>
      <c r="BM38" s="602">
        <v>0</v>
      </c>
      <c r="BN38" s="602">
        <v>0</v>
      </c>
      <c r="BO38" s="602">
        <v>22225.84</v>
      </c>
      <c r="BP38" s="602">
        <v>23526.159999999996</v>
      </c>
      <c r="BQ38" s="602">
        <v>25572.959999999999</v>
      </c>
      <c r="BR38" s="602">
        <v>26415.759999999995</v>
      </c>
      <c r="BS38" s="602">
        <v>24958.92</v>
      </c>
      <c r="BT38" s="602">
        <v>26150.879999999997</v>
      </c>
      <c r="BU38" s="707">
        <v>25369.760000000002</v>
      </c>
      <c r="BV38" s="602">
        <v>0</v>
      </c>
      <c r="BW38" s="602">
        <v>0</v>
      </c>
      <c r="BX38" s="602">
        <v>0</v>
      </c>
      <c r="BY38" s="602">
        <v>0</v>
      </c>
      <c r="BZ38" s="602">
        <v>0</v>
      </c>
      <c r="CA38" s="602">
        <v>67652.08</v>
      </c>
      <c r="CB38" s="602">
        <v>73901.84</v>
      </c>
      <c r="CC38" s="602">
        <v>0</v>
      </c>
      <c r="CD38" s="602">
        <v>0</v>
      </c>
      <c r="CE38" s="602">
        <v>0</v>
      </c>
      <c r="CF38" s="602">
        <v>0</v>
      </c>
      <c r="CG38" s="602">
        <v>0</v>
      </c>
      <c r="CH38" s="602">
        <v>0</v>
      </c>
      <c r="CI38" s="602">
        <v>0</v>
      </c>
      <c r="CJ38" s="602">
        <v>0</v>
      </c>
      <c r="CK38" s="602">
        <v>0</v>
      </c>
      <c r="CL38" s="602">
        <v>0</v>
      </c>
      <c r="CM38" s="602">
        <v>0</v>
      </c>
      <c r="CN38" s="707">
        <v>0</v>
      </c>
      <c r="CO38" s="602">
        <v>0</v>
      </c>
      <c r="CP38" s="602">
        <v>0</v>
      </c>
      <c r="CQ38" s="602">
        <v>0</v>
      </c>
      <c r="CR38" s="602">
        <v>0</v>
      </c>
      <c r="CS38" s="602">
        <v>0</v>
      </c>
      <c r="CT38" s="602">
        <v>0</v>
      </c>
      <c r="CU38" s="602">
        <v>0</v>
      </c>
      <c r="CV38" s="602">
        <v>0</v>
      </c>
      <c r="CW38" s="602">
        <v>0</v>
      </c>
      <c r="CX38" s="602">
        <v>0</v>
      </c>
      <c r="CY38" s="602">
        <v>0</v>
      </c>
      <c r="CZ38" s="602">
        <v>0</v>
      </c>
    </row>
    <row r="39" spans="1:104" x14ac:dyDescent="0.25">
      <c r="A39" s="183">
        <v>4781</v>
      </c>
      <c r="B39" s="183">
        <v>455599</v>
      </c>
      <c r="C39" s="27">
        <v>1026680</v>
      </c>
      <c r="D39" s="14">
        <v>1457316176</v>
      </c>
      <c r="F39" s="27" t="s">
        <v>1297</v>
      </c>
      <c r="G39" s="12" t="s">
        <v>822</v>
      </c>
      <c r="H39" s="27" t="s">
        <v>1391</v>
      </c>
      <c r="I39" s="12" t="s">
        <v>823</v>
      </c>
      <c r="J39" s="601">
        <v>48180.39</v>
      </c>
      <c r="K39" s="601">
        <v>47836.49</v>
      </c>
      <c r="L39" s="601">
        <v>50794.03</v>
      </c>
      <c r="M39" s="601">
        <v>50622.080000000002</v>
      </c>
      <c r="N39" s="601">
        <v>49831.11</v>
      </c>
      <c r="O39" s="601">
        <v>47802.100000000006</v>
      </c>
      <c r="P39" s="707">
        <v>48403.090000000004</v>
      </c>
      <c r="Q39" s="601">
        <v>0</v>
      </c>
      <c r="R39" s="601">
        <v>0</v>
      </c>
      <c r="S39" s="601">
        <v>0</v>
      </c>
      <c r="T39" s="601">
        <v>0</v>
      </c>
      <c r="U39" s="601">
        <v>0</v>
      </c>
      <c r="V39" s="601">
        <v>108091.08000000002</v>
      </c>
      <c r="W39" s="601">
        <v>79943.72</v>
      </c>
      <c r="X39" s="601">
        <v>0</v>
      </c>
      <c r="Y39" s="601">
        <v>0</v>
      </c>
      <c r="Z39" s="601">
        <v>0</v>
      </c>
      <c r="AA39" s="601">
        <v>0</v>
      </c>
      <c r="AB39" s="601">
        <v>0</v>
      </c>
      <c r="AC39" s="601">
        <v>0</v>
      </c>
      <c r="AD39" s="601">
        <v>0</v>
      </c>
      <c r="AE39" s="601">
        <v>0</v>
      </c>
      <c r="AF39" s="601">
        <v>0</v>
      </c>
      <c r="AG39" s="601">
        <v>0</v>
      </c>
      <c r="AH39" s="601">
        <v>0</v>
      </c>
      <c r="AI39" s="707">
        <v>0</v>
      </c>
      <c r="AJ39" s="601">
        <v>0</v>
      </c>
      <c r="AK39" s="601">
        <v>0</v>
      </c>
      <c r="AL39" s="601">
        <v>0</v>
      </c>
      <c r="AM39" s="601">
        <v>0</v>
      </c>
      <c r="AN39" s="601">
        <v>0</v>
      </c>
      <c r="AO39" s="601">
        <v>0</v>
      </c>
      <c r="AP39" s="601">
        <v>0</v>
      </c>
      <c r="AQ39" s="601">
        <v>0</v>
      </c>
      <c r="AR39" s="601">
        <v>0</v>
      </c>
      <c r="AS39" s="601">
        <v>0</v>
      </c>
      <c r="AT39" s="601">
        <v>0</v>
      </c>
      <c r="AU39" s="601">
        <v>0</v>
      </c>
      <c r="AV39" s="602">
        <v>0</v>
      </c>
      <c r="AW39" s="602">
        <v>0</v>
      </c>
      <c r="AX39" s="602">
        <v>0</v>
      </c>
      <c r="AY39" s="602">
        <v>0</v>
      </c>
      <c r="AZ39" s="602">
        <v>0</v>
      </c>
      <c r="BA39" s="602">
        <v>0</v>
      </c>
      <c r="BB39" s="707">
        <v>0</v>
      </c>
      <c r="BC39" s="602">
        <v>0</v>
      </c>
      <c r="BD39" s="602">
        <v>0</v>
      </c>
      <c r="BE39" s="602">
        <v>0</v>
      </c>
      <c r="BF39" s="602">
        <v>0</v>
      </c>
      <c r="BG39" s="602">
        <v>0</v>
      </c>
      <c r="BH39" s="602">
        <v>0</v>
      </c>
      <c r="BI39" s="602">
        <v>0</v>
      </c>
      <c r="BJ39" s="602">
        <v>0</v>
      </c>
      <c r="BK39" s="602">
        <v>0</v>
      </c>
      <c r="BL39" s="602">
        <v>0</v>
      </c>
      <c r="BM39" s="602">
        <v>0</v>
      </c>
      <c r="BN39" s="602">
        <v>0</v>
      </c>
      <c r="BO39" s="602">
        <v>0</v>
      </c>
      <c r="BP39" s="602">
        <v>0</v>
      </c>
      <c r="BQ39" s="602">
        <v>0</v>
      </c>
      <c r="BR39" s="602">
        <v>0</v>
      </c>
      <c r="BS39" s="602">
        <v>0</v>
      </c>
      <c r="BT39" s="602">
        <v>0</v>
      </c>
      <c r="BU39" s="707">
        <v>0</v>
      </c>
      <c r="BV39" s="602">
        <v>0</v>
      </c>
      <c r="BW39" s="602">
        <v>0</v>
      </c>
      <c r="BX39" s="602">
        <v>0</v>
      </c>
      <c r="BY39" s="602">
        <v>0</v>
      </c>
      <c r="BZ39" s="602">
        <v>0</v>
      </c>
      <c r="CA39" s="602">
        <v>0</v>
      </c>
      <c r="CB39" s="602">
        <v>0</v>
      </c>
      <c r="CC39" s="602">
        <v>0</v>
      </c>
      <c r="CD39" s="602">
        <v>0</v>
      </c>
      <c r="CE39" s="602">
        <v>0</v>
      </c>
      <c r="CF39" s="602">
        <v>0</v>
      </c>
      <c r="CG39" s="602">
        <v>0</v>
      </c>
      <c r="CH39" s="602">
        <v>59288.36</v>
      </c>
      <c r="CI39" s="602">
        <v>59288.36</v>
      </c>
      <c r="CJ39" s="602">
        <v>64034.180000000008</v>
      </c>
      <c r="CK39" s="602">
        <v>64446.86</v>
      </c>
      <c r="CL39" s="602">
        <v>64962.71</v>
      </c>
      <c r="CM39" s="602">
        <v>62314.68</v>
      </c>
      <c r="CN39" s="707">
        <v>63431.590000000004</v>
      </c>
      <c r="CO39" s="602">
        <v>0</v>
      </c>
      <c r="CP39" s="602">
        <v>0</v>
      </c>
      <c r="CQ39" s="602">
        <v>0</v>
      </c>
      <c r="CR39" s="602">
        <v>0</v>
      </c>
      <c r="CS39" s="602">
        <v>0</v>
      </c>
      <c r="CT39" s="602">
        <v>134449.20000000001</v>
      </c>
      <c r="CU39" s="602">
        <v>103312.57999999999</v>
      </c>
      <c r="CV39" s="602">
        <v>0</v>
      </c>
      <c r="CW39" s="602">
        <v>0</v>
      </c>
      <c r="CX39" s="602">
        <v>0</v>
      </c>
      <c r="CY39" s="602">
        <v>0</v>
      </c>
      <c r="CZ39" s="602">
        <v>0</v>
      </c>
    </row>
    <row r="40" spans="1:104" x14ac:dyDescent="0.25">
      <c r="A40" s="183">
        <v>4230</v>
      </c>
      <c r="B40" s="183">
        <v>455602</v>
      </c>
      <c r="C40" s="27">
        <v>1026186</v>
      </c>
      <c r="D40" s="14">
        <v>1487061875</v>
      </c>
      <c r="F40" s="27" t="s">
        <v>1274</v>
      </c>
      <c r="G40" s="12" t="s">
        <v>602</v>
      </c>
      <c r="H40" s="27" t="s">
        <v>1295</v>
      </c>
      <c r="I40" s="12" t="s">
        <v>603</v>
      </c>
      <c r="J40" s="601">
        <v>0</v>
      </c>
      <c r="K40" s="601">
        <v>0</v>
      </c>
      <c r="L40" s="601">
        <v>0</v>
      </c>
      <c r="M40" s="601">
        <v>0</v>
      </c>
      <c r="N40" s="601">
        <v>0</v>
      </c>
      <c r="O40" s="601">
        <v>0</v>
      </c>
      <c r="P40" s="707">
        <v>0</v>
      </c>
      <c r="Q40" s="601">
        <v>0</v>
      </c>
      <c r="R40" s="601">
        <v>0</v>
      </c>
      <c r="S40" s="601">
        <v>0</v>
      </c>
      <c r="T40" s="601">
        <v>0</v>
      </c>
      <c r="U40" s="601">
        <v>0</v>
      </c>
      <c r="V40" s="601">
        <v>0</v>
      </c>
      <c r="W40" s="601">
        <v>0</v>
      </c>
      <c r="X40" s="601">
        <v>0</v>
      </c>
      <c r="Y40" s="601">
        <v>0</v>
      </c>
      <c r="Z40" s="601">
        <v>0</v>
      </c>
      <c r="AA40" s="601">
        <v>0</v>
      </c>
      <c r="AB40" s="601">
        <v>0</v>
      </c>
      <c r="AC40" s="601">
        <v>0</v>
      </c>
      <c r="AD40" s="601">
        <v>0</v>
      </c>
      <c r="AE40" s="601">
        <v>0</v>
      </c>
      <c r="AF40" s="601">
        <v>0</v>
      </c>
      <c r="AG40" s="601">
        <v>0</v>
      </c>
      <c r="AH40" s="601">
        <v>0</v>
      </c>
      <c r="AI40" s="707">
        <v>0</v>
      </c>
      <c r="AJ40" s="601">
        <v>0</v>
      </c>
      <c r="AK40" s="601">
        <v>0</v>
      </c>
      <c r="AL40" s="601">
        <v>0</v>
      </c>
      <c r="AM40" s="601">
        <v>0</v>
      </c>
      <c r="AN40" s="601">
        <v>0</v>
      </c>
      <c r="AO40" s="601">
        <v>0</v>
      </c>
      <c r="AP40" s="601">
        <v>0</v>
      </c>
      <c r="AQ40" s="601">
        <v>0</v>
      </c>
      <c r="AR40" s="601">
        <v>0</v>
      </c>
      <c r="AS40" s="601">
        <v>0</v>
      </c>
      <c r="AT40" s="601">
        <v>0</v>
      </c>
      <c r="AU40" s="601">
        <v>0</v>
      </c>
      <c r="AV40" s="602">
        <v>0</v>
      </c>
      <c r="AW40" s="602">
        <v>0</v>
      </c>
      <c r="AX40" s="602">
        <v>0</v>
      </c>
      <c r="AY40" s="602">
        <v>0</v>
      </c>
      <c r="AZ40" s="602">
        <v>0</v>
      </c>
      <c r="BA40" s="602">
        <v>0</v>
      </c>
      <c r="BB40" s="707">
        <v>0</v>
      </c>
      <c r="BC40" s="602">
        <v>0</v>
      </c>
      <c r="BD40" s="602">
        <v>0</v>
      </c>
      <c r="BE40" s="602">
        <v>0</v>
      </c>
      <c r="BF40" s="602">
        <v>0</v>
      </c>
      <c r="BG40" s="602">
        <v>0</v>
      </c>
      <c r="BH40" s="602">
        <v>0</v>
      </c>
      <c r="BI40" s="602">
        <v>0</v>
      </c>
      <c r="BJ40" s="602">
        <v>0</v>
      </c>
      <c r="BK40" s="602">
        <v>0</v>
      </c>
      <c r="BL40" s="602">
        <v>0</v>
      </c>
      <c r="BM40" s="602">
        <v>0</v>
      </c>
      <c r="BN40" s="602">
        <v>0</v>
      </c>
      <c r="BO40" s="602">
        <v>10337.699999999999</v>
      </c>
      <c r="BP40" s="602">
        <v>10205.1</v>
      </c>
      <c r="BQ40" s="602">
        <v>11469.9</v>
      </c>
      <c r="BR40" s="602">
        <v>11179.199999999999</v>
      </c>
      <c r="BS40" s="602">
        <v>11046.599999999999</v>
      </c>
      <c r="BT40" s="602">
        <v>10893.599999999999</v>
      </c>
      <c r="BU40" s="707">
        <v>10626.75</v>
      </c>
      <c r="BV40" s="602">
        <v>0</v>
      </c>
      <c r="BW40" s="602">
        <v>0</v>
      </c>
      <c r="BX40" s="602">
        <v>0</v>
      </c>
      <c r="BY40" s="602">
        <v>0</v>
      </c>
      <c r="BZ40" s="602">
        <v>0</v>
      </c>
      <c r="CA40" s="602">
        <v>16885.13</v>
      </c>
      <c r="CB40" s="602">
        <v>10799.34</v>
      </c>
      <c r="CC40" s="602">
        <v>0</v>
      </c>
      <c r="CD40" s="602">
        <v>0</v>
      </c>
      <c r="CE40" s="602">
        <v>0</v>
      </c>
      <c r="CF40" s="602">
        <v>0</v>
      </c>
      <c r="CG40" s="602">
        <v>0</v>
      </c>
      <c r="CH40" s="602">
        <v>12505.199999999999</v>
      </c>
      <c r="CI40" s="602">
        <v>12301.199999999999</v>
      </c>
      <c r="CJ40" s="602">
        <v>13443.599999999999</v>
      </c>
      <c r="CK40" s="602">
        <v>13377.3</v>
      </c>
      <c r="CL40" s="602">
        <v>13122.3</v>
      </c>
      <c r="CM40" s="602">
        <v>13010.099999999999</v>
      </c>
      <c r="CN40" s="707">
        <v>12764.699999999999</v>
      </c>
      <c r="CO40" s="602">
        <v>0</v>
      </c>
      <c r="CP40" s="602">
        <v>0</v>
      </c>
      <c r="CQ40" s="602">
        <v>0</v>
      </c>
      <c r="CR40" s="602">
        <v>0</v>
      </c>
      <c r="CS40" s="602">
        <v>0</v>
      </c>
      <c r="CT40" s="602">
        <v>20175</v>
      </c>
      <c r="CU40" s="602">
        <v>12954.09</v>
      </c>
      <c r="CV40" s="602">
        <v>0</v>
      </c>
      <c r="CW40" s="602">
        <v>0</v>
      </c>
      <c r="CX40" s="602">
        <v>0</v>
      </c>
      <c r="CY40" s="602">
        <v>0</v>
      </c>
      <c r="CZ40" s="602">
        <v>0</v>
      </c>
    </row>
    <row r="41" spans="1:104" x14ac:dyDescent="0.25">
      <c r="A41" s="183">
        <v>4814</v>
      </c>
      <c r="B41" s="183">
        <v>455606</v>
      </c>
      <c r="C41" s="27">
        <v>1026285</v>
      </c>
      <c r="D41" s="14">
        <v>1316341407</v>
      </c>
      <c r="F41" s="27" t="s">
        <v>1293</v>
      </c>
      <c r="G41" s="12" t="s">
        <v>276</v>
      </c>
      <c r="H41" s="27" t="s">
        <v>1370</v>
      </c>
      <c r="I41" s="12" t="s">
        <v>277</v>
      </c>
      <c r="J41" s="601">
        <v>67838.549999999988</v>
      </c>
      <c r="K41" s="601">
        <v>69669.549999999988</v>
      </c>
      <c r="L41" s="601">
        <v>74265.36</v>
      </c>
      <c r="M41" s="601">
        <v>74961.139999999985</v>
      </c>
      <c r="N41" s="601">
        <v>73972.399999999994</v>
      </c>
      <c r="O41" s="601">
        <v>75656.919999999984</v>
      </c>
      <c r="P41" s="707">
        <v>72767.539999999994</v>
      </c>
      <c r="Q41" s="601">
        <v>0</v>
      </c>
      <c r="R41" s="601">
        <v>0</v>
      </c>
      <c r="S41" s="601">
        <v>0</v>
      </c>
      <c r="T41" s="601">
        <v>0</v>
      </c>
      <c r="U41" s="601">
        <v>0</v>
      </c>
      <c r="V41" s="601">
        <v>156256.66</v>
      </c>
      <c r="W41" s="601">
        <v>211777.18999999997</v>
      </c>
      <c r="X41" s="601">
        <v>0</v>
      </c>
      <c r="Y41" s="601">
        <v>0</v>
      </c>
      <c r="Z41" s="601">
        <v>0</v>
      </c>
      <c r="AA41" s="601">
        <v>0</v>
      </c>
      <c r="AB41" s="601">
        <v>0</v>
      </c>
      <c r="AC41" s="601">
        <v>31566.44</v>
      </c>
      <c r="AD41" s="601">
        <v>31749.539999999997</v>
      </c>
      <c r="AE41" s="601">
        <v>34093.219999999994</v>
      </c>
      <c r="AF41" s="601">
        <v>32738.28</v>
      </c>
      <c r="AG41" s="601">
        <v>32555.179999999997</v>
      </c>
      <c r="AH41" s="601">
        <v>31804.469999999998</v>
      </c>
      <c r="AI41" s="707">
        <v>31969.730000000003</v>
      </c>
      <c r="AJ41" s="601">
        <v>0</v>
      </c>
      <c r="AK41" s="601">
        <v>0</v>
      </c>
      <c r="AL41" s="601">
        <v>0</v>
      </c>
      <c r="AM41" s="601">
        <v>0</v>
      </c>
      <c r="AN41" s="601">
        <v>0</v>
      </c>
      <c r="AO41" s="601">
        <v>71873.2</v>
      </c>
      <c r="AP41" s="601">
        <v>91792.639999999985</v>
      </c>
      <c r="AQ41" s="601">
        <v>0</v>
      </c>
      <c r="AR41" s="601">
        <v>0</v>
      </c>
      <c r="AS41" s="601">
        <v>0</v>
      </c>
      <c r="AT41" s="601">
        <v>0</v>
      </c>
      <c r="AU41" s="601">
        <v>0</v>
      </c>
      <c r="AV41" s="602">
        <v>0</v>
      </c>
      <c r="AW41" s="602">
        <v>0</v>
      </c>
      <c r="AX41" s="602">
        <v>0</v>
      </c>
      <c r="AY41" s="602">
        <v>0</v>
      </c>
      <c r="AZ41" s="602">
        <v>0</v>
      </c>
      <c r="BA41" s="602">
        <v>0</v>
      </c>
      <c r="BB41" s="707">
        <v>0</v>
      </c>
      <c r="BC41" s="602">
        <v>0</v>
      </c>
      <c r="BD41" s="602">
        <v>0</v>
      </c>
      <c r="BE41" s="602">
        <v>0</v>
      </c>
      <c r="BF41" s="602">
        <v>0</v>
      </c>
      <c r="BG41" s="602">
        <v>0</v>
      </c>
      <c r="BH41" s="602">
        <v>0</v>
      </c>
      <c r="BI41" s="602">
        <v>0</v>
      </c>
      <c r="BJ41" s="602">
        <v>0</v>
      </c>
      <c r="BK41" s="602">
        <v>0</v>
      </c>
      <c r="BL41" s="602">
        <v>0</v>
      </c>
      <c r="BM41" s="602">
        <v>0</v>
      </c>
      <c r="BN41" s="602">
        <v>0</v>
      </c>
      <c r="BO41" s="602">
        <v>0</v>
      </c>
      <c r="BP41" s="602">
        <v>0</v>
      </c>
      <c r="BQ41" s="602">
        <v>0</v>
      </c>
      <c r="BR41" s="602">
        <v>0</v>
      </c>
      <c r="BS41" s="602">
        <v>0</v>
      </c>
      <c r="BT41" s="602">
        <v>0</v>
      </c>
      <c r="BU41" s="707">
        <v>0</v>
      </c>
      <c r="BV41" s="602">
        <v>0</v>
      </c>
      <c r="BW41" s="602">
        <v>0</v>
      </c>
      <c r="BX41" s="602">
        <v>0</v>
      </c>
      <c r="BY41" s="602">
        <v>0</v>
      </c>
      <c r="BZ41" s="602">
        <v>0</v>
      </c>
      <c r="CA41" s="602">
        <v>0</v>
      </c>
      <c r="CB41" s="602">
        <v>0</v>
      </c>
      <c r="CC41" s="602">
        <v>0</v>
      </c>
      <c r="CD41" s="602">
        <v>0</v>
      </c>
      <c r="CE41" s="602">
        <v>0</v>
      </c>
      <c r="CF41" s="602">
        <v>0</v>
      </c>
      <c r="CG41" s="602">
        <v>0</v>
      </c>
      <c r="CH41" s="602">
        <v>0</v>
      </c>
      <c r="CI41" s="602">
        <v>0</v>
      </c>
      <c r="CJ41" s="602">
        <v>0</v>
      </c>
      <c r="CK41" s="602">
        <v>0</v>
      </c>
      <c r="CL41" s="602">
        <v>0</v>
      </c>
      <c r="CM41" s="602">
        <v>0</v>
      </c>
      <c r="CN41" s="707">
        <v>0</v>
      </c>
      <c r="CO41" s="602">
        <v>0</v>
      </c>
      <c r="CP41" s="602">
        <v>0</v>
      </c>
      <c r="CQ41" s="602">
        <v>0</v>
      </c>
      <c r="CR41" s="602">
        <v>0</v>
      </c>
      <c r="CS41" s="602">
        <v>0</v>
      </c>
      <c r="CT41" s="602">
        <v>0</v>
      </c>
      <c r="CU41" s="602">
        <v>0</v>
      </c>
      <c r="CV41" s="602">
        <v>0</v>
      </c>
      <c r="CW41" s="602">
        <v>0</v>
      </c>
      <c r="CX41" s="602">
        <v>0</v>
      </c>
      <c r="CY41" s="602">
        <v>0</v>
      </c>
      <c r="CZ41" s="602">
        <v>0</v>
      </c>
    </row>
    <row r="42" spans="1:104" x14ac:dyDescent="0.25">
      <c r="A42" s="183">
        <v>4870</v>
      </c>
      <c r="B42" s="183">
        <v>455611</v>
      </c>
      <c r="C42" s="27">
        <v>1026137</v>
      </c>
      <c r="D42" s="14">
        <v>1306246145</v>
      </c>
      <c r="F42" s="27" t="s">
        <v>1258</v>
      </c>
      <c r="G42" s="12" t="s">
        <v>290</v>
      </c>
      <c r="H42" s="27" t="s">
        <v>1392</v>
      </c>
      <c r="I42" s="12" t="s">
        <v>291</v>
      </c>
      <c r="J42" s="601">
        <v>6213.2999999999993</v>
      </c>
      <c r="K42" s="601">
        <v>6435.7</v>
      </c>
      <c r="L42" s="601">
        <v>6738.7199999999993</v>
      </c>
      <c r="M42" s="601">
        <v>6558.0199999999995</v>
      </c>
      <c r="N42" s="601">
        <v>6505.2</v>
      </c>
      <c r="O42" s="601">
        <v>6496.86</v>
      </c>
      <c r="P42" s="707">
        <v>6473.95</v>
      </c>
      <c r="Q42" s="601">
        <v>0</v>
      </c>
      <c r="R42" s="601">
        <v>0</v>
      </c>
      <c r="S42" s="601">
        <v>0</v>
      </c>
      <c r="T42" s="601">
        <v>0</v>
      </c>
      <c r="U42" s="601">
        <v>0</v>
      </c>
      <c r="V42" s="601">
        <v>14366.44</v>
      </c>
      <c r="W42" s="601">
        <v>14562.140000000001</v>
      </c>
      <c r="X42" s="601">
        <v>0</v>
      </c>
      <c r="Y42" s="601">
        <v>0</v>
      </c>
      <c r="Z42" s="601">
        <v>0</v>
      </c>
      <c r="AA42" s="601">
        <v>0</v>
      </c>
      <c r="AB42" s="601">
        <v>0</v>
      </c>
      <c r="AC42" s="601">
        <v>0</v>
      </c>
      <c r="AD42" s="601">
        <v>0</v>
      </c>
      <c r="AE42" s="601">
        <v>0</v>
      </c>
      <c r="AF42" s="601">
        <v>0</v>
      </c>
      <c r="AG42" s="601">
        <v>0</v>
      </c>
      <c r="AH42" s="601">
        <v>0</v>
      </c>
      <c r="AI42" s="707">
        <v>0</v>
      </c>
      <c r="AJ42" s="601">
        <v>0</v>
      </c>
      <c r="AK42" s="601">
        <v>0</v>
      </c>
      <c r="AL42" s="601">
        <v>0</v>
      </c>
      <c r="AM42" s="601">
        <v>0</v>
      </c>
      <c r="AN42" s="601">
        <v>0</v>
      </c>
      <c r="AO42" s="601">
        <v>0</v>
      </c>
      <c r="AP42" s="601">
        <v>0</v>
      </c>
      <c r="AQ42" s="601">
        <v>0</v>
      </c>
      <c r="AR42" s="601">
        <v>0</v>
      </c>
      <c r="AS42" s="601">
        <v>0</v>
      </c>
      <c r="AT42" s="601">
        <v>0</v>
      </c>
      <c r="AU42" s="601">
        <v>0</v>
      </c>
      <c r="AV42" s="602">
        <v>0</v>
      </c>
      <c r="AW42" s="602">
        <v>0</v>
      </c>
      <c r="AX42" s="602">
        <v>0</v>
      </c>
      <c r="AY42" s="602">
        <v>0</v>
      </c>
      <c r="AZ42" s="602">
        <v>0</v>
      </c>
      <c r="BA42" s="602">
        <v>0</v>
      </c>
      <c r="BB42" s="707">
        <v>0</v>
      </c>
      <c r="BC42" s="602">
        <v>0</v>
      </c>
      <c r="BD42" s="602">
        <v>0</v>
      </c>
      <c r="BE42" s="602">
        <v>0</v>
      </c>
      <c r="BF42" s="602">
        <v>0</v>
      </c>
      <c r="BG42" s="602">
        <v>0</v>
      </c>
      <c r="BH42" s="602">
        <v>0</v>
      </c>
      <c r="BI42" s="602">
        <v>0</v>
      </c>
      <c r="BJ42" s="602">
        <v>0</v>
      </c>
      <c r="BK42" s="602">
        <v>0</v>
      </c>
      <c r="BL42" s="602">
        <v>0</v>
      </c>
      <c r="BM42" s="602">
        <v>0</v>
      </c>
      <c r="BN42" s="602">
        <v>0</v>
      </c>
      <c r="BO42" s="602">
        <v>6922.2</v>
      </c>
      <c r="BP42" s="602">
        <v>7108.4599999999991</v>
      </c>
      <c r="BQ42" s="602">
        <v>7606.079999999999</v>
      </c>
      <c r="BR42" s="602">
        <v>7569.94</v>
      </c>
      <c r="BS42" s="602">
        <v>7553.2599999999993</v>
      </c>
      <c r="BT42" s="602">
        <v>7453.1799999999994</v>
      </c>
      <c r="BU42" s="707">
        <v>7400.2100000000009</v>
      </c>
      <c r="BV42" s="602">
        <v>0</v>
      </c>
      <c r="BW42" s="602">
        <v>0</v>
      </c>
      <c r="BX42" s="602">
        <v>0</v>
      </c>
      <c r="BY42" s="602">
        <v>0</v>
      </c>
      <c r="BZ42" s="602">
        <v>0</v>
      </c>
      <c r="CA42" s="602">
        <v>16032.980000000001</v>
      </c>
      <c r="CB42" s="602">
        <v>16807.45</v>
      </c>
      <c r="CC42" s="602">
        <v>0</v>
      </c>
      <c r="CD42" s="602">
        <v>0</v>
      </c>
      <c r="CE42" s="602">
        <v>0</v>
      </c>
      <c r="CF42" s="602">
        <v>0</v>
      </c>
      <c r="CG42" s="602">
        <v>0</v>
      </c>
      <c r="CH42" s="602">
        <v>0</v>
      </c>
      <c r="CI42" s="602">
        <v>0</v>
      </c>
      <c r="CJ42" s="602">
        <v>0</v>
      </c>
      <c r="CK42" s="602">
        <v>0</v>
      </c>
      <c r="CL42" s="602">
        <v>0</v>
      </c>
      <c r="CM42" s="602">
        <v>0</v>
      </c>
      <c r="CN42" s="707">
        <v>0</v>
      </c>
      <c r="CO42" s="602">
        <v>0</v>
      </c>
      <c r="CP42" s="602">
        <v>0</v>
      </c>
      <c r="CQ42" s="602">
        <v>0</v>
      </c>
      <c r="CR42" s="602">
        <v>0</v>
      </c>
      <c r="CS42" s="602">
        <v>0</v>
      </c>
      <c r="CT42" s="602">
        <v>0</v>
      </c>
      <c r="CU42" s="602">
        <v>0</v>
      </c>
      <c r="CV42" s="602">
        <v>0</v>
      </c>
      <c r="CW42" s="602">
        <v>0</v>
      </c>
      <c r="CX42" s="602">
        <v>0</v>
      </c>
      <c r="CY42" s="602">
        <v>0</v>
      </c>
      <c r="CZ42" s="602">
        <v>0</v>
      </c>
    </row>
    <row r="43" spans="1:104" x14ac:dyDescent="0.25">
      <c r="A43" s="183">
        <v>5005</v>
      </c>
      <c r="B43" s="183">
        <v>455613</v>
      </c>
      <c r="C43" s="27">
        <v>1017870</v>
      </c>
      <c r="D43" s="14">
        <v>1588990071</v>
      </c>
      <c r="F43" s="27" t="s">
        <v>1279</v>
      </c>
      <c r="G43" s="12" t="s">
        <v>905</v>
      </c>
      <c r="H43" s="27" t="s">
        <v>1444</v>
      </c>
      <c r="I43" s="12" t="s">
        <v>906</v>
      </c>
      <c r="J43" s="601">
        <v>0</v>
      </c>
      <c r="K43" s="601">
        <v>0</v>
      </c>
      <c r="L43" s="601">
        <v>0</v>
      </c>
      <c r="M43" s="601">
        <v>0</v>
      </c>
      <c r="N43" s="601">
        <v>0</v>
      </c>
      <c r="O43" s="601">
        <v>0</v>
      </c>
      <c r="P43" s="707">
        <v>0</v>
      </c>
      <c r="Q43" s="601">
        <v>0</v>
      </c>
      <c r="R43" s="601">
        <v>0</v>
      </c>
      <c r="S43" s="601">
        <v>0</v>
      </c>
      <c r="T43" s="601">
        <v>0</v>
      </c>
      <c r="U43" s="601">
        <v>0</v>
      </c>
      <c r="V43" s="601">
        <v>48530.200000000004</v>
      </c>
      <c r="W43" s="601">
        <v>40148.26</v>
      </c>
      <c r="X43" s="601">
        <v>0</v>
      </c>
      <c r="Y43" s="601">
        <v>0</v>
      </c>
      <c r="Z43" s="601">
        <v>0</v>
      </c>
      <c r="AA43" s="601">
        <v>0</v>
      </c>
      <c r="AB43" s="601">
        <v>0</v>
      </c>
      <c r="AC43" s="601">
        <v>0</v>
      </c>
      <c r="AD43" s="601">
        <v>0</v>
      </c>
      <c r="AE43" s="601">
        <v>0</v>
      </c>
      <c r="AF43" s="601">
        <v>0</v>
      </c>
      <c r="AG43" s="601">
        <v>0</v>
      </c>
      <c r="AH43" s="601">
        <v>0</v>
      </c>
      <c r="AI43" s="707">
        <v>0</v>
      </c>
      <c r="AJ43" s="601">
        <v>0</v>
      </c>
      <c r="AK43" s="601">
        <v>0</v>
      </c>
      <c r="AL43" s="601">
        <v>0</v>
      </c>
      <c r="AM43" s="601">
        <v>0</v>
      </c>
      <c r="AN43" s="601">
        <v>0</v>
      </c>
      <c r="AO43" s="601">
        <v>0</v>
      </c>
      <c r="AP43" s="601">
        <v>0</v>
      </c>
      <c r="AQ43" s="601">
        <v>0</v>
      </c>
      <c r="AR43" s="601">
        <v>0</v>
      </c>
      <c r="AS43" s="601">
        <v>0</v>
      </c>
      <c r="AT43" s="601">
        <v>0</v>
      </c>
      <c r="AU43" s="601">
        <v>0</v>
      </c>
      <c r="AV43" s="602">
        <v>0</v>
      </c>
      <c r="AW43" s="602">
        <v>0</v>
      </c>
      <c r="AX43" s="602">
        <v>0</v>
      </c>
      <c r="AY43" s="602">
        <v>0</v>
      </c>
      <c r="AZ43" s="602">
        <v>0</v>
      </c>
      <c r="BA43" s="602">
        <v>0</v>
      </c>
      <c r="BB43" s="707">
        <v>0</v>
      </c>
      <c r="BC43" s="602">
        <v>0</v>
      </c>
      <c r="BD43" s="602">
        <v>0</v>
      </c>
      <c r="BE43" s="602">
        <v>0</v>
      </c>
      <c r="BF43" s="602">
        <v>0</v>
      </c>
      <c r="BG43" s="602">
        <v>0</v>
      </c>
      <c r="BH43" s="602">
        <v>30888.319999999996</v>
      </c>
      <c r="BI43" s="602">
        <v>24546.1</v>
      </c>
      <c r="BJ43" s="602">
        <v>0</v>
      </c>
      <c r="BK43" s="602">
        <v>0</v>
      </c>
      <c r="BL43" s="602">
        <v>0</v>
      </c>
      <c r="BM43" s="602">
        <v>0</v>
      </c>
      <c r="BN43" s="602">
        <v>0</v>
      </c>
      <c r="BO43" s="602">
        <v>0</v>
      </c>
      <c r="BP43" s="602">
        <v>0</v>
      </c>
      <c r="BQ43" s="602">
        <v>0</v>
      </c>
      <c r="BR43" s="602">
        <v>0</v>
      </c>
      <c r="BS43" s="602">
        <v>0</v>
      </c>
      <c r="BT43" s="602">
        <v>0</v>
      </c>
      <c r="BU43" s="707">
        <v>0</v>
      </c>
      <c r="BV43" s="602">
        <v>0</v>
      </c>
      <c r="BW43" s="602">
        <v>0</v>
      </c>
      <c r="BX43" s="602">
        <v>0</v>
      </c>
      <c r="BY43" s="602">
        <v>0</v>
      </c>
      <c r="BZ43" s="602">
        <v>0</v>
      </c>
      <c r="CA43" s="602">
        <v>0</v>
      </c>
      <c r="CB43" s="602">
        <v>0</v>
      </c>
      <c r="CC43" s="602">
        <v>0</v>
      </c>
      <c r="CD43" s="602">
        <v>0</v>
      </c>
      <c r="CE43" s="602">
        <v>0</v>
      </c>
      <c r="CF43" s="602">
        <v>0</v>
      </c>
      <c r="CG43" s="602">
        <v>0</v>
      </c>
      <c r="CH43" s="602">
        <v>0</v>
      </c>
      <c r="CI43" s="602">
        <v>0</v>
      </c>
      <c r="CJ43" s="602">
        <v>0</v>
      </c>
      <c r="CK43" s="602">
        <v>0</v>
      </c>
      <c r="CL43" s="602">
        <v>0</v>
      </c>
      <c r="CM43" s="602">
        <v>0</v>
      </c>
      <c r="CN43" s="707">
        <v>0</v>
      </c>
      <c r="CO43" s="602">
        <v>0</v>
      </c>
      <c r="CP43" s="602">
        <v>0</v>
      </c>
      <c r="CQ43" s="602">
        <v>0</v>
      </c>
      <c r="CR43" s="602">
        <v>0</v>
      </c>
      <c r="CS43" s="602">
        <v>0</v>
      </c>
      <c r="CT43" s="602">
        <v>69906.2</v>
      </c>
      <c r="CU43" s="602">
        <v>58180.3</v>
      </c>
      <c r="CV43" s="602">
        <v>0</v>
      </c>
      <c r="CW43" s="602">
        <v>0</v>
      </c>
      <c r="CX43" s="602">
        <v>0</v>
      </c>
      <c r="CY43" s="602">
        <v>0</v>
      </c>
      <c r="CZ43" s="602">
        <v>0</v>
      </c>
    </row>
    <row r="44" spans="1:104" x14ac:dyDescent="0.25">
      <c r="A44" s="183">
        <v>5098</v>
      </c>
      <c r="B44" s="183">
        <v>455627</v>
      </c>
      <c r="C44" s="27">
        <v>509801</v>
      </c>
      <c r="D44" s="14">
        <v>1891786174</v>
      </c>
      <c r="F44" s="27" t="s">
        <v>1293</v>
      </c>
      <c r="G44" s="12" t="s">
        <v>332</v>
      </c>
      <c r="H44" s="27" t="s">
        <v>1338</v>
      </c>
      <c r="I44" s="12" t="s">
        <v>333</v>
      </c>
      <c r="J44" s="601">
        <v>10225.799999999999</v>
      </c>
      <c r="K44" s="601">
        <v>10501.8</v>
      </c>
      <c r="L44" s="601">
        <v>11194.559999999998</v>
      </c>
      <c r="M44" s="601">
        <v>11299.439999999999</v>
      </c>
      <c r="N44" s="601">
        <v>11150.4</v>
      </c>
      <c r="O44" s="601">
        <v>11404.32</v>
      </c>
      <c r="P44" s="707">
        <v>10961.15</v>
      </c>
      <c r="Q44" s="601">
        <v>0</v>
      </c>
      <c r="R44" s="601">
        <v>0</v>
      </c>
      <c r="S44" s="601">
        <v>0</v>
      </c>
      <c r="T44" s="601">
        <v>0</v>
      </c>
      <c r="U44" s="601">
        <v>0</v>
      </c>
      <c r="V44" s="601">
        <v>23363.319999999996</v>
      </c>
      <c r="W44" s="601">
        <v>31692.710000000003</v>
      </c>
      <c r="X44" s="601">
        <v>0</v>
      </c>
      <c r="Y44" s="601">
        <v>0</v>
      </c>
      <c r="Z44" s="601">
        <v>0</v>
      </c>
      <c r="AA44" s="601">
        <v>0</v>
      </c>
      <c r="AB44" s="601">
        <v>0</v>
      </c>
      <c r="AC44" s="601">
        <v>4758.24</v>
      </c>
      <c r="AD44" s="601">
        <v>4785.8399999999992</v>
      </c>
      <c r="AE44" s="601">
        <v>5139.119999999999</v>
      </c>
      <c r="AF44" s="601">
        <v>4934.8799999999992</v>
      </c>
      <c r="AG44" s="601">
        <v>4907.28</v>
      </c>
      <c r="AH44" s="601">
        <v>4794.12</v>
      </c>
      <c r="AI44" s="707">
        <v>4815.72</v>
      </c>
      <c r="AJ44" s="601">
        <v>0</v>
      </c>
      <c r="AK44" s="601">
        <v>0</v>
      </c>
      <c r="AL44" s="601">
        <v>0</v>
      </c>
      <c r="AM44" s="601">
        <v>0</v>
      </c>
      <c r="AN44" s="601">
        <v>0</v>
      </c>
      <c r="AO44" s="601">
        <v>10746.400000000001</v>
      </c>
      <c r="AP44" s="601">
        <v>13736.990000000002</v>
      </c>
      <c r="AQ44" s="601">
        <v>0</v>
      </c>
      <c r="AR44" s="601">
        <v>0</v>
      </c>
      <c r="AS44" s="601">
        <v>0</v>
      </c>
      <c r="AT44" s="601">
        <v>0</v>
      </c>
      <c r="AU44" s="601">
        <v>0</v>
      </c>
      <c r="AV44" s="602">
        <v>0</v>
      </c>
      <c r="AW44" s="602">
        <v>0</v>
      </c>
      <c r="AX44" s="602">
        <v>0</v>
      </c>
      <c r="AY44" s="602">
        <v>0</v>
      </c>
      <c r="AZ44" s="602">
        <v>0</v>
      </c>
      <c r="BA44" s="602">
        <v>0</v>
      </c>
      <c r="BB44" s="707">
        <v>0</v>
      </c>
      <c r="BC44" s="602">
        <v>0</v>
      </c>
      <c r="BD44" s="602">
        <v>0</v>
      </c>
      <c r="BE44" s="602">
        <v>0</v>
      </c>
      <c r="BF44" s="602">
        <v>0</v>
      </c>
      <c r="BG44" s="602">
        <v>0</v>
      </c>
      <c r="BH44" s="602">
        <v>0</v>
      </c>
      <c r="BI44" s="602">
        <v>0</v>
      </c>
      <c r="BJ44" s="602">
        <v>0</v>
      </c>
      <c r="BK44" s="602">
        <v>0</v>
      </c>
      <c r="BL44" s="602">
        <v>0</v>
      </c>
      <c r="BM44" s="602">
        <v>0</v>
      </c>
      <c r="BN44" s="602">
        <v>0</v>
      </c>
      <c r="BO44" s="602">
        <v>0</v>
      </c>
      <c r="BP44" s="602">
        <v>0</v>
      </c>
      <c r="BQ44" s="602">
        <v>0</v>
      </c>
      <c r="BR44" s="602">
        <v>0</v>
      </c>
      <c r="BS44" s="602">
        <v>0</v>
      </c>
      <c r="BT44" s="602">
        <v>0</v>
      </c>
      <c r="BU44" s="707">
        <v>0</v>
      </c>
      <c r="BV44" s="602">
        <v>0</v>
      </c>
      <c r="BW44" s="602">
        <v>0</v>
      </c>
      <c r="BX44" s="602">
        <v>0</v>
      </c>
      <c r="BY44" s="602">
        <v>0</v>
      </c>
      <c r="BZ44" s="602">
        <v>0</v>
      </c>
      <c r="CA44" s="602">
        <v>0</v>
      </c>
      <c r="CB44" s="602">
        <v>0</v>
      </c>
      <c r="CC44" s="602">
        <v>0</v>
      </c>
      <c r="CD44" s="602">
        <v>0</v>
      </c>
      <c r="CE44" s="602">
        <v>0</v>
      </c>
      <c r="CF44" s="602">
        <v>0</v>
      </c>
      <c r="CG44" s="602">
        <v>0</v>
      </c>
      <c r="CH44" s="602">
        <v>0</v>
      </c>
      <c r="CI44" s="602">
        <v>0</v>
      </c>
      <c r="CJ44" s="602">
        <v>0</v>
      </c>
      <c r="CK44" s="602">
        <v>0</v>
      </c>
      <c r="CL44" s="602">
        <v>0</v>
      </c>
      <c r="CM44" s="602">
        <v>0</v>
      </c>
      <c r="CN44" s="707">
        <v>0</v>
      </c>
      <c r="CO44" s="602">
        <v>0</v>
      </c>
      <c r="CP44" s="602">
        <v>0</v>
      </c>
      <c r="CQ44" s="602">
        <v>0</v>
      </c>
      <c r="CR44" s="602">
        <v>0</v>
      </c>
      <c r="CS44" s="602">
        <v>0</v>
      </c>
      <c r="CT44" s="602">
        <v>0</v>
      </c>
      <c r="CU44" s="602">
        <v>0</v>
      </c>
      <c r="CV44" s="602">
        <v>0</v>
      </c>
      <c r="CW44" s="602">
        <v>0</v>
      </c>
      <c r="CX44" s="602">
        <v>0</v>
      </c>
      <c r="CY44" s="602">
        <v>0</v>
      </c>
      <c r="CZ44" s="602">
        <v>0</v>
      </c>
    </row>
    <row r="45" spans="1:104" x14ac:dyDescent="0.25">
      <c r="A45" s="183">
        <v>4493</v>
      </c>
      <c r="B45" s="183">
        <v>455628</v>
      </c>
      <c r="C45" s="27">
        <v>1026595</v>
      </c>
      <c r="D45" s="14">
        <v>1225159809</v>
      </c>
      <c r="F45" s="27" t="s">
        <v>1258</v>
      </c>
      <c r="G45" s="12" t="s">
        <v>226</v>
      </c>
      <c r="H45" s="27" t="s">
        <v>1428</v>
      </c>
      <c r="I45" s="12" t="s">
        <v>227</v>
      </c>
      <c r="J45" s="601">
        <v>20785.5</v>
      </c>
      <c r="K45" s="601">
        <v>21529.5</v>
      </c>
      <c r="L45" s="601">
        <v>22543.200000000004</v>
      </c>
      <c r="M45" s="601">
        <v>21938.7</v>
      </c>
      <c r="N45" s="601">
        <v>21762.000000000004</v>
      </c>
      <c r="O45" s="601">
        <v>21734.100000000002</v>
      </c>
      <c r="P45" s="707">
        <v>21693.15</v>
      </c>
      <c r="Q45" s="601">
        <v>0</v>
      </c>
      <c r="R45" s="601">
        <v>0</v>
      </c>
      <c r="S45" s="601">
        <v>0</v>
      </c>
      <c r="T45" s="601">
        <v>0</v>
      </c>
      <c r="U45" s="601">
        <v>0</v>
      </c>
      <c r="V45" s="601">
        <v>61580.42</v>
      </c>
      <c r="W45" s="601">
        <v>62399.799999999996</v>
      </c>
      <c r="X45" s="601">
        <v>0</v>
      </c>
      <c r="Y45" s="601">
        <v>0</v>
      </c>
      <c r="Z45" s="601">
        <v>0</v>
      </c>
      <c r="AA45" s="601">
        <v>0</v>
      </c>
      <c r="AB45" s="601">
        <v>0</v>
      </c>
      <c r="AC45" s="601">
        <v>0</v>
      </c>
      <c r="AD45" s="601">
        <v>0</v>
      </c>
      <c r="AE45" s="601">
        <v>0</v>
      </c>
      <c r="AF45" s="601">
        <v>0</v>
      </c>
      <c r="AG45" s="601">
        <v>0</v>
      </c>
      <c r="AH45" s="601">
        <v>0</v>
      </c>
      <c r="AI45" s="707">
        <v>0</v>
      </c>
      <c r="AJ45" s="601">
        <v>0</v>
      </c>
      <c r="AK45" s="601">
        <v>0</v>
      </c>
      <c r="AL45" s="601">
        <v>0</v>
      </c>
      <c r="AM45" s="601">
        <v>0</v>
      </c>
      <c r="AN45" s="601">
        <v>0</v>
      </c>
      <c r="AO45" s="601">
        <v>0</v>
      </c>
      <c r="AP45" s="601">
        <v>0</v>
      </c>
      <c r="AQ45" s="601">
        <v>0</v>
      </c>
      <c r="AR45" s="601">
        <v>0</v>
      </c>
      <c r="AS45" s="601">
        <v>0</v>
      </c>
      <c r="AT45" s="601">
        <v>0</v>
      </c>
      <c r="AU45" s="601">
        <v>0</v>
      </c>
      <c r="AV45" s="602">
        <v>0</v>
      </c>
      <c r="AW45" s="602">
        <v>0</v>
      </c>
      <c r="AX45" s="602">
        <v>0</v>
      </c>
      <c r="AY45" s="602">
        <v>0</v>
      </c>
      <c r="AZ45" s="602">
        <v>0</v>
      </c>
      <c r="BA45" s="602">
        <v>0</v>
      </c>
      <c r="BB45" s="707">
        <v>0</v>
      </c>
      <c r="BC45" s="602">
        <v>0</v>
      </c>
      <c r="BD45" s="602">
        <v>0</v>
      </c>
      <c r="BE45" s="602">
        <v>0</v>
      </c>
      <c r="BF45" s="602">
        <v>0</v>
      </c>
      <c r="BG45" s="602">
        <v>0</v>
      </c>
      <c r="BH45" s="602">
        <v>0</v>
      </c>
      <c r="BI45" s="602">
        <v>0</v>
      </c>
      <c r="BJ45" s="602">
        <v>0</v>
      </c>
      <c r="BK45" s="602">
        <v>0</v>
      </c>
      <c r="BL45" s="602">
        <v>0</v>
      </c>
      <c r="BM45" s="602">
        <v>0</v>
      </c>
      <c r="BN45" s="602">
        <v>0</v>
      </c>
      <c r="BO45" s="602">
        <v>23157</v>
      </c>
      <c r="BP45" s="602">
        <v>23780.100000000002</v>
      </c>
      <c r="BQ45" s="602">
        <v>25444.800000000003</v>
      </c>
      <c r="BR45" s="602">
        <v>25323.9</v>
      </c>
      <c r="BS45" s="602">
        <v>25268.100000000002</v>
      </c>
      <c r="BT45" s="602">
        <v>24933.3</v>
      </c>
      <c r="BU45" s="707">
        <v>24797.25</v>
      </c>
      <c r="BV45" s="602">
        <v>0</v>
      </c>
      <c r="BW45" s="602">
        <v>0</v>
      </c>
      <c r="BX45" s="602">
        <v>0</v>
      </c>
      <c r="BY45" s="602">
        <v>0</v>
      </c>
      <c r="BZ45" s="602">
        <v>0</v>
      </c>
      <c r="CA45" s="602">
        <v>68723.89</v>
      </c>
      <c r="CB45" s="602">
        <v>72021.19</v>
      </c>
      <c r="CC45" s="602">
        <v>0</v>
      </c>
      <c r="CD45" s="602">
        <v>0</v>
      </c>
      <c r="CE45" s="602">
        <v>0</v>
      </c>
      <c r="CF45" s="602">
        <v>0</v>
      </c>
      <c r="CG45" s="602">
        <v>0</v>
      </c>
      <c r="CH45" s="602">
        <v>0</v>
      </c>
      <c r="CI45" s="602">
        <v>0</v>
      </c>
      <c r="CJ45" s="602">
        <v>0</v>
      </c>
      <c r="CK45" s="602">
        <v>0</v>
      </c>
      <c r="CL45" s="602">
        <v>0</v>
      </c>
      <c r="CM45" s="602">
        <v>0</v>
      </c>
      <c r="CN45" s="707">
        <v>0</v>
      </c>
      <c r="CO45" s="602">
        <v>0</v>
      </c>
      <c r="CP45" s="602">
        <v>0</v>
      </c>
      <c r="CQ45" s="602">
        <v>0</v>
      </c>
      <c r="CR45" s="602">
        <v>0</v>
      </c>
      <c r="CS45" s="602">
        <v>0</v>
      </c>
      <c r="CT45" s="602">
        <v>0</v>
      </c>
      <c r="CU45" s="602">
        <v>0</v>
      </c>
      <c r="CV45" s="602">
        <v>0</v>
      </c>
      <c r="CW45" s="602">
        <v>0</v>
      </c>
      <c r="CX45" s="602">
        <v>0</v>
      </c>
      <c r="CY45" s="602">
        <v>0</v>
      </c>
      <c r="CZ45" s="602">
        <v>0</v>
      </c>
    </row>
    <row r="46" spans="1:104" x14ac:dyDescent="0.25">
      <c r="A46" s="183">
        <v>4525</v>
      </c>
      <c r="B46" s="183">
        <v>455631</v>
      </c>
      <c r="C46" s="27">
        <v>1026213</v>
      </c>
      <c r="D46" s="14">
        <v>1588073597</v>
      </c>
      <c r="F46" s="27" t="s">
        <v>1293</v>
      </c>
      <c r="G46" s="12" t="s">
        <v>228</v>
      </c>
      <c r="H46" s="27" t="s">
        <v>1294</v>
      </c>
      <c r="I46" s="12" t="s">
        <v>229</v>
      </c>
      <c r="J46" s="601">
        <v>35864.400000000001</v>
      </c>
      <c r="K46" s="601">
        <v>36832.400000000001</v>
      </c>
      <c r="L46" s="601">
        <v>39262.080000000002</v>
      </c>
      <c r="M46" s="601">
        <v>39629.919999999998</v>
      </c>
      <c r="N46" s="601">
        <v>39107.199999999997</v>
      </c>
      <c r="O46" s="601">
        <v>39997.760000000002</v>
      </c>
      <c r="P46" s="707">
        <v>38461.72</v>
      </c>
      <c r="Q46" s="601">
        <v>0</v>
      </c>
      <c r="R46" s="601">
        <v>0</v>
      </c>
      <c r="S46" s="601">
        <v>0</v>
      </c>
      <c r="T46" s="601">
        <v>0</v>
      </c>
      <c r="U46" s="601">
        <v>0</v>
      </c>
      <c r="V46" s="601">
        <v>67198.459999999992</v>
      </c>
      <c r="W46" s="601">
        <v>111234.07</v>
      </c>
      <c r="X46" s="601">
        <v>0</v>
      </c>
      <c r="Y46" s="601">
        <v>0</v>
      </c>
      <c r="Z46" s="601">
        <v>0</v>
      </c>
      <c r="AA46" s="601">
        <v>0</v>
      </c>
      <c r="AB46" s="601">
        <v>0</v>
      </c>
      <c r="AC46" s="601">
        <v>16688.32</v>
      </c>
      <c r="AD46" s="601">
        <v>16785.12</v>
      </c>
      <c r="AE46" s="601">
        <v>18024.16</v>
      </c>
      <c r="AF46" s="601">
        <v>17307.84</v>
      </c>
      <c r="AG46" s="601">
        <v>17211.04</v>
      </c>
      <c r="AH46" s="601">
        <v>16814.16</v>
      </c>
      <c r="AI46" s="707">
        <v>16897.84</v>
      </c>
      <c r="AJ46" s="601">
        <v>0</v>
      </c>
      <c r="AK46" s="601">
        <v>0</v>
      </c>
      <c r="AL46" s="601">
        <v>0</v>
      </c>
      <c r="AM46" s="601">
        <v>0</v>
      </c>
      <c r="AN46" s="601">
        <v>0</v>
      </c>
      <c r="AO46" s="601">
        <v>30909.199999999997</v>
      </c>
      <c r="AP46" s="601">
        <v>48293.5</v>
      </c>
      <c r="AQ46" s="601">
        <v>0</v>
      </c>
      <c r="AR46" s="601">
        <v>0</v>
      </c>
      <c r="AS46" s="601">
        <v>0</v>
      </c>
      <c r="AT46" s="601">
        <v>0</v>
      </c>
      <c r="AU46" s="601">
        <v>0</v>
      </c>
      <c r="AV46" s="602">
        <v>0</v>
      </c>
      <c r="AW46" s="602">
        <v>0</v>
      </c>
      <c r="AX46" s="602">
        <v>0</v>
      </c>
      <c r="AY46" s="602">
        <v>0</v>
      </c>
      <c r="AZ46" s="602">
        <v>0</v>
      </c>
      <c r="BA46" s="602">
        <v>0</v>
      </c>
      <c r="BB46" s="707">
        <v>0</v>
      </c>
      <c r="BC46" s="602">
        <v>0</v>
      </c>
      <c r="BD46" s="602">
        <v>0</v>
      </c>
      <c r="BE46" s="602">
        <v>0</v>
      </c>
      <c r="BF46" s="602">
        <v>0</v>
      </c>
      <c r="BG46" s="602">
        <v>0</v>
      </c>
      <c r="BH46" s="602">
        <v>0</v>
      </c>
      <c r="BI46" s="602">
        <v>0</v>
      </c>
      <c r="BJ46" s="602">
        <v>0</v>
      </c>
      <c r="BK46" s="602">
        <v>0</v>
      </c>
      <c r="BL46" s="602">
        <v>0</v>
      </c>
      <c r="BM46" s="602">
        <v>0</v>
      </c>
      <c r="BN46" s="602">
        <v>0</v>
      </c>
      <c r="BO46" s="602">
        <v>0</v>
      </c>
      <c r="BP46" s="602">
        <v>0</v>
      </c>
      <c r="BQ46" s="602">
        <v>0</v>
      </c>
      <c r="BR46" s="602">
        <v>0</v>
      </c>
      <c r="BS46" s="602">
        <v>0</v>
      </c>
      <c r="BT46" s="602">
        <v>0</v>
      </c>
      <c r="BU46" s="707">
        <v>0</v>
      </c>
      <c r="BV46" s="602">
        <v>0</v>
      </c>
      <c r="BW46" s="602">
        <v>0</v>
      </c>
      <c r="BX46" s="602">
        <v>0</v>
      </c>
      <c r="BY46" s="602">
        <v>0</v>
      </c>
      <c r="BZ46" s="602">
        <v>0</v>
      </c>
      <c r="CA46" s="602">
        <v>0</v>
      </c>
      <c r="CB46" s="602">
        <v>0</v>
      </c>
      <c r="CC46" s="602">
        <v>0</v>
      </c>
      <c r="CD46" s="602">
        <v>0</v>
      </c>
      <c r="CE46" s="602">
        <v>0</v>
      </c>
      <c r="CF46" s="602">
        <v>0</v>
      </c>
      <c r="CG46" s="602">
        <v>0</v>
      </c>
      <c r="CH46" s="602">
        <v>0</v>
      </c>
      <c r="CI46" s="602">
        <v>0</v>
      </c>
      <c r="CJ46" s="602">
        <v>0</v>
      </c>
      <c r="CK46" s="602">
        <v>0</v>
      </c>
      <c r="CL46" s="602">
        <v>0</v>
      </c>
      <c r="CM46" s="602">
        <v>0</v>
      </c>
      <c r="CN46" s="707">
        <v>0</v>
      </c>
      <c r="CO46" s="602">
        <v>0</v>
      </c>
      <c r="CP46" s="602">
        <v>0</v>
      </c>
      <c r="CQ46" s="602">
        <v>0</v>
      </c>
      <c r="CR46" s="602">
        <v>0</v>
      </c>
      <c r="CS46" s="602">
        <v>0</v>
      </c>
      <c r="CT46" s="602">
        <v>0</v>
      </c>
      <c r="CU46" s="602">
        <v>0</v>
      </c>
      <c r="CV46" s="602">
        <v>0</v>
      </c>
      <c r="CW46" s="602">
        <v>0</v>
      </c>
      <c r="CX46" s="602">
        <v>0</v>
      </c>
      <c r="CY46" s="602">
        <v>0</v>
      </c>
      <c r="CZ46" s="602">
        <v>0</v>
      </c>
    </row>
    <row r="47" spans="1:104" x14ac:dyDescent="0.25">
      <c r="A47" s="183">
        <v>4260</v>
      </c>
      <c r="B47" s="183">
        <v>455637</v>
      </c>
      <c r="C47" s="27">
        <v>1004260</v>
      </c>
      <c r="D47" s="14">
        <v>1619969417</v>
      </c>
      <c r="F47" s="27" t="s">
        <v>1274</v>
      </c>
      <c r="G47" s="12" t="s">
        <v>614</v>
      </c>
      <c r="H47" s="27" t="s">
        <v>1355</v>
      </c>
      <c r="I47" s="12" t="s">
        <v>615</v>
      </c>
      <c r="J47" s="601">
        <v>0</v>
      </c>
      <c r="K47" s="601">
        <v>0</v>
      </c>
      <c r="L47" s="601">
        <v>0</v>
      </c>
      <c r="M47" s="601">
        <v>0</v>
      </c>
      <c r="N47" s="601">
        <v>0</v>
      </c>
      <c r="O47" s="601">
        <v>0</v>
      </c>
      <c r="P47" s="707">
        <v>0</v>
      </c>
      <c r="Q47" s="601">
        <v>0</v>
      </c>
      <c r="R47" s="601">
        <v>0</v>
      </c>
      <c r="S47" s="601">
        <v>0</v>
      </c>
      <c r="T47" s="601">
        <v>0</v>
      </c>
      <c r="U47" s="601">
        <v>0</v>
      </c>
      <c r="V47" s="601">
        <v>0</v>
      </c>
      <c r="W47" s="601">
        <v>0</v>
      </c>
      <c r="X47" s="601">
        <v>0</v>
      </c>
      <c r="Y47" s="601">
        <v>0</v>
      </c>
      <c r="Z47" s="601">
        <v>0</v>
      </c>
      <c r="AA47" s="601">
        <v>0</v>
      </c>
      <c r="AB47" s="601">
        <v>0</v>
      </c>
      <c r="AC47" s="601">
        <v>0</v>
      </c>
      <c r="AD47" s="601">
        <v>0</v>
      </c>
      <c r="AE47" s="601">
        <v>0</v>
      </c>
      <c r="AF47" s="601">
        <v>0</v>
      </c>
      <c r="AG47" s="601">
        <v>0</v>
      </c>
      <c r="AH47" s="601">
        <v>0</v>
      </c>
      <c r="AI47" s="707">
        <v>0</v>
      </c>
      <c r="AJ47" s="601">
        <v>0</v>
      </c>
      <c r="AK47" s="601">
        <v>0</v>
      </c>
      <c r="AL47" s="601">
        <v>0</v>
      </c>
      <c r="AM47" s="601">
        <v>0</v>
      </c>
      <c r="AN47" s="601">
        <v>0</v>
      </c>
      <c r="AO47" s="601">
        <v>0</v>
      </c>
      <c r="AP47" s="601">
        <v>0</v>
      </c>
      <c r="AQ47" s="601">
        <v>0</v>
      </c>
      <c r="AR47" s="601">
        <v>0</v>
      </c>
      <c r="AS47" s="601">
        <v>0</v>
      </c>
      <c r="AT47" s="601">
        <v>0</v>
      </c>
      <c r="AU47" s="601">
        <v>0</v>
      </c>
      <c r="AV47" s="602">
        <v>0</v>
      </c>
      <c r="AW47" s="602">
        <v>0</v>
      </c>
      <c r="AX47" s="602">
        <v>0</v>
      </c>
      <c r="AY47" s="602">
        <v>0</v>
      </c>
      <c r="AZ47" s="602">
        <v>0</v>
      </c>
      <c r="BA47" s="602">
        <v>0</v>
      </c>
      <c r="BB47" s="707">
        <v>0</v>
      </c>
      <c r="BC47" s="602">
        <v>0</v>
      </c>
      <c r="BD47" s="602">
        <v>0</v>
      </c>
      <c r="BE47" s="602">
        <v>0</v>
      </c>
      <c r="BF47" s="602">
        <v>0</v>
      </c>
      <c r="BG47" s="602">
        <v>0</v>
      </c>
      <c r="BH47" s="602">
        <v>0</v>
      </c>
      <c r="BI47" s="602">
        <v>0</v>
      </c>
      <c r="BJ47" s="602">
        <v>0</v>
      </c>
      <c r="BK47" s="602">
        <v>0</v>
      </c>
      <c r="BL47" s="602">
        <v>0</v>
      </c>
      <c r="BM47" s="602">
        <v>0</v>
      </c>
      <c r="BN47" s="602">
        <v>0</v>
      </c>
      <c r="BO47" s="602">
        <v>12648.48</v>
      </c>
      <c r="BP47" s="602">
        <v>12486.240000000002</v>
      </c>
      <c r="BQ47" s="602">
        <v>14033.76</v>
      </c>
      <c r="BR47" s="602">
        <v>13678.080000000002</v>
      </c>
      <c r="BS47" s="602">
        <v>13515.84</v>
      </c>
      <c r="BT47" s="602">
        <v>13328.640000000001</v>
      </c>
      <c r="BU47" s="707">
        <v>12988.829999999998</v>
      </c>
      <c r="BV47" s="602">
        <v>0</v>
      </c>
      <c r="BW47" s="602">
        <v>0</v>
      </c>
      <c r="BX47" s="602">
        <v>0</v>
      </c>
      <c r="BY47" s="602">
        <v>0</v>
      </c>
      <c r="BZ47" s="602">
        <v>0</v>
      </c>
      <c r="CA47" s="602">
        <v>28999.739999999998</v>
      </c>
      <c r="CB47" s="602">
        <v>38433.56</v>
      </c>
      <c r="CC47" s="602">
        <v>0</v>
      </c>
      <c r="CD47" s="602">
        <v>0</v>
      </c>
      <c r="CE47" s="602">
        <v>0</v>
      </c>
      <c r="CF47" s="602">
        <v>0</v>
      </c>
      <c r="CG47" s="602">
        <v>0</v>
      </c>
      <c r="CH47" s="602">
        <v>15300.480000000001</v>
      </c>
      <c r="CI47" s="602">
        <v>15050.880000000001</v>
      </c>
      <c r="CJ47" s="602">
        <v>16448.64</v>
      </c>
      <c r="CK47" s="602">
        <v>16367.52</v>
      </c>
      <c r="CL47" s="602">
        <v>16055.52</v>
      </c>
      <c r="CM47" s="602">
        <v>15918.24</v>
      </c>
      <c r="CN47" s="707">
        <v>15602.16</v>
      </c>
      <c r="CO47" s="602">
        <v>0</v>
      </c>
      <c r="CP47" s="602">
        <v>0</v>
      </c>
      <c r="CQ47" s="602">
        <v>0</v>
      </c>
      <c r="CR47" s="602">
        <v>0</v>
      </c>
      <c r="CS47" s="602">
        <v>0</v>
      </c>
      <c r="CT47" s="602">
        <v>34650</v>
      </c>
      <c r="CU47" s="602">
        <v>45759.4</v>
      </c>
      <c r="CV47" s="602">
        <v>0</v>
      </c>
      <c r="CW47" s="602">
        <v>0</v>
      </c>
      <c r="CX47" s="602">
        <v>0</v>
      </c>
      <c r="CY47" s="602">
        <v>0</v>
      </c>
      <c r="CZ47" s="602">
        <v>0</v>
      </c>
    </row>
    <row r="48" spans="1:104" x14ac:dyDescent="0.25">
      <c r="A48" s="183">
        <v>4800</v>
      </c>
      <c r="B48" s="183">
        <v>455638</v>
      </c>
      <c r="C48" s="27">
        <v>1026268</v>
      </c>
      <c r="D48" s="14">
        <v>1497876965</v>
      </c>
      <c r="F48" s="27" t="s">
        <v>1274</v>
      </c>
      <c r="G48" s="12" t="s">
        <v>826</v>
      </c>
      <c r="H48" s="27" t="s">
        <v>1401</v>
      </c>
      <c r="I48" s="12" t="s">
        <v>827</v>
      </c>
      <c r="J48" s="601">
        <v>0</v>
      </c>
      <c r="K48" s="601">
        <v>0</v>
      </c>
      <c r="L48" s="601">
        <v>0</v>
      </c>
      <c r="M48" s="601">
        <v>0</v>
      </c>
      <c r="N48" s="601">
        <v>0</v>
      </c>
      <c r="O48" s="601">
        <v>0</v>
      </c>
      <c r="P48" s="707">
        <v>0</v>
      </c>
      <c r="Q48" s="601">
        <v>0</v>
      </c>
      <c r="R48" s="601">
        <v>0</v>
      </c>
      <c r="S48" s="601">
        <v>0</v>
      </c>
      <c r="T48" s="601">
        <v>0</v>
      </c>
      <c r="U48" s="601">
        <v>0</v>
      </c>
      <c r="V48" s="601">
        <v>0</v>
      </c>
      <c r="W48" s="601">
        <v>0</v>
      </c>
      <c r="X48" s="601">
        <v>0</v>
      </c>
      <c r="Y48" s="601">
        <v>0</v>
      </c>
      <c r="Z48" s="601">
        <v>0</v>
      </c>
      <c r="AA48" s="601">
        <v>0</v>
      </c>
      <c r="AB48" s="601">
        <v>0</v>
      </c>
      <c r="AC48" s="601">
        <v>0</v>
      </c>
      <c r="AD48" s="601">
        <v>0</v>
      </c>
      <c r="AE48" s="601">
        <v>0</v>
      </c>
      <c r="AF48" s="601">
        <v>0</v>
      </c>
      <c r="AG48" s="601">
        <v>0</v>
      </c>
      <c r="AH48" s="601">
        <v>0</v>
      </c>
      <c r="AI48" s="707">
        <v>0</v>
      </c>
      <c r="AJ48" s="601">
        <v>0</v>
      </c>
      <c r="AK48" s="601">
        <v>0</v>
      </c>
      <c r="AL48" s="601">
        <v>0</v>
      </c>
      <c r="AM48" s="601">
        <v>0</v>
      </c>
      <c r="AN48" s="601">
        <v>0</v>
      </c>
      <c r="AO48" s="601">
        <v>0</v>
      </c>
      <c r="AP48" s="601">
        <v>0</v>
      </c>
      <c r="AQ48" s="601">
        <v>0</v>
      </c>
      <c r="AR48" s="601">
        <v>0</v>
      </c>
      <c r="AS48" s="601">
        <v>0</v>
      </c>
      <c r="AT48" s="601">
        <v>0</v>
      </c>
      <c r="AU48" s="601">
        <v>0</v>
      </c>
      <c r="AV48" s="602">
        <v>0</v>
      </c>
      <c r="AW48" s="602">
        <v>0</v>
      </c>
      <c r="AX48" s="602">
        <v>0</v>
      </c>
      <c r="AY48" s="602">
        <v>0</v>
      </c>
      <c r="AZ48" s="602">
        <v>0</v>
      </c>
      <c r="BA48" s="602">
        <v>0</v>
      </c>
      <c r="BB48" s="707">
        <v>0</v>
      </c>
      <c r="BC48" s="602">
        <v>0</v>
      </c>
      <c r="BD48" s="602">
        <v>0</v>
      </c>
      <c r="BE48" s="602">
        <v>0</v>
      </c>
      <c r="BF48" s="602">
        <v>0</v>
      </c>
      <c r="BG48" s="602">
        <v>0</v>
      </c>
      <c r="BH48" s="602">
        <v>0</v>
      </c>
      <c r="BI48" s="602">
        <v>0</v>
      </c>
      <c r="BJ48" s="602">
        <v>0</v>
      </c>
      <c r="BK48" s="602">
        <v>0</v>
      </c>
      <c r="BL48" s="602">
        <v>0</v>
      </c>
      <c r="BM48" s="602">
        <v>0</v>
      </c>
      <c r="BN48" s="602">
        <v>0</v>
      </c>
      <c r="BO48" s="602">
        <v>21202.420000000002</v>
      </c>
      <c r="BP48" s="602">
        <v>20930.46</v>
      </c>
      <c r="BQ48" s="602">
        <v>23524.54</v>
      </c>
      <c r="BR48" s="602">
        <v>22928.320000000003</v>
      </c>
      <c r="BS48" s="602">
        <v>22656.36</v>
      </c>
      <c r="BT48" s="602">
        <v>22342.560000000005</v>
      </c>
      <c r="BU48" s="707">
        <v>21792.22</v>
      </c>
      <c r="BV48" s="602">
        <v>0</v>
      </c>
      <c r="BW48" s="602">
        <v>0</v>
      </c>
      <c r="BX48" s="602">
        <v>0</v>
      </c>
      <c r="BY48" s="602">
        <v>0</v>
      </c>
      <c r="BZ48" s="602">
        <v>0</v>
      </c>
      <c r="CA48" s="602">
        <v>48458.44</v>
      </c>
      <c r="CB48" s="602">
        <v>50448.28</v>
      </c>
      <c r="CC48" s="602">
        <v>0</v>
      </c>
      <c r="CD48" s="602">
        <v>0</v>
      </c>
      <c r="CE48" s="602">
        <v>0</v>
      </c>
      <c r="CF48" s="602">
        <v>0</v>
      </c>
      <c r="CG48" s="602">
        <v>0</v>
      </c>
      <c r="CH48" s="602">
        <v>25647.920000000002</v>
      </c>
      <c r="CI48" s="602">
        <v>25229.52</v>
      </c>
      <c r="CJ48" s="602">
        <v>27572.560000000005</v>
      </c>
      <c r="CK48" s="602">
        <v>27436.580000000005</v>
      </c>
      <c r="CL48" s="602">
        <v>26913.58</v>
      </c>
      <c r="CM48" s="602">
        <v>26683.460000000003</v>
      </c>
      <c r="CN48" s="707">
        <v>26176.54</v>
      </c>
      <c r="CO48" s="602">
        <v>0</v>
      </c>
      <c r="CP48" s="602">
        <v>0</v>
      </c>
      <c r="CQ48" s="602">
        <v>0</v>
      </c>
      <c r="CR48" s="602">
        <v>0</v>
      </c>
      <c r="CS48" s="602">
        <v>0</v>
      </c>
      <c r="CT48" s="602">
        <v>57900</v>
      </c>
      <c r="CU48" s="602">
        <v>60178.789999999994</v>
      </c>
      <c r="CV48" s="602">
        <v>0</v>
      </c>
      <c r="CW48" s="602">
        <v>0</v>
      </c>
      <c r="CX48" s="602">
        <v>0</v>
      </c>
      <c r="CY48" s="602">
        <v>0</v>
      </c>
      <c r="CZ48" s="602">
        <v>0</v>
      </c>
    </row>
    <row r="49" spans="1:104" x14ac:dyDescent="0.25">
      <c r="A49" s="183">
        <v>4412</v>
      </c>
      <c r="B49" s="183">
        <v>455641</v>
      </c>
      <c r="C49" s="27">
        <v>1026481</v>
      </c>
      <c r="D49" s="14">
        <v>1104221894</v>
      </c>
      <c r="F49" s="27" t="s">
        <v>1258</v>
      </c>
      <c r="G49" s="12" t="s">
        <v>210</v>
      </c>
      <c r="H49" s="27" t="s">
        <v>1283</v>
      </c>
      <c r="I49" s="12" t="s">
        <v>211</v>
      </c>
      <c r="J49" s="601">
        <v>12136.05</v>
      </c>
      <c r="K49" s="601">
        <v>12570.45</v>
      </c>
      <c r="L49" s="601">
        <v>13162.32</v>
      </c>
      <c r="M49" s="601">
        <v>12809.369999999999</v>
      </c>
      <c r="N49" s="601">
        <v>12706.199999999999</v>
      </c>
      <c r="O49" s="601">
        <v>12689.91</v>
      </c>
      <c r="P49" s="707">
        <v>12667.74</v>
      </c>
      <c r="Q49" s="601">
        <v>0</v>
      </c>
      <c r="R49" s="601">
        <v>0</v>
      </c>
      <c r="S49" s="601">
        <v>0</v>
      </c>
      <c r="T49" s="601">
        <v>0</v>
      </c>
      <c r="U49" s="601">
        <v>0</v>
      </c>
      <c r="V49" s="601">
        <v>35846.360000000008</v>
      </c>
      <c r="W49" s="601">
        <v>36301</v>
      </c>
      <c r="X49" s="601">
        <v>0</v>
      </c>
      <c r="Y49" s="601">
        <v>0</v>
      </c>
      <c r="Z49" s="601">
        <v>0</v>
      </c>
      <c r="AA49" s="601">
        <v>0</v>
      </c>
      <c r="AB49" s="601">
        <v>0</v>
      </c>
      <c r="AC49" s="601">
        <v>0</v>
      </c>
      <c r="AD49" s="601">
        <v>0</v>
      </c>
      <c r="AE49" s="601">
        <v>0</v>
      </c>
      <c r="AF49" s="601">
        <v>0</v>
      </c>
      <c r="AG49" s="601">
        <v>0</v>
      </c>
      <c r="AH49" s="601">
        <v>0</v>
      </c>
      <c r="AI49" s="707">
        <v>0</v>
      </c>
      <c r="AJ49" s="601">
        <v>0</v>
      </c>
      <c r="AK49" s="601">
        <v>0</v>
      </c>
      <c r="AL49" s="601">
        <v>0</v>
      </c>
      <c r="AM49" s="601">
        <v>0</v>
      </c>
      <c r="AN49" s="601">
        <v>0</v>
      </c>
      <c r="AO49" s="601">
        <v>0</v>
      </c>
      <c r="AP49" s="601">
        <v>0</v>
      </c>
      <c r="AQ49" s="601">
        <v>0</v>
      </c>
      <c r="AR49" s="601">
        <v>0</v>
      </c>
      <c r="AS49" s="601">
        <v>0</v>
      </c>
      <c r="AT49" s="601">
        <v>0</v>
      </c>
      <c r="AU49" s="601">
        <v>0</v>
      </c>
      <c r="AV49" s="602">
        <v>0</v>
      </c>
      <c r="AW49" s="602">
        <v>0</v>
      </c>
      <c r="AX49" s="602">
        <v>0</v>
      </c>
      <c r="AY49" s="602">
        <v>0</v>
      </c>
      <c r="AZ49" s="602">
        <v>0</v>
      </c>
      <c r="BA49" s="602">
        <v>0</v>
      </c>
      <c r="BB49" s="707">
        <v>0</v>
      </c>
      <c r="BC49" s="602">
        <v>0</v>
      </c>
      <c r="BD49" s="602">
        <v>0</v>
      </c>
      <c r="BE49" s="602">
        <v>0</v>
      </c>
      <c r="BF49" s="602">
        <v>0</v>
      </c>
      <c r="BG49" s="602">
        <v>0</v>
      </c>
      <c r="BH49" s="602">
        <v>0</v>
      </c>
      <c r="BI49" s="602">
        <v>0</v>
      </c>
      <c r="BJ49" s="602">
        <v>0</v>
      </c>
      <c r="BK49" s="602">
        <v>0</v>
      </c>
      <c r="BL49" s="602">
        <v>0</v>
      </c>
      <c r="BM49" s="602">
        <v>0</v>
      </c>
      <c r="BN49" s="602">
        <v>0</v>
      </c>
      <c r="BO49" s="602">
        <v>13520.699999999999</v>
      </c>
      <c r="BP49" s="602">
        <v>13884.51</v>
      </c>
      <c r="BQ49" s="602">
        <v>14856.48</v>
      </c>
      <c r="BR49" s="602">
        <v>14785.89</v>
      </c>
      <c r="BS49" s="602">
        <v>14753.309999999998</v>
      </c>
      <c r="BT49" s="602">
        <v>14557.83</v>
      </c>
      <c r="BU49" s="707">
        <v>14480.4</v>
      </c>
      <c r="BV49" s="602">
        <v>0</v>
      </c>
      <c r="BW49" s="602">
        <v>0</v>
      </c>
      <c r="BX49" s="602">
        <v>0</v>
      </c>
      <c r="BY49" s="602">
        <v>0</v>
      </c>
      <c r="BZ49" s="602">
        <v>0</v>
      </c>
      <c r="CA49" s="602">
        <v>40004.620000000003</v>
      </c>
      <c r="CB49" s="602">
        <v>41898.320000000007</v>
      </c>
      <c r="CC49" s="602">
        <v>0</v>
      </c>
      <c r="CD49" s="602">
        <v>0</v>
      </c>
      <c r="CE49" s="602">
        <v>0</v>
      </c>
      <c r="CF49" s="602">
        <v>0</v>
      </c>
      <c r="CG49" s="602">
        <v>0</v>
      </c>
      <c r="CH49" s="602">
        <v>0</v>
      </c>
      <c r="CI49" s="602">
        <v>0</v>
      </c>
      <c r="CJ49" s="602">
        <v>0</v>
      </c>
      <c r="CK49" s="602">
        <v>0</v>
      </c>
      <c r="CL49" s="602">
        <v>0</v>
      </c>
      <c r="CM49" s="602">
        <v>0</v>
      </c>
      <c r="CN49" s="707">
        <v>0</v>
      </c>
      <c r="CO49" s="602">
        <v>0</v>
      </c>
      <c r="CP49" s="602">
        <v>0</v>
      </c>
      <c r="CQ49" s="602">
        <v>0</v>
      </c>
      <c r="CR49" s="602">
        <v>0</v>
      </c>
      <c r="CS49" s="602">
        <v>0</v>
      </c>
      <c r="CT49" s="602">
        <v>0</v>
      </c>
      <c r="CU49" s="602">
        <v>0</v>
      </c>
      <c r="CV49" s="602">
        <v>0</v>
      </c>
      <c r="CW49" s="602">
        <v>0</v>
      </c>
      <c r="CX49" s="602">
        <v>0</v>
      </c>
      <c r="CY49" s="602">
        <v>0</v>
      </c>
      <c r="CZ49" s="602">
        <v>0</v>
      </c>
    </row>
    <row r="50" spans="1:104" x14ac:dyDescent="0.25">
      <c r="A50" s="183">
        <v>4484</v>
      </c>
      <c r="B50" s="183">
        <v>455646</v>
      </c>
      <c r="C50" s="27">
        <v>1026138</v>
      </c>
      <c r="D50" s="14">
        <v>1629486717</v>
      </c>
      <c r="F50" s="27" t="s">
        <v>1296</v>
      </c>
      <c r="G50" s="12" t="s">
        <v>692</v>
      </c>
      <c r="H50" s="27" t="s">
        <v>1433</v>
      </c>
      <c r="I50" s="12" t="s">
        <v>693</v>
      </c>
      <c r="J50" s="601">
        <v>0</v>
      </c>
      <c r="K50" s="601">
        <v>0</v>
      </c>
      <c r="L50" s="601">
        <v>0</v>
      </c>
      <c r="M50" s="601">
        <v>0</v>
      </c>
      <c r="N50" s="601">
        <v>0</v>
      </c>
      <c r="O50" s="601">
        <v>0</v>
      </c>
      <c r="P50" s="707">
        <v>0</v>
      </c>
      <c r="Q50" s="601">
        <v>0</v>
      </c>
      <c r="R50" s="601">
        <v>0</v>
      </c>
      <c r="S50" s="601">
        <v>0</v>
      </c>
      <c r="T50" s="601">
        <v>0</v>
      </c>
      <c r="U50" s="601">
        <v>0</v>
      </c>
      <c r="V50" s="601">
        <v>0</v>
      </c>
      <c r="W50" s="601">
        <v>0</v>
      </c>
      <c r="X50" s="601">
        <v>0</v>
      </c>
      <c r="Y50" s="601">
        <v>0</v>
      </c>
      <c r="Z50" s="601">
        <v>0</v>
      </c>
      <c r="AA50" s="601">
        <v>0</v>
      </c>
      <c r="AB50" s="601">
        <v>0</v>
      </c>
      <c r="AC50" s="601">
        <v>19021.79</v>
      </c>
      <c r="AD50" s="601">
        <v>19084.75</v>
      </c>
      <c r="AE50" s="601">
        <v>20296.73</v>
      </c>
      <c r="AF50" s="601">
        <v>20430.52</v>
      </c>
      <c r="AG50" s="601">
        <v>20052.759999999998</v>
      </c>
      <c r="AH50" s="601">
        <v>20013.41</v>
      </c>
      <c r="AI50" s="707">
        <v>19641.36</v>
      </c>
      <c r="AJ50" s="601">
        <v>0</v>
      </c>
      <c r="AK50" s="601">
        <v>0</v>
      </c>
      <c r="AL50" s="601">
        <v>0</v>
      </c>
      <c r="AM50" s="601">
        <v>0</v>
      </c>
      <c r="AN50" s="601">
        <v>0</v>
      </c>
      <c r="AO50" s="601">
        <v>42967.590000000004</v>
      </c>
      <c r="AP50" s="601">
        <v>44728.14</v>
      </c>
      <c r="AQ50" s="601">
        <v>0</v>
      </c>
      <c r="AR50" s="601">
        <v>0</v>
      </c>
      <c r="AS50" s="601">
        <v>0</v>
      </c>
      <c r="AT50" s="601">
        <v>0</v>
      </c>
      <c r="AU50" s="601">
        <v>0</v>
      </c>
      <c r="AV50" s="602">
        <v>0</v>
      </c>
      <c r="AW50" s="602">
        <v>0</v>
      </c>
      <c r="AX50" s="602">
        <v>0</v>
      </c>
      <c r="AY50" s="602">
        <v>0</v>
      </c>
      <c r="AZ50" s="602">
        <v>0</v>
      </c>
      <c r="BA50" s="602">
        <v>0</v>
      </c>
      <c r="BB50" s="707">
        <v>0</v>
      </c>
      <c r="BC50" s="602">
        <v>0</v>
      </c>
      <c r="BD50" s="602">
        <v>0</v>
      </c>
      <c r="BE50" s="602">
        <v>0</v>
      </c>
      <c r="BF50" s="602">
        <v>0</v>
      </c>
      <c r="BG50" s="602">
        <v>0</v>
      </c>
      <c r="BH50" s="602">
        <v>0</v>
      </c>
      <c r="BI50" s="602">
        <v>0</v>
      </c>
      <c r="BJ50" s="602">
        <v>0</v>
      </c>
      <c r="BK50" s="602">
        <v>0</v>
      </c>
      <c r="BL50" s="602">
        <v>0</v>
      </c>
      <c r="BM50" s="602">
        <v>0</v>
      </c>
      <c r="BN50" s="602">
        <v>0</v>
      </c>
      <c r="BO50" s="602">
        <v>0</v>
      </c>
      <c r="BP50" s="602">
        <v>0</v>
      </c>
      <c r="BQ50" s="602">
        <v>0</v>
      </c>
      <c r="BR50" s="602">
        <v>0</v>
      </c>
      <c r="BS50" s="602">
        <v>0</v>
      </c>
      <c r="BT50" s="602">
        <v>0</v>
      </c>
      <c r="BU50" s="707">
        <v>0</v>
      </c>
      <c r="BV50" s="602">
        <v>0</v>
      </c>
      <c r="BW50" s="602">
        <v>0</v>
      </c>
      <c r="BX50" s="602">
        <v>0</v>
      </c>
      <c r="BY50" s="602">
        <v>0</v>
      </c>
      <c r="BZ50" s="602">
        <v>0</v>
      </c>
      <c r="CA50" s="602">
        <v>0</v>
      </c>
      <c r="CB50" s="602">
        <v>0</v>
      </c>
      <c r="CC50" s="602">
        <v>0</v>
      </c>
      <c r="CD50" s="602">
        <v>0</v>
      </c>
      <c r="CE50" s="602">
        <v>0</v>
      </c>
      <c r="CF50" s="602">
        <v>0</v>
      </c>
      <c r="CG50" s="602">
        <v>0</v>
      </c>
      <c r="CH50" s="602">
        <v>26018.22</v>
      </c>
      <c r="CI50" s="602">
        <v>26978.36</v>
      </c>
      <c r="CJ50" s="602">
        <v>28150.989999999998</v>
      </c>
      <c r="CK50" s="602">
        <v>28694.02</v>
      </c>
      <c r="CL50" s="602">
        <v>28552.36</v>
      </c>
      <c r="CM50" s="602">
        <v>28229.69</v>
      </c>
      <c r="CN50" s="707">
        <v>27619.989999999998</v>
      </c>
      <c r="CO50" s="602">
        <v>0</v>
      </c>
      <c r="CP50" s="602">
        <v>0</v>
      </c>
      <c r="CQ50" s="602">
        <v>0</v>
      </c>
      <c r="CR50" s="602">
        <v>0</v>
      </c>
      <c r="CS50" s="602">
        <v>0</v>
      </c>
      <c r="CT50" s="602">
        <v>59700.69</v>
      </c>
      <c r="CU50" s="602">
        <v>63198.3</v>
      </c>
      <c r="CV50" s="602">
        <v>0</v>
      </c>
      <c r="CW50" s="602">
        <v>0</v>
      </c>
      <c r="CX50" s="602">
        <v>0</v>
      </c>
      <c r="CY50" s="602">
        <v>0</v>
      </c>
      <c r="CZ50" s="602">
        <v>0</v>
      </c>
    </row>
    <row r="51" spans="1:104" x14ac:dyDescent="0.25">
      <c r="A51" s="183">
        <v>4688</v>
      </c>
      <c r="B51" s="183">
        <v>455651</v>
      </c>
      <c r="C51" s="27">
        <v>1013401</v>
      </c>
      <c r="D51" s="14">
        <v>1811018476</v>
      </c>
      <c r="F51" s="27" t="s">
        <v>1293</v>
      </c>
      <c r="G51" s="12" t="s">
        <v>252</v>
      </c>
      <c r="H51" s="27" t="s">
        <v>1356</v>
      </c>
      <c r="I51" s="12" t="s">
        <v>253</v>
      </c>
      <c r="J51" s="601">
        <v>31159.05</v>
      </c>
      <c r="K51" s="601">
        <v>32000.05</v>
      </c>
      <c r="L51" s="601">
        <v>34110.959999999999</v>
      </c>
      <c r="M51" s="601">
        <v>34430.54</v>
      </c>
      <c r="N51" s="601">
        <v>33976.400000000001</v>
      </c>
      <c r="O51" s="601">
        <v>34750.120000000003</v>
      </c>
      <c r="P51" s="707">
        <v>33397.99</v>
      </c>
      <c r="Q51" s="601">
        <v>0</v>
      </c>
      <c r="R51" s="601">
        <v>0</v>
      </c>
      <c r="S51" s="601">
        <v>0</v>
      </c>
      <c r="T51" s="601">
        <v>0</v>
      </c>
      <c r="U51" s="601">
        <v>0</v>
      </c>
      <c r="V51" s="601">
        <v>92296.68</v>
      </c>
      <c r="W51" s="601">
        <v>98351.520000000019</v>
      </c>
      <c r="X51" s="601">
        <v>0</v>
      </c>
      <c r="Y51" s="601">
        <v>0</v>
      </c>
      <c r="Z51" s="601">
        <v>0</v>
      </c>
      <c r="AA51" s="601">
        <v>0</v>
      </c>
      <c r="AB51" s="601">
        <v>0</v>
      </c>
      <c r="AC51" s="601">
        <v>14498.84</v>
      </c>
      <c r="AD51" s="601">
        <v>14582.94</v>
      </c>
      <c r="AE51" s="601">
        <v>15659.42</v>
      </c>
      <c r="AF51" s="601">
        <v>15037.08</v>
      </c>
      <c r="AG51" s="601">
        <v>14952.98</v>
      </c>
      <c r="AH51" s="601">
        <v>14608.17</v>
      </c>
      <c r="AI51" s="707">
        <v>14673.23</v>
      </c>
      <c r="AJ51" s="601">
        <v>0</v>
      </c>
      <c r="AK51" s="601">
        <v>0</v>
      </c>
      <c r="AL51" s="601">
        <v>0</v>
      </c>
      <c r="AM51" s="601">
        <v>0</v>
      </c>
      <c r="AN51" s="601">
        <v>0</v>
      </c>
      <c r="AO51" s="601">
        <v>42453.599999999999</v>
      </c>
      <c r="AP51" s="601">
        <v>42523.020000000004</v>
      </c>
      <c r="AQ51" s="601">
        <v>0</v>
      </c>
      <c r="AR51" s="601">
        <v>0</v>
      </c>
      <c r="AS51" s="601">
        <v>0</v>
      </c>
      <c r="AT51" s="601">
        <v>0</v>
      </c>
      <c r="AU51" s="601">
        <v>0</v>
      </c>
      <c r="AV51" s="602">
        <v>0</v>
      </c>
      <c r="AW51" s="602">
        <v>0</v>
      </c>
      <c r="AX51" s="602">
        <v>0</v>
      </c>
      <c r="AY51" s="602">
        <v>0</v>
      </c>
      <c r="AZ51" s="602">
        <v>0</v>
      </c>
      <c r="BA51" s="602">
        <v>0</v>
      </c>
      <c r="BB51" s="707">
        <v>0</v>
      </c>
      <c r="BC51" s="602">
        <v>0</v>
      </c>
      <c r="BD51" s="602">
        <v>0</v>
      </c>
      <c r="BE51" s="602">
        <v>0</v>
      </c>
      <c r="BF51" s="602">
        <v>0</v>
      </c>
      <c r="BG51" s="602">
        <v>0</v>
      </c>
      <c r="BH51" s="602">
        <v>0</v>
      </c>
      <c r="BI51" s="602">
        <v>0</v>
      </c>
      <c r="BJ51" s="602">
        <v>0</v>
      </c>
      <c r="BK51" s="602">
        <v>0</v>
      </c>
      <c r="BL51" s="602">
        <v>0</v>
      </c>
      <c r="BM51" s="602">
        <v>0</v>
      </c>
      <c r="BN51" s="602">
        <v>0</v>
      </c>
      <c r="BO51" s="602">
        <v>0</v>
      </c>
      <c r="BP51" s="602">
        <v>0</v>
      </c>
      <c r="BQ51" s="602">
        <v>0</v>
      </c>
      <c r="BR51" s="602">
        <v>0</v>
      </c>
      <c r="BS51" s="602">
        <v>0</v>
      </c>
      <c r="BT51" s="602">
        <v>0</v>
      </c>
      <c r="BU51" s="707">
        <v>0</v>
      </c>
      <c r="BV51" s="602">
        <v>0</v>
      </c>
      <c r="BW51" s="602">
        <v>0</v>
      </c>
      <c r="BX51" s="602">
        <v>0</v>
      </c>
      <c r="BY51" s="602">
        <v>0</v>
      </c>
      <c r="BZ51" s="602">
        <v>0</v>
      </c>
      <c r="CA51" s="602">
        <v>0</v>
      </c>
      <c r="CB51" s="602">
        <v>0</v>
      </c>
      <c r="CC51" s="602">
        <v>0</v>
      </c>
      <c r="CD51" s="602">
        <v>0</v>
      </c>
      <c r="CE51" s="602">
        <v>0</v>
      </c>
      <c r="CF51" s="602">
        <v>0</v>
      </c>
      <c r="CG51" s="602">
        <v>0</v>
      </c>
      <c r="CH51" s="602">
        <v>0</v>
      </c>
      <c r="CI51" s="602">
        <v>0</v>
      </c>
      <c r="CJ51" s="602">
        <v>0</v>
      </c>
      <c r="CK51" s="602">
        <v>0</v>
      </c>
      <c r="CL51" s="602">
        <v>0</v>
      </c>
      <c r="CM51" s="602">
        <v>0</v>
      </c>
      <c r="CN51" s="707">
        <v>0</v>
      </c>
      <c r="CO51" s="602">
        <v>0</v>
      </c>
      <c r="CP51" s="602">
        <v>0</v>
      </c>
      <c r="CQ51" s="602">
        <v>0</v>
      </c>
      <c r="CR51" s="602">
        <v>0</v>
      </c>
      <c r="CS51" s="602">
        <v>0</v>
      </c>
      <c r="CT51" s="602">
        <v>0</v>
      </c>
      <c r="CU51" s="602">
        <v>0</v>
      </c>
      <c r="CV51" s="602">
        <v>0</v>
      </c>
      <c r="CW51" s="602">
        <v>0</v>
      </c>
      <c r="CX51" s="602">
        <v>0</v>
      </c>
      <c r="CY51" s="602">
        <v>0</v>
      </c>
      <c r="CZ51" s="602">
        <v>0</v>
      </c>
    </row>
    <row r="52" spans="1:104" x14ac:dyDescent="0.25">
      <c r="A52" s="183">
        <v>5206</v>
      </c>
      <c r="B52" s="183">
        <v>455652</v>
      </c>
      <c r="C52" s="27">
        <v>1013349</v>
      </c>
      <c r="D52" s="14">
        <v>1295856870</v>
      </c>
      <c r="F52" s="27" t="s">
        <v>1267</v>
      </c>
      <c r="G52" s="12" t="s">
        <v>1023</v>
      </c>
      <c r="H52" s="27" t="s">
        <v>1428</v>
      </c>
      <c r="I52" s="12" t="s">
        <v>1024</v>
      </c>
      <c r="J52" s="601">
        <v>11953.5</v>
      </c>
      <c r="K52" s="601">
        <v>12370.34</v>
      </c>
      <c r="L52" s="601">
        <v>12309.039999999999</v>
      </c>
      <c r="M52" s="601">
        <v>12419.380000000001</v>
      </c>
      <c r="N52" s="601">
        <v>13032.38</v>
      </c>
      <c r="O52" s="601">
        <v>12223.220000000001</v>
      </c>
      <c r="P52" s="707">
        <v>11311.640000000001</v>
      </c>
      <c r="Q52" s="601">
        <v>0</v>
      </c>
      <c r="R52" s="601">
        <v>0</v>
      </c>
      <c r="S52" s="601">
        <v>0</v>
      </c>
      <c r="T52" s="601">
        <v>0</v>
      </c>
      <c r="U52" s="601">
        <v>0</v>
      </c>
      <c r="V52" s="601">
        <v>29730.600000000002</v>
      </c>
      <c r="W52" s="601">
        <v>35640.06</v>
      </c>
      <c r="X52" s="601">
        <v>0</v>
      </c>
      <c r="Y52" s="601">
        <v>0</v>
      </c>
      <c r="Z52" s="601">
        <v>0</v>
      </c>
      <c r="AA52" s="601">
        <v>0</v>
      </c>
      <c r="AB52" s="601">
        <v>0</v>
      </c>
      <c r="AC52" s="601">
        <v>0</v>
      </c>
      <c r="AD52" s="601">
        <v>0</v>
      </c>
      <c r="AE52" s="601">
        <v>0</v>
      </c>
      <c r="AF52" s="601">
        <v>0</v>
      </c>
      <c r="AG52" s="601">
        <v>0</v>
      </c>
      <c r="AH52" s="601">
        <v>0</v>
      </c>
      <c r="AI52" s="707">
        <v>0</v>
      </c>
      <c r="AJ52" s="601">
        <v>0</v>
      </c>
      <c r="AK52" s="601">
        <v>0</v>
      </c>
      <c r="AL52" s="601">
        <v>0</v>
      </c>
      <c r="AM52" s="601">
        <v>0</v>
      </c>
      <c r="AN52" s="601">
        <v>0</v>
      </c>
      <c r="AO52" s="601">
        <v>0</v>
      </c>
      <c r="AP52" s="601">
        <v>0</v>
      </c>
      <c r="AQ52" s="601">
        <v>0</v>
      </c>
      <c r="AR52" s="601">
        <v>0</v>
      </c>
      <c r="AS52" s="601">
        <v>0</v>
      </c>
      <c r="AT52" s="601">
        <v>0</v>
      </c>
      <c r="AU52" s="601">
        <v>0</v>
      </c>
      <c r="AV52" s="602">
        <v>15864.44</v>
      </c>
      <c r="AW52" s="602">
        <v>16134.159999999998</v>
      </c>
      <c r="AX52" s="602">
        <v>16845.240000000002</v>
      </c>
      <c r="AY52" s="602">
        <v>17286.599999999999</v>
      </c>
      <c r="AZ52" s="602">
        <v>17090.439999999999</v>
      </c>
      <c r="BA52" s="602">
        <v>16354.84</v>
      </c>
      <c r="BB52" s="707">
        <v>16123.2</v>
      </c>
      <c r="BC52" s="602">
        <v>0</v>
      </c>
      <c r="BD52" s="602">
        <v>0</v>
      </c>
      <c r="BE52" s="602">
        <v>0</v>
      </c>
      <c r="BF52" s="602">
        <v>0</v>
      </c>
      <c r="BG52" s="602">
        <v>0</v>
      </c>
      <c r="BH52" s="602">
        <v>39640.800000000003</v>
      </c>
      <c r="BI52" s="602">
        <v>48067.149999999994</v>
      </c>
      <c r="BJ52" s="602">
        <v>0</v>
      </c>
      <c r="BK52" s="602">
        <v>0</v>
      </c>
      <c r="BL52" s="602">
        <v>0</v>
      </c>
      <c r="BM52" s="602">
        <v>0</v>
      </c>
      <c r="BN52" s="602">
        <v>0</v>
      </c>
      <c r="BO52" s="602">
        <v>22631.96</v>
      </c>
      <c r="BP52" s="602">
        <v>23956.039999999997</v>
      </c>
      <c r="BQ52" s="602">
        <v>26040.239999999998</v>
      </c>
      <c r="BR52" s="602">
        <v>26898.44</v>
      </c>
      <c r="BS52" s="602">
        <v>25414.98</v>
      </c>
      <c r="BT52" s="602">
        <v>26628.720000000001</v>
      </c>
      <c r="BU52" s="707">
        <v>25831.54</v>
      </c>
      <c r="BV52" s="602">
        <v>0</v>
      </c>
      <c r="BW52" s="602">
        <v>0</v>
      </c>
      <c r="BX52" s="602">
        <v>0</v>
      </c>
      <c r="BY52" s="602">
        <v>0</v>
      </c>
      <c r="BZ52" s="602">
        <v>0</v>
      </c>
      <c r="CA52" s="602">
        <v>58943.8</v>
      </c>
      <c r="CB52" s="602">
        <v>74691.98</v>
      </c>
      <c r="CC52" s="602">
        <v>0</v>
      </c>
      <c r="CD52" s="602">
        <v>0</v>
      </c>
      <c r="CE52" s="602">
        <v>0</v>
      </c>
      <c r="CF52" s="602">
        <v>0</v>
      </c>
      <c r="CG52" s="602">
        <v>0</v>
      </c>
      <c r="CH52" s="602">
        <v>0</v>
      </c>
      <c r="CI52" s="602">
        <v>0</v>
      </c>
      <c r="CJ52" s="602">
        <v>0</v>
      </c>
      <c r="CK52" s="602">
        <v>0</v>
      </c>
      <c r="CL52" s="602">
        <v>0</v>
      </c>
      <c r="CM52" s="602">
        <v>0</v>
      </c>
      <c r="CN52" s="707">
        <v>0</v>
      </c>
      <c r="CO52" s="602">
        <v>0</v>
      </c>
      <c r="CP52" s="602">
        <v>0</v>
      </c>
      <c r="CQ52" s="602">
        <v>0</v>
      </c>
      <c r="CR52" s="602">
        <v>0</v>
      </c>
      <c r="CS52" s="602">
        <v>0</v>
      </c>
      <c r="CT52" s="602">
        <v>0</v>
      </c>
      <c r="CU52" s="602">
        <v>0</v>
      </c>
      <c r="CV52" s="602">
        <v>0</v>
      </c>
      <c r="CW52" s="602">
        <v>0</v>
      </c>
      <c r="CX52" s="602">
        <v>0</v>
      </c>
      <c r="CY52" s="602">
        <v>0</v>
      </c>
      <c r="CZ52" s="602">
        <v>0</v>
      </c>
    </row>
    <row r="53" spans="1:104" x14ac:dyDescent="0.25">
      <c r="A53" s="183">
        <v>4755</v>
      </c>
      <c r="B53" s="183">
        <v>455653</v>
      </c>
      <c r="C53" s="27">
        <v>1027269</v>
      </c>
      <c r="D53" s="14">
        <v>1053783639</v>
      </c>
      <c r="F53" s="27" t="s">
        <v>1298</v>
      </c>
      <c r="G53" s="12" t="s">
        <v>810</v>
      </c>
      <c r="H53" s="27" t="s">
        <v>1390</v>
      </c>
      <c r="I53" s="12" t="s">
        <v>811</v>
      </c>
      <c r="J53" s="601">
        <v>0</v>
      </c>
      <c r="K53" s="601">
        <v>0</v>
      </c>
      <c r="L53" s="601">
        <v>0</v>
      </c>
      <c r="M53" s="601">
        <v>0</v>
      </c>
      <c r="N53" s="601">
        <v>0</v>
      </c>
      <c r="O53" s="601">
        <v>0</v>
      </c>
      <c r="P53" s="707">
        <v>0</v>
      </c>
      <c r="Q53" s="601">
        <v>0</v>
      </c>
      <c r="R53" s="601">
        <v>0</v>
      </c>
      <c r="S53" s="601">
        <v>0</v>
      </c>
      <c r="T53" s="601">
        <v>0</v>
      </c>
      <c r="U53" s="601">
        <v>0</v>
      </c>
      <c r="V53" s="601">
        <v>0</v>
      </c>
      <c r="W53" s="601">
        <v>0</v>
      </c>
      <c r="X53" s="601">
        <v>0</v>
      </c>
      <c r="Y53" s="601">
        <v>0</v>
      </c>
      <c r="Z53" s="601">
        <v>0</v>
      </c>
      <c r="AA53" s="601">
        <v>0</v>
      </c>
      <c r="AB53" s="601">
        <v>0</v>
      </c>
      <c r="AC53" s="601">
        <v>0</v>
      </c>
      <c r="AD53" s="601">
        <v>0</v>
      </c>
      <c r="AE53" s="601">
        <v>0</v>
      </c>
      <c r="AF53" s="601">
        <v>0</v>
      </c>
      <c r="AG53" s="601">
        <v>0</v>
      </c>
      <c r="AH53" s="601">
        <v>0</v>
      </c>
      <c r="AI53" s="707">
        <v>0</v>
      </c>
      <c r="AJ53" s="601">
        <v>0</v>
      </c>
      <c r="AK53" s="601">
        <v>0</v>
      </c>
      <c r="AL53" s="601">
        <v>0</v>
      </c>
      <c r="AM53" s="601">
        <v>0</v>
      </c>
      <c r="AN53" s="601">
        <v>0</v>
      </c>
      <c r="AO53" s="601">
        <v>0</v>
      </c>
      <c r="AP53" s="601">
        <v>0</v>
      </c>
      <c r="AQ53" s="601">
        <v>0</v>
      </c>
      <c r="AR53" s="601">
        <v>0</v>
      </c>
      <c r="AS53" s="601">
        <v>0</v>
      </c>
      <c r="AT53" s="601">
        <v>0</v>
      </c>
      <c r="AU53" s="601">
        <v>0</v>
      </c>
      <c r="AV53" s="602">
        <v>47283.039999999994</v>
      </c>
      <c r="AW53" s="602">
        <v>48965.2</v>
      </c>
      <c r="AX53" s="602">
        <v>53151.039999999994</v>
      </c>
      <c r="AY53" s="602">
        <v>53346.639999999992</v>
      </c>
      <c r="AZ53" s="602">
        <v>52472.959999999999</v>
      </c>
      <c r="BA53" s="602">
        <v>51077.68</v>
      </c>
      <c r="BB53" s="707">
        <v>52823.63</v>
      </c>
      <c r="BC53" s="602">
        <v>0</v>
      </c>
      <c r="BD53" s="602">
        <v>0</v>
      </c>
      <c r="BE53" s="602">
        <v>0</v>
      </c>
      <c r="BF53" s="602">
        <v>0</v>
      </c>
      <c r="BG53" s="602">
        <v>0</v>
      </c>
      <c r="BH53" s="602">
        <v>110330.91</v>
      </c>
      <c r="BI53" s="602">
        <v>147771.36000000002</v>
      </c>
      <c r="BJ53" s="602">
        <v>0</v>
      </c>
      <c r="BK53" s="602">
        <v>0</v>
      </c>
      <c r="BL53" s="602">
        <v>0</v>
      </c>
      <c r="BM53" s="602">
        <v>0</v>
      </c>
      <c r="BN53" s="602">
        <v>0</v>
      </c>
      <c r="BO53" s="602">
        <v>29353.039999999997</v>
      </c>
      <c r="BP53" s="602">
        <v>29679.039999999997</v>
      </c>
      <c r="BQ53" s="602">
        <v>33643.199999999997</v>
      </c>
      <c r="BR53" s="602">
        <v>33291.119999999995</v>
      </c>
      <c r="BS53" s="602">
        <v>32613.039999999997</v>
      </c>
      <c r="BT53" s="602">
        <v>31256.879999999997</v>
      </c>
      <c r="BU53" s="707">
        <v>31616.04</v>
      </c>
      <c r="BV53" s="602">
        <v>0</v>
      </c>
      <c r="BW53" s="602">
        <v>0</v>
      </c>
      <c r="BX53" s="602">
        <v>0</v>
      </c>
      <c r="BY53" s="602">
        <v>0</v>
      </c>
      <c r="BZ53" s="602">
        <v>0</v>
      </c>
      <c r="CA53" s="602">
        <v>68440.41</v>
      </c>
      <c r="CB53" s="602">
        <v>91557.529999999984</v>
      </c>
      <c r="CC53" s="602">
        <v>0</v>
      </c>
      <c r="CD53" s="602">
        <v>0</v>
      </c>
      <c r="CE53" s="602">
        <v>0</v>
      </c>
      <c r="CF53" s="602">
        <v>0</v>
      </c>
      <c r="CG53" s="602">
        <v>0</v>
      </c>
      <c r="CH53" s="602">
        <v>0</v>
      </c>
      <c r="CI53" s="602">
        <v>0</v>
      </c>
      <c r="CJ53" s="602">
        <v>0</v>
      </c>
      <c r="CK53" s="602">
        <v>0</v>
      </c>
      <c r="CL53" s="602">
        <v>0</v>
      </c>
      <c r="CM53" s="602">
        <v>0</v>
      </c>
      <c r="CN53" s="707">
        <v>0</v>
      </c>
      <c r="CO53" s="602">
        <v>0</v>
      </c>
      <c r="CP53" s="602">
        <v>0</v>
      </c>
      <c r="CQ53" s="602">
        <v>0</v>
      </c>
      <c r="CR53" s="602">
        <v>0</v>
      </c>
      <c r="CS53" s="602">
        <v>0</v>
      </c>
      <c r="CT53" s="602">
        <v>0</v>
      </c>
      <c r="CU53" s="602">
        <v>0</v>
      </c>
      <c r="CV53" s="602">
        <v>0</v>
      </c>
      <c r="CW53" s="602">
        <v>0</v>
      </c>
      <c r="CX53" s="602">
        <v>0</v>
      </c>
      <c r="CY53" s="602">
        <v>0</v>
      </c>
      <c r="CZ53" s="602">
        <v>0</v>
      </c>
    </row>
    <row r="54" spans="1:104" x14ac:dyDescent="0.25">
      <c r="A54" s="183">
        <v>4651</v>
      </c>
      <c r="B54" s="183">
        <v>455662</v>
      </c>
      <c r="C54" s="27">
        <v>1012908</v>
      </c>
      <c r="D54" s="14">
        <v>1316068778</v>
      </c>
      <c r="F54" s="27" t="s">
        <v>1408</v>
      </c>
      <c r="G54" s="12" t="s">
        <v>774</v>
      </c>
      <c r="H54" s="27" t="s">
        <v>1486</v>
      </c>
      <c r="I54" s="12" t="s">
        <v>775</v>
      </c>
      <c r="J54" s="601">
        <v>0</v>
      </c>
      <c r="K54" s="601">
        <v>0</v>
      </c>
      <c r="L54" s="601">
        <v>0</v>
      </c>
      <c r="M54" s="601">
        <v>0</v>
      </c>
      <c r="N54" s="601">
        <v>0</v>
      </c>
      <c r="O54" s="601">
        <v>0</v>
      </c>
      <c r="P54" s="707">
        <v>0</v>
      </c>
      <c r="Q54" s="601">
        <v>0</v>
      </c>
      <c r="R54" s="601">
        <v>0</v>
      </c>
      <c r="S54" s="601">
        <v>0</v>
      </c>
      <c r="T54" s="601">
        <v>0</v>
      </c>
      <c r="U54" s="601">
        <v>0</v>
      </c>
      <c r="V54" s="601">
        <v>0</v>
      </c>
      <c r="W54" s="601">
        <v>0</v>
      </c>
      <c r="X54" s="601">
        <v>0</v>
      </c>
      <c r="Y54" s="601">
        <v>0</v>
      </c>
      <c r="Z54" s="601">
        <v>0</v>
      </c>
      <c r="AA54" s="601">
        <v>0</v>
      </c>
      <c r="AB54" s="601">
        <v>0</v>
      </c>
      <c r="AC54" s="601">
        <v>0</v>
      </c>
      <c r="AD54" s="601">
        <v>0</v>
      </c>
      <c r="AE54" s="601">
        <v>0</v>
      </c>
      <c r="AF54" s="601">
        <v>0</v>
      </c>
      <c r="AG54" s="601">
        <v>0</v>
      </c>
      <c r="AH54" s="601">
        <v>0</v>
      </c>
      <c r="AI54" s="707">
        <v>0</v>
      </c>
      <c r="AJ54" s="601">
        <v>0</v>
      </c>
      <c r="AK54" s="601">
        <v>0</v>
      </c>
      <c r="AL54" s="601">
        <v>0</v>
      </c>
      <c r="AM54" s="601">
        <v>0</v>
      </c>
      <c r="AN54" s="601">
        <v>0</v>
      </c>
      <c r="AO54" s="601">
        <v>27592.62</v>
      </c>
      <c r="AP54" s="601">
        <v>29984.039999999997</v>
      </c>
      <c r="AQ54" s="601">
        <v>0</v>
      </c>
      <c r="AR54" s="601">
        <v>0</v>
      </c>
      <c r="AS54" s="601">
        <v>0</v>
      </c>
      <c r="AT54" s="601">
        <v>0</v>
      </c>
      <c r="AU54" s="601">
        <v>0</v>
      </c>
      <c r="AV54" s="602">
        <v>0</v>
      </c>
      <c r="AW54" s="602">
        <v>0</v>
      </c>
      <c r="AX54" s="602">
        <v>0</v>
      </c>
      <c r="AY54" s="602">
        <v>0</v>
      </c>
      <c r="AZ54" s="602">
        <v>0</v>
      </c>
      <c r="BA54" s="602">
        <v>0</v>
      </c>
      <c r="BB54" s="707">
        <v>0</v>
      </c>
      <c r="BC54" s="602">
        <v>0</v>
      </c>
      <c r="BD54" s="602">
        <v>0</v>
      </c>
      <c r="BE54" s="602">
        <v>0</v>
      </c>
      <c r="BF54" s="602">
        <v>0</v>
      </c>
      <c r="BG54" s="602">
        <v>0</v>
      </c>
      <c r="BH54" s="602">
        <v>35221.32</v>
      </c>
      <c r="BI54" s="602">
        <v>35960.19</v>
      </c>
      <c r="BJ54" s="602">
        <v>0</v>
      </c>
      <c r="BK54" s="602">
        <v>0</v>
      </c>
      <c r="BL54" s="602">
        <v>0</v>
      </c>
      <c r="BM54" s="602">
        <v>0</v>
      </c>
      <c r="BN54" s="602">
        <v>0</v>
      </c>
      <c r="BO54" s="602">
        <v>0</v>
      </c>
      <c r="BP54" s="602">
        <v>0</v>
      </c>
      <c r="BQ54" s="602">
        <v>0</v>
      </c>
      <c r="BR54" s="602">
        <v>0</v>
      </c>
      <c r="BS54" s="602">
        <v>0</v>
      </c>
      <c r="BT54" s="602">
        <v>0</v>
      </c>
      <c r="BU54" s="707">
        <v>0</v>
      </c>
      <c r="BV54" s="602">
        <v>0</v>
      </c>
      <c r="BW54" s="602">
        <v>0</v>
      </c>
      <c r="BX54" s="602">
        <v>0</v>
      </c>
      <c r="BY54" s="602">
        <v>0</v>
      </c>
      <c r="BZ54" s="602">
        <v>0</v>
      </c>
      <c r="CA54" s="602">
        <v>43354.289999999994</v>
      </c>
      <c r="CB54" s="602">
        <v>46984.979999999996</v>
      </c>
      <c r="CC54" s="602">
        <v>0</v>
      </c>
      <c r="CD54" s="602">
        <v>0</v>
      </c>
      <c r="CE54" s="602">
        <v>0</v>
      </c>
      <c r="CF54" s="602">
        <v>0</v>
      </c>
      <c r="CG54" s="602">
        <v>0</v>
      </c>
      <c r="CH54" s="602">
        <v>0</v>
      </c>
      <c r="CI54" s="602">
        <v>0</v>
      </c>
      <c r="CJ54" s="602">
        <v>0</v>
      </c>
      <c r="CK54" s="602">
        <v>0</v>
      </c>
      <c r="CL54" s="602">
        <v>0</v>
      </c>
      <c r="CM54" s="602">
        <v>0</v>
      </c>
      <c r="CN54" s="707">
        <v>0</v>
      </c>
      <c r="CO54" s="602">
        <v>0</v>
      </c>
      <c r="CP54" s="602">
        <v>0</v>
      </c>
      <c r="CQ54" s="602">
        <v>0</v>
      </c>
      <c r="CR54" s="602">
        <v>0</v>
      </c>
      <c r="CS54" s="602">
        <v>0</v>
      </c>
      <c r="CT54" s="602">
        <v>0</v>
      </c>
      <c r="CU54" s="602">
        <v>0</v>
      </c>
      <c r="CV54" s="602">
        <v>0</v>
      </c>
      <c r="CW54" s="602">
        <v>0</v>
      </c>
      <c r="CX54" s="602">
        <v>0</v>
      </c>
      <c r="CY54" s="602">
        <v>0</v>
      </c>
      <c r="CZ54" s="602">
        <v>0</v>
      </c>
    </row>
    <row r="55" spans="1:104" x14ac:dyDescent="0.25">
      <c r="A55" s="183">
        <v>5231</v>
      </c>
      <c r="B55" s="183">
        <v>455675</v>
      </c>
      <c r="C55" s="27">
        <v>1026728</v>
      </c>
      <c r="D55" s="14">
        <v>1073902631</v>
      </c>
      <c r="F55" s="27" t="s">
        <v>1272</v>
      </c>
      <c r="G55" s="12" t="s">
        <v>1043</v>
      </c>
      <c r="H55" s="27" t="s">
        <v>1283</v>
      </c>
      <c r="I55" s="12" t="s">
        <v>1044</v>
      </c>
      <c r="J55" s="601">
        <v>18938.36</v>
      </c>
      <c r="K55" s="601">
        <v>19453.419999999998</v>
      </c>
      <c r="L55" s="601">
        <v>19869.43</v>
      </c>
      <c r="M55" s="601">
        <v>19730.759999999998</v>
      </c>
      <c r="N55" s="601">
        <v>18680.829999999998</v>
      </c>
      <c r="O55" s="601">
        <v>19433.609999999997</v>
      </c>
      <c r="P55" s="707">
        <v>18424.79</v>
      </c>
      <c r="Q55" s="601">
        <v>0</v>
      </c>
      <c r="R55" s="601">
        <v>0</v>
      </c>
      <c r="S55" s="601">
        <v>0</v>
      </c>
      <c r="T55" s="601">
        <v>0</v>
      </c>
      <c r="U55" s="601">
        <v>0</v>
      </c>
      <c r="V55" s="601">
        <v>18469.48</v>
      </c>
      <c r="W55" s="601">
        <v>30329.65</v>
      </c>
      <c r="X55" s="601">
        <v>0</v>
      </c>
      <c r="Y55" s="601">
        <v>0</v>
      </c>
      <c r="Z55" s="601">
        <v>0</v>
      </c>
      <c r="AA55" s="601">
        <v>0</v>
      </c>
      <c r="AB55" s="601">
        <v>0</v>
      </c>
      <c r="AC55" s="601">
        <v>0</v>
      </c>
      <c r="AD55" s="601">
        <v>0</v>
      </c>
      <c r="AE55" s="601">
        <v>0</v>
      </c>
      <c r="AF55" s="601">
        <v>0</v>
      </c>
      <c r="AG55" s="601">
        <v>0</v>
      </c>
      <c r="AH55" s="601">
        <v>0</v>
      </c>
      <c r="AI55" s="707">
        <v>0</v>
      </c>
      <c r="AJ55" s="601">
        <v>0</v>
      </c>
      <c r="AK55" s="601">
        <v>0</v>
      </c>
      <c r="AL55" s="601">
        <v>0</v>
      </c>
      <c r="AM55" s="601">
        <v>0</v>
      </c>
      <c r="AN55" s="601">
        <v>0</v>
      </c>
      <c r="AO55" s="601">
        <v>0</v>
      </c>
      <c r="AP55" s="601">
        <v>0</v>
      </c>
      <c r="AQ55" s="601">
        <v>0</v>
      </c>
      <c r="AR55" s="601">
        <v>0</v>
      </c>
      <c r="AS55" s="601">
        <v>0</v>
      </c>
      <c r="AT55" s="601">
        <v>0</v>
      </c>
      <c r="AU55" s="601">
        <v>0</v>
      </c>
      <c r="AV55" s="602">
        <v>0</v>
      </c>
      <c r="AW55" s="602">
        <v>0</v>
      </c>
      <c r="AX55" s="602">
        <v>0</v>
      </c>
      <c r="AY55" s="602">
        <v>0</v>
      </c>
      <c r="AZ55" s="602">
        <v>0</v>
      </c>
      <c r="BA55" s="602">
        <v>0</v>
      </c>
      <c r="BB55" s="707">
        <v>0</v>
      </c>
      <c r="BC55" s="602">
        <v>0</v>
      </c>
      <c r="BD55" s="602">
        <v>0</v>
      </c>
      <c r="BE55" s="602">
        <v>0</v>
      </c>
      <c r="BF55" s="602">
        <v>0</v>
      </c>
      <c r="BG55" s="602">
        <v>0</v>
      </c>
      <c r="BH55" s="602">
        <v>0</v>
      </c>
      <c r="BI55" s="602">
        <v>0</v>
      </c>
      <c r="BJ55" s="602">
        <v>0</v>
      </c>
      <c r="BK55" s="602">
        <v>0</v>
      </c>
      <c r="BL55" s="602">
        <v>0</v>
      </c>
      <c r="BM55" s="602">
        <v>0</v>
      </c>
      <c r="BN55" s="602">
        <v>0</v>
      </c>
      <c r="BO55" s="602">
        <v>13550.039999999999</v>
      </c>
      <c r="BP55" s="602">
        <v>14223.58</v>
      </c>
      <c r="BQ55" s="602">
        <v>14758.449999999999</v>
      </c>
      <c r="BR55" s="602">
        <v>14580.159999999998</v>
      </c>
      <c r="BS55" s="602">
        <v>15194.269999999999</v>
      </c>
      <c r="BT55" s="602">
        <v>15491.42</v>
      </c>
      <c r="BU55" s="707">
        <v>15041.429999999998</v>
      </c>
      <c r="BV55" s="602">
        <v>0</v>
      </c>
      <c r="BW55" s="602">
        <v>0</v>
      </c>
      <c r="BX55" s="602">
        <v>0</v>
      </c>
      <c r="BY55" s="602">
        <v>0</v>
      </c>
      <c r="BZ55" s="602">
        <v>0</v>
      </c>
      <c r="CA55" s="602">
        <v>13483.16</v>
      </c>
      <c r="CB55" s="602">
        <v>23761.550000000003</v>
      </c>
      <c r="CC55" s="602">
        <v>0</v>
      </c>
      <c r="CD55" s="602">
        <v>0</v>
      </c>
      <c r="CE55" s="602">
        <v>0</v>
      </c>
      <c r="CF55" s="602">
        <v>0</v>
      </c>
      <c r="CG55" s="602">
        <v>0</v>
      </c>
      <c r="CH55" s="602">
        <v>0</v>
      </c>
      <c r="CI55" s="602">
        <v>0</v>
      </c>
      <c r="CJ55" s="602">
        <v>0</v>
      </c>
      <c r="CK55" s="602">
        <v>0</v>
      </c>
      <c r="CL55" s="602">
        <v>0</v>
      </c>
      <c r="CM55" s="602">
        <v>0</v>
      </c>
      <c r="CN55" s="707">
        <v>0</v>
      </c>
      <c r="CO55" s="602">
        <v>0</v>
      </c>
      <c r="CP55" s="602">
        <v>0</v>
      </c>
      <c r="CQ55" s="602">
        <v>0</v>
      </c>
      <c r="CR55" s="602">
        <v>0</v>
      </c>
      <c r="CS55" s="602">
        <v>0</v>
      </c>
      <c r="CT55" s="602">
        <v>0</v>
      </c>
      <c r="CU55" s="602">
        <v>0</v>
      </c>
      <c r="CV55" s="602">
        <v>0</v>
      </c>
      <c r="CW55" s="602">
        <v>0</v>
      </c>
      <c r="CX55" s="602">
        <v>0</v>
      </c>
      <c r="CY55" s="602">
        <v>0</v>
      </c>
      <c r="CZ55" s="602">
        <v>0</v>
      </c>
    </row>
    <row r="56" spans="1:104" x14ac:dyDescent="0.25">
      <c r="A56" s="183">
        <v>4531</v>
      </c>
      <c r="B56" s="183">
        <v>455676</v>
      </c>
      <c r="C56" s="27">
        <v>1028506</v>
      </c>
      <c r="D56" s="14">
        <v>1902341696</v>
      </c>
      <c r="F56" s="27" t="s">
        <v>1267</v>
      </c>
      <c r="G56" s="12" t="s">
        <v>704</v>
      </c>
      <c r="H56" s="27" t="s">
        <v>704</v>
      </c>
      <c r="I56" s="12" t="s">
        <v>705</v>
      </c>
      <c r="J56" s="601">
        <v>5421</v>
      </c>
      <c r="K56" s="601">
        <v>5610.0399999999991</v>
      </c>
      <c r="L56" s="601">
        <v>5582.24</v>
      </c>
      <c r="M56" s="601">
        <v>5632.28</v>
      </c>
      <c r="N56" s="601">
        <v>5910.28</v>
      </c>
      <c r="O56" s="601">
        <v>5543.32</v>
      </c>
      <c r="P56" s="707">
        <v>5127.5200000000004</v>
      </c>
      <c r="Q56" s="601">
        <v>0</v>
      </c>
      <c r="R56" s="601">
        <v>0</v>
      </c>
      <c r="S56" s="601">
        <v>0</v>
      </c>
      <c r="T56" s="601">
        <v>0</v>
      </c>
      <c r="U56" s="601">
        <v>0</v>
      </c>
      <c r="V56" s="601">
        <v>12280.68</v>
      </c>
      <c r="W56" s="601">
        <v>16142.43</v>
      </c>
      <c r="X56" s="601">
        <v>0</v>
      </c>
      <c r="Y56" s="601">
        <v>0</v>
      </c>
      <c r="Z56" s="601">
        <v>0</v>
      </c>
      <c r="AA56" s="601">
        <v>0</v>
      </c>
      <c r="AB56" s="601">
        <v>0</v>
      </c>
      <c r="AC56" s="601">
        <v>0</v>
      </c>
      <c r="AD56" s="601">
        <v>0</v>
      </c>
      <c r="AE56" s="601">
        <v>0</v>
      </c>
      <c r="AF56" s="601">
        <v>0</v>
      </c>
      <c r="AG56" s="601">
        <v>0</v>
      </c>
      <c r="AH56" s="601">
        <v>0</v>
      </c>
      <c r="AI56" s="707">
        <v>0</v>
      </c>
      <c r="AJ56" s="601">
        <v>0</v>
      </c>
      <c r="AK56" s="601">
        <v>0</v>
      </c>
      <c r="AL56" s="601">
        <v>0</v>
      </c>
      <c r="AM56" s="601">
        <v>0</v>
      </c>
      <c r="AN56" s="601">
        <v>0</v>
      </c>
      <c r="AO56" s="601">
        <v>0</v>
      </c>
      <c r="AP56" s="601">
        <v>0</v>
      </c>
      <c r="AQ56" s="601">
        <v>0</v>
      </c>
      <c r="AR56" s="601">
        <v>0</v>
      </c>
      <c r="AS56" s="601">
        <v>0</v>
      </c>
      <c r="AT56" s="601">
        <v>0</v>
      </c>
      <c r="AU56" s="601">
        <v>0</v>
      </c>
      <c r="AV56" s="602">
        <v>7194.6399999999994</v>
      </c>
      <c r="AW56" s="602">
        <v>7316.96</v>
      </c>
      <c r="AX56" s="602">
        <v>7639.44</v>
      </c>
      <c r="AY56" s="602">
        <v>7839.5999999999985</v>
      </c>
      <c r="AZ56" s="602">
        <v>7750.6399999999994</v>
      </c>
      <c r="BA56" s="602">
        <v>7417.0399999999991</v>
      </c>
      <c r="BB56" s="707">
        <v>7308.6399999999994</v>
      </c>
      <c r="BC56" s="602">
        <v>0</v>
      </c>
      <c r="BD56" s="602">
        <v>0</v>
      </c>
      <c r="BE56" s="602">
        <v>0</v>
      </c>
      <c r="BF56" s="602">
        <v>0</v>
      </c>
      <c r="BG56" s="602">
        <v>0</v>
      </c>
      <c r="BH56" s="602">
        <v>16374.239999999998</v>
      </c>
      <c r="BI56" s="602">
        <v>21789.18</v>
      </c>
      <c r="BJ56" s="602">
        <v>0</v>
      </c>
      <c r="BK56" s="602">
        <v>0</v>
      </c>
      <c r="BL56" s="602">
        <v>0</v>
      </c>
      <c r="BM56" s="602">
        <v>0</v>
      </c>
      <c r="BN56" s="602">
        <v>0</v>
      </c>
      <c r="BO56" s="602">
        <v>10263.759999999998</v>
      </c>
      <c r="BP56" s="602">
        <v>10864.24</v>
      </c>
      <c r="BQ56" s="602">
        <v>11809.439999999999</v>
      </c>
      <c r="BR56" s="602">
        <v>12198.639999999998</v>
      </c>
      <c r="BS56" s="602">
        <v>11525.88</v>
      </c>
      <c r="BT56" s="602">
        <v>12076.32</v>
      </c>
      <c r="BU56" s="707">
        <v>11709.56</v>
      </c>
      <c r="BV56" s="602">
        <v>0</v>
      </c>
      <c r="BW56" s="602">
        <v>0</v>
      </c>
      <c r="BX56" s="602">
        <v>0</v>
      </c>
      <c r="BY56" s="602">
        <v>0</v>
      </c>
      <c r="BZ56" s="602">
        <v>0</v>
      </c>
      <c r="CA56" s="602">
        <v>24347.64</v>
      </c>
      <c r="CB56" s="602">
        <v>33833.49</v>
      </c>
      <c r="CC56" s="602">
        <v>0</v>
      </c>
      <c r="CD56" s="602">
        <v>0</v>
      </c>
      <c r="CE56" s="602">
        <v>0</v>
      </c>
      <c r="CF56" s="602">
        <v>0</v>
      </c>
      <c r="CG56" s="602">
        <v>0</v>
      </c>
      <c r="CH56" s="602">
        <v>0</v>
      </c>
      <c r="CI56" s="602">
        <v>0</v>
      </c>
      <c r="CJ56" s="602">
        <v>0</v>
      </c>
      <c r="CK56" s="602">
        <v>0</v>
      </c>
      <c r="CL56" s="602">
        <v>0</v>
      </c>
      <c r="CM56" s="602">
        <v>0</v>
      </c>
      <c r="CN56" s="707">
        <v>0</v>
      </c>
      <c r="CO56" s="602">
        <v>0</v>
      </c>
      <c r="CP56" s="602">
        <v>0</v>
      </c>
      <c r="CQ56" s="602">
        <v>0</v>
      </c>
      <c r="CR56" s="602">
        <v>0</v>
      </c>
      <c r="CS56" s="602">
        <v>0</v>
      </c>
      <c r="CT56" s="602">
        <v>0</v>
      </c>
      <c r="CU56" s="602">
        <v>0</v>
      </c>
      <c r="CV56" s="602">
        <v>0</v>
      </c>
      <c r="CW56" s="602">
        <v>0</v>
      </c>
      <c r="CX56" s="602">
        <v>0</v>
      </c>
      <c r="CY56" s="602">
        <v>0</v>
      </c>
      <c r="CZ56" s="602">
        <v>0</v>
      </c>
    </row>
    <row r="57" spans="1:104" x14ac:dyDescent="0.25">
      <c r="A57" s="183">
        <v>5218</v>
      </c>
      <c r="B57" s="183">
        <v>455684</v>
      </c>
      <c r="C57" s="27">
        <v>1025976</v>
      </c>
      <c r="D57" s="14">
        <v>1487600706</v>
      </c>
      <c r="F57" s="27" t="s">
        <v>1296</v>
      </c>
      <c r="G57" s="12" t="s">
        <v>1033</v>
      </c>
      <c r="H57" s="27" t="s">
        <v>1369</v>
      </c>
      <c r="I57" s="12" t="s">
        <v>1034</v>
      </c>
      <c r="J57" s="601">
        <v>0</v>
      </c>
      <c r="K57" s="601">
        <v>0</v>
      </c>
      <c r="L57" s="601">
        <v>0</v>
      </c>
      <c r="M57" s="601">
        <v>0</v>
      </c>
      <c r="N57" s="601">
        <v>0</v>
      </c>
      <c r="O57" s="601">
        <v>0</v>
      </c>
      <c r="P57" s="707">
        <v>0</v>
      </c>
      <c r="Q57" s="601">
        <v>0</v>
      </c>
      <c r="R57" s="601">
        <v>0</v>
      </c>
      <c r="S57" s="601">
        <v>0</v>
      </c>
      <c r="T57" s="601">
        <v>0</v>
      </c>
      <c r="U57" s="601">
        <v>0</v>
      </c>
      <c r="V57" s="601">
        <v>0</v>
      </c>
      <c r="W57" s="601">
        <v>0</v>
      </c>
      <c r="X57" s="601">
        <v>0</v>
      </c>
      <c r="Y57" s="601">
        <v>0</v>
      </c>
      <c r="Z57" s="601">
        <v>0</v>
      </c>
      <c r="AA57" s="601">
        <v>0</v>
      </c>
      <c r="AB57" s="601">
        <v>0</v>
      </c>
      <c r="AC57" s="601">
        <v>17329.89</v>
      </c>
      <c r="AD57" s="601">
        <v>17387.25</v>
      </c>
      <c r="AE57" s="601">
        <v>18491.43</v>
      </c>
      <c r="AF57" s="601">
        <v>18613.32</v>
      </c>
      <c r="AG57" s="601">
        <v>18269.16</v>
      </c>
      <c r="AH57" s="601">
        <v>18233.310000000001</v>
      </c>
      <c r="AI57" s="707">
        <v>17879.490000000002</v>
      </c>
      <c r="AJ57" s="601">
        <v>0</v>
      </c>
      <c r="AK57" s="601">
        <v>0</v>
      </c>
      <c r="AL57" s="601">
        <v>0</v>
      </c>
      <c r="AM57" s="601">
        <v>0</v>
      </c>
      <c r="AN57" s="601">
        <v>0</v>
      </c>
      <c r="AO57" s="601">
        <v>28199.800000000003</v>
      </c>
      <c r="AP57" s="601">
        <v>18190.099999999999</v>
      </c>
      <c r="AQ57" s="601">
        <v>0</v>
      </c>
      <c r="AR57" s="601">
        <v>0</v>
      </c>
      <c r="AS57" s="601">
        <v>0</v>
      </c>
      <c r="AT57" s="601">
        <v>0</v>
      </c>
      <c r="AU57" s="601">
        <v>0</v>
      </c>
      <c r="AV57" s="602">
        <v>0</v>
      </c>
      <c r="AW57" s="602">
        <v>0</v>
      </c>
      <c r="AX57" s="602">
        <v>0</v>
      </c>
      <c r="AY57" s="602">
        <v>0</v>
      </c>
      <c r="AZ57" s="602">
        <v>0</v>
      </c>
      <c r="BA57" s="602">
        <v>0</v>
      </c>
      <c r="BB57" s="707">
        <v>0</v>
      </c>
      <c r="BC57" s="602">
        <v>0</v>
      </c>
      <c r="BD57" s="602">
        <v>0</v>
      </c>
      <c r="BE57" s="602">
        <v>0</v>
      </c>
      <c r="BF57" s="602">
        <v>0</v>
      </c>
      <c r="BG57" s="602">
        <v>0</v>
      </c>
      <c r="BH57" s="602">
        <v>0</v>
      </c>
      <c r="BI57" s="602">
        <v>0</v>
      </c>
      <c r="BJ57" s="602">
        <v>0</v>
      </c>
      <c r="BK57" s="602">
        <v>0</v>
      </c>
      <c r="BL57" s="602">
        <v>0</v>
      </c>
      <c r="BM57" s="602">
        <v>0</v>
      </c>
      <c r="BN57" s="602">
        <v>0</v>
      </c>
      <c r="BO57" s="602">
        <v>0</v>
      </c>
      <c r="BP57" s="602">
        <v>0</v>
      </c>
      <c r="BQ57" s="602">
        <v>0</v>
      </c>
      <c r="BR57" s="602">
        <v>0</v>
      </c>
      <c r="BS57" s="602">
        <v>0</v>
      </c>
      <c r="BT57" s="602">
        <v>0</v>
      </c>
      <c r="BU57" s="707">
        <v>0</v>
      </c>
      <c r="BV57" s="602">
        <v>0</v>
      </c>
      <c r="BW57" s="602">
        <v>0</v>
      </c>
      <c r="BX57" s="602">
        <v>0</v>
      </c>
      <c r="BY57" s="602">
        <v>0</v>
      </c>
      <c r="BZ57" s="602">
        <v>0</v>
      </c>
      <c r="CA57" s="602">
        <v>0</v>
      </c>
      <c r="CB57" s="602">
        <v>0</v>
      </c>
      <c r="CC57" s="602">
        <v>0</v>
      </c>
      <c r="CD57" s="602">
        <v>0</v>
      </c>
      <c r="CE57" s="602">
        <v>0</v>
      </c>
      <c r="CF57" s="602">
        <v>0</v>
      </c>
      <c r="CG57" s="602">
        <v>0</v>
      </c>
      <c r="CH57" s="602">
        <v>23704.02</v>
      </c>
      <c r="CI57" s="602">
        <v>24578.760000000002</v>
      </c>
      <c r="CJ57" s="602">
        <v>25647.09</v>
      </c>
      <c r="CK57" s="602">
        <v>26141.82</v>
      </c>
      <c r="CL57" s="602">
        <v>26012.76</v>
      </c>
      <c r="CM57" s="602">
        <v>25718.79</v>
      </c>
      <c r="CN57" s="707">
        <v>25142.370000000003</v>
      </c>
      <c r="CO57" s="602">
        <v>0</v>
      </c>
      <c r="CP57" s="602">
        <v>0</v>
      </c>
      <c r="CQ57" s="602">
        <v>0</v>
      </c>
      <c r="CR57" s="602">
        <v>0</v>
      </c>
      <c r="CS57" s="602">
        <v>0</v>
      </c>
      <c r="CT57" s="602">
        <v>39181.80000000001</v>
      </c>
      <c r="CU57" s="602">
        <v>25616.300000000003</v>
      </c>
      <c r="CV57" s="602">
        <v>0</v>
      </c>
      <c r="CW57" s="602">
        <v>0</v>
      </c>
      <c r="CX57" s="602">
        <v>0</v>
      </c>
      <c r="CY57" s="602">
        <v>0</v>
      </c>
      <c r="CZ57" s="602">
        <v>0</v>
      </c>
    </row>
    <row r="58" spans="1:104" x14ac:dyDescent="0.25">
      <c r="A58" s="183">
        <v>5219</v>
      </c>
      <c r="B58" s="183">
        <v>455685</v>
      </c>
      <c r="C58" s="27">
        <v>521901</v>
      </c>
      <c r="D58" s="14">
        <v>1740261742</v>
      </c>
      <c r="F58" s="27" t="s">
        <v>1293</v>
      </c>
      <c r="G58" s="12" t="s">
        <v>1035</v>
      </c>
      <c r="H58" s="27" t="s">
        <v>1339</v>
      </c>
      <c r="I58" s="12" t="s">
        <v>1036</v>
      </c>
      <c r="J58" s="601">
        <v>5298.15</v>
      </c>
      <c r="K58" s="601">
        <v>5441.15</v>
      </c>
      <c r="L58" s="601">
        <v>5800.08</v>
      </c>
      <c r="M58" s="601">
        <v>5854.4199999999992</v>
      </c>
      <c r="N58" s="601">
        <v>5777.2</v>
      </c>
      <c r="O58" s="601">
        <v>5908.7599999999993</v>
      </c>
      <c r="P58" s="707">
        <v>5697.01</v>
      </c>
      <c r="Q58" s="601">
        <v>0</v>
      </c>
      <c r="R58" s="601">
        <v>0</v>
      </c>
      <c r="S58" s="601">
        <v>0</v>
      </c>
      <c r="T58" s="601">
        <v>0</v>
      </c>
      <c r="U58" s="601">
        <v>0</v>
      </c>
      <c r="V58" s="601">
        <v>16076.740000000002</v>
      </c>
      <c r="W58" s="601">
        <v>14822.750000000002</v>
      </c>
      <c r="X58" s="601">
        <v>0</v>
      </c>
      <c r="Y58" s="601">
        <v>0</v>
      </c>
      <c r="Z58" s="601">
        <v>0</v>
      </c>
      <c r="AA58" s="601">
        <v>0</v>
      </c>
      <c r="AB58" s="601">
        <v>0</v>
      </c>
      <c r="AC58" s="601">
        <v>2465.3199999999997</v>
      </c>
      <c r="AD58" s="601">
        <v>2479.62</v>
      </c>
      <c r="AE58" s="601">
        <v>2662.66</v>
      </c>
      <c r="AF58" s="601">
        <v>2556.8399999999997</v>
      </c>
      <c r="AG58" s="601">
        <v>2542.54</v>
      </c>
      <c r="AH58" s="601">
        <v>2483.91</v>
      </c>
      <c r="AI58" s="707">
        <v>2502.85</v>
      </c>
      <c r="AJ58" s="601">
        <v>0</v>
      </c>
      <c r="AK58" s="601">
        <v>0</v>
      </c>
      <c r="AL58" s="601">
        <v>0</v>
      </c>
      <c r="AM58" s="601">
        <v>0</v>
      </c>
      <c r="AN58" s="601">
        <v>0</v>
      </c>
      <c r="AO58" s="601">
        <v>7394.7999999999993</v>
      </c>
      <c r="AP58" s="601">
        <v>6397.04</v>
      </c>
      <c r="AQ58" s="601">
        <v>0</v>
      </c>
      <c r="AR58" s="601">
        <v>0</v>
      </c>
      <c r="AS58" s="601">
        <v>0</v>
      </c>
      <c r="AT58" s="601">
        <v>0</v>
      </c>
      <c r="AU58" s="601">
        <v>0</v>
      </c>
      <c r="AV58" s="602">
        <v>0</v>
      </c>
      <c r="AW58" s="602">
        <v>0</v>
      </c>
      <c r="AX58" s="602">
        <v>0</v>
      </c>
      <c r="AY58" s="602">
        <v>0</v>
      </c>
      <c r="AZ58" s="602">
        <v>0</v>
      </c>
      <c r="BA58" s="602">
        <v>0</v>
      </c>
      <c r="BB58" s="707">
        <v>0</v>
      </c>
      <c r="BC58" s="602">
        <v>0</v>
      </c>
      <c r="BD58" s="602">
        <v>0</v>
      </c>
      <c r="BE58" s="602">
        <v>0</v>
      </c>
      <c r="BF58" s="602">
        <v>0</v>
      </c>
      <c r="BG58" s="602">
        <v>0</v>
      </c>
      <c r="BH58" s="602">
        <v>0</v>
      </c>
      <c r="BI58" s="602">
        <v>0</v>
      </c>
      <c r="BJ58" s="602">
        <v>0</v>
      </c>
      <c r="BK58" s="602">
        <v>0</v>
      </c>
      <c r="BL58" s="602">
        <v>0</v>
      </c>
      <c r="BM58" s="602">
        <v>0</v>
      </c>
      <c r="BN58" s="602">
        <v>0</v>
      </c>
      <c r="BO58" s="602">
        <v>0</v>
      </c>
      <c r="BP58" s="602">
        <v>0</v>
      </c>
      <c r="BQ58" s="602">
        <v>0</v>
      </c>
      <c r="BR58" s="602">
        <v>0</v>
      </c>
      <c r="BS58" s="602">
        <v>0</v>
      </c>
      <c r="BT58" s="602">
        <v>0</v>
      </c>
      <c r="BU58" s="707">
        <v>0</v>
      </c>
      <c r="BV58" s="602">
        <v>0</v>
      </c>
      <c r="BW58" s="602">
        <v>0</v>
      </c>
      <c r="BX58" s="602">
        <v>0</v>
      </c>
      <c r="BY58" s="602">
        <v>0</v>
      </c>
      <c r="BZ58" s="602">
        <v>0</v>
      </c>
      <c r="CA58" s="602">
        <v>0</v>
      </c>
      <c r="CB58" s="602">
        <v>0</v>
      </c>
      <c r="CC58" s="602">
        <v>0</v>
      </c>
      <c r="CD58" s="602">
        <v>0</v>
      </c>
      <c r="CE58" s="602">
        <v>0</v>
      </c>
      <c r="CF58" s="602">
        <v>0</v>
      </c>
      <c r="CG58" s="602">
        <v>0</v>
      </c>
      <c r="CH58" s="602">
        <v>0</v>
      </c>
      <c r="CI58" s="602">
        <v>0</v>
      </c>
      <c r="CJ58" s="602">
        <v>0</v>
      </c>
      <c r="CK58" s="602">
        <v>0</v>
      </c>
      <c r="CL58" s="602">
        <v>0</v>
      </c>
      <c r="CM58" s="602">
        <v>0</v>
      </c>
      <c r="CN58" s="707">
        <v>0</v>
      </c>
      <c r="CO58" s="602">
        <v>0</v>
      </c>
      <c r="CP58" s="602">
        <v>0</v>
      </c>
      <c r="CQ58" s="602">
        <v>0</v>
      </c>
      <c r="CR58" s="602">
        <v>0</v>
      </c>
      <c r="CS58" s="602">
        <v>0</v>
      </c>
      <c r="CT58" s="602">
        <v>0</v>
      </c>
      <c r="CU58" s="602">
        <v>0</v>
      </c>
      <c r="CV58" s="602">
        <v>0</v>
      </c>
      <c r="CW58" s="602">
        <v>0</v>
      </c>
      <c r="CX58" s="602">
        <v>0</v>
      </c>
      <c r="CY58" s="602">
        <v>0</v>
      </c>
      <c r="CZ58" s="602">
        <v>0</v>
      </c>
    </row>
    <row r="59" spans="1:104" x14ac:dyDescent="0.25">
      <c r="A59" s="183">
        <v>5211</v>
      </c>
      <c r="B59" s="183">
        <v>455689</v>
      </c>
      <c r="C59" s="27">
        <v>1004798</v>
      </c>
      <c r="D59" s="14">
        <v>1992799886</v>
      </c>
      <c r="F59" s="27" t="s">
        <v>1267</v>
      </c>
      <c r="G59" s="12" t="s">
        <v>1029</v>
      </c>
      <c r="H59" s="27" t="s">
        <v>1428</v>
      </c>
      <c r="I59" s="12" t="s">
        <v>1030</v>
      </c>
      <c r="J59" s="601">
        <v>9028.5</v>
      </c>
      <c r="K59" s="601">
        <v>9343.34</v>
      </c>
      <c r="L59" s="601">
        <v>9297.0399999999991</v>
      </c>
      <c r="M59" s="601">
        <v>9380.380000000001</v>
      </c>
      <c r="N59" s="601">
        <v>9843.3799999999992</v>
      </c>
      <c r="O59" s="601">
        <v>9232.2200000000012</v>
      </c>
      <c r="P59" s="707">
        <v>8545.7000000000007</v>
      </c>
      <c r="Q59" s="601">
        <v>0</v>
      </c>
      <c r="R59" s="601">
        <v>0</v>
      </c>
      <c r="S59" s="601">
        <v>0</v>
      </c>
      <c r="T59" s="601">
        <v>0</v>
      </c>
      <c r="U59" s="601">
        <v>0</v>
      </c>
      <c r="V59" s="601">
        <v>26234.639999999996</v>
      </c>
      <c r="W59" s="601">
        <v>27098.019999999997</v>
      </c>
      <c r="X59" s="601">
        <v>0</v>
      </c>
      <c r="Y59" s="601">
        <v>0</v>
      </c>
      <c r="Z59" s="601">
        <v>0</v>
      </c>
      <c r="AA59" s="601">
        <v>0</v>
      </c>
      <c r="AB59" s="601">
        <v>0</v>
      </c>
      <c r="AC59" s="601">
        <v>0</v>
      </c>
      <c r="AD59" s="601">
        <v>0</v>
      </c>
      <c r="AE59" s="601">
        <v>0</v>
      </c>
      <c r="AF59" s="601">
        <v>0</v>
      </c>
      <c r="AG59" s="601">
        <v>0</v>
      </c>
      <c r="AH59" s="601">
        <v>0</v>
      </c>
      <c r="AI59" s="707">
        <v>0</v>
      </c>
      <c r="AJ59" s="601">
        <v>0</v>
      </c>
      <c r="AK59" s="601">
        <v>0</v>
      </c>
      <c r="AL59" s="601">
        <v>0</v>
      </c>
      <c r="AM59" s="601">
        <v>0</v>
      </c>
      <c r="AN59" s="601">
        <v>0</v>
      </c>
      <c r="AO59" s="601">
        <v>0</v>
      </c>
      <c r="AP59" s="601">
        <v>0</v>
      </c>
      <c r="AQ59" s="601">
        <v>0</v>
      </c>
      <c r="AR59" s="601">
        <v>0</v>
      </c>
      <c r="AS59" s="601">
        <v>0</v>
      </c>
      <c r="AT59" s="601">
        <v>0</v>
      </c>
      <c r="AU59" s="601">
        <v>0</v>
      </c>
      <c r="AV59" s="602">
        <v>11982.44</v>
      </c>
      <c r="AW59" s="602">
        <v>12186.159999999998</v>
      </c>
      <c r="AX59" s="602">
        <v>12723.24</v>
      </c>
      <c r="AY59" s="602">
        <v>13056.6</v>
      </c>
      <c r="AZ59" s="602">
        <v>12908.439999999999</v>
      </c>
      <c r="BA59" s="602">
        <v>12352.84</v>
      </c>
      <c r="BB59" s="707">
        <v>12180.68</v>
      </c>
      <c r="BC59" s="602">
        <v>0</v>
      </c>
      <c r="BD59" s="602">
        <v>0</v>
      </c>
      <c r="BE59" s="602">
        <v>0</v>
      </c>
      <c r="BF59" s="602">
        <v>0</v>
      </c>
      <c r="BG59" s="602">
        <v>0</v>
      </c>
      <c r="BH59" s="602">
        <v>34979.519999999997</v>
      </c>
      <c r="BI59" s="602">
        <v>36491.040000000001</v>
      </c>
      <c r="BJ59" s="602">
        <v>0</v>
      </c>
      <c r="BK59" s="602">
        <v>0</v>
      </c>
      <c r="BL59" s="602">
        <v>0</v>
      </c>
      <c r="BM59" s="602">
        <v>0</v>
      </c>
      <c r="BN59" s="602">
        <v>0</v>
      </c>
      <c r="BO59" s="602">
        <v>17093.96</v>
      </c>
      <c r="BP59" s="602">
        <v>18094.039999999997</v>
      </c>
      <c r="BQ59" s="602">
        <v>19668.239999999998</v>
      </c>
      <c r="BR59" s="602">
        <v>20316.439999999999</v>
      </c>
      <c r="BS59" s="602">
        <v>19195.98</v>
      </c>
      <c r="BT59" s="602">
        <v>20112.72</v>
      </c>
      <c r="BU59" s="707">
        <v>19514.980000000003</v>
      </c>
      <c r="BV59" s="602">
        <v>0</v>
      </c>
      <c r="BW59" s="602">
        <v>0</v>
      </c>
      <c r="BX59" s="602">
        <v>0</v>
      </c>
      <c r="BY59" s="602">
        <v>0</v>
      </c>
      <c r="BZ59" s="602">
        <v>0</v>
      </c>
      <c r="CA59" s="602">
        <v>52012.719999999994</v>
      </c>
      <c r="CB59" s="602">
        <v>56780.06</v>
      </c>
      <c r="CC59" s="602">
        <v>0</v>
      </c>
      <c r="CD59" s="602">
        <v>0</v>
      </c>
      <c r="CE59" s="602">
        <v>0</v>
      </c>
      <c r="CF59" s="602">
        <v>0</v>
      </c>
      <c r="CG59" s="602">
        <v>0</v>
      </c>
      <c r="CH59" s="602">
        <v>0</v>
      </c>
      <c r="CI59" s="602">
        <v>0</v>
      </c>
      <c r="CJ59" s="602">
        <v>0</v>
      </c>
      <c r="CK59" s="602">
        <v>0</v>
      </c>
      <c r="CL59" s="602">
        <v>0</v>
      </c>
      <c r="CM59" s="602">
        <v>0</v>
      </c>
      <c r="CN59" s="707">
        <v>0</v>
      </c>
      <c r="CO59" s="602">
        <v>0</v>
      </c>
      <c r="CP59" s="602">
        <v>0</v>
      </c>
      <c r="CQ59" s="602">
        <v>0</v>
      </c>
      <c r="CR59" s="602">
        <v>0</v>
      </c>
      <c r="CS59" s="602">
        <v>0</v>
      </c>
      <c r="CT59" s="602">
        <v>0</v>
      </c>
      <c r="CU59" s="602">
        <v>0</v>
      </c>
      <c r="CV59" s="602">
        <v>0</v>
      </c>
      <c r="CW59" s="602">
        <v>0</v>
      </c>
      <c r="CX59" s="602">
        <v>0</v>
      </c>
      <c r="CY59" s="602">
        <v>0</v>
      </c>
      <c r="CZ59" s="602">
        <v>0</v>
      </c>
    </row>
    <row r="60" spans="1:104" x14ac:dyDescent="0.25">
      <c r="A60" s="183">
        <v>5227</v>
      </c>
      <c r="B60" s="183">
        <v>455699</v>
      </c>
      <c r="C60" s="27">
        <v>1014247</v>
      </c>
      <c r="D60" s="14">
        <v>1124070511</v>
      </c>
      <c r="F60" s="27" t="s">
        <v>1279</v>
      </c>
      <c r="G60" s="12" t="s">
        <v>1041</v>
      </c>
      <c r="H60" s="27" t="s">
        <v>1391</v>
      </c>
      <c r="I60" s="12" t="s">
        <v>1042</v>
      </c>
      <c r="J60" s="601">
        <v>10649.119999999999</v>
      </c>
      <c r="K60" s="601">
        <v>10427.64</v>
      </c>
      <c r="L60" s="601">
        <v>11761.039999999997</v>
      </c>
      <c r="M60" s="601">
        <v>12109.08</v>
      </c>
      <c r="N60" s="601">
        <v>11458.199999999997</v>
      </c>
      <c r="O60" s="601">
        <v>11828.84</v>
      </c>
      <c r="P60" s="707">
        <v>11259.319999999998</v>
      </c>
      <c r="Q60" s="601">
        <v>0</v>
      </c>
      <c r="R60" s="601">
        <v>0</v>
      </c>
      <c r="S60" s="601">
        <v>0</v>
      </c>
      <c r="T60" s="601">
        <v>0</v>
      </c>
      <c r="U60" s="601">
        <v>0</v>
      </c>
      <c r="V60" s="601">
        <v>24265.1</v>
      </c>
      <c r="W60" s="601">
        <v>26302.079999999998</v>
      </c>
      <c r="X60" s="601">
        <v>0</v>
      </c>
      <c r="Y60" s="601">
        <v>0</v>
      </c>
      <c r="Z60" s="601">
        <v>0</v>
      </c>
      <c r="AA60" s="601">
        <v>0</v>
      </c>
      <c r="AB60" s="601">
        <v>0</v>
      </c>
      <c r="AC60" s="601">
        <v>0</v>
      </c>
      <c r="AD60" s="601">
        <v>0</v>
      </c>
      <c r="AE60" s="601">
        <v>0</v>
      </c>
      <c r="AF60" s="601">
        <v>0</v>
      </c>
      <c r="AG60" s="601">
        <v>0</v>
      </c>
      <c r="AH60" s="601">
        <v>0</v>
      </c>
      <c r="AI60" s="707">
        <v>0</v>
      </c>
      <c r="AJ60" s="601">
        <v>0</v>
      </c>
      <c r="AK60" s="601">
        <v>0</v>
      </c>
      <c r="AL60" s="601">
        <v>0</v>
      </c>
      <c r="AM60" s="601">
        <v>0</v>
      </c>
      <c r="AN60" s="601">
        <v>0</v>
      </c>
      <c r="AO60" s="601">
        <v>0</v>
      </c>
      <c r="AP60" s="601">
        <v>0</v>
      </c>
      <c r="AQ60" s="601">
        <v>0</v>
      </c>
      <c r="AR60" s="601">
        <v>0</v>
      </c>
      <c r="AS60" s="601">
        <v>0</v>
      </c>
      <c r="AT60" s="601">
        <v>0</v>
      </c>
      <c r="AU60" s="601">
        <v>0</v>
      </c>
      <c r="AV60" s="602">
        <v>6820.6799999999994</v>
      </c>
      <c r="AW60" s="602">
        <v>6590.16</v>
      </c>
      <c r="AX60" s="602">
        <v>7489.6399999999994</v>
      </c>
      <c r="AY60" s="602">
        <v>7548.3999999999987</v>
      </c>
      <c r="AZ60" s="602">
        <v>7245.5599999999995</v>
      </c>
      <c r="BA60" s="602">
        <v>6929.16</v>
      </c>
      <c r="BB60" s="707">
        <v>6920.12</v>
      </c>
      <c r="BC60" s="602">
        <v>0</v>
      </c>
      <c r="BD60" s="602">
        <v>0</v>
      </c>
      <c r="BE60" s="602">
        <v>0</v>
      </c>
      <c r="BF60" s="602">
        <v>0</v>
      </c>
      <c r="BG60" s="602">
        <v>0</v>
      </c>
      <c r="BH60" s="602">
        <v>15444.16</v>
      </c>
      <c r="BI60" s="602">
        <v>16143.100000000002</v>
      </c>
      <c r="BJ60" s="602">
        <v>0</v>
      </c>
      <c r="BK60" s="602">
        <v>0</v>
      </c>
      <c r="BL60" s="602">
        <v>0</v>
      </c>
      <c r="BM60" s="602">
        <v>0</v>
      </c>
      <c r="BN60" s="602">
        <v>0</v>
      </c>
      <c r="BO60" s="602">
        <v>0</v>
      </c>
      <c r="BP60" s="602">
        <v>0</v>
      </c>
      <c r="BQ60" s="602">
        <v>0</v>
      </c>
      <c r="BR60" s="602">
        <v>0</v>
      </c>
      <c r="BS60" s="602">
        <v>0</v>
      </c>
      <c r="BT60" s="602">
        <v>0</v>
      </c>
      <c r="BU60" s="707">
        <v>0</v>
      </c>
      <c r="BV60" s="602">
        <v>0</v>
      </c>
      <c r="BW60" s="602">
        <v>0</v>
      </c>
      <c r="BX60" s="602">
        <v>0</v>
      </c>
      <c r="BY60" s="602">
        <v>0</v>
      </c>
      <c r="BZ60" s="602">
        <v>0</v>
      </c>
      <c r="CA60" s="602">
        <v>0</v>
      </c>
      <c r="CB60" s="602">
        <v>0</v>
      </c>
      <c r="CC60" s="602">
        <v>0</v>
      </c>
      <c r="CD60" s="602">
        <v>0</v>
      </c>
      <c r="CE60" s="602">
        <v>0</v>
      </c>
      <c r="CF60" s="602">
        <v>0</v>
      </c>
      <c r="CG60" s="602">
        <v>0</v>
      </c>
      <c r="CH60" s="602">
        <v>14897.919999999998</v>
      </c>
      <c r="CI60" s="602">
        <v>15223.359999999997</v>
      </c>
      <c r="CJ60" s="602">
        <v>17180.519999999997</v>
      </c>
      <c r="CK60" s="602">
        <v>17275.439999999999</v>
      </c>
      <c r="CL60" s="602">
        <v>17017.8</v>
      </c>
      <c r="CM60" s="602">
        <v>16986.16</v>
      </c>
      <c r="CN60" s="707">
        <v>16615.519999999997</v>
      </c>
      <c r="CO60" s="602">
        <v>0</v>
      </c>
      <c r="CP60" s="602">
        <v>0</v>
      </c>
      <c r="CQ60" s="602">
        <v>0</v>
      </c>
      <c r="CR60" s="602">
        <v>0</v>
      </c>
      <c r="CS60" s="602">
        <v>0</v>
      </c>
      <c r="CT60" s="602">
        <v>34953.1</v>
      </c>
      <c r="CU60" s="602">
        <v>38104.400000000001</v>
      </c>
      <c r="CV60" s="602">
        <v>0</v>
      </c>
      <c r="CW60" s="602">
        <v>0</v>
      </c>
      <c r="CX60" s="602">
        <v>0</v>
      </c>
      <c r="CY60" s="602">
        <v>0</v>
      </c>
      <c r="CZ60" s="602">
        <v>0</v>
      </c>
    </row>
    <row r="61" spans="1:104" x14ac:dyDescent="0.25">
      <c r="A61" s="183">
        <v>4544</v>
      </c>
      <c r="B61" s="183">
        <v>455709</v>
      </c>
      <c r="C61" s="27">
        <v>1027326</v>
      </c>
      <c r="D61" s="14">
        <v>1487028585</v>
      </c>
      <c r="F61" s="27" t="s">
        <v>1267</v>
      </c>
      <c r="G61" s="12" t="s">
        <v>712</v>
      </c>
      <c r="H61" s="27" t="s">
        <v>1479</v>
      </c>
      <c r="I61" s="12" t="s">
        <v>713</v>
      </c>
      <c r="J61" s="601">
        <v>0</v>
      </c>
      <c r="K61" s="601">
        <v>0</v>
      </c>
      <c r="L61" s="601">
        <v>0</v>
      </c>
      <c r="M61" s="601">
        <v>0</v>
      </c>
      <c r="N61" s="601">
        <v>0</v>
      </c>
      <c r="O61" s="601">
        <v>0</v>
      </c>
      <c r="P61" s="707">
        <v>0</v>
      </c>
      <c r="Q61" s="601">
        <v>0</v>
      </c>
      <c r="R61" s="601">
        <v>0</v>
      </c>
      <c r="S61" s="601">
        <v>0</v>
      </c>
      <c r="T61" s="601">
        <v>0</v>
      </c>
      <c r="U61" s="601">
        <v>0</v>
      </c>
      <c r="V61" s="601">
        <v>10458</v>
      </c>
      <c r="W61" s="601">
        <v>10755.5</v>
      </c>
      <c r="X61" s="601">
        <v>0</v>
      </c>
      <c r="Y61" s="601">
        <v>0</v>
      </c>
      <c r="Z61" s="601">
        <v>0</v>
      </c>
      <c r="AA61" s="601">
        <v>0</v>
      </c>
      <c r="AB61" s="601">
        <v>0</v>
      </c>
      <c r="AC61" s="601">
        <v>0</v>
      </c>
      <c r="AD61" s="601">
        <v>0</v>
      </c>
      <c r="AE61" s="601">
        <v>0</v>
      </c>
      <c r="AF61" s="601">
        <v>0</v>
      </c>
      <c r="AG61" s="601">
        <v>0</v>
      </c>
      <c r="AH61" s="601">
        <v>0</v>
      </c>
      <c r="AI61" s="707">
        <v>0</v>
      </c>
      <c r="AJ61" s="601">
        <v>0</v>
      </c>
      <c r="AK61" s="601">
        <v>0</v>
      </c>
      <c r="AL61" s="601">
        <v>0</v>
      </c>
      <c r="AM61" s="601">
        <v>0</v>
      </c>
      <c r="AN61" s="601">
        <v>0</v>
      </c>
      <c r="AO61" s="601">
        <v>0</v>
      </c>
      <c r="AP61" s="601">
        <v>0</v>
      </c>
      <c r="AQ61" s="601">
        <v>0</v>
      </c>
      <c r="AR61" s="601">
        <v>0</v>
      </c>
      <c r="AS61" s="601">
        <v>0</v>
      </c>
      <c r="AT61" s="601">
        <v>0</v>
      </c>
      <c r="AU61" s="601">
        <v>0</v>
      </c>
      <c r="AV61" s="602">
        <v>0</v>
      </c>
      <c r="AW61" s="602">
        <v>0</v>
      </c>
      <c r="AX61" s="602">
        <v>0</v>
      </c>
      <c r="AY61" s="602">
        <v>0</v>
      </c>
      <c r="AZ61" s="602">
        <v>0</v>
      </c>
      <c r="BA61" s="602">
        <v>0</v>
      </c>
      <c r="BB61" s="707">
        <v>0</v>
      </c>
      <c r="BC61" s="602">
        <v>0</v>
      </c>
      <c r="BD61" s="602">
        <v>0</v>
      </c>
      <c r="BE61" s="602">
        <v>0</v>
      </c>
      <c r="BF61" s="602">
        <v>0</v>
      </c>
      <c r="BG61" s="602">
        <v>0</v>
      </c>
      <c r="BH61" s="602">
        <v>13943.999999999998</v>
      </c>
      <c r="BI61" s="602">
        <v>14483.000000000002</v>
      </c>
      <c r="BJ61" s="602">
        <v>0</v>
      </c>
      <c r="BK61" s="602">
        <v>0</v>
      </c>
      <c r="BL61" s="602">
        <v>0</v>
      </c>
      <c r="BM61" s="602">
        <v>0</v>
      </c>
      <c r="BN61" s="602">
        <v>0</v>
      </c>
      <c r="BO61" s="602">
        <v>0</v>
      </c>
      <c r="BP61" s="602">
        <v>0</v>
      </c>
      <c r="BQ61" s="602">
        <v>0</v>
      </c>
      <c r="BR61" s="602">
        <v>0</v>
      </c>
      <c r="BS61" s="602">
        <v>0</v>
      </c>
      <c r="BT61" s="602">
        <v>0</v>
      </c>
      <c r="BU61" s="707">
        <v>0</v>
      </c>
      <c r="BV61" s="602">
        <v>0</v>
      </c>
      <c r="BW61" s="602">
        <v>0</v>
      </c>
      <c r="BX61" s="602">
        <v>0</v>
      </c>
      <c r="BY61" s="602">
        <v>0</v>
      </c>
      <c r="BZ61" s="602">
        <v>0</v>
      </c>
      <c r="CA61" s="602">
        <v>20734</v>
      </c>
      <c r="CB61" s="602">
        <v>22536.5</v>
      </c>
      <c r="CC61" s="602">
        <v>0</v>
      </c>
      <c r="CD61" s="602">
        <v>0</v>
      </c>
      <c r="CE61" s="602">
        <v>0</v>
      </c>
      <c r="CF61" s="602">
        <v>0</v>
      </c>
      <c r="CG61" s="602">
        <v>0</v>
      </c>
      <c r="CH61" s="602">
        <v>0</v>
      </c>
      <c r="CI61" s="602">
        <v>0</v>
      </c>
      <c r="CJ61" s="602">
        <v>0</v>
      </c>
      <c r="CK61" s="602">
        <v>0</v>
      </c>
      <c r="CL61" s="602">
        <v>0</v>
      </c>
      <c r="CM61" s="602">
        <v>0</v>
      </c>
      <c r="CN61" s="707">
        <v>0</v>
      </c>
      <c r="CO61" s="602">
        <v>0</v>
      </c>
      <c r="CP61" s="602">
        <v>0</v>
      </c>
      <c r="CQ61" s="602">
        <v>0</v>
      </c>
      <c r="CR61" s="602">
        <v>0</v>
      </c>
      <c r="CS61" s="602">
        <v>0</v>
      </c>
      <c r="CT61" s="602">
        <v>0</v>
      </c>
      <c r="CU61" s="602">
        <v>0</v>
      </c>
      <c r="CV61" s="602">
        <v>0</v>
      </c>
      <c r="CW61" s="602">
        <v>0</v>
      </c>
      <c r="CX61" s="602">
        <v>0</v>
      </c>
      <c r="CY61" s="602">
        <v>0</v>
      </c>
      <c r="CZ61" s="602">
        <v>0</v>
      </c>
    </row>
    <row r="62" spans="1:104" x14ac:dyDescent="0.25">
      <c r="A62" s="183">
        <v>5137</v>
      </c>
      <c r="B62" s="183">
        <v>455714</v>
      </c>
      <c r="C62" s="27">
        <v>1028457</v>
      </c>
      <c r="D62" s="14">
        <v>1114048683</v>
      </c>
      <c r="F62" s="27" t="s">
        <v>1279</v>
      </c>
      <c r="G62" s="12" t="s">
        <v>975</v>
      </c>
      <c r="H62" s="27" t="s">
        <v>1485</v>
      </c>
      <c r="I62" s="12" t="s">
        <v>976</v>
      </c>
      <c r="J62" s="601">
        <v>0</v>
      </c>
      <c r="K62" s="601">
        <v>0</v>
      </c>
      <c r="L62" s="601">
        <v>0</v>
      </c>
      <c r="M62" s="601">
        <v>0</v>
      </c>
      <c r="N62" s="601">
        <v>0</v>
      </c>
      <c r="O62" s="601">
        <v>0</v>
      </c>
      <c r="P62" s="707">
        <v>0</v>
      </c>
      <c r="Q62" s="601">
        <v>0</v>
      </c>
      <c r="R62" s="601">
        <v>0</v>
      </c>
      <c r="S62" s="601">
        <v>0</v>
      </c>
      <c r="T62" s="601">
        <v>0</v>
      </c>
      <c r="U62" s="601">
        <v>0</v>
      </c>
      <c r="V62" s="601">
        <v>50491.75</v>
      </c>
      <c r="W62" s="601">
        <v>29000.760000000002</v>
      </c>
      <c r="X62" s="601">
        <v>0</v>
      </c>
      <c r="Y62" s="601">
        <v>0</v>
      </c>
      <c r="Z62" s="601">
        <v>0</v>
      </c>
      <c r="AA62" s="601">
        <v>0</v>
      </c>
      <c r="AB62" s="601">
        <v>0</v>
      </c>
      <c r="AC62" s="601">
        <v>0</v>
      </c>
      <c r="AD62" s="601">
        <v>0</v>
      </c>
      <c r="AE62" s="601">
        <v>0</v>
      </c>
      <c r="AF62" s="601">
        <v>0</v>
      </c>
      <c r="AG62" s="601">
        <v>0</v>
      </c>
      <c r="AH62" s="601">
        <v>0</v>
      </c>
      <c r="AI62" s="707">
        <v>0</v>
      </c>
      <c r="AJ62" s="601">
        <v>0</v>
      </c>
      <c r="AK62" s="601">
        <v>0</v>
      </c>
      <c r="AL62" s="601">
        <v>0</v>
      </c>
      <c r="AM62" s="601">
        <v>0</v>
      </c>
      <c r="AN62" s="601">
        <v>0</v>
      </c>
      <c r="AO62" s="601">
        <v>0</v>
      </c>
      <c r="AP62" s="601">
        <v>0</v>
      </c>
      <c r="AQ62" s="601">
        <v>0</v>
      </c>
      <c r="AR62" s="601">
        <v>0</v>
      </c>
      <c r="AS62" s="601">
        <v>0</v>
      </c>
      <c r="AT62" s="601">
        <v>0</v>
      </c>
      <c r="AU62" s="601">
        <v>0</v>
      </c>
      <c r="AV62" s="602">
        <v>0</v>
      </c>
      <c r="AW62" s="602">
        <v>0</v>
      </c>
      <c r="AX62" s="602">
        <v>0</v>
      </c>
      <c r="AY62" s="602">
        <v>0</v>
      </c>
      <c r="AZ62" s="602">
        <v>0</v>
      </c>
      <c r="BA62" s="602">
        <v>0</v>
      </c>
      <c r="BB62" s="707">
        <v>0</v>
      </c>
      <c r="BC62" s="602">
        <v>0</v>
      </c>
      <c r="BD62" s="602">
        <v>0</v>
      </c>
      <c r="BE62" s="602">
        <v>0</v>
      </c>
      <c r="BF62" s="602">
        <v>0</v>
      </c>
      <c r="BG62" s="602">
        <v>0</v>
      </c>
      <c r="BH62" s="602">
        <v>32136.799999999999</v>
      </c>
      <c r="BI62" s="602">
        <v>17602.79</v>
      </c>
      <c r="BJ62" s="602">
        <v>0</v>
      </c>
      <c r="BK62" s="602">
        <v>0</v>
      </c>
      <c r="BL62" s="602">
        <v>0</v>
      </c>
      <c r="BM62" s="602">
        <v>0</v>
      </c>
      <c r="BN62" s="602">
        <v>0</v>
      </c>
      <c r="BO62" s="602">
        <v>0</v>
      </c>
      <c r="BP62" s="602">
        <v>0</v>
      </c>
      <c r="BQ62" s="602">
        <v>0</v>
      </c>
      <c r="BR62" s="602">
        <v>0</v>
      </c>
      <c r="BS62" s="602">
        <v>0</v>
      </c>
      <c r="BT62" s="602">
        <v>0</v>
      </c>
      <c r="BU62" s="707">
        <v>0</v>
      </c>
      <c r="BV62" s="602">
        <v>0</v>
      </c>
      <c r="BW62" s="602">
        <v>0</v>
      </c>
      <c r="BX62" s="602">
        <v>0</v>
      </c>
      <c r="BY62" s="602">
        <v>0</v>
      </c>
      <c r="BZ62" s="602">
        <v>0</v>
      </c>
      <c r="CA62" s="602">
        <v>0</v>
      </c>
      <c r="CB62" s="602">
        <v>0</v>
      </c>
      <c r="CC62" s="602">
        <v>0</v>
      </c>
      <c r="CD62" s="602">
        <v>0</v>
      </c>
      <c r="CE62" s="602">
        <v>0</v>
      </c>
      <c r="CF62" s="602">
        <v>0</v>
      </c>
      <c r="CG62" s="602">
        <v>0</v>
      </c>
      <c r="CH62" s="602">
        <v>0</v>
      </c>
      <c r="CI62" s="602">
        <v>0</v>
      </c>
      <c r="CJ62" s="602">
        <v>0</v>
      </c>
      <c r="CK62" s="602">
        <v>0</v>
      </c>
      <c r="CL62" s="602">
        <v>0</v>
      </c>
      <c r="CM62" s="602">
        <v>0</v>
      </c>
      <c r="CN62" s="707">
        <v>0</v>
      </c>
      <c r="CO62" s="602">
        <v>0</v>
      </c>
      <c r="CP62" s="602">
        <v>0</v>
      </c>
      <c r="CQ62" s="602">
        <v>0</v>
      </c>
      <c r="CR62" s="602">
        <v>0</v>
      </c>
      <c r="CS62" s="602">
        <v>0</v>
      </c>
      <c r="CT62" s="602">
        <v>72731.75</v>
      </c>
      <c r="CU62" s="602">
        <v>42048.399999999994</v>
      </c>
      <c r="CV62" s="602">
        <v>0</v>
      </c>
      <c r="CW62" s="602">
        <v>0</v>
      </c>
      <c r="CX62" s="602">
        <v>0</v>
      </c>
      <c r="CY62" s="602">
        <v>0</v>
      </c>
      <c r="CZ62" s="602">
        <v>0</v>
      </c>
    </row>
    <row r="63" spans="1:104" x14ac:dyDescent="0.25">
      <c r="A63" s="183">
        <v>5234</v>
      </c>
      <c r="B63" s="183">
        <v>455715</v>
      </c>
      <c r="C63" s="27">
        <v>1026029</v>
      </c>
      <c r="D63" s="14">
        <v>1700841673</v>
      </c>
      <c r="F63" s="27" t="s">
        <v>1277</v>
      </c>
      <c r="G63" s="12" t="s">
        <v>346</v>
      </c>
      <c r="H63" s="27" t="s">
        <v>1433</v>
      </c>
      <c r="I63" s="12" t="s">
        <v>347</v>
      </c>
      <c r="J63" s="601">
        <v>8728.7199999999993</v>
      </c>
      <c r="K63" s="601">
        <v>7599.4800000000005</v>
      </c>
      <c r="L63" s="601">
        <v>9873.2199999999993</v>
      </c>
      <c r="M63" s="601">
        <v>9247.56</v>
      </c>
      <c r="N63" s="601">
        <v>9308.6</v>
      </c>
      <c r="O63" s="601">
        <v>8728.7199999999993</v>
      </c>
      <c r="P63" s="707">
        <v>8749.58</v>
      </c>
      <c r="Q63" s="601">
        <v>0</v>
      </c>
      <c r="R63" s="601">
        <v>0</v>
      </c>
      <c r="S63" s="601">
        <v>0</v>
      </c>
      <c r="T63" s="601">
        <v>0</v>
      </c>
      <c r="U63" s="601">
        <v>0</v>
      </c>
      <c r="V63" s="601">
        <v>19264.739999999998</v>
      </c>
      <c r="W63" s="601">
        <v>14767.32</v>
      </c>
      <c r="X63" s="601">
        <v>0</v>
      </c>
      <c r="Y63" s="601">
        <v>0</v>
      </c>
      <c r="Z63" s="601">
        <v>0</v>
      </c>
      <c r="AA63" s="601">
        <v>0</v>
      </c>
      <c r="AB63" s="601">
        <v>0</v>
      </c>
      <c r="AC63" s="601">
        <v>0</v>
      </c>
      <c r="AD63" s="601">
        <v>0</v>
      </c>
      <c r="AE63" s="601">
        <v>0</v>
      </c>
      <c r="AF63" s="601">
        <v>0</v>
      </c>
      <c r="AG63" s="601">
        <v>0</v>
      </c>
      <c r="AH63" s="601">
        <v>0</v>
      </c>
      <c r="AI63" s="707">
        <v>0</v>
      </c>
      <c r="AJ63" s="601">
        <v>0</v>
      </c>
      <c r="AK63" s="601">
        <v>0</v>
      </c>
      <c r="AL63" s="601">
        <v>0</v>
      </c>
      <c r="AM63" s="601">
        <v>0</v>
      </c>
      <c r="AN63" s="601">
        <v>0</v>
      </c>
      <c r="AO63" s="601">
        <v>0</v>
      </c>
      <c r="AP63" s="601">
        <v>0</v>
      </c>
      <c r="AQ63" s="601">
        <v>0</v>
      </c>
      <c r="AR63" s="601">
        <v>0</v>
      </c>
      <c r="AS63" s="601">
        <v>0</v>
      </c>
      <c r="AT63" s="601">
        <v>0</v>
      </c>
      <c r="AU63" s="601">
        <v>0</v>
      </c>
      <c r="AV63" s="602">
        <v>9644.32</v>
      </c>
      <c r="AW63" s="602">
        <v>8530.34</v>
      </c>
      <c r="AX63" s="602">
        <v>10590.44</v>
      </c>
      <c r="AY63" s="602">
        <v>10788.82</v>
      </c>
      <c r="AZ63" s="602">
        <v>10529.4</v>
      </c>
      <c r="BA63" s="602">
        <v>10651.480000000001</v>
      </c>
      <c r="BB63" s="707">
        <v>10174.36</v>
      </c>
      <c r="BC63" s="602">
        <v>0</v>
      </c>
      <c r="BD63" s="602">
        <v>0</v>
      </c>
      <c r="BE63" s="602">
        <v>0</v>
      </c>
      <c r="BF63" s="602">
        <v>0</v>
      </c>
      <c r="BG63" s="602">
        <v>0</v>
      </c>
      <c r="BH63" s="602">
        <v>21149.7</v>
      </c>
      <c r="BI63" s="602">
        <v>17477.099999999999</v>
      </c>
      <c r="BJ63" s="602">
        <v>0</v>
      </c>
      <c r="BK63" s="602">
        <v>0</v>
      </c>
      <c r="BL63" s="602">
        <v>0</v>
      </c>
      <c r="BM63" s="602">
        <v>0</v>
      </c>
      <c r="BN63" s="602">
        <v>0</v>
      </c>
      <c r="BO63" s="602">
        <v>0</v>
      </c>
      <c r="BP63" s="602">
        <v>0</v>
      </c>
      <c r="BQ63" s="602">
        <v>0</v>
      </c>
      <c r="BR63" s="602">
        <v>0</v>
      </c>
      <c r="BS63" s="602">
        <v>0</v>
      </c>
      <c r="BT63" s="602">
        <v>0</v>
      </c>
      <c r="BU63" s="707">
        <v>0</v>
      </c>
      <c r="BV63" s="602">
        <v>0</v>
      </c>
      <c r="BW63" s="602">
        <v>0</v>
      </c>
      <c r="BX63" s="602">
        <v>0</v>
      </c>
      <c r="BY63" s="602">
        <v>0</v>
      </c>
      <c r="BZ63" s="602">
        <v>0</v>
      </c>
      <c r="CA63" s="602">
        <v>0</v>
      </c>
      <c r="CB63" s="602">
        <v>0</v>
      </c>
      <c r="CC63" s="602">
        <v>0</v>
      </c>
      <c r="CD63" s="602">
        <v>0</v>
      </c>
      <c r="CE63" s="602">
        <v>0</v>
      </c>
      <c r="CF63" s="602">
        <v>0</v>
      </c>
      <c r="CG63" s="602">
        <v>0</v>
      </c>
      <c r="CH63" s="602">
        <v>10498.88</v>
      </c>
      <c r="CI63" s="602">
        <v>9384.9</v>
      </c>
      <c r="CJ63" s="602">
        <v>11994.359999999999</v>
      </c>
      <c r="CK63" s="602">
        <v>11322.92</v>
      </c>
      <c r="CL63" s="602">
        <v>11155.06</v>
      </c>
      <c r="CM63" s="602">
        <v>11689.16</v>
      </c>
      <c r="CN63" s="707">
        <v>10544.31</v>
      </c>
      <c r="CO63" s="602">
        <v>0</v>
      </c>
      <c r="CP63" s="602">
        <v>0</v>
      </c>
      <c r="CQ63" s="602">
        <v>0</v>
      </c>
      <c r="CR63" s="602">
        <v>0</v>
      </c>
      <c r="CS63" s="602">
        <v>0</v>
      </c>
      <c r="CT63" s="602">
        <v>23438.58</v>
      </c>
      <c r="CU63" s="602">
        <v>18483.62</v>
      </c>
      <c r="CV63" s="602">
        <v>0</v>
      </c>
      <c r="CW63" s="602">
        <v>0</v>
      </c>
      <c r="CX63" s="602">
        <v>0</v>
      </c>
      <c r="CY63" s="602">
        <v>0</v>
      </c>
      <c r="CZ63" s="602">
        <v>0</v>
      </c>
    </row>
    <row r="64" spans="1:104" x14ac:dyDescent="0.25">
      <c r="A64" s="183">
        <v>4772</v>
      </c>
      <c r="B64" s="183">
        <v>455724</v>
      </c>
      <c r="C64" s="27">
        <v>1026703</v>
      </c>
      <c r="D64" s="14">
        <v>1831210426</v>
      </c>
      <c r="F64" s="27" t="s">
        <v>1258</v>
      </c>
      <c r="G64" s="12" t="s">
        <v>268</v>
      </c>
      <c r="H64" s="27" t="s">
        <v>1428</v>
      </c>
      <c r="I64" s="12" t="s">
        <v>269</v>
      </c>
      <c r="J64" s="601">
        <v>15466.2</v>
      </c>
      <c r="K64" s="601">
        <v>16019.8</v>
      </c>
      <c r="L64" s="601">
        <v>16774.079999999998</v>
      </c>
      <c r="M64" s="601">
        <v>16324.279999999999</v>
      </c>
      <c r="N64" s="601">
        <v>16192.8</v>
      </c>
      <c r="O64" s="601">
        <v>16172.039999999999</v>
      </c>
      <c r="P64" s="707">
        <v>16126.029999999999</v>
      </c>
      <c r="Q64" s="601">
        <v>0</v>
      </c>
      <c r="R64" s="601">
        <v>0</v>
      </c>
      <c r="S64" s="601">
        <v>0</v>
      </c>
      <c r="T64" s="601">
        <v>0</v>
      </c>
      <c r="U64" s="601">
        <v>0</v>
      </c>
      <c r="V64" s="601">
        <v>35497.659999999996</v>
      </c>
      <c r="W64" s="601">
        <v>45874.28</v>
      </c>
      <c r="X64" s="601">
        <v>0</v>
      </c>
      <c r="Y64" s="601">
        <v>0</v>
      </c>
      <c r="Z64" s="601">
        <v>0</v>
      </c>
      <c r="AA64" s="601">
        <v>0</v>
      </c>
      <c r="AB64" s="601">
        <v>0</v>
      </c>
      <c r="AC64" s="601">
        <v>0</v>
      </c>
      <c r="AD64" s="601">
        <v>0</v>
      </c>
      <c r="AE64" s="601">
        <v>0</v>
      </c>
      <c r="AF64" s="601">
        <v>0</v>
      </c>
      <c r="AG64" s="601">
        <v>0</v>
      </c>
      <c r="AH64" s="601">
        <v>0</v>
      </c>
      <c r="AI64" s="707">
        <v>0</v>
      </c>
      <c r="AJ64" s="601">
        <v>0</v>
      </c>
      <c r="AK64" s="601">
        <v>0</v>
      </c>
      <c r="AL64" s="601">
        <v>0</v>
      </c>
      <c r="AM64" s="601">
        <v>0</v>
      </c>
      <c r="AN64" s="601">
        <v>0</v>
      </c>
      <c r="AO64" s="601">
        <v>0</v>
      </c>
      <c r="AP64" s="601">
        <v>0</v>
      </c>
      <c r="AQ64" s="601">
        <v>0</v>
      </c>
      <c r="AR64" s="601">
        <v>0</v>
      </c>
      <c r="AS64" s="601">
        <v>0</v>
      </c>
      <c r="AT64" s="601">
        <v>0</v>
      </c>
      <c r="AU64" s="601">
        <v>0</v>
      </c>
      <c r="AV64" s="602">
        <v>0</v>
      </c>
      <c r="AW64" s="602">
        <v>0</v>
      </c>
      <c r="AX64" s="602">
        <v>0</v>
      </c>
      <c r="AY64" s="602">
        <v>0</v>
      </c>
      <c r="AZ64" s="602">
        <v>0</v>
      </c>
      <c r="BA64" s="602">
        <v>0</v>
      </c>
      <c r="BB64" s="707">
        <v>0</v>
      </c>
      <c r="BC64" s="602">
        <v>0</v>
      </c>
      <c r="BD64" s="602">
        <v>0</v>
      </c>
      <c r="BE64" s="602">
        <v>0</v>
      </c>
      <c r="BF64" s="602">
        <v>0</v>
      </c>
      <c r="BG64" s="602">
        <v>0</v>
      </c>
      <c r="BH64" s="602">
        <v>0</v>
      </c>
      <c r="BI64" s="602">
        <v>0</v>
      </c>
      <c r="BJ64" s="602">
        <v>0</v>
      </c>
      <c r="BK64" s="602">
        <v>0</v>
      </c>
      <c r="BL64" s="602">
        <v>0</v>
      </c>
      <c r="BM64" s="602">
        <v>0</v>
      </c>
      <c r="BN64" s="602">
        <v>0</v>
      </c>
      <c r="BO64" s="602">
        <v>17230.8</v>
      </c>
      <c r="BP64" s="602">
        <v>17694.439999999999</v>
      </c>
      <c r="BQ64" s="602">
        <v>18933.12</v>
      </c>
      <c r="BR64" s="602">
        <v>18843.159999999996</v>
      </c>
      <c r="BS64" s="602">
        <v>18801.640000000003</v>
      </c>
      <c r="BT64" s="602">
        <v>18552.519999999997</v>
      </c>
      <c r="BU64" s="707">
        <v>18433.370000000003</v>
      </c>
      <c r="BV64" s="602">
        <v>0</v>
      </c>
      <c r="BW64" s="602">
        <v>0</v>
      </c>
      <c r="BX64" s="602">
        <v>0</v>
      </c>
      <c r="BY64" s="602">
        <v>0</v>
      </c>
      <c r="BZ64" s="602">
        <v>0</v>
      </c>
      <c r="CA64" s="602">
        <v>39615.47</v>
      </c>
      <c r="CB64" s="602">
        <v>52908.010000000009</v>
      </c>
      <c r="CC64" s="602">
        <v>0</v>
      </c>
      <c r="CD64" s="602">
        <v>0</v>
      </c>
      <c r="CE64" s="602">
        <v>0</v>
      </c>
      <c r="CF64" s="602">
        <v>0</v>
      </c>
      <c r="CG64" s="602">
        <v>0</v>
      </c>
      <c r="CH64" s="602">
        <v>0</v>
      </c>
      <c r="CI64" s="602">
        <v>0</v>
      </c>
      <c r="CJ64" s="602">
        <v>0</v>
      </c>
      <c r="CK64" s="602">
        <v>0</v>
      </c>
      <c r="CL64" s="602">
        <v>0</v>
      </c>
      <c r="CM64" s="602">
        <v>0</v>
      </c>
      <c r="CN64" s="707">
        <v>0</v>
      </c>
      <c r="CO64" s="602">
        <v>0</v>
      </c>
      <c r="CP64" s="602">
        <v>0</v>
      </c>
      <c r="CQ64" s="602">
        <v>0</v>
      </c>
      <c r="CR64" s="602">
        <v>0</v>
      </c>
      <c r="CS64" s="602">
        <v>0</v>
      </c>
      <c r="CT64" s="602">
        <v>0</v>
      </c>
      <c r="CU64" s="602">
        <v>0</v>
      </c>
      <c r="CV64" s="602">
        <v>0</v>
      </c>
      <c r="CW64" s="602">
        <v>0</v>
      </c>
      <c r="CX64" s="602">
        <v>0</v>
      </c>
      <c r="CY64" s="602">
        <v>0</v>
      </c>
      <c r="CZ64" s="602">
        <v>0</v>
      </c>
    </row>
    <row r="65" spans="1:104" x14ac:dyDescent="0.25">
      <c r="A65" s="183">
        <v>4946</v>
      </c>
      <c r="B65" s="183">
        <v>455726</v>
      </c>
      <c r="C65" s="27">
        <v>1027041</v>
      </c>
      <c r="D65" s="14">
        <v>1982740098</v>
      </c>
      <c r="F65" s="27" t="s">
        <v>1286</v>
      </c>
      <c r="G65" s="12" t="s">
        <v>302</v>
      </c>
      <c r="H65" s="27" t="s">
        <v>1471</v>
      </c>
      <c r="I65" s="12" t="s">
        <v>303</v>
      </c>
      <c r="J65" s="601">
        <v>0</v>
      </c>
      <c r="K65" s="601">
        <v>0</v>
      </c>
      <c r="L65" s="601">
        <v>0</v>
      </c>
      <c r="M65" s="601">
        <v>0</v>
      </c>
      <c r="N65" s="601">
        <v>0</v>
      </c>
      <c r="O65" s="601">
        <v>0</v>
      </c>
      <c r="P65" s="707">
        <v>0</v>
      </c>
      <c r="Q65" s="601">
        <v>0</v>
      </c>
      <c r="R65" s="601">
        <v>0</v>
      </c>
      <c r="S65" s="601">
        <v>0</v>
      </c>
      <c r="T65" s="601">
        <v>0</v>
      </c>
      <c r="U65" s="601">
        <v>0</v>
      </c>
      <c r="V65" s="601">
        <v>0</v>
      </c>
      <c r="W65" s="601">
        <v>0</v>
      </c>
      <c r="X65" s="601">
        <v>0</v>
      </c>
      <c r="Y65" s="601">
        <v>0</v>
      </c>
      <c r="Z65" s="601">
        <v>0</v>
      </c>
      <c r="AA65" s="601">
        <v>0</v>
      </c>
      <c r="AB65" s="601">
        <v>0</v>
      </c>
      <c r="AC65" s="601">
        <v>0</v>
      </c>
      <c r="AD65" s="601">
        <v>0</v>
      </c>
      <c r="AE65" s="601">
        <v>0</v>
      </c>
      <c r="AF65" s="601">
        <v>0</v>
      </c>
      <c r="AG65" s="601">
        <v>0</v>
      </c>
      <c r="AH65" s="601">
        <v>0</v>
      </c>
      <c r="AI65" s="707">
        <v>0</v>
      </c>
      <c r="AJ65" s="601">
        <v>0</v>
      </c>
      <c r="AK65" s="601">
        <v>0</v>
      </c>
      <c r="AL65" s="601">
        <v>0</v>
      </c>
      <c r="AM65" s="601">
        <v>0</v>
      </c>
      <c r="AN65" s="601">
        <v>0</v>
      </c>
      <c r="AO65" s="601">
        <v>0</v>
      </c>
      <c r="AP65" s="601">
        <v>0</v>
      </c>
      <c r="AQ65" s="601">
        <v>0</v>
      </c>
      <c r="AR65" s="601">
        <v>0</v>
      </c>
      <c r="AS65" s="601">
        <v>0</v>
      </c>
      <c r="AT65" s="601">
        <v>0</v>
      </c>
      <c r="AU65" s="601">
        <v>0</v>
      </c>
      <c r="AV65" s="602">
        <v>0</v>
      </c>
      <c r="AW65" s="602">
        <v>0</v>
      </c>
      <c r="AX65" s="602">
        <v>0</v>
      </c>
      <c r="AY65" s="602">
        <v>0</v>
      </c>
      <c r="AZ65" s="602">
        <v>0</v>
      </c>
      <c r="BA65" s="602">
        <v>0</v>
      </c>
      <c r="BB65" s="707">
        <v>0</v>
      </c>
      <c r="BC65" s="602">
        <v>0</v>
      </c>
      <c r="BD65" s="602">
        <v>0</v>
      </c>
      <c r="BE65" s="602">
        <v>0</v>
      </c>
      <c r="BF65" s="602">
        <v>0</v>
      </c>
      <c r="BG65" s="602">
        <v>0</v>
      </c>
      <c r="BH65" s="602">
        <v>0</v>
      </c>
      <c r="BI65" s="602">
        <v>0</v>
      </c>
      <c r="BJ65" s="602">
        <v>0</v>
      </c>
      <c r="BK65" s="602">
        <v>0</v>
      </c>
      <c r="BL65" s="602">
        <v>0</v>
      </c>
      <c r="BM65" s="602">
        <v>0</v>
      </c>
      <c r="BN65" s="602">
        <v>0</v>
      </c>
      <c r="BO65" s="602">
        <v>0</v>
      </c>
      <c r="BP65" s="602">
        <v>0</v>
      </c>
      <c r="BQ65" s="602">
        <v>0</v>
      </c>
      <c r="BR65" s="602">
        <v>0</v>
      </c>
      <c r="BS65" s="602">
        <v>0</v>
      </c>
      <c r="BT65" s="602">
        <v>0</v>
      </c>
      <c r="BU65" s="707">
        <v>0</v>
      </c>
      <c r="BV65" s="602">
        <v>0</v>
      </c>
      <c r="BW65" s="602">
        <v>0</v>
      </c>
      <c r="BX65" s="602">
        <v>0</v>
      </c>
      <c r="BY65" s="602">
        <v>0</v>
      </c>
      <c r="BZ65" s="602">
        <v>0</v>
      </c>
      <c r="CA65" s="602">
        <v>45473.4</v>
      </c>
      <c r="CB65" s="602">
        <v>64945.4</v>
      </c>
      <c r="CC65" s="602">
        <v>0</v>
      </c>
      <c r="CD65" s="602">
        <v>0</v>
      </c>
      <c r="CE65" s="602">
        <v>0</v>
      </c>
      <c r="CF65" s="602">
        <v>0</v>
      </c>
      <c r="CG65" s="602">
        <v>0</v>
      </c>
      <c r="CH65" s="602">
        <v>0</v>
      </c>
      <c r="CI65" s="602">
        <v>0</v>
      </c>
      <c r="CJ65" s="602">
        <v>0</v>
      </c>
      <c r="CK65" s="602">
        <v>0</v>
      </c>
      <c r="CL65" s="602">
        <v>0</v>
      </c>
      <c r="CM65" s="602">
        <v>0</v>
      </c>
      <c r="CN65" s="707">
        <v>0</v>
      </c>
      <c r="CO65" s="602">
        <v>0</v>
      </c>
      <c r="CP65" s="602">
        <v>0</v>
      </c>
      <c r="CQ65" s="602">
        <v>0</v>
      </c>
      <c r="CR65" s="602">
        <v>0</v>
      </c>
      <c r="CS65" s="602">
        <v>0</v>
      </c>
      <c r="CT65" s="602">
        <v>50025.599999999991</v>
      </c>
      <c r="CU65" s="602">
        <v>73473.55</v>
      </c>
      <c r="CV65" s="602">
        <v>0</v>
      </c>
      <c r="CW65" s="602">
        <v>0</v>
      </c>
      <c r="CX65" s="602">
        <v>0</v>
      </c>
      <c r="CY65" s="602">
        <v>0</v>
      </c>
      <c r="CZ65" s="602">
        <v>0</v>
      </c>
    </row>
    <row r="66" spans="1:104" x14ac:dyDescent="0.25">
      <c r="A66" s="183">
        <v>5257</v>
      </c>
      <c r="B66" s="183">
        <v>455727</v>
      </c>
      <c r="C66" s="27">
        <v>1004638</v>
      </c>
      <c r="D66" s="14">
        <v>1225022908</v>
      </c>
      <c r="F66" s="27" t="s">
        <v>1298</v>
      </c>
      <c r="G66" s="12" t="s">
        <v>350</v>
      </c>
      <c r="H66" s="27" t="s">
        <v>1417</v>
      </c>
      <c r="I66" s="12" t="s">
        <v>351</v>
      </c>
      <c r="J66" s="601">
        <v>0</v>
      </c>
      <c r="K66" s="601">
        <v>0</v>
      </c>
      <c r="L66" s="601">
        <v>0</v>
      </c>
      <c r="M66" s="601">
        <v>0</v>
      </c>
      <c r="N66" s="601">
        <v>0</v>
      </c>
      <c r="O66" s="601">
        <v>0</v>
      </c>
      <c r="P66" s="707">
        <v>0</v>
      </c>
      <c r="Q66" s="601">
        <v>0</v>
      </c>
      <c r="R66" s="601">
        <v>0</v>
      </c>
      <c r="S66" s="601">
        <v>0</v>
      </c>
      <c r="T66" s="601">
        <v>0</v>
      </c>
      <c r="U66" s="601">
        <v>0</v>
      </c>
      <c r="V66" s="601">
        <v>0</v>
      </c>
      <c r="W66" s="601">
        <v>0</v>
      </c>
      <c r="X66" s="601">
        <v>0</v>
      </c>
      <c r="Y66" s="601">
        <v>0</v>
      </c>
      <c r="Z66" s="601">
        <v>0</v>
      </c>
      <c r="AA66" s="601">
        <v>0</v>
      </c>
      <c r="AB66" s="601">
        <v>0</v>
      </c>
      <c r="AC66" s="601">
        <v>0</v>
      </c>
      <c r="AD66" s="601">
        <v>0</v>
      </c>
      <c r="AE66" s="601">
        <v>0</v>
      </c>
      <c r="AF66" s="601">
        <v>0</v>
      </c>
      <c r="AG66" s="601">
        <v>0</v>
      </c>
      <c r="AH66" s="601">
        <v>0</v>
      </c>
      <c r="AI66" s="707">
        <v>0</v>
      </c>
      <c r="AJ66" s="601">
        <v>0</v>
      </c>
      <c r="AK66" s="601">
        <v>0</v>
      </c>
      <c r="AL66" s="601">
        <v>0</v>
      </c>
      <c r="AM66" s="601">
        <v>0</v>
      </c>
      <c r="AN66" s="601">
        <v>0</v>
      </c>
      <c r="AO66" s="601">
        <v>0</v>
      </c>
      <c r="AP66" s="601">
        <v>0</v>
      </c>
      <c r="AQ66" s="601">
        <v>0</v>
      </c>
      <c r="AR66" s="601">
        <v>0</v>
      </c>
      <c r="AS66" s="601">
        <v>0</v>
      </c>
      <c r="AT66" s="601">
        <v>0</v>
      </c>
      <c r="AU66" s="601">
        <v>0</v>
      </c>
      <c r="AV66" s="602">
        <v>30639.699999999997</v>
      </c>
      <c r="AW66" s="602">
        <v>31729.749999999996</v>
      </c>
      <c r="AX66" s="602">
        <v>34442.199999999997</v>
      </c>
      <c r="AY66" s="602">
        <v>34568.949999999997</v>
      </c>
      <c r="AZ66" s="602">
        <v>34002.799999999996</v>
      </c>
      <c r="BA66" s="602">
        <v>33098.649999999994</v>
      </c>
      <c r="BB66" s="707">
        <v>34257.57</v>
      </c>
      <c r="BC66" s="602">
        <v>0</v>
      </c>
      <c r="BD66" s="602">
        <v>0</v>
      </c>
      <c r="BE66" s="602">
        <v>0</v>
      </c>
      <c r="BF66" s="602">
        <v>0</v>
      </c>
      <c r="BG66" s="602">
        <v>0</v>
      </c>
      <c r="BH66" s="602">
        <v>91426.86</v>
      </c>
      <c r="BI66" s="602">
        <v>76303.740000000005</v>
      </c>
      <c r="BJ66" s="602">
        <v>0</v>
      </c>
      <c r="BK66" s="602">
        <v>0</v>
      </c>
      <c r="BL66" s="602">
        <v>0</v>
      </c>
      <c r="BM66" s="602">
        <v>0</v>
      </c>
      <c r="BN66" s="602">
        <v>0</v>
      </c>
      <c r="BO66" s="602">
        <v>19020.949999999997</v>
      </c>
      <c r="BP66" s="602">
        <v>19232.2</v>
      </c>
      <c r="BQ66" s="602">
        <v>21800.999999999996</v>
      </c>
      <c r="BR66" s="602">
        <v>21572.85</v>
      </c>
      <c r="BS66" s="602">
        <v>21133.449999999997</v>
      </c>
      <c r="BT66" s="602">
        <v>20254.649999999998</v>
      </c>
      <c r="BU66" s="707">
        <v>20504.32</v>
      </c>
      <c r="BV66" s="602">
        <v>0</v>
      </c>
      <c r="BW66" s="602">
        <v>0</v>
      </c>
      <c r="BX66" s="602">
        <v>0</v>
      </c>
      <c r="BY66" s="602">
        <v>0</v>
      </c>
      <c r="BZ66" s="602">
        <v>0</v>
      </c>
      <c r="CA66" s="602">
        <v>56713.860000000008</v>
      </c>
      <c r="CB66" s="602">
        <v>47222.69000000001</v>
      </c>
      <c r="CC66" s="602">
        <v>0</v>
      </c>
      <c r="CD66" s="602">
        <v>0</v>
      </c>
      <c r="CE66" s="602">
        <v>0</v>
      </c>
      <c r="CF66" s="602">
        <v>0</v>
      </c>
      <c r="CG66" s="602">
        <v>0</v>
      </c>
      <c r="CH66" s="602">
        <v>0</v>
      </c>
      <c r="CI66" s="602">
        <v>0</v>
      </c>
      <c r="CJ66" s="602">
        <v>0</v>
      </c>
      <c r="CK66" s="602">
        <v>0</v>
      </c>
      <c r="CL66" s="602">
        <v>0</v>
      </c>
      <c r="CM66" s="602">
        <v>0</v>
      </c>
      <c r="CN66" s="707">
        <v>0</v>
      </c>
      <c r="CO66" s="602">
        <v>0</v>
      </c>
      <c r="CP66" s="602">
        <v>0</v>
      </c>
      <c r="CQ66" s="602">
        <v>0</v>
      </c>
      <c r="CR66" s="602">
        <v>0</v>
      </c>
      <c r="CS66" s="602">
        <v>0</v>
      </c>
      <c r="CT66" s="602">
        <v>0</v>
      </c>
      <c r="CU66" s="602">
        <v>0</v>
      </c>
      <c r="CV66" s="602">
        <v>0</v>
      </c>
      <c r="CW66" s="602">
        <v>0</v>
      </c>
      <c r="CX66" s="602">
        <v>0</v>
      </c>
      <c r="CY66" s="602">
        <v>0</v>
      </c>
      <c r="CZ66" s="602">
        <v>0</v>
      </c>
    </row>
    <row r="67" spans="1:104" x14ac:dyDescent="0.25">
      <c r="A67" s="183">
        <v>4285</v>
      </c>
      <c r="B67" s="183">
        <v>455731</v>
      </c>
      <c r="C67" s="27">
        <v>1018315</v>
      </c>
      <c r="D67" s="14">
        <v>1073837449</v>
      </c>
      <c r="F67" s="27" t="s">
        <v>1298</v>
      </c>
      <c r="G67" s="12" t="s">
        <v>188</v>
      </c>
      <c r="H67" s="27" t="s">
        <v>1448</v>
      </c>
      <c r="I67" s="12" t="s">
        <v>189</v>
      </c>
      <c r="J67" s="601">
        <v>0</v>
      </c>
      <c r="K67" s="601">
        <v>0</v>
      </c>
      <c r="L67" s="601">
        <v>0</v>
      </c>
      <c r="M67" s="601">
        <v>0</v>
      </c>
      <c r="N67" s="601">
        <v>0</v>
      </c>
      <c r="O67" s="601">
        <v>0</v>
      </c>
      <c r="P67" s="707">
        <v>0</v>
      </c>
      <c r="Q67" s="601">
        <v>0</v>
      </c>
      <c r="R67" s="601">
        <v>0</v>
      </c>
      <c r="S67" s="601">
        <v>0</v>
      </c>
      <c r="T67" s="601">
        <v>0</v>
      </c>
      <c r="U67" s="601">
        <v>0</v>
      </c>
      <c r="V67" s="601">
        <v>0</v>
      </c>
      <c r="W67" s="601">
        <v>0</v>
      </c>
      <c r="X67" s="601">
        <v>0</v>
      </c>
      <c r="Y67" s="601">
        <v>0</v>
      </c>
      <c r="Z67" s="601">
        <v>0</v>
      </c>
      <c r="AA67" s="601">
        <v>0</v>
      </c>
      <c r="AB67" s="601">
        <v>0</v>
      </c>
      <c r="AC67" s="601">
        <v>0</v>
      </c>
      <c r="AD67" s="601">
        <v>0</v>
      </c>
      <c r="AE67" s="601">
        <v>0</v>
      </c>
      <c r="AF67" s="601">
        <v>0</v>
      </c>
      <c r="AG67" s="601">
        <v>0</v>
      </c>
      <c r="AH67" s="601">
        <v>0</v>
      </c>
      <c r="AI67" s="707">
        <v>0</v>
      </c>
      <c r="AJ67" s="601">
        <v>0</v>
      </c>
      <c r="AK67" s="601">
        <v>0</v>
      </c>
      <c r="AL67" s="601">
        <v>0</v>
      </c>
      <c r="AM67" s="601">
        <v>0</v>
      </c>
      <c r="AN67" s="601">
        <v>0</v>
      </c>
      <c r="AO67" s="601">
        <v>0</v>
      </c>
      <c r="AP67" s="601">
        <v>0</v>
      </c>
      <c r="AQ67" s="601">
        <v>0</v>
      </c>
      <c r="AR67" s="601">
        <v>0</v>
      </c>
      <c r="AS67" s="601">
        <v>0</v>
      </c>
      <c r="AT67" s="601">
        <v>0</v>
      </c>
      <c r="AU67" s="601">
        <v>0</v>
      </c>
      <c r="AV67" s="602">
        <v>0</v>
      </c>
      <c r="AW67" s="602">
        <v>0</v>
      </c>
      <c r="AX67" s="602">
        <v>0</v>
      </c>
      <c r="AY67" s="602">
        <v>0</v>
      </c>
      <c r="AZ67" s="602">
        <v>0</v>
      </c>
      <c r="BA67" s="602">
        <v>0</v>
      </c>
      <c r="BB67" s="707">
        <v>0</v>
      </c>
      <c r="BC67" s="602">
        <v>0</v>
      </c>
      <c r="BD67" s="602">
        <v>0</v>
      </c>
      <c r="BE67" s="602">
        <v>0</v>
      </c>
      <c r="BF67" s="602">
        <v>0</v>
      </c>
      <c r="BG67" s="602">
        <v>0</v>
      </c>
      <c r="BH67" s="602">
        <v>50754.509999999995</v>
      </c>
      <c r="BI67" s="602">
        <v>78710.37999999999</v>
      </c>
      <c r="BJ67" s="602">
        <v>0</v>
      </c>
      <c r="BK67" s="602">
        <v>0</v>
      </c>
      <c r="BL67" s="602">
        <v>0</v>
      </c>
      <c r="BM67" s="602">
        <v>0</v>
      </c>
      <c r="BN67" s="602">
        <v>0</v>
      </c>
      <c r="BO67" s="602">
        <v>0</v>
      </c>
      <c r="BP67" s="602">
        <v>0</v>
      </c>
      <c r="BQ67" s="602">
        <v>0</v>
      </c>
      <c r="BR67" s="602">
        <v>0</v>
      </c>
      <c r="BS67" s="602">
        <v>0</v>
      </c>
      <c r="BT67" s="602">
        <v>0</v>
      </c>
      <c r="BU67" s="707">
        <v>0</v>
      </c>
      <c r="BV67" s="602">
        <v>0</v>
      </c>
      <c r="BW67" s="602">
        <v>0</v>
      </c>
      <c r="BX67" s="602">
        <v>0</v>
      </c>
      <c r="BY67" s="602">
        <v>0</v>
      </c>
      <c r="BZ67" s="602">
        <v>0</v>
      </c>
      <c r="CA67" s="602">
        <v>31484.010000000002</v>
      </c>
      <c r="CB67" s="602">
        <v>48780.72</v>
      </c>
      <c r="CC67" s="602">
        <v>0</v>
      </c>
      <c r="CD67" s="602">
        <v>0</v>
      </c>
      <c r="CE67" s="602">
        <v>0</v>
      </c>
      <c r="CF67" s="602">
        <v>0</v>
      </c>
      <c r="CG67" s="602">
        <v>0</v>
      </c>
      <c r="CH67" s="602">
        <v>0</v>
      </c>
      <c r="CI67" s="602">
        <v>0</v>
      </c>
      <c r="CJ67" s="602">
        <v>0</v>
      </c>
      <c r="CK67" s="602">
        <v>0</v>
      </c>
      <c r="CL67" s="602">
        <v>0</v>
      </c>
      <c r="CM67" s="602">
        <v>0</v>
      </c>
      <c r="CN67" s="707">
        <v>0</v>
      </c>
      <c r="CO67" s="602">
        <v>0</v>
      </c>
      <c r="CP67" s="602">
        <v>0</v>
      </c>
      <c r="CQ67" s="602">
        <v>0</v>
      </c>
      <c r="CR67" s="602">
        <v>0</v>
      </c>
      <c r="CS67" s="602">
        <v>0</v>
      </c>
      <c r="CT67" s="602">
        <v>0</v>
      </c>
      <c r="CU67" s="602">
        <v>0</v>
      </c>
      <c r="CV67" s="602">
        <v>0</v>
      </c>
      <c r="CW67" s="602">
        <v>0</v>
      </c>
      <c r="CX67" s="602">
        <v>0</v>
      </c>
      <c r="CY67" s="602">
        <v>0</v>
      </c>
      <c r="CZ67" s="602">
        <v>0</v>
      </c>
    </row>
    <row r="68" spans="1:104" x14ac:dyDescent="0.25">
      <c r="A68" s="183">
        <v>5243</v>
      </c>
      <c r="B68" s="183">
        <v>455732</v>
      </c>
      <c r="C68" s="27">
        <v>1026695</v>
      </c>
      <c r="D68" s="14">
        <v>1164404091</v>
      </c>
      <c r="F68" s="27" t="s">
        <v>1267</v>
      </c>
      <c r="G68" s="12" t="s">
        <v>1053</v>
      </c>
      <c r="H68" s="27" t="s">
        <v>1428</v>
      </c>
      <c r="I68" s="12" t="s">
        <v>1054</v>
      </c>
      <c r="J68" s="601">
        <v>12304.5</v>
      </c>
      <c r="K68" s="601">
        <v>12733.579999999998</v>
      </c>
      <c r="L68" s="601">
        <v>12670.48</v>
      </c>
      <c r="M68" s="601">
        <v>12784.06</v>
      </c>
      <c r="N68" s="601">
        <v>13415.06</v>
      </c>
      <c r="O68" s="601">
        <v>12582.14</v>
      </c>
      <c r="P68" s="707">
        <v>11642.48</v>
      </c>
      <c r="Q68" s="601">
        <v>0</v>
      </c>
      <c r="R68" s="601">
        <v>0</v>
      </c>
      <c r="S68" s="601">
        <v>0</v>
      </c>
      <c r="T68" s="601">
        <v>0</v>
      </c>
      <c r="U68" s="601">
        <v>0</v>
      </c>
      <c r="V68" s="601">
        <v>35766.36</v>
      </c>
      <c r="W68" s="601">
        <v>36959.430000000008</v>
      </c>
      <c r="X68" s="601">
        <v>0</v>
      </c>
      <c r="Y68" s="601">
        <v>0</v>
      </c>
      <c r="Z68" s="601">
        <v>0</v>
      </c>
      <c r="AA68" s="601">
        <v>0</v>
      </c>
      <c r="AB68" s="601">
        <v>0</v>
      </c>
      <c r="AC68" s="601">
        <v>0</v>
      </c>
      <c r="AD68" s="601">
        <v>0</v>
      </c>
      <c r="AE68" s="601">
        <v>0</v>
      </c>
      <c r="AF68" s="601">
        <v>0</v>
      </c>
      <c r="AG68" s="601">
        <v>0</v>
      </c>
      <c r="AH68" s="601">
        <v>0</v>
      </c>
      <c r="AI68" s="707">
        <v>0</v>
      </c>
      <c r="AJ68" s="601">
        <v>0</v>
      </c>
      <c r="AK68" s="601">
        <v>0</v>
      </c>
      <c r="AL68" s="601">
        <v>0</v>
      </c>
      <c r="AM68" s="601">
        <v>0</v>
      </c>
      <c r="AN68" s="601">
        <v>0</v>
      </c>
      <c r="AO68" s="601">
        <v>0</v>
      </c>
      <c r="AP68" s="601">
        <v>0</v>
      </c>
      <c r="AQ68" s="601">
        <v>0</v>
      </c>
      <c r="AR68" s="601">
        <v>0</v>
      </c>
      <c r="AS68" s="601">
        <v>0</v>
      </c>
      <c r="AT68" s="601">
        <v>0</v>
      </c>
      <c r="AU68" s="601">
        <v>0</v>
      </c>
      <c r="AV68" s="602">
        <v>16330.279999999999</v>
      </c>
      <c r="AW68" s="602">
        <v>16607.919999999998</v>
      </c>
      <c r="AX68" s="602">
        <v>17339.879999999997</v>
      </c>
      <c r="AY68" s="602">
        <v>17794.199999999997</v>
      </c>
      <c r="AZ68" s="602">
        <v>17592.28</v>
      </c>
      <c r="BA68" s="602">
        <v>16835.079999999998</v>
      </c>
      <c r="BB68" s="707">
        <v>16594.8</v>
      </c>
      <c r="BC68" s="602">
        <v>0</v>
      </c>
      <c r="BD68" s="602">
        <v>0</v>
      </c>
      <c r="BE68" s="602">
        <v>0</v>
      </c>
      <c r="BF68" s="602">
        <v>0</v>
      </c>
      <c r="BG68" s="602">
        <v>0</v>
      </c>
      <c r="BH68" s="602">
        <v>47688.479999999996</v>
      </c>
      <c r="BI68" s="602">
        <v>49770.96</v>
      </c>
      <c r="BJ68" s="602">
        <v>0</v>
      </c>
      <c r="BK68" s="602">
        <v>0</v>
      </c>
      <c r="BL68" s="602">
        <v>0</v>
      </c>
      <c r="BM68" s="602">
        <v>0</v>
      </c>
      <c r="BN68" s="602">
        <v>0</v>
      </c>
      <c r="BO68" s="602">
        <v>23296.519999999997</v>
      </c>
      <c r="BP68" s="602">
        <v>24659.48</v>
      </c>
      <c r="BQ68" s="602">
        <v>26804.879999999997</v>
      </c>
      <c r="BR68" s="602">
        <v>27688.279999999995</v>
      </c>
      <c r="BS68" s="602">
        <v>26161.26</v>
      </c>
      <c r="BT68" s="602">
        <v>27410.639999999999</v>
      </c>
      <c r="BU68" s="707">
        <v>26587.18</v>
      </c>
      <c r="BV68" s="602">
        <v>0</v>
      </c>
      <c r="BW68" s="602">
        <v>0</v>
      </c>
      <c r="BX68" s="602">
        <v>0</v>
      </c>
      <c r="BY68" s="602">
        <v>0</v>
      </c>
      <c r="BZ68" s="602">
        <v>0</v>
      </c>
      <c r="CA68" s="602">
        <v>70910.28</v>
      </c>
      <c r="CB68" s="602">
        <v>77443.290000000008</v>
      </c>
      <c r="CC68" s="602">
        <v>0</v>
      </c>
      <c r="CD68" s="602">
        <v>0</v>
      </c>
      <c r="CE68" s="602">
        <v>0</v>
      </c>
      <c r="CF68" s="602">
        <v>0</v>
      </c>
      <c r="CG68" s="602">
        <v>0</v>
      </c>
      <c r="CH68" s="602">
        <v>0</v>
      </c>
      <c r="CI68" s="602">
        <v>0</v>
      </c>
      <c r="CJ68" s="602">
        <v>0</v>
      </c>
      <c r="CK68" s="602">
        <v>0</v>
      </c>
      <c r="CL68" s="602">
        <v>0</v>
      </c>
      <c r="CM68" s="602">
        <v>0</v>
      </c>
      <c r="CN68" s="707">
        <v>0</v>
      </c>
      <c r="CO68" s="602">
        <v>0</v>
      </c>
      <c r="CP68" s="602">
        <v>0</v>
      </c>
      <c r="CQ68" s="602">
        <v>0</v>
      </c>
      <c r="CR68" s="602">
        <v>0</v>
      </c>
      <c r="CS68" s="602">
        <v>0</v>
      </c>
      <c r="CT68" s="602">
        <v>0</v>
      </c>
      <c r="CU68" s="602">
        <v>0</v>
      </c>
      <c r="CV68" s="602">
        <v>0</v>
      </c>
      <c r="CW68" s="602">
        <v>0</v>
      </c>
      <c r="CX68" s="602">
        <v>0</v>
      </c>
      <c r="CY68" s="602">
        <v>0</v>
      </c>
      <c r="CZ68" s="602">
        <v>0</v>
      </c>
    </row>
    <row r="69" spans="1:104" x14ac:dyDescent="0.25">
      <c r="A69" s="183">
        <v>5188</v>
      </c>
      <c r="B69" s="183">
        <v>455733</v>
      </c>
      <c r="C69" s="27">
        <v>1026536</v>
      </c>
      <c r="D69" s="14">
        <v>1952709131</v>
      </c>
      <c r="F69" s="27" t="s">
        <v>1298</v>
      </c>
      <c r="G69" s="12" t="s">
        <v>1009</v>
      </c>
      <c r="H69" s="27" t="s">
        <v>1417</v>
      </c>
      <c r="I69" s="12" t="s">
        <v>1010</v>
      </c>
      <c r="J69" s="601">
        <v>0</v>
      </c>
      <c r="K69" s="601">
        <v>0</v>
      </c>
      <c r="L69" s="601">
        <v>0</v>
      </c>
      <c r="M69" s="601">
        <v>0</v>
      </c>
      <c r="N69" s="601">
        <v>0</v>
      </c>
      <c r="O69" s="601">
        <v>0</v>
      </c>
      <c r="P69" s="707">
        <v>0</v>
      </c>
      <c r="Q69" s="601">
        <v>0</v>
      </c>
      <c r="R69" s="601">
        <v>0</v>
      </c>
      <c r="S69" s="601">
        <v>0</v>
      </c>
      <c r="T69" s="601">
        <v>0</v>
      </c>
      <c r="U69" s="601">
        <v>0</v>
      </c>
      <c r="V69" s="601">
        <v>0</v>
      </c>
      <c r="W69" s="601">
        <v>0</v>
      </c>
      <c r="X69" s="601">
        <v>0</v>
      </c>
      <c r="Y69" s="601">
        <v>0</v>
      </c>
      <c r="Z69" s="601">
        <v>0</v>
      </c>
      <c r="AA69" s="601">
        <v>0</v>
      </c>
      <c r="AB69" s="601">
        <v>0</v>
      </c>
      <c r="AC69" s="601">
        <v>0</v>
      </c>
      <c r="AD69" s="601">
        <v>0</v>
      </c>
      <c r="AE69" s="601">
        <v>0</v>
      </c>
      <c r="AF69" s="601">
        <v>0</v>
      </c>
      <c r="AG69" s="601">
        <v>0</v>
      </c>
      <c r="AH69" s="601">
        <v>0</v>
      </c>
      <c r="AI69" s="707">
        <v>0</v>
      </c>
      <c r="AJ69" s="601">
        <v>0</v>
      </c>
      <c r="AK69" s="601">
        <v>0</v>
      </c>
      <c r="AL69" s="601">
        <v>0</v>
      </c>
      <c r="AM69" s="601">
        <v>0</v>
      </c>
      <c r="AN69" s="601">
        <v>0</v>
      </c>
      <c r="AO69" s="601">
        <v>0</v>
      </c>
      <c r="AP69" s="601">
        <v>0</v>
      </c>
      <c r="AQ69" s="601">
        <v>0</v>
      </c>
      <c r="AR69" s="601">
        <v>0</v>
      </c>
      <c r="AS69" s="601">
        <v>0</v>
      </c>
      <c r="AT69" s="601">
        <v>0</v>
      </c>
      <c r="AU69" s="601">
        <v>0</v>
      </c>
      <c r="AV69" s="602">
        <v>30494.66</v>
      </c>
      <c r="AW69" s="602">
        <v>31579.550000000003</v>
      </c>
      <c r="AX69" s="602">
        <v>34279.159999999996</v>
      </c>
      <c r="AY69" s="602">
        <v>34405.310000000005</v>
      </c>
      <c r="AZ69" s="602">
        <v>33841.840000000004</v>
      </c>
      <c r="BA69" s="602">
        <v>32941.97</v>
      </c>
      <c r="BB69" s="707">
        <v>34059.86</v>
      </c>
      <c r="BC69" s="602">
        <v>0</v>
      </c>
      <c r="BD69" s="602">
        <v>0</v>
      </c>
      <c r="BE69" s="602">
        <v>0</v>
      </c>
      <c r="BF69" s="602">
        <v>0</v>
      </c>
      <c r="BG69" s="602">
        <v>0</v>
      </c>
      <c r="BH69" s="602">
        <v>50869.079999999994</v>
      </c>
      <c r="BI69" s="602">
        <v>33482.580000000009</v>
      </c>
      <c r="BJ69" s="602">
        <v>0</v>
      </c>
      <c r="BK69" s="602">
        <v>0</v>
      </c>
      <c r="BL69" s="602">
        <v>0</v>
      </c>
      <c r="BM69" s="602">
        <v>0</v>
      </c>
      <c r="BN69" s="602">
        <v>0</v>
      </c>
      <c r="BO69" s="602">
        <v>18930.91</v>
      </c>
      <c r="BP69" s="602">
        <v>19141.16</v>
      </c>
      <c r="BQ69" s="602">
        <v>21697.8</v>
      </c>
      <c r="BR69" s="602">
        <v>21470.73</v>
      </c>
      <c r="BS69" s="602">
        <v>21033.410000000003</v>
      </c>
      <c r="BT69" s="602">
        <v>20158.77</v>
      </c>
      <c r="BU69" s="707">
        <v>20385.400000000001</v>
      </c>
      <c r="BV69" s="602">
        <v>0</v>
      </c>
      <c r="BW69" s="602">
        <v>0</v>
      </c>
      <c r="BX69" s="602">
        <v>0</v>
      </c>
      <c r="BY69" s="602">
        <v>0</v>
      </c>
      <c r="BZ69" s="602">
        <v>0</v>
      </c>
      <c r="CA69" s="602">
        <v>31555.079999999998</v>
      </c>
      <c r="CB69" s="602">
        <v>20704.689999999999</v>
      </c>
      <c r="CC69" s="602">
        <v>0</v>
      </c>
      <c r="CD69" s="602">
        <v>0</v>
      </c>
      <c r="CE69" s="602">
        <v>0</v>
      </c>
      <c r="CF69" s="602">
        <v>0</v>
      </c>
      <c r="CG69" s="602">
        <v>0</v>
      </c>
      <c r="CH69" s="602">
        <v>0</v>
      </c>
      <c r="CI69" s="602">
        <v>0</v>
      </c>
      <c r="CJ69" s="602">
        <v>0</v>
      </c>
      <c r="CK69" s="602">
        <v>0</v>
      </c>
      <c r="CL69" s="602">
        <v>0</v>
      </c>
      <c r="CM69" s="602">
        <v>0</v>
      </c>
      <c r="CN69" s="707">
        <v>0</v>
      </c>
      <c r="CO69" s="602">
        <v>0</v>
      </c>
      <c r="CP69" s="602">
        <v>0</v>
      </c>
      <c r="CQ69" s="602">
        <v>0</v>
      </c>
      <c r="CR69" s="602">
        <v>0</v>
      </c>
      <c r="CS69" s="602">
        <v>0</v>
      </c>
      <c r="CT69" s="602">
        <v>0</v>
      </c>
      <c r="CU69" s="602">
        <v>0</v>
      </c>
      <c r="CV69" s="602">
        <v>0</v>
      </c>
      <c r="CW69" s="602">
        <v>0</v>
      </c>
      <c r="CX69" s="602">
        <v>0</v>
      </c>
      <c r="CY69" s="602">
        <v>0</v>
      </c>
      <c r="CZ69" s="602">
        <v>0</v>
      </c>
    </row>
    <row r="70" spans="1:104" x14ac:dyDescent="0.25">
      <c r="A70" s="183">
        <v>4962</v>
      </c>
      <c r="B70" s="183">
        <v>455744</v>
      </c>
      <c r="C70" s="27">
        <v>1026642</v>
      </c>
      <c r="D70" s="14">
        <v>1497172514</v>
      </c>
      <c r="F70" s="27" t="s">
        <v>1274</v>
      </c>
      <c r="G70" s="12" t="s">
        <v>879</v>
      </c>
      <c r="H70" s="27" t="s">
        <v>1417</v>
      </c>
      <c r="I70" s="12" t="s">
        <v>880</v>
      </c>
      <c r="J70" s="601">
        <v>0</v>
      </c>
      <c r="K70" s="601">
        <v>0</v>
      </c>
      <c r="L70" s="601">
        <v>0</v>
      </c>
      <c r="M70" s="601">
        <v>0</v>
      </c>
      <c r="N70" s="601">
        <v>0</v>
      </c>
      <c r="O70" s="601">
        <v>0</v>
      </c>
      <c r="P70" s="707">
        <v>0</v>
      </c>
      <c r="Q70" s="601">
        <v>0</v>
      </c>
      <c r="R70" s="601">
        <v>0</v>
      </c>
      <c r="S70" s="601">
        <v>0</v>
      </c>
      <c r="T70" s="601">
        <v>0</v>
      </c>
      <c r="U70" s="601">
        <v>0</v>
      </c>
      <c r="V70" s="601">
        <v>0</v>
      </c>
      <c r="W70" s="601">
        <v>0</v>
      </c>
      <c r="X70" s="601">
        <v>0</v>
      </c>
      <c r="Y70" s="601">
        <v>0</v>
      </c>
      <c r="Z70" s="601">
        <v>0</v>
      </c>
      <c r="AA70" s="601">
        <v>0</v>
      </c>
      <c r="AB70" s="601">
        <v>0</v>
      </c>
      <c r="AC70" s="601">
        <v>0</v>
      </c>
      <c r="AD70" s="601">
        <v>0</v>
      </c>
      <c r="AE70" s="601">
        <v>0</v>
      </c>
      <c r="AF70" s="601">
        <v>0</v>
      </c>
      <c r="AG70" s="601">
        <v>0</v>
      </c>
      <c r="AH70" s="601">
        <v>0</v>
      </c>
      <c r="AI70" s="707">
        <v>0</v>
      </c>
      <c r="AJ70" s="601">
        <v>0</v>
      </c>
      <c r="AK70" s="601">
        <v>0</v>
      </c>
      <c r="AL70" s="601">
        <v>0</v>
      </c>
      <c r="AM70" s="601">
        <v>0</v>
      </c>
      <c r="AN70" s="601">
        <v>0</v>
      </c>
      <c r="AO70" s="601">
        <v>0</v>
      </c>
      <c r="AP70" s="601">
        <v>0</v>
      </c>
      <c r="AQ70" s="601">
        <v>0</v>
      </c>
      <c r="AR70" s="601">
        <v>0</v>
      </c>
      <c r="AS70" s="601">
        <v>0</v>
      </c>
      <c r="AT70" s="601">
        <v>0</v>
      </c>
      <c r="AU70" s="601">
        <v>0</v>
      </c>
      <c r="AV70" s="602">
        <v>0</v>
      </c>
      <c r="AW70" s="602">
        <v>0</v>
      </c>
      <c r="AX70" s="602">
        <v>0</v>
      </c>
      <c r="AY70" s="602">
        <v>0</v>
      </c>
      <c r="AZ70" s="602">
        <v>0</v>
      </c>
      <c r="BA70" s="602">
        <v>0</v>
      </c>
      <c r="BB70" s="707">
        <v>0</v>
      </c>
      <c r="BC70" s="602">
        <v>0</v>
      </c>
      <c r="BD70" s="602">
        <v>0</v>
      </c>
      <c r="BE70" s="602">
        <v>0</v>
      </c>
      <c r="BF70" s="602">
        <v>0</v>
      </c>
      <c r="BG70" s="602">
        <v>0</v>
      </c>
      <c r="BH70" s="602">
        <v>0</v>
      </c>
      <c r="BI70" s="602">
        <v>0</v>
      </c>
      <c r="BJ70" s="602">
        <v>0</v>
      </c>
      <c r="BK70" s="602">
        <v>0</v>
      </c>
      <c r="BL70" s="602">
        <v>0</v>
      </c>
      <c r="BM70" s="602">
        <v>0</v>
      </c>
      <c r="BN70" s="602">
        <v>0</v>
      </c>
      <c r="BO70" s="602">
        <v>18080.84</v>
      </c>
      <c r="BP70" s="602">
        <v>17848.920000000002</v>
      </c>
      <c r="BQ70" s="602">
        <v>20061.079999999998</v>
      </c>
      <c r="BR70" s="602">
        <v>19552.64</v>
      </c>
      <c r="BS70" s="602">
        <v>19320.72</v>
      </c>
      <c r="BT70" s="602">
        <v>19053.12</v>
      </c>
      <c r="BU70" s="707">
        <v>18581.490000000002</v>
      </c>
      <c r="BV70" s="602">
        <v>0</v>
      </c>
      <c r="BW70" s="602">
        <v>0</v>
      </c>
      <c r="BX70" s="602">
        <v>0</v>
      </c>
      <c r="BY70" s="602">
        <v>0</v>
      </c>
      <c r="BZ70" s="602">
        <v>0</v>
      </c>
      <c r="CA70" s="602">
        <v>41177.120000000003</v>
      </c>
      <c r="CB70" s="602">
        <v>42852.32</v>
      </c>
      <c r="CC70" s="602">
        <v>0</v>
      </c>
      <c r="CD70" s="602">
        <v>0</v>
      </c>
      <c r="CE70" s="602">
        <v>0</v>
      </c>
      <c r="CF70" s="602">
        <v>0</v>
      </c>
      <c r="CG70" s="602">
        <v>0</v>
      </c>
      <c r="CH70" s="602">
        <v>21871.84</v>
      </c>
      <c r="CI70" s="602">
        <v>21515.040000000001</v>
      </c>
      <c r="CJ70" s="602">
        <v>23513.119999999999</v>
      </c>
      <c r="CK70" s="602">
        <v>23397.16</v>
      </c>
      <c r="CL70" s="602">
        <v>22951.16</v>
      </c>
      <c r="CM70" s="602">
        <v>22754.920000000002</v>
      </c>
      <c r="CN70" s="707">
        <v>22319.88</v>
      </c>
      <c r="CO70" s="602">
        <v>0</v>
      </c>
      <c r="CP70" s="602">
        <v>0</v>
      </c>
      <c r="CQ70" s="602">
        <v>0</v>
      </c>
      <c r="CR70" s="602">
        <v>0</v>
      </c>
      <c r="CS70" s="602">
        <v>0</v>
      </c>
      <c r="CT70" s="602">
        <v>49200</v>
      </c>
      <c r="CU70" s="602">
        <v>51117.88</v>
      </c>
      <c r="CV70" s="602">
        <v>0</v>
      </c>
      <c r="CW70" s="602">
        <v>0</v>
      </c>
      <c r="CX70" s="602">
        <v>0</v>
      </c>
      <c r="CY70" s="602">
        <v>0</v>
      </c>
      <c r="CZ70" s="602">
        <v>0</v>
      </c>
    </row>
    <row r="71" spans="1:104" x14ac:dyDescent="0.25">
      <c r="A71" s="183">
        <v>5245</v>
      </c>
      <c r="B71" s="183">
        <v>455745</v>
      </c>
      <c r="C71" s="27">
        <v>1026684</v>
      </c>
      <c r="D71" s="14">
        <v>1528015237</v>
      </c>
      <c r="F71" s="27" t="s">
        <v>1277</v>
      </c>
      <c r="G71" s="12" t="s">
        <v>1055</v>
      </c>
      <c r="H71" s="27" t="s">
        <v>1371</v>
      </c>
      <c r="I71" s="12" t="s">
        <v>1056</v>
      </c>
      <c r="J71" s="601">
        <v>12887.16</v>
      </c>
      <c r="K71" s="601">
        <v>11219.940000000002</v>
      </c>
      <c r="L71" s="601">
        <v>14576.910000000002</v>
      </c>
      <c r="M71" s="601">
        <v>13653.18</v>
      </c>
      <c r="N71" s="601">
        <v>13743.300000000001</v>
      </c>
      <c r="O71" s="601">
        <v>12887.16</v>
      </c>
      <c r="P71" s="707">
        <v>12916.23</v>
      </c>
      <c r="Q71" s="601">
        <v>0</v>
      </c>
      <c r="R71" s="601">
        <v>0</v>
      </c>
      <c r="S71" s="601">
        <v>0</v>
      </c>
      <c r="T71" s="601">
        <v>0</v>
      </c>
      <c r="U71" s="601">
        <v>0</v>
      </c>
      <c r="V71" s="601">
        <v>28519.369999999995</v>
      </c>
      <c r="W71" s="601">
        <v>29867.279999999999</v>
      </c>
      <c r="X71" s="601">
        <v>0</v>
      </c>
      <c r="Y71" s="601">
        <v>0</v>
      </c>
      <c r="Z71" s="601">
        <v>0</v>
      </c>
      <c r="AA71" s="601">
        <v>0</v>
      </c>
      <c r="AB71" s="601">
        <v>0</v>
      </c>
      <c r="AC71" s="601">
        <v>0</v>
      </c>
      <c r="AD71" s="601">
        <v>0</v>
      </c>
      <c r="AE71" s="601">
        <v>0</v>
      </c>
      <c r="AF71" s="601">
        <v>0</v>
      </c>
      <c r="AG71" s="601">
        <v>0</v>
      </c>
      <c r="AH71" s="601">
        <v>0</v>
      </c>
      <c r="AI71" s="707">
        <v>0</v>
      </c>
      <c r="AJ71" s="601">
        <v>0</v>
      </c>
      <c r="AK71" s="601">
        <v>0</v>
      </c>
      <c r="AL71" s="601">
        <v>0</v>
      </c>
      <c r="AM71" s="601">
        <v>0</v>
      </c>
      <c r="AN71" s="601">
        <v>0</v>
      </c>
      <c r="AO71" s="601">
        <v>0</v>
      </c>
      <c r="AP71" s="601">
        <v>0</v>
      </c>
      <c r="AQ71" s="601">
        <v>0</v>
      </c>
      <c r="AR71" s="601">
        <v>0</v>
      </c>
      <c r="AS71" s="601">
        <v>0</v>
      </c>
      <c r="AT71" s="601">
        <v>0</v>
      </c>
      <c r="AU71" s="601">
        <v>0</v>
      </c>
      <c r="AV71" s="602">
        <v>14238.960000000001</v>
      </c>
      <c r="AW71" s="602">
        <v>12594.27</v>
      </c>
      <c r="AX71" s="602">
        <v>15635.82</v>
      </c>
      <c r="AY71" s="602">
        <v>15928.710000000001</v>
      </c>
      <c r="AZ71" s="602">
        <v>15545.7</v>
      </c>
      <c r="BA71" s="602">
        <v>15725.94</v>
      </c>
      <c r="BB71" s="707">
        <v>15019.52</v>
      </c>
      <c r="BC71" s="602">
        <v>0</v>
      </c>
      <c r="BD71" s="602">
        <v>0</v>
      </c>
      <c r="BE71" s="602">
        <v>0</v>
      </c>
      <c r="BF71" s="602">
        <v>0</v>
      </c>
      <c r="BG71" s="602">
        <v>0</v>
      </c>
      <c r="BH71" s="602">
        <v>31309.850000000002</v>
      </c>
      <c r="BI71" s="602">
        <v>34989.949999999997</v>
      </c>
      <c r="BJ71" s="602">
        <v>0</v>
      </c>
      <c r="BK71" s="602">
        <v>0</v>
      </c>
      <c r="BL71" s="602">
        <v>0</v>
      </c>
      <c r="BM71" s="602">
        <v>0</v>
      </c>
      <c r="BN71" s="602">
        <v>0</v>
      </c>
      <c r="BO71" s="602">
        <v>0</v>
      </c>
      <c r="BP71" s="602">
        <v>0</v>
      </c>
      <c r="BQ71" s="602">
        <v>0</v>
      </c>
      <c r="BR71" s="602">
        <v>0</v>
      </c>
      <c r="BS71" s="602">
        <v>0</v>
      </c>
      <c r="BT71" s="602">
        <v>0</v>
      </c>
      <c r="BU71" s="707">
        <v>0</v>
      </c>
      <c r="BV71" s="602">
        <v>0</v>
      </c>
      <c r="BW71" s="602">
        <v>0</v>
      </c>
      <c r="BX71" s="602">
        <v>0</v>
      </c>
      <c r="BY71" s="602">
        <v>0</v>
      </c>
      <c r="BZ71" s="602">
        <v>0</v>
      </c>
      <c r="CA71" s="602">
        <v>0</v>
      </c>
      <c r="CB71" s="602">
        <v>0</v>
      </c>
      <c r="CC71" s="602">
        <v>0</v>
      </c>
      <c r="CD71" s="602">
        <v>0</v>
      </c>
      <c r="CE71" s="602">
        <v>0</v>
      </c>
      <c r="CF71" s="602">
        <v>0</v>
      </c>
      <c r="CG71" s="602">
        <v>0</v>
      </c>
      <c r="CH71" s="602">
        <v>15500.640000000001</v>
      </c>
      <c r="CI71" s="602">
        <v>13855.95</v>
      </c>
      <c r="CJ71" s="602">
        <v>17708.580000000002</v>
      </c>
      <c r="CK71" s="602">
        <v>16717.260000000002</v>
      </c>
      <c r="CL71" s="602">
        <v>16469.43</v>
      </c>
      <c r="CM71" s="602">
        <v>17257.98</v>
      </c>
      <c r="CN71" s="707">
        <v>15565.539999999999</v>
      </c>
      <c r="CO71" s="602">
        <v>0</v>
      </c>
      <c r="CP71" s="602">
        <v>0</v>
      </c>
      <c r="CQ71" s="602">
        <v>0</v>
      </c>
      <c r="CR71" s="602">
        <v>0</v>
      </c>
      <c r="CS71" s="602">
        <v>0</v>
      </c>
      <c r="CT71" s="602">
        <v>34698.29</v>
      </c>
      <c r="CU71" s="602">
        <v>37401.189999999995</v>
      </c>
      <c r="CV71" s="602">
        <v>0</v>
      </c>
      <c r="CW71" s="602">
        <v>0</v>
      </c>
      <c r="CX71" s="602">
        <v>0</v>
      </c>
      <c r="CY71" s="602">
        <v>0</v>
      </c>
      <c r="CZ71" s="602">
        <v>0</v>
      </c>
    </row>
    <row r="72" spans="1:104" x14ac:dyDescent="0.25">
      <c r="A72" s="183">
        <v>4426</v>
      </c>
      <c r="B72" s="183">
        <v>455748</v>
      </c>
      <c r="C72" s="27">
        <v>1026573</v>
      </c>
      <c r="D72" s="14">
        <v>1023014503</v>
      </c>
      <c r="F72" s="27" t="s">
        <v>1298</v>
      </c>
      <c r="G72" s="12" t="s">
        <v>668</v>
      </c>
      <c r="H72" s="27" t="s">
        <v>1304</v>
      </c>
      <c r="I72" s="12" t="s">
        <v>669</v>
      </c>
      <c r="J72" s="601">
        <v>0</v>
      </c>
      <c r="K72" s="601">
        <v>0</v>
      </c>
      <c r="L72" s="601">
        <v>0</v>
      </c>
      <c r="M72" s="601">
        <v>0</v>
      </c>
      <c r="N72" s="601">
        <v>0</v>
      </c>
      <c r="O72" s="601">
        <v>0</v>
      </c>
      <c r="P72" s="707">
        <v>0</v>
      </c>
      <c r="Q72" s="601">
        <v>0</v>
      </c>
      <c r="R72" s="601">
        <v>0</v>
      </c>
      <c r="S72" s="601">
        <v>0</v>
      </c>
      <c r="T72" s="601">
        <v>0</v>
      </c>
      <c r="U72" s="601">
        <v>0</v>
      </c>
      <c r="V72" s="601">
        <v>0</v>
      </c>
      <c r="W72" s="601">
        <v>0</v>
      </c>
      <c r="X72" s="601">
        <v>0</v>
      </c>
      <c r="Y72" s="601">
        <v>0</v>
      </c>
      <c r="Z72" s="601">
        <v>0</v>
      </c>
      <c r="AA72" s="601">
        <v>0</v>
      </c>
      <c r="AB72" s="601">
        <v>0</v>
      </c>
      <c r="AC72" s="601">
        <v>0</v>
      </c>
      <c r="AD72" s="601">
        <v>0</v>
      </c>
      <c r="AE72" s="601">
        <v>0</v>
      </c>
      <c r="AF72" s="601">
        <v>0</v>
      </c>
      <c r="AG72" s="601">
        <v>0</v>
      </c>
      <c r="AH72" s="601">
        <v>0</v>
      </c>
      <c r="AI72" s="707">
        <v>0</v>
      </c>
      <c r="AJ72" s="601">
        <v>0</v>
      </c>
      <c r="AK72" s="601">
        <v>0</v>
      </c>
      <c r="AL72" s="601">
        <v>0</v>
      </c>
      <c r="AM72" s="601">
        <v>0</v>
      </c>
      <c r="AN72" s="601">
        <v>0</v>
      </c>
      <c r="AO72" s="601">
        <v>0</v>
      </c>
      <c r="AP72" s="601">
        <v>0</v>
      </c>
      <c r="AQ72" s="601">
        <v>0</v>
      </c>
      <c r="AR72" s="601">
        <v>0</v>
      </c>
      <c r="AS72" s="601">
        <v>0</v>
      </c>
      <c r="AT72" s="601">
        <v>0</v>
      </c>
      <c r="AU72" s="601">
        <v>0</v>
      </c>
      <c r="AV72" s="602">
        <v>36151.22</v>
      </c>
      <c r="AW72" s="602">
        <v>37437.350000000006</v>
      </c>
      <c r="AX72" s="602">
        <v>40637.720000000008</v>
      </c>
      <c r="AY72" s="602">
        <v>40787.270000000004</v>
      </c>
      <c r="AZ72" s="602">
        <v>40119.280000000006</v>
      </c>
      <c r="BA72" s="602">
        <v>39052.490000000005</v>
      </c>
      <c r="BB72" s="707">
        <v>40393.81</v>
      </c>
      <c r="BC72" s="602">
        <v>0</v>
      </c>
      <c r="BD72" s="602">
        <v>0</v>
      </c>
      <c r="BE72" s="602">
        <v>0</v>
      </c>
      <c r="BF72" s="602">
        <v>0</v>
      </c>
      <c r="BG72" s="602">
        <v>0</v>
      </c>
      <c r="BH72" s="602">
        <v>84094.38</v>
      </c>
      <c r="BI72" s="602">
        <v>112698.04000000001</v>
      </c>
      <c r="BJ72" s="602">
        <v>0</v>
      </c>
      <c r="BK72" s="602">
        <v>0</v>
      </c>
      <c r="BL72" s="602">
        <v>0</v>
      </c>
      <c r="BM72" s="602">
        <v>0</v>
      </c>
      <c r="BN72" s="602">
        <v>0</v>
      </c>
      <c r="BO72" s="602">
        <v>22442.47</v>
      </c>
      <c r="BP72" s="602">
        <v>22691.720000000005</v>
      </c>
      <c r="BQ72" s="602">
        <v>25722.6</v>
      </c>
      <c r="BR72" s="602">
        <v>25453.410000000003</v>
      </c>
      <c r="BS72" s="602">
        <v>24934.97</v>
      </c>
      <c r="BT72" s="602">
        <v>23898.09</v>
      </c>
      <c r="BU72" s="707">
        <v>24176.639999999999</v>
      </c>
      <c r="BV72" s="602">
        <v>0</v>
      </c>
      <c r="BW72" s="602">
        <v>0</v>
      </c>
      <c r="BX72" s="602">
        <v>0</v>
      </c>
      <c r="BY72" s="602">
        <v>0</v>
      </c>
      <c r="BZ72" s="602">
        <v>0</v>
      </c>
      <c r="CA72" s="602">
        <v>52165.38</v>
      </c>
      <c r="CB72" s="602">
        <v>69826.559999999998</v>
      </c>
      <c r="CC72" s="602">
        <v>0</v>
      </c>
      <c r="CD72" s="602">
        <v>0</v>
      </c>
      <c r="CE72" s="602">
        <v>0</v>
      </c>
      <c r="CF72" s="602">
        <v>0</v>
      </c>
      <c r="CG72" s="602">
        <v>0</v>
      </c>
      <c r="CH72" s="602">
        <v>0</v>
      </c>
      <c r="CI72" s="602">
        <v>0</v>
      </c>
      <c r="CJ72" s="602">
        <v>0</v>
      </c>
      <c r="CK72" s="602">
        <v>0</v>
      </c>
      <c r="CL72" s="602">
        <v>0</v>
      </c>
      <c r="CM72" s="602">
        <v>0</v>
      </c>
      <c r="CN72" s="707">
        <v>0</v>
      </c>
      <c r="CO72" s="602">
        <v>0</v>
      </c>
      <c r="CP72" s="602">
        <v>0</v>
      </c>
      <c r="CQ72" s="602">
        <v>0</v>
      </c>
      <c r="CR72" s="602">
        <v>0</v>
      </c>
      <c r="CS72" s="602">
        <v>0</v>
      </c>
      <c r="CT72" s="602">
        <v>0</v>
      </c>
      <c r="CU72" s="602">
        <v>0</v>
      </c>
      <c r="CV72" s="602">
        <v>0</v>
      </c>
      <c r="CW72" s="602">
        <v>0</v>
      </c>
      <c r="CX72" s="602">
        <v>0</v>
      </c>
      <c r="CY72" s="602">
        <v>0</v>
      </c>
      <c r="CZ72" s="602">
        <v>0</v>
      </c>
    </row>
    <row r="73" spans="1:104" x14ac:dyDescent="0.25">
      <c r="A73" s="183">
        <v>5147</v>
      </c>
      <c r="B73" s="183">
        <v>455754</v>
      </c>
      <c r="C73" s="27">
        <v>1014465</v>
      </c>
      <c r="D73" s="14">
        <v>1760478200</v>
      </c>
      <c r="F73" s="27" t="s">
        <v>1267</v>
      </c>
      <c r="G73" s="12" t="s">
        <v>979</v>
      </c>
      <c r="H73" s="27" t="s">
        <v>1477</v>
      </c>
      <c r="I73" s="12" t="s">
        <v>980</v>
      </c>
      <c r="J73" s="601">
        <v>0</v>
      </c>
      <c r="K73" s="601">
        <v>0</v>
      </c>
      <c r="L73" s="601">
        <v>0</v>
      </c>
      <c r="M73" s="601">
        <v>0</v>
      </c>
      <c r="N73" s="601">
        <v>0</v>
      </c>
      <c r="O73" s="601">
        <v>0</v>
      </c>
      <c r="P73" s="707">
        <v>0</v>
      </c>
      <c r="Q73" s="601">
        <v>0</v>
      </c>
      <c r="R73" s="601">
        <v>0</v>
      </c>
      <c r="S73" s="601">
        <v>0</v>
      </c>
      <c r="T73" s="601">
        <v>0</v>
      </c>
      <c r="U73" s="601">
        <v>0</v>
      </c>
      <c r="V73" s="601">
        <v>23545.439999999999</v>
      </c>
      <c r="W73" s="601">
        <v>24273.780000000002</v>
      </c>
      <c r="X73" s="601">
        <v>0</v>
      </c>
      <c r="Y73" s="601">
        <v>0</v>
      </c>
      <c r="Z73" s="601">
        <v>0</v>
      </c>
      <c r="AA73" s="601">
        <v>0</v>
      </c>
      <c r="AB73" s="601">
        <v>0</v>
      </c>
      <c r="AC73" s="601">
        <v>0</v>
      </c>
      <c r="AD73" s="601">
        <v>0</v>
      </c>
      <c r="AE73" s="601">
        <v>0</v>
      </c>
      <c r="AF73" s="601">
        <v>0</v>
      </c>
      <c r="AG73" s="601">
        <v>0</v>
      </c>
      <c r="AH73" s="601">
        <v>0</v>
      </c>
      <c r="AI73" s="707">
        <v>0</v>
      </c>
      <c r="AJ73" s="601">
        <v>0</v>
      </c>
      <c r="AK73" s="601">
        <v>0</v>
      </c>
      <c r="AL73" s="601">
        <v>0</v>
      </c>
      <c r="AM73" s="601">
        <v>0</v>
      </c>
      <c r="AN73" s="601">
        <v>0</v>
      </c>
      <c r="AO73" s="601">
        <v>0</v>
      </c>
      <c r="AP73" s="601">
        <v>0</v>
      </c>
      <c r="AQ73" s="601">
        <v>0</v>
      </c>
      <c r="AR73" s="601">
        <v>0</v>
      </c>
      <c r="AS73" s="601">
        <v>0</v>
      </c>
      <c r="AT73" s="601">
        <v>0</v>
      </c>
      <c r="AU73" s="601">
        <v>0</v>
      </c>
      <c r="AV73" s="602">
        <v>0</v>
      </c>
      <c r="AW73" s="602">
        <v>0</v>
      </c>
      <c r="AX73" s="602">
        <v>0</v>
      </c>
      <c r="AY73" s="602">
        <v>0</v>
      </c>
      <c r="AZ73" s="602">
        <v>0</v>
      </c>
      <c r="BA73" s="602">
        <v>0</v>
      </c>
      <c r="BB73" s="707">
        <v>0</v>
      </c>
      <c r="BC73" s="602">
        <v>0</v>
      </c>
      <c r="BD73" s="602">
        <v>0</v>
      </c>
      <c r="BE73" s="602">
        <v>0</v>
      </c>
      <c r="BF73" s="602">
        <v>0</v>
      </c>
      <c r="BG73" s="602">
        <v>0</v>
      </c>
      <c r="BH73" s="602">
        <v>31393.919999999998</v>
      </c>
      <c r="BI73" s="602">
        <v>32687.14</v>
      </c>
      <c r="BJ73" s="602">
        <v>0</v>
      </c>
      <c r="BK73" s="602">
        <v>0</v>
      </c>
      <c r="BL73" s="602">
        <v>0</v>
      </c>
      <c r="BM73" s="602">
        <v>0</v>
      </c>
      <c r="BN73" s="602">
        <v>0</v>
      </c>
      <c r="BO73" s="602">
        <v>0</v>
      </c>
      <c r="BP73" s="602">
        <v>0</v>
      </c>
      <c r="BQ73" s="602">
        <v>0</v>
      </c>
      <c r="BR73" s="602">
        <v>0</v>
      </c>
      <c r="BS73" s="602">
        <v>0</v>
      </c>
      <c r="BT73" s="602">
        <v>0</v>
      </c>
      <c r="BU73" s="707">
        <v>0</v>
      </c>
      <c r="BV73" s="602">
        <v>0</v>
      </c>
      <c r="BW73" s="602">
        <v>0</v>
      </c>
      <c r="BX73" s="602">
        <v>0</v>
      </c>
      <c r="BY73" s="602">
        <v>0</v>
      </c>
      <c r="BZ73" s="602">
        <v>0</v>
      </c>
      <c r="CA73" s="602">
        <v>46681.119999999995</v>
      </c>
      <c r="CB73" s="602">
        <v>50862.139999999992</v>
      </c>
      <c r="CC73" s="602">
        <v>0</v>
      </c>
      <c r="CD73" s="602">
        <v>0</v>
      </c>
      <c r="CE73" s="602">
        <v>0</v>
      </c>
      <c r="CF73" s="602">
        <v>0</v>
      </c>
      <c r="CG73" s="602">
        <v>0</v>
      </c>
      <c r="CH73" s="602">
        <v>0</v>
      </c>
      <c r="CI73" s="602">
        <v>0</v>
      </c>
      <c r="CJ73" s="602">
        <v>0</v>
      </c>
      <c r="CK73" s="602">
        <v>0</v>
      </c>
      <c r="CL73" s="602">
        <v>0</v>
      </c>
      <c r="CM73" s="602">
        <v>0</v>
      </c>
      <c r="CN73" s="707">
        <v>0</v>
      </c>
      <c r="CO73" s="602">
        <v>0</v>
      </c>
      <c r="CP73" s="602">
        <v>0</v>
      </c>
      <c r="CQ73" s="602">
        <v>0</v>
      </c>
      <c r="CR73" s="602">
        <v>0</v>
      </c>
      <c r="CS73" s="602">
        <v>0</v>
      </c>
      <c r="CT73" s="602">
        <v>0</v>
      </c>
      <c r="CU73" s="602">
        <v>0</v>
      </c>
      <c r="CV73" s="602">
        <v>0</v>
      </c>
      <c r="CW73" s="602">
        <v>0</v>
      </c>
      <c r="CX73" s="602">
        <v>0</v>
      </c>
      <c r="CY73" s="602">
        <v>0</v>
      </c>
      <c r="CZ73" s="602">
        <v>0</v>
      </c>
    </row>
    <row r="74" spans="1:104" x14ac:dyDescent="0.25">
      <c r="A74" s="183">
        <v>5256</v>
      </c>
      <c r="B74" s="183">
        <v>455757</v>
      </c>
      <c r="C74" s="27">
        <v>1026108</v>
      </c>
      <c r="D74" s="14">
        <v>1134101553</v>
      </c>
      <c r="F74" s="27" t="s">
        <v>1277</v>
      </c>
      <c r="G74" s="12" t="s">
        <v>348</v>
      </c>
      <c r="H74" s="27" t="s">
        <v>1433</v>
      </c>
      <c r="I74" s="12" t="s">
        <v>349</v>
      </c>
      <c r="J74" s="601">
        <v>12275.12</v>
      </c>
      <c r="K74" s="601">
        <v>10687.080000000002</v>
      </c>
      <c r="L74" s="601">
        <v>13884.62</v>
      </c>
      <c r="M74" s="601">
        <v>13004.760000000002</v>
      </c>
      <c r="N74" s="601">
        <v>13090.6</v>
      </c>
      <c r="O74" s="601">
        <v>12275.12</v>
      </c>
      <c r="P74" s="707">
        <v>12305.259999999998</v>
      </c>
      <c r="Q74" s="601">
        <v>0</v>
      </c>
      <c r="R74" s="601">
        <v>0</v>
      </c>
      <c r="S74" s="601">
        <v>0</v>
      </c>
      <c r="T74" s="601">
        <v>0</v>
      </c>
      <c r="U74" s="601">
        <v>0</v>
      </c>
      <c r="V74" s="601">
        <v>19436.439999999999</v>
      </c>
      <c r="W74" s="601">
        <v>15418.2</v>
      </c>
      <c r="X74" s="601">
        <v>0</v>
      </c>
      <c r="Y74" s="601">
        <v>0</v>
      </c>
      <c r="Z74" s="601">
        <v>0</v>
      </c>
      <c r="AA74" s="601">
        <v>0</v>
      </c>
      <c r="AB74" s="601">
        <v>0</v>
      </c>
      <c r="AC74" s="601">
        <v>0</v>
      </c>
      <c r="AD74" s="601">
        <v>0</v>
      </c>
      <c r="AE74" s="601">
        <v>0</v>
      </c>
      <c r="AF74" s="601">
        <v>0</v>
      </c>
      <c r="AG74" s="601">
        <v>0</v>
      </c>
      <c r="AH74" s="601">
        <v>0</v>
      </c>
      <c r="AI74" s="707">
        <v>0</v>
      </c>
      <c r="AJ74" s="601">
        <v>0</v>
      </c>
      <c r="AK74" s="601">
        <v>0</v>
      </c>
      <c r="AL74" s="601">
        <v>0</v>
      </c>
      <c r="AM74" s="601">
        <v>0</v>
      </c>
      <c r="AN74" s="601">
        <v>0</v>
      </c>
      <c r="AO74" s="601">
        <v>0</v>
      </c>
      <c r="AP74" s="601">
        <v>0</v>
      </c>
      <c r="AQ74" s="601">
        <v>0</v>
      </c>
      <c r="AR74" s="601">
        <v>0</v>
      </c>
      <c r="AS74" s="601">
        <v>0</v>
      </c>
      <c r="AT74" s="601">
        <v>0</v>
      </c>
      <c r="AU74" s="601">
        <v>0</v>
      </c>
      <c r="AV74" s="602">
        <v>13562.720000000001</v>
      </c>
      <c r="AW74" s="602">
        <v>11996.140000000001</v>
      </c>
      <c r="AX74" s="602">
        <v>14893.240000000002</v>
      </c>
      <c r="AY74" s="602">
        <v>15172.220000000001</v>
      </c>
      <c r="AZ74" s="602">
        <v>14807.4</v>
      </c>
      <c r="BA74" s="602">
        <v>14979.080000000002</v>
      </c>
      <c r="BB74" s="707">
        <v>14309.039999999999</v>
      </c>
      <c r="BC74" s="602">
        <v>0</v>
      </c>
      <c r="BD74" s="602">
        <v>0</v>
      </c>
      <c r="BE74" s="602">
        <v>0</v>
      </c>
      <c r="BF74" s="602">
        <v>0</v>
      </c>
      <c r="BG74" s="602">
        <v>0</v>
      </c>
      <c r="BH74" s="602">
        <v>21338.199999999997</v>
      </c>
      <c r="BI74" s="602">
        <v>18224.2</v>
      </c>
      <c r="BJ74" s="602">
        <v>0</v>
      </c>
      <c r="BK74" s="602">
        <v>0</v>
      </c>
      <c r="BL74" s="602">
        <v>0</v>
      </c>
      <c r="BM74" s="602">
        <v>0</v>
      </c>
      <c r="BN74" s="602">
        <v>0</v>
      </c>
      <c r="BO74" s="602">
        <v>0</v>
      </c>
      <c r="BP74" s="602">
        <v>0</v>
      </c>
      <c r="BQ74" s="602">
        <v>0</v>
      </c>
      <c r="BR74" s="602">
        <v>0</v>
      </c>
      <c r="BS74" s="602">
        <v>0</v>
      </c>
      <c r="BT74" s="602">
        <v>0</v>
      </c>
      <c r="BU74" s="707">
        <v>0</v>
      </c>
      <c r="BV74" s="602">
        <v>0</v>
      </c>
      <c r="BW74" s="602">
        <v>0</v>
      </c>
      <c r="BX74" s="602">
        <v>0</v>
      </c>
      <c r="BY74" s="602">
        <v>0</v>
      </c>
      <c r="BZ74" s="602">
        <v>0</v>
      </c>
      <c r="CA74" s="602">
        <v>0</v>
      </c>
      <c r="CB74" s="602">
        <v>0</v>
      </c>
      <c r="CC74" s="602">
        <v>0</v>
      </c>
      <c r="CD74" s="602">
        <v>0</v>
      </c>
      <c r="CE74" s="602">
        <v>0</v>
      </c>
      <c r="CF74" s="602">
        <v>0</v>
      </c>
      <c r="CG74" s="602">
        <v>0</v>
      </c>
      <c r="CH74" s="602">
        <v>14764.480000000001</v>
      </c>
      <c r="CI74" s="602">
        <v>13197.900000000001</v>
      </c>
      <c r="CJ74" s="602">
        <v>16867.560000000001</v>
      </c>
      <c r="CK74" s="602">
        <v>15923.32</v>
      </c>
      <c r="CL74" s="602">
        <v>15687.26</v>
      </c>
      <c r="CM74" s="602">
        <v>16438.36</v>
      </c>
      <c r="CN74" s="707">
        <v>14829.38</v>
      </c>
      <c r="CO74" s="602">
        <v>0</v>
      </c>
      <c r="CP74" s="602">
        <v>0</v>
      </c>
      <c r="CQ74" s="602">
        <v>0</v>
      </c>
      <c r="CR74" s="602">
        <v>0</v>
      </c>
      <c r="CS74" s="602">
        <v>0</v>
      </c>
      <c r="CT74" s="602">
        <v>23647.480000000003</v>
      </c>
      <c r="CU74" s="602">
        <v>19299.439999999999</v>
      </c>
      <c r="CV74" s="602">
        <v>0</v>
      </c>
      <c r="CW74" s="602">
        <v>0</v>
      </c>
      <c r="CX74" s="602">
        <v>0</v>
      </c>
      <c r="CY74" s="602">
        <v>0</v>
      </c>
      <c r="CZ74" s="602">
        <v>0</v>
      </c>
    </row>
    <row r="75" spans="1:104" x14ac:dyDescent="0.25">
      <c r="A75" s="183">
        <v>4736</v>
      </c>
      <c r="B75" s="183">
        <v>455796</v>
      </c>
      <c r="C75" s="27">
        <v>1025929</v>
      </c>
      <c r="D75" s="14">
        <v>1346298981</v>
      </c>
      <c r="F75" s="27" t="s">
        <v>1267</v>
      </c>
      <c r="G75" s="12" t="s">
        <v>262</v>
      </c>
      <c r="H75" s="27" t="s">
        <v>262</v>
      </c>
      <c r="I75" s="12" t="s">
        <v>263</v>
      </c>
      <c r="J75" s="601">
        <v>8385</v>
      </c>
      <c r="K75" s="601">
        <v>8677.4</v>
      </c>
      <c r="L75" s="601">
        <v>8634.4</v>
      </c>
      <c r="M75" s="601">
        <v>8711.7999999999993</v>
      </c>
      <c r="N75" s="601">
        <v>9141.7999999999993</v>
      </c>
      <c r="O75" s="601">
        <v>8574.2000000000007</v>
      </c>
      <c r="P75" s="707">
        <v>7930.22</v>
      </c>
      <c r="Q75" s="601">
        <v>0</v>
      </c>
      <c r="R75" s="601">
        <v>0</v>
      </c>
      <c r="S75" s="601">
        <v>0</v>
      </c>
      <c r="T75" s="601">
        <v>0</v>
      </c>
      <c r="U75" s="601">
        <v>0</v>
      </c>
      <c r="V75" s="601">
        <v>24292.44</v>
      </c>
      <c r="W75" s="601">
        <v>25100.569999999996</v>
      </c>
      <c r="X75" s="601">
        <v>0</v>
      </c>
      <c r="Y75" s="601">
        <v>0</v>
      </c>
      <c r="Z75" s="601">
        <v>0</v>
      </c>
      <c r="AA75" s="601">
        <v>0</v>
      </c>
      <c r="AB75" s="601">
        <v>0</v>
      </c>
      <c r="AC75" s="601">
        <v>0</v>
      </c>
      <c r="AD75" s="601">
        <v>0</v>
      </c>
      <c r="AE75" s="601">
        <v>0</v>
      </c>
      <c r="AF75" s="601">
        <v>0</v>
      </c>
      <c r="AG75" s="601">
        <v>0</v>
      </c>
      <c r="AH75" s="601">
        <v>0</v>
      </c>
      <c r="AI75" s="707">
        <v>0</v>
      </c>
      <c r="AJ75" s="601">
        <v>0</v>
      </c>
      <c r="AK75" s="601">
        <v>0</v>
      </c>
      <c r="AL75" s="601">
        <v>0</v>
      </c>
      <c r="AM75" s="601">
        <v>0</v>
      </c>
      <c r="AN75" s="601">
        <v>0</v>
      </c>
      <c r="AO75" s="601">
        <v>0</v>
      </c>
      <c r="AP75" s="601">
        <v>0</v>
      </c>
      <c r="AQ75" s="601">
        <v>0</v>
      </c>
      <c r="AR75" s="601">
        <v>0</v>
      </c>
      <c r="AS75" s="601">
        <v>0</v>
      </c>
      <c r="AT75" s="601">
        <v>0</v>
      </c>
      <c r="AU75" s="601">
        <v>0</v>
      </c>
      <c r="AV75" s="602">
        <v>11128.4</v>
      </c>
      <c r="AW75" s="602">
        <v>11317.6</v>
      </c>
      <c r="AX75" s="602">
        <v>11816.4</v>
      </c>
      <c r="AY75" s="602">
        <v>12126</v>
      </c>
      <c r="AZ75" s="602">
        <v>11988.4</v>
      </c>
      <c r="BA75" s="602">
        <v>11472.4</v>
      </c>
      <c r="BB75" s="707">
        <v>11303.56</v>
      </c>
      <c r="BC75" s="602">
        <v>0</v>
      </c>
      <c r="BD75" s="602">
        <v>0</v>
      </c>
      <c r="BE75" s="602">
        <v>0</v>
      </c>
      <c r="BF75" s="602">
        <v>0</v>
      </c>
      <c r="BG75" s="602">
        <v>0</v>
      </c>
      <c r="BH75" s="602">
        <v>32389.919999999998</v>
      </c>
      <c r="BI75" s="602">
        <v>33801.339999999997</v>
      </c>
      <c r="BJ75" s="602">
        <v>0</v>
      </c>
      <c r="BK75" s="602">
        <v>0</v>
      </c>
      <c r="BL75" s="602">
        <v>0</v>
      </c>
      <c r="BM75" s="602">
        <v>0</v>
      </c>
      <c r="BN75" s="602">
        <v>0</v>
      </c>
      <c r="BO75" s="602">
        <v>15875.599999999999</v>
      </c>
      <c r="BP75" s="602">
        <v>16804.399999999998</v>
      </c>
      <c r="BQ75" s="602">
        <v>18266.399999999998</v>
      </c>
      <c r="BR75" s="602">
        <v>18868.399999999998</v>
      </c>
      <c r="BS75" s="602">
        <v>17827.8</v>
      </c>
      <c r="BT75" s="602">
        <v>18679.199999999997</v>
      </c>
      <c r="BU75" s="707">
        <v>18110.080000000002</v>
      </c>
      <c r="BV75" s="602">
        <v>0</v>
      </c>
      <c r="BW75" s="602">
        <v>0</v>
      </c>
      <c r="BX75" s="602">
        <v>0</v>
      </c>
      <c r="BY75" s="602">
        <v>0</v>
      </c>
      <c r="BZ75" s="602">
        <v>0</v>
      </c>
      <c r="CA75" s="602">
        <v>48162.12</v>
      </c>
      <c r="CB75" s="602">
        <v>52594.71</v>
      </c>
      <c r="CC75" s="602">
        <v>0</v>
      </c>
      <c r="CD75" s="602">
        <v>0</v>
      </c>
      <c r="CE75" s="602">
        <v>0</v>
      </c>
      <c r="CF75" s="602">
        <v>0</v>
      </c>
      <c r="CG75" s="602">
        <v>0</v>
      </c>
      <c r="CH75" s="602">
        <v>0</v>
      </c>
      <c r="CI75" s="602">
        <v>0</v>
      </c>
      <c r="CJ75" s="602">
        <v>0</v>
      </c>
      <c r="CK75" s="602">
        <v>0</v>
      </c>
      <c r="CL75" s="602">
        <v>0</v>
      </c>
      <c r="CM75" s="602">
        <v>0</v>
      </c>
      <c r="CN75" s="707">
        <v>0</v>
      </c>
      <c r="CO75" s="602">
        <v>0</v>
      </c>
      <c r="CP75" s="602">
        <v>0</v>
      </c>
      <c r="CQ75" s="602">
        <v>0</v>
      </c>
      <c r="CR75" s="602">
        <v>0</v>
      </c>
      <c r="CS75" s="602">
        <v>0</v>
      </c>
      <c r="CT75" s="602">
        <v>0</v>
      </c>
      <c r="CU75" s="602">
        <v>0</v>
      </c>
      <c r="CV75" s="602">
        <v>0</v>
      </c>
      <c r="CW75" s="602">
        <v>0</v>
      </c>
      <c r="CX75" s="602">
        <v>0</v>
      </c>
      <c r="CY75" s="602">
        <v>0</v>
      </c>
      <c r="CZ75" s="602">
        <v>0</v>
      </c>
    </row>
    <row r="76" spans="1:104" x14ac:dyDescent="0.25">
      <c r="A76" s="183">
        <v>5022</v>
      </c>
      <c r="B76" s="183">
        <v>455797</v>
      </c>
      <c r="C76" s="27">
        <v>1026401</v>
      </c>
      <c r="D76" s="14">
        <v>1205884749</v>
      </c>
      <c r="F76" s="27" t="s">
        <v>1258</v>
      </c>
      <c r="G76" s="12" t="s">
        <v>308</v>
      </c>
      <c r="H76" s="27" t="s">
        <v>1430</v>
      </c>
      <c r="I76" s="12" t="s">
        <v>309</v>
      </c>
      <c r="J76" s="601">
        <v>31401.75</v>
      </c>
      <c r="K76" s="601">
        <v>32525.75</v>
      </c>
      <c r="L76" s="601">
        <v>34057.200000000004</v>
      </c>
      <c r="M76" s="601">
        <v>33143.949999999997</v>
      </c>
      <c r="N76" s="601">
        <v>32877</v>
      </c>
      <c r="O76" s="601">
        <v>32834.850000000006</v>
      </c>
      <c r="P76" s="707">
        <v>32761.039999999997</v>
      </c>
      <c r="Q76" s="601">
        <v>0</v>
      </c>
      <c r="R76" s="601">
        <v>0</v>
      </c>
      <c r="S76" s="601">
        <v>0</v>
      </c>
      <c r="T76" s="601">
        <v>0</v>
      </c>
      <c r="U76" s="601">
        <v>0</v>
      </c>
      <c r="V76" s="601">
        <v>72041.419999999984</v>
      </c>
      <c r="W76" s="601">
        <v>73089.759999999995</v>
      </c>
      <c r="X76" s="601">
        <v>0</v>
      </c>
      <c r="Y76" s="601">
        <v>0</v>
      </c>
      <c r="Z76" s="601">
        <v>0</v>
      </c>
      <c r="AA76" s="601">
        <v>0</v>
      </c>
      <c r="AB76" s="601">
        <v>0</v>
      </c>
      <c r="AC76" s="601">
        <v>0</v>
      </c>
      <c r="AD76" s="601">
        <v>0</v>
      </c>
      <c r="AE76" s="601">
        <v>0</v>
      </c>
      <c r="AF76" s="601">
        <v>0</v>
      </c>
      <c r="AG76" s="601">
        <v>0</v>
      </c>
      <c r="AH76" s="601">
        <v>0</v>
      </c>
      <c r="AI76" s="707">
        <v>0</v>
      </c>
      <c r="AJ76" s="601">
        <v>0</v>
      </c>
      <c r="AK76" s="601">
        <v>0</v>
      </c>
      <c r="AL76" s="601">
        <v>0</v>
      </c>
      <c r="AM76" s="601">
        <v>0</v>
      </c>
      <c r="AN76" s="601">
        <v>0</v>
      </c>
      <c r="AO76" s="601">
        <v>0</v>
      </c>
      <c r="AP76" s="601">
        <v>0</v>
      </c>
      <c r="AQ76" s="601">
        <v>0</v>
      </c>
      <c r="AR76" s="601">
        <v>0</v>
      </c>
      <c r="AS76" s="601">
        <v>0</v>
      </c>
      <c r="AT76" s="601">
        <v>0</v>
      </c>
      <c r="AU76" s="601">
        <v>0</v>
      </c>
      <c r="AV76" s="602">
        <v>0</v>
      </c>
      <c r="AW76" s="602">
        <v>0</v>
      </c>
      <c r="AX76" s="602">
        <v>0</v>
      </c>
      <c r="AY76" s="602">
        <v>0</v>
      </c>
      <c r="AZ76" s="602">
        <v>0</v>
      </c>
      <c r="BA76" s="602">
        <v>0</v>
      </c>
      <c r="BB76" s="707">
        <v>0</v>
      </c>
      <c r="BC76" s="602">
        <v>0</v>
      </c>
      <c r="BD76" s="602">
        <v>0</v>
      </c>
      <c r="BE76" s="602">
        <v>0</v>
      </c>
      <c r="BF76" s="602">
        <v>0</v>
      </c>
      <c r="BG76" s="602">
        <v>0</v>
      </c>
      <c r="BH76" s="602">
        <v>0</v>
      </c>
      <c r="BI76" s="602">
        <v>0</v>
      </c>
      <c r="BJ76" s="602">
        <v>0</v>
      </c>
      <c r="BK76" s="602">
        <v>0</v>
      </c>
      <c r="BL76" s="602">
        <v>0</v>
      </c>
      <c r="BM76" s="602">
        <v>0</v>
      </c>
      <c r="BN76" s="602">
        <v>0</v>
      </c>
      <c r="BO76" s="602">
        <v>34984.5</v>
      </c>
      <c r="BP76" s="602">
        <v>35925.85</v>
      </c>
      <c r="BQ76" s="602">
        <v>38440.799999999996</v>
      </c>
      <c r="BR76" s="602">
        <v>38258.15</v>
      </c>
      <c r="BS76" s="602">
        <v>38173.85</v>
      </c>
      <c r="BT76" s="602">
        <v>37668.050000000003</v>
      </c>
      <c r="BU76" s="707">
        <v>37448.74</v>
      </c>
      <c r="BV76" s="602">
        <v>0</v>
      </c>
      <c r="BW76" s="602">
        <v>0</v>
      </c>
      <c r="BX76" s="602">
        <v>0</v>
      </c>
      <c r="BY76" s="602">
        <v>0</v>
      </c>
      <c r="BZ76" s="602">
        <v>0</v>
      </c>
      <c r="CA76" s="602">
        <v>80398.39</v>
      </c>
      <c r="CB76" s="602">
        <v>84359.07</v>
      </c>
      <c r="CC76" s="602">
        <v>0</v>
      </c>
      <c r="CD76" s="602">
        <v>0</v>
      </c>
      <c r="CE76" s="602">
        <v>0</v>
      </c>
      <c r="CF76" s="602">
        <v>0</v>
      </c>
      <c r="CG76" s="602">
        <v>0</v>
      </c>
      <c r="CH76" s="602">
        <v>0</v>
      </c>
      <c r="CI76" s="602">
        <v>0</v>
      </c>
      <c r="CJ76" s="602">
        <v>0</v>
      </c>
      <c r="CK76" s="602">
        <v>0</v>
      </c>
      <c r="CL76" s="602">
        <v>0</v>
      </c>
      <c r="CM76" s="602">
        <v>0</v>
      </c>
      <c r="CN76" s="707">
        <v>0</v>
      </c>
      <c r="CO76" s="602">
        <v>0</v>
      </c>
      <c r="CP76" s="602">
        <v>0</v>
      </c>
      <c r="CQ76" s="602">
        <v>0</v>
      </c>
      <c r="CR76" s="602">
        <v>0</v>
      </c>
      <c r="CS76" s="602">
        <v>0</v>
      </c>
      <c r="CT76" s="602">
        <v>0</v>
      </c>
      <c r="CU76" s="602">
        <v>0</v>
      </c>
      <c r="CV76" s="602">
        <v>0</v>
      </c>
      <c r="CW76" s="602">
        <v>0</v>
      </c>
      <c r="CX76" s="602">
        <v>0</v>
      </c>
      <c r="CY76" s="602">
        <v>0</v>
      </c>
      <c r="CZ76" s="602">
        <v>0</v>
      </c>
    </row>
    <row r="77" spans="1:104" x14ac:dyDescent="0.25">
      <c r="A77" s="183">
        <v>5056</v>
      </c>
      <c r="B77" s="183">
        <v>455800</v>
      </c>
      <c r="C77" s="27">
        <v>1026658</v>
      </c>
      <c r="D77" s="14">
        <v>1366563751</v>
      </c>
      <c r="F77" s="27" t="s">
        <v>1279</v>
      </c>
      <c r="G77" s="12" t="s">
        <v>930</v>
      </c>
      <c r="H77" s="27" t="s">
        <v>1391</v>
      </c>
      <c r="I77" s="12" t="s">
        <v>931</v>
      </c>
      <c r="J77" s="601">
        <v>26457.88</v>
      </c>
      <c r="K77" s="601">
        <v>25907.610000000004</v>
      </c>
      <c r="L77" s="601">
        <v>29220.460000000003</v>
      </c>
      <c r="M77" s="601">
        <v>30085.170000000002</v>
      </c>
      <c r="N77" s="601">
        <v>28468.050000000003</v>
      </c>
      <c r="O77" s="601">
        <v>29388.910000000003</v>
      </c>
      <c r="P77" s="707">
        <v>27951.420000000002</v>
      </c>
      <c r="Q77" s="601">
        <v>0</v>
      </c>
      <c r="R77" s="601">
        <v>0</v>
      </c>
      <c r="S77" s="601">
        <v>0</v>
      </c>
      <c r="T77" s="601">
        <v>0</v>
      </c>
      <c r="U77" s="601">
        <v>0</v>
      </c>
      <c r="V77" s="601">
        <v>60299.5</v>
      </c>
      <c r="W77" s="601">
        <v>65363.650000000009</v>
      </c>
      <c r="X77" s="601">
        <v>0</v>
      </c>
      <c r="Y77" s="601">
        <v>0</v>
      </c>
      <c r="Z77" s="601">
        <v>0</v>
      </c>
      <c r="AA77" s="601">
        <v>0</v>
      </c>
      <c r="AB77" s="601">
        <v>0</v>
      </c>
      <c r="AC77" s="601">
        <v>0</v>
      </c>
      <c r="AD77" s="601">
        <v>0</v>
      </c>
      <c r="AE77" s="601">
        <v>0</v>
      </c>
      <c r="AF77" s="601">
        <v>0</v>
      </c>
      <c r="AG77" s="601">
        <v>0</v>
      </c>
      <c r="AH77" s="601">
        <v>0</v>
      </c>
      <c r="AI77" s="707">
        <v>0</v>
      </c>
      <c r="AJ77" s="601">
        <v>0</v>
      </c>
      <c r="AK77" s="601">
        <v>0</v>
      </c>
      <c r="AL77" s="601">
        <v>0</v>
      </c>
      <c r="AM77" s="601">
        <v>0</v>
      </c>
      <c r="AN77" s="601">
        <v>0</v>
      </c>
      <c r="AO77" s="601">
        <v>0</v>
      </c>
      <c r="AP77" s="601">
        <v>0</v>
      </c>
      <c r="AQ77" s="601">
        <v>0</v>
      </c>
      <c r="AR77" s="601">
        <v>0</v>
      </c>
      <c r="AS77" s="601">
        <v>0</v>
      </c>
      <c r="AT77" s="601">
        <v>0</v>
      </c>
      <c r="AU77" s="601">
        <v>0</v>
      </c>
      <c r="AV77" s="602">
        <v>16946.07</v>
      </c>
      <c r="AW77" s="602">
        <v>16373.34</v>
      </c>
      <c r="AX77" s="602">
        <v>18608.11</v>
      </c>
      <c r="AY77" s="602">
        <v>18754.099999999999</v>
      </c>
      <c r="AZ77" s="602">
        <v>18001.689999999999</v>
      </c>
      <c r="BA77" s="602">
        <v>17215.59</v>
      </c>
      <c r="BB77" s="707">
        <v>17178.93</v>
      </c>
      <c r="BC77" s="602">
        <v>0</v>
      </c>
      <c r="BD77" s="602">
        <v>0</v>
      </c>
      <c r="BE77" s="602">
        <v>0</v>
      </c>
      <c r="BF77" s="602">
        <v>0</v>
      </c>
      <c r="BG77" s="602">
        <v>0</v>
      </c>
      <c r="BH77" s="602">
        <v>38379.199999999997</v>
      </c>
      <c r="BI77" s="602">
        <v>40117.450000000004</v>
      </c>
      <c r="BJ77" s="602">
        <v>0</v>
      </c>
      <c r="BK77" s="602">
        <v>0</v>
      </c>
      <c r="BL77" s="602">
        <v>0</v>
      </c>
      <c r="BM77" s="602">
        <v>0</v>
      </c>
      <c r="BN77" s="602">
        <v>0</v>
      </c>
      <c r="BO77" s="602">
        <v>0</v>
      </c>
      <c r="BP77" s="602">
        <v>0</v>
      </c>
      <c r="BQ77" s="602">
        <v>0</v>
      </c>
      <c r="BR77" s="602">
        <v>0</v>
      </c>
      <c r="BS77" s="602">
        <v>0</v>
      </c>
      <c r="BT77" s="602">
        <v>0</v>
      </c>
      <c r="BU77" s="707">
        <v>0</v>
      </c>
      <c r="BV77" s="602">
        <v>0</v>
      </c>
      <c r="BW77" s="602">
        <v>0</v>
      </c>
      <c r="BX77" s="602">
        <v>0</v>
      </c>
      <c r="BY77" s="602">
        <v>0</v>
      </c>
      <c r="BZ77" s="602">
        <v>0</v>
      </c>
      <c r="CA77" s="602">
        <v>0</v>
      </c>
      <c r="CB77" s="602">
        <v>0</v>
      </c>
      <c r="CC77" s="602">
        <v>0</v>
      </c>
      <c r="CD77" s="602">
        <v>0</v>
      </c>
      <c r="CE77" s="602">
        <v>0</v>
      </c>
      <c r="CF77" s="602">
        <v>0</v>
      </c>
      <c r="CG77" s="602">
        <v>0</v>
      </c>
      <c r="CH77" s="602">
        <v>37014.080000000002</v>
      </c>
      <c r="CI77" s="602">
        <v>37822.640000000007</v>
      </c>
      <c r="CJ77" s="602">
        <v>42685.23</v>
      </c>
      <c r="CK77" s="602">
        <v>42921.06</v>
      </c>
      <c r="CL77" s="602">
        <v>42280.950000000004</v>
      </c>
      <c r="CM77" s="602">
        <v>42202.34</v>
      </c>
      <c r="CN77" s="707">
        <v>41248.400000000001</v>
      </c>
      <c r="CO77" s="602">
        <v>0</v>
      </c>
      <c r="CP77" s="602">
        <v>0</v>
      </c>
      <c r="CQ77" s="602">
        <v>0</v>
      </c>
      <c r="CR77" s="602">
        <v>0</v>
      </c>
      <c r="CS77" s="602">
        <v>0</v>
      </c>
      <c r="CT77" s="602">
        <v>86859.5</v>
      </c>
      <c r="CU77" s="602">
        <v>94693.75</v>
      </c>
      <c r="CV77" s="602">
        <v>0</v>
      </c>
      <c r="CW77" s="602">
        <v>0</v>
      </c>
      <c r="CX77" s="602">
        <v>0</v>
      </c>
      <c r="CY77" s="602">
        <v>0</v>
      </c>
      <c r="CZ77" s="602">
        <v>0</v>
      </c>
    </row>
    <row r="78" spans="1:104" x14ac:dyDescent="0.25">
      <c r="A78" s="183">
        <v>5207</v>
      </c>
      <c r="B78" s="183">
        <v>455804</v>
      </c>
      <c r="C78" s="27">
        <v>1026666</v>
      </c>
      <c r="D78" s="14">
        <v>1669593257</v>
      </c>
      <c r="F78" s="27" t="s">
        <v>1267</v>
      </c>
      <c r="G78" s="12" t="s">
        <v>1025</v>
      </c>
      <c r="H78" s="27" t="s">
        <v>1428</v>
      </c>
      <c r="I78" s="12" t="s">
        <v>1026</v>
      </c>
      <c r="J78" s="601">
        <v>8882.25</v>
      </c>
      <c r="K78" s="601">
        <v>9191.989999999998</v>
      </c>
      <c r="L78" s="601">
        <v>9146.4399999999987</v>
      </c>
      <c r="M78" s="601">
        <v>9228.43</v>
      </c>
      <c r="N78" s="601">
        <v>9683.93</v>
      </c>
      <c r="O78" s="601">
        <v>9082.67</v>
      </c>
      <c r="P78" s="707">
        <v>8407.85</v>
      </c>
      <c r="Q78" s="601">
        <v>0</v>
      </c>
      <c r="R78" s="601">
        <v>0</v>
      </c>
      <c r="S78" s="601">
        <v>0</v>
      </c>
      <c r="T78" s="601">
        <v>0</v>
      </c>
      <c r="U78" s="601">
        <v>0</v>
      </c>
      <c r="V78" s="601">
        <v>25786.44</v>
      </c>
      <c r="W78" s="601">
        <v>15397.39</v>
      </c>
      <c r="X78" s="601">
        <v>0</v>
      </c>
      <c r="Y78" s="601">
        <v>0</v>
      </c>
      <c r="Z78" s="601">
        <v>0</v>
      </c>
      <c r="AA78" s="601">
        <v>0</v>
      </c>
      <c r="AB78" s="601">
        <v>0</v>
      </c>
      <c r="AC78" s="601">
        <v>0</v>
      </c>
      <c r="AD78" s="601">
        <v>0</v>
      </c>
      <c r="AE78" s="601">
        <v>0</v>
      </c>
      <c r="AF78" s="601">
        <v>0</v>
      </c>
      <c r="AG78" s="601">
        <v>0</v>
      </c>
      <c r="AH78" s="601">
        <v>0</v>
      </c>
      <c r="AI78" s="707">
        <v>0</v>
      </c>
      <c r="AJ78" s="601">
        <v>0</v>
      </c>
      <c r="AK78" s="601">
        <v>0</v>
      </c>
      <c r="AL78" s="601">
        <v>0</v>
      </c>
      <c r="AM78" s="601">
        <v>0</v>
      </c>
      <c r="AN78" s="601">
        <v>0</v>
      </c>
      <c r="AO78" s="601">
        <v>0</v>
      </c>
      <c r="AP78" s="601">
        <v>0</v>
      </c>
      <c r="AQ78" s="601">
        <v>0</v>
      </c>
      <c r="AR78" s="601">
        <v>0</v>
      </c>
      <c r="AS78" s="601">
        <v>0</v>
      </c>
      <c r="AT78" s="601">
        <v>0</v>
      </c>
      <c r="AU78" s="601">
        <v>0</v>
      </c>
      <c r="AV78" s="602">
        <v>11788.34</v>
      </c>
      <c r="AW78" s="602">
        <v>11988.759999999998</v>
      </c>
      <c r="AX78" s="602">
        <v>12517.14</v>
      </c>
      <c r="AY78" s="602">
        <v>12845.1</v>
      </c>
      <c r="AZ78" s="602">
        <v>12699.339999999998</v>
      </c>
      <c r="BA78" s="602">
        <v>12152.74</v>
      </c>
      <c r="BB78" s="707">
        <v>11984.18</v>
      </c>
      <c r="BC78" s="602">
        <v>0</v>
      </c>
      <c r="BD78" s="602">
        <v>0</v>
      </c>
      <c r="BE78" s="602">
        <v>0</v>
      </c>
      <c r="BF78" s="602">
        <v>0</v>
      </c>
      <c r="BG78" s="602">
        <v>0</v>
      </c>
      <c r="BH78" s="602">
        <v>34381.920000000006</v>
      </c>
      <c r="BI78" s="602">
        <v>20567.940000000002</v>
      </c>
      <c r="BJ78" s="602">
        <v>0</v>
      </c>
      <c r="BK78" s="602">
        <v>0</v>
      </c>
      <c r="BL78" s="602">
        <v>0</v>
      </c>
      <c r="BM78" s="602">
        <v>0</v>
      </c>
      <c r="BN78" s="602">
        <v>0</v>
      </c>
      <c r="BO78" s="602">
        <v>16817.059999999998</v>
      </c>
      <c r="BP78" s="602">
        <v>17800.940000000002</v>
      </c>
      <c r="BQ78" s="602">
        <v>19349.64</v>
      </c>
      <c r="BR78" s="602">
        <v>19987.339999999997</v>
      </c>
      <c r="BS78" s="602">
        <v>18885.03</v>
      </c>
      <c r="BT78" s="602">
        <v>19786.919999999998</v>
      </c>
      <c r="BU78" s="707">
        <v>19200.13</v>
      </c>
      <c r="BV78" s="602">
        <v>0</v>
      </c>
      <c r="BW78" s="602">
        <v>0</v>
      </c>
      <c r="BX78" s="602">
        <v>0</v>
      </c>
      <c r="BY78" s="602">
        <v>0</v>
      </c>
      <c r="BZ78" s="602">
        <v>0</v>
      </c>
      <c r="CA78" s="602">
        <v>51124.12</v>
      </c>
      <c r="CB78" s="602">
        <v>32232.770000000004</v>
      </c>
      <c r="CC78" s="602">
        <v>0</v>
      </c>
      <c r="CD78" s="602">
        <v>0</v>
      </c>
      <c r="CE78" s="602">
        <v>0</v>
      </c>
      <c r="CF78" s="602">
        <v>0</v>
      </c>
      <c r="CG78" s="602">
        <v>0</v>
      </c>
      <c r="CH78" s="602">
        <v>0</v>
      </c>
      <c r="CI78" s="602">
        <v>0</v>
      </c>
      <c r="CJ78" s="602">
        <v>0</v>
      </c>
      <c r="CK78" s="602">
        <v>0</v>
      </c>
      <c r="CL78" s="602">
        <v>0</v>
      </c>
      <c r="CM78" s="602">
        <v>0</v>
      </c>
      <c r="CN78" s="707">
        <v>0</v>
      </c>
      <c r="CO78" s="602">
        <v>0</v>
      </c>
      <c r="CP78" s="602">
        <v>0</v>
      </c>
      <c r="CQ78" s="602">
        <v>0</v>
      </c>
      <c r="CR78" s="602">
        <v>0</v>
      </c>
      <c r="CS78" s="602">
        <v>0</v>
      </c>
      <c r="CT78" s="602">
        <v>0</v>
      </c>
      <c r="CU78" s="602">
        <v>0</v>
      </c>
      <c r="CV78" s="602">
        <v>0</v>
      </c>
      <c r="CW78" s="602">
        <v>0</v>
      </c>
      <c r="CX78" s="602">
        <v>0</v>
      </c>
      <c r="CY78" s="602">
        <v>0</v>
      </c>
      <c r="CZ78" s="602">
        <v>0</v>
      </c>
    </row>
    <row r="79" spans="1:104" x14ac:dyDescent="0.25">
      <c r="A79" s="183">
        <v>4855</v>
      </c>
      <c r="B79" s="183">
        <v>455806</v>
      </c>
      <c r="C79" s="27">
        <v>1015215</v>
      </c>
      <c r="D79" s="14">
        <v>1760689293</v>
      </c>
      <c r="F79" s="27" t="s">
        <v>1296</v>
      </c>
      <c r="G79" s="12" t="s">
        <v>845</v>
      </c>
      <c r="H79" s="27" t="s">
        <v>1327</v>
      </c>
      <c r="I79" s="12" t="s">
        <v>846</v>
      </c>
      <c r="J79" s="601">
        <v>0</v>
      </c>
      <c r="K79" s="601">
        <v>0</v>
      </c>
      <c r="L79" s="601">
        <v>0</v>
      </c>
      <c r="M79" s="601">
        <v>0</v>
      </c>
      <c r="N79" s="601">
        <v>0</v>
      </c>
      <c r="O79" s="601">
        <v>0</v>
      </c>
      <c r="P79" s="707">
        <v>0</v>
      </c>
      <c r="Q79" s="601">
        <v>0</v>
      </c>
      <c r="R79" s="601">
        <v>0</v>
      </c>
      <c r="S79" s="601">
        <v>0</v>
      </c>
      <c r="T79" s="601">
        <v>0</v>
      </c>
      <c r="U79" s="601">
        <v>0</v>
      </c>
      <c r="V79" s="601">
        <v>0</v>
      </c>
      <c r="W79" s="601">
        <v>0</v>
      </c>
      <c r="X79" s="601">
        <v>0</v>
      </c>
      <c r="Y79" s="601">
        <v>0</v>
      </c>
      <c r="Z79" s="601">
        <v>0</v>
      </c>
      <c r="AA79" s="601">
        <v>0</v>
      </c>
      <c r="AB79" s="601">
        <v>0</v>
      </c>
      <c r="AC79" s="601">
        <v>16411.43</v>
      </c>
      <c r="AD79" s="601">
        <v>16465.75</v>
      </c>
      <c r="AE79" s="601">
        <v>17511.41</v>
      </c>
      <c r="AF79" s="601">
        <v>17626.84</v>
      </c>
      <c r="AG79" s="601">
        <v>17300.920000000002</v>
      </c>
      <c r="AH79" s="601">
        <v>17266.97</v>
      </c>
      <c r="AI79" s="707">
        <v>16935.57</v>
      </c>
      <c r="AJ79" s="601">
        <v>0</v>
      </c>
      <c r="AK79" s="601">
        <v>0</v>
      </c>
      <c r="AL79" s="601">
        <v>0</v>
      </c>
      <c r="AM79" s="601">
        <v>0</v>
      </c>
      <c r="AN79" s="601">
        <v>0</v>
      </c>
      <c r="AO79" s="601">
        <v>37179.210000000006</v>
      </c>
      <c r="AP79" s="601">
        <v>38732.28</v>
      </c>
      <c r="AQ79" s="601">
        <v>0</v>
      </c>
      <c r="AR79" s="601">
        <v>0</v>
      </c>
      <c r="AS79" s="601">
        <v>0</v>
      </c>
      <c r="AT79" s="601">
        <v>0</v>
      </c>
      <c r="AU79" s="601">
        <v>0</v>
      </c>
      <c r="AV79" s="602">
        <v>0</v>
      </c>
      <c r="AW79" s="602">
        <v>0</v>
      </c>
      <c r="AX79" s="602">
        <v>0</v>
      </c>
      <c r="AY79" s="602">
        <v>0</v>
      </c>
      <c r="AZ79" s="602">
        <v>0</v>
      </c>
      <c r="BA79" s="602">
        <v>0</v>
      </c>
      <c r="BB79" s="707">
        <v>0</v>
      </c>
      <c r="BC79" s="602">
        <v>0</v>
      </c>
      <c r="BD79" s="602">
        <v>0</v>
      </c>
      <c r="BE79" s="602">
        <v>0</v>
      </c>
      <c r="BF79" s="602">
        <v>0</v>
      </c>
      <c r="BG79" s="602">
        <v>0</v>
      </c>
      <c r="BH79" s="602">
        <v>0</v>
      </c>
      <c r="BI79" s="602">
        <v>0</v>
      </c>
      <c r="BJ79" s="602">
        <v>0</v>
      </c>
      <c r="BK79" s="602">
        <v>0</v>
      </c>
      <c r="BL79" s="602">
        <v>0</v>
      </c>
      <c r="BM79" s="602">
        <v>0</v>
      </c>
      <c r="BN79" s="602">
        <v>0</v>
      </c>
      <c r="BO79" s="602">
        <v>0</v>
      </c>
      <c r="BP79" s="602">
        <v>0</v>
      </c>
      <c r="BQ79" s="602">
        <v>0</v>
      </c>
      <c r="BR79" s="602">
        <v>0</v>
      </c>
      <c r="BS79" s="602">
        <v>0</v>
      </c>
      <c r="BT79" s="602">
        <v>0</v>
      </c>
      <c r="BU79" s="707">
        <v>0</v>
      </c>
      <c r="BV79" s="602">
        <v>0</v>
      </c>
      <c r="BW79" s="602">
        <v>0</v>
      </c>
      <c r="BX79" s="602">
        <v>0</v>
      </c>
      <c r="BY79" s="602">
        <v>0</v>
      </c>
      <c r="BZ79" s="602">
        <v>0</v>
      </c>
      <c r="CA79" s="602">
        <v>0</v>
      </c>
      <c r="CB79" s="602">
        <v>0</v>
      </c>
      <c r="CC79" s="602">
        <v>0</v>
      </c>
      <c r="CD79" s="602">
        <v>0</v>
      </c>
      <c r="CE79" s="602">
        <v>0</v>
      </c>
      <c r="CF79" s="602">
        <v>0</v>
      </c>
      <c r="CG79" s="602">
        <v>0</v>
      </c>
      <c r="CH79" s="602">
        <v>22447.74</v>
      </c>
      <c r="CI79" s="602">
        <v>23276.120000000003</v>
      </c>
      <c r="CJ79" s="602">
        <v>24287.83</v>
      </c>
      <c r="CK79" s="602">
        <v>24756.34</v>
      </c>
      <c r="CL79" s="602">
        <v>24634.12</v>
      </c>
      <c r="CM79" s="602">
        <v>24355.73</v>
      </c>
      <c r="CN79" s="707">
        <v>23815.03</v>
      </c>
      <c r="CO79" s="602">
        <v>0</v>
      </c>
      <c r="CP79" s="602">
        <v>0</v>
      </c>
      <c r="CQ79" s="602">
        <v>0</v>
      </c>
      <c r="CR79" s="602">
        <v>0</v>
      </c>
      <c r="CS79" s="602">
        <v>0</v>
      </c>
      <c r="CT79" s="602">
        <v>51658.11</v>
      </c>
      <c r="CU79" s="602">
        <v>54726.720000000001</v>
      </c>
      <c r="CV79" s="602">
        <v>0</v>
      </c>
      <c r="CW79" s="602">
        <v>0</v>
      </c>
      <c r="CX79" s="602">
        <v>0</v>
      </c>
      <c r="CY79" s="602">
        <v>0</v>
      </c>
      <c r="CZ79" s="602">
        <v>0</v>
      </c>
    </row>
    <row r="80" spans="1:104" x14ac:dyDescent="0.25">
      <c r="A80" s="183">
        <v>4888</v>
      </c>
      <c r="B80" s="183">
        <v>455808</v>
      </c>
      <c r="C80" s="27">
        <v>1026254</v>
      </c>
      <c r="D80" s="14">
        <v>1396798583</v>
      </c>
      <c r="F80" s="27" t="s">
        <v>1258</v>
      </c>
      <c r="G80" s="12" t="s">
        <v>863</v>
      </c>
      <c r="H80" s="27" t="s">
        <v>1370</v>
      </c>
      <c r="I80" s="12" t="s">
        <v>864</v>
      </c>
      <c r="J80" s="601">
        <v>7464.9</v>
      </c>
      <c r="K80" s="601">
        <v>7732.1</v>
      </c>
      <c r="L80" s="601">
        <v>8096.16</v>
      </c>
      <c r="M80" s="601">
        <v>7879.0599999999995</v>
      </c>
      <c r="N80" s="601">
        <v>7815.5999999999995</v>
      </c>
      <c r="O80" s="601">
        <v>7805.58</v>
      </c>
      <c r="P80" s="707">
        <v>7773.71</v>
      </c>
      <c r="Q80" s="601">
        <v>0</v>
      </c>
      <c r="R80" s="601">
        <v>0</v>
      </c>
      <c r="S80" s="601">
        <v>0</v>
      </c>
      <c r="T80" s="601">
        <v>0</v>
      </c>
      <c r="U80" s="601">
        <v>0</v>
      </c>
      <c r="V80" s="601">
        <v>17086.3</v>
      </c>
      <c r="W80" s="601">
        <v>17306.18</v>
      </c>
      <c r="X80" s="601">
        <v>0</v>
      </c>
      <c r="Y80" s="601">
        <v>0</v>
      </c>
      <c r="Z80" s="601">
        <v>0</v>
      </c>
      <c r="AA80" s="601">
        <v>0</v>
      </c>
      <c r="AB80" s="601">
        <v>0</v>
      </c>
      <c r="AC80" s="601">
        <v>0</v>
      </c>
      <c r="AD80" s="601">
        <v>0</v>
      </c>
      <c r="AE80" s="601">
        <v>0</v>
      </c>
      <c r="AF80" s="601">
        <v>0</v>
      </c>
      <c r="AG80" s="601">
        <v>0</v>
      </c>
      <c r="AH80" s="601">
        <v>0</v>
      </c>
      <c r="AI80" s="707">
        <v>0</v>
      </c>
      <c r="AJ80" s="601">
        <v>0</v>
      </c>
      <c r="AK80" s="601">
        <v>0</v>
      </c>
      <c r="AL80" s="601">
        <v>0</v>
      </c>
      <c r="AM80" s="601">
        <v>0</v>
      </c>
      <c r="AN80" s="601">
        <v>0</v>
      </c>
      <c r="AO80" s="601">
        <v>0</v>
      </c>
      <c r="AP80" s="601">
        <v>0</v>
      </c>
      <c r="AQ80" s="601">
        <v>0</v>
      </c>
      <c r="AR80" s="601">
        <v>0</v>
      </c>
      <c r="AS80" s="601">
        <v>0</v>
      </c>
      <c r="AT80" s="601">
        <v>0</v>
      </c>
      <c r="AU80" s="601">
        <v>0</v>
      </c>
      <c r="AV80" s="602">
        <v>0</v>
      </c>
      <c r="AW80" s="602">
        <v>0</v>
      </c>
      <c r="AX80" s="602">
        <v>0</v>
      </c>
      <c r="AY80" s="602">
        <v>0</v>
      </c>
      <c r="AZ80" s="602">
        <v>0</v>
      </c>
      <c r="BA80" s="602">
        <v>0</v>
      </c>
      <c r="BB80" s="707">
        <v>0</v>
      </c>
      <c r="BC80" s="602">
        <v>0</v>
      </c>
      <c r="BD80" s="602">
        <v>0</v>
      </c>
      <c r="BE80" s="602">
        <v>0</v>
      </c>
      <c r="BF80" s="602">
        <v>0</v>
      </c>
      <c r="BG80" s="602">
        <v>0</v>
      </c>
      <c r="BH80" s="602">
        <v>0</v>
      </c>
      <c r="BI80" s="602">
        <v>0</v>
      </c>
      <c r="BJ80" s="602">
        <v>0</v>
      </c>
      <c r="BK80" s="602">
        <v>0</v>
      </c>
      <c r="BL80" s="602">
        <v>0</v>
      </c>
      <c r="BM80" s="602">
        <v>0</v>
      </c>
      <c r="BN80" s="602">
        <v>0</v>
      </c>
      <c r="BO80" s="602">
        <v>8316.6</v>
      </c>
      <c r="BP80" s="602">
        <v>8540.3799999999992</v>
      </c>
      <c r="BQ80" s="602">
        <v>9138.239999999998</v>
      </c>
      <c r="BR80" s="602">
        <v>9094.82</v>
      </c>
      <c r="BS80" s="602">
        <v>9074.7799999999988</v>
      </c>
      <c r="BT80" s="602">
        <v>8954.5399999999991</v>
      </c>
      <c r="BU80" s="707">
        <v>8885.8900000000012</v>
      </c>
      <c r="BV80" s="602">
        <v>0</v>
      </c>
      <c r="BW80" s="602">
        <v>0</v>
      </c>
      <c r="BX80" s="602">
        <v>0</v>
      </c>
      <c r="BY80" s="602">
        <v>0</v>
      </c>
      <c r="BZ80" s="602">
        <v>0</v>
      </c>
      <c r="CA80" s="602">
        <v>19068.349999999999</v>
      </c>
      <c r="CB80" s="602">
        <v>19974.64</v>
      </c>
      <c r="CC80" s="602">
        <v>0</v>
      </c>
      <c r="CD80" s="602">
        <v>0</v>
      </c>
      <c r="CE80" s="602">
        <v>0</v>
      </c>
      <c r="CF80" s="602">
        <v>0</v>
      </c>
      <c r="CG80" s="602">
        <v>0</v>
      </c>
      <c r="CH80" s="602">
        <v>0</v>
      </c>
      <c r="CI80" s="602">
        <v>0</v>
      </c>
      <c r="CJ80" s="602">
        <v>0</v>
      </c>
      <c r="CK80" s="602">
        <v>0</v>
      </c>
      <c r="CL80" s="602">
        <v>0</v>
      </c>
      <c r="CM80" s="602">
        <v>0</v>
      </c>
      <c r="CN80" s="707">
        <v>0</v>
      </c>
      <c r="CO80" s="602">
        <v>0</v>
      </c>
      <c r="CP80" s="602">
        <v>0</v>
      </c>
      <c r="CQ80" s="602">
        <v>0</v>
      </c>
      <c r="CR80" s="602">
        <v>0</v>
      </c>
      <c r="CS80" s="602">
        <v>0</v>
      </c>
      <c r="CT80" s="602">
        <v>0</v>
      </c>
      <c r="CU80" s="602">
        <v>0</v>
      </c>
      <c r="CV80" s="602">
        <v>0</v>
      </c>
      <c r="CW80" s="602">
        <v>0</v>
      </c>
      <c r="CX80" s="602">
        <v>0</v>
      </c>
      <c r="CY80" s="602">
        <v>0</v>
      </c>
      <c r="CZ80" s="602">
        <v>0</v>
      </c>
    </row>
    <row r="81" spans="1:104" x14ac:dyDescent="0.25">
      <c r="A81" s="183">
        <v>5226</v>
      </c>
      <c r="B81" s="183">
        <v>455812</v>
      </c>
      <c r="C81" s="27">
        <v>1026701</v>
      </c>
      <c r="D81" s="14">
        <v>1275654766</v>
      </c>
      <c r="F81" s="27" t="s">
        <v>1279</v>
      </c>
      <c r="G81" s="12" t="s">
        <v>1039</v>
      </c>
      <c r="H81" s="27" t="s">
        <v>1391</v>
      </c>
      <c r="I81" s="12" t="s">
        <v>1040</v>
      </c>
      <c r="J81" s="601">
        <v>15007.72</v>
      </c>
      <c r="K81" s="601">
        <v>14695.59</v>
      </c>
      <c r="L81" s="601">
        <v>16574.739999999998</v>
      </c>
      <c r="M81" s="601">
        <v>17065.23</v>
      </c>
      <c r="N81" s="601">
        <v>16147.949999999999</v>
      </c>
      <c r="O81" s="601">
        <v>16670.29</v>
      </c>
      <c r="P81" s="707">
        <v>15867.67</v>
      </c>
      <c r="Q81" s="601">
        <v>0</v>
      </c>
      <c r="R81" s="601">
        <v>0</v>
      </c>
      <c r="S81" s="601">
        <v>0</v>
      </c>
      <c r="T81" s="601">
        <v>0</v>
      </c>
      <c r="U81" s="601">
        <v>0</v>
      </c>
      <c r="V81" s="601">
        <v>24410.399999999998</v>
      </c>
      <c r="W81" s="601">
        <v>36276.880000000005</v>
      </c>
      <c r="X81" s="601">
        <v>0</v>
      </c>
      <c r="Y81" s="601">
        <v>0</v>
      </c>
      <c r="Z81" s="601">
        <v>0</v>
      </c>
      <c r="AA81" s="601">
        <v>0</v>
      </c>
      <c r="AB81" s="601">
        <v>0</v>
      </c>
      <c r="AC81" s="601">
        <v>0</v>
      </c>
      <c r="AD81" s="601">
        <v>0</v>
      </c>
      <c r="AE81" s="601">
        <v>0</v>
      </c>
      <c r="AF81" s="601">
        <v>0</v>
      </c>
      <c r="AG81" s="601">
        <v>0</v>
      </c>
      <c r="AH81" s="601">
        <v>0</v>
      </c>
      <c r="AI81" s="707">
        <v>0</v>
      </c>
      <c r="AJ81" s="601">
        <v>0</v>
      </c>
      <c r="AK81" s="601">
        <v>0</v>
      </c>
      <c r="AL81" s="601">
        <v>0</v>
      </c>
      <c r="AM81" s="601">
        <v>0</v>
      </c>
      <c r="AN81" s="601">
        <v>0</v>
      </c>
      <c r="AO81" s="601">
        <v>0</v>
      </c>
      <c r="AP81" s="601">
        <v>0</v>
      </c>
      <c r="AQ81" s="601">
        <v>0</v>
      </c>
      <c r="AR81" s="601">
        <v>0</v>
      </c>
      <c r="AS81" s="601">
        <v>0</v>
      </c>
      <c r="AT81" s="601">
        <v>0</v>
      </c>
      <c r="AU81" s="601">
        <v>0</v>
      </c>
      <c r="AV81" s="602">
        <v>9612.33</v>
      </c>
      <c r="AW81" s="602">
        <v>9287.4600000000009</v>
      </c>
      <c r="AX81" s="602">
        <v>10555.09</v>
      </c>
      <c r="AY81" s="602">
        <v>10637.900000000001</v>
      </c>
      <c r="AZ81" s="602">
        <v>10211.11</v>
      </c>
      <c r="BA81" s="602">
        <v>9765.2099999999991</v>
      </c>
      <c r="BB81" s="707">
        <v>9752.4699999999993</v>
      </c>
      <c r="BC81" s="602">
        <v>0</v>
      </c>
      <c r="BD81" s="602">
        <v>0</v>
      </c>
      <c r="BE81" s="602">
        <v>0</v>
      </c>
      <c r="BF81" s="602">
        <v>0</v>
      </c>
      <c r="BG81" s="602">
        <v>0</v>
      </c>
      <c r="BH81" s="602">
        <v>15536.64</v>
      </c>
      <c r="BI81" s="602">
        <v>22340.240000000002</v>
      </c>
      <c r="BJ81" s="602">
        <v>0</v>
      </c>
      <c r="BK81" s="602">
        <v>0</v>
      </c>
      <c r="BL81" s="602">
        <v>0</v>
      </c>
      <c r="BM81" s="602">
        <v>0</v>
      </c>
      <c r="BN81" s="602">
        <v>0</v>
      </c>
      <c r="BO81" s="602">
        <v>0</v>
      </c>
      <c r="BP81" s="602">
        <v>0</v>
      </c>
      <c r="BQ81" s="602">
        <v>0</v>
      </c>
      <c r="BR81" s="602">
        <v>0</v>
      </c>
      <c r="BS81" s="602">
        <v>0</v>
      </c>
      <c r="BT81" s="602">
        <v>0</v>
      </c>
      <c r="BU81" s="707">
        <v>0</v>
      </c>
      <c r="BV81" s="602">
        <v>0</v>
      </c>
      <c r="BW81" s="602">
        <v>0</v>
      </c>
      <c r="BX81" s="602">
        <v>0</v>
      </c>
      <c r="BY81" s="602">
        <v>0</v>
      </c>
      <c r="BZ81" s="602">
        <v>0</v>
      </c>
      <c r="CA81" s="602">
        <v>0</v>
      </c>
      <c r="CB81" s="602">
        <v>0</v>
      </c>
      <c r="CC81" s="602">
        <v>0</v>
      </c>
      <c r="CD81" s="602">
        <v>0</v>
      </c>
      <c r="CE81" s="602">
        <v>0</v>
      </c>
      <c r="CF81" s="602">
        <v>0</v>
      </c>
      <c r="CG81" s="602">
        <v>0</v>
      </c>
      <c r="CH81" s="602">
        <v>20995.52</v>
      </c>
      <c r="CI81" s="602">
        <v>21454.16</v>
      </c>
      <c r="CJ81" s="602">
        <v>24212.37</v>
      </c>
      <c r="CK81" s="602">
        <v>24346.140000000003</v>
      </c>
      <c r="CL81" s="602">
        <v>23983.05</v>
      </c>
      <c r="CM81" s="602">
        <v>23938.460000000003</v>
      </c>
      <c r="CN81" s="707">
        <v>23416.12</v>
      </c>
      <c r="CO81" s="602">
        <v>0</v>
      </c>
      <c r="CP81" s="602">
        <v>0</v>
      </c>
      <c r="CQ81" s="602">
        <v>0</v>
      </c>
      <c r="CR81" s="602">
        <v>0</v>
      </c>
      <c r="CS81" s="602">
        <v>0</v>
      </c>
      <c r="CT81" s="602">
        <v>35162.400000000001</v>
      </c>
      <c r="CU81" s="602">
        <v>52542</v>
      </c>
      <c r="CV81" s="602">
        <v>0</v>
      </c>
      <c r="CW81" s="602">
        <v>0</v>
      </c>
      <c r="CX81" s="602">
        <v>0</v>
      </c>
      <c r="CY81" s="602">
        <v>0</v>
      </c>
      <c r="CZ81" s="602">
        <v>0</v>
      </c>
    </row>
    <row r="82" spans="1:104" x14ac:dyDescent="0.25">
      <c r="A82" s="183">
        <v>4073</v>
      </c>
      <c r="B82" s="183">
        <v>455817</v>
      </c>
      <c r="C82" s="27">
        <v>1026685</v>
      </c>
      <c r="D82" s="14">
        <v>1861513285</v>
      </c>
      <c r="F82" s="27" t="s">
        <v>1267</v>
      </c>
      <c r="G82" s="12" t="s">
        <v>166</v>
      </c>
      <c r="H82" s="27" t="s">
        <v>1428</v>
      </c>
      <c r="I82" s="12" t="s">
        <v>167</v>
      </c>
      <c r="J82" s="601">
        <v>12051</v>
      </c>
      <c r="K82" s="601">
        <v>12471.239999999998</v>
      </c>
      <c r="L82" s="601">
        <v>12409.439999999999</v>
      </c>
      <c r="M82" s="601">
        <v>12520.68</v>
      </c>
      <c r="N82" s="601">
        <v>13138.68</v>
      </c>
      <c r="O82" s="601">
        <v>12322.92</v>
      </c>
      <c r="P82" s="707">
        <v>11403.54</v>
      </c>
      <c r="Q82" s="601">
        <v>0</v>
      </c>
      <c r="R82" s="601">
        <v>0</v>
      </c>
      <c r="S82" s="601">
        <v>0</v>
      </c>
      <c r="T82" s="601">
        <v>0</v>
      </c>
      <c r="U82" s="601">
        <v>0</v>
      </c>
      <c r="V82" s="601">
        <v>35019.360000000001</v>
      </c>
      <c r="W82" s="601">
        <v>36191.179999999993</v>
      </c>
      <c r="X82" s="601">
        <v>0</v>
      </c>
      <c r="Y82" s="601">
        <v>0</v>
      </c>
      <c r="Z82" s="601">
        <v>0</v>
      </c>
      <c r="AA82" s="601">
        <v>0</v>
      </c>
      <c r="AB82" s="601">
        <v>0</v>
      </c>
      <c r="AC82" s="601">
        <v>0</v>
      </c>
      <c r="AD82" s="601">
        <v>0</v>
      </c>
      <c r="AE82" s="601">
        <v>0</v>
      </c>
      <c r="AF82" s="601">
        <v>0</v>
      </c>
      <c r="AG82" s="601">
        <v>0</v>
      </c>
      <c r="AH82" s="601">
        <v>0</v>
      </c>
      <c r="AI82" s="707">
        <v>0</v>
      </c>
      <c r="AJ82" s="601">
        <v>0</v>
      </c>
      <c r="AK82" s="601">
        <v>0</v>
      </c>
      <c r="AL82" s="601">
        <v>0</v>
      </c>
      <c r="AM82" s="601">
        <v>0</v>
      </c>
      <c r="AN82" s="601">
        <v>0</v>
      </c>
      <c r="AO82" s="601">
        <v>0</v>
      </c>
      <c r="AP82" s="601">
        <v>0</v>
      </c>
      <c r="AQ82" s="601">
        <v>0</v>
      </c>
      <c r="AR82" s="601">
        <v>0</v>
      </c>
      <c r="AS82" s="601">
        <v>0</v>
      </c>
      <c r="AT82" s="601">
        <v>0</v>
      </c>
      <c r="AU82" s="601">
        <v>0</v>
      </c>
      <c r="AV82" s="602">
        <v>15993.84</v>
      </c>
      <c r="AW82" s="602">
        <v>16265.759999999998</v>
      </c>
      <c r="AX82" s="602">
        <v>16982.64</v>
      </c>
      <c r="AY82" s="602">
        <v>17427.599999999999</v>
      </c>
      <c r="AZ82" s="602">
        <v>17229.84</v>
      </c>
      <c r="BA82" s="602">
        <v>16488.240000000002</v>
      </c>
      <c r="BB82" s="707">
        <v>16254.199999999999</v>
      </c>
      <c r="BC82" s="602">
        <v>0</v>
      </c>
      <c r="BD82" s="602">
        <v>0</v>
      </c>
      <c r="BE82" s="602">
        <v>0</v>
      </c>
      <c r="BF82" s="602">
        <v>0</v>
      </c>
      <c r="BG82" s="602">
        <v>0</v>
      </c>
      <c r="BH82" s="602">
        <v>46692.480000000003</v>
      </c>
      <c r="BI82" s="602">
        <v>48736.460000000006</v>
      </c>
      <c r="BJ82" s="602">
        <v>0</v>
      </c>
      <c r="BK82" s="602">
        <v>0</v>
      </c>
      <c r="BL82" s="602">
        <v>0</v>
      </c>
      <c r="BM82" s="602">
        <v>0</v>
      </c>
      <c r="BN82" s="602">
        <v>0</v>
      </c>
      <c r="BO82" s="602">
        <v>22816.559999999998</v>
      </c>
      <c r="BP82" s="602">
        <v>24151.440000000002</v>
      </c>
      <c r="BQ82" s="602">
        <v>26252.639999999999</v>
      </c>
      <c r="BR82" s="602">
        <v>27117.839999999997</v>
      </c>
      <c r="BS82" s="602">
        <v>25622.28</v>
      </c>
      <c r="BT82" s="602">
        <v>26845.919999999998</v>
      </c>
      <c r="BU82" s="707">
        <v>26041.439999999999</v>
      </c>
      <c r="BV82" s="602">
        <v>0</v>
      </c>
      <c r="BW82" s="602">
        <v>0</v>
      </c>
      <c r="BX82" s="602">
        <v>0</v>
      </c>
      <c r="BY82" s="602">
        <v>0</v>
      </c>
      <c r="BZ82" s="602">
        <v>0</v>
      </c>
      <c r="CA82" s="602">
        <v>69429.279999999999</v>
      </c>
      <c r="CB82" s="602">
        <v>75833.540000000008</v>
      </c>
      <c r="CC82" s="602">
        <v>0</v>
      </c>
      <c r="CD82" s="602">
        <v>0</v>
      </c>
      <c r="CE82" s="602">
        <v>0</v>
      </c>
      <c r="CF82" s="602">
        <v>0</v>
      </c>
      <c r="CG82" s="602">
        <v>0</v>
      </c>
      <c r="CH82" s="602">
        <v>0</v>
      </c>
      <c r="CI82" s="602">
        <v>0</v>
      </c>
      <c r="CJ82" s="602">
        <v>0</v>
      </c>
      <c r="CK82" s="602">
        <v>0</v>
      </c>
      <c r="CL82" s="602">
        <v>0</v>
      </c>
      <c r="CM82" s="602">
        <v>0</v>
      </c>
      <c r="CN82" s="707">
        <v>0</v>
      </c>
      <c r="CO82" s="602">
        <v>0</v>
      </c>
      <c r="CP82" s="602">
        <v>0</v>
      </c>
      <c r="CQ82" s="602">
        <v>0</v>
      </c>
      <c r="CR82" s="602">
        <v>0</v>
      </c>
      <c r="CS82" s="602">
        <v>0</v>
      </c>
      <c r="CT82" s="602">
        <v>0</v>
      </c>
      <c r="CU82" s="602">
        <v>0</v>
      </c>
      <c r="CV82" s="602">
        <v>0</v>
      </c>
      <c r="CW82" s="602">
        <v>0</v>
      </c>
      <c r="CX82" s="602">
        <v>0</v>
      </c>
      <c r="CY82" s="602">
        <v>0</v>
      </c>
      <c r="CZ82" s="602">
        <v>0</v>
      </c>
    </row>
    <row r="83" spans="1:104" x14ac:dyDescent="0.25">
      <c r="A83" s="183">
        <v>5018</v>
      </c>
      <c r="B83" s="183">
        <v>455819</v>
      </c>
      <c r="C83" s="27">
        <v>1013354</v>
      </c>
      <c r="D83" s="14">
        <v>1801917497</v>
      </c>
      <c r="F83" s="27" t="s">
        <v>1293</v>
      </c>
      <c r="G83" s="12" t="s">
        <v>913</v>
      </c>
      <c r="H83" s="27" t="s">
        <v>1356</v>
      </c>
      <c r="I83" s="12" t="s">
        <v>914</v>
      </c>
      <c r="J83" s="601">
        <v>29899.350000000002</v>
      </c>
      <c r="K83" s="601">
        <v>30706.350000000002</v>
      </c>
      <c r="L83" s="601">
        <v>32731.920000000002</v>
      </c>
      <c r="M83" s="601">
        <v>33038.58</v>
      </c>
      <c r="N83" s="601">
        <v>32602.799999999999</v>
      </c>
      <c r="O83" s="601">
        <v>33345.24</v>
      </c>
      <c r="P83" s="707">
        <v>32052.269999999997</v>
      </c>
      <c r="Q83" s="601">
        <v>0</v>
      </c>
      <c r="R83" s="601">
        <v>0</v>
      </c>
      <c r="S83" s="601">
        <v>0</v>
      </c>
      <c r="T83" s="601">
        <v>0</v>
      </c>
      <c r="U83" s="601">
        <v>0</v>
      </c>
      <c r="V83" s="601">
        <v>56326.42</v>
      </c>
      <c r="W83" s="601">
        <v>72980.149999999994</v>
      </c>
      <c r="X83" s="601">
        <v>0</v>
      </c>
      <c r="Y83" s="601">
        <v>0</v>
      </c>
      <c r="Z83" s="601">
        <v>0</v>
      </c>
      <c r="AA83" s="601">
        <v>0</v>
      </c>
      <c r="AB83" s="601">
        <v>0</v>
      </c>
      <c r="AC83" s="601">
        <v>13912.68</v>
      </c>
      <c r="AD83" s="601">
        <v>13993.38</v>
      </c>
      <c r="AE83" s="601">
        <v>15026.34</v>
      </c>
      <c r="AF83" s="601">
        <v>14429.16</v>
      </c>
      <c r="AG83" s="601">
        <v>14348.46</v>
      </c>
      <c r="AH83" s="601">
        <v>14017.59</v>
      </c>
      <c r="AI83" s="707">
        <v>14081.97</v>
      </c>
      <c r="AJ83" s="601">
        <v>0</v>
      </c>
      <c r="AK83" s="601">
        <v>0</v>
      </c>
      <c r="AL83" s="601">
        <v>0</v>
      </c>
      <c r="AM83" s="601">
        <v>0</v>
      </c>
      <c r="AN83" s="601">
        <v>0</v>
      </c>
      <c r="AO83" s="601">
        <v>25908.400000000001</v>
      </c>
      <c r="AP83" s="601">
        <v>31619.119999999999</v>
      </c>
      <c r="AQ83" s="601">
        <v>0</v>
      </c>
      <c r="AR83" s="601">
        <v>0</v>
      </c>
      <c r="AS83" s="601">
        <v>0</v>
      </c>
      <c r="AT83" s="601">
        <v>0</v>
      </c>
      <c r="AU83" s="601">
        <v>0</v>
      </c>
      <c r="AV83" s="602">
        <v>0</v>
      </c>
      <c r="AW83" s="602">
        <v>0</v>
      </c>
      <c r="AX83" s="602">
        <v>0</v>
      </c>
      <c r="AY83" s="602">
        <v>0</v>
      </c>
      <c r="AZ83" s="602">
        <v>0</v>
      </c>
      <c r="BA83" s="602">
        <v>0</v>
      </c>
      <c r="BB83" s="707">
        <v>0</v>
      </c>
      <c r="BC83" s="602">
        <v>0</v>
      </c>
      <c r="BD83" s="602">
        <v>0</v>
      </c>
      <c r="BE83" s="602">
        <v>0</v>
      </c>
      <c r="BF83" s="602">
        <v>0</v>
      </c>
      <c r="BG83" s="602">
        <v>0</v>
      </c>
      <c r="BH83" s="602">
        <v>0</v>
      </c>
      <c r="BI83" s="602">
        <v>0</v>
      </c>
      <c r="BJ83" s="602">
        <v>0</v>
      </c>
      <c r="BK83" s="602">
        <v>0</v>
      </c>
      <c r="BL83" s="602">
        <v>0</v>
      </c>
      <c r="BM83" s="602">
        <v>0</v>
      </c>
      <c r="BN83" s="602">
        <v>0</v>
      </c>
      <c r="BO83" s="602">
        <v>0</v>
      </c>
      <c r="BP83" s="602">
        <v>0</v>
      </c>
      <c r="BQ83" s="602">
        <v>0</v>
      </c>
      <c r="BR83" s="602">
        <v>0</v>
      </c>
      <c r="BS83" s="602">
        <v>0</v>
      </c>
      <c r="BT83" s="602">
        <v>0</v>
      </c>
      <c r="BU83" s="707">
        <v>0</v>
      </c>
      <c r="BV83" s="602">
        <v>0</v>
      </c>
      <c r="BW83" s="602">
        <v>0</v>
      </c>
      <c r="BX83" s="602">
        <v>0</v>
      </c>
      <c r="BY83" s="602">
        <v>0</v>
      </c>
      <c r="BZ83" s="602">
        <v>0</v>
      </c>
      <c r="CA83" s="602">
        <v>0</v>
      </c>
      <c r="CB83" s="602">
        <v>0</v>
      </c>
      <c r="CC83" s="602">
        <v>0</v>
      </c>
      <c r="CD83" s="602">
        <v>0</v>
      </c>
      <c r="CE83" s="602">
        <v>0</v>
      </c>
      <c r="CF83" s="602">
        <v>0</v>
      </c>
      <c r="CG83" s="602">
        <v>0</v>
      </c>
      <c r="CH83" s="602">
        <v>0</v>
      </c>
      <c r="CI83" s="602">
        <v>0</v>
      </c>
      <c r="CJ83" s="602">
        <v>0</v>
      </c>
      <c r="CK83" s="602">
        <v>0</v>
      </c>
      <c r="CL83" s="602">
        <v>0</v>
      </c>
      <c r="CM83" s="602">
        <v>0</v>
      </c>
      <c r="CN83" s="707">
        <v>0</v>
      </c>
      <c r="CO83" s="602">
        <v>0</v>
      </c>
      <c r="CP83" s="602">
        <v>0</v>
      </c>
      <c r="CQ83" s="602">
        <v>0</v>
      </c>
      <c r="CR83" s="602">
        <v>0</v>
      </c>
      <c r="CS83" s="602">
        <v>0</v>
      </c>
      <c r="CT83" s="602">
        <v>0</v>
      </c>
      <c r="CU83" s="602">
        <v>0</v>
      </c>
      <c r="CV83" s="602">
        <v>0</v>
      </c>
      <c r="CW83" s="602">
        <v>0</v>
      </c>
      <c r="CX83" s="602">
        <v>0</v>
      </c>
      <c r="CY83" s="602">
        <v>0</v>
      </c>
      <c r="CZ83" s="602">
        <v>0</v>
      </c>
    </row>
    <row r="84" spans="1:104" x14ac:dyDescent="0.25">
      <c r="A84" s="183">
        <v>4586</v>
      </c>
      <c r="B84" s="183">
        <v>455831</v>
      </c>
      <c r="C84" s="27">
        <v>1026616</v>
      </c>
      <c r="D84" s="14">
        <v>1194713941</v>
      </c>
      <c r="F84" s="27" t="s">
        <v>1296</v>
      </c>
      <c r="G84" s="12" t="s">
        <v>734</v>
      </c>
      <c r="H84" s="27" t="s">
        <v>1356</v>
      </c>
      <c r="I84" s="12" t="s">
        <v>735</v>
      </c>
      <c r="J84" s="601">
        <v>0</v>
      </c>
      <c r="K84" s="601">
        <v>0</v>
      </c>
      <c r="L84" s="601">
        <v>0</v>
      </c>
      <c r="M84" s="601">
        <v>0</v>
      </c>
      <c r="N84" s="601">
        <v>0</v>
      </c>
      <c r="O84" s="601">
        <v>0</v>
      </c>
      <c r="P84" s="707">
        <v>0</v>
      </c>
      <c r="Q84" s="601">
        <v>0</v>
      </c>
      <c r="R84" s="601">
        <v>0</v>
      </c>
      <c r="S84" s="601">
        <v>0</v>
      </c>
      <c r="T84" s="601">
        <v>0</v>
      </c>
      <c r="U84" s="601">
        <v>0</v>
      </c>
      <c r="V84" s="601">
        <v>0</v>
      </c>
      <c r="W84" s="601">
        <v>0</v>
      </c>
      <c r="X84" s="601">
        <v>0</v>
      </c>
      <c r="Y84" s="601">
        <v>0</v>
      </c>
      <c r="Z84" s="601">
        <v>0</v>
      </c>
      <c r="AA84" s="601">
        <v>0</v>
      </c>
      <c r="AB84" s="601">
        <v>0</v>
      </c>
      <c r="AC84" s="601">
        <v>10586.46</v>
      </c>
      <c r="AD84" s="601">
        <v>10621.5</v>
      </c>
      <c r="AE84" s="601">
        <v>11296.02</v>
      </c>
      <c r="AF84" s="601">
        <v>11370.48</v>
      </c>
      <c r="AG84" s="601">
        <v>11160.239999999998</v>
      </c>
      <c r="AH84" s="601">
        <v>11138.34</v>
      </c>
      <c r="AI84" s="707">
        <v>10926.060000000001</v>
      </c>
      <c r="AJ84" s="601">
        <v>0</v>
      </c>
      <c r="AK84" s="601">
        <v>0</v>
      </c>
      <c r="AL84" s="601">
        <v>0</v>
      </c>
      <c r="AM84" s="601">
        <v>0</v>
      </c>
      <c r="AN84" s="601">
        <v>0</v>
      </c>
      <c r="AO84" s="601">
        <v>26270.340000000004</v>
      </c>
      <c r="AP84" s="601">
        <v>25007.88</v>
      </c>
      <c r="AQ84" s="601">
        <v>0</v>
      </c>
      <c r="AR84" s="601">
        <v>0</v>
      </c>
      <c r="AS84" s="601">
        <v>0</v>
      </c>
      <c r="AT84" s="601">
        <v>0</v>
      </c>
      <c r="AU84" s="601">
        <v>0</v>
      </c>
      <c r="AV84" s="602">
        <v>0</v>
      </c>
      <c r="AW84" s="602">
        <v>0</v>
      </c>
      <c r="AX84" s="602">
        <v>0</v>
      </c>
      <c r="AY84" s="602">
        <v>0</v>
      </c>
      <c r="AZ84" s="602">
        <v>0</v>
      </c>
      <c r="BA84" s="602">
        <v>0</v>
      </c>
      <c r="BB84" s="707">
        <v>0</v>
      </c>
      <c r="BC84" s="602">
        <v>0</v>
      </c>
      <c r="BD84" s="602">
        <v>0</v>
      </c>
      <c r="BE84" s="602">
        <v>0</v>
      </c>
      <c r="BF84" s="602">
        <v>0</v>
      </c>
      <c r="BG84" s="602">
        <v>0</v>
      </c>
      <c r="BH84" s="602">
        <v>0</v>
      </c>
      <c r="BI84" s="602">
        <v>0</v>
      </c>
      <c r="BJ84" s="602">
        <v>0</v>
      </c>
      <c r="BK84" s="602">
        <v>0</v>
      </c>
      <c r="BL84" s="602">
        <v>0</v>
      </c>
      <c r="BM84" s="602">
        <v>0</v>
      </c>
      <c r="BN84" s="602">
        <v>0</v>
      </c>
      <c r="BO84" s="602">
        <v>0</v>
      </c>
      <c r="BP84" s="602">
        <v>0</v>
      </c>
      <c r="BQ84" s="602">
        <v>0</v>
      </c>
      <c r="BR84" s="602">
        <v>0</v>
      </c>
      <c r="BS84" s="602">
        <v>0</v>
      </c>
      <c r="BT84" s="602">
        <v>0</v>
      </c>
      <c r="BU84" s="707">
        <v>0</v>
      </c>
      <c r="BV84" s="602">
        <v>0</v>
      </c>
      <c r="BW84" s="602">
        <v>0</v>
      </c>
      <c r="BX84" s="602">
        <v>0</v>
      </c>
      <c r="BY84" s="602">
        <v>0</v>
      </c>
      <c r="BZ84" s="602">
        <v>0</v>
      </c>
      <c r="CA84" s="602">
        <v>0</v>
      </c>
      <c r="CB84" s="602">
        <v>0</v>
      </c>
      <c r="CC84" s="602">
        <v>0</v>
      </c>
      <c r="CD84" s="602">
        <v>0</v>
      </c>
      <c r="CE84" s="602">
        <v>0</v>
      </c>
      <c r="CF84" s="602">
        <v>0</v>
      </c>
      <c r="CG84" s="602">
        <v>0</v>
      </c>
      <c r="CH84" s="602">
        <v>14480.279999999999</v>
      </c>
      <c r="CI84" s="602">
        <v>15014.64</v>
      </c>
      <c r="CJ84" s="602">
        <v>15667.26</v>
      </c>
      <c r="CK84" s="602">
        <v>15969.48</v>
      </c>
      <c r="CL84" s="602">
        <v>15890.64</v>
      </c>
      <c r="CM84" s="602">
        <v>15711.060000000001</v>
      </c>
      <c r="CN84" s="707">
        <v>15364.380000000001</v>
      </c>
      <c r="CO84" s="602">
        <v>0</v>
      </c>
      <c r="CP84" s="602">
        <v>0</v>
      </c>
      <c r="CQ84" s="602">
        <v>0</v>
      </c>
      <c r="CR84" s="602">
        <v>0</v>
      </c>
      <c r="CS84" s="602">
        <v>0</v>
      </c>
      <c r="CT84" s="602">
        <v>36500.94</v>
      </c>
      <c r="CU84" s="602">
        <v>35316.839999999997</v>
      </c>
      <c r="CV84" s="602">
        <v>0</v>
      </c>
      <c r="CW84" s="602">
        <v>0</v>
      </c>
      <c r="CX84" s="602">
        <v>0</v>
      </c>
      <c r="CY84" s="602">
        <v>0</v>
      </c>
      <c r="CZ84" s="602">
        <v>0</v>
      </c>
    </row>
    <row r="85" spans="1:104" x14ac:dyDescent="0.25">
      <c r="A85" s="183">
        <v>4098</v>
      </c>
      <c r="B85" s="183">
        <v>455832</v>
      </c>
      <c r="C85" s="27">
        <v>1026675</v>
      </c>
      <c r="D85" s="14">
        <v>1285022673</v>
      </c>
      <c r="F85" s="27" t="s">
        <v>1298</v>
      </c>
      <c r="G85" s="12" t="s">
        <v>572</v>
      </c>
      <c r="H85" s="27" t="s">
        <v>1331</v>
      </c>
      <c r="I85" s="12" t="s">
        <v>573</v>
      </c>
      <c r="J85" s="601">
        <v>0</v>
      </c>
      <c r="K85" s="601">
        <v>0</v>
      </c>
      <c r="L85" s="601">
        <v>0</v>
      </c>
      <c r="M85" s="601">
        <v>0</v>
      </c>
      <c r="N85" s="601">
        <v>0</v>
      </c>
      <c r="O85" s="601">
        <v>0</v>
      </c>
      <c r="P85" s="707">
        <v>0</v>
      </c>
      <c r="Q85" s="601">
        <v>0</v>
      </c>
      <c r="R85" s="601">
        <v>0</v>
      </c>
      <c r="S85" s="601">
        <v>0</v>
      </c>
      <c r="T85" s="601">
        <v>0</v>
      </c>
      <c r="U85" s="601">
        <v>0</v>
      </c>
      <c r="V85" s="601">
        <v>0</v>
      </c>
      <c r="W85" s="601">
        <v>0</v>
      </c>
      <c r="X85" s="601">
        <v>0</v>
      </c>
      <c r="Y85" s="601">
        <v>0</v>
      </c>
      <c r="Z85" s="601">
        <v>0</v>
      </c>
      <c r="AA85" s="601">
        <v>0</v>
      </c>
      <c r="AB85" s="601">
        <v>0</v>
      </c>
      <c r="AC85" s="601">
        <v>0</v>
      </c>
      <c r="AD85" s="601">
        <v>0</v>
      </c>
      <c r="AE85" s="601">
        <v>0</v>
      </c>
      <c r="AF85" s="601">
        <v>0</v>
      </c>
      <c r="AG85" s="601">
        <v>0</v>
      </c>
      <c r="AH85" s="601">
        <v>0</v>
      </c>
      <c r="AI85" s="707">
        <v>0</v>
      </c>
      <c r="AJ85" s="601">
        <v>0</v>
      </c>
      <c r="AK85" s="601">
        <v>0</v>
      </c>
      <c r="AL85" s="601">
        <v>0</v>
      </c>
      <c r="AM85" s="601">
        <v>0</v>
      </c>
      <c r="AN85" s="601">
        <v>0</v>
      </c>
      <c r="AO85" s="601">
        <v>0</v>
      </c>
      <c r="AP85" s="601">
        <v>0</v>
      </c>
      <c r="AQ85" s="601">
        <v>0</v>
      </c>
      <c r="AR85" s="601">
        <v>0</v>
      </c>
      <c r="AS85" s="601">
        <v>0</v>
      </c>
      <c r="AT85" s="601">
        <v>0</v>
      </c>
      <c r="AU85" s="601">
        <v>0</v>
      </c>
      <c r="AV85" s="602">
        <v>35933.660000000003</v>
      </c>
      <c r="AW85" s="602">
        <v>37212.050000000003</v>
      </c>
      <c r="AX85" s="602">
        <v>40393.160000000003</v>
      </c>
      <c r="AY85" s="602">
        <v>40541.81</v>
      </c>
      <c r="AZ85" s="602">
        <v>39877.840000000004</v>
      </c>
      <c r="BA85" s="602">
        <v>38817.47</v>
      </c>
      <c r="BB85" s="707">
        <v>40151.589999999997</v>
      </c>
      <c r="BC85" s="602">
        <v>0</v>
      </c>
      <c r="BD85" s="602">
        <v>0</v>
      </c>
      <c r="BE85" s="602">
        <v>0</v>
      </c>
      <c r="BF85" s="602">
        <v>0</v>
      </c>
      <c r="BG85" s="602">
        <v>0</v>
      </c>
      <c r="BH85" s="602">
        <v>107466.65999999999</v>
      </c>
      <c r="BI85" s="602">
        <v>89616.400000000009</v>
      </c>
      <c r="BJ85" s="602">
        <v>0</v>
      </c>
      <c r="BK85" s="602">
        <v>0</v>
      </c>
      <c r="BL85" s="602">
        <v>0</v>
      </c>
      <c r="BM85" s="602">
        <v>0</v>
      </c>
      <c r="BN85" s="602">
        <v>0</v>
      </c>
      <c r="BO85" s="602">
        <v>22307.41</v>
      </c>
      <c r="BP85" s="602">
        <v>22555.16</v>
      </c>
      <c r="BQ85" s="602">
        <v>25567.8</v>
      </c>
      <c r="BR85" s="602">
        <v>25300.23</v>
      </c>
      <c r="BS85" s="602">
        <v>24784.910000000003</v>
      </c>
      <c r="BT85" s="602">
        <v>23754.27</v>
      </c>
      <c r="BU85" s="707">
        <v>24031.68</v>
      </c>
      <c r="BV85" s="602">
        <v>0</v>
      </c>
      <c r="BW85" s="602">
        <v>0</v>
      </c>
      <c r="BX85" s="602">
        <v>0</v>
      </c>
      <c r="BY85" s="602">
        <v>0</v>
      </c>
      <c r="BZ85" s="602">
        <v>0</v>
      </c>
      <c r="CA85" s="602">
        <v>66663.66</v>
      </c>
      <c r="CB85" s="602">
        <v>55461.460000000006</v>
      </c>
      <c r="CC85" s="602">
        <v>0</v>
      </c>
      <c r="CD85" s="602">
        <v>0</v>
      </c>
      <c r="CE85" s="602">
        <v>0</v>
      </c>
      <c r="CF85" s="602">
        <v>0</v>
      </c>
      <c r="CG85" s="602">
        <v>0</v>
      </c>
      <c r="CH85" s="602">
        <v>0</v>
      </c>
      <c r="CI85" s="602">
        <v>0</v>
      </c>
      <c r="CJ85" s="602">
        <v>0</v>
      </c>
      <c r="CK85" s="602">
        <v>0</v>
      </c>
      <c r="CL85" s="602">
        <v>0</v>
      </c>
      <c r="CM85" s="602">
        <v>0</v>
      </c>
      <c r="CN85" s="707">
        <v>0</v>
      </c>
      <c r="CO85" s="602">
        <v>0</v>
      </c>
      <c r="CP85" s="602">
        <v>0</v>
      </c>
      <c r="CQ85" s="602">
        <v>0</v>
      </c>
      <c r="CR85" s="602">
        <v>0</v>
      </c>
      <c r="CS85" s="602">
        <v>0</v>
      </c>
      <c r="CT85" s="602">
        <v>0</v>
      </c>
      <c r="CU85" s="602">
        <v>0</v>
      </c>
      <c r="CV85" s="602">
        <v>0</v>
      </c>
      <c r="CW85" s="602">
        <v>0</v>
      </c>
      <c r="CX85" s="602">
        <v>0</v>
      </c>
      <c r="CY85" s="602">
        <v>0</v>
      </c>
      <c r="CZ85" s="602">
        <v>0</v>
      </c>
    </row>
    <row r="86" spans="1:104" x14ac:dyDescent="0.25">
      <c r="A86" s="183">
        <v>5237</v>
      </c>
      <c r="B86" s="183">
        <v>455834</v>
      </c>
      <c r="C86" s="27">
        <v>1003370</v>
      </c>
      <c r="D86" s="14">
        <v>1447244116</v>
      </c>
      <c r="F86" s="27" t="s">
        <v>1296</v>
      </c>
      <c r="G86" s="12" t="s">
        <v>1047</v>
      </c>
      <c r="H86" s="27" t="s">
        <v>1356</v>
      </c>
      <c r="I86" s="12" t="s">
        <v>1048</v>
      </c>
      <c r="J86" s="601">
        <v>0</v>
      </c>
      <c r="K86" s="601">
        <v>0</v>
      </c>
      <c r="L86" s="601">
        <v>0</v>
      </c>
      <c r="M86" s="601">
        <v>0</v>
      </c>
      <c r="N86" s="601">
        <v>0</v>
      </c>
      <c r="O86" s="601">
        <v>0</v>
      </c>
      <c r="P86" s="707">
        <v>0</v>
      </c>
      <c r="Q86" s="601">
        <v>0</v>
      </c>
      <c r="R86" s="601">
        <v>0</v>
      </c>
      <c r="S86" s="601">
        <v>0</v>
      </c>
      <c r="T86" s="601">
        <v>0</v>
      </c>
      <c r="U86" s="601">
        <v>0</v>
      </c>
      <c r="V86" s="601">
        <v>0</v>
      </c>
      <c r="W86" s="601">
        <v>0</v>
      </c>
      <c r="X86" s="601">
        <v>0</v>
      </c>
      <c r="Y86" s="601">
        <v>0</v>
      </c>
      <c r="Z86" s="601">
        <v>0</v>
      </c>
      <c r="AA86" s="601">
        <v>0</v>
      </c>
      <c r="AB86" s="601">
        <v>0</v>
      </c>
      <c r="AC86" s="601">
        <v>10852.33</v>
      </c>
      <c r="AD86" s="601">
        <v>10888.25</v>
      </c>
      <c r="AE86" s="601">
        <v>11579.710000000001</v>
      </c>
      <c r="AF86" s="601">
        <v>11656.04</v>
      </c>
      <c r="AG86" s="601">
        <v>11440.52</v>
      </c>
      <c r="AH86" s="601">
        <v>11418.070000000002</v>
      </c>
      <c r="AI86" s="707">
        <v>11199.3</v>
      </c>
      <c r="AJ86" s="601">
        <v>0</v>
      </c>
      <c r="AK86" s="601">
        <v>0</v>
      </c>
      <c r="AL86" s="601">
        <v>0</v>
      </c>
      <c r="AM86" s="601">
        <v>0</v>
      </c>
      <c r="AN86" s="601">
        <v>0</v>
      </c>
      <c r="AO86" s="601">
        <v>27235.070000000003</v>
      </c>
      <c r="AP86" s="601">
        <v>32839.9</v>
      </c>
      <c r="AQ86" s="601">
        <v>0</v>
      </c>
      <c r="AR86" s="601">
        <v>0</v>
      </c>
      <c r="AS86" s="601">
        <v>0</v>
      </c>
      <c r="AT86" s="601">
        <v>0</v>
      </c>
      <c r="AU86" s="601">
        <v>0</v>
      </c>
      <c r="AV86" s="602">
        <v>0</v>
      </c>
      <c r="AW86" s="602">
        <v>0</v>
      </c>
      <c r="AX86" s="602">
        <v>0</v>
      </c>
      <c r="AY86" s="602">
        <v>0</v>
      </c>
      <c r="AZ86" s="602">
        <v>0</v>
      </c>
      <c r="BA86" s="602">
        <v>0</v>
      </c>
      <c r="BB86" s="707">
        <v>0</v>
      </c>
      <c r="BC86" s="602">
        <v>0</v>
      </c>
      <c r="BD86" s="602">
        <v>0</v>
      </c>
      <c r="BE86" s="602">
        <v>0</v>
      </c>
      <c r="BF86" s="602">
        <v>0</v>
      </c>
      <c r="BG86" s="602">
        <v>0</v>
      </c>
      <c r="BH86" s="602">
        <v>0</v>
      </c>
      <c r="BI86" s="602">
        <v>0</v>
      </c>
      <c r="BJ86" s="602">
        <v>0</v>
      </c>
      <c r="BK86" s="602">
        <v>0</v>
      </c>
      <c r="BL86" s="602">
        <v>0</v>
      </c>
      <c r="BM86" s="602">
        <v>0</v>
      </c>
      <c r="BN86" s="602">
        <v>0</v>
      </c>
      <c r="BO86" s="602">
        <v>0</v>
      </c>
      <c r="BP86" s="602">
        <v>0</v>
      </c>
      <c r="BQ86" s="602">
        <v>0</v>
      </c>
      <c r="BR86" s="602">
        <v>0</v>
      </c>
      <c r="BS86" s="602">
        <v>0</v>
      </c>
      <c r="BT86" s="602">
        <v>0</v>
      </c>
      <c r="BU86" s="707">
        <v>0</v>
      </c>
      <c r="BV86" s="602">
        <v>0</v>
      </c>
      <c r="BW86" s="602">
        <v>0</v>
      </c>
      <c r="BX86" s="602">
        <v>0</v>
      </c>
      <c r="BY86" s="602">
        <v>0</v>
      </c>
      <c r="BZ86" s="602">
        <v>0</v>
      </c>
      <c r="CA86" s="602">
        <v>0</v>
      </c>
      <c r="CB86" s="602">
        <v>0</v>
      </c>
      <c r="CC86" s="602">
        <v>0</v>
      </c>
      <c r="CD86" s="602">
        <v>0</v>
      </c>
      <c r="CE86" s="602">
        <v>0</v>
      </c>
      <c r="CF86" s="602">
        <v>0</v>
      </c>
      <c r="CG86" s="602">
        <v>0</v>
      </c>
      <c r="CH86" s="602">
        <v>14843.94</v>
      </c>
      <c r="CI86" s="602">
        <v>15391.720000000001</v>
      </c>
      <c r="CJ86" s="602">
        <v>16060.730000000001</v>
      </c>
      <c r="CK86" s="602">
        <v>16370.54</v>
      </c>
      <c r="CL86" s="602">
        <v>16289.720000000001</v>
      </c>
      <c r="CM86" s="602">
        <v>16105.630000000001</v>
      </c>
      <c r="CN86" s="707">
        <v>15748.609999999999</v>
      </c>
      <c r="CO86" s="602">
        <v>0</v>
      </c>
      <c r="CP86" s="602">
        <v>0</v>
      </c>
      <c r="CQ86" s="602">
        <v>0</v>
      </c>
      <c r="CR86" s="602">
        <v>0</v>
      </c>
      <c r="CS86" s="602">
        <v>0</v>
      </c>
      <c r="CT86" s="602">
        <v>37841.370000000003</v>
      </c>
      <c r="CU86" s="602">
        <v>46435.18</v>
      </c>
      <c r="CV86" s="602">
        <v>0</v>
      </c>
      <c r="CW86" s="602">
        <v>0</v>
      </c>
      <c r="CX86" s="602">
        <v>0</v>
      </c>
      <c r="CY86" s="602">
        <v>0</v>
      </c>
      <c r="CZ86" s="602">
        <v>0</v>
      </c>
    </row>
    <row r="87" spans="1:104" x14ac:dyDescent="0.25">
      <c r="A87" s="183">
        <v>5031</v>
      </c>
      <c r="B87" s="183">
        <v>455835</v>
      </c>
      <c r="C87" s="27">
        <v>1013410</v>
      </c>
      <c r="D87" s="14">
        <v>1477674968</v>
      </c>
      <c r="F87" s="27" t="s">
        <v>1293</v>
      </c>
      <c r="G87" s="12" t="s">
        <v>915</v>
      </c>
      <c r="H87" s="27" t="s">
        <v>1356</v>
      </c>
      <c r="I87" s="12" t="s">
        <v>916</v>
      </c>
      <c r="J87" s="601">
        <v>22711.649999999998</v>
      </c>
      <c r="K87" s="601">
        <v>23324.649999999998</v>
      </c>
      <c r="L87" s="601">
        <v>24863.279999999999</v>
      </c>
      <c r="M87" s="601">
        <v>25096.22</v>
      </c>
      <c r="N87" s="601">
        <v>24765.199999999997</v>
      </c>
      <c r="O87" s="601">
        <v>25329.159999999996</v>
      </c>
      <c r="P87" s="707">
        <v>24373.75</v>
      </c>
      <c r="Q87" s="601">
        <v>0</v>
      </c>
      <c r="R87" s="601">
        <v>0</v>
      </c>
      <c r="S87" s="601">
        <v>0</v>
      </c>
      <c r="T87" s="601">
        <v>0</v>
      </c>
      <c r="U87" s="601">
        <v>0</v>
      </c>
      <c r="V87" s="601">
        <v>22553.7</v>
      </c>
      <c r="W87" s="601">
        <v>54510.51</v>
      </c>
      <c r="X87" s="601">
        <v>0</v>
      </c>
      <c r="Y87" s="601">
        <v>0</v>
      </c>
      <c r="Z87" s="601">
        <v>0</v>
      </c>
      <c r="AA87" s="601">
        <v>0</v>
      </c>
      <c r="AB87" s="601">
        <v>0</v>
      </c>
      <c r="AC87" s="601">
        <v>10568.119999999999</v>
      </c>
      <c r="AD87" s="601">
        <v>10629.42</v>
      </c>
      <c r="AE87" s="601">
        <v>11414.060000000001</v>
      </c>
      <c r="AF87" s="601">
        <v>10960.439999999999</v>
      </c>
      <c r="AG87" s="601">
        <v>10899.14</v>
      </c>
      <c r="AH87" s="601">
        <v>10647.81</v>
      </c>
      <c r="AI87" s="707">
        <v>10708.310000000001</v>
      </c>
      <c r="AJ87" s="601">
        <v>0</v>
      </c>
      <c r="AK87" s="601">
        <v>0</v>
      </c>
      <c r="AL87" s="601">
        <v>0</v>
      </c>
      <c r="AM87" s="601">
        <v>0</v>
      </c>
      <c r="AN87" s="601">
        <v>0</v>
      </c>
      <c r="AO87" s="601">
        <v>10374</v>
      </c>
      <c r="AP87" s="601">
        <v>23722.320000000003</v>
      </c>
      <c r="AQ87" s="601">
        <v>0</v>
      </c>
      <c r="AR87" s="601">
        <v>0</v>
      </c>
      <c r="AS87" s="601">
        <v>0</v>
      </c>
      <c r="AT87" s="601">
        <v>0</v>
      </c>
      <c r="AU87" s="601">
        <v>0</v>
      </c>
      <c r="AV87" s="602">
        <v>0</v>
      </c>
      <c r="AW87" s="602">
        <v>0</v>
      </c>
      <c r="AX87" s="602">
        <v>0</v>
      </c>
      <c r="AY87" s="602">
        <v>0</v>
      </c>
      <c r="AZ87" s="602">
        <v>0</v>
      </c>
      <c r="BA87" s="602">
        <v>0</v>
      </c>
      <c r="BB87" s="707">
        <v>0</v>
      </c>
      <c r="BC87" s="602">
        <v>0</v>
      </c>
      <c r="BD87" s="602">
        <v>0</v>
      </c>
      <c r="BE87" s="602">
        <v>0</v>
      </c>
      <c r="BF87" s="602">
        <v>0</v>
      </c>
      <c r="BG87" s="602">
        <v>0</v>
      </c>
      <c r="BH87" s="602">
        <v>0</v>
      </c>
      <c r="BI87" s="602">
        <v>0</v>
      </c>
      <c r="BJ87" s="602">
        <v>0</v>
      </c>
      <c r="BK87" s="602">
        <v>0</v>
      </c>
      <c r="BL87" s="602">
        <v>0</v>
      </c>
      <c r="BM87" s="602">
        <v>0</v>
      </c>
      <c r="BN87" s="602">
        <v>0</v>
      </c>
      <c r="BO87" s="602">
        <v>0</v>
      </c>
      <c r="BP87" s="602">
        <v>0</v>
      </c>
      <c r="BQ87" s="602">
        <v>0</v>
      </c>
      <c r="BR87" s="602">
        <v>0</v>
      </c>
      <c r="BS87" s="602">
        <v>0</v>
      </c>
      <c r="BT87" s="602">
        <v>0</v>
      </c>
      <c r="BU87" s="707">
        <v>0</v>
      </c>
      <c r="BV87" s="602">
        <v>0</v>
      </c>
      <c r="BW87" s="602">
        <v>0</v>
      </c>
      <c r="BX87" s="602">
        <v>0</v>
      </c>
      <c r="BY87" s="602">
        <v>0</v>
      </c>
      <c r="BZ87" s="602">
        <v>0</v>
      </c>
      <c r="CA87" s="602">
        <v>0</v>
      </c>
      <c r="CB87" s="602">
        <v>0</v>
      </c>
      <c r="CC87" s="602">
        <v>0</v>
      </c>
      <c r="CD87" s="602">
        <v>0</v>
      </c>
      <c r="CE87" s="602">
        <v>0</v>
      </c>
      <c r="CF87" s="602">
        <v>0</v>
      </c>
      <c r="CG87" s="602">
        <v>0</v>
      </c>
      <c r="CH87" s="602">
        <v>0</v>
      </c>
      <c r="CI87" s="602">
        <v>0</v>
      </c>
      <c r="CJ87" s="602">
        <v>0</v>
      </c>
      <c r="CK87" s="602">
        <v>0</v>
      </c>
      <c r="CL87" s="602">
        <v>0</v>
      </c>
      <c r="CM87" s="602">
        <v>0</v>
      </c>
      <c r="CN87" s="707">
        <v>0</v>
      </c>
      <c r="CO87" s="602">
        <v>0</v>
      </c>
      <c r="CP87" s="602">
        <v>0</v>
      </c>
      <c r="CQ87" s="602">
        <v>0</v>
      </c>
      <c r="CR87" s="602">
        <v>0</v>
      </c>
      <c r="CS87" s="602">
        <v>0</v>
      </c>
      <c r="CT87" s="602">
        <v>0</v>
      </c>
      <c r="CU87" s="602">
        <v>0</v>
      </c>
      <c r="CV87" s="602">
        <v>0</v>
      </c>
      <c r="CW87" s="602">
        <v>0</v>
      </c>
      <c r="CX87" s="602">
        <v>0</v>
      </c>
      <c r="CY87" s="602">
        <v>0</v>
      </c>
      <c r="CZ87" s="602">
        <v>0</v>
      </c>
    </row>
    <row r="88" spans="1:104" x14ac:dyDescent="0.25">
      <c r="A88" s="183">
        <v>4818</v>
      </c>
      <c r="B88" s="183">
        <v>455838</v>
      </c>
      <c r="C88" s="27">
        <v>1013398</v>
      </c>
      <c r="D88" s="14">
        <v>1720109002</v>
      </c>
      <c r="F88" s="27" t="s">
        <v>1286</v>
      </c>
      <c r="G88" s="12" t="s">
        <v>837</v>
      </c>
      <c r="H88" s="27" t="s">
        <v>1489</v>
      </c>
      <c r="I88" s="12" t="s">
        <v>838</v>
      </c>
      <c r="J88" s="601">
        <v>0</v>
      </c>
      <c r="K88" s="601">
        <v>0</v>
      </c>
      <c r="L88" s="601">
        <v>0</v>
      </c>
      <c r="M88" s="601">
        <v>0</v>
      </c>
      <c r="N88" s="601">
        <v>0</v>
      </c>
      <c r="O88" s="601">
        <v>0</v>
      </c>
      <c r="P88" s="707">
        <v>0</v>
      </c>
      <c r="Q88" s="601">
        <v>0</v>
      </c>
      <c r="R88" s="601">
        <v>0</v>
      </c>
      <c r="S88" s="601">
        <v>0</v>
      </c>
      <c r="T88" s="601">
        <v>0</v>
      </c>
      <c r="U88" s="601">
        <v>0</v>
      </c>
      <c r="V88" s="601">
        <v>0</v>
      </c>
      <c r="W88" s="601">
        <v>0</v>
      </c>
      <c r="X88" s="601">
        <v>0</v>
      </c>
      <c r="Y88" s="601">
        <v>0</v>
      </c>
      <c r="Z88" s="601">
        <v>0</v>
      </c>
      <c r="AA88" s="601">
        <v>0</v>
      </c>
      <c r="AB88" s="601">
        <v>0</v>
      </c>
      <c r="AC88" s="601">
        <v>0</v>
      </c>
      <c r="AD88" s="601">
        <v>0</v>
      </c>
      <c r="AE88" s="601">
        <v>0</v>
      </c>
      <c r="AF88" s="601">
        <v>0</v>
      </c>
      <c r="AG88" s="601">
        <v>0</v>
      </c>
      <c r="AH88" s="601">
        <v>0</v>
      </c>
      <c r="AI88" s="707">
        <v>0</v>
      </c>
      <c r="AJ88" s="601">
        <v>0</v>
      </c>
      <c r="AK88" s="601">
        <v>0</v>
      </c>
      <c r="AL88" s="601">
        <v>0</v>
      </c>
      <c r="AM88" s="601">
        <v>0</v>
      </c>
      <c r="AN88" s="601">
        <v>0</v>
      </c>
      <c r="AO88" s="601">
        <v>0</v>
      </c>
      <c r="AP88" s="601">
        <v>0</v>
      </c>
      <c r="AQ88" s="601">
        <v>0</v>
      </c>
      <c r="AR88" s="601">
        <v>0</v>
      </c>
      <c r="AS88" s="601">
        <v>0</v>
      </c>
      <c r="AT88" s="601">
        <v>0</v>
      </c>
      <c r="AU88" s="601">
        <v>0</v>
      </c>
      <c r="AV88" s="602">
        <v>0</v>
      </c>
      <c r="AW88" s="602">
        <v>0</v>
      </c>
      <c r="AX88" s="602">
        <v>0</v>
      </c>
      <c r="AY88" s="602">
        <v>0</v>
      </c>
      <c r="AZ88" s="602">
        <v>0</v>
      </c>
      <c r="BA88" s="602">
        <v>0</v>
      </c>
      <c r="BB88" s="707">
        <v>0</v>
      </c>
      <c r="BC88" s="602">
        <v>0</v>
      </c>
      <c r="BD88" s="602">
        <v>0</v>
      </c>
      <c r="BE88" s="602">
        <v>0</v>
      </c>
      <c r="BF88" s="602">
        <v>0</v>
      </c>
      <c r="BG88" s="602">
        <v>0</v>
      </c>
      <c r="BH88" s="602">
        <v>0</v>
      </c>
      <c r="BI88" s="602">
        <v>0</v>
      </c>
      <c r="BJ88" s="602">
        <v>0</v>
      </c>
      <c r="BK88" s="602">
        <v>0</v>
      </c>
      <c r="BL88" s="602">
        <v>0</v>
      </c>
      <c r="BM88" s="602">
        <v>0</v>
      </c>
      <c r="BN88" s="602">
        <v>0</v>
      </c>
      <c r="BO88" s="602">
        <v>0</v>
      </c>
      <c r="BP88" s="602">
        <v>0</v>
      </c>
      <c r="BQ88" s="602">
        <v>0</v>
      </c>
      <c r="BR88" s="602">
        <v>0</v>
      </c>
      <c r="BS88" s="602">
        <v>0</v>
      </c>
      <c r="BT88" s="602">
        <v>0</v>
      </c>
      <c r="BU88" s="707">
        <v>0</v>
      </c>
      <c r="BV88" s="602">
        <v>0</v>
      </c>
      <c r="BW88" s="602">
        <v>0</v>
      </c>
      <c r="BX88" s="602">
        <v>0</v>
      </c>
      <c r="BY88" s="602">
        <v>0</v>
      </c>
      <c r="BZ88" s="602">
        <v>0</v>
      </c>
      <c r="CA88" s="602">
        <v>27396.319999999996</v>
      </c>
      <c r="CB88" s="602">
        <v>39117.919999999998</v>
      </c>
      <c r="CC88" s="602">
        <v>0</v>
      </c>
      <c r="CD88" s="602">
        <v>0</v>
      </c>
      <c r="CE88" s="602">
        <v>0</v>
      </c>
      <c r="CF88" s="602">
        <v>0</v>
      </c>
      <c r="CG88" s="602">
        <v>0</v>
      </c>
      <c r="CH88" s="602">
        <v>0</v>
      </c>
      <c r="CI88" s="602">
        <v>0</v>
      </c>
      <c r="CJ88" s="602">
        <v>0</v>
      </c>
      <c r="CK88" s="602">
        <v>0</v>
      </c>
      <c r="CL88" s="602">
        <v>0</v>
      </c>
      <c r="CM88" s="602">
        <v>0</v>
      </c>
      <c r="CN88" s="707">
        <v>0</v>
      </c>
      <c r="CO88" s="602">
        <v>0</v>
      </c>
      <c r="CP88" s="602">
        <v>0</v>
      </c>
      <c r="CQ88" s="602">
        <v>0</v>
      </c>
      <c r="CR88" s="602">
        <v>0</v>
      </c>
      <c r="CS88" s="602">
        <v>0</v>
      </c>
      <c r="CT88" s="602">
        <v>30138.879999999997</v>
      </c>
      <c r="CU88" s="602">
        <v>44254.64</v>
      </c>
      <c r="CV88" s="602">
        <v>0</v>
      </c>
      <c r="CW88" s="602">
        <v>0</v>
      </c>
      <c r="CX88" s="602">
        <v>0</v>
      </c>
      <c r="CY88" s="602">
        <v>0</v>
      </c>
      <c r="CZ88" s="602">
        <v>0</v>
      </c>
    </row>
    <row r="89" spans="1:104" x14ac:dyDescent="0.25">
      <c r="A89" s="183">
        <v>4418</v>
      </c>
      <c r="B89" s="183">
        <v>455849</v>
      </c>
      <c r="C89" s="27">
        <v>1026287</v>
      </c>
      <c r="D89" s="14">
        <v>1245639632</v>
      </c>
      <c r="F89" s="27" t="s">
        <v>1296</v>
      </c>
      <c r="G89" s="12" t="s">
        <v>664</v>
      </c>
      <c r="H89" s="27" t="s">
        <v>1390</v>
      </c>
      <c r="I89" s="12" t="s">
        <v>665</v>
      </c>
      <c r="J89" s="601">
        <v>0</v>
      </c>
      <c r="K89" s="601">
        <v>0</v>
      </c>
      <c r="L89" s="601">
        <v>0</v>
      </c>
      <c r="M89" s="601">
        <v>0</v>
      </c>
      <c r="N89" s="601">
        <v>0</v>
      </c>
      <c r="O89" s="601">
        <v>0</v>
      </c>
      <c r="P89" s="707">
        <v>0</v>
      </c>
      <c r="Q89" s="601">
        <v>0</v>
      </c>
      <c r="R89" s="601">
        <v>0</v>
      </c>
      <c r="S89" s="601">
        <v>0</v>
      </c>
      <c r="T89" s="601">
        <v>0</v>
      </c>
      <c r="U89" s="601">
        <v>0</v>
      </c>
      <c r="V89" s="601">
        <v>0</v>
      </c>
      <c r="W89" s="601">
        <v>0</v>
      </c>
      <c r="X89" s="601">
        <v>0</v>
      </c>
      <c r="Y89" s="601">
        <v>0</v>
      </c>
      <c r="Z89" s="601">
        <v>0</v>
      </c>
      <c r="AA89" s="601">
        <v>0</v>
      </c>
      <c r="AB89" s="601">
        <v>0</v>
      </c>
      <c r="AC89" s="601">
        <v>28230.559999999998</v>
      </c>
      <c r="AD89" s="601">
        <v>28324</v>
      </c>
      <c r="AE89" s="601">
        <v>30122.720000000001</v>
      </c>
      <c r="AF89" s="601">
        <v>30321.279999999999</v>
      </c>
      <c r="AG89" s="601">
        <v>29760.639999999999</v>
      </c>
      <c r="AH89" s="601">
        <v>29702.239999999998</v>
      </c>
      <c r="AI89" s="707">
        <v>29128.47</v>
      </c>
      <c r="AJ89" s="601">
        <v>0</v>
      </c>
      <c r="AK89" s="601">
        <v>0</v>
      </c>
      <c r="AL89" s="601">
        <v>0</v>
      </c>
      <c r="AM89" s="601">
        <v>0</v>
      </c>
      <c r="AN89" s="601">
        <v>0</v>
      </c>
      <c r="AO89" s="601">
        <v>45713.359999999993</v>
      </c>
      <c r="AP89" s="601">
        <v>29572.18</v>
      </c>
      <c r="AQ89" s="601">
        <v>0</v>
      </c>
      <c r="AR89" s="601">
        <v>0</v>
      </c>
      <c r="AS89" s="601">
        <v>0</v>
      </c>
      <c r="AT89" s="601">
        <v>0</v>
      </c>
      <c r="AU89" s="601">
        <v>0</v>
      </c>
      <c r="AV89" s="602">
        <v>0</v>
      </c>
      <c r="AW89" s="602">
        <v>0</v>
      </c>
      <c r="AX89" s="602">
        <v>0</v>
      </c>
      <c r="AY89" s="602">
        <v>0</v>
      </c>
      <c r="AZ89" s="602">
        <v>0</v>
      </c>
      <c r="BA89" s="602">
        <v>0</v>
      </c>
      <c r="BB89" s="707">
        <v>0</v>
      </c>
      <c r="BC89" s="602">
        <v>0</v>
      </c>
      <c r="BD89" s="602">
        <v>0</v>
      </c>
      <c r="BE89" s="602">
        <v>0</v>
      </c>
      <c r="BF89" s="602">
        <v>0</v>
      </c>
      <c r="BG89" s="602">
        <v>0</v>
      </c>
      <c r="BH89" s="602">
        <v>0</v>
      </c>
      <c r="BI89" s="602">
        <v>0</v>
      </c>
      <c r="BJ89" s="602">
        <v>0</v>
      </c>
      <c r="BK89" s="602">
        <v>0</v>
      </c>
      <c r="BL89" s="602">
        <v>0</v>
      </c>
      <c r="BM89" s="602">
        <v>0</v>
      </c>
      <c r="BN89" s="602">
        <v>0</v>
      </c>
      <c r="BO89" s="602">
        <v>0</v>
      </c>
      <c r="BP89" s="602">
        <v>0</v>
      </c>
      <c r="BQ89" s="602">
        <v>0</v>
      </c>
      <c r="BR89" s="602">
        <v>0</v>
      </c>
      <c r="BS89" s="602">
        <v>0</v>
      </c>
      <c r="BT89" s="602">
        <v>0</v>
      </c>
      <c r="BU89" s="707">
        <v>0</v>
      </c>
      <c r="BV89" s="602">
        <v>0</v>
      </c>
      <c r="BW89" s="602">
        <v>0</v>
      </c>
      <c r="BX89" s="602">
        <v>0</v>
      </c>
      <c r="BY89" s="602">
        <v>0</v>
      </c>
      <c r="BZ89" s="602">
        <v>0</v>
      </c>
      <c r="CA89" s="602">
        <v>0</v>
      </c>
      <c r="CB89" s="602">
        <v>0</v>
      </c>
      <c r="CC89" s="602">
        <v>0</v>
      </c>
      <c r="CD89" s="602">
        <v>0</v>
      </c>
      <c r="CE89" s="602">
        <v>0</v>
      </c>
      <c r="CF89" s="602">
        <v>0</v>
      </c>
      <c r="CG89" s="602">
        <v>0</v>
      </c>
      <c r="CH89" s="602">
        <v>38614.080000000002</v>
      </c>
      <c r="CI89" s="602">
        <v>40039.040000000001</v>
      </c>
      <c r="CJ89" s="602">
        <v>41779.360000000001</v>
      </c>
      <c r="CK89" s="602">
        <v>42585.279999999999</v>
      </c>
      <c r="CL89" s="602">
        <v>42375.040000000001</v>
      </c>
      <c r="CM89" s="602">
        <v>41896.160000000003</v>
      </c>
      <c r="CN89" s="707">
        <v>40960.839999999997</v>
      </c>
      <c r="CO89" s="602">
        <v>0</v>
      </c>
      <c r="CP89" s="602">
        <v>0</v>
      </c>
      <c r="CQ89" s="602">
        <v>0</v>
      </c>
      <c r="CR89" s="602">
        <v>0</v>
      </c>
      <c r="CS89" s="602">
        <v>0</v>
      </c>
      <c r="CT89" s="602">
        <v>63515.760000000009</v>
      </c>
      <c r="CU89" s="602">
        <v>41646.22</v>
      </c>
      <c r="CV89" s="602">
        <v>0</v>
      </c>
      <c r="CW89" s="602">
        <v>0</v>
      </c>
      <c r="CX89" s="602">
        <v>0</v>
      </c>
      <c r="CY89" s="602">
        <v>0</v>
      </c>
      <c r="CZ89" s="602">
        <v>0</v>
      </c>
    </row>
    <row r="90" spans="1:104" x14ac:dyDescent="0.25">
      <c r="A90" s="183">
        <v>4118</v>
      </c>
      <c r="B90" s="183">
        <v>455862</v>
      </c>
      <c r="C90" s="27">
        <v>1026647</v>
      </c>
      <c r="D90" s="14">
        <v>1760871750</v>
      </c>
      <c r="F90" s="27" t="s">
        <v>1297</v>
      </c>
      <c r="G90" s="12" t="s">
        <v>578</v>
      </c>
      <c r="H90" s="27" t="s">
        <v>1295</v>
      </c>
      <c r="I90" s="12" t="s">
        <v>579</v>
      </c>
      <c r="J90" s="601">
        <v>19796.13</v>
      </c>
      <c r="K90" s="601">
        <v>19654.830000000002</v>
      </c>
      <c r="L90" s="601">
        <v>20870.010000000002</v>
      </c>
      <c r="M90" s="601">
        <v>20799.36</v>
      </c>
      <c r="N90" s="601">
        <v>20474.370000000003</v>
      </c>
      <c r="O90" s="601">
        <v>19640.700000000004</v>
      </c>
      <c r="P90" s="707">
        <v>19900.930000000004</v>
      </c>
      <c r="Q90" s="601">
        <v>0</v>
      </c>
      <c r="R90" s="601">
        <v>0</v>
      </c>
      <c r="S90" s="601">
        <v>0</v>
      </c>
      <c r="T90" s="601">
        <v>0</v>
      </c>
      <c r="U90" s="601">
        <v>0</v>
      </c>
      <c r="V90" s="601">
        <v>31761.359999999997</v>
      </c>
      <c r="W90" s="601">
        <v>56793.840000000004</v>
      </c>
      <c r="X90" s="601">
        <v>0</v>
      </c>
      <c r="Y90" s="601">
        <v>0</v>
      </c>
      <c r="Z90" s="601">
        <v>0</v>
      </c>
      <c r="AA90" s="601">
        <v>0</v>
      </c>
      <c r="AB90" s="601">
        <v>0</v>
      </c>
      <c r="AC90" s="601">
        <v>0</v>
      </c>
      <c r="AD90" s="601">
        <v>0</v>
      </c>
      <c r="AE90" s="601">
        <v>0</v>
      </c>
      <c r="AF90" s="601">
        <v>0</v>
      </c>
      <c r="AG90" s="601">
        <v>0</v>
      </c>
      <c r="AH90" s="601">
        <v>0</v>
      </c>
      <c r="AI90" s="707">
        <v>0</v>
      </c>
      <c r="AJ90" s="601">
        <v>0</v>
      </c>
      <c r="AK90" s="601">
        <v>0</v>
      </c>
      <c r="AL90" s="601">
        <v>0</v>
      </c>
      <c r="AM90" s="601">
        <v>0</v>
      </c>
      <c r="AN90" s="601">
        <v>0</v>
      </c>
      <c r="AO90" s="601">
        <v>0</v>
      </c>
      <c r="AP90" s="601">
        <v>0</v>
      </c>
      <c r="AQ90" s="601">
        <v>0</v>
      </c>
      <c r="AR90" s="601">
        <v>0</v>
      </c>
      <c r="AS90" s="601">
        <v>0</v>
      </c>
      <c r="AT90" s="601">
        <v>0</v>
      </c>
      <c r="AU90" s="601">
        <v>0</v>
      </c>
      <c r="AV90" s="602">
        <v>0</v>
      </c>
      <c r="AW90" s="602">
        <v>0</v>
      </c>
      <c r="AX90" s="602">
        <v>0</v>
      </c>
      <c r="AY90" s="602">
        <v>0</v>
      </c>
      <c r="AZ90" s="602">
        <v>0</v>
      </c>
      <c r="BA90" s="602">
        <v>0</v>
      </c>
      <c r="BB90" s="707">
        <v>0</v>
      </c>
      <c r="BC90" s="602">
        <v>0</v>
      </c>
      <c r="BD90" s="602">
        <v>0</v>
      </c>
      <c r="BE90" s="602">
        <v>0</v>
      </c>
      <c r="BF90" s="602">
        <v>0</v>
      </c>
      <c r="BG90" s="602">
        <v>0</v>
      </c>
      <c r="BH90" s="602">
        <v>0</v>
      </c>
      <c r="BI90" s="602">
        <v>0</v>
      </c>
      <c r="BJ90" s="602">
        <v>0</v>
      </c>
      <c r="BK90" s="602">
        <v>0</v>
      </c>
      <c r="BL90" s="602">
        <v>0</v>
      </c>
      <c r="BM90" s="602">
        <v>0</v>
      </c>
      <c r="BN90" s="602">
        <v>0</v>
      </c>
      <c r="BO90" s="602">
        <v>0</v>
      </c>
      <c r="BP90" s="602">
        <v>0</v>
      </c>
      <c r="BQ90" s="602">
        <v>0</v>
      </c>
      <c r="BR90" s="602">
        <v>0</v>
      </c>
      <c r="BS90" s="602">
        <v>0</v>
      </c>
      <c r="BT90" s="602">
        <v>0</v>
      </c>
      <c r="BU90" s="707">
        <v>0</v>
      </c>
      <c r="BV90" s="602">
        <v>0</v>
      </c>
      <c r="BW90" s="602">
        <v>0</v>
      </c>
      <c r="BX90" s="602">
        <v>0</v>
      </c>
      <c r="BY90" s="602">
        <v>0</v>
      </c>
      <c r="BZ90" s="602">
        <v>0</v>
      </c>
      <c r="CA90" s="602">
        <v>0</v>
      </c>
      <c r="CB90" s="602">
        <v>0</v>
      </c>
      <c r="CC90" s="602">
        <v>0</v>
      </c>
      <c r="CD90" s="602">
        <v>0</v>
      </c>
      <c r="CE90" s="602">
        <v>0</v>
      </c>
      <c r="CF90" s="602">
        <v>0</v>
      </c>
      <c r="CG90" s="602">
        <v>0</v>
      </c>
      <c r="CH90" s="602">
        <v>24360.120000000003</v>
      </c>
      <c r="CI90" s="602">
        <v>24360.12</v>
      </c>
      <c r="CJ90" s="602">
        <v>26310.06</v>
      </c>
      <c r="CK90" s="602">
        <v>26479.62</v>
      </c>
      <c r="CL90" s="602">
        <v>26691.570000000003</v>
      </c>
      <c r="CM90" s="602">
        <v>25603.56</v>
      </c>
      <c r="CN90" s="707">
        <v>26079.88</v>
      </c>
      <c r="CO90" s="602">
        <v>0</v>
      </c>
      <c r="CP90" s="602">
        <v>0</v>
      </c>
      <c r="CQ90" s="602">
        <v>0</v>
      </c>
      <c r="CR90" s="602">
        <v>0</v>
      </c>
      <c r="CS90" s="602">
        <v>0</v>
      </c>
      <c r="CT90" s="602">
        <v>39506.399999999994</v>
      </c>
      <c r="CU90" s="602">
        <v>73505.999999999985</v>
      </c>
      <c r="CV90" s="602">
        <v>0</v>
      </c>
      <c r="CW90" s="602">
        <v>0</v>
      </c>
      <c r="CX90" s="602">
        <v>0</v>
      </c>
      <c r="CY90" s="602">
        <v>0</v>
      </c>
      <c r="CZ90" s="602">
        <v>0</v>
      </c>
    </row>
    <row r="91" spans="1:104" x14ac:dyDescent="0.25">
      <c r="A91" s="183">
        <v>5280</v>
      </c>
      <c r="B91" s="183">
        <v>455869</v>
      </c>
      <c r="C91" s="27">
        <v>1025919</v>
      </c>
      <c r="D91" s="14">
        <v>1669422275</v>
      </c>
      <c r="F91" s="27" t="s">
        <v>1267</v>
      </c>
      <c r="G91" s="12" t="s">
        <v>356</v>
      </c>
      <c r="H91" s="27" t="s">
        <v>356</v>
      </c>
      <c r="I91" s="12" t="s">
        <v>357</v>
      </c>
      <c r="J91" s="601">
        <v>9506.25</v>
      </c>
      <c r="K91" s="601">
        <v>9837.75</v>
      </c>
      <c r="L91" s="601">
        <v>9789</v>
      </c>
      <c r="M91" s="601">
        <v>9876.75</v>
      </c>
      <c r="N91" s="601">
        <v>10364.25</v>
      </c>
      <c r="O91" s="601">
        <v>9720.75</v>
      </c>
      <c r="P91" s="707">
        <v>8996.0099999999984</v>
      </c>
      <c r="Q91" s="601">
        <v>0</v>
      </c>
      <c r="R91" s="601">
        <v>0</v>
      </c>
      <c r="S91" s="601">
        <v>0</v>
      </c>
      <c r="T91" s="601">
        <v>0</v>
      </c>
      <c r="U91" s="601">
        <v>0</v>
      </c>
      <c r="V91" s="601">
        <v>27579.24</v>
      </c>
      <c r="W91" s="601">
        <v>28510.139999999996</v>
      </c>
      <c r="X91" s="601">
        <v>0</v>
      </c>
      <c r="Y91" s="601">
        <v>0</v>
      </c>
      <c r="Z91" s="601">
        <v>0</v>
      </c>
      <c r="AA91" s="601">
        <v>0</v>
      </c>
      <c r="AB91" s="601">
        <v>0</v>
      </c>
      <c r="AC91" s="601">
        <v>0</v>
      </c>
      <c r="AD91" s="601">
        <v>0</v>
      </c>
      <c r="AE91" s="601">
        <v>0</v>
      </c>
      <c r="AF91" s="601">
        <v>0</v>
      </c>
      <c r="AG91" s="601">
        <v>0</v>
      </c>
      <c r="AH91" s="601">
        <v>0</v>
      </c>
      <c r="AI91" s="707">
        <v>0</v>
      </c>
      <c r="AJ91" s="601">
        <v>0</v>
      </c>
      <c r="AK91" s="601">
        <v>0</v>
      </c>
      <c r="AL91" s="601">
        <v>0</v>
      </c>
      <c r="AM91" s="601">
        <v>0</v>
      </c>
      <c r="AN91" s="601">
        <v>0</v>
      </c>
      <c r="AO91" s="601">
        <v>0</v>
      </c>
      <c r="AP91" s="601">
        <v>0</v>
      </c>
      <c r="AQ91" s="601">
        <v>0</v>
      </c>
      <c r="AR91" s="601">
        <v>0</v>
      </c>
      <c r="AS91" s="601">
        <v>0</v>
      </c>
      <c r="AT91" s="601">
        <v>0</v>
      </c>
      <c r="AU91" s="601">
        <v>0</v>
      </c>
      <c r="AV91" s="602">
        <v>12616.5</v>
      </c>
      <c r="AW91" s="602">
        <v>12831</v>
      </c>
      <c r="AX91" s="602">
        <v>13396.5</v>
      </c>
      <c r="AY91" s="602">
        <v>13747.5</v>
      </c>
      <c r="AZ91" s="602">
        <v>13591.5</v>
      </c>
      <c r="BA91" s="602">
        <v>13006.5</v>
      </c>
      <c r="BB91" s="707">
        <v>12822.579999999998</v>
      </c>
      <c r="BC91" s="602">
        <v>0</v>
      </c>
      <c r="BD91" s="602">
        <v>0</v>
      </c>
      <c r="BE91" s="602">
        <v>0</v>
      </c>
      <c r="BF91" s="602">
        <v>0</v>
      </c>
      <c r="BG91" s="602">
        <v>0</v>
      </c>
      <c r="BH91" s="602">
        <v>36772.32</v>
      </c>
      <c r="BI91" s="602">
        <v>38392.989999999991</v>
      </c>
      <c r="BJ91" s="602">
        <v>0</v>
      </c>
      <c r="BK91" s="602">
        <v>0</v>
      </c>
      <c r="BL91" s="602">
        <v>0</v>
      </c>
      <c r="BM91" s="602">
        <v>0</v>
      </c>
      <c r="BN91" s="602">
        <v>0</v>
      </c>
      <c r="BO91" s="602">
        <v>17998.5</v>
      </c>
      <c r="BP91" s="602">
        <v>19051.5</v>
      </c>
      <c r="BQ91" s="602">
        <v>20709</v>
      </c>
      <c r="BR91" s="602">
        <v>21391.5</v>
      </c>
      <c r="BS91" s="602">
        <v>20211.75</v>
      </c>
      <c r="BT91" s="602">
        <v>21177</v>
      </c>
      <c r="BU91" s="707">
        <v>20543.489999999998</v>
      </c>
      <c r="BV91" s="602">
        <v>0</v>
      </c>
      <c r="BW91" s="602">
        <v>0</v>
      </c>
      <c r="BX91" s="602">
        <v>0</v>
      </c>
      <c r="BY91" s="602">
        <v>0</v>
      </c>
      <c r="BZ91" s="602">
        <v>0</v>
      </c>
      <c r="CA91" s="602">
        <v>54678.52</v>
      </c>
      <c r="CB91" s="602">
        <v>59739.02</v>
      </c>
      <c r="CC91" s="602">
        <v>0</v>
      </c>
      <c r="CD91" s="602">
        <v>0</v>
      </c>
      <c r="CE91" s="602">
        <v>0</v>
      </c>
      <c r="CF91" s="602">
        <v>0</v>
      </c>
      <c r="CG91" s="602">
        <v>0</v>
      </c>
      <c r="CH91" s="602">
        <v>0</v>
      </c>
      <c r="CI91" s="602">
        <v>0</v>
      </c>
      <c r="CJ91" s="602">
        <v>0</v>
      </c>
      <c r="CK91" s="602">
        <v>0</v>
      </c>
      <c r="CL91" s="602">
        <v>0</v>
      </c>
      <c r="CM91" s="602">
        <v>0</v>
      </c>
      <c r="CN91" s="707">
        <v>0</v>
      </c>
      <c r="CO91" s="602">
        <v>0</v>
      </c>
      <c r="CP91" s="602">
        <v>0</v>
      </c>
      <c r="CQ91" s="602">
        <v>0</v>
      </c>
      <c r="CR91" s="602">
        <v>0</v>
      </c>
      <c r="CS91" s="602">
        <v>0</v>
      </c>
      <c r="CT91" s="602">
        <v>0</v>
      </c>
      <c r="CU91" s="602">
        <v>0</v>
      </c>
      <c r="CV91" s="602">
        <v>0</v>
      </c>
      <c r="CW91" s="602">
        <v>0</v>
      </c>
      <c r="CX91" s="602">
        <v>0</v>
      </c>
      <c r="CY91" s="602">
        <v>0</v>
      </c>
      <c r="CZ91" s="602">
        <v>0</v>
      </c>
    </row>
    <row r="92" spans="1:104" x14ac:dyDescent="0.25">
      <c r="A92" s="183">
        <v>4852</v>
      </c>
      <c r="B92" s="183">
        <v>455872</v>
      </c>
      <c r="C92" s="27">
        <v>1025492</v>
      </c>
      <c r="D92" s="14">
        <v>1376977017</v>
      </c>
      <c r="F92" s="27" t="s">
        <v>1293</v>
      </c>
      <c r="G92" s="12" t="s">
        <v>286</v>
      </c>
      <c r="H92" s="27" t="s">
        <v>1370</v>
      </c>
      <c r="I92" s="12" t="s">
        <v>287</v>
      </c>
      <c r="J92" s="601">
        <v>30195.75</v>
      </c>
      <c r="K92" s="601">
        <v>31010.75</v>
      </c>
      <c r="L92" s="601">
        <v>33056.400000000001</v>
      </c>
      <c r="M92" s="601">
        <v>33366.100000000006</v>
      </c>
      <c r="N92" s="601">
        <v>32926</v>
      </c>
      <c r="O92" s="601">
        <v>33675.800000000003</v>
      </c>
      <c r="P92" s="707">
        <v>32368.91</v>
      </c>
      <c r="Q92" s="601">
        <v>0</v>
      </c>
      <c r="R92" s="601">
        <v>0</v>
      </c>
      <c r="S92" s="601">
        <v>0</v>
      </c>
      <c r="T92" s="601">
        <v>0</v>
      </c>
      <c r="U92" s="601">
        <v>0</v>
      </c>
      <c r="V92" s="601">
        <v>89405.179999999964</v>
      </c>
      <c r="W92" s="601">
        <v>95285.02</v>
      </c>
      <c r="X92" s="601">
        <v>0</v>
      </c>
      <c r="Y92" s="601">
        <v>0</v>
      </c>
      <c r="Z92" s="601">
        <v>0</v>
      </c>
      <c r="AA92" s="601">
        <v>0</v>
      </c>
      <c r="AB92" s="601">
        <v>0</v>
      </c>
      <c r="AC92" s="601">
        <v>14050.6</v>
      </c>
      <c r="AD92" s="601">
        <v>14132.1</v>
      </c>
      <c r="AE92" s="601">
        <v>15175.300000000001</v>
      </c>
      <c r="AF92" s="601">
        <v>14572.2</v>
      </c>
      <c r="AG92" s="601">
        <v>14490.7</v>
      </c>
      <c r="AH92" s="601">
        <v>14156.550000000001</v>
      </c>
      <c r="AI92" s="707">
        <v>14221.089999999998</v>
      </c>
      <c r="AJ92" s="601">
        <v>0</v>
      </c>
      <c r="AK92" s="601">
        <v>0</v>
      </c>
      <c r="AL92" s="601">
        <v>0</v>
      </c>
      <c r="AM92" s="601">
        <v>0</v>
      </c>
      <c r="AN92" s="601">
        <v>0</v>
      </c>
      <c r="AO92" s="601">
        <v>41123.599999999999</v>
      </c>
      <c r="AP92" s="601">
        <v>41197.270000000004</v>
      </c>
      <c r="AQ92" s="601">
        <v>0</v>
      </c>
      <c r="AR92" s="601">
        <v>0</v>
      </c>
      <c r="AS92" s="601">
        <v>0</v>
      </c>
      <c r="AT92" s="601">
        <v>0</v>
      </c>
      <c r="AU92" s="601">
        <v>0</v>
      </c>
      <c r="AV92" s="602">
        <v>0</v>
      </c>
      <c r="AW92" s="602">
        <v>0</v>
      </c>
      <c r="AX92" s="602">
        <v>0</v>
      </c>
      <c r="AY92" s="602">
        <v>0</v>
      </c>
      <c r="AZ92" s="602">
        <v>0</v>
      </c>
      <c r="BA92" s="602">
        <v>0</v>
      </c>
      <c r="BB92" s="707">
        <v>0</v>
      </c>
      <c r="BC92" s="602">
        <v>0</v>
      </c>
      <c r="BD92" s="602">
        <v>0</v>
      </c>
      <c r="BE92" s="602">
        <v>0</v>
      </c>
      <c r="BF92" s="602">
        <v>0</v>
      </c>
      <c r="BG92" s="602">
        <v>0</v>
      </c>
      <c r="BH92" s="602">
        <v>0</v>
      </c>
      <c r="BI92" s="602">
        <v>0</v>
      </c>
      <c r="BJ92" s="602">
        <v>0</v>
      </c>
      <c r="BK92" s="602">
        <v>0</v>
      </c>
      <c r="BL92" s="602">
        <v>0</v>
      </c>
      <c r="BM92" s="602">
        <v>0</v>
      </c>
      <c r="BN92" s="602">
        <v>0</v>
      </c>
      <c r="BO92" s="602">
        <v>0</v>
      </c>
      <c r="BP92" s="602">
        <v>0</v>
      </c>
      <c r="BQ92" s="602">
        <v>0</v>
      </c>
      <c r="BR92" s="602">
        <v>0</v>
      </c>
      <c r="BS92" s="602">
        <v>0</v>
      </c>
      <c r="BT92" s="602">
        <v>0</v>
      </c>
      <c r="BU92" s="707">
        <v>0</v>
      </c>
      <c r="BV92" s="602">
        <v>0</v>
      </c>
      <c r="BW92" s="602">
        <v>0</v>
      </c>
      <c r="BX92" s="602">
        <v>0</v>
      </c>
      <c r="BY92" s="602">
        <v>0</v>
      </c>
      <c r="BZ92" s="602">
        <v>0</v>
      </c>
      <c r="CA92" s="602">
        <v>0</v>
      </c>
      <c r="CB92" s="602">
        <v>0</v>
      </c>
      <c r="CC92" s="602">
        <v>0</v>
      </c>
      <c r="CD92" s="602">
        <v>0</v>
      </c>
      <c r="CE92" s="602">
        <v>0</v>
      </c>
      <c r="CF92" s="602">
        <v>0</v>
      </c>
      <c r="CG92" s="602">
        <v>0</v>
      </c>
      <c r="CH92" s="602">
        <v>0</v>
      </c>
      <c r="CI92" s="602">
        <v>0</v>
      </c>
      <c r="CJ92" s="602">
        <v>0</v>
      </c>
      <c r="CK92" s="602">
        <v>0</v>
      </c>
      <c r="CL92" s="602">
        <v>0</v>
      </c>
      <c r="CM92" s="602">
        <v>0</v>
      </c>
      <c r="CN92" s="707">
        <v>0</v>
      </c>
      <c r="CO92" s="602">
        <v>0</v>
      </c>
      <c r="CP92" s="602">
        <v>0</v>
      </c>
      <c r="CQ92" s="602">
        <v>0</v>
      </c>
      <c r="CR92" s="602">
        <v>0</v>
      </c>
      <c r="CS92" s="602">
        <v>0</v>
      </c>
      <c r="CT92" s="602">
        <v>0</v>
      </c>
      <c r="CU92" s="602">
        <v>0</v>
      </c>
      <c r="CV92" s="602">
        <v>0</v>
      </c>
      <c r="CW92" s="602">
        <v>0</v>
      </c>
      <c r="CX92" s="602">
        <v>0</v>
      </c>
      <c r="CY92" s="602">
        <v>0</v>
      </c>
      <c r="CZ92" s="602">
        <v>0</v>
      </c>
    </row>
    <row r="93" spans="1:104" x14ac:dyDescent="0.25">
      <c r="A93" s="183">
        <v>5203</v>
      </c>
      <c r="B93" s="183">
        <v>455876</v>
      </c>
      <c r="C93" s="27">
        <v>1026005</v>
      </c>
      <c r="D93" s="14">
        <v>1073536041</v>
      </c>
      <c r="F93" s="27" t="s">
        <v>1279</v>
      </c>
      <c r="G93" s="12" t="s">
        <v>1019</v>
      </c>
      <c r="H93" s="27" t="s">
        <v>1433</v>
      </c>
      <c r="I93" s="12" t="s">
        <v>1020</v>
      </c>
      <c r="J93" s="601">
        <v>21604.52</v>
      </c>
      <c r="K93" s="601">
        <v>21155.19</v>
      </c>
      <c r="L93" s="601">
        <v>23860.34</v>
      </c>
      <c r="M93" s="601">
        <v>24566.43</v>
      </c>
      <c r="N93" s="601">
        <v>23245.95</v>
      </c>
      <c r="O93" s="601">
        <v>23997.89</v>
      </c>
      <c r="P93" s="707">
        <v>22819.96</v>
      </c>
      <c r="Q93" s="601">
        <v>0</v>
      </c>
      <c r="R93" s="601">
        <v>0</v>
      </c>
      <c r="S93" s="601">
        <v>0</v>
      </c>
      <c r="T93" s="601">
        <v>0</v>
      </c>
      <c r="U93" s="601">
        <v>0</v>
      </c>
      <c r="V93" s="601">
        <v>63060.2</v>
      </c>
      <c r="W93" s="601">
        <v>54125.05</v>
      </c>
      <c r="X93" s="601">
        <v>0</v>
      </c>
      <c r="Y93" s="601">
        <v>0</v>
      </c>
      <c r="Z93" s="601">
        <v>0</v>
      </c>
      <c r="AA93" s="601">
        <v>0</v>
      </c>
      <c r="AB93" s="601">
        <v>0</v>
      </c>
      <c r="AC93" s="601">
        <v>0</v>
      </c>
      <c r="AD93" s="601">
        <v>0</v>
      </c>
      <c r="AE93" s="601">
        <v>0</v>
      </c>
      <c r="AF93" s="601">
        <v>0</v>
      </c>
      <c r="AG93" s="601">
        <v>0</v>
      </c>
      <c r="AH93" s="601">
        <v>0</v>
      </c>
      <c r="AI93" s="707">
        <v>0</v>
      </c>
      <c r="AJ93" s="601">
        <v>0</v>
      </c>
      <c r="AK93" s="601">
        <v>0</v>
      </c>
      <c r="AL93" s="601">
        <v>0</v>
      </c>
      <c r="AM93" s="601">
        <v>0</v>
      </c>
      <c r="AN93" s="601">
        <v>0</v>
      </c>
      <c r="AO93" s="601">
        <v>0</v>
      </c>
      <c r="AP93" s="601">
        <v>0</v>
      </c>
      <c r="AQ93" s="601">
        <v>0</v>
      </c>
      <c r="AR93" s="601">
        <v>0</v>
      </c>
      <c r="AS93" s="601">
        <v>0</v>
      </c>
      <c r="AT93" s="601">
        <v>0</v>
      </c>
      <c r="AU93" s="601">
        <v>0</v>
      </c>
      <c r="AV93" s="602">
        <v>13837.53</v>
      </c>
      <c r="AW93" s="602">
        <v>13369.859999999999</v>
      </c>
      <c r="AX93" s="602">
        <v>15194.69</v>
      </c>
      <c r="AY93" s="602">
        <v>15313.900000000001</v>
      </c>
      <c r="AZ93" s="602">
        <v>14699.51</v>
      </c>
      <c r="BA93" s="602">
        <v>14057.609999999999</v>
      </c>
      <c r="BB93" s="707">
        <v>14025.070000000002</v>
      </c>
      <c r="BC93" s="602">
        <v>0</v>
      </c>
      <c r="BD93" s="602">
        <v>0</v>
      </c>
      <c r="BE93" s="602">
        <v>0</v>
      </c>
      <c r="BF93" s="602">
        <v>0</v>
      </c>
      <c r="BG93" s="602">
        <v>0</v>
      </c>
      <c r="BH93" s="602">
        <v>40136.32</v>
      </c>
      <c r="BI93" s="602">
        <v>33110.910000000003</v>
      </c>
      <c r="BJ93" s="602">
        <v>0</v>
      </c>
      <c r="BK93" s="602">
        <v>0</v>
      </c>
      <c r="BL93" s="602">
        <v>0</v>
      </c>
      <c r="BM93" s="602">
        <v>0</v>
      </c>
      <c r="BN93" s="602">
        <v>0</v>
      </c>
      <c r="BO93" s="602">
        <v>0</v>
      </c>
      <c r="BP93" s="602">
        <v>0</v>
      </c>
      <c r="BQ93" s="602">
        <v>0</v>
      </c>
      <c r="BR93" s="602">
        <v>0</v>
      </c>
      <c r="BS93" s="602">
        <v>0</v>
      </c>
      <c r="BT93" s="602">
        <v>0</v>
      </c>
      <c r="BU93" s="707">
        <v>0</v>
      </c>
      <c r="BV93" s="602">
        <v>0</v>
      </c>
      <c r="BW93" s="602">
        <v>0</v>
      </c>
      <c r="BX93" s="602">
        <v>0</v>
      </c>
      <c r="BY93" s="602">
        <v>0</v>
      </c>
      <c r="BZ93" s="602">
        <v>0</v>
      </c>
      <c r="CA93" s="602">
        <v>0</v>
      </c>
      <c r="CB93" s="602">
        <v>0</v>
      </c>
      <c r="CC93" s="602">
        <v>0</v>
      </c>
      <c r="CD93" s="602">
        <v>0</v>
      </c>
      <c r="CE93" s="602">
        <v>0</v>
      </c>
      <c r="CF93" s="602">
        <v>0</v>
      </c>
      <c r="CG93" s="602">
        <v>0</v>
      </c>
      <c r="CH93" s="602">
        <v>30224.32</v>
      </c>
      <c r="CI93" s="602">
        <v>30884.559999999998</v>
      </c>
      <c r="CJ93" s="602">
        <v>34855.17</v>
      </c>
      <c r="CK93" s="602">
        <v>35047.74</v>
      </c>
      <c r="CL93" s="602">
        <v>34525.050000000003</v>
      </c>
      <c r="CM93" s="602">
        <v>34460.86</v>
      </c>
      <c r="CN93" s="707">
        <v>33675.839999999997</v>
      </c>
      <c r="CO93" s="602">
        <v>0</v>
      </c>
      <c r="CP93" s="602">
        <v>0</v>
      </c>
      <c r="CQ93" s="602">
        <v>0</v>
      </c>
      <c r="CR93" s="602">
        <v>0</v>
      </c>
      <c r="CS93" s="602">
        <v>0</v>
      </c>
      <c r="CT93" s="602">
        <v>90836.2</v>
      </c>
      <c r="CU93" s="602">
        <v>78431.149999999994</v>
      </c>
      <c r="CV93" s="602">
        <v>0</v>
      </c>
      <c r="CW93" s="602">
        <v>0</v>
      </c>
      <c r="CX93" s="602">
        <v>0</v>
      </c>
      <c r="CY93" s="602">
        <v>0</v>
      </c>
      <c r="CZ93" s="602">
        <v>0</v>
      </c>
    </row>
    <row r="94" spans="1:104" x14ac:dyDescent="0.25">
      <c r="A94" s="183">
        <v>4730</v>
      </c>
      <c r="B94" s="183">
        <v>455879</v>
      </c>
      <c r="C94" s="27">
        <v>1026049</v>
      </c>
      <c r="D94" s="14">
        <v>1871907675</v>
      </c>
      <c r="F94" s="27" t="s">
        <v>1296</v>
      </c>
      <c r="G94" s="12" t="s">
        <v>256</v>
      </c>
      <c r="H94" s="27" t="s">
        <v>1433</v>
      </c>
      <c r="I94" s="12" t="s">
        <v>257</v>
      </c>
      <c r="J94" s="601">
        <v>0</v>
      </c>
      <c r="K94" s="601">
        <v>0</v>
      </c>
      <c r="L94" s="601">
        <v>0</v>
      </c>
      <c r="M94" s="601">
        <v>0</v>
      </c>
      <c r="N94" s="601">
        <v>0</v>
      </c>
      <c r="O94" s="601">
        <v>0</v>
      </c>
      <c r="P94" s="707">
        <v>0</v>
      </c>
      <c r="Q94" s="601">
        <v>0</v>
      </c>
      <c r="R94" s="601">
        <v>0</v>
      </c>
      <c r="S94" s="601">
        <v>0</v>
      </c>
      <c r="T94" s="601">
        <v>0</v>
      </c>
      <c r="U94" s="601">
        <v>0</v>
      </c>
      <c r="V94" s="601">
        <v>0</v>
      </c>
      <c r="W94" s="601">
        <v>0</v>
      </c>
      <c r="X94" s="601">
        <v>0</v>
      </c>
      <c r="Y94" s="601">
        <v>0</v>
      </c>
      <c r="Z94" s="601">
        <v>0</v>
      </c>
      <c r="AA94" s="601">
        <v>0</v>
      </c>
      <c r="AB94" s="601">
        <v>0</v>
      </c>
      <c r="AC94" s="601">
        <v>14066.94</v>
      </c>
      <c r="AD94" s="601">
        <v>14113.500000000002</v>
      </c>
      <c r="AE94" s="601">
        <v>15009.78</v>
      </c>
      <c r="AF94" s="601">
        <v>15108.720000000001</v>
      </c>
      <c r="AG94" s="601">
        <v>14829.36</v>
      </c>
      <c r="AH94" s="601">
        <v>14800.260000000002</v>
      </c>
      <c r="AI94" s="707">
        <v>14526.089999999998</v>
      </c>
      <c r="AJ94" s="601">
        <v>0</v>
      </c>
      <c r="AK94" s="601">
        <v>0</v>
      </c>
      <c r="AL94" s="601">
        <v>0</v>
      </c>
      <c r="AM94" s="601">
        <v>0</v>
      </c>
      <c r="AN94" s="601">
        <v>0</v>
      </c>
      <c r="AO94" s="601">
        <v>41038.129999999997</v>
      </c>
      <c r="AP94" s="601">
        <v>42729.520000000004</v>
      </c>
      <c r="AQ94" s="601">
        <v>0</v>
      </c>
      <c r="AR94" s="601">
        <v>0</v>
      </c>
      <c r="AS94" s="601">
        <v>0</v>
      </c>
      <c r="AT94" s="601">
        <v>0</v>
      </c>
      <c r="AU94" s="601">
        <v>0</v>
      </c>
      <c r="AV94" s="602">
        <v>0</v>
      </c>
      <c r="AW94" s="602">
        <v>0</v>
      </c>
      <c r="AX94" s="602">
        <v>0</v>
      </c>
      <c r="AY94" s="602">
        <v>0</v>
      </c>
      <c r="AZ94" s="602">
        <v>0</v>
      </c>
      <c r="BA94" s="602">
        <v>0</v>
      </c>
      <c r="BB94" s="707">
        <v>0</v>
      </c>
      <c r="BC94" s="602">
        <v>0</v>
      </c>
      <c r="BD94" s="602">
        <v>0</v>
      </c>
      <c r="BE94" s="602">
        <v>0</v>
      </c>
      <c r="BF94" s="602">
        <v>0</v>
      </c>
      <c r="BG94" s="602">
        <v>0</v>
      </c>
      <c r="BH94" s="602">
        <v>0</v>
      </c>
      <c r="BI94" s="602">
        <v>0</v>
      </c>
      <c r="BJ94" s="602">
        <v>0</v>
      </c>
      <c r="BK94" s="602">
        <v>0</v>
      </c>
      <c r="BL94" s="602">
        <v>0</v>
      </c>
      <c r="BM94" s="602">
        <v>0</v>
      </c>
      <c r="BN94" s="602">
        <v>0</v>
      </c>
      <c r="BO94" s="602">
        <v>0</v>
      </c>
      <c r="BP94" s="602">
        <v>0</v>
      </c>
      <c r="BQ94" s="602">
        <v>0</v>
      </c>
      <c r="BR94" s="602">
        <v>0</v>
      </c>
      <c r="BS94" s="602">
        <v>0</v>
      </c>
      <c r="BT94" s="602">
        <v>0</v>
      </c>
      <c r="BU94" s="707">
        <v>0</v>
      </c>
      <c r="BV94" s="602">
        <v>0</v>
      </c>
      <c r="BW94" s="602">
        <v>0</v>
      </c>
      <c r="BX94" s="602">
        <v>0</v>
      </c>
      <c r="BY94" s="602">
        <v>0</v>
      </c>
      <c r="BZ94" s="602">
        <v>0</v>
      </c>
      <c r="CA94" s="602">
        <v>0</v>
      </c>
      <c r="CB94" s="602">
        <v>0</v>
      </c>
      <c r="CC94" s="602">
        <v>0</v>
      </c>
      <c r="CD94" s="602">
        <v>0</v>
      </c>
      <c r="CE94" s="602">
        <v>0</v>
      </c>
      <c r="CF94" s="602">
        <v>0</v>
      </c>
      <c r="CG94" s="602">
        <v>0</v>
      </c>
      <c r="CH94" s="602">
        <v>19240.920000000002</v>
      </c>
      <c r="CI94" s="602">
        <v>19950.960000000003</v>
      </c>
      <c r="CJ94" s="602">
        <v>20818.140000000003</v>
      </c>
      <c r="CK94" s="602">
        <v>21219.72</v>
      </c>
      <c r="CL94" s="602">
        <v>21114.960000000003</v>
      </c>
      <c r="CM94" s="602">
        <v>20876.340000000004</v>
      </c>
      <c r="CN94" s="707">
        <v>20426.819999999996</v>
      </c>
      <c r="CO94" s="602">
        <v>0</v>
      </c>
      <c r="CP94" s="602">
        <v>0</v>
      </c>
      <c r="CQ94" s="602">
        <v>0</v>
      </c>
      <c r="CR94" s="602">
        <v>0</v>
      </c>
      <c r="CS94" s="602">
        <v>0</v>
      </c>
      <c r="CT94" s="602">
        <v>57019.830000000009</v>
      </c>
      <c r="CU94" s="602">
        <v>60374.439999999995</v>
      </c>
      <c r="CV94" s="602">
        <v>0</v>
      </c>
      <c r="CW94" s="602">
        <v>0</v>
      </c>
      <c r="CX94" s="602">
        <v>0</v>
      </c>
      <c r="CY94" s="602">
        <v>0</v>
      </c>
      <c r="CZ94" s="602">
        <v>0</v>
      </c>
    </row>
    <row r="95" spans="1:104" x14ac:dyDescent="0.25">
      <c r="A95" s="183">
        <v>4002</v>
      </c>
      <c r="B95" s="183">
        <v>455881</v>
      </c>
      <c r="C95" s="27">
        <v>1026504</v>
      </c>
      <c r="D95" s="14">
        <v>1407253511</v>
      </c>
      <c r="F95" s="27" t="s">
        <v>1293</v>
      </c>
      <c r="G95" s="12" t="s">
        <v>550</v>
      </c>
      <c r="H95" s="27" t="s">
        <v>1336</v>
      </c>
      <c r="I95" s="12" t="s">
        <v>551</v>
      </c>
      <c r="J95" s="601">
        <v>25453.350000000002</v>
      </c>
      <c r="K95" s="601">
        <v>26140.350000000002</v>
      </c>
      <c r="L95" s="601">
        <v>27864.720000000001</v>
      </c>
      <c r="M95" s="601">
        <v>28125.78</v>
      </c>
      <c r="N95" s="601">
        <v>27754.800000000003</v>
      </c>
      <c r="O95" s="601">
        <v>28386.840000000004</v>
      </c>
      <c r="P95" s="707">
        <v>27302.670000000002</v>
      </c>
      <c r="Q95" s="601">
        <v>0</v>
      </c>
      <c r="R95" s="601">
        <v>0</v>
      </c>
      <c r="S95" s="601">
        <v>0</v>
      </c>
      <c r="T95" s="601">
        <v>0</v>
      </c>
      <c r="U95" s="601">
        <v>0</v>
      </c>
      <c r="V95" s="601">
        <v>58755.280000000006</v>
      </c>
      <c r="W95" s="601">
        <v>62662.91</v>
      </c>
      <c r="X95" s="601">
        <v>0</v>
      </c>
      <c r="Y95" s="601">
        <v>0</v>
      </c>
      <c r="Z95" s="601">
        <v>0</v>
      </c>
      <c r="AA95" s="601">
        <v>0</v>
      </c>
      <c r="AB95" s="601">
        <v>0</v>
      </c>
      <c r="AC95" s="601">
        <v>11843.880000000001</v>
      </c>
      <c r="AD95" s="601">
        <v>11912.58</v>
      </c>
      <c r="AE95" s="601">
        <v>12791.939999999999</v>
      </c>
      <c r="AF95" s="601">
        <v>12283.560000000001</v>
      </c>
      <c r="AG95" s="601">
        <v>12214.86</v>
      </c>
      <c r="AH95" s="601">
        <v>11933.19</v>
      </c>
      <c r="AI95" s="707">
        <v>11995.17</v>
      </c>
      <c r="AJ95" s="601">
        <v>0</v>
      </c>
      <c r="AK95" s="601">
        <v>0</v>
      </c>
      <c r="AL95" s="601">
        <v>0</v>
      </c>
      <c r="AM95" s="601">
        <v>0</v>
      </c>
      <c r="AN95" s="601">
        <v>0</v>
      </c>
      <c r="AO95" s="601">
        <v>27025.599999999995</v>
      </c>
      <c r="AP95" s="601">
        <v>27093.05</v>
      </c>
      <c r="AQ95" s="601">
        <v>0</v>
      </c>
      <c r="AR95" s="601">
        <v>0</v>
      </c>
      <c r="AS95" s="601">
        <v>0</v>
      </c>
      <c r="AT95" s="601">
        <v>0</v>
      </c>
      <c r="AU95" s="601">
        <v>0</v>
      </c>
      <c r="AV95" s="602">
        <v>0</v>
      </c>
      <c r="AW95" s="602">
        <v>0</v>
      </c>
      <c r="AX95" s="602">
        <v>0</v>
      </c>
      <c r="AY95" s="602">
        <v>0</v>
      </c>
      <c r="AZ95" s="602">
        <v>0</v>
      </c>
      <c r="BA95" s="602">
        <v>0</v>
      </c>
      <c r="BB95" s="707">
        <v>0</v>
      </c>
      <c r="BC95" s="602">
        <v>0</v>
      </c>
      <c r="BD95" s="602">
        <v>0</v>
      </c>
      <c r="BE95" s="602">
        <v>0</v>
      </c>
      <c r="BF95" s="602">
        <v>0</v>
      </c>
      <c r="BG95" s="602">
        <v>0</v>
      </c>
      <c r="BH95" s="602">
        <v>0</v>
      </c>
      <c r="BI95" s="602">
        <v>0</v>
      </c>
      <c r="BJ95" s="602">
        <v>0</v>
      </c>
      <c r="BK95" s="602">
        <v>0</v>
      </c>
      <c r="BL95" s="602">
        <v>0</v>
      </c>
      <c r="BM95" s="602">
        <v>0</v>
      </c>
      <c r="BN95" s="602">
        <v>0</v>
      </c>
      <c r="BO95" s="602">
        <v>0</v>
      </c>
      <c r="BP95" s="602">
        <v>0</v>
      </c>
      <c r="BQ95" s="602">
        <v>0</v>
      </c>
      <c r="BR95" s="602">
        <v>0</v>
      </c>
      <c r="BS95" s="602">
        <v>0</v>
      </c>
      <c r="BT95" s="602">
        <v>0</v>
      </c>
      <c r="BU95" s="707">
        <v>0</v>
      </c>
      <c r="BV95" s="602">
        <v>0</v>
      </c>
      <c r="BW95" s="602">
        <v>0</v>
      </c>
      <c r="BX95" s="602">
        <v>0</v>
      </c>
      <c r="BY95" s="602">
        <v>0</v>
      </c>
      <c r="BZ95" s="602">
        <v>0</v>
      </c>
      <c r="CA95" s="602">
        <v>0</v>
      </c>
      <c r="CB95" s="602">
        <v>0</v>
      </c>
      <c r="CC95" s="602">
        <v>0</v>
      </c>
      <c r="CD95" s="602">
        <v>0</v>
      </c>
      <c r="CE95" s="602">
        <v>0</v>
      </c>
      <c r="CF95" s="602">
        <v>0</v>
      </c>
      <c r="CG95" s="602">
        <v>0</v>
      </c>
      <c r="CH95" s="602">
        <v>0</v>
      </c>
      <c r="CI95" s="602">
        <v>0</v>
      </c>
      <c r="CJ95" s="602">
        <v>0</v>
      </c>
      <c r="CK95" s="602">
        <v>0</v>
      </c>
      <c r="CL95" s="602">
        <v>0</v>
      </c>
      <c r="CM95" s="602">
        <v>0</v>
      </c>
      <c r="CN95" s="707">
        <v>0</v>
      </c>
      <c r="CO95" s="602">
        <v>0</v>
      </c>
      <c r="CP95" s="602">
        <v>0</v>
      </c>
      <c r="CQ95" s="602">
        <v>0</v>
      </c>
      <c r="CR95" s="602">
        <v>0</v>
      </c>
      <c r="CS95" s="602">
        <v>0</v>
      </c>
      <c r="CT95" s="602">
        <v>0</v>
      </c>
      <c r="CU95" s="602">
        <v>0</v>
      </c>
      <c r="CV95" s="602">
        <v>0</v>
      </c>
      <c r="CW95" s="602">
        <v>0</v>
      </c>
      <c r="CX95" s="602">
        <v>0</v>
      </c>
      <c r="CY95" s="602">
        <v>0</v>
      </c>
      <c r="CZ95" s="602">
        <v>0</v>
      </c>
    </row>
    <row r="96" spans="1:104" x14ac:dyDescent="0.25">
      <c r="A96" s="183">
        <v>5117</v>
      </c>
      <c r="B96" s="183">
        <v>455887</v>
      </c>
      <c r="C96" s="27">
        <v>1025965</v>
      </c>
      <c r="D96" s="14">
        <v>1700876497</v>
      </c>
      <c r="F96" s="27" t="s">
        <v>1297</v>
      </c>
      <c r="G96" s="12" t="s">
        <v>960</v>
      </c>
      <c r="H96" s="27" t="s">
        <v>1428</v>
      </c>
      <c r="I96" s="12" t="s">
        <v>961</v>
      </c>
      <c r="J96" s="601">
        <v>16349.67</v>
      </c>
      <c r="K96" s="601">
        <v>16232.97</v>
      </c>
      <c r="L96" s="601">
        <v>17236.59</v>
      </c>
      <c r="M96" s="601">
        <v>17178.239999999998</v>
      </c>
      <c r="N96" s="601">
        <v>16909.829999999998</v>
      </c>
      <c r="O96" s="601">
        <v>16221.300000000001</v>
      </c>
      <c r="P96" s="707">
        <v>16428.27</v>
      </c>
      <c r="Q96" s="601">
        <v>0</v>
      </c>
      <c r="R96" s="601">
        <v>0</v>
      </c>
      <c r="S96" s="601">
        <v>0</v>
      </c>
      <c r="T96" s="601">
        <v>0</v>
      </c>
      <c r="U96" s="601">
        <v>0</v>
      </c>
      <c r="V96" s="601">
        <v>47257.83</v>
      </c>
      <c r="W96" s="601">
        <v>41377.969999999994</v>
      </c>
      <c r="X96" s="601">
        <v>0</v>
      </c>
      <c r="Y96" s="601">
        <v>0</v>
      </c>
      <c r="Z96" s="601">
        <v>0</v>
      </c>
      <c r="AA96" s="601">
        <v>0</v>
      </c>
      <c r="AB96" s="601">
        <v>0</v>
      </c>
      <c r="AC96" s="601">
        <v>0</v>
      </c>
      <c r="AD96" s="601">
        <v>0</v>
      </c>
      <c r="AE96" s="601">
        <v>0</v>
      </c>
      <c r="AF96" s="601">
        <v>0</v>
      </c>
      <c r="AG96" s="601">
        <v>0</v>
      </c>
      <c r="AH96" s="601">
        <v>0</v>
      </c>
      <c r="AI96" s="707">
        <v>0</v>
      </c>
      <c r="AJ96" s="601">
        <v>0</v>
      </c>
      <c r="AK96" s="601">
        <v>0</v>
      </c>
      <c r="AL96" s="601">
        <v>0</v>
      </c>
      <c r="AM96" s="601">
        <v>0</v>
      </c>
      <c r="AN96" s="601">
        <v>0</v>
      </c>
      <c r="AO96" s="601">
        <v>0</v>
      </c>
      <c r="AP96" s="601">
        <v>0</v>
      </c>
      <c r="AQ96" s="601">
        <v>0</v>
      </c>
      <c r="AR96" s="601">
        <v>0</v>
      </c>
      <c r="AS96" s="601">
        <v>0</v>
      </c>
      <c r="AT96" s="601">
        <v>0</v>
      </c>
      <c r="AU96" s="601">
        <v>0</v>
      </c>
      <c r="AV96" s="602">
        <v>0</v>
      </c>
      <c r="AW96" s="602">
        <v>0</v>
      </c>
      <c r="AX96" s="602">
        <v>0</v>
      </c>
      <c r="AY96" s="602">
        <v>0</v>
      </c>
      <c r="AZ96" s="602">
        <v>0</v>
      </c>
      <c r="BA96" s="602">
        <v>0</v>
      </c>
      <c r="BB96" s="707">
        <v>0</v>
      </c>
      <c r="BC96" s="602">
        <v>0</v>
      </c>
      <c r="BD96" s="602">
        <v>0</v>
      </c>
      <c r="BE96" s="602">
        <v>0</v>
      </c>
      <c r="BF96" s="602">
        <v>0</v>
      </c>
      <c r="BG96" s="602">
        <v>0</v>
      </c>
      <c r="BH96" s="602">
        <v>0</v>
      </c>
      <c r="BI96" s="602">
        <v>0</v>
      </c>
      <c r="BJ96" s="602">
        <v>0</v>
      </c>
      <c r="BK96" s="602">
        <v>0</v>
      </c>
      <c r="BL96" s="602">
        <v>0</v>
      </c>
      <c r="BM96" s="602">
        <v>0</v>
      </c>
      <c r="BN96" s="602">
        <v>0</v>
      </c>
      <c r="BO96" s="602">
        <v>0</v>
      </c>
      <c r="BP96" s="602">
        <v>0</v>
      </c>
      <c r="BQ96" s="602">
        <v>0</v>
      </c>
      <c r="BR96" s="602">
        <v>0</v>
      </c>
      <c r="BS96" s="602">
        <v>0</v>
      </c>
      <c r="BT96" s="602">
        <v>0</v>
      </c>
      <c r="BU96" s="707">
        <v>0</v>
      </c>
      <c r="BV96" s="602">
        <v>0</v>
      </c>
      <c r="BW96" s="602">
        <v>0</v>
      </c>
      <c r="BX96" s="602">
        <v>0</v>
      </c>
      <c r="BY96" s="602">
        <v>0</v>
      </c>
      <c r="BZ96" s="602">
        <v>0</v>
      </c>
      <c r="CA96" s="602">
        <v>0</v>
      </c>
      <c r="CB96" s="602">
        <v>0</v>
      </c>
      <c r="CC96" s="602">
        <v>0</v>
      </c>
      <c r="CD96" s="602">
        <v>0</v>
      </c>
      <c r="CE96" s="602">
        <v>0</v>
      </c>
      <c r="CF96" s="602">
        <v>0</v>
      </c>
      <c r="CG96" s="602">
        <v>0</v>
      </c>
      <c r="CH96" s="602">
        <v>20119.079999999998</v>
      </c>
      <c r="CI96" s="602">
        <v>20119.079999999998</v>
      </c>
      <c r="CJ96" s="602">
        <v>21729.54</v>
      </c>
      <c r="CK96" s="602">
        <v>21869.58</v>
      </c>
      <c r="CL96" s="602">
        <v>22044.63</v>
      </c>
      <c r="CM96" s="602">
        <v>21146.04</v>
      </c>
      <c r="CN96" s="707">
        <v>21529.02</v>
      </c>
      <c r="CO96" s="602">
        <v>0</v>
      </c>
      <c r="CP96" s="602">
        <v>0</v>
      </c>
      <c r="CQ96" s="602">
        <v>0</v>
      </c>
      <c r="CR96" s="602">
        <v>0</v>
      </c>
      <c r="CS96" s="602">
        <v>0</v>
      </c>
      <c r="CT96" s="602">
        <v>58781.7</v>
      </c>
      <c r="CU96" s="602">
        <v>53494.73</v>
      </c>
      <c r="CV96" s="602">
        <v>0</v>
      </c>
      <c r="CW96" s="602">
        <v>0</v>
      </c>
      <c r="CX96" s="602">
        <v>0</v>
      </c>
      <c r="CY96" s="602">
        <v>0</v>
      </c>
      <c r="CZ96" s="602">
        <v>0</v>
      </c>
    </row>
    <row r="97" spans="1:104" x14ac:dyDescent="0.25">
      <c r="A97" s="183">
        <v>4384</v>
      </c>
      <c r="B97" s="183">
        <v>455893</v>
      </c>
      <c r="C97" s="27">
        <v>1026065</v>
      </c>
      <c r="D97" s="14">
        <v>1831507094</v>
      </c>
      <c r="F97" s="27" t="s">
        <v>1258</v>
      </c>
      <c r="G97" s="12" t="s">
        <v>652</v>
      </c>
      <c r="H97" s="27" t="s">
        <v>1390</v>
      </c>
      <c r="I97" s="12" t="s">
        <v>653</v>
      </c>
      <c r="J97" s="601">
        <v>10079.85</v>
      </c>
      <c r="K97" s="601">
        <v>10440.65</v>
      </c>
      <c r="L97" s="601">
        <v>10932.24</v>
      </c>
      <c r="M97" s="601">
        <v>10639.09</v>
      </c>
      <c r="N97" s="601">
        <v>10553.4</v>
      </c>
      <c r="O97" s="601">
        <v>10539.869999999999</v>
      </c>
      <c r="P97" s="707">
        <v>10532.42</v>
      </c>
      <c r="Q97" s="601">
        <v>0</v>
      </c>
      <c r="R97" s="601">
        <v>0</v>
      </c>
      <c r="S97" s="601">
        <v>0</v>
      </c>
      <c r="T97" s="601">
        <v>0</v>
      </c>
      <c r="U97" s="601">
        <v>0</v>
      </c>
      <c r="V97" s="601">
        <v>23293.16</v>
      </c>
      <c r="W97" s="601">
        <v>23568.22</v>
      </c>
      <c r="X97" s="601">
        <v>0</v>
      </c>
      <c r="Y97" s="601">
        <v>0</v>
      </c>
      <c r="Z97" s="601">
        <v>0</v>
      </c>
      <c r="AA97" s="601">
        <v>0</v>
      </c>
      <c r="AB97" s="601">
        <v>0</v>
      </c>
      <c r="AC97" s="601">
        <v>0</v>
      </c>
      <c r="AD97" s="601">
        <v>0</v>
      </c>
      <c r="AE97" s="601">
        <v>0</v>
      </c>
      <c r="AF97" s="601">
        <v>0</v>
      </c>
      <c r="AG97" s="601">
        <v>0</v>
      </c>
      <c r="AH97" s="601">
        <v>0</v>
      </c>
      <c r="AI97" s="707">
        <v>0</v>
      </c>
      <c r="AJ97" s="601">
        <v>0</v>
      </c>
      <c r="AK97" s="601">
        <v>0</v>
      </c>
      <c r="AL97" s="601">
        <v>0</v>
      </c>
      <c r="AM97" s="601">
        <v>0</v>
      </c>
      <c r="AN97" s="601">
        <v>0</v>
      </c>
      <c r="AO97" s="601">
        <v>0</v>
      </c>
      <c r="AP97" s="601">
        <v>0</v>
      </c>
      <c r="AQ97" s="601">
        <v>0</v>
      </c>
      <c r="AR97" s="601">
        <v>0</v>
      </c>
      <c r="AS97" s="601">
        <v>0</v>
      </c>
      <c r="AT97" s="601">
        <v>0</v>
      </c>
      <c r="AU97" s="601">
        <v>0</v>
      </c>
      <c r="AV97" s="602">
        <v>0</v>
      </c>
      <c r="AW97" s="602">
        <v>0</v>
      </c>
      <c r="AX97" s="602">
        <v>0</v>
      </c>
      <c r="AY97" s="602">
        <v>0</v>
      </c>
      <c r="AZ97" s="602">
        <v>0</v>
      </c>
      <c r="BA97" s="602">
        <v>0</v>
      </c>
      <c r="BB97" s="707">
        <v>0</v>
      </c>
      <c r="BC97" s="602">
        <v>0</v>
      </c>
      <c r="BD97" s="602">
        <v>0</v>
      </c>
      <c r="BE97" s="602">
        <v>0</v>
      </c>
      <c r="BF97" s="602">
        <v>0</v>
      </c>
      <c r="BG97" s="602">
        <v>0</v>
      </c>
      <c r="BH97" s="602">
        <v>0</v>
      </c>
      <c r="BI97" s="602">
        <v>0</v>
      </c>
      <c r="BJ97" s="602">
        <v>0</v>
      </c>
      <c r="BK97" s="602">
        <v>0</v>
      </c>
      <c r="BL97" s="602">
        <v>0</v>
      </c>
      <c r="BM97" s="602">
        <v>0</v>
      </c>
      <c r="BN97" s="602">
        <v>0</v>
      </c>
      <c r="BO97" s="602">
        <v>11229.9</v>
      </c>
      <c r="BP97" s="602">
        <v>11532.07</v>
      </c>
      <c r="BQ97" s="602">
        <v>12339.36</v>
      </c>
      <c r="BR97" s="602">
        <v>12280.73</v>
      </c>
      <c r="BS97" s="602">
        <v>12253.669999999998</v>
      </c>
      <c r="BT97" s="602">
        <v>12091.31</v>
      </c>
      <c r="BU97" s="707">
        <v>12039.64</v>
      </c>
      <c r="BV97" s="602">
        <v>0</v>
      </c>
      <c r="BW97" s="602">
        <v>0</v>
      </c>
      <c r="BX97" s="602">
        <v>0</v>
      </c>
      <c r="BY97" s="602">
        <v>0</v>
      </c>
      <c r="BZ97" s="602">
        <v>0</v>
      </c>
      <c r="CA97" s="602">
        <v>25995.22</v>
      </c>
      <c r="CB97" s="602">
        <v>27202.330000000005</v>
      </c>
      <c r="CC97" s="602">
        <v>0</v>
      </c>
      <c r="CD97" s="602">
        <v>0</v>
      </c>
      <c r="CE97" s="602">
        <v>0</v>
      </c>
      <c r="CF97" s="602">
        <v>0</v>
      </c>
      <c r="CG97" s="602">
        <v>0</v>
      </c>
      <c r="CH97" s="602">
        <v>0</v>
      </c>
      <c r="CI97" s="602">
        <v>0</v>
      </c>
      <c r="CJ97" s="602">
        <v>0</v>
      </c>
      <c r="CK97" s="602">
        <v>0</v>
      </c>
      <c r="CL97" s="602">
        <v>0</v>
      </c>
      <c r="CM97" s="602">
        <v>0</v>
      </c>
      <c r="CN97" s="707">
        <v>0</v>
      </c>
      <c r="CO97" s="602">
        <v>0</v>
      </c>
      <c r="CP97" s="602">
        <v>0</v>
      </c>
      <c r="CQ97" s="602">
        <v>0</v>
      </c>
      <c r="CR97" s="602">
        <v>0</v>
      </c>
      <c r="CS97" s="602">
        <v>0</v>
      </c>
      <c r="CT97" s="602">
        <v>0</v>
      </c>
      <c r="CU97" s="602">
        <v>0</v>
      </c>
      <c r="CV97" s="602">
        <v>0</v>
      </c>
      <c r="CW97" s="602">
        <v>0</v>
      </c>
      <c r="CX97" s="602">
        <v>0</v>
      </c>
      <c r="CY97" s="602">
        <v>0</v>
      </c>
      <c r="CZ97" s="602">
        <v>0</v>
      </c>
    </row>
    <row r="98" spans="1:104" x14ac:dyDescent="0.25">
      <c r="A98" s="183">
        <v>5232</v>
      </c>
      <c r="B98" s="183">
        <v>455917</v>
      </c>
      <c r="C98" s="27">
        <v>1026641</v>
      </c>
      <c r="D98" s="14">
        <v>1841311412</v>
      </c>
      <c r="F98" s="27" t="s">
        <v>1297</v>
      </c>
      <c r="G98" s="12" t="s">
        <v>1045</v>
      </c>
      <c r="H98" s="27" t="s">
        <v>1428</v>
      </c>
      <c r="I98" s="12" t="s">
        <v>1046</v>
      </c>
      <c r="J98" s="601">
        <v>16335.66</v>
      </c>
      <c r="K98" s="601">
        <v>16219.06</v>
      </c>
      <c r="L98" s="601">
        <v>17221.82</v>
      </c>
      <c r="M98" s="601">
        <v>17163.52</v>
      </c>
      <c r="N98" s="601">
        <v>16895.34</v>
      </c>
      <c r="O98" s="601">
        <v>16207.400000000001</v>
      </c>
      <c r="P98" s="707">
        <v>16414.260000000002</v>
      </c>
      <c r="Q98" s="601">
        <v>0</v>
      </c>
      <c r="R98" s="601">
        <v>0</v>
      </c>
      <c r="S98" s="601">
        <v>0</v>
      </c>
      <c r="T98" s="601">
        <v>0</v>
      </c>
      <c r="U98" s="601">
        <v>0</v>
      </c>
      <c r="V98" s="601">
        <v>47257.83</v>
      </c>
      <c r="W98" s="601">
        <v>47928.770000000004</v>
      </c>
      <c r="X98" s="601">
        <v>0</v>
      </c>
      <c r="Y98" s="601">
        <v>0</v>
      </c>
      <c r="Z98" s="601">
        <v>0</v>
      </c>
      <c r="AA98" s="601">
        <v>0</v>
      </c>
      <c r="AB98" s="601">
        <v>0</v>
      </c>
      <c r="AC98" s="601">
        <v>0</v>
      </c>
      <c r="AD98" s="601">
        <v>0</v>
      </c>
      <c r="AE98" s="601">
        <v>0</v>
      </c>
      <c r="AF98" s="601">
        <v>0</v>
      </c>
      <c r="AG98" s="601">
        <v>0</v>
      </c>
      <c r="AH98" s="601">
        <v>0</v>
      </c>
      <c r="AI98" s="707">
        <v>0</v>
      </c>
      <c r="AJ98" s="601">
        <v>0</v>
      </c>
      <c r="AK98" s="601">
        <v>0</v>
      </c>
      <c r="AL98" s="601">
        <v>0</v>
      </c>
      <c r="AM98" s="601">
        <v>0</v>
      </c>
      <c r="AN98" s="601">
        <v>0</v>
      </c>
      <c r="AO98" s="601">
        <v>0</v>
      </c>
      <c r="AP98" s="601">
        <v>0</v>
      </c>
      <c r="AQ98" s="601">
        <v>0</v>
      </c>
      <c r="AR98" s="601">
        <v>0</v>
      </c>
      <c r="AS98" s="601">
        <v>0</v>
      </c>
      <c r="AT98" s="601">
        <v>0</v>
      </c>
      <c r="AU98" s="601">
        <v>0</v>
      </c>
      <c r="AV98" s="602">
        <v>0</v>
      </c>
      <c r="AW98" s="602">
        <v>0</v>
      </c>
      <c r="AX98" s="602">
        <v>0</v>
      </c>
      <c r="AY98" s="602">
        <v>0</v>
      </c>
      <c r="AZ98" s="602">
        <v>0</v>
      </c>
      <c r="BA98" s="602">
        <v>0</v>
      </c>
      <c r="BB98" s="707">
        <v>0</v>
      </c>
      <c r="BC98" s="602">
        <v>0</v>
      </c>
      <c r="BD98" s="602">
        <v>0</v>
      </c>
      <c r="BE98" s="602">
        <v>0</v>
      </c>
      <c r="BF98" s="602">
        <v>0</v>
      </c>
      <c r="BG98" s="602">
        <v>0</v>
      </c>
      <c r="BH98" s="602">
        <v>0</v>
      </c>
      <c r="BI98" s="602">
        <v>0</v>
      </c>
      <c r="BJ98" s="602">
        <v>0</v>
      </c>
      <c r="BK98" s="602">
        <v>0</v>
      </c>
      <c r="BL98" s="602">
        <v>0</v>
      </c>
      <c r="BM98" s="602">
        <v>0</v>
      </c>
      <c r="BN98" s="602">
        <v>0</v>
      </c>
      <c r="BO98" s="602">
        <v>0</v>
      </c>
      <c r="BP98" s="602">
        <v>0</v>
      </c>
      <c r="BQ98" s="602">
        <v>0</v>
      </c>
      <c r="BR98" s="602">
        <v>0</v>
      </c>
      <c r="BS98" s="602">
        <v>0</v>
      </c>
      <c r="BT98" s="602">
        <v>0</v>
      </c>
      <c r="BU98" s="707">
        <v>0</v>
      </c>
      <c r="BV98" s="602">
        <v>0</v>
      </c>
      <c r="BW98" s="602">
        <v>0</v>
      </c>
      <c r="BX98" s="602">
        <v>0</v>
      </c>
      <c r="BY98" s="602">
        <v>0</v>
      </c>
      <c r="BZ98" s="602">
        <v>0</v>
      </c>
      <c r="CA98" s="602">
        <v>0</v>
      </c>
      <c r="CB98" s="602">
        <v>0</v>
      </c>
      <c r="CC98" s="602">
        <v>0</v>
      </c>
      <c r="CD98" s="602">
        <v>0</v>
      </c>
      <c r="CE98" s="602">
        <v>0</v>
      </c>
      <c r="CF98" s="602">
        <v>0</v>
      </c>
      <c r="CG98" s="602">
        <v>0</v>
      </c>
      <c r="CH98" s="602">
        <v>20101.84</v>
      </c>
      <c r="CI98" s="602">
        <v>20101.84</v>
      </c>
      <c r="CJ98" s="602">
        <v>21710.920000000002</v>
      </c>
      <c r="CK98" s="602">
        <v>21850.84</v>
      </c>
      <c r="CL98" s="602">
        <v>22025.74</v>
      </c>
      <c r="CM98" s="602">
        <v>21127.920000000002</v>
      </c>
      <c r="CN98" s="707">
        <v>21510.660000000003</v>
      </c>
      <c r="CO98" s="602">
        <v>0</v>
      </c>
      <c r="CP98" s="602">
        <v>0</v>
      </c>
      <c r="CQ98" s="602">
        <v>0</v>
      </c>
      <c r="CR98" s="602">
        <v>0</v>
      </c>
      <c r="CS98" s="602">
        <v>0</v>
      </c>
      <c r="CT98" s="602">
        <v>58781.7</v>
      </c>
      <c r="CU98" s="602">
        <v>61982.15</v>
      </c>
      <c r="CV98" s="602">
        <v>0</v>
      </c>
      <c r="CW98" s="602">
        <v>0</v>
      </c>
      <c r="CX98" s="602">
        <v>0</v>
      </c>
      <c r="CY98" s="602">
        <v>0</v>
      </c>
      <c r="CZ98" s="602">
        <v>0</v>
      </c>
    </row>
    <row r="99" spans="1:104" x14ac:dyDescent="0.25">
      <c r="A99" s="183">
        <v>5296</v>
      </c>
      <c r="B99" s="183">
        <v>455929</v>
      </c>
      <c r="C99" s="27">
        <v>1026084</v>
      </c>
      <c r="D99" s="14">
        <v>1285043190</v>
      </c>
      <c r="F99" s="27" t="s">
        <v>1293</v>
      </c>
      <c r="G99" s="12" t="s">
        <v>358</v>
      </c>
      <c r="H99" s="27" t="s">
        <v>1295</v>
      </c>
      <c r="I99" s="12" t="s">
        <v>359</v>
      </c>
      <c r="J99" s="601">
        <v>18710.25</v>
      </c>
      <c r="K99" s="601">
        <v>19215.25</v>
      </c>
      <c r="L99" s="601">
        <v>20482.8</v>
      </c>
      <c r="M99" s="601">
        <v>20674.7</v>
      </c>
      <c r="N99" s="601">
        <v>20401.999999999996</v>
      </c>
      <c r="O99" s="601">
        <v>20866.599999999999</v>
      </c>
      <c r="P99" s="707">
        <v>20062.04</v>
      </c>
      <c r="Q99" s="601">
        <v>0</v>
      </c>
      <c r="R99" s="601">
        <v>0</v>
      </c>
      <c r="S99" s="601">
        <v>0</v>
      </c>
      <c r="T99" s="601">
        <v>0</v>
      </c>
      <c r="U99" s="601">
        <v>0</v>
      </c>
      <c r="V99" s="601">
        <v>30765.56</v>
      </c>
      <c r="W99" s="601">
        <v>57827.709999999992</v>
      </c>
      <c r="X99" s="601">
        <v>0</v>
      </c>
      <c r="Y99" s="601">
        <v>0</v>
      </c>
      <c r="Z99" s="601">
        <v>0</v>
      </c>
      <c r="AA99" s="601">
        <v>0</v>
      </c>
      <c r="AB99" s="601">
        <v>0</v>
      </c>
      <c r="AC99" s="601">
        <v>8706.1999999999989</v>
      </c>
      <c r="AD99" s="601">
        <v>8756.6999999999989</v>
      </c>
      <c r="AE99" s="601">
        <v>9403.1</v>
      </c>
      <c r="AF99" s="601">
        <v>9029.4</v>
      </c>
      <c r="AG99" s="601">
        <v>8978.9</v>
      </c>
      <c r="AH99" s="601">
        <v>8771.8499999999985</v>
      </c>
      <c r="AI99" s="707">
        <v>8814.11</v>
      </c>
      <c r="AJ99" s="601">
        <v>0</v>
      </c>
      <c r="AK99" s="601">
        <v>0</v>
      </c>
      <c r="AL99" s="601">
        <v>0</v>
      </c>
      <c r="AM99" s="601">
        <v>0</v>
      </c>
      <c r="AN99" s="601">
        <v>0</v>
      </c>
      <c r="AO99" s="601">
        <v>14151.2</v>
      </c>
      <c r="AP99" s="601">
        <v>25129.030000000006</v>
      </c>
      <c r="AQ99" s="601">
        <v>0</v>
      </c>
      <c r="AR99" s="601">
        <v>0</v>
      </c>
      <c r="AS99" s="601">
        <v>0</v>
      </c>
      <c r="AT99" s="601">
        <v>0</v>
      </c>
      <c r="AU99" s="601">
        <v>0</v>
      </c>
      <c r="AV99" s="602">
        <v>0</v>
      </c>
      <c r="AW99" s="602">
        <v>0</v>
      </c>
      <c r="AX99" s="602">
        <v>0</v>
      </c>
      <c r="AY99" s="602">
        <v>0</v>
      </c>
      <c r="AZ99" s="602">
        <v>0</v>
      </c>
      <c r="BA99" s="602">
        <v>0</v>
      </c>
      <c r="BB99" s="707">
        <v>0</v>
      </c>
      <c r="BC99" s="602">
        <v>0</v>
      </c>
      <c r="BD99" s="602">
        <v>0</v>
      </c>
      <c r="BE99" s="602">
        <v>0</v>
      </c>
      <c r="BF99" s="602">
        <v>0</v>
      </c>
      <c r="BG99" s="602">
        <v>0</v>
      </c>
      <c r="BH99" s="602">
        <v>0</v>
      </c>
      <c r="BI99" s="602">
        <v>0</v>
      </c>
      <c r="BJ99" s="602">
        <v>0</v>
      </c>
      <c r="BK99" s="602">
        <v>0</v>
      </c>
      <c r="BL99" s="602">
        <v>0</v>
      </c>
      <c r="BM99" s="602">
        <v>0</v>
      </c>
      <c r="BN99" s="602">
        <v>0</v>
      </c>
      <c r="BO99" s="602">
        <v>0</v>
      </c>
      <c r="BP99" s="602">
        <v>0</v>
      </c>
      <c r="BQ99" s="602">
        <v>0</v>
      </c>
      <c r="BR99" s="602">
        <v>0</v>
      </c>
      <c r="BS99" s="602">
        <v>0</v>
      </c>
      <c r="BT99" s="602">
        <v>0</v>
      </c>
      <c r="BU99" s="707">
        <v>0</v>
      </c>
      <c r="BV99" s="602">
        <v>0</v>
      </c>
      <c r="BW99" s="602">
        <v>0</v>
      </c>
      <c r="BX99" s="602">
        <v>0</v>
      </c>
      <c r="BY99" s="602">
        <v>0</v>
      </c>
      <c r="BZ99" s="602">
        <v>0</v>
      </c>
      <c r="CA99" s="602">
        <v>0</v>
      </c>
      <c r="CB99" s="602">
        <v>0</v>
      </c>
      <c r="CC99" s="602">
        <v>0</v>
      </c>
      <c r="CD99" s="602">
        <v>0</v>
      </c>
      <c r="CE99" s="602">
        <v>0</v>
      </c>
      <c r="CF99" s="602">
        <v>0</v>
      </c>
      <c r="CG99" s="602">
        <v>0</v>
      </c>
      <c r="CH99" s="602">
        <v>0</v>
      </c>
      <c r="CI99" s="602">
        <v>0</v>
      </c>
      <c r="CJ99" s="602">
        <v>0</v>
      </c>
      <c r="CK99" s="602">
        <v>0</v>
      </c>
      <c r="CL99" s="602">
        <v>0</v>
      </c>
      <c r="CM99" s="602">
        <v>0</v>
      </c>
      <c r="CN99" s="707">
        <v>0</v>
      </c>
      <c r="CO99" s="602">
        <v>0</v>
      </c>
      <c r="CP99" s="602">
        <v>0</v>
      </c>
      <c r="CQ99" s="602">
        <v>0</v>
      </c>
      <c r="CR99" s="602">
        <v>0</v>
      </c>
      <c r="CS99" s="602">
        <v>0</v>
      </c>
      <c r="CT99" s="602">
        <v>0</v>
      </c>
      <c r="CU99" s="602">
        <v>0</v>
      </c>
      <c r="CV99" s="602">
        <v>0</v>
      </c>
      <c r="CW99" s="602">
        <v>0</v>
      </c>
      <c r="CX99" s="602">
        <v>0</v>
      </c>
      <c r="CY99" s="602">
        <v>0</v>
      </c>
      <c r="CZ99" s="602">
        <v>0</v>
      </c>
    </row>
    <row r="100" spans="1:104" x14ac:dyDescent="0.25">
      <c r="A100" s="183">
        <v>4345</v>
      </c>
      <c r="B100" s="183">
        <v>455931</v>
      </c>
      <c r="C100" s="27">
        <v>1026286</v>
      </c>
      <c r="D100" s="14">
        <v>1245639525</v>
      </c>
      <c r="F100" s="27" t="s">
        <v>1258</v>
      </c>
      <c r="G100" s="12" t="s">
        <v>632</v>
      </c>
      <c r="H100" s="27" t="s">
        <v>1266</v>
      </c>
      <c r="I100" s="12" t="s">
        <v>633</v>
      </c>
      <c r="J100" s="601">
        <v>12270.15</v>
      </c>
      <c r="K100" s="601">
        <v>12709.35</v>
      </c>
      <c r="L100" s="601">
        <v>13307.76</v>
      </c>
      <c r="M100" s="601">
        <v>12950.91</v>
      </c>
      <c r="N100" s="601">
        <v>12846.6</v>
      </c>
      <c r="O100" s="601">
        <v>12830.130000000001</v>
      </c>
      <c r="P100" s="707">
        <v>12807</v>
      </c>
      <c r="Q100" s="601">
        <v>0</v>
      </c>
      <c r="R100" s="601">
        <v>0</v>
      </c>
      <c r="S100" s="601">
        <v>0</v>
      </c>
      <c r="T100" s="601">
        <v>0</v>
      </c>
      <c r="U100" s="601">
        <v>0</v>
      </c>
      <c r="V100" s="601">
        <v>28384.18</v>
      </c>
      <c r="W100" s="601">
        <v>20886.800000000003</v>
      </c>
      <c r="X100" s="601">
        <v>0</v>
      </c>
      <c r="Y100" s="601">
        <v>0</v>
      </c>
      <c r="Z100" s="601">
        <v>0</v>
      </c>
      <c r="AA100" s="601">
        <v>0</v>
      </c>
      <c r="AB100" s="601">
        <v>0</v>
      </c>
      <c r="AC100" s="601">
        <v>0</v>
      </c>
      <c r="AD100" s="601">
        <v>0</v>
      </c>
      <c r="AE100" s="601">
        <v>0</v>
      </c>
      <c r="AF100" s="601">
        <v>0</v>
      </c>
      <c r="AG100" s="601">
        <v>0</v>
      </c>
      <c r="AH100" s="601">
        <v>0</v>
      </c>
      <c r="AI100" s="707">
        <v>0</v>
      </c>
      <c r="AJ100" s="601">
        <v>0</v>
      </c>
      <c r="AK100" s="601">
        <v>0</v>
      </c>
      <c r="AL100" s="601">
        <v>0</v>
      </c>
      <c r="AM100" s="601">
        <v>0</v>
      </c>
      <c r="AN100" s="601">
        <v>0</v>
      </c>
      <c r="AO100" s="601">
        <v>0</v>
      </c>
      <c r="AP100" s="601">
        <v>0</v>
      </c>
      <c r="AQ100" s="601">
        <v>0</v>
      </c>
      <c r="AR100" s="601">
        <v>0</v>
      </c>
      <c r="AS100" s="601">
        <v>0</v>
      </c>
      <c r="AT100" s="601">
        <v>0</v>
      </c>
      <c r="AU100" s="601">
        <v>0</v>
      </c>
      <c r="AV100" s="602">
        <v>0</v>
      </c>
      <c r="AW100" s="602">
        <v>0</v>
      </c>
      <c r="AX100" s="602">
        <v>0</v>
      </c>
      <c r="AY100" s="602">
        <v>0</v>
      </c>
      <c r="AZ100" s="602">
        <v>0</v>
      </c>
      <c r="BA100" s="602">
        <v>0</v>
      </c>
      <c r="BB100" s="707">
        <v>0</v>
      </c>
      <c r="BC100" s="602">
        <v>0</v>
      </c>
      <c r="BD100" s="602">
        <v>0</v>
      </c>
      <c r="BE100" s="602">
        <v>0</v>
      </c>
      <c r="BF100" s="602">
        <v>0</v>
      </c>
      <c r="BG100" s="602">
        <v>0</v>
      </c>
      <c r="BH100" s="602">
        <v>0</v>
      </c>
      <c r="BI100" s="602">
        <v>0</v>
      </c>
      <c r="BJ100" s="602">
        <v>0</v>
      </c>
      <c r="BK100" s="602">
        <v>0</v>
      </c>
      <c r="BL100" s="602">
        <v>0</v>
      </c>
      <c r="BM100" s="602">
        <v>0</v>
      </c>
      <c r="BN100" s="602">
        <v>0</v>
      </c>
      <c r="BO100" s="602">
        <v>13670.1</v>
      </c>
      <c r="BP100" s="602">
        <v>14037.93</v>
      </c>
      <c r="BQ100" s="602">
        <v>15020.64</v>
      </c>
      <c r="BR100" s="602">
        <v>14949.27</v>
      </c>
      <c r="BS100" s="602">
        <v>14916.330000000002</v>
      </c>
      <c r="BT100" s="602">
        <v>14718.69</v>
      </c>
      <c r="BU100" s="707">
        <v>14639.58</v>
      </c>
      <c r="BV100" s="602">
        <v>0</v>
      </c>
      <c r="BW100" s="602">
        <v>0</v>
      </c>
      <c r="BX100" s="602">
        <v>0</v>
      </c>
      <c r="BY100" s="602">
        <v>0</v>
      </c>
      <c r="BZ100" s="602">
        <v>0</v>
      </c>
      <c r="CA100" s="602">
        <v>31676.81</v>
      </c>
      <c r="CB100" s="602">
        <v>24138.81</v>
      </c>
      <c r="CC100" s="602">
        <v>0</v>
      </c>
      <c r="CD100" s="602">
        <v>0</v>
      </c>
      <c r="CE100" s="602">
        <v>0</v>
      </c>
      <c r="CF100" s="602">
        <v>0</v>
      </c>
      <c r="CG100" s="602">
        <v>0</v>
      </c>
      <c r="CH100" s="602">
        <v>0</v>
      </c>
      <c r="CI100" s="602">
        <v>0</v>
      </c>
      <c r="CJ100" s="602">
        <v>0</v>
      </c>
      <c r="CK100" s="602">
        <v>0</v>
      </c>
      <c r="CL100" s="602">
        <v>0</v>
      </c>
      <c r="CM100" s="602">
        <v>0</v>
      </c>
      <c r="CN100" s="707">
        <v>0</v>
      </c>
      <c r="CO100" s="602">
        <v>0</v>
      </c>
      <c r="CP100" s="602">
        <v>0</v>
      </c>
      <c r="CQ100" s="602">
        <v>0</v>
      </c>
      <c r="CR100" s="602">
        <v>0</v>
      </c>
      <c r="CS100" s="602">
        <v>0</v>
      </c>
      <c r="CT100" s="602">
        <v>0</v>
      </c>
      <c r="CU100" s="602">
        <v>0</v>
      </c>
      <c r="CV100" s="602">
        <v>0</v>
      </c>
      <c r="CW100" s="602">
        <v>0</v>
      </c>
      <c r="CX100" s="602">
        <v>0</v>
      </c>
      <c r="CY100" s="602">
        <v>0</v>
      </c>
      <c r="CZ100" s="602">
        <v>0</v>
      </c>
    </row>
    <row r="101" spans="1:104" x14ac:dyDescent="0.25">
      <c r="A101" s="183">
        <v>4681</v>
      </c>
      <c r="B101" s="183">
        <v>455934</v>
      </c>
      <c r="C101" s="27">
        <v>1026566</v>
      </c>
      <c r="D101" s="14">
        <v>1235121245</v>
      </c>
      <c r="F101" s="27" t="s">
        <v>1258</v>
      </c>
      <c r="G101" s="12" t="s">
        <v>250</v>
      </c>
      <c r="H101" s="27" t="s">
        <v>1355</v>
      </c>
      <c r="I101" s="12" t="s">
        <v>251</v>
      </c>
      <c r="J101" s="601">
        <v>13588.8</v>
      </c>
      <c r="K101" s="601">
        <v>14075.2</v>
      </c>
      <c r="L101" s="601">
        <v>14737.92</v>
      </c>
      <c r="M101" s="601">
        <v>14342.720000000001</v>
      </c>
      <c r="N101" s="601">
        <v>14227.2</v>
      </c>
      <c r="O101" s="601">
        <v>14208.960000000001</v>
      </c>
      <c r="P101" s="707">
        <v>14176.390000000001</v>
      </c>
      <c r="Q101" s="601">
        <v>0</v>
      </c>
      <c r="R101" s="601">
        <v>0</v>
      </c>
      <c r="S101" s="601">
        <v>0</v>
      </c>
      <c r="T101" s="601">
        <v>0</v>
      </c>
      <c r="U101" s="601">
        <v>0</v>
      </c>
      <c r="V101" s="601">
        <v>25385.360000000004</v>
      </c>
      <c r="W101" s="601">
        <v>22755.88</v>
      </c>
      <c r="X101" s="601">
        <v>0</v>
      </c>
      <c r="Y101" s="601">
        <v>0</v>
      </c>
      <c r="Z101" s="601">
        <v>0</v>
      </c>
      <c r="AA101" s="601">
        <v>0</v>
      </c>
      <c r="AB101" s="601">
        <v>0</v>
      </c>
      <c r="AC101" s="601">
        <v>0</v>
      </c>
      <c r="AD101" s="601">
        <v>0</v>
      </c>
      <c r="AE101" s="601">
        <v>0</v>
      </c>
      <c r="AF101" s="601">
        <v>0</v>
      </c>
      <c r="AG101" s="601">
        <v>0</v>
      </c>
      <c r="AH101" s="601">
        <v>0</v>
      </c>
      <c r="AI101" s="707">
        <v>0</v>
      </c>
      <c r="AJ101" s="601">
        <v>0</v>
      </c>
      <c r="AK101" s="601">
        <v>0</v>
      </c>
      <c r="AL101" s="601">
        <v>0</v>
      </c>
      <c r="AM101" s="601">
        <v>0</v>
      </c>
      <c r="AN101" s="601">
        <v>0</v>
      </c>
      <c r="AO101" s="601">
        <v>0</v>
      </c>
      <c r="AP101" s="601">
        <v>0</v>
      </c>
      <c r="AQ101" s="601">
        <v>0</v>
      </c>
      <c r="AR101" s="601">
        <v>0</v>
      </c>
      <c r="AS101" s="601">
        <v>0</v>
      </c>
      <c r="AT101" s="601">
        <v>0</v>
      </c>
      <c r="AU101" s="601">
        <v>0</v>
      </c>
      <c r="AV101" s="602">
        <v>0</v>
      </c>
      <c r="AW101" s="602">
        <v>0</v>
      </c>
      <c r="AX101" s="602">
        <v>0</v>
      </c>
      <c r="AY101" s="602">
        <v>0</v>
      </c>
      <c r="AZ101" s="602">
        <v>0</v>
      </c>
      <c r="BA101" s="602">
        <v>0</v>
      </c>
      <c r="BB101" s="707">
        <v>0</v>
      </c>
      <c r="BC101" s="602">
        <v>0</v>
      </c>
      <c r="BD101" s="602">
        <v>0</v>
      </c>
      <c r="BE101" s="602">
        <v>0</v>
      </c>
      <c r="BF101" s="602">
        <v>0</v>
      </c>
      <c r="BG101" s="602">
        <v>0</v>
      </c>
      <c r="BH101" s="602">
        <v>0</v>
      </c>
      <c r="BI101" s="602">
        <v>0</v>
      </c>
      <c r="BJ101" s="602">
        <v>0</v>
      </c>
      <c r="BK101" s="602">
        <v>0</v>
      </c>
      <c r="BL101" s="602">
        <v>0</v>
      </c>
      <c r="BM101" s="602">
        <v>0</v>
      </c>
      <c r="BN101" s="602">
        <v>0</v>
      </c>
      <c r="BO101" s="602">
        <v>15139.2</v>
      </c>
      <c r="BP101" s="602">
        <v>15546.560000000001</v>
      </c>
      <c r="BQ101" s="602">
        <v>16634.88</v>
      </c>
      <c r="BR101" s="602">
        <v>16555.84</v>
      </c>
      <c r="BS101" s="602">
        <v>16519.36</v>
      </c>
      <c r="BT101" s="602">
        <v>16300.48</v>
      </c>
      <c r="BU101" s="707">
        <v>16204.850000000002</v>
      </c>
      <c r="BV101" s="602">
        <v>0</v>
      </c>
      <c r="BW101" s="602">
        <v>0</v>
      </c>
      <c r="BX101" s="602">
        <v>0</v>
      </c>
      <c r="BY101" s="602">
        <v>0</v>
      </c>
      <c r="BZ101" s="602">
        <v>0</v>
      </c>
      <c r="CA101" s="602">
        <v>28330.12</v>
      </c>
      <c r="CB101" s="602">
        <v>26276.46</v>
      </c>
      <c r="CC101" s="602">
        <v>0</v>
      </c>
      <c r="CD101" s="602">
        <v>0</v>
      </c>
      <c r="CE101" s="602">
        <v>0</v>
      </c>
      <c r="CF101" s="602">
        <v>0</v>
      </c>
      <c r="CG101" s="602">
        <v>0</v>
      </c>
      <c r="CH101" s="602">
        <v>0</v>
      </c>
      <c r="CI101" s="602">
        <v>0</v>
      </c>
      <c r="CJ101" s="602">
        <v>0</v>
      </c>
      <c r="CK101" s="602">
        <v>0</v>
      </c>
      <c r="CL101" s="602">
        <v>0</v>
      </c>
      <c r="CM101" s="602">
        <v>0</v>
      </c>
      <c r="CN101" s="707">
        <v>0</v>
      </c>
      <c r="CO101" s="602">
        <v>0</v>
      </c>
      <c r="CP101" s="602">
        <v>0</v>
      </c>
      <c r="CQ101" s="602">
        <v>0</v>
      </c>
      <c r="CR101" s="602">
        <v>0</v>
      </c>
      <c r="CS101" s="602">
        <v>0</v>
      </c>
      <c r="CT101" s="602">
        <v>0</v>
      </c>
      <c r="CU101" s="602">
        <v>0</v>
      </c>
      <c r="CV101" s="602">
        <v>0</v>
      </c>
      <c r="CW101" s="602">
        <v>0</v>
      </c>
      <c r="CX101" s="602">
        <v>0</v>
      </c>
      <c r="CY101" s="602">
        <v>0</v>
      </c>
      <c r="CZ101" s="602">
        <v>0</v>
      </c>
    </row>
    <row r="102" spans="1:104" x14ac:dyDescent="0.25">
      <c r="A102" s="183">
        <v>4672</v>
      </c>
      <c r="B102" s="183">
        <v>455936</v>
      </c>
      <c r="C102" s="27">
        <v>1026295</v>
      </c>
      <c r="D102" s="14">
        <v>1154319853</v>
      </c>
      <c r="F102" s="27" t="s">
        <v>1258</v>
      </c>
      <c r="G102" s="12" t="s">
        <v>3328</v>
      </c>
      <c r="H102" s="27" t="s">
        <v>3329</v>
      </c>
      <c r="I102" s="12" t="s">
        <v>783</v>
      </c>
      <c r="J102" s="601">
        <v>7353.15</v>
      </c>
      <c r="K102" s="601">
        <v>7616.35</v>
      </c>
      <c r="L102" s="601">
        <v>7974.96</v>
      </c>
      <c r="M102" s="601">
        <v>7761.1100000000006</v>
      </c>
      <c r="N102" s="601">
        <v>7698.6</v>
      </c>
      <c r="O102" s="601">
        <v>7688.7300000000005</v>
      </c>
      <c r="P102" s="707">
        <v>7679.23</v>
      </c>
      <c r="Q102" s="601">
        <v>0</v>
      </c>
      <c r="R102" s="601">
        <v>0</v>
      </c>
      <c r="S102" s="601">
        <v>0</v>
      </c>
      <c r="T102" s="601">
        <v>0</v>
      </c>
      <c r="U102" s="601">
        <v>0</v>
      </c>
      <c r="V102" s="601">
        <v>17016.560000000001</v>
      </c>
      <c r="W102" s="601">
        <v>17235.82</v>
      </c>
      <c r="X102" s="601">
        <v>0</v>
      </c>
      <c r="Y102" s="601">
        <v>0</v>
      </c>
      <c r="Z102" s="601">
        <v>0</v>
      </c>
      <c r="AA102" s="601">
        <v>0</v>
      </c>
      <c r="AB102" s="601">
        <v>0</v>
      </c>
      <c r="AC102" s="601">
        <v>0</v>
      </c>
      <c r="AD102" s="601">
        <v>0</v>
      </c>
      <c r="AE102" s="601">
        <v>0</v>
      </c>
      <c r="AF102" s="601">
        <v>0</v>
      </c>
      <c r="AG102" s="601">
        <v>0</v>
      </c>
      <c r="AH102" s="601">
        <v>0</v>
      </c>
      <c r="AI102" s="707">
        <v>0</v>
      </c>
      <c r="AJ102" s="601">
        <v>0</v>
      </c>
      <c r="AK102" s="601">
        <v>0</v>
      </c>
      <c r="AL102" s="601">
        <v>0</v>
      </c>
      <c r="AM102" s="601">
        <v>0</v>
      </c>
      <c r="AN102" s="601">
        <v>0</v>
      </c>
      <c r="AO102" s="601">
        <v>0</v>
      </c>
      <c r="AP102" s="601">
        <v>0</v>
      </c>
      <c r="AQ102" s="601">
        <v>0</v>
      </c>
      <c r="AR102" s="601">
        <v>0</v>
      </c>
      <c r="AS102" s="601">
        <v>0</v>
      </c>
      <c r="AT102" s="601">
        <v>0</v>
      </c>
      <c r="AU102" s="601">
        <v>0</v>
      </c>
      <c r="AV102" s="602">
        <v>0</v>
      </c>
      <c r="AW102" s="602">
        <v>0</v>
      </c>
      <c r="AX102" s="602">
        <v>0</v>
      </c>
      <c r="AY102" s="602">
        <v>0</v>
      </c>
      <c r="AZ102" s="602">
        <v>0</v>
      </c>
      <c r="BA102" s="602">
        <v>0</v>
      </c>
      <c r="BB102" s="707">
        <v>0</v>
      </c>
      <c r="BC102" s="602">
        <v>0</v>
      </c>
      <c r="BD102" s="602">
        <v>0</v>
      </c>
      <c r="BE102" s="602">
        <v>0</v>
      </c>
      <c r="BF102" s="602">
        <v>0</v>
      </c>
      <c r="BG102" s="602">
        <v>0</v>
      </c>
      <c r="BH102" s="602">
        <v>0</v>
      </c>
      <c r="BI102" s="602">
        <v>0</v>
      </c>
      <c r="BJ102" s="602">
        <v>0</v>
      </c>
      <c r="BK102" s="602">
        <v>0</v>
      </c>
      <c r="BL102" s="602">
        <v>0</v>
      </c>
      <c r="BM102" s="602">
        <v>0</v>
      </c>
      <c r="BN102" s="602">
        <v>0</v>
      </c>
      <c r="BO102" s="602">
        <v>8192.1</v>
      </c>
      <c r="BP102" s="602">
        <v>8412.5300000000007</v>
      </c>
      <c r="BQ102" s="602">
        <v>9001.44</v>
      </c>
      <c r="BR102" s="602">
        <v>8958.6700000000019</v>
      </c>
      <c r="BS102" s="602">
        <v>8938.9299999999985</v>
      </c>
      <c r="BT102" s="602">
        <v>8820.4900000000016</v>
      </c>
      <c r="BU102" s="707">
        <v>8778.1099999999988</v>
      </c>
      <c r="BV102" s="602">
        <v>0</v>
      </c>
      <c r="BW102" s="602">
        <v>0</v>
      </c>
      <c r="BX102" s="602">
        <v>0</v>
      </c>
      <c r="BY102" s="602">
        <v>0</v>
      </c>
      <c r="BZ102" s="602">
        <v>0</v>
      </c>
      <c r="CA102" s="602">
        <v>18990.519999999997</v>
      </c>
      <c r="CB102" s="602">
        <v>19893.430000000004</v>
      </c>
      <c r="CC102" s="602">
        <v>0</v>
      </c>
      <c r="CD102" s="602">
        <v>0</v>
      </c>
      <c r="CE102" s="602">
        <v>0</v>
      </c>
      <c r="CF102" s="602">
        <v>0</v>
      </c>
      <c r="CG102" s="602">
        <v>0</v>
      </c>
      <c r="CH102" s="602">
        <v>0</v>
      </c>
      <c r="CI102" s="602">
        <v>0</v>
      </c>
      <c r="CJ102" s="602">
        <v>0</v>
      </c>
      <c r="CK102" s="602">
        <v>0</v>
      </c>
      <c r="CL102" s="602">
        <v>0</v>
      </c>
      <c r="CM102" s="602">
        <v>0</v>
      </c>
      <c r="CN102" s="707">
        <v>0</v>
      </c>
      <c r="CO102" s="602">
        <v>0</v>
      </c>
      <c r="CP102" s="602">
        <v>0</v>
      </c>
      <c r="CQ102" s="602">
        <v>0</v>
      </c>
      <c r="CR102" s="602">
        <v>0</v>
      </c>
      <c r="CS102" s="602">
        <v>0</v>
      </c>
      <c r="CT102" s="602">
        <v>0</v>
      </c>
      <c r="CU102" s="602">
        <v>0</v>
      </c>
      <c r="CV102" s="602">
        <v>0</v>
      </c>
      <c r="CW102" s="602">
        <v>0</v>
      </c>
      <c r="CX102" s="602">
        <v>0</v>
      </c>
      <c r="CY102" s="602">
        <v>0</v>
      </c>
      <c r="CZ102" s="602">
        <v>0</v>
      </c>
    </row>
    <row r="103" spans="1:104" x14ac:dyDescent="0.25">
      <c r="A103" s="183">
        <v>4347</v>
      </c>
      <c r="B103" s="183">
        <v>455940</v>
      </c>
      <c r="C103" s="27">
        <v>1025904</v>
      </c>
      <c r="D103" s="14">
        <v>1659353589</v>
      </c>
      <c r="F103" s="27" t="s">
        <v>1272</v>
      </c>
      <c r="G103" s="12" t="s">
        <v>636</v>
      </c>
      <c r="H103" s="27" t="s">
        <v>1420</v>
      </c>
      <c r="I103" s="12" t="s">
        <v>637</v>
      </c>
      <c r="J103" s="601">
        <v>24664.799999999999</v>
      </c>
      <c r="K103" s="601">
        <v>25335.599999999999</v>
      </c>
      <c r="L103" s="601">
        <v>25877.4</v>
      </c>
      <c r="M103" s="601">
        <v>25696.799999999999</v>
      </c>
      <c r="N103" s="601">
        <v>24329.4</v>
      </c>
      <c r="O103" s="601">
        <v>25309.800000000003</v>
      </c>
      <c r="P103" s="707">
        <v>23989.47</v>
      </c>
      <c r="Q103" s="601">
        <v>0</v>
      </c>
      <c r="R103" s="601">
        <v>0</v>
      </c>
      <c r="S103" s="601">
        <v>0</v>
      </c>
      <c r="T103" s="601">
        <v>0</v>
      </c>
      <c r="U103" s="601">
        <v>0</v>
      </c>
      <c r="V103" s="601">
        <v>71760.400000000009</v>
      </c>
      <c r="W103" s="601">
        <v>71588.2</v>
      </c>
      <c r="X103" s="601">
        <v>0</v>
      </c>
      <c r="Y103" s="601">
        <v>0</v>
      </c>
      <c r="Z103" s="601">
        <v>0</v>
      </c>
      <c r="AA103" s="601">
        <v>0</v>
      </c>
      <c r="AB103" s="601">
        <v>0</v>
      </c>
      <c r="AC103" s="601">
        <v>0</v>
      </c>
      <c r="AD103" s="601">
        <v>0</v>
      </c>
      <c r="AE103" s="601">
        <v>0</v>
      </c>
      <c r="AF103" s="601">
        <v>0</v>
      </c>
      <c r="AG103" s="601">
        <v>0</v>
      </c>
      <c r="AH103" s="601">
        <v>0</v>
      </c>
      <c r="AI103" s="707">
        <v>0</v>
      </c>
      <c r="AJ103" s="601">
        <v>0</v>
      </c>
      <c r="AK103" s="601">
        <v>0</v>
      </c>
      <c r="AL103" s="601">
        <v>0</v>
      </c>
      <c r="AM103" s="601">
        <v>0</v>
      </c>
      <c r="AN103" s="601">
        <v>0</v>
      </c>
      <c r="AO103" s="601">
        <v>0</v>
      </c>
      <c r="AP103" s="601">
        <v>0</v>
      </c>
      <c r="AQ103" s="601">
        <v>0</v>
      </c>
      <c r="AR103" s="601">
        <v>0</v>
      </c>
      <c r="AS103" s="601">
        <v>0</v>
      </c>
      <c r="AT103" s="601">
        <v>0</v>
      </c>
      <c r="AU103" s="601">
        <v>0</v>
      </c>
      <c r="AV103" s="602">
        <v>0</v>
      </c>
      <c r="AW103" s="602">
        <v>0</v>
      </c>
      <c r="AX103" s="602">
        <v>0</v>
      </c>
      <c r="AY103" s="602">
        <v>0</v>
      </c>
      <c r="AZ103" s="602">
        <v>0</v>
      </c>
      <c r="BA103" s="602">
        <v>0</v>
      </c>
      <c r="BB103" s="707">
        <v>0</v>
      </c>
      <c r="BC103" s="602">
        <v>0</v>
      </c>
      <c r="BD103" s="602">
        <v>0</v>
      </c>
      <c r="BE103" s="602">
        <v>0</v>
      </c>
      <c r="BF103" s="602">
        <v>0</v>
      </c>
      <c r="BG103" s="602">
        <v>0</v>
      </c>
      <c r="BH103" s="602">
        <v>0</v>
      </c>
      <c r="BI103" s="602">
        <v>0</v>
      </c>
      <c r="BJ103" s="602">
        <v>0</v>
      </c>
      <c r="BK103" s="602">
        <v>0</v>
      </c>
      <c r="BL103" s="602">
        <v>0</v>
      </c>
      <c r="BM103" s="602">
        <v>0</v>
      </c>
      <c r="BN103" s="602">
        <v>0</v>
      </c>
      <c r="BO103" s="602">
        <v>17647.2</v>
      </c>
      <c r="BP103" s="602">
        <v>18524.400000000001</v>
      </c>
      <c r="BQ103" s="602">
        <v>19221.000000000004</v>
      </c>
      <c r="BR103" s="602">
        <v>18988.8</v>
      </c>
      <c r="BS103" s="602">
        <v>19788.600000000002</v>
      </c>
      <c r="BT103" s="602">
        <v>20175.600000000002</v>
      </c>
      <c r="BU103" s="707">
        <v>19584.330000000002</v>
      </c>
      <c r="BV103" s="602">
        <v>0</v>
      </c>
      <c r="BW103" s="602">
        <v>0</v>
      </c>
      <c r="BX103" s="602">
        <v>0</v>
      </c>
      <c r="BY103" s="602">
        <v>0</v>
      </c>
      <c r="BZ103" s="602">
        <v>0</v>
      </c>
      <c r="CA103" s="602">
        <v>52386.8</v>
      </c>
      <c r="CB103" s="602">
        <v>56021</v>
      </c>
      <c r="CC103" s="602">
        <v>0</v>
      </c>
      <c r="CD103" s="602">
        <v>0</v>
      </c>
      <c r="CE103" s="602">
        <v>0</v>
      </c>
      <c r="CF103" s="602">
        <v>0</v>
      </c>
      <c r="CG103" s="602">
        <v>0</v>
      </c>
      <c r="CH103" s="602">
        <v>0</v>
      </c>
      <c r="CI103" s="602">
        <v>0</v>
      </c>
      <c r="CJ103" s="602">
        <v>0</v>
      </c>
      <c r="CK103" s="602">
        <v>0</v>
      </c>
      <c r="CL103" s="602">
        <v>0</v>
      </c>
      <c r="CM103" s="602">
        <v>0</v>
      </c>
      <c r="CN103" s="707">
        <v>0</v>
      </c>
      <c r="CO103" s="602">
        <v>0</v>
      </c>
      <c r="CP103" s="602">
        <v>0</v>
      </c>
      <c r="CQ103" s="602">
        <v>0</v>
      </c>
      <c r="CR103" s="602">
        <v>0</v>
      </c>
      <c r="CS103" s="602">
        <v>0</v>
      </c>
      <c r="CT103" s="602">
        <v>0</v>
      </c>
      <c r="CU103" s="602">
        <v>0</v>
      </c>
      <c r="CV103" s="602">
        <v>0</v>
      </c>
      <c r="CW103" s="602">
        <v>0</v>
      </c>
      <c r="CX103" s="602">
        <v>0</v>
      </c>
      <c r="CY103" s="602">
        <v>0</v>
      </c>
      <c r="CZ103" s="602">
        <v>0</v>
      </c>
    </row>
    <row r="104" spans="1:104" x14ac:dyDescent="0.25">
      <c r="A104" s="183">
        <v>4645</v>
      </c>
      <c r="B104" s="183">
        <v>455946</v>
      </c>
      <c r="C104" s="27">
        <v>1026046</v>
      </c>
      <c r="D104" s="14">
        <v>1881648103</v>
      </c>
      <c r="F104" s="27" t="s">
        <v>1258</v>
      </c>
      <c r="G104" s="12" t="s">
        <v>768</v>
      </c>
      <c r="H104" s="27" t="s">
        <v>1420</v>
      </c>
      <c r="I104" s="12" t="s">
        <v>769</v>
      </c>
      <c r="J104" s="601">
        <v>11733.75</v>
      </c>
      <c r="K104" s="601">
        <v>12153.75</v>
      </c>
      <c r="L104" s="601">
        <v>12726</v>
      </c>
      <c r="M104" s="601">
        <v>12384.75</v>
      </c>
      <c r="N104" s="601">
        <v>12285</v>
      </c>
      <c r="O104" s="601">
        <v>12269.25</v>
      </c>
      <c r="P104" s="707">
        <v>12249.960000000001</v>
      </c>
      <c r="Q104" s="601">
        <v>0</v>
      </c>
      <c r="R104" s="601">
        <v>0</v>
      </c>
      <c r="S104" s="601">
        <v>0</v>
      </c>
      <c r="T104" s="601">
        <v>0</v>
      </c>
      <c r="U104" s="601">
        <v>0</v>
      </c>
      <c r="V104" s="601">
        <v>34800.26</v>
      </c>
      <c r="W104" s="601">
        <v>20154.04</v>
      </c>
      <c r="X104" s="601">
        <v>0</v>
      </c>
      <c r="Y104" s="601">
        <v>0</v>
      </c>
      <c r="Z104" s="601">
        <v>0</v>
      </c>
      <c r="AA104" s="601">
        <v>0</v>
      </c>
      <c r="AB104" s="601">
        <v>0</v>
      </c>
      <c r="AC104" s="601">
        <v>0</v>
      </c>
      <c r="AD104" s="601">
        <v>0</v>
      </c>
      <c r="AE104" s="601">
        <v>0</v>
      </c>
      <c r="AF104" s="601">
        <v>0</v>
      </c>
      <c r="AG104" s="601">
        <v>0</v>
      </c>
      <c r="AH104" s="601">
        <v>0</v>
      </c>
      <c r="AI104" s="707">
        <v>0</v>
      </c>
      <c r="AJ104" s="601">
        <v>0</v>
      </c>
      <c r="AK104" s="601">
        <v>0</v>
      </c>
      <c r="AL104" s="601">
        <v>0</v>
      </c>
      <c r="AM104" s="601">
        <v>0</v>
      </c>
      <c r="AN104" s="601">
        <v>0</v>
      </c>
      <c r="AO104" s="601">
        <v>0</v>
      </c>
      <c r="AP104" s="601">
        <v>0</v>
      </c>
      <c r="AQ104" s="601">
        <v>0</v>
      </c>
      <c r="AR104" s="601">
        <v>0</v>
      </c>
      <c r="AS104" s="601">
        <v>0</v>
      </c>
      <c r="AT104" s="601">
        <v>0</v>
      </c>
      <c r="AU104" s="601">
        <v>0</v>
      </c>
      <c r="AV104" s="602">
        <v>0</v>
      </c>
      <c r="AW104" s="602">
        <v>0</v>
      </c>
      <c r="AX104" s="602">
        <v>0</v>
      </c>
      <c r="AY104" s="602">
        <v>0</v>
      </c>
      <c r="AZ104" s="602">
        <v>0</v>
      </c>
      <c r="BA104" s="602">
        <v>0</v>
      </c>
      <c r="BB104" s="707">
        <v>0</v>
      </c>
      <c r="BC104" s="602">
        <v>0</v>
      </c>
      <c r="BD104" s="602">
        <v>0</v>
      </c>
      <c r="BE104" s="602">
        <v>0</v>
      </c>
      <c r="BF104" s="602">
        <v>0</v>
      </c>
      <c r="BG104" s="602">
        <v>0</v>
      </c>
      <c r="BH104" s="602">
        <v>0</v>
      </c>
      <c r="BI104" s="602">
        <v>0</v>
      </c>
      <c r="BJ104" s="602">
        <v>0</v>
      </c>
      <c r="BK104" s="602">
        <v>0</v>
      </c>
      <c r="BL104" s="602">
        <v>0</v>
      </c>
      <c r="BM104" s="602">
        <v>0</v>
      </c>
      <c r="BN104" s="602">
        <v>0</v>
      </c>
      <c r="BO104" s="602">
        <v>13072.5</v>
      </c>
      <c r="BP104" s="602">
        <v>13424.25</v>
      </c>
      <c r="BQ104" s="602">
        <v>14364</v>
      </c>
      <c r="BR104" s="602">
        <v>14295.75</v>
      </c>
      <c r="BS104" s="602">
        <v>14264.25</v>
      </c>
      <c r="BT104" s="602">
        <v>14075.25</v>
      </c>
      <c r="BU104" s="707">
        <v>14002.86</v>
      </c>
      <c r="BV104" s="602">
        <v>0</v>
      </c>
      <c r="BW104" s="602">
        <v>0</v>
      </c>
      <c r="BX104" s="602">
        <v>0</v>
      </c>
      <c r="BY104" s="602">
        <v>0</v>
      </c>
      <c r="BZ104" s="602">
        <v>0</v>
      </c>
      <c r="CA104" s="602">
        <v>38837.17</v>
      </c>
      <c r="CB104" s="602">
        <v>23321.99</v>
      </c>
      <c r="CC104" s="602">
        <v>0</v>
      </c>
      <c r="CD104" s="602">
        <v>0</v>
      </c>
      <c r="CE104" s="602">
        <v>0</v>
      </c>
      <c r="CF104" s="602">
        <v>0</v>
      </c>
      <c r="CG104" s="602">
        <v>0</v>
      </c>
      <c r="CH104" s="602">
        <v>0</v>
      </c>
      <c r="CI104" s="602">
        <v>0</v>
      </c>
      <c r="CJ104" s="602">
        <v>0</v>
      </c>
      <c r="CK104" s="602">
        <v>0</v>
      </c>
      <c r="CL104" s="602">
        <v>0</v>
      </c>
      <c r="CM104" s="602">
        <v>0</v>
      </c>
      <c r="CN104" s="707">
        <v>0</v>
      </c>
      <c r="CO104" s="602">
        <v>0</v>
      </c>
      <c r="CP104" s="602">
        <v>0</v>
      </c>
      <c r="CQ104" s="602">
        <v>0</v>
      </c>
      <c r="CR104" s="602">
        <v>0</v>
      </c>
      <c r="CS104" s="602">
        <v>0</v>
      </c>
      <c r="CT104" s="602">
        <v>0</v>
      </c>
      <c r="CU104" s="602">
        <v>0</v>
      </c>
      <c r="CV104" s="602">
        <v>0</v>
      </c>
      <c r="CW104" s="602">
        <v>0</v>
      </c>
      <c r="CX104" s="602">
        <v>0</v>
      </c>
      <c r="CY104" s="602">
        <v>0</v>
      </c>
      <c r="CZ104" s="602">
        <v>0</v>
      </c>
    </row>
    <row r="105" spans="1:104" x14ac:dyDescent="0.25">
      <c r="A105" s="183">
        <v>4906</v>
      </c>
      <c r="B105" s="183">
        <v>455951</v>
      </c>
      <c r="C105" s="27">
        <v>1026563</v>
      </c>
      <c r="D105" s="14">
        <v>1841697851</v>
      </c>
      <c r="F105" s="27" t="s">
        <v>1274</v>
      </c>
      <c r="G105" s="12" t="s">
        <v>296</v>
      </c>
      <c r="H105" s="27" t="s">
        <v>1295</v>
      </c>
      <c r="I105" s="12" t="s">
        <v>297</v>
      </c>
      <c r="J105" s="601">
        <v>0</v>
      </c>
      <c r="K105" s="601">
        <v>0</v>
      </c>
      <c r="L105" s="601">
        <v>0</v>
      </c>
      <c r="M105" s="601">
        <v>0</v>
      </c>
      <c r="N105" s="601">
        <v>0</v>
      </c>
      <c r="O105" s="601">
        <v>0</v>
      </c>
      <c r="P105" s="707">
        <v>0</v>
      </c>
      <c r="Q105" s="601">
        <v>0</v>
      </c>
      <c r="R105" s="601">
        <v>0</v>
      </c>
      <c r="S105" s="601">
        <v>0</v>
      </c>
      <c r="T105" s="601">
        <v>0</v>
      </c>
      <c r="U105" s="601">
        <v>0</v>
      </c>
      <c r="V105" s="601">
        <v>0</v>
      </c>
      <c r="W105" s="601">
        <v>0</v>
      </c>
      <c r="X105" s="601">
        <v>0</v>
      </c>
      <c r="Y105" s="601">
        <v>0</v>
      </c>
      <c r="Z105" s="601">
        <v>0</v>
      </c>
      <c r="AA105" s="601">
        <v>0</v>
      </c>
      <c r="AB105" s="601">
        <v>0</v>
      </c>
      <c r="AC105" s="601">
        <v>0</v>
      </c>
      <c r="AD105" s="601">
        <v>0</v>
      </c>
      <c r="AE105" s="601">
        <v>0</v>
      </c>
      <c r="AF105" s="601">
        <v>0</v>
      </c>
      <c r="AG105" s="601">
        <v>0</v>
      </c>
      <c r="AH105" s="601">
        <v>0</v>
      </c>
      <c r="AI105" s="707">
        <v>0</v>
      </c>
      <c r="AJ105" s="601">
        <v>0</v>
      </c>
      <c r="AK105" s="601">
        <v>0</v>
      </c>
      <c r="AL105" s="601">
        <v>0</v>
      </c>
      <c r="AM105" s="601">
        <v>0</v>
      </c>
      <c r="AN105" s="601">
        <v>0</v>
      </c>
      <c r="AO105" s="601">
        <v>0</v>
      </c>
      <c r="AP105" s="601">
        <v>0</v>
      </c>
      <c r="AQ105" s="601">
        <v>0</v>
      </c>
      <c r="AR105" s="601">
        <v>0</v>
      </c>
      <c r="AS105" s="601">
        <v>0</v>
      </c>
      <c r="AT105" s="601">
        <v>0</v>
      </c>
      <c r="AU105" s="601">
        <v>0</v>
      </c>
      <c r="AV105" s="602">
        <v>0</v>
      </c>
      <c r="AW105" s="602">
        <v>0</v>
      </c>
      <c r="AX105" s="602">
        <v>0</v>
      </c>
      <c r="AY105" s="602">
        <v>0</v>
      </c>
      <c r="AZ105" s="602">
        <v>0</v>
      </c>
      <c r="BA105" s="602">
        <v>0</v>
      </c>
      <c r="BB105" s="707">
        <v>0</v>
      </c>
      <c r="BC105" s="602">
        <v>0</v>
      </c>
      <c r="BD105" s="602">
        <v>0</v>
      </c>
      <c r="BE105" s="602">
        <v>0</v>
      </c>
      <c r="BF105" s="602">
        <v>0</v>
      </c>
      <c r="BG105" s="602">
        <v>0</v>
      </c>
      <c r="BH105" s="602">
        <v>0</v>
      </c>
      <c r="BI105" s="602">
        <v>0</v>
      </c>
      <c r="BJ105" s="602">
        <v>0</v>
      </c>
      <c r="BK105" s="602">
        <v>0</v>
      </c>
      <c r="BL105" s="602">
        <v>0</v>
      </c>
      <c r="BM105" s="602">
        <v>0</v>
      </c>
      <c r="BN105" s="602">
        <v>0</v>
      </c>
      <c r="BO105" s="602">
        <v>6729.6399999999994</v>
      </c>
      <c r="BP105" s="602">
        <v>6643.32</v>
      </c>
      <c r="BQ105" s="602">
        <v>7466.6799999999994</v>
      </c>
      <c r="BR105" s="602">
        <v>7277.44</v>
      </c>
      <c r="BS105" s="602">
        <v>7191.12</v>
      </c>
      <c r="BT105" s="602">
        <v>7091.5199999999995</v>
      </c>
      <c r="BU105" s="707">
        <v>6918.74</v>
      </c>
      <c r="BV105" s="602">
        <v>0</v>
      </c>
      <c r="BW105" s="602">
        <v>0</v>
      </c>
      <c r="BX105" s="602">
        <v>0</v>
      </c>
      <c r="BY105" s="602">
        <v>0</v>
      </c>
      <c r="BZ105" s="602">
        <v>0</v>
      </c>
      <c r="CA105" s="602">
        <v>15378.650000000001</v>
      </c>
      <c r="CB105" s="602">
        <v>7164.420000000001</v>
      </c>
      <c r="CC105" s="602">
        <v>0</v>
      </c>
      <c r="CD105" s="602">
        <v>0</v>
      </c>
      <c r="CE105" s="602">
        <v>0</v>
      </c>
      <c r="CF105" s="602">
        <v>0</v>
      </c>
      <c r="CG105" s="602">
        <v>0</v>
      </c>
      <c r="CH105" s="602">
        <v>8140.6399999999994</v>
      </c>
      <c r="CI105" s="602">
        <v>8007.8399999999992</v>
      </c>
      <c r="CJ105" s="602">
        <v>8751.52</v>
      </c>
      <c r="CK105" s="602">
        <v>8708.36</v>
      </c>
      <c r="CL105" s="602">
        <v>8542.36</v>
      </c>
      <c r="CM105" s="602">
        <v>8469.32</v>
      </c>
      <c r="CN105" s="707">
        <v>8310.68</v>
      </c>
      <c r="CO105" s="602">
        <v>0</v>
      </c>
      <c r="CP105" s="602">
        <v>0</v>
      </c>
      <c r="CQ105" s="602">
        <v>0</v>
      </c>
      <c r="CR105" s="602">
        <v>0</v>
      </c>
      <c r="CS105" s="602">
        <v>0</v>
      </c>
      <c r="CT105" s="602">
        <v>18375</v>
      </c>
      <c r="CU105" s="602">
        <v>8639.94</v>
      </c>
      <c r="CV105" s="602">
        <v>0</v>
      </c>
      <c r="CW105" s="602">
        <v>0</v>
      </c>
      <c r="CX105" s="602">
        <v>0</v>
      </c>
      <c r="CY105" s="602">
        <v>0</v>
      </c>
      <c r="CZ105" s="602">
        <v>0</v>
      </c>
    </row>
    <row r="106" spans="1:104" x14ac:dyDescent="0.25">
      <c r="A106" s="183">
        <v>4910</v>
      </c>
      <c r="B106" s="183">
        <v>455954</v>
      </c>
      <c r="C106" s="27">
        <v>1026416</v>
      </c>
      <c r="D106" s="14">
        <v>1457304891</v>
      </c>
      <c r="F106" s="27" t="s">
        <v>1274</v>
      </c>
      <c r="G106" s="12" t="s">
        <v>869</v>
      </c>
      <c r="H106" s="27" t="s">
        <v>1365</v>
      </c>
      <c r="I106" s="12" t="s">
        <v>870</v>
      </c>
      <c r="J106" s="601">
        <v>0</v>
      </c>
      <c r="K106" s="601">
        <v>0</v>
      </c>
      <c r="L106" s="601">
        <v>0</v>
      </c>
      <c r="M106" s="601">
        <v>0</v>
      </c>
      <c r="N106" s="601">
        <v>0</v>
      </c>
      <c r="O106" s="601">
        <v>0</v>
      </c>
      <c r="P106" s="707">
        <v>0</v>
      </c>
      <c r="Q106" s="601">
        <v>0</v>
      </c>
      <c r="R106" s="601">
        <v>0</v>
      </c>
      <c r="S106" s="601">
        <v>0</v>
      </c>
      <c r="T106" s="601">
        <v>0</v>
      </c>
      <c r="U106" s="601">
        <v>0</v>
      </c>
      <c r="V106" s="601">
        <v>0</v>
      </c>
      <c r="W106" s="601">
        <v>0</v>
      </c>
      <c r="X106" s="601">
        <v>0</v>
      </c>
      <c r="Y106" s="601">
        <v>0</v>
      </c>
      <c r="Z106" s="601">
        <v>0</v>
      </c>
      <c r="AA106" s="601">
        <v>0</v>
      </c>
      <c r="AB106" s="601">
        <v>0</v>
      </c>
      <c r="AC106" s="601">
        <v>0</v>
      </c>
      <c r="AD106" s="601">
        <v>0</v>
      </c>
      <c r="AE106" s="601">
        <v>0</v>
      </c>
      <c r="AF106" s="601">
        <v>0</v>
      </c>
      <c r="AG106" s="601">
        <v>0</v>
      </c>
      <c r="AH106" s="601">
        <v>0</v>
      </c>
      <c r="AI106" s="707">
        <v>0</v>
      </c>
      <c r="AJ106" s="601">
        <v>0</v>
      </c>
      <c r="AK106" s="601">
        <v>0</v>
      </c>
      <c r="AL106" s="601">
        <v>0</v>
      </c>
      <c r="AM106" s="601">
        <v>0</v>
      </c>
      <c r="AN106" s="601">
        <v>0</v>
      </c>
      <c r="AO106" s="601">
        <v>0</v>
      </c>
      <c r="AP106" s="601">
        <v>0</v>
      </c>
      <c r="AQ106" s="601">
        <v>0</v>
      </c>
      <c r="AR106" s="601">
        <v>0</v>
      </c>
      <c r="AS106" s="601">
        <v>0</v>
      </c>
      <c r="AT106" s="601">
        <v>0</v>
      </c>
      <c r="AU106" s="601">
        <v>0</v>
      </c>
      <c r="AV106" s="602">
        <v>0</v>
      </c>
      <c r="AW106" s="602">
        <v>0</v>
      </c>
      <c r="AX106" s="602">
        <v>0</v>
      </c>
      <c r="AY106" s="602">
        <v>0</v>
      </c>
      <c r="AZ106" s="602">
        <v>0</v>
      </c>
      <c r="BA106" s="602">
        <v>0</v>
      </c>
      <c r="BB106" s="707">
        <v>0</v>
      </c>
      <c r="BC106" s="602">
        <v>0</v>
      </c>
      <c r="BD106" s="602">
        <v>0</v>
      </c>
      <c r="BE106" s="602">
        <v>0</v>
      </c>
      <c r="BF106" s="602">
        <v>0</v>
      </c>
      <c r="BG106" s="602">
        <v>0</v>
      </c>
      <c r="BH106" s="602">
        <v>0</v>
      </c>
      <c r="BI106" s="602">
        <v>0</v>
      </c>
      <c r="BJ106" s="602">
        <v>0</v>
      </c>
      <c r="BK106" s="602">
        <v>0</v>
      </c>
      <c r="BL106" s="602">
        <v>0</v>
      </c>
      <c r="BM106" s="602">
        <v>0</v>
      </c>
      <c r="BN106" s="602">
        <v>0</v>
      </c>
      <c r="BO106" s="602">
        <v>6283.7</v>
      </c>
      <c r="BP106" s="602">
        <v>6203.1</v>
      </c>
      <c r="BQ106" s="602">
        <v>6971.9</v>
      </c>
      <c r="BR106" s="602">
        <v>6795.2000000000007</v>
      </c>
      <c r="BS106" s="602">
        <v>6714.6</v>
      </c>
      <c r="BT106" s="602">
        <v>6621.6</v>
      </c>
      <c r="BU106" s="707">
        <v>6443.0499999999993</v>
      </c>
      <c r="BV106" s="602">
        <v>0</v>
      </c>
      <c r="BW106" s="602">
        <v>0</v>
      </c>
      <c r="BX106" s="602">
        <v>0</v>
      </c>
      <c r="BY106" s="602">
        <v>0</v>
      </c>
      <c r="BZ106" s="602">
        <v>0</v>
      </c>
      <c r="CA106" s="602">
        <v>15818.04</v>
      </c>
      <c r="CB106" s="602">
        <v>14980.64</v>
      </c>
      <c r="CC106" s="602">
        <v>0</v>
      </c>
      <c r="CD106" s="602">
        <v>0</v>
      </c>
      <c r="CE106" s="602">
        <v>0</v>
      </c>
      <c r="CF106" s="602">
        <v>0</v>
      </c>
      <c r="CG106" s="602">
        <v>0</v>
      </c>
      <c r="CH106" s="602">
        <v>7601.2</v>
      </c>
      <c r="CI106" s="602">
        <v>7477.2</v>
      </c>
      <c r="CJ106" s="602">
        <v>8171.5999999999995</v>
      </c>
      <c r="CK106" s="602">
        <v>8131.3</v>
      </c>
      <c r="CL106" s="602">
        <v>7976.3</v>
      </c>
      <c r="CM106" s="602">
        <v>7908.1</v>
      </c>
      <c r="CN106" s="707">
        <v>7739.4999999999991</v>
      </c>
      <c r="CO106" s="602">
        <v>0</v>
      </c>
      <c r="CP106" s="602">
        <v>0</v>
      </c>
      <c r="CQ106" s="602">
        <v>0</v>
      </c>
      <c r="CR106" s="602">
        <v>0</v>
      </c>
      <c r="CS106" s="602">
        <v>0</v>
      </c>
      <c r="CT106" s="602">
        <v>18900</v>
      </c>
      <c r="CU106" s="602">
        <v>17885.86</v>
      </c>
      <c r="CV106" s="602">
        <v>0</v>
      </c>
      <c r="CW106" s="602">
        <v>0</v>
      </c>
      <c r="CX106" s="602">
        <v>0</v>
      </c>
      <c r="CY106" s="602">
        <v>0</v>
      </c>
      <c r="CZ106" s="602">
        <v>0</v>
      </c>
    </row>
    <row r="107" spans="1:104" x14ac:dyDescent="0.25">
      <c r="A107" s="183">
        <v>4955</v>
      </c>
      <c r="B107" s="183">
        <v>455957</v>
      </c>
      <c r="C107" s="27">
        <v>1026274</v>
      </c>
      <c r="D107" s="14">
        <v>1568861888</v>
      </c>
      <c r="F107" s="27" t="s">
        <v>1258</v>
      </c>
      <c r="G107" s="12" t="s">
        <v>304</v>
      </c>
      <c r="H107" s="27" t="s">
        <v>1394</v>
      </c>
      <c r="I107" s="12" t="s">
        <v>305</v>
      </c>
      <c r="J107" s="601">
        <v>19288.050000000003</v>
      </c>
      <c r="K107" s="601">
        <v>19978.45</v>
      </c>
      <c r="L107" s="601">
        <v>20919.120000000003</v>
      </c>
      <c r="M107" s="601">
        <v>20358.170000000002</v>
      </c>
      <c r="N107" s="601">
        <v>20194.2</v>
      </c>
      <c r="O107" s="601">
        <v>20168.310000000001</v>
      </c>
      <c r="P107" s="707">
        <v>20116.509999999998</v>
      </c>
      <c r="Q107" s="601">
        <v>0</v>
      </c>
      <c r="R107" s="601">
        <v>0</v>
      </c>
      <c r="S107" s="601">
        <v>0</v>
      </c>
      <c r="T107" s="601">
        <v>0</v>
      </c>
      <c r="U107" s="601">
        <v>0</v>
      </c>
      <c r="V107" s="601">
        <v>57047.32</v>
      </c>
      <c r="W107" s="601">
        <v>45454.040000000008</v>
      </c>
      <c r="X107" s="601">
        <v>0</v>
      </c>
      <c r="Y107" s="601">
        <v>0</v>
      </c>
      <c r="Z107" s="601">
        <v>0</v>
      </c>
      <c r="AA107" s="601">
        <v>0</v>
      </c>
      <c r="AB107" s="601">
        <v>0</v>
      </c>
      <c r="AC107" s="601">
        <v>0</v>
      </c>
      <c r="AD107" s="601">
        <v>0</v>
      </c>
      <c r="AE107" s="601">
        <v>0</v>
      </c>
      <c r="AF107" s="601">
        <v>0</v>
      </c>
      <c r="AG107" s="601">
        <v>0</v>
      </c>
      <c r="AH107" s="601">
        <v>0</v>
      </c>
      <c r="AI107" s="707">
        <v>0</v>
      </c>
      <c r="AJ107" s="601">
        <v>0</v>
      </c>
      <c r="AK107" s="601">
        <v>0</v>
      </c>
      <c r="AL107" s="601">
        <v>0</v>
      </c>
      <c r="AM107" s="601">
        <v>0</v>
      </c>
      <c r="AN107" s="601">
        <v>0</v>
      </c>
      <c r="AO107" s="601">
        <v>0</v>
      </c>
      <c r="AP107" s="601">
        <v>0</v>
      </c>
      <c r="AQ107" s="601">
        <v>0</v>
      </c>
      <c r="AR107" s="601">
        <v>0</v>
      </c>
      <c r="AS107" s="601">
        <v>0</v>
      </c>
      <c r="AT107" s="601">
        <v>0</v>
      </c>
      <c r="AU107" s="601">
        <v>0</v>
      </c>
      <c r="AV107" s="602">
        <v>0</v>
      </c>
      <c r="AW107" s="602">
        <v>0</v>
      </c>
      <c r="AX107" s="602">
        <v>0</v>
      </c>
      <c r="AY107" s="602">
        <v>0</v>
      </c>
      <c r="AZ107" s="602">
        <v>0</v>
      </c>
      <c r="BA107" s="602">
        <v>0</v>
      </c>
      <c r="BB107" s="707">
        <v>0</v>
      </c>
      <c r="BC107" s="602">
        <v>0</v>
      </c>
      <c r="BD107" s="602">
        <v>0</v>
      </c>
      <c r="BE107" s="602">
        <v>0</v>
      </c>
      <c r="BF107" s="602">
        <v>0</v>
      </c>
      <c r="BG107" s="602">
        <v>0</v>
      </c>
      <c r="BH107" s="602">
        <v>0</v>
      </c>
      <c r="BI107" s="602">
        <v>0</v>
      </c>
      <c r="BJ107" s="602">
        <v>0</v>
      </c>
      <c r="BK107" s="602">
        <v>0</v>
      </c>
      <c r="BL107" s="602">
        <v>0</v>
      </c>
      <c r="BM107" s="602">
        <v>0</v>
      </c>
      <c r="BN107" s="602">
        <v>0</v>
      </c>
      <c r="BO107" s="602">
        <v>21488.7</v>
      </c>
      <c r="BP107" s="602">
        <v>22066.910000000003</v>
      </c>
      <c r="BQ107" s="602">
        <v>23611.680000000004</v>
      </c>
      <c r="BR107" s="602">
        <v>23499.49</v>
      </c>
      <c r="BS107" s="602">
        <v>23447.710000000003</v>
      </c>
      <c r="BT107" s="602">
        <v>23137.030000000002</v>
      </c>
      <c r="BU107" s="707">
        <v>22994.870000000003</v>
      </c>
      <c r="BV107" s="602">
        <v>0</v>
      </c>
      <c r="BW107" s="602">
        <v>0</v>
      </c>
      <c r="BX107" s="602">
        <v>0</v>
      </c>
      <c r="BY107" s="602">
        <v>0</v>
      </c>
      <c r="BZ107" s="602">
        <v>0</v>
      </c>
      <c r="CA107" s="602">
        <v>63664.94000000001</v>
      </c>
      <c r="CB107" s="602">
        <v>52511.959999999992</v>
      </c>
      <c r="CC107" s="602">
        <v>0</v>
      </c>
      <c r="CD107" s="602">
        <v>0</v>
      </c>
      <c r="CE107" s="602">
        <v>0</v>
      </c>
      <c r="CF107" s="602">
        <v>0</v>
      </c>
      <c r="CG107" s="602">
        <v>0</v>
      </c>
      <c r="CH107" s="602">
        <v>0</v>
      </c>
      <c r="CI107" s="602">
        <v>0</v>
      </c>
      <c r="CJ107" s="602">
        <v>0</v>
      </c>
      <c r="CK107" s="602">
        <v>0</v>
      </c>
      <c r="CL107" s="602">
        <v>0</v>
      </c>
      <c r="CM107" s="602">
        <v>0</v>
      </c>
      <c r="CN107" s="707">
        <v>0</v>
      </c>
      <c r="CO107" s="602">
        <v>0</v>
      </c>
      <c r="CP107" s="602">
        <v>0</v>
      </c>
      <c r="CQ107" s="602">
        <v>0</v>
      </c>
      <c r="CR107" s="602">
        <v>0</v>
      </c>
      <c r="CS107" s="602">
        <v>0</v>
      </c>
      <c r="CT107" s="602">
        <v>0</v>
      </c>
      <c r="CU107" s="602">
        <v>0</v>
      </c>
      <c r="CV107" s="602">
        <v>0</v>
      </c>
      <c r="CW107" s="602">
        <v>0</v>
      </c>
      <c r="CX107" s="602">
        <v>0</v>
      </c>
      <c r="CY107" s="602">
        <v>0</v>
      </c>
      <c r="CZ107" s="602">
        <v>0</v>
      </c>
    </row>
    <row r="108" spans="1:104" x14ac:dyDescent="0.25">
      <c r="A108" s="183">
        <v>4735</v>
      </c>
      <c r="B108" s="183">
        <v>455961</v>
      </c>
      <c r="C108" s="27">
        <v>1026239</v>
      </c>
      <c r="D108" s="14">
        <v>1114326436</v>
      </c>
      <c r="F108" s="27" t="s">
        <v>1258</v>
      </c>
      <c r="G108" s="12" t="s">
        <v>260</v>
      </c>
      <c r="H108" s="27" t="s">
        <v>1394</v>
      </c>
      <c r="I108" s="12" t="s">
        <v>261</v>
      </c>
      <c r="J108" s="601">
        <v>17567.100000000002</v>
      </c>
      <c r="K108" s="601">
        <v>18195.900000000001</v>
      </c>
      <c r="L108" s="601">
        <v>19052.64</v>
      </c>
      <c r="M108" s="601">
        <v>18541.740000000002</v>
      </c>
      <c r="N108" s="601">
        <v>18392.400000000001</v>
      </c>
      <c r="O108" s="601">
        <v>18368.82</v>
      </c>
      <c r="P108" s="707">
        <v>18329.34</v>
      </c>
      <c r="Q108" s="601">
        <v>0</v>
      </c>
      <c r="R108" s="601">
        <v>0</v>
      </c>
      <c r="S108" s="601">
        <v>0</v>
      </c>
      <c r="T108" s="601">
        <v>0</v>
      </c>
      <c r="U108" s="601">
        <v>0</v>
      </c>
      <c r="V108" s="601">
        <v>40379.460000000006</v>
      </c>
      <c r="W108" s="601">
        <v>40942.380000000005</v>
      </c>
      <c r="X108" s="601">
        <v>0</v>
      </c>
      <c r="Y108" s="601">
        <v>0</v>
      </c>
      <c r="Z108" s="601">
        <v>0</v>
      </c>
      <c r="AA108" s="601">
        <v>0</v>
      </c>
      <c r="AB108" s="601">
        <v>0</v>
      </c>
      <c r="AC108" s="601">
        <v>0</v>
      </c>
      <c r="AD108" s="601">
        <v>0</v>
      </c>
      <c r="AE108" s="601">
        <v>0</v>
      </c>
      <c r="AF108" s="601">
        <v>0</v>
      </c>
      <c r="AG108" s="601">
        <v>0</v>
      </c>
      <c r="AH108" s="601">
        <v>0</v>
      </c>
      <c r="AI108" s="707">
        <v>0</v>
      </c>
      <c r="AJ108" s="601">
        <v>0</v>
      </c>
      <c r="AK108" s="601">
        <v>0</v>
      </c>
      <c r="AL108" s="601">
        <v>0</v>
      </c>
      <c r="AM108" s="601">
        <v>0</v>
      </c>
      <c r="AN108" s="601">
        <v>0</v>
      </c>
      <c r="AO108" s="601">
        <v>0</v>
      </c>
      <c r="AP108" s="601">
        <v>0</v>
      </c>
      <c r="AQ108" s="601">
        <v>0</v>
      </c>
      <c r="AR108" s="601">
        <v>0</v>
      </c>
      <c r="AS108" s="601">
        <v>0</v>
      </c>
      <c r="AT108" s="601">
        <v>0</v>
      </c>
      <c r="AU108" s="601">
        <v>0</v>
      </c>
      <c r="AV108" s="602">
        <v>0</v>
      </c>
      <c r="AW108" s="602">
        <v>0</v>
      </c>
      <c r="AX108" s="602">
        <v>0</v>
      </c>
      <c r="AY108" s="602">
        <v>0</v>
      </c>
      <c r="AZ108" s="602">
        <v>0</v>
      </c>
      <c r="BA108" s="602">
        <v>0</v>
      </c>
      <c r="BB108" s="707">
        <v>0</v>
      </c>
      <c r="BC108" s="602">
        <v>0</v>
      </c>
      <c r="BD108" s="602">
        <v>0</v>
      </c>
      <c r="BE108" s="602">
        <v>0</v>
      </c>
      <c r="BF108" s="602">
        <v>0</v>
      </c>
      <c r="BG108" s="602">
        <v>0</v>
      </c>
      <c r="BH108" s="602">
        <v>0</v>
      </c>
      <c r="BI108" s="602">
        <v>0</v>
      </c>
      <c r="BJ108" s="602">
        <v>0</v>
      </c>
      <c r="BK108" s="602">
        <v>0</v>
      </c>
      <c r="BL108" s="602">
        <v>0</v>
      </c>
      <c r="BM108" s="602">
        <v>0</v>
      </c>
      <c r="BN108" s="602">
        <v>0</v>
      </c>
      <c r="BO108" s="602">
        <v>19571.400000000001</v>
      </c>
      <c r="BP108" s="602">
        <v>20098.02</v>
      </c>
      <c r="BQ108" s="602">
        <v>21504.960000000003</v>
      </c>
      <c r="BR108" s="602">
        <v>21402.78</v>
      </c>
      <c r="BS108" s="602">
        <v>21355.620000000003</v>
      </c>
      <c r="BT108" s="602">
        <v>21072.66</v>
      </c>
      <c r="BU108" s="707">
        <v>20952.059999999998</v>
      </c>
      <c r="BV108" s="602">
        <v>0</v>
      </c>
      <c r="BW108" s="602">
        <v>0</v>
      </c>
      <c r="BX108" s="602">
        <v>0</v>
      </c>
      <c r="BY108" s="602">
        <v>0</v>
      </c>
      <c r="BZ108" s="602">
        <v>0</v>
      </c>
      <c r="CA108" s="602">
        <v>45063.57</v>
      </c>
      <c r="CB108" s="602">
        <v>47255.160000000011</v>
      </c>
      <c r="CC108" s="602">
        <v>0</v>
      </c>
      <c r="CD108" s="602">
        <v>0</v>
      </c>
      <c r="CE108" s="602">
        <v>0</v>
      </c>
      <c r="CF108" s="602">
        <v>0</v>
      </c>
      <c r="CG108" s="602">
        <v>0</v>
      </c>
      <c r="CH108" s="602">
        <v>0</v>
      </c>
      <c r="CI108" s="602">
        <v>0</v>
      </c>
      <c r="CJ108" s="602">
        <v>0</v>
      </c>
      <c r="CK108" s="602">
        <v>0</v>
      </c>
      <c r="CL108" s="602">
        <v>0</v>
      </c>
      <c r="CM108" s="602">
        <v>0</v>
      </c>
      <c r="CN108" s="707">
        <v>0</v>
      </c>
      <c r="CO108" s="602">
        <v>0</v>
      </c>
      <c r="CP108" s="602">
        <v>0</v>
      </c>
      <c r="CQ108" s="602">
        <v>0</v>
      </c>
      <c r="CR108" s="602">
        <v>0</v>
      </c>
      <c r="CS108" s="602">
        <v>0</v>
      </c>
      <c r="CT108" s="602">
        <v>0</v>
      </c>
      <c r="CU108" s="602">
        <v>0</v>
      </c>
      <c r="CV108" s="602">
        <v>0</v>
      </c>
      <c r="CW108" s="602">
        <v>0</v>
      </c>
      <c r="CX108" s="602">
        <v>0</v>
      </c>
      <c r="CY108" s="602">
        <v>0</v>
      </c>
      <c r="CZ108" s="602">
        <v>0</v>
      </c>
    </row>
    <row r="109" spans="1:104" x14ac:dyDescent="0.25">
      <c r="A109" s="183">
        <v>4927</v>
      </c>
      <c r="B109" s="183">
        <v>455963</v>
      </c>
      <c r="C109" s="27">
        <v>1026492</v>
      </c>
      <c r="D109" s="14">
        <v>1538157300</v>
      </c>
      <c r="F109" s="27" t="s">
        <v>1296</v>
      </c>
      <c r="G109" s="12" t="s">
        <v>300</v>
      </c>
      <c r="H109" s="27" t="s">
        <v>1356</v>
      </c>
      <c r="I109" s="12" t="s">
        <v>301</v>
      </c>
      <c r="J109" s="601">
        <v>0</v>
      </c>
      <c r="K109" s="601">
        <v>0</v>
      </c>
      <c r="L109" s="601">
        <v>0</v>
      </c>
      <c r="M109" s="601">
        <v>0</v>
      </c>
      <c r="N109" s="601">
        <v>0</v>
      </c>
      <c r="O109" s="601">
        <v>0</v>
      </c>
      <c r="P109" s="707">
        <v>0</v>
      </c>
      <c r="Q109" s="601">
        <v>0</v>
      </c>
      <c r="R109" s="601">
        <v>0</v>
      </c>
      <c r="S109" s="601">
        <v>0</v>
      </c>
      <c r="T109" s="601">
        <v>0</v>
      </c>
      <c r="U109" s="601">
        <v>0</v>
      </c>
      <c r="V109" s="601">
        <v>0</v>
      </c>
      <c r="W109" s="601">
        <v>0</v>
      </c>
      <c r="X109" s="601">
        <v>0</v>
      </c>
      <c r="Y109" s="601">
        <v>0</v>
      </c>
      <c r="Z109" s="601">
        <v>0</v>
      </c>
      <c r="AA109" s="601">
        <v>0</v>
      </c>
      <c r="AB109" s="601">
        <v>0</v>
      </c>
      <c r="AC109" s="601">
        <v>9184.6</v>
      </c>
      <c r="AD109" s="601">
        <v>9215</v>
      </c>
      <c r="AE109" s="601">
        <v>9800.2000000000007</v>
      </c>
      <c r="AF109" s="601">
        <v>9864.7999999999993</v>
      </c>
      <c r="AG109" s="601">
        <v>9682.4</v>
      </c>
      <c r="AH109" s="601">
        <v>9663.4</v>
      </c>
      <c r="AI109" s="707">
        <v>9485.34</v>
      </c>
      <c r="AJ109" s="601">
        <v>0</v>
      </c>
      <c r="AK109" s="601">
        <v>0</v>
      </c>
      <c r="AL109" s="601">
        <v>0</v>
      </c>
      <c r="AM109" s="601">
        <v>0</v>
      </c>
      <c r="AN109" s="601">
        <v>0</v>
      </c>
      <c r="AO109" s="601">
        <v>20778.8</v>
      </c>
      <c r="AP109" s="601">
        <v>17776.63</v>
      </c>
      <c r="AQ109" s="601">
        <v>0</v>
      </c>
      <c r="AR109" s="601">
        <v>0</v>
      </c>
      <c r="AS109" s="601">
        <v>0</v>
      </c>
      <c r="AT109" s="601">
        <v>0</v>
      </c>
      <c r="AU109" s="601">
        <v>0</v>
      </c>
      <c r="AV109" s="602">
        <v>0</v>
      </c>
      <c r="AW109" s="602">
        <v>0</v>
      </c>
      <c r="AX109" s="602">
        <v>0</v>
      </c>
      <c r="AY109" s="602">
        <v>0</v>
      </c>
      <c r="AZ109" s="602">
        <v>0</v>
      </c>
      <c r="BA109" s="602">
        <v>0</v>
      </c>
      <c r="BB109" s="707">
        <v>0</v>
      </c>
      <c r="BC109" s="602">
        <v>0</v>
      </c>
      <c r="BD109" s="602">
        <v>0</v>
      </c>
      <c r="BE109" s="602">
        <v>0</v>
      </c>
      <c r="BF109" s="602">
        <v>0</v>
      </c>
      <c r="BG109" s="602">
        <v>0</v>
      </c>
      <c r="BH109" s="602">
        <v>0</v>
      </c>
      <c r="BI109" s="602">
        <v>0</v>
      </c>
      <c r="BJ109" s="602">
        <v>0</v>
      </c>
      <c r="BK109" s="602">
        <v>0</v>
      </c>
      <c r="BL109" s="602">
        <v>0</v>
      </c>
      <c r="BM109" s="602">
        <v>0</v>
      </c>
      <c r="BN109" s="602">
        <v>0</v>
      </c>
      <c r="BO109" s="602">
        <v>0</v>
      </c>
      <c r="BP109" s="602">
        <v>0</v>
      </c>
      <c r="BQ109" s="602">
        <v>0</v>
      </c>
      <c r="BR109" s="602">
        <v>0</v>
      </c>
      <c r="BS109" s="602">
        <v>0</v>
      </c>
      <c r="BT109" s="602">
        <v>0</v>
      </c>
      <c r="BU109" s="707">
        <v>0</v>
      </c>
      <c r="BV109" s="602">
        <v>0</v>
      </c>
      <c r="BW109" s="602">
        <v>0</v>
      </c>
      <c r="BX109" s="602">
        <v>0</v>
      </c>
      <c r="BY109" s="602">
        <v>0</v>
      </c>
      <c r="BZ109" s="602">
        <v>0</v>
      </c>
      <c r="CA109" s="602">
        <v>0</v>
      </c>
      <c r="CB109" s="602">
        <v>0</v>
      </c>
      <c r="CC109" s="602">
        <v>0</v>
      </c>
      <c r="CD109" s="602">
        <v>0</v>
      </c>
      <c r="CE109" s="602">
        <v>0</v>
      </c>
      <c r="CF109" s="602">
        <v>0</v>
      </c>
      <c r="CG109" s="602">
        <v>0</v>
      </c>
      <c r="CH109" s="602">
        <v>12562.8</v>
      </c>
      <c r="CI109" s="602">
        <v>13026.4</v>
      </c>
      <c r="CJ109" s="602">
        <v>13592.6</v>
      </c>
      <c r="CK109" s="602">
        <v>13854.8</v>
      </c>
      <c r="CL109" s="602">
        <v>13786.4</v>
      </c>
      <c r="CM109" s="602">
        <v>13630.599999999999</v>
      </c>
      <c r="CN109" s="707">
        <v>13338.439999999999</v>
      </c>
      <c r="CO109" s="602">
        <v>0</v>
      </c>
      <c r="CP109" s="602">
        <v>0</v>
      </c>
      <c r="CQ109" s="602">
        <v>0</v>
      </c>
      <c r="CR109" s="602">
        <v>0</v>
      </c>
      <c r="CS109" s="602">
        <v>0</v>
      </c>
      <c r="CT109" s="602">
        <v>28870.799999999996</v>
      </c>
      <c r="CU109" s="602">
        <v>25087.93</v>
      </c>
      <c r="CV109" s="602">
        <v>0</v>
      </c>
      <c r="CW109" s="602">
        <v>0</v>
      </c>
      <c r="CX109" s="602">
        <v>0</v>
      </c>
      <c r="CY109" s="602">
        <v>0</v>
      </c>
      <c r="CZ109" s="602">
        <v>0</v>
      </c>
    </row>
    <row r="110" spans="1:104" x14ac:dyDescent="0.25">
      <c r="A110" s="183">
        <v>5170</v>
      </c>
      <c r="B110" s="183">
        <v>455965</v>
      </c>
      <c r="C110" s="27">
        <v>517001</v>
      </c>
      <c r="D110" s="14">
        <v>1396732939</v>
      </c>
      <c r="F110" s="27" t="s">
        <v>1258</v>
      </c>
      <c r="G110" s="12" t="s">
        <v>999</v>
      </c>
      <c r="H110" s="27" t="s">
        <v>1392</v>
      </c>
      <c r="I110" s="12" t="s">
        <v>1000</v>
      </c>
      <c r="J110" s="601">
        <v>39693.600000000006</v>
      </c>
      <c r="K110" s="601">
        <v>41114.400000000001</v>
      </c>
      <c r="L110" s="601">
        <v>43050.240000000005</v>
      </c>
      <c r="M110" s="601">
        <v>41895.840000000004</v>
      </c>
      <c r="N110" s="601">
        <v>41558.400000000001</v>
      </c>
      <c r="O110" s="601">
        <v>41505.120000000003</v>
      </c>
      <c r="P110" s="707">
        <v>41415.090000000004</v>
      </c>
      <c r="Q110" s="601">
        <v>0</v>
      </c>
      <c r="R110" s="601">
        <v>0</v>
      </c>
      <c r="S110" s="601">
        <v>0</v>
      </c>
      <c r="T110" s="601">
        <v>0</v>
      </c>
      <c r="U110" s="601">
        <v>0</v>
      </c>
      <c r="V110" s="601">
        <v>91219.920000000013</v>
      </c>
      <c r="W110" s="601">
        <v>92574.720000000001</v>
      </c>
      <c r="X110" s="601">
        <v>0</v>
      </c>
      <c r="Y110" s="601">
        <v>0</v>
      </c>
      <c r="Z110" s="601">
        <v>0</v>
      </c>
      <c r="AA110" s="601">
        <v>0</v>
      </c>
      <c r="AB110" s="601">
        <v>0</v>
      </c>
      <c r="AC110" s="601">
        <v>0</v>
      </c>
      <c r="AD110" s="601">
        <v>0</v>
      </c>
      <c r="AE110" s="601">
        <v>0</v>
      </c>
      <c r="AF110" s="601">
        <v>0</v>
      </c>
      <c r="AG110" s="601">
        <v>0</v>
      </c>
      <c r="AH110" s="601">
        <v>0</v>
      </c>
      <c r="AI110" s="707">
        <v>0</v>
      </c>
      <c r="AJ110" s="601">
        <v>0</v>
      </c>
      <c r="AK110" s="601">
        <v>0</v>
      </c>
      <c r="AL110" s="601">
        <v>0</v>
      </c>
      <c r="AM110" s="601">
        <v>0</v>
      </c>
      <c r="AN110" s="601">
        <v>0</v>
      </c>
      <c r="AO110" s="601">
        <v>0</v>
      </c>
      <c r="AP110" s="601">
        <v>0</v>
      </c>
      <c r="AQ110" s="601">
        <v>0</v>
      </c>
      <c r="AR110" s="601">
        <v>0</v>
      </c>
      <c r="AS110" s="601">
        <v>0</v>
      </c>
      <c r="AT110" s="601">
        <v>0</v>
      </c>
      <c r="AU110" s="601">
        <v>0</v>
      </c>
      <c r="AV110" s="602">
        <v>0</v>
      </c>
      <c r="AW110" s="602">
        <v>0</v>
      </c>
      <c r="AX110" s="602">
        <v>0</v>
      </c>
      <c r="AY110" s="602">
        <v>0</v>
      </c>
      <c r="AZ110" s="602">
        <v>0</v>
      </c>
      <c r="BA110" s="602">
        <v>0</v>
      </c>
      <c r="BB110" s="707">
        <v>0</v>
      </c>
      <c r="BC110" s="602">
        <v>0</v>
      </c>
      <c r="BD110" s="602">
        <v>0</v>
      </c>
      <c r="BE110" s="602">
        <v>0</v>
      </c>
      <c r="BF110" s="602">
        <v>0</v>
      </c>
      <c r="BG110" s="602">
        <v>0</v>
      </c>
      <c r="BH110" s="602">
        <v>0</v>
      </c>
      <c r="BI110" s="602">
        <v>0</v>
      </c>
      <c r="BJ110" s="602">
        <v>0</v>
      </c>
      <c r="BK110" s="602">
        <v>0</v>
      </c>
      <c r="BL110" s="602">
        <v>0</v>
      </c>
      <c r="BM110" s="602">
        <v>0</v>
      </c>
      <c r="BN110" s="602">
        <v>0</v>
      </c>
      <c r="BO110" s="602">
        <v>44222.400000000001</v>
      </c>
      <c r="BP110" s="602">
        <v>45412.320000000007</v>
      </c>
      <c r="BQ110" s="602">
        <v>48591.360000000008</v>
      </c>
      <c r="BR110" s="602">
        <v>48360.480000000003</v>
      </c>
      <c r="BS110" s="602">
        <v>48253.920000000006</v>
      </c>
      <c r="BT110" s="602">
        <v>47614.560000000005</v>
      </c>
      <c r="BU110" s="707">
        <v>47341.11</v>
      </c>
      <c r="BV110" s="602">
        <v>0</v>
      </c>
      <c r="BW110" s="602">
        <v>0</v>
      </c>
      <c r="BX110" s="602">
        <v>0</v>
      </c>
      <c r="BY110" s="602">
        <v>0</v>
      </c>
      <c r="BZ110" s="602">
        <v>0</v>
      </c>
      <c r="CA110" s="602">
        <v>101801.64</v>
      </c>
      <c r="CB110" s="602">
        <v>106848.2</v>
      </c>
      <c r="CC110" s="602">
        <v>0</v>
      </c>
      <c r="CD110" s="602">
        <v>0</v>
      </c>
      <c r="CE110" s="602">
        <v>0</v>
      </c>
      <c r="CF110" s="602">
        <v>0</v>
      </c>
      <c r="CG110" s="602">
        <v>0</v>
      </c>
      <c r="CH110" s="602">
        <v>0</v>
      </c>
      <c r="CI110" s="602">
        <v>0</v>
      </c>
      <c r="CJ110" s="602">
        <v>0</v>
      </c>
      <c r="CK110" s="602">
        <v>0</v>
      </c>
      <c r="CL110" s="602">
        <v>0</v>
      </c>
      <c r="CM110" s="602">
        <v>0</v>
      </c>
      <c r="CN110" s="707">
        <v>0</v>
      </c>
      <c r="CO110" s="602">
        <v>0</v>
      </c>
      <c r="CP110" s="602">
        <v>0</v>
      </c>
      <c r="CQ110" s="602">
        <v>0</v>
      </c>
      <c r="CR110" s="602">
        <v>0</v>
      </c>
      <c r="CS110" s="602">
        <v>0</v>
      </c>
      <c r="CT110" s="602">
        <v>0</v>
      </c>
      <c r="CU110" s="602">
        <v>0</v>
      </c>
      <c r="CV110" s="602">
        <v>0</v>
      </c>
      <c r="CW110" s="602">
        <v>0</v>
      </c>
      <c r="CX110" s="602">
        <v>0</v>
      </c>
      <c r="CY110" s="602">
        <v>0</v>
      </c>
      <c r="CZ110" s="602">
        <v>0</v>
      </c>
    </row>
    <row r="111" spans="1:104" x14ac:dyDescent="0.25">
      <c r="A111" s="183">
        <v>5241</v>
      </c>
      <c r="B111" s="183">
        <v>455968</v>
      </c>
      <c r="C111" s="27">
        <v>1026574</v>
      </c>
      <c r="D111" s="14">
        <v>1659535441</v>
      </c>
      <c r="F111" s="27" t="s">
        <v>1258</v>
      </c>
      <c r="G111" s="12" t="s">
        <v>1049</v>
      </c>
      <c r="H111" s="27" t="s">
        <v>1300</v>
      </c>
      <c r="I111" s="12" t="s">
        <v>1050</v>
      </c>
      <c r="J111" s="601">
        <v>15376.8</v>
      </c>
      <c r="K111" s="601">
        <v>15927.2</v>
      </c>
      <c r="L111" s="601">
        <v>16677.12</v>
      </c>
      <c r="M111" s="601">
        <v>16229.92</v>
      </c>
      <c r="N111" s="601">
        <v>16099.2</v>
      </c>
      <c r="O111" s="601">
        <v>16078.56</v>
      </c>
      <c r="P111" s="707">
        <v>16033.19</v>
      </c>
      <c r="Q111" s="601">
        <v>0</v>
      </c>
      <c r="R111" s="601">
        <v>0</v>
      </c>
      <c r="S111" s="601">
        <v>0</v>
      </c>
      <c r="T111" s="601">
        <v>0</v>
      </c>
      <c r="U111" s="601">
        <v>0</v>
      </c>
      <c r="V111" s="601">
        <v>35427.919999999998</v>
      </c>
      <c r="W111" s="601">
        <v>35946.82</v>
      </c>
      <c r="X111" s="601">
        <v>0</v>
      </c>
      <c r="Y111" s="601">
        <v>0</v>
      </c>
      <c r="Z111" s="601">
        <v>0</v>
      </c>
      <c r="AA111" s="601">
        <v>0</v>
      </c>
      <c r="AB111" s="601">
        <v>0</v>
      </c>
      <c r="AC111" s="601">
        <v>0</v>
      </c>
      <c r="AD111" s="601">
        <v>0</v>
      </c>
      <c r="AE111" s="601">
        <v>0</v>
      </c>
      <c r="AF111" s="601">
        <v>0</v>
      </c>
      <c r="AG111" s="601">
        <v>0</v>
      </c>
      <c r="AH111" s="601">
        <v>0</v>
      </c>
      <c r="AI111" s="707">
        <v>0</v>
      </c>
      <c r="AJ111" s="601">
        <v>0</v>
      </c>
      <c r="AK111" s="601">
        <v>0</v>
      </c>
      <c r="AL111" s="601">
        <v>0</v>
      </c>
      <c r="AM111" s="601">
        <v>0</v>
      </c>
      <c r="AN111" s="601">
        <v>0</v>
      </c>
      <c r="AO111" s="601">
        <v>0</v>
      </c>
      <c r="AP111" s="601">
        <v>0</v>
      </c>
      <c r="AQ111" s="601">
        <v>0</v>
      </c>
      <c r="AR111" s="601">
        <v>0</v>
      </c>
      <c r="AS111" s="601">
        <v>0</v>
      </c>
      <c r="AT111" s="601">
        <v>0</v>
      </c>
      <c r="AU111" s="601">
        <v>0</v>
      </c>
      <c r="AV111" s="602">
        <v>0</v>
      </c>
      <c r="AW111" s="602">
        <v>0</v>
      </c>
      <c r="AX111" s="602">
        <v>0</v>
      </c>
      <c r="AY111" s="602">
        <v>0</v>
      </c>
      <c r="AZ111" s="602">
        <v>0</v>
      </c>
      <c r="BA111" s="602">
        <v>0</v>
      </c>
      <c r="BB111" s="707">
        <v>0</v>
      </c>
      <c r="BC111" s="602">
        <v>0</v>
      </c>
      <c r="BD111" s="602">
        <v>0</v>
      </c>
      <c r="BE111" s="602">
        <v>0</v>
      </c>
      <c r="BF111" s="602">
        <v>0</v>
      </c>
      <c r="BG111" s="602">
        <v>0</v>
      </c>
      <c r="BH111" s="602">
        <v>0</v>
      </c>
      <c r="BI111" s="602">
        <v>0</v>
      </c>
      <c r="BJ111" s="602">
        <v>0</v>
      </c>
      <c r="BK111" s="602">
        <v>0</v>
      </c>
      <c r="BL111" s="602">
        <v>0</v>
      </c>
      <c r="BM111" s="602">
        <v>0</v>
      </c>
      <c r="BN111" s="602">
        <v>0</v>
      </c>
      <c r="BO111" s="602">
        <v>17131.2</v>
      </c>
      <c r="BP111" s="602">
        <v>17592.16</v>
      </c>
      <c r="BQ111" s="602">
        <v>18823.68</v>
      </c>
      <c r="BR111" s="602">
        <v>18734.239999999998</v>
      </c>
      <c r="BS111" s="602">
        <v>18692.96</v>
      </c>
      <c r="BT111" s="602">
        <v>18445.28</v>
      </c>
      <c r="BU111" s="707">
        <v>18327.25</v>
      </c>
      <c r="BV111" s="602">
        <v>0</v>
      </c>
      <c r="BW111" s="602">
        <v>0</v>
      </c>
      <c r="BX111" s="602">
        <v>0</v>
      </c>
      <c r="BY111" s="602">
        <v>0</v>
      </c>
      <c r="BZ111" s="602">
        <v>0</v>
      </c>
      <c r="CA111" s="602">
        <v>39537.640000000007</v>
      </c>
      <c r="CB111" s="602">
        <v>41489.25</v>
      </c>
      <c r="CC111" s="602">
        <v>0</v>
      </c>
      <c r="CD111" s="602">
        <v>0</v>
      </c>
      <c r="CE111" s="602">
        <v>0</v>
      </c>
      <c r="CF111" s="602">
        <v>0</v>
      </c>
      <c r="CG111" s="602">
        <v>0</v>
      </c>
      <c r="CH111" s="602">
        <v>0</v>
      </c>
      <c r="CI111" s="602">
        <v>0</v>
      </c>
      <c r="CJ111" s="602">
        <v>0</v>
      </c>
      <c r="CK111" s="602">
        <v>0</v>
      </c>
      <c r="CL111" s="602">
        <v>0</v>
      </c>
      <c r="CM111" s="602">
        <v>0</v>
      </c>
      <c r="CN111" s="707">
        <v>0</v>
      </c>
      <c r="CO111" s="602">
        <v>0</v>
      </c>
      <c r="CP111" s="602">
        <v>0</v>
      </c>
      <c r="CQ111" s="602">
        <v>0</v>
      </c>
      <c r="CR111" s="602">
        <v>0</v>
      </c>
      <c r="CS111" s="602">
        <v>0</v>
      </c>
      <c r="CT111" s="602">
        <v>0</v>
      </c>
      <c r="CU111" s="602">
        <v>0</v>
      </c>
      <c r="CV111" s="602">
        <v>0</v>
      </c>
      <c r="CW111" s="602">
        <v>0</v>
      </c>
      <c r="CX111" s="602">
        <v>0</v>
      </c>
      <c r="CY111" s="602">
        <v>0</v>
      </c>
      <c r="CZ111" s="602">
        <v>0</v>
      </c>
    </row>
    <row r="112" spans="1:104" x14ac:dyDescent="0.25">
      <c r="A112" s="183">
        <v>4863</v>
      </c>
      <c r="B112" s="183">
        <v>455970</v>
      </c>
      <c r="C112" s="27">
        <v>1015212</v>
      </c>
      <c r="D112" s="14">
        <v>1306043583</v>
      </c>
      <c r="F112" s="27" t="s">
        <v>1296</v>
      </c>
      <c r="G112" s="12" t="s">
        <v>847</v>
      </c>
      <c r="H112" s="27" t="s">
        <v>1320</v>
      </c>
      <c r="I112" s="12" t="s">
        <v>848</v>
      </c>
      <c r="J112" s="601">
        <v>0</v>
      </c>
      <c r="K112" s="601">
        <v>0</v>
      </c>
      <c r="L112" s="601">
        <v>0</v>
      </c>
      <c r="M112" s="601">
        <v>0</v>
      </c>
      <c r="N112" s="601">
        <v>0</v>
      </c>
      <c r="O112" s="601">
        <v>0</v>
      </c>
      <c r="P112" s="707">
        <v>0</v>
      </c>
      <c r="Q112" s="601">
        <v>0</v>
      </c>
      <c r="R112" s="601">
        <v>0</v>
      </c>
      <c r="S112" s="601">
        <v>0</v>
      </c>
      <c r="T112" s="601">
        <v>0</v>
      </c>
      <c r="U112" s="601">
        <v>0</v>
      </c>
      <c r="V112" s="601">
        <v>0</v>
      </c>
      <c r="W112" s="601">
        <v>0</v>
      </c>
      <c r="X112" s="601">
        <v>0</v>
      </c>
      <c r="Y112" s="601">
        <v>0</v>
      </c>
      <c r="Z112" s="601">
        <v>0</v>
      </c>
      <c r="AA112" s="601">
        <v>0</v>
      </c>
      <c r="AB112" s="601">
        <v>0</v>
      </c>
      <c r="AC112" s="601">
        <v>9160.43</v>
      </c>
      <c r="AD112" s="601">
        <v>9190.75</v>
      </c>
      <c r="AE112" s="601">
        <v>9774.41</v>
      </c>
      <c r="AF112" s="601">
        <v>9838.84</v>
      </c>
      <c r="AG112" s="601">
        <v>9656.92</v>
      </c>
      <c r="AH112" s="601">
        <v>9637.9699999999993</v>
      </c>
      <c r="AI112" s="707">
        <v>9460.5</v>
      </c>
      <c r="AJ112" s="601">
        <v>0</v>
      </c>
      <c r="AK112" s="601">
        <v>0</v>
      </c>
      <c r="AL112" s="601">
        <v>0</v>
      </c>
      <c r="AM112" s="601">
        <v>0</v>
      </c>
      <c r="AN112" s="601">
        <v>0</v>
      </c>
      <c r="AO112" s="601">
        <v>20704.59</v>
      </c>
      <c r="AP112" s="601">
        <v>15716.07</v>
      </c>
      <c r="AQ112" s="601">
        <v>0</v>
      </c>
      <c r="AR112" s="601">
        <v>0</v>
      </c>
      <c r="AS112" s="601">
        <v>0</v>
      </c>
      <c r="AT112" s="601">
        <v>0</v>
      </c>
      <c r="AU112" s="601">
        <v>0</v>
      </c>
      <c r="AV112" s="602">
        <v>0</v>
      </c>
      <c r="AW112" s="602">
        <v>0</v>
      </c>
      <c r="AX112" s="602">
        <v>0</v>
      </c>
      <c r="AY112" s="602">
        <v>0</v>
      </c>
      <c r="AZ112" s="602">
        <v>0</v>
      </c>
      <c r="BA112" s="602">
        <v>0</v>
      </c>
      <c r="BB112" s="707">
        <v>0</v>
      </c>
      <c r="BC112" s="602">
        <v>0</v>
      </c>
      <c r="BD112" s="602">
        <v>0</v>
      </c>
      <c r="BE112" s="602">
        <v>0</v>
      </c>
      <c r="BF112" s="602">
        <v>0</v>
      </c>
      <c r="BG112" s="602">
        <v>0</v>
      </c>
      <c r="BH112" s="602">
        <v>0</v>
      </c>
      <c r="BI112" s="602">
        <v>0</v>
      </c>
      <c r="BJ112" s="602">
        <v>0</v>
      </c>
      <c r="BK112" s="602">
        <v>0</v>
      </c>
      <c r="BL112" s="602">
        <v>0</v>
      </c>
      <c r="BM112" s="602">
        <v>0</v>
      </c>
      <c r="BN112" s="602">
        <v>0</v>
      </c>
      <c r="BO112" s="602">
        <v>0</v>
      </c>
      <c r="BP112" s="602">
        <v>0</v>
      </c>
      <c r="BQ112" s="602">
        <v>0</v>
      </c>
      <c r="BR112" s="602">
        <v>0</v>
      </c>
      <c r="BS112" s="602">
        <v>0</v>
      </c>
      <c r="BT112" s="602">
        <v>0</v>
      </c>
      <c r="BU112" s="707">
        <v>0</v>
      </c>
      <c r="BV112" s="602">
        <v>0</v>
      </c>
      <c r="BW112" s="602">
        <v>0</v>
      </c>
      <c r="BX112" s="602">
        <v>0</v>
      </c>
      <c r="BY112" s="602">
        <v>0</v>
      </c>
      <c r="BZ112" s="602">
        <v>0</v>
      </c>
      <c r="CA112" s="602">
        <v>0</v>
      </c>
      <c r="CB112" s="602">
        <v>0</v>
      </c>
      <c r="CC112" s="602">
        <v>0</v>
      </c>
      <c r="CD112" s="602">
        <v>0</v>
      </c>
      <c r="CE112" s="602">
        <v>0</v>
      </c>
      <c r="CF112" s="602">
        <v>0</v>
      </c>
      <c r="CG112" s="602">
        <v>0</v>
      </c>
      <c r="CH112" s="602">
        <v>12529.74</v>
      </c>
      <c r="CI112" s="602">
        <v>12992.119999999999</v>
      </c>
      <c r="CJ112" s="602">
        <v>13556.83</v>
      </c>
      <c r="CK112" s="602">
        <v>13818.34</v>
      </c>
      <c r="CL112" s="602">
        <v>13750.12</v>
      </c>
      <c r="CM112" s="602">
        <v>13594.73</v>
      </c>
      <c r="CN112" s="707">
        <v>13303.51</v>
      </c>
      <c r="CO112" s="602">
        <v>0</v>
      </c>
      <c r="CP112" s="602">
        <v>0</v>
      </c>
      <c r="CQ112" s="602">
        <v>0</v>
      </c>
      <c r="CR112" s="602">
        <v>0</v>
      </c>
      <c r="CS112" s="602">
        <v>0</v>
      </c>
      <c r="CT112" s="602">
        <v>28767.689999999995</v>
      </c>
      <c r="CU112" s="602">
        <v>22161.329999999998</v>
      </c>
      <c r="CV112" s="602">
        <v>0</v>
      </c>
      <c r="CW112" s="602">
        <v>0</v>
      </c>
      <c r="CX112" s="602">
        <v>0</v>
      </c>
      <c r="CY112" s="602">
        <v>0</v>
      </c>
      <c r="CZ112" s="602">
        <v>0</v>
      </c>
    </row>
    <row r="113" spans="1:104" x14ac:dyDescent="0.25">
      <c r="A113" s="183">
        <v>4319</v>
      </c>
      <c r="B113" s="183">
        <v>455972</v>
      </c>
      <c r="C113" s="27">
        <v>1026491</v>
      </c>
      <c r="D113" s="14">
        <v>1780637512</v>
      </c>
      <c r="F113" s="27" t="s">
        <v>1296</v>
      </c>
      <c r="G113" s="12" t="s">
        <v>192</v>
      </c>
      <c r="H113" s="27" t="s">
        <v>1356</v>
      </c>
      <c r="I113" s="12" t="s">
        <v>193</v>
      </c>
      <c r="J113" s="601">
        <v>0</v>
      </c>
      <c r="K113" s="601">
        <v>0</v>
      </c>
      <c r="L113" s="601">
        <v>0</v>
      </c>
      <c r="M113" s="601">
        <v>0</v>
      </c>
      <c r="N113" s="601">
        <v>0</v>
      </c>
      <c r="O113" s="601">
        <v>0</v>
      </c>
      <c r="P113" s="707">
        <v>0</v>
      </c>
      <c r="Q113" s="601">
        <v>0</v>
      </c>
      <c r="R113" s="601">
        <v>0</v>
      </c>
      <c r="S113" s="601">
        <v>0</v>
      </c>
      <c r="T113" s="601">
        <v>0</v>
      </c>
      <c r="U113" s="601">
        <v>0</v>
      </c>
      <c r="V113" s="601">
        <v>0</v>
      </c>
      <c r="W113" s="601">
        <v>0</v>
      </c>
      <c r="X113" s="601">
        <v>0</v>
      </c>
      <c r="Y113" s="601">
        <v>0</v>
      </c>
      <c r="Z113" s="601">
        <v>0</v>
      </c>
      <c r="AA113" s="601">
        <v>0</v>
      </c>
      <c r="AB113" s="601">
        <v>0</v>
      </c>
      <c r="AC113" s="601">
        <v>6743.43</v>
      </c>
      <c r="AD113" s="601">
        <v>6765.75</v>
      </c>
      <c r="AE113" s="601">
        <v>7195.4100000000008</v>
      </c>
      <c r="AF113" s="601">
        <v>7242.84</v>
      </c>
      <c r="AG113" s="601">
        <v>7108.92</v>
      </c>
      <c r="AH113" s="601">
        <v>7094.97</v>
      </c>
      <c r="AI113" s="707">
        <v>6953.4299999999994</v>
      </c>
      <c r="AJ113" s="601">
        <v>0</v>
      </c>
      <c r="AK113" s="601">
        <v>0</v>
      </c>
      <c r="AL113" s="601">
        <v>0</v>
      </c>
      <c r="AM113" s="601">
        <v>0</v>
      </c>
      <c r="AN113" s="601">
        <v>0</v>
      </c>
      <c r="AO113" s="601">
        <v>15287.26</v>
      </c>
      <c r="AP113" s="601">
        <v>15908.690000000002</v>
      </c>
      <c r="AQ113" s="601">
        <v>0</v>
      </c>
      <c r="AR113" s="601">
        <v>0</v>
      </c>
      <c r="AS113" s="601">
        <v>0</v>
      </c>
      <c r="AT113" s="601">
        <v>0</v>
      </c>
      <c r="AU113" s="601">
        <v>0</v>
      </c>
      <c r="AV113" s="602">
        <v>0</v>
      </c>
      <c r="AW113" s="602">
        <v>0</v>
      </c>
      <c r="AX113" s="602">
        <v>0</v>
      </c>
      <c r="AY113" s="602">
        <v>0</v>
      </c>
      <c r="AZ113" s="602">
        <v>0</v>
      </c>
      <c r="BA113" s="602">
        <v>0</v>
      </c>
      <c r="BB113" s="707">
        <v>0</v>
      </c>
      <c r="BC113" s="602">
        <v>0</v>
      </c>
      <c r="BD113" s="602">
        <v>0</v>
      </c>
      <c r="BE113" s="602">
        <v>0</v>
      </c>
      <c r="BF113" s="602">
        <v>0</v>
      </c>
      <c r="BG113" s="602">
        <v>0</v>
      </c>
      <c r="BH113" s="602">
        <v>0</v>
      </c>
      <c r="BI113" s="602">
        <v>0</v>
      </c>
      <c r="BJ113" s="602">
        <v>0</v>
      </c>
      <c r="BK113" s="602">
        <v>0</v>
      </c>
      <c r="BL113" s="602">
        <v>0</v>
      </c>
      <c r="BM113" s="602">
        <v>0</v>
      </c>
      <c r="BN113" s="602">
        <v>0</v>
      </c>
      <c r="BO113" s="602">
        <v>0</v>
      </c>
      <c r="BP113" s="602">
        <v>0</v>
      </c>
      <c r="BQ113" s="602">
        <v>0</v>
      </c>
      <c r="BR113" s="602">
        <v>0</v>
      </c>
      <c r="BS113" s="602">
        <v>0</v>
      </c>
      <c r="BT113" s="602">
        <v>0</v>
      </c>
      <c r="BU113" s="707">
        <v>0</v>
      </c>
      <c r="BV113" s="602">
        <v>0</v>
      </c>
      <c r="BW113" s="602">
        <v>0</v>
      </c>
      <c r="BX113" s="602">
        <v>0</v>
      </c>
      <c r="BY113" s="602">
        <v>0</v>
      </c>
      <c r="BZ113" s="602">
        <v>0</v>
      </c>
      <c r="CA113" s="602">
        <v>0</v>
      </c>
      <c r="CB113" s="602">
        <v>0</v>
      </c>
      <c r="CC113" s="602">
        <v>0</v>
      </c>
      <c r="CD113" s="602">
        <v>0</v>
      </c>
      <c r="CE113" s="602">
        <v>0</v>
      </c>
      <c r="CF113" s="602">
        <v>0</v>
      </c>
      <c r="CG113" s="602">
        <v>0</v>
      </c>
      <c r="CH113" s="602">
        <v>9223.74</v>
      </c>
      <c r="CI113" s="602">
        <v>9564.119999999999</v>
      </c>
      <c r="CJ113" s="602">
        <v>9979.83</v>
      </c>
      <c r="CK113" s="602">
        <v>10172.34</v>
      </c>
      <c r="CL113" s="602">
        <v>10122.120000000001</v>
      </c>
      <c r="CM113" s="602">
        <v>10007.73</v>
      </c>
      <c r="CN113" s="707">
        <v>9777.989999999998</v>
      </c>
      <c r="CO113" s="602">
        <v>0</v>
      </c>
      <c r="CP113" s="602">
        <v>0</v>
      </c>
      <c r="CQ113" s="602">
        <v>0</v>
      </c>
      <c r="CR113" s="602">
        <v>0</v>
      </c>
      <c r="CS113" s="602">
        <v>0</v>
      </c>
      <c r="CT113" s="602">
        <v>21240.659999999996</v>
      </c>
      <c r="CU113" s="602">
        <v>22478.03</v>
      </c>
      <c r="CV113" s="602">
        <v>0</v>
      </c>
      <c r="CW113" s="602">
        <v>0</v>
      </c>
      <c r="CX113" s="602">
        <v>0</v>
      </c>
      <c r="CY113" s="602">
        <v>0</v>
      </c>
      <c r="CZ113" s="602">
        <v>0</v>
      </c>
    </row>
    <row r="114" spans="1:104" x14ac:dyDescent="0.25">
      <c r="A114" s="183">
        <v>5295</v>
      </c>
      <c r="B114" s="183">
        <v>455974</v>
      </c>
      <c r="C114" s="27">
        <v>1025975</v>
      </c>
      <c r="D114" s="14">
        <v>1518915099</v>
      </c>
      <c r="F114" s="27" t="s">
        <v>1258</v>
      </c>
      <c r="G114" s="12" t="s">
        <v>1073</v>
      </c>
      <c r="H114" s="27" t="s">
        <v>1428</v>
      </c>
      <c r="I114" s="12" t="s">
        <v>1074</v>
      </c>
      <c r="J114" s="601">
        <v>12739.5</v>
      </c>
      <c r="K114" s="601">
        <v>13195.5</v>
      </c>
      <c r="L114" s="601">
        <v>13816.800000000001</v>
      </c>
      <c r="M114" s="601">
        <v>684</v>
      </c>
      <c r="N114" s="601">
        <v>444.6</v>
      </c>
      <c r="O114" s="601">
        <v>228</v>
      </c>
      <c r="P114" s="707">
        <v>239.4</v>
      </c>
      <c r="Q114" s="601">
        <v>0</v>
      </c>
      <c r="R114" s="601">
        <v>0</v>
      </c>
      <c r="S114" s="601">
        <v>0</v>
      </c>
      <c r="T114" s="601">
        <v>0</v>
      </c>
      <c r="U114" s="601">
        <v>0</v>
      </c>
      <c r="V114" s="601">
        <v>348.70000000000005</v>
      </c>
      <c r="W114" s="601">
        <v>11.9</v>
      </c>
      <c r="X114" s="601">
        <v>0</v>
      </c>
      <c r="Y114" s="601">
        <v>0</v>
      </c>
      <c r="Z114" s="601">
        <v>0</v>
      </c>
      <c r="AA114" s="601">
        <v>0</v>
      </c>
      <c r="AB114" s="601">
        <v>0</v>
      </c>
      <c r="AC114" s="601">
        <v>0</v>
      </c>
      <c r="AD114" s="601">
        <v>0</v>
      </c>
      <c r="AE114" s="601">
        <v>0</v>
      </c>
      <c r="AF114" s="601">
        <v>0</v>
      </c>
      <c r="AG114" s="601">
        <v>0</v>
      </c>
      <c r="AH114" s="601">
        <v>0</v>
      </c>
      <c r="AI114" s="707">
        <v>0</v>
      </c>
      <c r="AJ114" s="601">
        <v>0</v>
      </c>
      <c r="AK114" s="601">
        <v>0</v>
      </c>
      <c r="AL114" s="601">
        <v>0</v>
      </c>
      <c r="AM114" s="601">
        <v>0</v>
      </c>
      <c r="AN114" s="601">
        <v>0</v>
      </c>
      <c r="AO114" s="601">
        <v>0</v>
      </c>
      <c r="AP114" s="601">
        <v>0</v>
      </c>
      <c r="AQ114" s="601">
        <v>0</v>
      </c>
      <c r="AR114" s="601">
        <v>0</v>
      </c>
      <c r="AS114" s="601">
        <v>0</v>
      </c>
      <c r="AT114" s="601">
        <v>0</v>
      </c>
      <c r="AU114" s="601">
        <v>0</v>
      </c>
      <c r="AV114" s="602">
        <v>0</v>
      </c>
      <c r="AW114" s="602">
        <v>0</v>
      </c>
      <c r="AX114" s="602">
        <v>0</v>
      </c>
      <c r="AY114" s="602">
        <v>0</v>
      </c>
      <c r="AZ114" s="602">
        <v>0</v>
      </c>
      <c r="BA114" s="602">
        <v>0</v>
      </c>
      <c r="BB114" s="707">
        <v>0</v>
      </c>
      <c r="BC114" s="602">
        <v>0</v>
      </c>
      <c r="BD114" s="602">
        <v>0</v>
      </c>
      <c r="BE114" s="602">
        <v>0</v>
      </c>
      <c r="BF114" s="602">
        <v>0</v>
      </c>
      <c r="BG114" s="602">
        <v>0</v>
      </c>
      <c r="BH114" s="602">
        <v>0</v>
      </c>
      <c r="BI114" s="602">
        <v>0</v>
      </c>
      <c r="BJ114" s="602">
        <v>0</v>
      </c>
      <c r="BK114" s="602">
        <v>0</v>
      </c>
      <c r="BL114" s="602">
        <v>0</v>
      </c>
      <c r="BM114" s="602">
        <v>0</v>
      </c>
      <c r="BN114" s="602">
        <v>0</v>
      </c>
      <c r="BO114" s="602">
        <v>14193</v>
      </c>
      <c r="BP114" s="602">
        <v>14574.9</v>
      </c>
      <c r="BQ114" s="602">
        <v>15595.199999999999</v>
      </c>
      <c r="BR114" s="602">
        <v>991.8</v>
      </c>
      <c r="BS114" s="602">
        <v>456.00000000000006</v>
      </c>
      <c r="BT114" s="602">
        <v>273.60000000000002</v>
      </c>
      <c r="BU114" s="707">
        <v>136.80000000000001</v>
      </c>
      <c r="BV114" s="602">
        <v>0</v>
      </c>
      <c r="BW114" s="602">
        <v>0</v>
      </c>
      <c r="BX114" s="602">
        <v>0</v>
      </c>
      <c r="BY114" s="602">
        <v>0</v>
      </c>
      <c r="BZ114" s="602">
        <v>0</v>
      </c>
      <c r="CA114" s="602">
        <v>389.15</v>
      </c>
      <c r="CB114" s="602">
        <v>15.1</v>
      </c>
      <c r="CC114" s="602">
        <v>0</v>
      </c>
      <c r="CD114" s="602">
        <v>0</v>
      </c>
      <c r="CE114" s="602">
        <v>0</v>
      </c>
      <c r="CF114" s="602">
        <v>0</v>
      </c>
      <c r="CG114" s="602">
        <v>0</v>
      </c>
      <c r="CH114" s="602">
        <v>0</v>
      </c>
      <c r="CI114" s="602">
        <v>0</v>
      </c>
      <c r="CJ114" s="602">
        <v>0</v>
      </c>
      <c r="CK114" s="602">
        <v>0</v>
      </c>
      <c r="CL114" s="602">
        <v>0</v>
      </c>
      <c r="CM114" s="602">
        <v>0</v>
      </c>
      <c r="CN114" s="707">
        <v>0</v>
      </c>
      <c r="CO114" s="602">
        <v>0</v>
      </c>
      <c r="CP114" s="602">
        <v>0</v>
      </c>
      <c r="CQ114" s="602">
        <v>0</v>
      </c>
      <c r="CR114" s="602">
        <v>0</v>
      </c>
      <c r="CS114" s="602">
        <v>0</v>
      </c>
      <c r="CT114" s="602">
        <v>0</v>
      </c>
      <c r="CU114" s="602">
        <v>0</v>
      </c>
      <c r="CV114" s="602">
        <v>0</v>
      </c>
      <c r="CW114" s="602">
        <v>0</v>
      </c>
      <c r="CX114" s="602">
        <v>0</v>
      </c>
      <c r="CY114" s="602">
        <v>0</v>
      </c>
      <c r="CZ114" s="602">
        <v>0</v>
      </c>
    </row>
    <row r="115" spans="1:104" x14ac:dyDescent="0.25">
      <c r="A115" s="183">
        <v>4555</v>
      </c>
      <c r="B115" s="183">
        <v>455986</v>
      </c>
      <c r="C115" s="27">
        <v>1017861</v>
      </c>
      <c r="D115" s="14">
        <v>1992031322</v>
      </c>
      <c r="F115" s="27" t="s">
        <v>1296</v>
      </c>
      <c r="G115" s="12" t="s">
        <v>236</v>
      </c>
      <c r="H115" s="27" t="s">
        <v>1451</v>
      </c>
      <c r="I115" s="12" t="s">
        <v>237</v>
      </c>
      <c r="J115" s="601">
        <v>0</v>
      </c>
      <c r="K115" s="601">
        <v>0</v>
      </c>
      <c r="L115" s="601">
        <v>0</v>
      </c>
      <c r="M115" s="601">
        <v>0</v>
      </c>
      <c r="N115" s="601">
        <v>0</v>
      </c>
      <c r="O115" s="601">
        <v>0</v>
      </c>
      <c r="P115" s="707">
        <v>0</v>
      </c>
      <c r="Q115" s="601">
        <v>0</v>
      </c>
      <c r="R115" s="601">
        <v>0</v>
      </c>
      <c r="S115" s="601">
        <v>0</v>
      </c>
      <c r="T115" s="601">
        <v>0</v>
      </c>
      <c r="U115" s="601">
        <v>0</v>
      </c>
      <c r="V115" s="601">
        <v>0</v>
      </c>
      <c r="W115" s="601">
        <v>0</v>
      </c>
      <c r="X115" s="601">
        <v>0</v>
      </c>
      <c r="Y115" s="601">
        <v>0</v>
      </c>
      <c r="Z115" s="601">
        <v>0</v>
      </c>
      <c r="AA115" s="601">
        <v>0</v>
      </c>
      <c r="AB115" s="601">
        <v>0</v>
      </c>
      <c r="AC115" s="601">
        <v>0</v>
      </c>
      <c r="AD115" s="601">
        <v>0</v>
      </c>
      <c r="AE115" s="601">
        <v>0</v>
      </c>
      <c r="AF115" s="601">
        <v>0</v>
      </c>
      <c r="AG115" s="601">
        <v>0</v>
      </c>
      <c r="AH115" s="601">
        <v>0</v>
      </c>
      <c r="AI115" s="707">
        <v>0</v>
      </c>
      <c r="AJ115" s="601">
        <v>0</v>
      </c>
      <c r="AK115" s="601">
        <v>0</v>
      </c>
      <c r="AL115" s="601">
        <v>0</v>
      </c>
      <c r="AM115" s="601">
        <v>0</v>
      </c>
      <c r="AN115" s="601">
        <v>0</v>
      </c>
      <c r="AO115" s="601">
        <v>45119.68</v>
      </c>
      <c r="AP115" s="601">
        <v>61724.84</v>
      </c>
      <c r="AQ115" s="601">
        <v>0</v>
      </c>
      <c r="AR115" s="601">
        <v>0</v>
      </c>
      <c r="AS115" s="601">
        <v>0</v>
      </c>
      <c r="AT115" s="601">
        <v>0</v>
      </c>
      <c r="AU115" s="601">
        <v>0</v>
      </c>
      <c r="AV115" s="602">
        <v>0</v>
      </c>
      <c r="AW115" s="602">
        <v>0</v>
      </c>
      <c r="AX115" s="602">
        <v>0</v>
      </c>
      <c r="AY115" s="602">
        <v>0</v>
      </c>
      <c r="AZ115" s="602">
        <v>0</v>
      </c>
      <c r="BA115" s="602">
        <v>0</v>
      </c>
      <c r="BB115" s="707">
        <v>0</v>
      </c>
      <c r="BC115" s="602">
        <v>0</v>
      </c>
      <c r="BD115" s="602">
        <v>0</v>
      </c>
      <c r="BE115" s="602">
        <v>0</v>
      </c>
      <c r="BF115" s="602">
        <v>0</v>
      </c>
      <c r="BG115" s="602">
        <v>0</v>
      </c>
      <c r="BH115" s="602">
        <v>0</v>
      </c>
      <c r="BI115" s="602">
        <v>0</v>
      </c>
      <c r="BJ115" s="602">
        <v>0</v>
      </c>
      <c r="BK115" s="602">
        <v>0</v>
      </c>
      <c r="BL115" s="602">
        <v>0</v>
      </c>
      <c r="BM115" s="602">
        <v>0</v>
      </c>
      <c r="BN115" s="602">
        <v>0</v>
      </c>
      <c r="BO115" s="602">
        <v>0</v>
      </c>
      <c r="BP115" s="602">
        <v>0</v>
      </c>
      <c r="BQ115" s="602">
        <v>0</v>
      </c>
      <c r="BR115" s="602">
        <v>0</v>
      </c>
      <c r="BS115" s="602">
        <v>0</v>
      </c>
      <c r="BT115" s="602">
        <v>0</v>
      </c>
      <c r="BU115" s="707">
        <v>0</v>
      </c>
      <c r="BV115" s="602">
        <v>0</v>
      </c>
      <c r="BW115" s="602">
        <v>0</v>
      </c>
      <c r="BX115" s="602">
        <v>0</v>
      </c>
      <c r="BY115" s="602">
        <v>0</v>
      </c>
      <c r="BZ115" s="602">
        <v>0</v>
      </c>
      <c r="CA115" s="602">
        <v>0</v>
      </c>
      <c r="CB115" s="602">
        <v>0</v>
      </c>
      <c r="CC115" s="602">
        <v>0</v>
      </c>
      <c r="CD115" s="602">
        <v>0</v>
      </c>
      <c r="CE115" s="602">
        <v>0</v>
      </c>
      <c r="CF115" s="602">
        <v>0</v>
      </c>
      <c r="CG115" s="602">
        <v>0</v>
      </c>
      <c r="CH115" s="602">
        <v>0</v>
      </c>
      <c r="CI115" s="602">
        <v>0</v>
      </c>
      <c r="CJ115" s="602">
        <v>0</v>
      </c>
      <c r="CK115" s="602">
        <v>0</v>
      </c>
      <c r="CL115" s="602">
        <v>0</v>
      </c>
      <c r="CM115" s="602">
        <v>0</v>
      </c>
      <c r="CN115" s="707">
        <v>0</v>
      </c>
      <c r="CO115" s="602">
        <v>0</v>
      </c>
      <c r="CP115" s="602">
        <v>0</v>
      </c>
      <c r="CQ115" s="602">
        <v>0</v>
      </c>
      <c r="CR115" s="602">
        <v>0</v>
      </c>
      <c r="CS115" s="602">
        <v>0</v>
      </c>
      <c r="CT115" s="602">
        <v>62690.879999999997</v>
      </c>
      <c r="CU115" s="602">
        <v>87326.36</v>
      </c>
      <c r="CV115" s="602">
        <v>0</v>
      </c>
      <c r="CW115" s="602">
        <v>0</v>
      </c>
      <c r="CX115" s="602">
        <v>0</v>
      </c>
      <c r="CY115" s="602">
        <v>0</v>
      </c>
      <c r="CZ115" s="602">
        <v>0</v>
      </c>
    </row>
    <row r="116" spans="1:104" x14ac:dyDescent="0.25">
      <c r="A116" s="183">
        <v>4836</v>
      </c>
      <c r="B116" s="183">
        <v>455987</v>
      </c>
      <c r="C116" s="27">
        <v>1026509</v>
      </c>
      <c r="D116" s="14">
        <v>1114978780</v>
      </c>
      <c r="F116" s="27" t="s">
        <v>1296</v>
      </c>
      <c r="G116" s="12" t="s">
        <v>282</v>
      </c>
      <c r="H116" s="27" t="s">
        <v>1356</v>
      </c>
      <c r="I116" s="12" t="s">
        <v>283</v>
      </c>
      <c r="J116" s="601">
        <v>0</v>
      </c>
      <c r="K116" s="601">
        <v>0</v>
      </c>
      <c r="L116" s="601">
        <v>0</v>
      </c>
      <c r="M116" s="601">
        <v>0</v>
      </c>
      <c r="N116" s="601">
        <v>0</v>
      </c>
      <c r="O116" s="601">
        <v>0</v>
      </c>
      <c r="P116" s="707">
        <v>0</v>
      </c>
      <c r="Q116" s="601">
        <v>0</v>
      </c>
      <c r="R116" s="601">
        <v>0</v>
      </c>
      <c r="S116" s="601">
        <v>0</v>
      </c>
      <c r="T116" s="601">
        <v>0</v>
      </c>
      <c r="U116" s="601">
        <v>0</v>
      </c>
      <c r="V116" s="601">
        <v>0</v>
      </c>
      <c r="W116" s="601">
        <v>0</v>
      </c>
      <c r="X116" s="601">
        <v>0</v>
      </c>
      <c r="Y116" s="601">
        <v>0</v>
      </c>
      <c r="Z116" s="601">
        <v>0</v>
      </c>
      <c r="AA116" s="601">
        <v>0</v>
      </c>
      <c r="AB116" s="601">
        <v>0</v>
      </c>
      <c r="AC116" s="601">
        <v>6380.88</v>
      </c>
      <c r="AD116" s="601">
        <v>6402</v>
      </c>
      <c r="AE116" s="601">
        <v>6808.56</v>
      </c>
      <c r="AF116" s="601">
        <v>6853.4400000000005</v>
      </c>
      <c r="AG116" s="601">
        <v>6726.72</v>
      </c>
      <c r="AH116" s="601">
        <v>6713.52</v>
      </c>
      <c r="AI116" s="707">
        <v>6603.9</v>
      </c>
      <c r="AJ116" s="601">
        <v>0</v>
      </c>
      <c r="AK116" s="601">
        <v>0</v>
      </c>
      <c r="AL116" s="601">
        <v>0</v>
      </c>
      <c r="AM116" s="601">
        <v>0</v>
      </c>
      <c r="AN116" s="601">
        <v>0</v>
      </c>
      <c r="AO116" s="601">
        <v>7495.2099999999991</v>
      </c>
      <c r="AP116" s="601">
        <v>10776.14</v>
      </c>
      <c r="AQ116" s="601">
        <v>0</v>
      </c>
      <c r="AR116" s="601">
        <v>0</v>
      </c>
      <c r="AS116" s="601">
        <v>0</v>
      </c>
      <c r="AT116" s="601">
        <v>0</v>
      </c>
      <c r="AU116" s="601">
        <v>0</v>
      </c>
      <c r="AV116" s="602">
        <v>0</v>
      </c>
      <c r="AW116" s="602">
        <v>0</v>
      </c>
      <c r="AX116" s="602">
        <v>0</v>
      </c>
      <c r="AY116" s="602">
        <v>0</v>
      </c>
      <c r="AZ116" s="602">
        <v>0</v>
      </c>
      <c r="BA116" s="602">
        <v>0</v>
      </c>
      <c r="BB116" s="707">
        <v>0</v>
      </c>
      <c r="BC116" s="602">
        <v>0</v>
      </c>
      <c r="BD116" s="602">
        <v>0</v>
      </c>
      <c r="BE116" s="602">
        <v>0</v>
      </c>
      <c r="BF116" s="602">
        <v>0</v>
      </c>
      <c r="BG116" s="602">
        <v>0</v>
      </c>
      <c r="BH116" s="602">
        <v>0</v>
      </c>
      <c r="BI116" s="602">
        <v>0</v>
      </c>
      <c r="BJ116" s="602">
        <v>0</v>
      </c>
      <c r="BK116" s="602">
        <v>0</v>
      </c>
      <c r="BL116" s="602">
        <v>0</v>
      </c>
      <c r="BM116" s="602">
        <v>0</v>
      </c>
      <c r="BN116" s="602">
        <v>0</v>
      </c>
      <c r="BO116" s="602">
        <v>0</v>
      </c>
      <c r="BP116" s="602">
        <v>0</v>
      </c>
      <c r="BQ116" s="602">
        <v>0</v>
      </c>
      <c r="BR116" s="602">
        <v>0</v>
      </c>
      <c r="BS116" s="602">
        <v>0</v>
      </c>
      <c r="BT116" s="602">
        <v>0</v>
      </c>
      <c r="BU116" s="707">
        <v>0</v>
      </c>
      <c r="BV116" s="602">
        <v>0</v>
      </c>
      <c r="BW116" s="602">
        <v>0</v>
      </c>
      <c r="BX116" s="602">
        <v>0</v>
      </c>
      <c r="BY116" s="602">
        <v>0</v>
      </c>
      <c r="BZ116" s="602">
        <v>0</v>
      </c>
      <c r="CA116" s="602">
        <v>0</v>
      </c>
      <c r="CB116" s="602">
        <v>0</v>
      </c>
      <c r="CC116" s="602">
        <v>0</v>
      </c>
      <c r="CD116" s="602">
        <v>0</v>
      </c>
      <c r="CE116" s="602">
        <v>0</v>
      </c>
      <c r="CF116" s="602">
        <v>0</v>
      </c>
      <c r="CG116" s="602">
        <v>0</v>
      </c>
      <c r="CH116" s="602">
        <v>8727.84</v>
      </c>
      <c r="CI116" s="602">
        <v>9049.92</v>
      </c>
      <c r="CJ116" s="602">
        <v>9443.2800000000007</v>
      </c>
      <c r="CK116" s="602">
        <v>9625.4399999999987</v>
      </c>
      <c r="CL116" s="602">
        <v>9577.92</v>
      </c>
      <c r="CM116" s="602">
        <v>9469.6800000000021</v>
      </c>
      <c r="CN116" s="707">
        <v>9286.56</v>
      </c>
      <c r="CO116" s="602">
        <v>0</v>
      </c>
      <c r="CP116" s="602">
        <v>0</v>
      </c>
      <c r="CQ116" s="602">
        <v>0</v>
      </c>
      <c r="CR116" s="602">
        <v>0</v>
      </c>
      <c r="CS116" s="602">
        <v>0</v>
      </c>
      <c r="CT116" s="602">
        <v>10414.109999999999</v>
      </c>
      <c r="CU116" s="602">
        <v>15248.78</v>
      </c>
      <c r="CV116" s="602">
        <v>0</v>
      </c>
      <c r="CW116" s="602">
        <v>0</v>
      </c>
      <c r="CX116" s="602">
        <v>0</v>
      </c>
      <c r="CY116" s="602">
        <v>0</v>
      </c>
      <c r="CZ116" s="602">
        <v>0</v>
      </c>
    </row>
    <row r="117" spans="1:104" x14ac:dyDescent="0.25">
      <c r="A117" s="183">
        <v>5044</v>
      </c>
      <c r="B117" s="183">
        <v>455989</v>
      </c>
      <c r="C117" s="27">
        <v>1026067</v>
      </c>
      <c r="D117" s="14">
        <v>1780637132</v>
      </c>
      <c r="F117" s="27" t="s">
        <v>1272</v>
      </c>
      <c r="G117" s="12" t="s">
        <v>318</v>
      </c>
      <c r="H117" s="27" t="s">
        <v>1420</v>
      </c>
      <c r="I117" s="12" t="s">
        <v>319</v>
      </c>
      <c r="J117" s="601">
        <v>9445.2800000000007</v>
      </c>
      <c r="K117" s="601">
        <v>9702.1600000000017</v>
      </c>
      <c r="L117" s="601">
        <v>9909.6400000000012</v>
      </c>
      <c r="M117" s="601">
        <v>9840.48</v>
      </c>
      <c r="N117" s="601">
        <v>9316.84</v>
      </c>
      <c r="O117" s="601">
        <v>9692.2800000000007</v>
      </c>
      <c r="P117" s="707">
        <v>9193.73</v>
      </c>
      <c r="Q117" s="601">
        <v>0</v>
      </c>
      <c r="R117" s="601">
        <v>0</v>
      </c>
      <c r="S117" s="601">
        <v>0</v>
      </c>
      <c r="T117" s="601">
        <v>0</v>
      </c>
      <c r="U117" s="601">
        <v>0</v>
      </c>
      <c r="V117" s="601">
        <v>21469.3</v>
      </c>
      <c r="W117" s="601">
        <v>21429.399999999998</v>
      </c>
      <c r="X117" s="601">
        <v>0</v>
      </c>
      <c r="Y117" s="601">
        <v>0</v>
      </c>
      <c r="Z117" s="601">
        <v>0</v>
      </c>
      <c r="AA117" s="601">
        <v>0</v>
      </c>
      <c r="AB117" s="601">
        <v>0</v>
      </c>
      <c r="AC117" s="601">
        <v>0</v>
      </c>
      <c r="AD117" s="601">
        <v>0</v>
      </c>
      <c r="AE117" s="601">
        <v>0</v>
      </c>
      <c r="AF117" s="601">
        <v>0</v>
      </c>
      <c r="AG117" s="601">
        <v>0</v>
      </c>
      <c r="AH117" s="601">
        <v>0</v>
      </c>
      <c r="AI117" s="707">
        <v>0</v>
      </c>
      <c r="AJ117" s="601">
        <v>0</v>
      </c>
      <c r="AK117" s="601">
        <v>0</v>
      </c>
      <c r="AL117" s="601">
        <v>0</v>
      </c>
      <c r="AM117" s="601">
        <v>0</v>
      </c>
      <c r="AN117" s="601">
        <v>0</v>
      </c>
      <c r="AO117" s="601">
        <v>0</v>
      </c>
      <c r="AP117" s="601">
        <v>0</v>
      </c>
      <c r="AQ117" s="601">
        <v>0</v>
      </c>
      <c r="AR117" s="601">
        <v>0</v>
      </c>
      <c r="AS117" s="601">
        <v>0</v>
      </c>
      <c r="AT117" s="601">
        <v>0</v>
      </c>
      <c r="AU117" s="601">
        <v>0</v>
      </c>
      <c r="AV117" s="602">
        <v>0</v>
      </c>
      <c r="AW117" s="602">
        <v>0</v>
      </c>
      <c r="AX117" s="602">
        <v>0</v>
      </c>
      <c r="AY117" s="602">
        <v>0</v>
      </c>
      <c r="AZ117" s="602">
        <v>0</v>
      </c>
      <c r="BA117" s="602">
        <v>0</v>
      </c>
      <c r="BB117" s="707">
        <v>0</v>
      </c>
      <c r="BC117" s="602">
        <v>0</v>
      </c>
      <c r="BD117" s="602">
        <v>0</v>
      </c>
      <c r="BE117" s="602">
        <v>0</v>
      </c>
      <c r="BF117" s="602">
        <v>0</v>
      </c>
      <c r="BG117" s="602">
        <v>0</v>
      </c>
      <c r="BH117" s="602">
        <v>0</v>
      </c>
      <c r="BI117" s="602">
        <v>0</v>
      </c>
      <c r="BJ117" s="602">
        <v>0</v>
      </c>
      <c r="BK117" s="602">
        <v>0</v>
      </c>
      <c r="BL117" s="602">
        <v>0</v>
      </c>
      <c r="BM117" s="602">
        <v>0</v>
      </c>
      <c r="BN117" s="602">
        <v>0</v>
      </c>
      <c r="BO117" s="602">
        <v>6757.920000000001</v>
      </c>
      <c r="BP117" s="602">
        <v>7093.84</v>
      </c>
      <c r="BQ117" s="602">
        <v>7360.6</v>
      </c>
      <c r="BR117" s="602">
        <v>7271.68</v>
      </c>
      <c r="BS117" s="602">
        <v>7577.96</v>
      </c>
      <c r="BT117" s="602">
        <v>7726.1600000000008</v>
      </c>
      <c r="BU117" s="707">
        <v>7505.4299999999994</v>
      </c>
      <c r="BV117" s="602">
        <v>0</v>
      </c>
      <c r="BW117" s="602">
        <v>0</v>
      </c>
      <c r="BX117" s="602">
        <v>0</v>
      </c>
      <c r="BY117" s="602">
        <v>0</v>
      </c>
      <c r="BZ117" s="602">
        <v>0</v>
      </c>
      <c r="CA117" s="602">
        <v>15673.100000000002</v>
      </c>
      <c r="CB117" s="602">
        <v>16769.5</v>
      </c>
      <c r="CC117" s="602">
        <v>0</v>
      </c>
      <c r="CD117" s="602">
        <v>0</v>
      </c>
      <c r="CE117" s="602">
        <v>0</v>
      </c>
      <c r="CF117" s="602">
        <v>0</v>
      </c>
      <c r="CG117" s="602">
        <v>0</v>
      </c>
      <c r="CH117" s="602">
        <v>0</v>
      </c>
      <c r="CI117" s="602">
        <v>0</v>
      </c>
      <c r="CJ117" s="602">
        <v>0</v>
      </c>
      <c r="CK117" s="602">
        <v>0</v>
      </c>
      <c r="CL117" s="602">
        <v>0</v>
      </c>
      <c r="CM117" s="602">
        <v>0</v>
      </c>
      <c r="CN117" s="707">
        <v>0</v>
      </c>
      <c r="CO117" s="602">
        <v>0</v>
      </c>
      <c r="CP117" s="602">
        <v>0</v>
      </c>
      <c r="CQ117" s="602">
        <v>0</v>
      </c>
      <c r="CR117" s="602">
        <v>0</v>
      </c>
      <c r="CS117" s="602">
        <v>0</v>
      </c>
      <c r="CT117" s="602">
        <v>0</v>
      </c>
      <c r="CU117" s="602">
        <v>0</v>
      </c>
      <c r="CV117" s="602">
        <v>0</v>
      </c>
      <c r="CW117" s="602">
        <v>0</v>
      </c>
      <c r="CX117" s="602">
        <v>0</v>
      </c>
      <c r="CY117" s="602">
        <v>0</v>
      </c>
      <c r="CZ117" s="602">
        <v>0</v>
      </c>
    </row>
    <row r="118" spans="1:104" x14ac:dyDescent="0.25">
      <c r="A118" s="183">
        <v>5087</v>
      </c>
      <c r="B118" s="183">
        <v>455996</v>
      </c>
      <c r="C118" s="27">
        <v>1017872</v>
      </c>
      <c r="D118" s="14">
        <v>1972839348</v>
      </c>
      <c r="F118" s="27" t="s">
        <v>1298</v>
      </c>
      <c r="G118" s="12" t="s">
        <v>946</v>
      </c>
      <c r="H118" s="27" t="s">
        <v>1470</v>
      </c>
      <c r="I118" s="12" t="s">
        <v>947</v>
      </c>
      <c r="J118" s="601">
        <v>0</v>
      </c>
      <c r="K118" s="601">
        <v>0</v>
      </c>
      <c r="L118" s="601">
        <v>0</v>
      </c>
      <c r="M118" s="601">
        <v>0</v>
      </c>
      <c r="N118" s="601">
        <v>0</v>
      </c>
      <c r="O118" s="601">
        <v>0</v>
      </c>
      <c r="P118" s="707">
        <v>0</v>
      </c>
      <c r="Q118" s="601">
        <v>0</v>
      </c>
      <c r="R118" s="601">
        <v>0</v>
      </c>
      <c r="S118" s="601">
        <v>0</v>
      </c>
      <c r="T118" s="601">
        <v>0</v>
      </c>
      <c r="U118" s="601">
        <v>0</v>
      </c>
      <c r="V118" s="601">
        <v>0</v>
      </c>
      <c r="W118" s="601">
        <v>0</v>
      </c>
      <c r="X118" s="601">
        <v>0</v>
      </c>
      <c r="Y118" s="601">
        <v>0</v>
      </c>
      <c r="Z118" s="601">
        <v>0</v>
      </c>
      <c r="AA118" s="601">
        <v>0</v>
      </c>
      <c r="AB118" s="601">
        <v>0</v>
      </c>
      <c r="AC118" s="601">
        <v>0</v>
      </c>
      <c r="AD118" s="601">
        <v>0</v>
      </c>
      <c r="AE118" s="601">
        <v>0</v>
      </c>
      <c r="AF118" s="601">
        <v>0</v>
      </c>
      <c r="AG118" s="601">
        <v>0</v>
      </c>
      <c r="AH118" s="601">
        <v>0</v>
      </c>
      <c r="AI118" s="707">
        <v>0</v>
      </c>
      <c r="AJ118" s="601">
        <v>0</v>
      </c>
      <c r="AK118" s="601">
        <v>0</v>
      </c>
      <c r="AL118" s="601">
        <v>0</v>
      </c>
      <c r="AM118" s="601">
        <v>0</v>
      </c>
      <c r="AN118" s="601">
        <v>0</v>
      </c>
      <c r="AO118" s="601">
        <v>0</v>
      </c>
      <c r="AP118" s="601">
        <v>0</v>
      </c>
      <c r="AQ118" s="601">
        <v>0</v>
      </c>
      <c r="AR118" s="601">
        <v>0</v>
      </c>
      <c r="AS118" s="601">
        <v>0</v>
      </c>
      <c r="AT118" s="601">
        <v>0</v>
      </c>
      <c r="AU118" s="601">
        <v>0</v>
      </c>
      <c r="AV118" s="602">
        <v>0</v>
      </c>
      <c r="AW118" s="602">
        <v>0</v>
      </c>
      <c r="AX118" s="602">
        <v>0</v>
      </c>
      <c r="AY118" s="602">
        <v>0</v>
      </c>
      <c r="AZ118" s="602">
        <v>0</v>
      </c>
      <c r="BA118" s="602">
        <v>0</v>
      </c>
      <c r="BB118" s="707">
        <v>0</v>
      </c>
      <c r="BC118" s="602">
        <v>0</v>
      </c>
      <c r="BD118" s="602">
        <v>0</v>
      </c>
      <c r="BE118" s="602">
        <v>0</v>
      </c>
      <c r="BF118" s="602">
        <v>0</v>
      </c>
      <c r="BG118" s="602">
        <v>0</v>
      </c>
      <c r="BH118" s="602">
        <v>76074.48</v>
      </c>
      <c r="BI118" s="602">
        <v>105301.09999999999</v>
      </c>
      <c r="BJ118" s="602">
        <v>0</v>
      </c>
      <c r="BK118" s="602">
        <v>0</v>
      </c>
      <c r="BL118" s="602">
        <v>0</v>
      </c>
      <c r="BM118" s="602">
        <v>0</v>
      </c>
      <c r="BN118" s="602">
        <v>0</v>
      </c>
      <c r="BO118" s="602">
        <v>0</v>
      </c>
      <c r="BP118" s="602">
        <v>0</v>
      </c>
      <c r="BQ118" s="602">
        <v>0</v>
      </c>
      <c r="BR118" s="602">
        <v>0</v>
      </c>
      <c r="BS118" s="602">
        <v>0</v>
      </c>
      <c r="BT118" s="602">
        <v>0</v>
      </c>
      <c r="BU118" s="707">
        <v>0</v>
      </c>
      <c r="BV118" s="602">
        <v>0</v>
      </c>
      <c r="BW118" s="602">
        <v>0</v>
      </c>
      <c r="BX118" s="602">
        <v>0</v>
      </c>
      <c r="BY118" s="602">
        <v>0</v>
      </c>
      <c r="BZ118" s="602">
        <v>0</v>
      </c>
      <c r="CA118" s="602">
        <v>47190.479999999996</v>
      </c>
      <c r="CB118" s="602">
        <v>65247.429999999993</v>
      </c>
      <c r="CC118" s="602">
        <v>0</v>
      </c>
      <c r="CD118" s="602">
        <v>0</v>
      </c>
      <c r="CE118" s="602">
        <v>0</v>
      </c>
      <c r="CF118" s="602">
        <v>0</v>
      </c>
      <c r="CG118" s="602">
        <v>0</v>
      </c>
      <c r="CH118" s="602">
        <v>0</v>
      </c>
      <c r="CI118" s="602">
        <v>0</v>
      </c>
      <c r="CJ118" s="602">
        <v>0</v>
      </c>
      <c r="CK118" s="602">
        <v>0</v>
      </c>
      <c r="CL118" s="602">
        <v>0</v>
      </c>
      <c r="CM118" s="602">
        <v>0</v>
      </c>
      <c r="CN118" s="707">
        <v>0</v>
      </c>
      <c r="CO118" s="602">
        <v>0</v>
      </c>
      <c r="CP118" s="602">
        <v>0</v>
      </c>
      <c r="CQ118" s="602">
        <v>0</v>
      </c>
      <c r="CR118" s="602">
        <v>0</v>
      </c>
      <c r="CS118" s="602">
        <v>0</v>
      </c>
      <c r="CT118" s="602">
        <v>0</v>
      </c>
      <c r="CU118" s="602">
        <v>0</v>
      </c>
      <c r="CV118" s="602">
        <v>0</v>
      </c>
      <c r="CW118" s="602">
        <v>0</v>
      </c>
      <c r="CX118" s="602">
        <v>0</v>
      </c>
      <c r="CY118" s="602">
        <v>0</v>
      </c>
      <c r="CZ118" s="602">
        <v>0</v>
      </c>
    </row>
    <row r="119" spans="1:104" x14ac:dyDescent="0.25">
      <c r="A119" s="183">
        <v>4259</v>
      </c>
      <c r="B119" s="183">
        <v>455999</v>
      </c>
      <c r="C119" s="27">
        <v>1025710</v>
      </c>
      <c r="D119" s="14">
        <v>1144641234</v>
      </c>
      <c r="F119" s="27" t="s">
        <v>1286</v>
      </c>
      <c r="G119" s="12" t="s">
        <v>612</v>
      </c>
      <c r="H119" s="27" t="s">
        <v>1288</v>
      </c>
      <c r="I119" s="12" t="s">
        <v>613</v>
      </c>
      <c r="J119" s="601">
        <v>0</v>
      </c>
      <c r="K119" s="601">
        <v>0</v>
      </c>
      <c r="L119" s="601">
        <v>0</v>
      </c>
      <c r="M119" s="601">
        <v>0</v>
      </c>
      <c r="N119" s="601">
        <v>0</v>
      </c>
      <c r="O119" s="601">
        <v>0</v>
      </c>
      <c r="P119" s="707">
        <v>0</v>
      </c>
      <c r="Q119" s="601">
        <v>0</v>
      </c>
      <c r="R119" s="601">
        <v>0</v>
      </c>
      <c r="S119" s="601">
        <v>0</v>
      </c>
      <c r="T119" s="601">
        <v>0</v>
      </c>
      <c r="U119" s="601">
        <v>0</v>
      </c>
      <c r="V119" s="601">
        <v>0</v>
      </c>
      <c r="W119" s="601">
        <v>0</v>
      </c>
      <c r="X119" s="601">
        <v>0</v>
      </c>
      <c r="Y119" s="601">
        <v>0</v>
      </c>
      <c r="Z119" s="601">
        <v>0</v>
      </c>
      <c r="AA119" s="601">
        <v>0</v>
      </c>
      <c r="AB119" s="601">
        <v>0</v>
      </c>
      <c r="AC119" s="601">
        <v>0</v>
      </c>
      <c r="AD119" s="601">
        <v>0</v>
      </c>
      <c r="AE119" s="601">
        <v>0</v>
      </c>
      <c r="AF119" s="601">
        <v>0</v>
      </c>
      <c r="AG119" s="601">
        <v>0</v>
      </c>
      <c r="AH119" s="601">
        <v>0</v>
      </c>
      <c r="AI119" s="707">
        <v>0</v>
      </c>
      <c r="AJ119" s="601">
        <v>0</v>
      </c>
      <c r="AK119" s="601">
        <v>0</v>
      </c>
      <c r="AL119" s="601">
        <v>0</v>
      </c>
      <c r="AM119" s="601">
        <v>0</v>
      </c>
      <c r="AN119" s="601">
        <v>0</v>
      </c>
      <c r="AO119" s="601">
        <v>0</v>
      </c>
      <c r="AP119" s="601">
        <v>0</v>
      </c>
      <c r="AQ119" s="601">
        <v>0</v>
      </c>
      <c r="AR119" s="601">
        <v>0</v>
      </c>
      <c r="AS119" s="601">
        <v>0</v>
      </c>
      <c r="AT119" s="601">
        <v>0</v>
      </c>
      <c r="AU119" s="601">
        <v>0</v>
      </c>
      <c r="AV119" s="602">
        <v>0</v>
      </c>
      <c r="AW119" s="602">
        <v>0</v>
      </c>
      <c r="AX119" s="602">
        <v>0</v>
      </c>
      <c r="AY119" s="602">
        <v>0</v>
      </c>
      <c r="AZ119" s="602">
        <v>0</v>
      </c>
      <c r="BA119" s="602">
        <v>0</v>
      </c>
      <c r="BB119" s="707">
        <v>0</v>
      </c>
      <c r="BC119" s="602">
        <v>0</v>
      </c>
      <c r="BD119" s="602">
        <v>0</v>
      </c>
      <c r="BE119" s="602">
        <v>0</v>
      </c>
      <c r="BF119" s="602">
        <v>0</v>
      </c>
      <c r="BG119" s="602">
        <v>0</v>
      </c>
      <c r="BH119" s="602">
        <v>0</v>
      </c>
      <c r="BI119" s="602">
        <v>0</v>
      </c>
      <c r="BJ119" s="602">
        <v>0</v>
      </c>
      <c r="BK119" s="602">
        <v>0</v>
      </c>
      <c r="BL119" s="602">
        <v>0</v>
      </c>
      <c r="BM119" s="602">
        <v>0</v>
      </c>
      <c r="BN119" s="602">
        <v>0</v>
      </c>
      <c r="BO119" s="602">
        <v>26630.199999999997</v>
      </c>
      <c r="BP119" s="602">
        <v>22182.389999999996</v>
      </c>
      <c r="BQ119" s="602">
        <v>30709.719999999998</v>
      </c>
      <c r="BR119" s="602">
        <v>31417.97</v>
      </c>
      <c r="BS119" s="602">
        <v>26630.199999999997</v>
      </c>
      <c r="BT119" s="602">
        <v>28839.94</v>
      </c>
      <c r="BU119" s="707">
        <v>28521.66</v>
      </c>
      <c r="BV119" s="602">
        <v>0</v>
      </c>
      <c r="BW119" s="602">
        <v>0</v>
      </c>
      <c r="BX119" s="602">
        <v>0</v>
      </c>
      <c r="BY119" s="602">
        <v>0</v>
      </c>
      <c r="BZ119" s="602">
        <v>0</v>
      </c>
      <c r="CA119" s="602">
        <v>58525.950000000004</v>
      </c>
      <c r="CB119" s="602">
        <v>47622.94999999999</v>
      </c>
      <c r="CC119" s="602">
        <v>0</v>
      </c>
      <c r="CD119" s="602">
        <v>0</v>
      </c>
      <c r="CE119" s="602">
        <v>0</v>
      </c>
      <c r="CF119" s="602">
        <v>0</v>
      </c>
      <c r="CG119" s="602">
        <v>0</v>
      </c>
      <c r="CH119" s="602">
        <v>29718.17</v>
      </c>
      <c r="CI119" s="602">
        <v>24533.78</v>
      </c>
      <c r="CJ119" s="602">
        <v>33231.089999999997</v>
      </c>
      <c r="CK119" s="602">
        <v>34250.97</v>
      </c>
      <c r="CL119" s="602">
        <v>32381.189999999995</v>
      </c>
      <c r="CM119" s="602">
        <v>31786.259999999995</v>
      </c>
      <c r="CN119" s="707">
        <v>30063.03</v>
      </c>
      <c r="CO119" s="602">
        <v>0</v>
      </c>
      <c r="CP119" s="602">
        <v>0</v>
      </c>
      <c r="CQ119" s="602">
        <v>0</v>
      </c>
      <c r="CR119" s="602">
        <v>0</v>
      </c>
      <c r="CS119" s="602">
        <v>0</v>
      </c>
      <c r="CT119" s="602">
        <v>64384.800000000003</v>
      </c>
      <c r="CU119" s="602">
        <v>54039.25</v>
      </c>
      <c r="CV119" s="602">
        <v>0</v>
      </c>
      <c r="CW119" s="602">
        <v>0</v>
      </c>
      <c r="CX119" s="602">
        <v>0</v>
      </c>
      <c r="CY119" s="602">
        <v>0</v>
      </c>
      <c r="CZ119" s="602">
        <v>0</v>
      </c>
    </row>
    <row r="120" spans="1:104" x14ac:dyDescent="0.25">
      <c r="A120" s="183">
        <v>4933</v>
      </c>
      <c r="B120" s="183">
        <v>675001</v>
      </c>
      <c r="C120" s="27">
        <v>1026644</v>
      </c>
      <c r="D120" s="14">
        <v>1104870435</v>
      </c>
      <c r="F120" s="27" t="s">
        <v>1258</v>
      </c>
      <c r="G120" s="12" t="s">
        <v>873</v>
      </c>
      <c r="H120" s="27" t="s">
        <v>1355</v>
      </c>
      <c r="I120" s="12" t="s">
        <v>874</v>
      </c>
      <c r="J120" s="601">
        <v>4872.3</v>
      </c>
      <c r="K120" s="601">
        <v>5046.7</v>
      </c>
      <c r="L120" s="601">
        <v>5284.3200000000006</v>
      </c>
      <c r="M120" s="601">
        <v>5142.6200000000008</v>
      </c>
      <c r="N120" s="601">
        <v>5101.2</v>
      </c>
      <c r="O120" s="601">
        <v>5094.6600000000008</v>
      </c>
      <c r="P120" s="707">
        <v>5081.3500000000004</v>
      </c>
      <c r="Q120" s="601">
        <v>0</v>
      </c>
      <c r="R120" s="601">
        <v>0</v>
      </c>
      <c r="S120" s="601">
        <v>0</v>
      </c>
      <c r="T120" s="601">
        <v>0</v>
      </c>
      <c r="U120" s="601">
        <v>0</v>
      </c>
      <c r="V120" s="601">
        <v>11367.619999999999</v>
      </c>
      <c r="W120" s="601">
        <v>8341.5999999999985</v>
      </c>
      <c r="X120" s="601">
        <v>0</v>
      </c>
      <c r="Y120" s="601">
        <v>0</v>
      </c>
      <c r="Z120" s="601">
        <v>0</v>
      </c>
      <c r="AA120" s="601">
        <v>0</v>
      </c>
      <c r="AB120" s="601">
        <v>0</v>
      </c>
      <c r="AC120" s="601">
        <v>0</v>
      </c>
      <c r="AD120" s="601">
        <v>0</v>
      </c>
      <c r="AE120" s="601">
        <v>0</v>
      </c>
      <c r="AF120" s="601">
        <v>0</v>
      </c>
      <c r="AG120" s="601">
        <v>0</v>
      </c>
      <c r="AH120" s="601">
        <v>0</v>
      </c>
      <c r="AI120" s="707">
        <v>0</v>
      </c>
      <c r="AJ120" s="601">
        <v>0</v>
      </c>
      <c r="AK120" s="601">
        <v>0</v>
      </c>
      <c r="AL120" s="601">
        <v>0</v>
      </c>
      <c r="AM120" s="601">
        <v>0</v>
      </c>
      <c r="AN120" s="601">
        <v>0</v>
      </c>
      <c r="AO120" s="601">
        <v>0</v>
      </c>
      <c r="AP120" s="601">
        <v>0</v>
      </c>
      <c r="AQ120" s="601">
        <v>0</v>
      </c>
      <c r="AR120" s="601">
        <v>0</v>
      </c>
      <c r="AS120" s="601">
        <v>0</v>
      </c>
      <c r="AT120" s="601">
        <v>0</v>
      </c>
      <c r="AU120" s="601">
        <v>0</v>
      </c>
      <c r="AV120" s="602">
        <v>0</v>
      </c>
      <c r="AW120" s="602">
        <v>0</v>
      </c>
      <c r="AX120" s="602">
        <v>0</v>
      </c>
      <c r="AY120" s="602">
        <v>0</v>
      </c>
      <c r="AZ120" s="602">
        <v>0</v>
      </c>
      <c r="BA120" s="602">
        <v>0</v>
      </c>
      <c r="BB120" s="707">
        <v>0</v>
      </c>
      <c r="BC120" s="602">
        <v>0</v>
      </c>
      <c r="BD120" s="602">
        <v>0</v>
      </c>
      <c r="BE120" s="602">
        <v>0</v>
      </c>
      <c r="BF120" s="602">
        <v>0</v>
      </c>
      <c r="BG120" s="602">
        <v>0</v>
      </c>
      <c r="BH120" s="602">
        <v>0</v>
      </c>
      <c r="BI120" s="602">
        <v>0</v>
      </c>
      <c r="BJ120" s="602">
        <v>0</v>
      </c>
      <c r="BK120" s="602">
        <v>0</v>
      </c>
      <c r="BL120" s="602">
        <v>0</v>
      </c>
      <c r="BM120" s="602">
        <v>0</v>
      </c>
      <c r="BN120" s="602">
        <v>0</v>
      </c>
      <c r="BO120" s="602">
        <v>5428.2000000000007</v>
      </c>
      <c r="BP120" s="602">
        <v>5574.26</v>
      </c>
      <c r="BQ120" s="602">
        <v>5964.4800000000005</v>
      </c>
      <c r="BR120" s="602">
        <v>5936.14</v>
      </c>
      <c r="BS120" s="602">
        <v>5923.06</v>
      </c>
      <c r="BT120" s="602">
        <v>5844.5800000000008</v>
      </c>
      <c r="BU120" s="707">
        <v>5808.41</v>
      </c>
      <c r="BV120" s="602">
        <v>0</v>
      </c>
      <c r="BW120" s="602">
        <v>0</v>
      </c>
      <c r="BX120" s="602">
        <v>0</v>
      </c>
      <c r="BY120" s="602">
        <v>0</v>
      </c>
      <c r="BZ120" s="602">
        <v>0</v>
      </c>
      <c r="CA120" s="602">
        <v>12686.289999999999</v>
      </c>
      <c r="CB120" s="602">
        <v>9640.49</v>
      </c>
      <c r="CC120" s="602">
        <v>0</v>
      </c>
      <c r="CD120" s="602">
        <v>0</v>
      </c>
      <c r="CE120" s="602">
        <v>0</v>
      </c>
      <c r="CF120" s="602">
        <v>0</v>
      </c>
      <c r="CG120" s="602">
        <v>0</v>
      </c>
      <c r="CH120" s="602">
        <v>0</v>
      </c>
      <c r="CI120" s="602">
        <v>0</v>
      </c>
      <c r="CJ120" s="602">
        <v>0</v>
      </c>
      <c r="CK120" s="602">
        <v>0</v>
      </c>
      <c r="CL120" s="602">
        <v>0</v>
      </c>
      <c r="CM120" s="602">
        <v>0</v>
      </c>
      <c r="CN120" s="707">
        <v>0</v>
      </c>
      <c r="CO120" s="602">
        <v>0</v>
      </c>
      <c r="CP120" s="602">
        <v>0</v>
      </c>
      <c r="CQ120" s="602">
        <v>0</v>
      </c>
      <c r="CR120" s="602">
        <v>0</v>
      </c>
      <c r="CS120" s="602">
        <v>0</v>
      </c>
      <c r="CT120" s="602">
        <v>0</v>
      </c>
      <c r="CU120" s="602">
        <v>0</v>
      </c>
      <c r="CV120" s="602">
        <v>0</v>
      </c>
      <c r="CW120" s="602">
        <v>0</v>
      </c>
      <c r="CX120" s="602">
        <v>0</v>
      </c>
      <c r="CY120" s="602">
        <v>0</v>
      </c>
      <c r="CZ120" s="602">
        <v>0</v>
      </c>
    </row>
    <row r="121" spans="1:104" x14ac:dyDescent="0.25">
      <c r="A121" s="183">
        <v>4944</v>
      </c>
      <c r="B121" s="183">
        <v>675002</v>
      </c>
      <c r="C121" s="27">
        <v>1013347</v>
      </c>
      <c r="D121" s="14">
        <v>1821119249</v>
      </c>
      <c r="F121" s="27" t="s">
        <v>1267</v>
      </c>
      <c r="G121" s="12" t="s">
        <v>875</v>
      </c>
      <c r="H121" s="27" t="s">
        <v>1490</v>
      </c>
      <c r="I121" s="12" t="s">
        <v>876</v>
      </c>
      <c r="J121" s="601">
        <v>0</v>
      </c>
      <c r="K121" s="601">
        <v>0</v>
      </c>
      <c r="L121" s="601">
        <v>0</v>
      </c>
      <c r="M121" s="601">
        <v>0</v>
      </c>
      <c r="N121" s="601">
        <v>0</v>
      </c>
      <c r="O121" s="601">
        <v>0</v>
      </c>
      <c r="P121" s="707">
        <v>0</v>
      </c>
      <c r="Q121" s="601">
        <v>0</v>
      </c>
      <c r="R121" s="601">
        <v>0</v>
      </c>
      <c r="S121" s="601">
        <v>0</v>
      </c>
      <c r="T121" s="601">
        <v>0</v>
      </c>
      <c r="U121" s="601">
        <v>0</v>
      </c>
      <c r="V121" s="601">
        <v>16194.960000000001</v>
      </c>
      <c r="W121" s="601">
        <v>24646.370000000003</v>
      </c>
      <c r="X121" s="601">
        <v>0</v>
      </c>
      <c r="Y121" s="601">
        <v>0</v>
      </c>
      <c r="Z121" s="601">
        <v>0</v>
      </c>
      <c r="AA121" s="601">
        <v>0</v>
      </c>
      <c r="AB121" s="601">
        <v>0</v>
      </c>
      <c r="AC121" s="601">
        <v>0</v>
      </c>
      <c r="AD121" s="601">
        <v>0</v>
      </c>
      <c r="AE121" s="601">
        <v>0</v>
      </c>
      <c r="AF121" s="601">
        <v>0</v>
      </c>
      <c r="AG121" s="601">
        <v>0</v>
      </c>
      <c r="AH121" s="601">
        <v>0</v>
      </c>
      <c r="AI121" s="707">
        <v>0</v>
      </c>
      <c r="AJ121" s="601">
        <v>0</v>
      </c>
      <c r="AK121" s="601">
        <v>0</v>
      </c>
      <c r="AL121" s="601">
        <v>0</v>
      </c>
      <c r="AM121" s="601">
        <v>0</v>
      </c>
      <c r="AN121" s="601">
        <v>0</v>
      </c>
      <c r="AO121" s="601">
        <v>0</v>
      </c>
      <c r="AP121" s="601">
        <v>0</v>
      </c>
      <c r="AQ121" s="601">
        <v>0</v>
      </c>
      <c r="AR121" s="601">
        <v>0</v>
      </c>
      <c r="AS121" s="601">
        <v>0</v>
      </c>
      <c r="AT121" s="601">
        <v>0</v>
      </c>
      <c r="AU121" s="601">
        <v>0</v>
      </c>
      <c r="AV121" s="602">
        <v>0</v>
      </c>
      <c r="AW121" s="602">
        <v>0</v>
      </c>
      <c r="AX121" s="602">
        <v>0</v>
      </c>
      <c r="AY121" s="602">
        <v>0</v>
      </c>
      <c r="AZ121" s="602">
        <v>0</v>
      </c>
      <c r="BA121" s="602">
        <v>0</v>
      </c>
      <c r="BB121" s="707">
        <v>0</v>
      </c>
      <c r="BC121" s="602">
        <v>0</v>
      </c>
      <c r="BD121" s="602">
        <v>0</v>
      </c>
      <c r="BE121" s="602">
        <v>0</v>
      </c>
      <c r="BF121" s="602">
        <v>0</v>
      </c>
      <c r="BG121" s="602">
        <v>0</v>
      </c>
      <c r="BH121" s="602">
        <v>21593.279999999999</v>
      </c>
      <c r="BI121" s="602">
        <v>33307.01</v>
      </c>
      <c r="BJ121" s="602">
        <v>0</v>
      </c>
      <c r="BK121" s="602">
        <v>0</v>
      </c>
      <c r="BL121" s="602">
        <v>0</v>
      </c>
      <c r="BM121" s="602">
        <v>0</v>
      </c>
      <c r="BN121" s="602">
        <v>0</v>
      </c>
      <c r="BO121" s="602">
        <v>0</v>
      </c>
      <c r="BP121" s="602">
        <v>0</v>
      </c>
      <c r="BQ121" s="602">
        <v>0</v>
      </c>
      <c r="BR121" s="602">
        <v>0</v>
      </c>
      <c r="BS121" s="602">
        <v>0</v>
      </c>
      <c r="BT121" s="602">
        <v>0</v>
      </c>
      <c r="BU121" s="707">
        <v>0</v>
      </c>
      <c r="BV121" s="602">
        <v>0</v>
      </c>
      <c r="BW121" s="602">
        <v>0</v>
      </c>
      <c r="BX121" s="602">
        <v>0</v>
      </c>
      <c r="BY121" s="602">
        <v>0</v>
      </c>
      <c r="BZ121" s="602">
        <v>0</v>
      </c>
      <c r="CA121" s="602">
        <v>32108.079999999998</v>
      </c>
      <c r="CB121" s="602">
        <v>51664.310000000005</v>
      </c>
      <c r="CC121" s="602">
        <v>0</v>
      </c>
      <c r="CD121" s="602">
        <v>0</v>
      </c>
      <c r="CE121" s="602">
        <v>0</v>
      </c>
      <c r="CF121" s="602">
        <v>0</v>
      </c>
      <c r="CG121" s="602">
        <v>0</v>
      </c>
      <c r="CH121" s="602">
        <v>0</v>
      </c>
      <c r="CI121" s="602">
        <v>0</v>
      </c>
      <c r="CJ121" s="602">
        <v>0</v>
      </c>
      <c r="CK121" s="602">
        <v>0</v>
      </c>
      <c r="CL121" s="602">
        <v>0</v>
      </c>
      <c r="CM121" s="602">
        <v>0</v>
      </c>
      <c r="CN121" s="707">
        <v>0</v>
      </c>
      <c r="CO121" s="602">
        <v>0</v>
      </c>
      <c r="CP121" s="602">
        <v>0</v>
      </c>
      <c r="CQ121" s="602">
        <v>0</v>
      </c>
      <c r="CR121" s="602">
        <v>0</v>
      </c>
      <c r="CS121" s="602">
        <v>0</v>
      </c>
      <c r="CT121" s="602">
        <v>0</v>
      </c>
      <c r="CU121" s="602">
        <v>0</v>
      </c>
      <c r="CV121" s="602">
        <v>0</v>
      </c>
      <c r="CW121" s="602">
        <v>0</v>
      </c>
      <c r="CX121" s="602">
        <v>0</v>
      </c>
      <c r="CY121" s="602">
        <v>0</v>
      </c>
      <c r="CZ121" s="602">
        <v>0</v>
      </c>
    </row>
    <row r="122" spans="1:104" x14ac:dyDescent="0.25">
      <c r="A122" s="183">
        <v>4564</v>
      </c>
      <c r="B122" s="183">
        <v>675009</v>
      </c>
      <c r="C122" s="27">
        <v>1026227</v>
      </c>
      <c r="D122" s="14">
        <v>1275586620</v>
      </c>
      <c r="F122" s="27" t="s">
        <v>1258</v>
      </c>
      <c r="G122" s="12" t="s">
        <v>724</v>
      </c>
      <c r="H122" s="27" t="s">
        <v>1264</v>
      </c>
      <c r="I122" s="12" t="s">
        <v>725</v>
      </c>
      <c r="J122" s="601">
        <v>6436.8</v>
      </c>
      <c r="K122" s="601">
        <v>6667.2</v>
      </c>
      <c r="L122" s="601">
        <v>6981.12</v>
      </c>
      <c r="M122" s="601">
        <v>6793.92</v>
      </c>
      <c r="N122" s="601">
        <v>6739.2</v>
      </c>
      <c r="O122" s="601">
        <v>6730.5599999999995</v>
      </c>
      <c r="P122" s="707">
        <v>6727.62</v>
      </c>
      <c r="Q122" s="601">
        <v>0</v>
      </c>
      <c r="R122" s="601">
        <v>0</v>
      </c>
      <c r="S122" s="601">
        <v>0</v>
      </c>
      <c r="T122" s="601">
        <v>0</v>
      </c>
      <c r="U122" s="601">
        <v>0</v>
      </c>
      <c r="V122" s="601">
        <v>6416.08</v>
      </c>
      <c r="W122" s="601">
        <v>10619.9</v>
      </c>
      <c r="X122" s="601">
        <v>0</v>
      </c>
      <c r="Y122" s="601">
        <v>0</v>
      </c>
      <c r="Z122" s="601">
        <v>0</v>
      </c>
      <c r="AA122" s="601">
        <v>0</v>
      </c>
      <c r="AB122" s="601">
        <v>0</v>
      </c>
      <c r="AC122" s="601">
        <v>0</v>
      </c>
      <c r="AD122" s="601">
        <v>0</v>
      </c>
      <c r="AE122" s="601">
        <v>0</v>
      </c>
      <c r="AF122" s="601">
        <v>0</v>
      </c>
      <c r="AG122" s="601">
        <v>0</v>
      </c>
      <c r="AH122" s="601">
        <v>0</v>
      </c>
      <c r="AI122" s="707">
        <v>0</v>
      </c>
      <c r="AJ122" s="601">
        <v>0</v>
      </c>
      <c r="AK122" s="601">
        <v>0</v>
      </c>
      <c r="AL122" s="601">
        <v>0</v>
      </c>
      <c r="AM122" s="601">
        <v>0</v>
      </c>
      <c r="AN122" s="601">
        <v>0</v>
      </c>
      <c r="AO122" s="601">
        <v>0</v>
      </c>
      <c r="AP122" s="601">
        <v>0</v>
      </c>
      <c r="AQ122" s="601">
        <v>0</v>
      </c>
      <c r="AR122" s="601">
        <v>0</v>
      </c>
      <c r="AS122" s="601">
        <v>0</v>
      </c>
      <c r="AT122" s="601">
        <v>0</v>
      </c>
      <c r="AU122" s="601">
        <v>0</v>
      </c>
      <c r="AV122" s="602">
        <v>0</v>
      </c>
      <c r="AW122" s="602">
        <v>0</v>
      </c>
      <c r="AX122" s="602">
        <v>0</v>
      </c>
      <c r="AY122" s="602">
        <v>0</v>
      </c>
      <c r="AZ122" s="602">
        <v>0</v>
      </c>
      <c r="BA122" s="602">
        <v>0</v>
      </c>
      <c r="BB122" s="707">
        <v>0</v>
      </c>
      <c r="BC122" s="602">
        <v>0</v>
      </c>
      <c r="BD122" s="602">
        <v>0</v>
      </c>
      <c r="BE122" s="602">
        <v>0</v>
      </c>
      <c r="BF122" s="602">
        <v>0</v>
      </c>
      <c r="BG122" s="602">
        <v>0</v>
      </c>
      <c r="BH122" s="602">
        <v>0</v>
      </c>
      <c r="BI122" s="602">
        <v>0</v>
      </c>
      <c r="BJ122" s="602">
        <v>0</v>
      </c>
      <c r="BK122" s="602">
        <v>0</v>
      </c>
      <c r="BL122" s="602">
        <v>0</v>
      </c>
      <c r="BM122" s="602">
        <v>0</v>
      </c>
      <c r="BN122" s="602">
        <v>0</v>
      </c>
      <c r="BO122" s="602">
        <v>7171.2</v>
      </c>
      <c r="BP122" s="602">
        <v>7364.16</v>
      </c>
      <c r="BQ122" s="602">
        <v>7879.68</v>
      </c>
      <c r="BR122" s="602">
        <v>7842.24</v>
      </c>
      <c r="BS122" s="602">
        <v>7824.9599999999991</v>
      </c>
      <c r="BT122" s="602">
        <v>7721.28</v>
      </c>
      <c r="BU122" s="707">
        <v>7690.38</v>
      </c>
      <c r="BV122" s="602">
        <v>0</v>
      </c>
      <c r="BW122" s="602">
        <v>0</v>
      </c>
      <c r="BX122" s="602">
        <v>0</v>
      </c>
      <c r="BY122" s="602">
        <v>0</v>
      </c>
      <c r="BZ122" s="602">
        <v>0</v>
      </c>
      <c r="CA122" s="602">
        <v>7160.36</v>
      </c>
      <c r="CB122" s="602">
        <v>12240.91</v>
      </c>
      <c r="CC122" s="602">
        <v>0</v>
      </c>
      <c r="CD122" s="602">
        <v>0</v>
      </c>
      <c r="CE122" s="602">
        <v>0</v>
      </c>
      <c r="CF122" s="602">
        <v>0</v>
      </c>
      <c r="CG122" s="602">
        <v>0</v>
      </c>
      <c r="CH122" s="602">
        <v>0</v>
      </c>
      <c r="CI122" s="602">
        <v>0</v>
      </c>
      <c r="CJ122" s="602">
        <v>0</v>
      </c>
      <c r="CK122" s="602">
        <v>0</v>
      </c>
      <c r="CL122" s="602">
        <v>0</v>
      </c>
      <c r="CM122" s="602">
        <v>0</v>
      </c>
      <c r="CN122" s="707">
        <v>0</v>
      </c>
      <c r="CO122" s="602">
        <v>0</v>
      </c>
      <c r="CP122" s="602">
        <v>0</v>
      </c>
      <c r="CQ122" s="602">
        <v>0</v>
      </c>
      <c r="CR122" s="602">
        <v>0</v>
      </c>
      <c r="CS122" s="602">
        <v>0</v>
      </c>
      <c r="CT122" s="602">
        <v>0</v>
      </c>
      <c r="CU122" s="602">
        <v>0</v>
      </c>
      <c r="CV122" s="602">
        <v>0</v>
      </c>
      <c r="CW122" s="602">
        <v>0</v>
      </c>
      <c r="CX122" s="602">
        <v>0</v>
      </c>
      <c r="CY122" s="602">
        <v>0</v>
      </c>
      <c r="CZ122" s="602">
        <v>0</v>
      </c>
    </row>
    <row r="123" spans="1:104" x14ac:dyDescent="0.25">
      <c r="A123" s="183">
        <v>4369</v>
      </c>
      <c r="B123" s="183">
        <v>675011</v>
      </c>
      <c r="C123" s="27">
        <v>1026609</v>
      </c>
      <c r="D123" s="14">
        <v>1952354318</v>
      </c>
      <c r="F123" s="27" t="s">
        <v>1296</v>
      </c>
      <c r="G123" s="12" t="s">
        <v>206</v>
      </c>
      <c r="H123" s="27" t="s">
        <v>1356</v>
      </c>
      <c r="I123" s="12" t="s">
        <v>207</v>
      </c>
      <c r="J123" s="601">
        <v>0</v>
      </c>
      <c r="K123" s="601">
        <v>0</v>
      </c>
      <c r="L123" s="601">
        <v>0</v>
      </c>
      <c r="M123" s="601">
        <v>0</v>
      </c>
      <c r="N123" s="601">
        <v>0</v>
      </c>
      <c r="O123" s="601">
        <v>0</v>
      </c>
      <c r="P123" s="707">
        <v>0</v>
      </c>
      <c r="Q123" s="601">
        <v>0</v>
      </c>
      <c r="R123" s="601">
        <v>0</v>
      </c>
      <c r="S123" s="601">
        <v>0</v>
      </c>
      <c r="T123" s="601">
        <v>0</v>
      </c>
      <c r="U123" s="601">
        <v>0</v>
      </c>
      <c r="V123" s="601">
        <v>0</v>
      </c>
      <c r="W123" s="601">
        <v>0</v>
      </c>
      <c r="X123" s="601">
        <v>0</v>
      </c>
      <c r="Y123" s="601">
        <v>0</v>
      </c>
      <c r="Z123" s="601">
        <v>0</v>
      </c>
      <c r="AA123" s="601">
        <v>0</v>
      </c>
      <c r="AB123" s="601">
        <v>0</v>
      </c>
      <c r="AC123" s="601">
        <v>6453.3899999999994</v>
      </c>
      <c r="AD123" s="601">
        <v>6474.75</v>
      </c>
      <c r="AE123" s="601">
        <v>6885.93</v>
      </c>
      <c r="AF123" s="601">
        <v>6931.32</v>
      </c>
      <c r="AG123" s="601">
        <v>6803.16</v>
      </c>
      <c r="AH123" s="601">
        <v>6789.8099999999995</v>
      </c>
      <c r="AI123" s="707">
        <v>6678.42</v>
      </c>
      <c r="AJ123" s="601">
        <v>0</v>
      </c>
      <c r="AK123" s="601">
        <v>0</v>
      </c>
      <c r="AL123" s="601">
        <v>0</v>
      </c>
      <c r="AM123" s="601">
        <v>0</v>
      </c>
      <c r="AN123" s="601">
        <v>0</v>
      </c>
      <c r="AO123" s="601">
        <v>10463.609999999999</v>
      </c>
      <c r="AP123" s="601">
        <v>15099.93</v>
      </c>
      <c r="AQ123" s="601">
        <v>0</v>
      </c>
      <c r="AR123" s="601">
        <v>0</v>
      </c>
      <c r="AS123" s="601">
        <v>0</v>
      </c>
      <c r="AT123" s="601">
        <v>0</v>
      </c>
      <c r="AU123" s="601">
        <v>0</v>
      </c>
      <c r="AV123" s="602">
        <v>0</v>
      </c>
      <c r="AW123" s="602">
        <v>0</v>
      </c>
      <c r="AX123" s="602">
        <v>0</v>
      </c>
      <c r="AY123" s="602">
        <v>0</v>
      </c>
      <c r="AZ123" s="602">
        <v>0</v>
      </c>
      <c r="BA123" s="602">
        <v>0</v>
      </c>
      <c r="BB123" s="707">
        <v>0</v>
      </c>
      <c r="BC123" s="602">
        <v>0</v>
      </c>
      <c r="BD123" s="602">
        <v>0</v>
      </c>
      <c r="BE123" s="602">
        <v>0</v>
      </c>
      <c r="BF123" s="602">
        <v>0</v>
      </c>
      <c r="BG123" s="602">
        <v>0</v>
      </c>
      <c r="BH123" s="602">
        <v>0</v>
      </c>
      <c r="BI123" s="602">
        <v>0</v>
      </c>
      <c r="BJ123" s="602">
        <v>0</v>
      </c>
      <c r="BK123" s="602">
        <v>0</v>
      </c>
      <c r="BL123" s="602">
        <v>0</v>
      </c>
      <c r="BM123" s="602">
        <v>0</v>
      </c>
      <c r="BN123" s="602">
        <v>0</v>
      </c>
      <c r="BO123" s="602">
        <v>0</v>
      </c>
      <c r="BP123" s="602">
        <v>0</v>
      </c>
      <c r="BQ123" s="602">
        <v>0</v>
      </c>
      <c r="BR123" s="602">
        <v>0</v>
      </c>
      <c r="BS123" s="602">
        <v>0</v>
      </c>
      <c r="BT123" s="602">
        <v>0</v>
      </c>
      <c r="BU123" s="707">
        <v>0</v>
      </c>
      <c r="BV123" s="602">
        <v>0</v>
      </c>
      <c r="BW123" s="602">
        <v>0</v>
      </c>
      <c r="BX123" s="602">
        <v>0</v>
      </c>
      <c r="BY123" s="602">
        <v>0</v>
      </c>
      <c r="BZ123" s="602">
        <v>0</v>
      </c>
      <c r="CA123" s="602">
        <v>0</v>
      </c>
      <c r="CB123" s="602">
        <v>0</v>
      </c>
      <c r="CC123" s="602">
        <v>0</v>
      </c>
      <c r="CD123" s="602">
        <v>0</v>
      </c>
      <c r="CE123" s="602">
        <v>0</v>
      </c>
      <c r="CF123" s="602">
        <v>0</v>
      </c>
      <c r="CG123" s="602">
        <v>0</v>
      </c>
      <c r="CH123" s="602">
        <v>8827.02</v>
      </c>
      <c r="CI123" s="602">
        <v>9152.76</v>
      </c>
      <c r="CJ123" s="602">
        <v>9550.59</v>
      </c>
      <c r="CK123" s="602">
        <v>9734.82</v>
      </c>
      <c r="CL123" s="602">
        <v>9686.76</v>
      </c>
      <c r="CM123" s="602">
        <v>9577.2900000000009</v>
      </c>
      <c r="CN123" s="707">
        <v>9391.3499999999985</v>
      </c>
      <c r="CO123" s="602">
        <v>0</v>
      </c>
      <c r="CP123" s="602">
        <v>0</v>
      </c>
      <c r="CQ123" s="602">
        <v>0</v>
      </c>
      <c r="CR123" s="602">
        <v>0</v>
      </c>
      <c r="CS123" s="602">
        <v>0</v>
      </c>
      <c r="CT123" s="602">
        <v>14538.51</v>
      </c>
      <c r="CU123" s="602">
        <v>21367.47</v>
      </c>
      <c r="CV123" s="602">
        <v>0</v>
      </c>
      <c r="CW123" s="602">
        <v>0</v>
      </c>
      <c r="CX123" s="602">
        <v>0</v>
      </c>
      <c r="CY123" s="602">
        <v>0</v>
      </c>
      <c r="CZ123" s="602">
        <v>0</v>
      </c>
    </row>
    <row r="124" spans="1:104" x14ac:dyDescent="0.25">
      <c r="A124" s="183">
        <v>5069</v>
      </c>
      <c r="B124" s="183">
        <v>675013</v>
      </c>
      <c r="C124" s="27">
        <v>1017869</v>
      </c>
      <c r="D124" s="14">
        <v>1982930376</v>
      </c>
      <c r="F124" s="27" t="s">
        <v>1258</v>
      </c>
      <c r="G124" s="12" t="s">
        <v>328</v>
      </c>
      <c r="H124" s="27" t="s">
        <v>1283</v>
      </c>
      <c r="I124" s="12" t="s">
        <v>329</v>
      </c>
      <c r="J124" s="601">
        <v>5006.4000000000005</v>
      </c>
      <c r="K124" s="601">
        <v>5185.6000000000013</v>
      </c>
      <c r="L124" s="601">
        <v>5429.7600000000011</v>
      </c>
      <c r="M124" s="601">
        <v>5284.1600000000008</v>
      </c>
      <c r="N124" s="601">
        <v>5241.6000000000004</v>
      </c>
      <c r="O124" s="601">
        <v>5234.88</v>
      </c>
      <c r="P124" s="707">
        <v>5220.6099999999997</v>
      </c>
      <c r="Q124" s="601">
        <v>0</v>
      </c>
      <c r="R124" s="601">
        <v>0</v>
      </c>
      <c r="S124" s="601">
        <v>0</v>
      </c>
      <c r="T124" s="601">
        <v>0</v>
      </c>
      <c r="U124" s="601">
        <v>0</v>
      </c>
      <c r="V124" s="601">
        <v>11646.58</v>
      </c>
      <c r="W124" s="601">
        <v>15013.16</v>
      </c>
      <c r="X124" s="601">
        <v>0</v>
      </c>
      <c r="Y124" s="601">
        <v>0</v>
      </c>
      <c r="Z124" s="601">
        <v>0</v>
      </c>
      <c r="AA124" s="601">
        <v>0</v>
      </c>
      <c r="AB124" s="601">
        <v>0</v>
      </c>
      <c r="AC124" s="601">
        <v>0</v>
      </c>
      <c r="AD124" s="601">
        <v>0</v>
      </c>
      <c r="AE124" s="601">
        <v>0</v>
      </c>
      <c r="AF124" s="601">
        <v>0</v>
      </c>
      <c r="AG124" s="601">
        <v>0</v>
      </c>
      <c r="AH124" s="601">
        <v>0</v>
      </c>
      <c r="AI124" s="707">
        <v>0</v>
      </c>
      <c r="AJ124" s="601">
        <v>0</v>
      </c>
      <c r="AK124" s="601">
        <v>0</v>
      </c>
      <c r="AL124" s="601">
        <v>0</v>
      </c>
      <c r="AM124" s="601">
        <v>0</v>
      </c>
      <c r="AN124" s="601">
        <v>0</v>
      </c>
      <c r="AO124" s="601">
        <v>0</v>
      </c>
      <c r="AP124" s="601">
        <v>0</v>
      </c>
      <c r="AQ124" s="601">
        <v>0</v>
      </c>
      <c r="AR124" s="601">
        <v>0</v>
      </c>
      <c r="AS124" s="601">
        <v>0</v>
      </c>
      <c r="AT124" s="601">
        <v>0</v>
      </c>
      <c r="AU124" s="601">
        <v>0</v>
      </c>
      <c r="AV124" s="602">
        <v>0</v>
      </c>
      <c r="AW124" s="602">
        <v>0</v>
      </c>
      <c r="AX124" s="602">
        <v>0</v>
      </c>
      <c r="AY124" s="602">
        <v>0</v>
      </c>
      <c r="AZ124" s="602">
        <v>0</v>
      </c>
      <c r="BA124" s="602">
        <v>0</v>
      </c>
      <c r="BB124" s="707">
        <v>0</v>
      </c>
      <c r="BC124" s="602">
        <v>0</v>
      </c>
      <c r="BD124" s="602">
        <v>0</v>
      </c>
      <c r="BE124" s="602">
        <v>0</v>
      </c>
      <c r="BF124" s="602">
        <v>0</v>
      </c>
      <c r="BG124" s="602">
        <v>0</v>
      </c>
      <c r="BH124" s="602">
        <v>0</v>
      </c>
      <c r="BI124" s="602">
        <v>0</v>
      </c>
      <c r="BJ124" s="602">
        <v>0</v>
      </c>
      <c r="BK124" s="602">
        <v>0</v>
      </c>
      <c r="BL124" s="602">
        <v>0</v>
      </c>
      <c r="BM124" s="602">
        <v>0</v>
      </c>
      <c r="BN124" s="602">
        <v>0</v>
      </c>
      <c r="BO124" s="602">
        <v>5577.6</v>
      </c>
      <c r="BP124" s="602">
        <v>5727.6800000000012</v>
      </c>
      <c r="BQ124" s="602">
        <v>6128.6400000000012</v>
      </c>
      <c r="BR124" s="602">
        <v>6099.52</v>
      </c>
      <c r="BS124" s="602">
        <v>6086.08</v>
      </c>
      <c r="BT124" s="602">
        <v>6005.4400000000005</v>
      </c>
      <c r="BU124" s="707">
        <v>5967.59</v>
      </c>
      <c r="BV124" s="602">
        <v>0</v>
      </c>
      <c r="BW124" s="602">
        <v>0</v>
      </c>
      <c r="BX124" s="602">
        <v>0</v>
      </c>
      <c r="BY124" s="602">
        <v>0</v>
      </c>
      <c r="BZ124" s="602">
        <v>0</v>
      </c>
      <c r="CA124" s="602">
        <v>12997.61</v>
      </c>
      <c r="CB124" s="602">
        <v>17315.189999999999</v>
      </c>
      <c r="CC124" s="602">
        <v>0</v>
      </c>
      <c r="CD124" s="602">
        <v>0</v>
      </c>
      <c r="CE124" s="602">
        <v>0</v>
      </c>
      <c r="CF124" s="602">
        <v>0</v>
      </c>
      <c r="CG124" s="602">
        <v>0</v>
      </c>
      <c r="CH124" s="602">
        <v>0</v>
      </c>
      <c r="CI124" s="602">
        <v>0</v>
      </c>
      <c r="CJ124" s="602">
        <v>0</v>
      </c>
      <c r="CK124" s="602">
        <v>0</v>
      </c>
      <c r="CL124" s="602">
        <v>0</v>
      </c>
      <c r="CM124" s="602">
        <v>0</v>
      </c>
      <c r="CN124" s="707">
        <v>0</v>
      </c>
      <c r="CO124" s="602">
        <v>0</v>
      </c>
      <c r="CP124" s="602">
        <v>0</v>
      </c>
      <c r="CQ124" s="602">
        <v>0</v>
      </c>
      <c r="CR124" s="602">
        <v>0</v>
      </c>
      <c r="CS124" s="602">
        <v>0</v>
      </c>
      <c r="CT124" s="602">
        <v>0</v>
      </c>
      <c r="CU124" s="602">
        <v>0</v>
      </c>
      <c r="CV124" s="602">
        <v>0</v>
      </c>
      <c r="CW124" s="602">
        <v>0</v>
      </c>
      <c r="CX124" s="602">
        <v>0</v>
      </c>
      <c r="CY124" s="602">
        <v>0</v>
      </c>
      <c r="CZ124" s="602">
        <v>0</v>
      </c>
    </row>
    <row r="125" spans="1:104" x14ac:dyDescent="0.25">
      <c r="A125" s="183">
        <v>4626</v>
      </c>
      <c r="B125" s="183">
        <v>675014</v>
      </c>
      <c r="C125" s="27">
        <v>1026130</v>
      </c>
      <c r="D125" s="14">
        <v>1649268152</v>
      </c>
      <c r="F125" s="27" t="s">
        <v>1258</v>
      </c>
      <c r="G125" s="12" t="s">
        <v>754</v>
      </c>
      <c r="H125" s="27" t="s">
        <v>1300</v>
      </c>
      <c r="I125" s="12" t="s">
        <v>755</v>
      </c>
      <c r="J125" s="601">
        <v>6660.3</v>
      </c>
      <c r="K125" s="601">
        <v>6898.7</v>
      </c>
      <c r="L125" s="601">
        <v>7223.5199999999995</v>
      </c>
      <c r="M125" s="601">
        <v>7029.8200000000006</v>
      </c>
      <c r="N125" s="601">
        <v>6973.2000000000007</v>
      </c>
      <c r="O125" s="601">
        <v>6964.26</v>
      </c>
      <c r="P125" s="707">
        <v>6938.1500000000005</v>
      </c>
      <c r="Q125" s="601">
        <v>0</v>
      </c>
      <c r="R125" s="601">
        <v>0</v>
      </c>
      <c r="S125" s="601">
        <v>0</v>
      </c>
      <c r="T125" s="601">
        <v>0</v>
      </c>
      <c r="U125" s="601">
        <v>0</v>
      </c>
      <c r="V125" s="601">
        <v>11018.92</v>
      </c>
      <c r="W125" s="601">
        <v>12680.42</v>
      </c>
      <c r="X125" s="601">
        <v>0</v>
      </c>
      <c r="Y125" s="601">
        <v>0</v>
      </c>
      <c r="Z125" s="601">
        <v>0</v>
      </c>
      <c r="AA125" s="601">
        <v>0</v>
      </c>
      <c r="AB125" s="601">
        <v>0</v>
      </c>
      <c r="AC125" s="601">
        <v>0</v>
      </c>
      <c r="AD125" s="601">
        <v>0</v>
      </c>
      <c r="AE125" s="601">
        <v>0</v>
      </c>
      <c r="AF125" s="601">
        <v>0</v>
      </c>
      <c r="AG125" s="601">
        <v>0</v>
      </c>
      <c r="AH125" s="601">
        <v>0</v>
      </c>
      <c r="AI125" s="707">
        <v>0</v>
      </c>
      <c r="AJ125" s="601">
        <v>0</v>
      </c>
      <c r="AK125" s="601">
        <v>0</v>
      </c>
      <c r="AL125" s="601">
        <v>0</v>
      </c>
      <c r="AM125" s="601">
        <v>0</v>
      </c>
      <c r="AN125" s="601">
        <v>0</v>
      </c>
      <c r="AO125" s="601">
        <v>0</v>
      </c>
      <c r="AP125" s="601">
        <v>0</v>
      </c>
      <c r="AQ125" s="601">
        <v>0</v>
      </c>
      <c r="AR125" s="601">
        <v>0</v>
      </c>
      <c r="AS125" s="601">
        <v>0</v>
      </c>
      <c r="AT125" s="601">
        <v>0</v>
      </c>
      <c r="AU125" s="601">
        <v>0</v>
      </c>
      <c r="AV125" s="602">
        <v>0</v>
      </c>
      <c r="AW125" s="602">
        <v>0</v>
      </c>
      <c r="AX125" s="602">
        <v>0</v>
      </c>
      <c r="AY125" s="602">
        <v>0</v>
      </c>
      <c r="AZ125" s="602">
        <v>0</v>
      </c>
      <c r="BA125" s="602">
        <v>0</v>
      </c>
      <c r="BB125" s="707">
        <v>0</v>
      </c>
      <c r="BC125" s="602">
        <v>0</v>
      </c>
      <c r="BD125" s="602">
        <v>0</v>
      </c>
      <c r="BE125" s="602">
        <v>0</v>
      </c>
      <c r="BF125" s="602">
        <v>0</v>
      </c>
      <c r="BG125" s="602">
        <v>0</v>
      </c>
      <c r="BH125" s="602">
        <v>0</v>
      </c>
      <c r="BI125" s="602">
        <v>0</v>
      </c>
      <c r="BJ125" s="602">
        <v>0</v>
      </c>
      <c r="BK125" s="602">
        <v>0</v>
      </c>
      <c r="BL125" s="602">
        <v>0</v>
      </c>
      <c r="BM125" s="602">
        <v>0</v>
      </c>
      <c r="BN125" s="602">
        <v>0</v>
      </c>
      <c r="BO125" s="602">
        <v>7420.2</v>
      </c>
      <c r="BP125" s="602">
        <v>7619.86</v>
      </c>
      <c r="BQ125" s="602">
        <v>8153.28</v>
      </c>
      <c r="BR125" s="602">
        <v>8114.5399999999991</v>
      </c>
      <c r="BS125" s="602">
        <v>8096.66</v>
      </c>
      <c r="BT125" s="602">
        <v>7989.3799999999992</v>
      </c>
      <c r="BU125" s="707">
        <v>7930.81</v>
      </c>
      <c r="BV125" s="602">
        <v>0</v>
      </c>
      <c r="BW125" s="602">
        <v>0</v>
      </c>
      <c r="BX125" s="602">
        <v>0</v>
      </c>
      <c r="BY125" s="602">
        <v>0</v>
      </c>
      <c r="BZ125" s="602">
        <v>0</v>
      </c>
      <c r="CA125" s="602">
        <v>12297.14</v>
      </c>
      <c r="CB125" s="602">
        <v>14629.550000000001</v>
      </c>
      <c r="CC125" s="602">
        <v>0</v>
      </c>
      <c r="CD125" s="602">
        <v>0</v>
      </c>
      <c r="CE125" s="602">
        <v>0</v>
      </c>
      <c r="CF125" s="602">
        <v>0</v>
      </c>
      <c r="CG125" s="602">
        <v>0</v>
      </c>
      <c r="CH125" s="602">
        <v>0</v>
      </c>
      <c r="CI125" s="602">
        <v>0</v>
      </c>
      <c r="CJ125" s="602">
        <v>0</v>
      </c>
      <c r="CK125" s="602">
        <v>0</v>
      </c>
      <c r="CL125" s="602">
        <v>0</v>
      </c>
      <c r="CM125" s="602">
        <v>0</v>
      </c>
      <c r="CN125" s="707">
        <v>0</v>
      </c>
      <c r="CO125" s="602">
        <v>0</v>
      </c>
      <c r="CP125" s="602">
        <v>0</v>
      </c>
      <c r="CQ125" s="602">
        <v>0</v>
      </c>
      <c r="CR125" s="602">
        <v>0</v>
      </c>
      <c r="CS125" s="602">
        <v>0</v>
      </c>
      <c r="CT125" s="602">
        <v>0</v>
      </c>
      <c r="CU125" s="602">
        <v>0</v>
      </c>
      <c r="CV125" s="602">
        <v>0</v>
      </c>
      <c r="CW125" s="602">
        <v>0</v>
      </c>
      <c r="CX125" s="602">
        <v>0</v>
      </c>
      <c r="CY125" s="602">
        <v>0</v>
      </c>
      <c r="CZ125" s="602">
        <v>0</v>
      </c>
    </row>
    <row r="126" spans="1:104" x14ac:dyDescent="0.25">
      <c r="A126" s="183">
        <v>4266</v>
      </c>
      <c r="B126" s="183">
        <v>675017</v>
      </c>
      <c r="C126" s="27">
        <v>1026610</v>
      </c>
      <c r="D126" s="14">
        <v>1720076417</v>
      </c>
      <c r="F126" s="27" t="s">
        <v>1258</v>
      </c>
      <c r="G126" s="12" t="s">
        <v>616</v>
      </c>
      <c r="H126" s="27" t="s">
        <v>1264</v>
      </c>
      <c r="I126" s="12" t="s">
        <v>617</v>
      </c>
      <c r="J126" s="601">
        <v>16382.55</v>
      </c>
      <c r="K126" s="601">
        <v>16968.95</v>
      </c>
      <c r="L126" s="601">
        <v>17767.920000000002</v>
      </c>
      <c r="M126" s="601">
        <v>17291.469999999998</v>
      </c>
      <c r="N126" s="601">
        <v>17152.2</v>
      </c>
      <c r="O126" s="601">
        <v>17130.21</v>
      </c>
      <c r="P126" s="707">
        <v>17099.21</v>
      </c>
      <c r="Q126" s="601">
        <v>0</v>
      </c>
      <c r="R126" s="601">
        <v>0</v>
      </c>
      <c r="S126" s="601">
        <v>0</v>
      </c>
      <c r="T126" s="601">
        <v>0</v>
      </c>
      <c r="U126" s="601">
        <v>0</v>
      </c>
      <c r="V126" s="601">
        <v>37868.819999999992</v>
      </c>
      <c r="W126" s="601">
        <v>38409.42</v>
      </c>
      <c r="X126" s="601">
        <v>0</v>
      </c>
      <c r="Y126" s="601">
        <v>0</v>
      </c>
      <c r="Z126" s="601">
        <v>0</v>
      </c>
      <c r="AA126" s="601">
        <v>0</v>
      </c>
      <c r="AB126" s="601">
        <v>0</v>
      </c>
      <c r="AC126" s="601">
        <v>0</v>
      </c>
      <c r="AD126" s="601">
        <v>0</v>
      </c>
      <c r="AE126" s="601">
        <v>0</v>
      </c>
      <c r="AF126" s="601">
        <v>0</v>
      </c>
      <c r="AG126" s="601">
        <v>0</v>
      </c>
      <c r="AH126" s="601">
        <v>0</v>
      </c>
      <c r="AI126" s="707">
        <v>0</v>
      </c>
      <c r="AJ126" s="601">
        <v>0</v>
      </c>
      <c r="AK126" s="601">
        <v>0</v>
      </c>
      <c r="AL126" s="601">
        <v>0</v>
      </c>
      <c r="AM126" s="601">
        <v>0</v>
      </c>
      <c r="AN126" s="601">
        <v>0</v>
      </c>
      <c r="AO126" s="601">
        <v>0</v>
      </c>
      <c r="AP126" s="601">
        <v>0</v>
      </c>
      <c r="AQ126" s="601">
        <v>0</v>
      </c>
      <c r="AR126" s="601">
        <v>0</v>
      </c>
      <c r="AS126" s="601">
        <v>0</v>
      </c>
      <c r="AT126" s="601">
        <v>0</v>
      </c>
      <c r="AU126" s="601">
        <v>0</v>
      </c>
      <c r="AV126" s="602">
        <v>0</v>
      </c>
      <c r="AW126" s="602">
        <v>0</v>
      </c>
      <c r="AX126" s="602">
        <v>0</v>
      </c>
      <c r="AY126" s="602">
        <v>0</v>
      </c>
      <c r="AZ126" s="602">
        <v>0</v>
      </c>
      <c r="BA126" s="602">
        <v>0</v>
      </c>
      <c r="BB126" s="707">
        <v>0</v>
      </c>
      <c r="BC126" s="602">
        <v>0</v>
      </c>
      <c r="BD126" s="602">
        <v>0</v>
      </c>
      <c r="BE126" s="602">
        <v>0</v>
      </c>
      <c r="BF126" s="602">
        <v>0</v>
      </c>
      <c r="BG126" s="602">
        <v>0</v>
      </c>
      <c r="BH126" s="602">
        <v>0</v>
      </c>
      <c r="BI126" s="602">
        <v>0</v>
      </c>
      <c r="BJ126" s="602">
        <v>0</v>
      </c>
      <c r="BK126" s="602">
        <v>0</v>
      </c>
      <c r="BL126" s="602">
        <v>0</v>
      </c>
      <c r="BM126" s="602">
        <v>0</v>
      </c>
      <c r="BN126" s="602">
        <v>0</v>
      </c>
      <c r="BO126" s="602">
        <v>18251.7</v>
      </c>
      <c r="BP126" s="602">
        <v>18742.810000000001</v>
      </c>
      <c r="BQ126" s="602">
        <v>20054.88</v>
      </c>
      <c r="BR126" s="602">
        <v>19959.590000000004</v>
      </c>
      <c r="BS126" s="602">
        <v>19915.609999999997</v>
      </c>
      <c r="BT126" s="602">
        <v>19651.730000000003</v>
      </c>
      <c r="BU126" s="707">
        <v>19545.969999999998</v>
      </c>
      <c r="BV126" s="602">
        <v>0</v>
      </c>
      <c r="BW126" s="602">
        <v>0</v>
      </c>
      <c r="BX126" s="602">
        <v>0</v>
      </c>
      <c r="BY126" s="602">
        <v>0</v>
      </c>
      <c r="BZ126" s="602">
        <v>0</v>
      </c>
      <c r="CA126" s="602">
        <v>42261.689999999995</v>
      </c>
      <c r="CB126" s="602">
        <v>44331.6</v>
      </c>
      <c r="CC126" s="602">
        <v>0</v>
      </c>
      <c r="CD126" s="602">
        <v>0</v>
      </c>
      <c r="CE126" s="602">
        <v>0</v>
      </c>
      <c r="CF126" s="602">
        <v>0</v>
      </c>
      <c r="CG126" s="602">
        <v>0</v>
      </c>
      <c r="CH126" s="602">
        <v>0</v>
      </c>
      <c r="CI126" s="602">
        <v>0</v>
      </c>
      <c r="CJ126" s="602">
        <v>0</v>
      </c>
      <c r="CK126" s="602">
        <v>0</v>
      </c>
      <c r="CL126" s="602">
        <v>0</v>
      </c>
      <c r="CM126" s="602">
        <v>0</v>
      </c>
      <c r="CN126" s="707">
        <v>0</v>
      </c>
      <c r="CO126" s="602">
        <v>0</v>
      </c>
      <c r="CP126" s="602">
        <v>0</v>
      </c>
      <c r="CQ126" s="602">
        <v>0</v>
      </c>
      <c r="CR126" s="602">
        <v>0</v>
      </c>
      <c r="CS126" s="602">
        <v>0</v>
      </c>
      <c r="CT126" s="602">
        <v>0</v>
      </c>
      <c r="CU126" s="602">
        <v>0</v>
      </c>
      <c r="CV126" s="602">
        <v>0</v>
      </c>
      <c r="CW126" s="602">
        <v>0</v>
      </c>
      <c r="CX126" s="602">
        <v>0</v>
      </c>
      <c r="CY126" s="602">
        <v>0</v>
      </c>
      <c r="CZ126" s="602">
        <v>0</v>
      </c>
    </row>
    <row r="127" spans="1:104" x14ac:dyDescent="0.25">
      <c r="A127" s="183">
        <v>4979</v>
      </c>
      <c r="B127" s="183">
        <v>675018</v>
      </c>
      <c r="C127" s="27">
        <v>1013536</v>
      </c>
      <c r="D127" s="14">
        <v>1427030261</v>
      </c>
      <c r="F127" s="27" t="s">
        <v>1293</v>
      </c>
      <c r="G127" s="12" t="s">
        <v>885</v>
      </c>
      <c r="H127" s="27" t="s">
        <v>1461</v>
      </c>
      <c r="I127" s="12" t="s">
        <v>886</v>
      </c>
      <c r="J127" s="601">
        <v>0</v>
      </c>
      <c r="K127" s="601">
        <v>0</v>
      </c>
      <c r="L127" s="601">
        <v>0</v>
      </c>
      <c r="M127" s="601">
        <v>0</v>
      </c>
      <c r="N127" s="601">
        <v>0</v>
      </c>
      <c r="O127" s="601">
        <v>0</v>
      </c>
      <c r="P127" s="707">
        <v>0</v>
      </c>
      <c r="Q127" s="601">
        <v>0</v>
      </c>
      <c r="R127" s="601">
        <v>0</v>
      </c>
      <c r="S127" s="601">
        <v>0</v>
      </c>
      <c r="T127" s="601">
        <v>0</v>
      </c>
      <c r="U127" s="601">
        <v>0</v>
      </c>
      <c r="V127" s="601">
        <v>23825.960000000003</v>
      </c>
      <c r="W127" s="601">
        <v>49413.219999999994</v>
      </c>
      <c r="X127" s="601">
        <v>0</v>
      </c>
      <c r="Y127" s="601">
        <v>0</v>
      </c>
      <c r="Z127" s="601">
        <v>0</v>
      </c>
      <c r="AA127" s="601">
        <v>0</v>
      </c>
      <c r="AB127" s="601">
        <v>0</v>
      </c>
      <c r="AC127" s="601">
        <v>0</v>
      </c>
      <c r="AD127" s="601">
        <v>0</v>
      </c>
      <c r="AE127" s="601">
        <v>0</v>
      </c>
      <c r="AF127" s="601">
        <v>0</v>
      </c>
      <c r="AG127" s="601">
        <v>0</v>
      </c>
      <c r="AH127" s="601">
        <v>0</v>
      </c>
      <c r="AI127" s="707">
        <v>0</v>
      </c>
      <c r="AJ127" s="601">
        <v>0</v>
      </c>
      <c r="AK127" s="601">
        <v>0</v>
      </c>
      <c r="AL127" s="601">
        <v>0</v>
      </c>
      <c r="AM127" s="601">
        <v>0</v>
      </c>
      <c r="AN127" s="601">
        <v>0</v>
      </c>
      <c r="AO127" s="601">
        <v>10959.199999999999</v>
      </c>
      <c r="AP127" s="601">
        <v>21485.800000000003</v>
      </c>
      <c r="AQ127" s="601">
        <v>0</v>
      </c>
      <c r="AR127" s="601">
        <v>0</v>
      </c>
      <c r="AS127" s="601">
        <v>0</v>
      </c>
      <c r="AT127" s="601">
        <v>0</v>
      </c>
      <c r="AU127" s="601">
        <v>0</v>
      </c>
      <c r="AV127" s="602">
        <v>0</v>
      </c>
      <c r="AW127" s="602">
        <v>0</v>
      </c>
      <c r="AX127" s="602">
        <v>0</v>
      </c>
      <c r="AY127" s="602">
        <v>0</v>
      </c>
      <c r="AZ127" s="602">
        <v>0</v>
      </c>
      <c r="BA127" s="602">
        <v>0</v>
      </c>
      <c r="BB127" s="707">
        <v>0</v>
      </c>
      <c r="BC127" s="602">
        <v>0</v>
      </c>
      <c r="BD127" s="602">
        <v>0</v>
      </c>
      <c r="BE127" s="602">
        <v>0</v>
      </c>
      <c r="BF127" s="602">
        <v>0</v>
      </c>
      <c r="BG127" s="602">
        <v>0</v>
      </c>
      <c r="BH127" s="602">
        <v>0</v>
      </c>
      <c r="BI127" s="602">
        <v>0</v>
      </c>
      <c r="BJ127" s="602">
        <v>0</v>
      </c>
      <c r="BK127" s="602">
        <v>0</v>
      </c>
      <c r="BL127" s="602">
        <v>0</v>
      </c>
      <c r="BM127" s="602">
        <v>0</v>
      </c>
      <c r="BN127" s="602">
        <v>0</v>
      </c>
      <c r="BO127" s="602">
        <v>0</v>
      </c>
      <c r="BP127" s="602">
        <v>0</v>
      </c>
      <c r="BQ127" s="602">
        <v>0</v>
      </c>
      <c r="BR127" s="602">
        <v>0</v>
      </c>
      <c r="BS127" s="602">
        <v>0</v>
      </c>
      <c r="BT127" s="602">
        <v>0</v>
      </c>
      <c r="BU127" s="707">
        <v>0</v>
      </c>
      <c r="BV127" s="602">
        <v>0</v>
      </c>
      <c r="BW127" s="602">
        <v>0</v>
      </c>
      <c r="BX127" s="602">
        <v>0</v>
      </c>
      <c r="BY127" s="602">
        <v>0</v>
      </c>
      <c r="BZ127" s="602">
        <v>0</v>
      </c>
      <c r="CA127" s="602">
        <v>0</v>
      </c>
      <c r="CB127" s="602">
        <v>0</v>
      </c>
      <c r="CC127" s="602">
        <v>0</v>
      </c>
      <c r="CD127" s="602">
        <v>0</v>
      </c>
      <c r="CE127" s="602">
        <v>0</v>
      </c>
      <c r="CF127" s="602">
        <v>0</v>
      </c>
      <c r="CG127" s="602">
        <v>0</v>
      </c>
      <c r="CH127" s="602">
        <v>0</v>
      </c>
      <c r="CI127" s="602">
        <v>0</v>
      </c>
      <c r="CJ127" s="602">
        <v>0</v>
      </c>
      <c r="CK127" s="602">
        <v>0</v>
      </c>
      <c r="CL127" s="602">
        <v>0</v>
      </c>
      <c r="CM127" s="602">
        <v>0</v>
      </c>
      <c r="CN127" s="707">
        <v>0</v>
      </c>
      <c r="CO127" s="602">
        <v>0</v>
      </c>
      <c r="CP127" s="602">
        <v>0</v>
      </c>
      <c r="CQ127" s="602">
        <v>0</v>
      </c>
      <c r="CR127" s="602">
        <v>0</v>
      </c>
      <c r="CS127" s="602">
        <v>0</v>
      </c>
      <c r="CT127" s="602">
        <v>0</v>
      </c>
      <c r="CU127" s="602">
        <v>0</v>
      </c>
      <c r="CV127" s="602">
        <v>0</v>
      </c>
      <c r="CW127" s="602">
        <v>0</v>
      </c>
      <c r="CX127" s="602">
        <v>0</v>
      </c>
      <c r="CY127" s="602">
        <v>0</v>
      </c>
      <c r="CZ127" s="602">
        <v>0</v>
      </c>
    </row>
    <row r="128" spans="1:104" x14ac:dyDescent="0.25">
      <c r="A128" s="183">
        <v>5014</v>
      </c>
      <c r="B128" s="183">
        <v>675019</v>
      </c>
      <c r="C128" s="27">
        <v>1026410</v>
      </c>
      <c r="D128" s="14">
        <v>1013312248</v>
      </c>
      <c r="F128" s="27" t="s">
        <v>1272</v>
      </c>
      <c r="G128" s="12" t="s">
        <v>909</v>
      </c>
      <c r="H128" s="27" t="s">
        <v>1283</v>
      </c>
      <c r="I128" s="12" t="s">
        <v>910</v>
      </c>
      <c r="J128" s="601">
        <v>29358.760000000002</v>
      </c>
      <c r="K128" s="601">
        <v>30157.22</v>
      </c>
      <c r="L128" s="601">
        <v>30802.13</v>
      </c>
      <c r="M128" s="601">
        <v>30587.16</v>
      </c>
      <c r="N128" s="601">
        <v>28959.530000000002</v>
      </c>
      <c r="O128" s="601">
        <v>30126.510000000002</v>
      </c>
      <c r="P128" s="707">
        <v>28563.040000000001</v>
      </c>
      <c r="Q128" s="601">
        <v>0</v>
      </c>
      <c r="R128" s="601">
        <v>0</v>
      </c>
      <c r="S128" s="601">
        <v>0</v>
      </c>
      <c r="T128" s="601">
        <v>0</v>
      </c>
      <c r="U128" s="601">
        <v>0</v>
      </c>
      <c r="V128" s="601">
        <v>66554.83</v>
      </c>
      <c r="W128" s="601">
        <v>66448.150000000009</v>
      </c>
      <c r="X128" s="601">
        <v>0</v>
      </c>
      <c r="Y128" s="601">
        <v>0</v>
      </c>
      <c r="Z128" s="601">
        <v>0</v>
      </c>
      <c r="AA128" s="601">
        <v>0</v>
      </c>
      <c r="AB128" s="601">
        <v>0</v>
      </c>
      <c r="AC128" s="601">
        <v>0</v>
      </c>
      <c r="AD128" s="601">
        <v>0</v>
      </c>
      <c r="AE128" s="601">
        <v>0</v>
      </c>
      <c r="AF128" s="601">
        <v>0</v>
      </c>
      <c r="AG128" s="601">
        <v>0</v>
      </c>
      <c r="AH128" s="601">
        <v>0</v>
      </c>
      <c r="AI128" s="707">
        <v>0</v>
      </c>
      <c r="AJ128" s="601">
        <v>0</v>
      </c>
      <c r="AK128" s="601">
        <v>0</v>
      </c>
      <c r="AL128" s="601">
        <v>0</v>
      </c>
      <c r="AM128" s="601">
        <v>0</v>
      </c>
      <c r="AN128" s="601">
        <v>0</v>
      </c>
      <c r="AO128" s="601">
        <v>0</v>
      </c>
      <c r="AP128" s="601">
        <v>0</v>
      </c>
      <c r="AQ128" s="601">
        <v>0</v>
      </c>
      <c r="AR128" s="601">
        <v>0</v>
      </c>
      <c r="AS128" s="601">
        <v>0</v>
      </c>
      <c r="AT128" s="601">
        <v>0</v>
      </c>
      <c r="AU128" s="601">
        <v>0</v>
      </c>
      <c r="AV128" s="602">
        <v>0</v>
      </c>
      <c r="AW128" s="602">
        <v>0</v>
      </c>
      <c r="AX128" s="602">
        <v>0</v>
      </c>
      <c r="AY128" s="602">
        <v>0</v>
      </c>
      <c r="AZ128" s="602">
        <v>0</v>
      </c>
      <c r="BA128" s="602">
        <v>0</v>
      </c>
      <c r="BB128" s="707">
        <v>0</v>
      </c>
      <c r="BC128" s="602">
        <v>0</v>
      </c>
      <c r="BD128" s="602">
        <v>0</v>
      </c>
      <c r="BE128" s="602">
        <v>0</v>
      </c>
      <c r="BF128" s="602">
        <v>0</v>
      </c>
      <c r="BG128" s="602">
        <v>0</v>
      </c>
      <c r="BH128" s="602">
        <v>0</v>
      </c>
      <c r="BI128" s="602">
        <v>0</v>
      </c>
      <c r="BJ128" s="602">
        <v>0</v>
      </c>
      <c r="BK128" s="602">
        <v>0</v>
      </c>
      <c r="BL128" s="602">
        <v>0</v>
      </c>
      <c r="BM128" s="602">
        <v>0</v>
      </c>
      <c r="BN128" s="602">
        <v>0</v>
      </c>
      <c r="BO128" s="602">
        <v>21005.64</v>
      </c>
      <c r="BP128" s="602">
        <v>22049.78</v>
      </c>
      <c r="BQ128" s="602">
        <v>22878.95</v>
      </c>
      <c r="BR128" s="602">
        <v>22602.560000000001</v>
      </c>
      <c r="BS128" s="602">
        <v>23554.57</v>
      </c>
      <c r="BT128" s="602">
        <v>24015.219999999998</v>
      </c>
      <c r="BU128" s="707">
        <v>23317.98</v>
      </c>
      <c r="BV128" s="602">
        <v>0</v>
      </c>
      <c r="BW128" s="602">
        <v>0</v>
      </c>
      <c r="BX128" s="602">
        <v>0</v>
      </c>
      <c r="BY128" s="602">
        <v>0</v>
      </c>
      <c r="BZ128" s="602">
        <v>0</v>
      </c>
      <c r="CA128" s="602">
        <v>48586.610000000008</v>
      </c>
      <c r="CB128" s="602">
        <v>51998.799999999996</v>
      </c>
      <c r="CC128" s="602">
        <v>0</v>
      </c>
      <c r="CD128" s="602">
        <v>0</v>
      </c>
      <c r="CE128" s="602">
        <v>0</v>
      </c>
      <c r="CF128" s="602">
        <v>0</v>
      </c>
      <c r="CG128" s="602">
        <v>0</v>
      </c>
      <c r="CH128" s="602">
        <v>0</v>
      </c>
      <c r="CI128" s="602">
        <v>0</v>
      </c>
      <c r="CJ128" s="602">
        <v>0</v>
      </c>
      <c r="CK128" s="602">
        <v>0</v>
      </c>
      <c r="CL128" s="602">
        <v>0</v>
      </c>
      <c r="CM128" s="602">
        <v>0</v>
      </c>
      <c r="CN128" s="707">
        <v>0</v>
      </c>
      <c r="CO128" s="602">
        <v>0</v>
      </c>
      <c r="CP128" s="602">
        <v>0</v>
      </c>
      <c r="CQ128" s="602">
        <v>0</v>
      </c>
      <c r="CR128" s="602">
        <v>0</v>
      </c>
      <c r="CS128" s="602">
        <v>0</v>
      </c>
      <c r="CT128" s="602">
        <v>0</v>
      </c>
      <c r="CU128" s="602">
        <v>0</v>
      </c>
      <c r="CV128" s="602">
        <v>0</v>
      </c>
      <c r="CW128" s="602">
        <v>0</v>
      </c>
      <c r="CX128" s="602">
        <v>0</v>
      </c>
      <c r="CY128" s="602">
        <v>0</v>
      </c>
      <c r="CZ128" s="602">
        <v>0</v>
      </c>
    </row>
    <row r="129" spans="1:104" x14ac:dyDescent="0.25">
      <c r="A129" s="183">
        <v>4026</v>
      </c>
      <c r="B129" s="183">
        <v>675021</v>
      </c>
      <c r="C129" s="27">
        <v>1026421</v>
      </c>
      <c r="D129" s="14">
        <v>1043245483</v>
      </c>
      <c r="F129" s="27" t="s">
        <v>1258</v>
      </c>
      <c r="G129" s="12" t="s">
        <v>160</v>
      </c>
      <c r="H129" s="27" t="s">
        <v>1390</v>
      </c>
      <c r="I129" s="12" t="s">
        <v>161</v>
      </c>
      <c r="J129" s="601">
        <v>4492.3499999999995</v>
      </c>
      <c r="K129" s="601">
        <v>4653.1499999999987</v>
      </c>
      <c r="L129" s="601">
        <v>4872.2399999999989</v>
      </c>
      <c r="M129" s="601">
        <v>4741.5899999999992</v>
      </c>
      <c r="N129" s="601">
        <v>4703.3999999999996</v>
      </c>
      <c r="O129" s="601">
        <v>4697.37</v>
      </c>
      <c r="P129" s="707">
        <v>4686.7800000000007</v>
      </c>
      <c r="Q129" s="601">
        <v>0</v>
      </c>
      <c r="R129" s="601">
        <v>0</v>
      </c>
      <c r="S129" s="601">
        <v>0</v>
      </c>
      <c r="T129" s="601">
        <v>0</v>
      </c>
      <c r="U129" s="601">
        <v>0</v>
      </c>
      <c r="V129" s="601">
        <v>13250.6</v>
      </c>
      <c r="W129" s="601">
        <v>10513.24</v>
      </c>
      <c r="X129" s="601">
        <v>0</v>
      </c>
      <c r="Y129" s="601">
        <v>0</v>
      </c>
      <c r="Z129" s="601">
        <v>0</v>
      </c>
      <c r="AA129" s="601">
        <v>0</v>
      </c>
      <c r="AB129" s="601">
        <v>0</v>
      </c>
      <c r="AC129" s="601">
        <v>0</v>
      </c>
      <c r="AD129" s="601">
        <v>0</v>
      </c>
      <c r="AE129" s="601">
        <v>0</v>
      </c>
      <c r="AF129" s="601">
        <v>0</v>
      </c>
      <c r="AG129" s="601">
        <v>0</v>
      </c>
      <c r="AH129" s="601">
        <v>0</v>
      </c>
      <c r="AI129" s="707">
        <v>0</v>
      </c>
      <c r="AJ129" s="601">
        <v>0</v>
      </c>
      <c r="AK129" s="601">
        <v>0</v>
      </c>
      <c r="AL129" s="601">
        <v>0</v>
      </c>
      <c r="AM129" s="601">
        <v>0</v>
      </c>
      <c r="AN129" s="601">
        <v>0</v>
      </c>
      <c r="AO129" s="601">
        <v>0</v>
      </c>
      <c r="AP129" s="601">
        <v>0</v>
      </c>
      <c r="AQ129" s="601">
        <v>0</v>
      </c>
      <c r="AR129" s="601">
        <v>0</v>
      </c>
      <c r="AS129" s="601">
        <v>0</v>
      </c>
      <c r="AT129" s="601">
        <v>0</v>
      </c>
      <c r="AU129" s="601">
        <v>0</v>
      </c>
      <c r="AV129" s="602">
        <v>0</v>
      </c>
      <c r="AW129" s="602">
        <v>0</v>
      </c>
      <c r="AX129" s="602">
        <v>0</v>
      </c>
      <c r="AY129" s="602">
        <v>0</v>
      </c>
      <c r="AZ129" s="602">
        <v>0</v>
      </c>
      <c r="BA129" s="602">
        <v>0</v>
      </c>
      <c r="BB129" s="707">
        <v>0</v>
      </c>
      <c r="BC129" s="602">
        <v>0</v>
      </c>
      <c r="BD129" s="602">
        <v>0</v>
      </c>
      <c r="BE129" s="602">
        <v>0</v>
      </c>
      <c r="BF129" s="602">
        <v>0</v>
      </c>
      <c r="BG129" s="602">
        <v>0</v>
      </c>
      <c r="BH129" s="602">
        <v>0</v>
      </c>
      <c r="BI129" s="602">
        <v>0</v>
      </c>
      <c r="BJ129" s="602">
        <v>0</v>
      </c>
      <c r="BK129" s="602">
        <v>0</v>
      </c>
      <c r="BL129" s="602">
        <v>0</v>
      </c>
      <c r="BM129" s="602">
        <v>0</v>
      </c>
      <c r="BN129" s="602">
        <v>0</v>
      </c>
      <c r="BO129" s="602">
        <v>5004.8999999999996</v>
      </c>
      <c r="BP129" s="602">
        <v>5139.5699999999988</v>
      </c>
      <c r="BQ129" s="602">
        <v>5499.3599999999988</v>
      </c>
      <c r="BR129" s="602">
        <v>5473.23</v>
      </c>
      <c r="BS129" s="602">
        <v>5461.17</v>
      </c>
      <c r="BT129" s="602">
        <v>5388.8099999999995</v>
      </c>
      <c r="BU129" s="707">
        <v>5357.4</v>
      </c>
      <c r="BV129" s="602">
        <v>0</v>
      </c>
      <c r="BW129" s="602">
        <v>0</v>
      </c>
      <c r="BX129" s="602">
        <v>0</v>
      </c>
      <c r="BY129" s="602">
        <v>0</v>
      </c>
      <c r="BZ129" s="602">
        <v>0</v>
      </c>
      <c r="CA129" s="602">
        <v>14787.7</v>
      </c>
      <c r="CB129" s="602">
        <v>12145.920000000002</v>
      </c>
      <c r="CC129" s="602">
        <v>0</v>
      </c>
      <c r="CD129" s="602">
        <v>0</v>
      </c>
      <c r="CE129" s="602">
        <v>0</v>
      </c>
      <c r="CF129" s="602">
        <v>0</v>
      </c>
      <c r="CG129" s="602">
        <v>0</v>
      </c>
      <c r="CH129" s="602">
        <v>0</v>
      </c>
      <c r="CI129" s="602">
        <v>0</v>
      </c>
      <c r="CJ129" s="602">
        <v>0</v>
      </c>
      <c r="CK129" s="602">
        <v>0</v>
      </c>
      <c r="CL129" s="602">
        <v>0</v>
      </c>
      <c r="CM129" s="602">
        <v>0</v>
      </c>
      <c r="CN129" s="707">
        <v>0</v>
      </c>
      <c r="CO129" s="602">
        <v>0</v>
      </c>
      <c r="CP129" s="602">
        <v>0</v>
      </c>
      <c r="CQ129" s="602">
        <v>0</v>
      </c>
      <c r="CR129" s="602">
        <v>0</v>
      </c>
      <c r="CS129" s="602">
        <v>0</v>
      </c>
      <c r="CT129" s="602">
        <v>0</v>
      </c>
      <c r="CU129" s="602">
        <v>0</v>
      </c>
      <c r="CV129" s="602">
        <v>0</v>
      </c>
      <c r="CW129" s="602">
        <v>0</v>
      </c>
      <c r="CX129" s="602">
        <v>0</v>
      </c>
      <c r="CY129" s="602">
        <v>0</v>
      </c>
      <c r="CZ129" s="602">
        <v>0</v>
      </c>
    </row>
    <row r="130" spans="1:104" x14ac:dyDescent="0.25">
      <c r="A130" s="183">
        <v>5101</v>
      </c>
      <c r="B130" s="183">
        <v>675032</v>
      </c>
      <c r="C130" s="27">
        <v>1025563</v>
      </c>
      <c r="D130" s="14">
        <v>1003246919</v>
      </c>
      <c r="F130" s="27" t="s">
        <v>1298</v>
      </c>
      <c r="G130" s="12" t="s">
        <v>950</v>
      </c>
      <c r="H130" s="27" t="s">
        <v>1417</v>
      </c>
      <c r="I130" s="12" t="s">
        <v>951</v>
      </c>
      <c r="J130" s="601">
        <v>0</v>
      </c>
      <c r="K130" s="601">
        <v>0</v>
      </c>
      <c r="L130" s="601">
        <v>0</v>
      </c>
      <c r="M130" s="601">
        <v>0</v>
      </c>
      <c r="N130" s="601">
        <v>0</v>
      </c>
      <c r="O130" s="601">
        <v>0</v>
      </c>
      <c r="P130" s="707">
        <v>0</v>
      </c>
      <c r="Q130" s="601">
        <v>0</v>
      </c>
      <c r="R130" s="601">
        <v>0</v>
      </c>
      <c r="S130" s="601">
        <v>0</v>
      </c>
      <c r="T130" s="601">
        <v>0</v>
      </c>
      <c r="U130" s="601">
        <v>0</v>
      </c>
      <c r="V130" s="601">
        <v>0</v>
      </c>
      <c r="W130" s="601">
        <v>0</v>
      </c>
      <c r="X130" s="601">
        <v>0</v>
      </c>
      <c r="Y130" s="601">
        <v>0</v>
      </c>
      <c r="Z130" s="601">
        <v>0</v>
      </c>
      <c r="AA130" s="601">
        <v>0</v>
      </c>
      <c r="AB130" s="601">
        <v>0</v>
      </c>
      <c r="AC130" s="601">
        <v>0</v>
      </c>
      <c r="AD130" s="601">
        <v>0</v>
      </c>
      <c r="AE130" s="601">
        <v>0</v>
      </c>
      <c r="AF130" s="601">
        <v>0</v>
      </c>
      <c r="AG130" s="601">
        <v>0</v>
      </c>
      <c r="AH130" s="601">
        <v>0</v>
      </c>
      <c r="AI130" s="707">
        <v>0</v>
      </c>
      <c r="AJ130" s="601">
        <v>0</v>
      </c>
      <c r="AK130" s="601">
        <v>0</v>
      </c>
      <c r="AL130" s="601">
        <v>0</v>
      </c>
      <c r="AM130" s="601">
        <v>0</v>
      </c>
      <c r="AN130" s="601">
        <v>0</v>
      </c>
      <c r="AO130" s="601">
        <v>0</v>
      </c>
      <c r="AP130" s="601">
        <v>0</v>
      </c>
      <c r="AQ130" s="601">
        <v>0</v>
      </c>
      <c r="AR130" s="601">
        <v>0</v>
      </c>
      <c r="AS130" s="601">
        <v>0</v>
      </c>
      <c r="AT130" s="601">
        <v>0</v>
      </c>
      <c r="AU130" s="601">
        <v>0</v>
      </c>
      <c r="AV130" s="602">
        <v>27593.86</v>
      </c>
      <c r="AW130" s="602">
        <v>28575.550000000003</v>
      </c>
      <c r="AX130" s="602">
        <v>31018.360000000004</v>
      </c>
      <c r="AY130" s="602">
        <v>31132.510000000002</v>
      </c>
      <c r="AZ130" s="602">
        <v>30622.640000000003</v>
      </c>
      <c r="BA130" s="602">
        <v>29808.370000000003</v>
      </c>
      <c r="BB130" s="707">
        <v>30830.26</v>
      </c>
      <c r="BC130" s="602">
        <v>0</v>
      </c>
      <c r="BD130" s="602">
        <v>0</v>
      </c>
      <c r="BE130" s="602">
        <v>0</v>
      </c>
      <c r="BF130" s="602">
        <v>0</v>
      </c>
      <c r="BG130" s="602">
        <v>0</v>
      </c>
      <c r="BH130" s="602">
        <v>46057.14</v>
      </c>
      <c r="BI130" s="602">
        <v>85285.2</v>
      </c>
      <c r="BJ130" s="602">
        <v>0</v>
      </c>
      <c r="BK130" s="602">
        <v>0</v>
      </c>
      <c r="BL130" s="602">
        <v>0</v>
      </c>
      <c r="BM130" s="602">
        <v>0</v>
      </c>
      <c r="BN130" s="602">
        <v>0</v>
      </c>
      <c r="BO130" s="602">
        <v>17130.11</v>
      </c>
      <c r="BP130" s="602">
        <v>17320.36</v>
      </c>
      <c r="BQ130" s="602">
        <v>19633.800000000003</v>
      </c>
      <c r="BR130" s="602">
        <v>19428.330000000002</v>
      </c>
      <c r="BS130" s="602">
        <v>19032.61</v>
      </c>
      <c r="BT130" s="602">
        <v>18241.170000000002</v>
      </c>
      <c r="BU130" s="707">
        <v>18452.599999999999</v>
      </c>
      <c r="BV130" s="602">
        <v>0</v>
      </c>
      <c r="BW130" s="602">
        <v>0</v>
      </c>
      <c r="BX130" s="602">
        <v>0</v>
      </c>
      <c r="BY130" s="602">
        <v>0</v>
      </c>
      <c r="BZ130" s="602">
        <v>0</v>
      </c>
      <c r="CA130" s="602">
        <v>28570.14</v>
      </c>
      <c r="CB130" s="602">
        <v>52869.539999999994</v>
      </c>
      <c r="CC130" s="602">
        <v>0</v>
      </c>
      <c r="CD130" s="602">
        <v>0</v>
      </c>
      <c r="CE130" s="602">
        <v>0</v>
      </c>
      <c r="CF130" s="602">
        <v>0</v>
      </c>
      <c r="CG130" s="602">
        <v>0</v>
      </c>
      <c r="CH130" s="602">
        <v>0</v>
      </c>
      <c r="CI130" s="602">
        <v>0</v>
      </c>
      <c r="CJ130" s="602">
        <v>0</v>
      </c>
      <c r="CK130" s="602">
        <v>0</v>
      </c>
      <c r="CL130" s="602">
        <v>0</v>
      </c>
      <c r="CM130" s="602">
        <v>0</v>
      </c>
      <c r="CN130" s="707">
        <v>0</v>
      </c>
      <c r="CO130" s="602">
        <v>0</v>
      </c>
      <c r="CP130" s="602">
        <v>0</v>
      </c>
      <c r="CQ130" s="602">
        <v>0</v>
      </c>
      <c r="CR130" s="602">
        <v>0</v>
      </c>
      <c r="CS130" s="602">
        <v>0</v>
      </c>
      <c r="CT130" s="602">
        <v>0</v>
      </c>
      <c r="CU130" s="602">
        <v>0</v>
      </c>
      <c r="CV130" s="602">
        <v>0</v>
      </c>
      <c r="CW130" s="602">
        <v>0</v>
      </c>
      <c r="CX130" s="602">
        <v>0</v>
      </c>
      <c r="CY130" s="602">
        <v>0</v>
      </c>
      <c r="CZ130" s="602">
        <v>0</v>
      </c>
    </row>
    <row r="131" spans="1:104" x14ac:dyDescent="0.25">
      <c r="A131" s="183">
        <v>5055</v>
      </c>
      <c r="B131" s="183">
        <v>675033</v>
      </c>
      <c r="C131" s="27">
        <v>1017873</v>
      </c>
      <c r="D131" s="14">
        <v>1598091936</v>
      </c>
      <c r="F131" s="27" t="s">
        <v>1298</v>
      </c>
      <c r="G131" s="12" t="s">
        <v>928</v>
      </c>
      <c r="H131" s="27" t="s">
        <v>1459</v>
      </c>
      <c r="I131" s="12" t="s">
        <v>929</v>
      </c>
      <c r="J131" s="601">
        <v>0</v>
      </c>
      <c r="K131" s="601">
        <v>0</v>
      </c>
      <c r="L131" s="601">
        <v>0</v>
      </c>
      <c r="M131" s="601">
        <v>0</v>
      </c>
      <c r="N131" s="601">
        <v>0</v>
      </c>
      <c r="O131" s="601">
        <v>0</v>
      </c>
      <c r="P131" s="707">
        <v>0</v>
      </c>
      <c r="Q131" s="601">
        <v>0</v>
      </c>
      <c r="R131" s="601">
        <v>0</v>
      </c>
      <c r="S131" s="601">
        <v>0</v>
      </c>
      <c r="T131" s="601">
        <v>0</v>
      </c>
      <c r="U131" s="601">
        <v>0</v>
      </c>
      <c r="V131" s="601">
        <v>0</v>
      </c>
      <c r="W131" s="601">
        <v>0</v>
      </c>
      <c r="X131" s="601">
        <v>0</v>
      </c>
      <c r="Y131" s="601">
        <v>0</v>
      </c>
      <c r="Z131" s="601">
        <v>0</v>
      </c>
      <c r="AA131" s="601">
        <v>0</v>
      </c>
      <c r="AB131" s="601">
        <v>0</v>
      </c>
      <c r="AC131" s="601">
        <v>0</v>
      </c>
      <c r="AD131" s="601">
        <v>0</v>
      </c>
      <c r="AE131" s="601">
        <v>0</v>
      </c>
      <c r="AF131" s="601">
        <v>0</v>
      </c>
      <c r="AG131" s="601">
        <v>0</v>
      </c>
      <c r="AH131" s="601">
        <v>0</v>
      </c>
      <c r="AI131" s="707">
        <v>0</v>
      </c>
      <c r="AJ131" s="601">
        <v>0</v>
      </c>
      <c r="AK131" s="601">
        <v>0</v>
      </c>
      <c r="AL131" s="601">
        <v>0</v>
      </c>
      <c r="AM131" s="601">
        <v>0</v>
      </c>
      <c r="AN131" s="601">
        <v>0</v>
      </c>
      <c r="AO131" s="601">
        <v>0</v>
      </c>
      <c r="AP131" s="601">
        <v>0</v>
      </c>
      <c r="AQ131" s="601">
        <v>0</v>
      </c>
      <c r="AR131" s="601">
        <v>0</v>
      </c>
      <c r="AS131" s="601">
        <v>0</v>
      </c>
      <c r="AT131" s="601">
        <v>0</v>
      </c>
      <c r="AU131" s="601">
        <v>0</v>
      </c>
      <c r="AV131" s="602">
        <v>0</v>
      </c>
      <c r="AW131" s="602">
        <v>0</v>
      </c>
      <c r="AX131" s="602">
        <v>0</v>
      </c>
      <c r="AY131" s="602">
        <v>0</v>
      </c>
      <c r="AZ131" s="602">
        <v>0</v>
      </c>
      <c r="BA131" s="602">
        <v>0</v>
      </c>
      <c r="BB131" s="707">
        <v>0</v>
      </c>
      <c r="BC131" s="602">
        <v>0</v>
      </c>
      <c r="BD131" s="602">
        <v>0</v>
      </c>
      <c r="BE131" s="602">
        <v>0</v>
      </c>
      <c r="BF131" s="602">
        <v>0</v>
      </c>
      <c r="BG131" s="602">
        <v>0</v>
      </c>
      <c r="BH131" s="602">
        <v>82490.399999999994</v>
      </c>
      <c r="BI131" s="602">
        <v>59398.739999999991</v>
      </c>
      <c r="BJ131" s="602">
        <v>0</v>
      </c>
      <c r="BK131" s="602">
        <v>0</v>
      </c>
      <c r="BL131" s="602">
        <v>0</v>
      </c>
      <c r="BM131" s="602">
        <v>0</v>
      </c>
      <c r="BN131" s="602">
        <v>0</v>
      </c>
      <c r="BO131" s="602">
        <v>0</v>
      </c>
      <c r="BP131" s="602">
        <v>0</v>
      </c>
      <c r="BQ131" s="602">
        <v>0</v>
      </c>
      <c r="BR131" s="602">
        <v>0</v>
      </c>
      <c r="BS131" s="602">
        <v>0</v>
      </c>
      <c r="BT131" s="602">
        <v>0</v>
      </c>
      <c r="BU131" s="707">
        <v>0</v>
      </c>
      <c r="BV131" s="602">
        <v>0</v>
      </c>
      <c r="BW131" s="602">
        <v>0</v>
      </c>
      <c r="BX131" s="602">
        <v>0</v>
      </c>
      <c r="BY131" s="602">
        <v>0</v>
      </c>
      <c r="BZ131" s="602">
        <v>0</v>
      </c>
      <c r="CA131" s="602">
        <v>51170.400000000001</v>
      </c>
      <c r="CB131" s="602">
        <v>36742.729999999996</v>
      </c>
      <c r="CC131" s="602">
        <v>0</v>
      </c>
      <c r="CD131" s="602">
        <v>0</v>
      </c>
      <c r="CE131" s="602">
        <v>0</v>
      </c>
      <c r="CF131" s="602">
        <v>0</v>
      </c>
      <c r="CG131" s="602">
        <v>0</v>
      </c>
      <c r="CH131" s="602">
        <v>0</v>
      </c>
      <c r="CI131" s="602">
        <v>0</v>
      </c>
      <c r="CJ131" s="602">
        <v>0</v>
      </c>
      <c r="CK131" s="602">
        <v>0</v>
      </c>
      <c r="CL131" s="602">
        <v>0</v>
      </c>
      <c r="CM131" s="602">
        <v>0</v>
      </c>
      <c r="CN131" s="707">
        <v>0</v>
      </c>
      <c r="CO131" s="602">
        <v>0</v>
      </c>
      <c r="CP131" s="602">
        <v>0</v>
      </c>
      <c r="CQ131" s="602">
        <v>0</v>
      </c>
      <c r="CR131" s="602">
        <v>0</v>
      </c>
      <c r="CS131" s="602">
        <v>0</v>
      </c>
      <c r="CT131" s="602">
        <v>0</v>
      </c>
      <c r="CU131" s="602">
        <v>0</v>
      </c>
      <c r="CV131" s="602">
        <v>0</v>
      </c>
      <c r="CW131" s="602">
        <v>0</v>
      </c>
      <c r="CX131" s="602">
        <v>0</v>
      </c>
      <c r="CY131" s="602">
        <v>0</v>
      </c>
      <c r="CZ131" s="602">
        <v>0</v>
      </c>
    </row>
    <row r="132" spans="1:104" x14ac:dyDescent="0.25">
      <c r="A132" s="183">
        <v>5001</v>
      </c>
      <c r="B132" s="183">
        <v>675034</v>
      </c>
      <c r="C132" s="27">
        <v>1028456</v>
      </c>
      <c r="D132" s="14">
        <v>1972046068</v>
      </c>
      <c r="F132" s="27" t="s">
        <v>1293</v>
      </c>
      <c r="G132" s="12" t="s">
        <v>901</v>
      </c>
      <c r="H132" s="27" t="s">
        <v>1458</v>
      </c>
      <c r="I132" s="12" t="s">
        <v>902</v>
      </c>
      <c r="J132" s="601">
        <v>0</v>
      </c>
      <c r="K132" s="601">
        <v>0</v>
      </c>
      <c r="L132" s="601">
        <v>0</v>
      </c>
      <c r="M132" s="601">
        <v>0</v>
      </c>
      <c r="N132" s="601">
        <v>0</v>
      </c>
      <c r="O132" s="601">
        <v>0</v>
      </c>
      <c r="P132" s="707">
        <v>0</v>
      </c>
      <c r="Q132" s="601">
        <v>0</v>
      </c>
      <c r="R132" s="601">
        <v>0</v>
      </c>
      <c r="S132" s="601">
        <v>0</v>
      </c>
      <c r="T132" s="601">
        <v>0</v>
      </c>
      <c r="U132" s="601">
        <v>0</v>
      </c>
      <c r="V132" s="601">
        <v>66041.86</v>
      </c>
      <c r="W132" s="601">
        <v>47768.959999999999</v>
      </c>
      <c r="X132" s="601">
        <v>0</v>
      </c>
      <c r="Y132" s="601">
        <v>0</v>
      </c>
      <c r="Z132" s="601">
        <v>0</v>
      </c>
      <c r="AA132" s="601">
        <v>0</v>
      </c>
      <c r="AB132" s="601">
        <v>0</v>
      </c>
      <c r="AC132" s="601">
        <v>0</v>
      </c>
      <c r="AD132" s="601">
        <v>0</v>
      </c>
      <c r="AE132" s="601">
        <v>0</v>
      </c>
      <c r="AF132" s="601">
        <v>0</v>
      </c>
      <c r="AG132" s="601">
        <v>0</v>
      </c>
      <c r="AH132" s="601">
        <v>0</v>
      </c>
      <c r="AI132" s="707">
        <v>0</v>
      </c>
      <c r="AJ132" s="601">
        <v>0</v>
      </c>
      <c r="AK132" s="601">
        <v>0</v>
      </c>
      <c r="AL132" s="601">
        <v>0</v>
      </c>
      <c r="AM132" s="601">
        <v>0</v>
      </c>
      <c r="AN132" s="601">
        <v>0</v>
      </c>
      <c r="AO132" s="601">
        <v>30377.200000000001</v>
      </c>
      <c r="AP132" s="601">
        <v>20538.830000000002</v>
      </c>
      <c r="AQ132" s="601">
        <v>0</v>
      </c>
      <c r="AR132" s="601">
        <v>0</v>
      </c>
      <c r="AS132" s="601">
        <v>0</v>
      </c>
      <c r="AT132" s="601">
        <v>0</v>
      </c>
      <c r="AU132" s="601">
        <v>0</v>
      </c>
      <c r="AV132" s="602">
        <v>0</v>
      </c>
      <c r="AW132" s="602">
        <v>0</v>
      </c>
      <c r="AX132" s="602">
        <v>0</v>
      </c>
      <c r="AY132" s="602">
        <v>0</v>
      </c>
      <c r="AZ132" s="602">
        <v>0</v>
      </c>
      <c r="BA132" s="602">
        <v>0</v>
      </c>
      <c r="BB132" s="707">
        <v>0</v>
      </c>
      <c r="BC132" s="602">
        <v>0</v>
      </c>
      <c r="BD132" s="602">
        <v>0</v>
      </c>
      <c r="BE132" s="602">
        <v>0</v>
      </c>
      <c r="BF132" s="602">
        <v>0</v>
      </c>
      <c r="BG132" s="602">
        <v>0</v>
      </c>
      <c r="BH132" s="602">
        <v>0</v>
      </c>
      <c r="BI132" s="602">
        <v>0</v>
      </c>
      <c r="BJ132" s="602">
        <v>0</v>
      </c>
      <c r="BK132" s="602">
        <v>0</v>
      </c>
      <c r="BL132" s="602">
        <v>0</v>
      </c>
      <c r="BM132" s="602">
        <v>0</v>
      </c>
      <c r="BN132" s="602">
        <v>0</v>
      </c>
      <c r="BO132" s="602">
        <v>0</v>
      </c>
      <c r="BP132" s="602">
        <v>0</v>
      </c>
      <c r="BQ132" s="602">
        <v>0</v>
      </c>
      <c r="BR132" s="602">
        <v>0</v>
      </c>
      <c r="BS132" s="602">
        <v>0</v>
      </c>
      <c r="BT132" s="602">
        <v>0</v>
      </c>
      <c r="BU132" s="707">
        <v>0</v>
      </c>
      <c r="BV132" s="602">
        <v>0</v>
      </c>
      <c r="BW132" s="602">
        <v>0</v>
      </c>
      <c r="BX132" s="602">
        <v>0</v>
      </c>
      <c r="BY132" s="602">
        <v>0</v>
      </c>
      <c r="BZ132" s="602">
        <v>0</v>
      </c>
      <c r="CA132" s="602">
        <v>0</v>
      </c>
      <c r="CB132" s="602">
        <v>0</v>
      </c>
      <c r="CC132" s="602">
        <v>0</v>
      </c>
      <c r="CD132" s="602">
        <v>0</v>
      </c>
      <c r="CE132" s="602">
        <v>0</v>
      </c>
      <c r="CF132" s="602">
        <v>0</v>
      </c>
      <c r="CG132" s="602">
        <v>0</v>
      </c>
      <c r="CH132" s="602">
        <v>0</v>
      </c>
      <c r="CI132" s="602">
        <v>0</v>
      </c>
      <c r="CJ132" s="602">
        <v>0</v>
      </c>
      <c r="CK132" s="602">
        <v>0</v>
      </c>
      <c r="CL132" s="602">
        <v>0</v>
      </c>
      <c r="CM132" s="602">
        <v>0</v>
      </c>
      <c r="CN132" s="707">
        <v>0</v>
      </c>
      <c r="CO132" s="602">
        <v>0</v>
      </c>
      <c r="CP132" s="602">
        <v>0</v>
      </c>
      <c r="CQ132" s="602">
        <v>0</v>
      </c>
      <c r="CR132" s="602">
        <v>0</v>
      </c>
      <c r="CS132" s="602">
        <v>0</v>
      </c>
      <c r="CT132" s="602">
        <v>0</v>
      </c>
      <c r="CU132" s="602">
        <v>0</v>
      </c>
      <c r="CV132" s="602">
        <v>0</v>
      </c>
      <c r="CW132" s="602">
        <v>0</v>
      </c>
      <c r="CX132" s="602">
        <v>0</v>
      </c>
      <c r="CY132" s="602">
        <v>0</v>
      </c>
      <c r="CZ132" s="602">
        <v>0</v>
      </c>
    </row>
    <row r="133" spans="1:104" x14ac:dyDescent="0.25">
      <c r="A133" s="183">
        <v>4413</v>
      </c>
      <c r="B133" s="183">
        <v>675035</v>
      </c>
      <c r="C133" s="27">
        <v>1026315</v>
      </c>
      <c r="D133" s="14">
        <v>1780618835</v>
      </c>
      <c r="F133" s="27" t="s">
        <v>1258</v>
      </c>
      <c r="G133" s="12" t="s">
        <v>212</v>
      </c>
      <c r="H133" s="27" t="s">
        <v>1390</v>
      </c>
      <c r="I133" s="12" t="s">
        <v>213</v>
      </c>
      <c r="J133" s="601">
        <v>7509.5999999999995</v>
      </c>
      <c r="K133" s="601">
        <v>7778.4</v>
      </c>
      <c r="L133" s="601">
        <v>8144.6399999999994</v>
      </c>
      <c r="M133" s="601">
        <v>7926.24</v>
      </c>
      <c r="N133" s="601">
        <v>7862.4</v>
      </c>
      <c r="O133" s="601">
        <v>7852.32</v>
      </c>
      <c r="P133" s="707">
        <v>7820.13</v>
      </c>
      <c r="Q133" s="601">
        <v>0</v>
      </c>
      <c r="R133" s="601">
        <v>0</v>
      </c>
      <c r="S133" s="601">
        <v>0</v>
      </c>
      <c r="T133" s="601">
        <v>0</v>
      </c>
      <c r="U133" s="601">
        <v>0</v>
      </c>
      <c r="V133" s="601">
        <v>7462.1799999999994</v>
      </c>
      <c r="W133" s="601">
        <v>17249.66</v>
      </c>
      <c r="X133" s="601">
        <v>0</v>
      </c>
      <c r="Y133" s="601">
        <v>0</v>
      </c>
      <c r="Z133" s="601">
        <v>0</v>
      </c>
      <c r="AA133" s="601">
        <v>0</v>
      </c>
      <c r="AB133" s="601">
        <v>0</v>
      </c>
      <c r="AC133" s="601">
        <v>0</v>
      </c>
      <c r="AD133" s="601">
        <v>0</v>
      </c>
      <c r="AE133" s="601">
        <v>0</v>
      </c>
      <c r="AF133" s="601">
        <v>0</v>
      </c>
      <c r="AG133" s="601">
        <v>0</v>
      </c>
      <c r="AH133" s="601">
        <v>0</v>
      </c>
      <c r="AI133" s="707">
        <v>0</v>
      </c>
      <c r="AJ133" s="601">
        <v>0</v>
      </c>
      <c r="AK133" s="601">
        <v>0</v>
      </c>
      <c r="AL133" s="601">
        <v>0</v>
      </c>
      <c r="AM133" s="601">
        <v>0</v>
      </c>
      <c r="AN133" s="601">
        <v>0</v>
      </c>
      <c r="AO133" s="601">
        <v>0</v>
      </c>
      <c r="AP133" s="601">
        <v>0</v>
      </c>
      <c r="AQ133" s="601">
        <v>0</v>
      </c>
      <c r="AR133" s="601">
        <v>0</v>
      </c>
      <c r="AS133" s="601">
        <v>0</v>
      </c>
      <c r="AT133" s="601">
        <v>0</v>
      </c>
      <c r="AU133" s="601">
        <v>0</v>
      </c>
      <c r="AV133" s="602">
        <v>0</v>
      </c>
      <c r="AW133" s="602">
        <v>0</v>
      </c>
      <c r="AX133" s="602">
        <v>0</v>
      </c>
      <c r="AY133" s="602">
        <v>0</v>
      </c>
      <c r="AZ133" s="602">
        <v>0</v>
      </c>
      <c r="BA133" s="602">
        <v>0</v>
      </c>
      <c r="BB133" s="707">
        <v>0</v>
      </c>
      <c r="BC133" s="602">
        <v>0</v>
      </c>
      <c r="BD133" s="602">
        <v>0</v>
      </c>
      <c r="BE133" s="602">
        <v>0</v>
      </c>
      <c r="BF133" s="602">
        <v>0</v>
      </c>
      <c r="BG133" s="602">
        <v>0</v>
      </c>
      <c r="BH133" s="602">
        <v>0</v>
      </c>
      <c r="BI133" s="602">
        <v>0</v>
      </c>
      <c r="BJ133" s="602">
        <v>0</v>
      </c>
      <c r="BK133" s="602">
        <v>0</v>
      </c>
      <c r="BL133" s="602">
        <v>0</v>
      </c>
      <c r="BM133" s="602">
        <v>0</v>
      </c>
      <c r="BN133" s="602">
        <v>0</v>
      </c>
      <c r="BO133" s="602">
        <v>8366.4</v>
      </c>
      <c r="BP133" s="602">
        <v>8591.52</v>
      </c>
      <c r="BQ133" s="602">
        <v>9192.9599999999991</v>
      </c>
      <c r="BR133" s="602">
        <v>9149.2799999999988</v>
      </c>
      <c r="BS133" s="602">
        <v>9129.119999999999</v>
      </c>
      <c r="BT133" s="602">
        <v>9008.16</v>
      </c>
      <c r="BU133" s="707">
        <v>8938.9500000000007</v>
      </c>
      <c r="BV133" s="602">
        <v>0</v>
      </c>
      <c r="BW133" s="602">
        <v>0</v>
      </c>
      <c r="BX133" s="602">
        <v>0</v>
      </c>
      <c r="BY133" s="602">
        <v>0</v>
      </c>
      <c r="BZ133" s="602">
        <v>0</v>
      </c>
      <c r="CA133" s="602">
        <v>8327.81</v>
      </c>
      <c r="CB133" s="602">
        <v>19870.64</v>
      </c>
      <c r="CC133" s="602">
        <v>0</v>
      </c>
      <c r="CD133" s="602">
        <v>0</v>
      </c>
      <c r="CE133" s="602">
        <v>0</v>
      </c>
      <c r="CF133" s="602">
        <v>0</v>
      </c>
      <c r="CG133" s="602">
        <v>0</v>
      </c>
      <c r="CH133" s="602">
        <v>0</v>
      </c>
      <c r="CI133" s="602">
        <v>0</v>
      </c>
      <c r="CJ133" s="602">
        <v>0</v>
      </c>
      <c r="CK133" s="602">
        <v>0</v>
      </c>
      <c r="CL133" s="602">
        <v>0</v>
      </c>
      <c r="CM133" s="602">
        <v>0</v>
      </c>
      <c r="CN133" s="707">
        <v>0</v>
      </c>
      <c r="CO133" s="602">
        <v>0</v>
      </c>
      <c r="CP133" s="602">
        <v>0</v>
      </c>
      <c r="CQ133" s="602">
        <v>0</v>
      </c>
      <c r="CR133" s="602">
        <v>0</v>
      </c>
      <c r="CS133" s="602">
        <v>0</v>
      </c>
      <c r="CT133" s="602">
        <v>0</v>
      </c>
      <c r="CU133" s="602">
        <v>0</v>
      </c>
      <c r="CV133" s="602">
        <v>0</v>
      </c>
      <c r="CW133" s="602">
        <v>0</v>
      </c>
      <c r="CX133" s="602">
        <v>0</v>
      </c>
      <c r="CY133" s="602">
        <v>0</v>
      </c>
      <c r="CZ133" s="602">
        <v>0</v>
      </c>
    </row>
    <row r="134" spans="1:104" x14ac:dyDescent="0.25">
      <c r="A134" s="183">
        <v>4395</v>
      </c>
      <c r="B134" s="183">
        <v>675038</v>
      </c>
      <c r="C134" s="27">
        <v>1026243</v>
      </c>
      <c r="D134" s="14">
        <v>1205235520</v>
      </c>
      <c r="F134" s="27" t="s">
        <v>1258</v>
      </c>
      <c r="G134" s="12" t="s">
        <v>658</v>
      </c>
      <c r="H134" s="27" t="s">
        <v>1394</v>
      </c>
      <c r="I134" s="12" t="s">
        <v>659</v>
      </c>
      <c r="J134" s="601">
        <v>7777.8</v>
      </c>
      <c r="K134" s="601">
        <v>8056.2</v>
      </c>
      <c r="L134" s="601">
        <v>8435.52</v>
      </c>
      <c r="M134" s="601">
        <v>8209.32</v>
      </c>
      <c r="N134" s="601">
        <v>8143.2000000000007</v>
      </c>
      <c r="O134" s="601">
        <v>8132.76</v>
      </c>
      <c r="P134" s="707">
        <v>8120.22</v>
      </c>
      <c r="Q134" s="601">
        <v>0</v>
      </c>
      <c r="R134" s="601">
        <v>0</v>
      </c>
      <c r="S134" s="601">
        <v>0</v>
      </c>
      <c r="T134" s="601">
        <v>0</v>
      </c>
      <c r="U134" s="601">
        <v>0</v>
      </c>
      <c r="V134" s="601">
        <v>22944.459999999995</v>
      </c>
      <c r="W134" s="601">
        <v>18321.86</v>
      </c>
      <c r="X134" s="601">
        <v>0</v>
      </c>
      <c r="Y134" s="601">
        <v>0</v>
      </c>
      <c r="Z134" s="601">
        <v>0</v>
      </c>
      <c r="AA134" s="601">
        <v>0</v>
      </c>
      <c r="AB134" s="601">
        <v>0</v>
      </c>
      <c r="AC134" s="601">
        <v>0</v>
      </c>
      <c r="AD134" s="601">
        <v>0</v>
      </c>
      <c r="AE134" s="601">
        <v>0</v>
      </c>
      <c r="AF134" s="601">
        <v>0</v>
      </c>
      <c r="AG134" s="601">
        <v>0</v>
      </c>
      <c r="AH134" s="601">
        <v>0</v>
      </c>
      <c r="AI134" s="707">
        <v>0</v>
      </c>
      <c r="AJ134" s="601">
        <v>0</v>
      </c>
      <c r="AK134" s="601">
        <v>0</v>
      </c>
      <c r="AL134" s="601">
        <v>0</v>
      </c>
      <c r="AM134" s="601">
        <v>0</v>
      </c>
      <c r="AN134" s="601">
        <v>0</v>
      </c>
      <c r="AO134" s="601">
        <v>0</v>
      </c>
      <c r="AP134" s="601">
        <v>0</v>
      </c>
      <c r="AQ134" s="601">
        <v>0</v>
      </c>
      <c r="AR134" s="601">
        <v>0</v>
      </c>
      <c r="AS134" s="601">
        <v>0</v>
      </c>
      <c r="AT134" s="601">
        <v>0</v>
      </c>
      <c r="AU134" s="601">
        <v>0</v>
      </c>
      <c r="AV134" s="602">
        <v>0</v>
      </c>
      <c r="AW134" s="602">
        <v>0</v>
      </c>
      <c r="AX134" s="602">
        <v>0</v>
      </c>
      <c r="AY134" s="602">
        <v>0</v>
      </c>
      <c r="AZ134" s="602">
        <v>0</v>
      </c>
      <c r="BA134" s="602">
        <v>0</v>
      </c>
      <c r="BB134" s="707">
        <v>0</v>
      </c>
      <c r="BC134" s="602">
        <v>0</v>
      </c>
      <c r="BD134" s="602">
        <v>0</v>
      </c>
      <c r="BE134" s="602">
        <v>0</v>
      </c>
      <c r="BF134" s="602">
        <v>0</v>
      </c>
      <c r="BG134" s="602">
        <v>0</v>
      </c>
      <c r="BH134" s="602">
        <v>0</v>
      </c>
      <c r="BI134" s="602">
        <v>0</v>
      </c>
      <c r="BJ134" s="602">
        <v>0</v>
      </c>
      <c r="BK134" s="602">
        <v>0</v>
      </c>
      <c r="BL134" s="602">
        <v>0</v>
      </c>
      <c r="BM134" s="602">
        <v>0</v>
      </c>
      <c r="BN134" s="602">
        <v>0</v>
      </c>
      <c r="BO134" s="602">
        <v>8665.2000000000007</v>
      </c>
      <c r="BP134" s="602">
        <v>8898.36</v>
      </c>
      <c r="BQ134" s="602">
        <v>9521.2800000000007</v>
      </c>
      <c r="BR134" s="602">
        <v>9476.0400000000009</v>
      </c>
      <c r="BS134" s="602">
        <v>9455.16</v>
      </c>
      <c r="BT134" s="602">
        <v>9329.880000000001</v>
      </c>
      <c r="BU134" s="707">
        <v>9282.18</v>
      </c>
      <c r="BV134" s="602">
        <v>0</v>
      </c>
      <c r="BW134" s="602">
        <v>0</v>
      </c>
      <c r="BX134" s="602">
        <v>0</v>
      </c>
      <c r="BY134" s="602">
        <v>0</v>
      </c>
      <c r="BZ134" s="602">
        <v>0</v>
      </c>
      <c r="CA134" s="602">
        <v>25606.070000000003</v>
      </c>
      <c r="CB134" s="602">
        <v>21166.600000000002</v>
      </c>
      <c r="CC134" s="602">
        <v>0</v>
      </c>
      <c r="CD134" s="602">
        <v>0</v>
      </c>
      <c r="CE134" s="602">
        <v>0</v>
      </c>
      <c r="CF134" s="602">
        <v>0</v>
      </c>
      <c r="CG134" s="602">
        <v>0</v>
      </c>
      <c r="CH134" s="602">
        <v>0</v>
      </c>
      <c r="CI134" s="602">
        <v>0</v>
      </c>
      <c r="CJ134" s="602">
        <v>0</v>
      </c>
      <c r="CK134" s="602">
        <v>0</v>
      </c>
      <c r="CL134" s="602">
        <v>0</v>
      </c>
      <c r="CM134" s="602">
        <v>0</v>
      </c>
      <c r="CN134" s="707">
        <v>0</v>
      </c>
      <c r="CO134" s="602">
        <v>0</v>
      </c>
      <c r="CP134" s="602">
        <v>0</v>
      </c>
      <c r="CQ134" s="602">
        <v>0</v>
      </c>
      <c r="CR134" s="602">
        <v>0</v>
      </c>
      <c r="CS134" s="602">
        <v>0</v>
      </c>
      <c r="CT134" s="602">
        <v>0</v>
      </c>
      <c r="CU134" s="602">
        <v>0</v>
      </c>
      <c r="CV134" s="602">
        <v>0</v>
      </c>
      <c r="CW134" s="602">
        <v>0</v>
      </c>
      <c r="CX134" s="602">
        <v>0</v>
      </c>
      <c r="CY134" s="602">
        <v>0</v>
      </c>
      <c r="CZ134" s="602">
        <v>0</v>
      </c>
    </row>
    <row r="135" spans="1:104" x14ac:dyDescent="0.25">
      <c r="A135" s="183">
        <v>4421</v>
      </c>
      <c r="B135" s="183">
        <v>675042</v>
      </c>
      <c r="C135" s="27">
        <v>1026277</v>
      </c>
      <c r="D135" s="14">
        <v>1861891186</v>
      </c>
      <c r="F135" s="27" t="s">
        <v>1258</v>
      </c>
      <c r="G135" s="12" t="s">
        <v>666</v>
      </c>
      <c r="H135" s="27" t="s">
        <v>1266</v>
      </c>
      <c r="I135" s="12" t="s">
        <v>667</v>
      </c>
      <c r="J135" s="601">
        <v>9409.35</v>
      </c>
      <c r="K135" s="601">
        <v>9746.15</v>
      </c>
      <c r="L135" s="601">
        <v>10205.039999999999</v>
      </c>
      <c r="M135" s="601">
        <v>9931.3900000000012</v>
      </c>
      <c r="N135" s="601">
        <v>9851.4000000000015</v>
      </c>
      <c r="O135" s="601">
        <v>9838.77</v>
      </c>
      <c r="P135" s="707">
        <v>9836.1200000000008</v>
      </c>
      <c r="Q135" s="601">
        <v>0</v>
      </c>
      <c r="R135" s="601">
        <v>0</v>
      </c>
      <c r="S135" s="601">
        <v>0</v>
      </c>
      <c r="T135" s="601">
        <v>0</v>
      </c>
      <c r="U135" s="601">
        <v>0</v>
      </c>
      <c r="V135" s="601">
        <v>27826.260000000002</v>
      </c>
      <c r="W135" s="601">
        <v>28209.599999999999</v>
      </c>
      <c r="X135" s="601">
        <v>0</v>
      </c>
      <c r="Y135" s="601">
        <v>0</v>
      </c>
      <c r="Z135" s="601">
        <v>0</v>
      </c>
      <c r="AA135" s="601">
        <v>0</v>
      </c>
      <c r="AB135" s="601">
        <v>0</v>
      </c>
      <c r="AC135" s="601">
        <v>0</v>
      </c>
      <c r="AD135" s="601">
        <v>0</v>
      </c>
      <c r="AE135" s="601">
        <v>0</v>
      </c>
      <c r="AF135" s="601">
        <v>0</v>
      </c>
      <c r="AG135" s="601">
        <v>0</v>
      </c>
      <c r="AH135" s="601">
        <v>0</v>
      </c>
      <c r="AI135" s="707">
        <v>0</v>
      </c>
      <c r="AJ135" s="601">
        <v>0</v>
      </c>
      <c r="AK135" s="601">
        <v>0</v>
      </c>
      <c r="AL135" s="601">
        <v>0</v>
      </c>
      <c r="AM135" s="601">
        <v>0</v>
      </c>
      <c r="AN135" s="601">
        <v>0</v>
      </c>
      <c r="AO135" s="601">
        <v>0</v>
      </c>
      <c r="AP135" s="601">
        <v>0</v>
      </c>
      <c r="AQ135" s="601">
        <v>0</v>
      </c>
      <c r="AR135" s="601">
        <v>0</v>
      </c>
      <c r="AS135" s="601">
        <v>0</v>
      </c>
      <c r="AT135" s="601">
        <v>0</v>
      </c>
      <c r="AU135" s="601">
        <v>0</v>
      </c>
      <c r="AV135" s="602">
        <v>0</v>
      </c>
      <c r="AW135" s="602">
        <v>0</v>
      </c>
      <c r="AX135" s="602">
        <v>0</v>
      </c>
      <c r="AY135" s="602">
        <v>0</v>
      </c>
      <c r="AZ135" s="602">
        <v>0</v>
      </c>
      <c r="BA135" s="602">
        <v>0</v>
      </c>
      <c r="BB135" s="707">
        <v>0</v>
      </c>
      <c r="BC135" s="602">
        <v>0</v>
      </c>
      <c r="BD135" s="602">
        <v>0</v>
      </c>
      <c r="BE135" s="602">
        <v>0</v>
      </c>
      <c r="BF135" s="602">
        <v>0</v>
      </c>
      <c r="BG135" s="602">
        <v>0</v>
      </c>
      <c r="BH135" s="602">
        <v>0</v>
      </c>
      <c r="BI135" s="602">
        <v>0</v>
      </c>
      <c r="BJ135" s="602">
        <v>0</v>
      </c>
      <c r="BK135" s="602">
        <v>0</v>
      </c>
      <c r="BL135" s="602">
        <v>0</v>
      </c>
      <c r="BM135" s="602">
        <v>0</v>
      </c>
      <c r="BN135" s="602">
        <v>0</v>
      </c>
      <c r="BO135" s="602">
        <v>10482.9</v>
      </c>
      <c r="BP135" s="602">
        <v>10764.97</v>
      </c>
      <c r="BQ135" s="602">
        <v>11518.56</v>
      </c>
      <c r="BR135" s="602">
        <v>11463.829999999998</v>
      </c>
      <c r="BS135" s="602">
        <v>11438.57</v>
      </c>
      <c r="BT135" s="602">
        <v>11287.009999999998</v>
      </c>
      <c r="BU135" s="707">
        <v>11243.740000000002</v>
      </c>
      <c r="BV135" s="602">
        <v>0</v>
      </c>
      <c r="BW135" s="602">
        <v>0</v>
      </c>
      <c r="BX135" s="602">
        <v>0</v>
      </c>
      <c r="BY135" s="602">
        <v>0</v>
      </c>
      <c r="BZ135" s="602">
        <v>0</v>
      </c>
      <c r="CA135" s="602">
        <v>31054.170000000002</v>
      </c>
      <c r="CB135" s="602">
        <v>32559.170000000006</v>
      </c>
      <c r="CC135" s="602">
        <v>0</v>
      </c>
      <c r="CD135" s="602">
        <v>0</v>
      </c>
      <c r="CE135" s="602">
        <v>0</v>
      </c>
      <c r="CF135" s="602">
        <v>0</v>
      </c>
      <c r="CG135" s="602">
        <v>0</v>
      </c>
      <c r="CH135" s="602">
        <v>0</v>
      </c>
      <c r="CI135" s="602">
        <v>0</v>
      </c>
      <c r="CJ135" s="602">
        <v>0</v>
      </c>
      <c r="CK135" s="602">
        <v>0</v>
      </c>
      <c r="CL135" s="602">
        <v>0</v>
      </c>
      <c r="CM135" s="602">
        <v>0</v>
      </c>
      <c r="CN135" s="707">
        <v>0</v>
      </c>
      <c r="CO135" s="602">
        <v>0</v>
      </c>
      <c r="CP135" s="602">
        <v>0</v>
      </c>
      <c r="CQ135" s="602">
        <v>0</v>
      </c>
      <c r="CR135" s="602">
        <v>0</v>
      </c>
      <c r="CS135" s="602">
        <v>0</v>
      </c>
      <c r="CT135" s="602">
        <v>0</v>
      </c>
      <c r="CU135" s="602">
        <v>0</v>
      </c>
      <c r="CV135" s="602">
        <v>0</v>
      </c>
      <c r="CW135" s="602">
        <v>0</v>
      </c>
      <c r="CX135" s="602">
        <v>0</v>
      </c>
      <c r="CY135" s="602">
        <v>0</v>
      </c>
      <c r="CZ135" s="602">
        <v>0</v>
      </c>
    </row>
    <row r="136" spans="1:104" x14ac:dyDescent="0.25">
      <c r="A136" s="183">
        <v>4547</v>
      </c>
      <c r="B136" s="183">
        <v>675044</v>
      </c>
      <c r="C136" s="27">
        <v>1017863</v>
      </c>
      <c r="D136" s="14">
        <v>1245566736</v>
      </c>
      <c r="F136" s="27" t="s">
        <v>1408</v>
      </c>
      <c r="G136" s="12" t="s">
        <v>714</v>
      </c>
      <c r="H136" s="27" t="s">
        <v>1441</v>
      </c>
      <c r="I136" s="12" t="s">
        <v>715</v>
      </c>
      <c r="J136" s="601">
        <v>0</v>
      </c>
      <c r="K136" s="601">
        <v>0</v>
      </c>
      <c r="L136" s="601">
        <v>0</v>
      </c>
      <c r="M136" s="601">
        <v>0</v>
      </c>
      <c r="N136" s="601">
        <v>0</v>
      </c>
      <c r="O136" s="601">
        <v>0</v>
      </c>
      <c r="P136" s="707">
        <v>0</v>
      </c>
      <c r="Q136" s="601">
        <v>0</v>
      </c>
      <c r="R136" s="601">
        <v>0</v>
      </c>
      <c r="S136" s="601">
        <v>0</v>
      </c>
      <c r="T136" s="601">
        <v>0</v>
      </c>
      <c r="U136" s="601">
        <v>0</v>
      </c>
      <c r="V136" s="601">
        <v>0</v>
      </c>
      <c r="W136" s="601">
        <v>0</v>
      </c>
      <c r="X136" s="601">
        <v>0</v>
      </c>
      <c r="Y136" s="601">
        <v>0</v>
      </c>
      <c r="Z136" s="601">
        <v>0</v>
      </c>
      <c r="AA136" s="601">
        <v>0</v>
      </c>
      <c r="AB136" s="601">
        <v>0</v>
      </c>
      <c r="AC136" s="601">
        <v>0</v>
      </c>
      <c r="AD136" s="601">
        <v>0</v>
      </c>
      <c r="AE136" s="601">
        <v>0</v>
      </c>
      <c r="AF136" s="601">
        <v>0</v>
      </c>
      <c r="AG136" s="601">
        <v>0</v>
      </c>
      <c r="AH136" s="601">
        <v>0</v>
      </c>
      <c r="AI136" s="707">
        <v>0</v>
      </c>
      <c r="AJ136" s="601">
        <v>0</v>
      </c>
      <c r="AK136" s="601">
        <v>0</v>
      </c>
      <c r="AL136" s="601">
        <v>0</v>
      </c>
      <c r="AM136" s="601">
        <v>0</v>
      </c>
      <c r="AN136" s="601">
        <v>0</v>
      </c>
      <c r="AO136" s="601">
        <v>20208.98</v>
      </c>
      <c r="AP136" s="601">
        <v>21977.599999999999</v>
      </c>
      <c r="AQ136" s="601">
        <v>0</v>
      </c>
      <c r="AR136" s="601">
        <v>0</v>
      </c>
      <c r="AS136" s="601">
        <v>0</v>
      </c>
      <c r="AT136" s="601">
        <v>0</v>
      </c>
      <c r="AU136" s="601">
        <v>0</v>
      </c>
      <c r="AV136" s="602">
        <v>0</v>
      </c>
      <c r="AW136" s="602">
        <v>0</v>
      </c>
      <c r="AX136" s="602">
        <v>0</v>
      </c>
      <c r="AY136" s="602">
        <v>0</v>
      </c>
      <c r="AZ136" s="602">
        <v>0</v>
      </c>
      <c r="BA136" s="602">
        <v>0</v>
      </c>
      <c r="BB136" s="707">
        <v>0</v>
      </c>
      <c r="BC136" s="602">
        <v>0</v>
      </c>
      <c r="BD136" s="602">
        <v>0</v>
      </c>
      <c r="BE136" s="602">
        <v>0</v>
      </c>
      <c r="BF136" s="602">
        <v>0</v>
      </c>
      <c r="BG136" s="602">
        <v>0</v>
      </c>
      <c r="BH136" s="602">
        <v>25796.28</v>
      </c>
      <c r="BI136" s="602">
        <v>26358.69</v>
      </c>
      <c r="BJ136" s="602">
        <v>0</v>
      </c>
      <c r="BK136" s="602">
        <v>0</v>
      </c>
      <c r="BL136" s="602">
        <v>0</v>
      </c>
      <c r="BM136" s="602">
        <v>0</v>
      </c>
      <c r="BN136" s="602">
        <v>0</v>
      </c>
      <c r="BO136" s="602">
        <v>0</v>
      </c>
      <c r="BP136" s="602">
        <v>0</v>
      </c>
      <c r="BQ136" s="602">
        <v>0</v>
      </c>
      <c r="BR136" s="602">
        <v>0</v>
      </c>
      <c r="BS136" s="602">
        <v>0</v>
      </c>
      <c r="BT136" s="602">
        <v>0</v>
      </c>
      <c r="BU136" s="707">
        <v>0</v>
      </c>
      <c r="BV136" s="602">
        <v>0</v>
      </c>
      <c r="BW136" s="602">
        <v>0</v>
      </c>
      <c r="BX136" s="602">
        <v>0</v>
      </c>
      <c r="BY136" s="602">
        <v>0</v>
      </c>
      <c r="BZ136" s="602">
        <v>0</v>
      </c>
      <c r="CA136" s="602">
        <v>31752.91</v>
      </c>
      <c r="CB136" s="602">
        <v>34439.019999999997</v>
      </c>
      <c r="CC136" s="602">
        <v>0</v>
      </c>
      <c r="CD136" s="602">
        <v>0</v>
      </c>
      <c r="CE136" s="602">
        <v>0</v>
      </c>
      <c r="CF136" s="602">
        <v>0</v>
      </c>
      <c r="CG136" s="602">
        <v>0</v>
      </c>
      <c r="CH136" s="602">
        <v>0</v>
      </c>
      <c r="CI136" s="602">
        <v>0</v>
      </c>
      <c r="CJ136" s="602">
        <v>0</v>
      </c>
      <c r="CK136" s="602">
        <v>0</v>
      </c>
      <c r="CL136" s="602">
        <v>0</v>
      </c>
      <c r="CM136" s="602">
        <v>0</v>
      </c>
      <c r="CN136" s="707">
        <v>0</v>
      </c>
      <c r="CO136" s="602">
        <v>0</v>
      </c>
      <c r="CP136" s="602">
        <v>0</v>
      </c>
      <c r="CQ136" s="602">
        <v>0</v>
      </c>
      <c r="CR136" s="602">
        <v>0</v>
      </c>
      <c r="CS136" s="602">
        <v>0</v>
      </c>
      <c r="CT136" s="602">
        <v>0</v>
      </c>
      <c r="CU136" s="602">
        <v>0</v>
      </c>
      <c r="CV136" s="602">
        <v>0</v>
      </c>
      <c r="CW136" s="602">
        <v>0</v>
      </c>
      <c r="CX136" s="602">
        <v>0</v>
      </c>
      <c r="CY136" s="602">
        <v>0</v>
      </c>
      <c r="CZ136" s="602">
        <v>0</v>
      </c>
    </row>
    <row r="137" spans="1:104" x14ac:dyDescent="0.25">
      <c r="A137" s="183">
        <v>5112</v>
      </c>
      <c r="B137" s="183">
        <v>675046</v>
      </c>
      <c r="C137" s="27">
        <v>1017848</v>
      </c>
      <c r="D137" s="14">
        <v>1891021242</v>
      </c>
      <c r="F137" s="27" t="s">
        <v>1279</v>
      </c>
      <c r="G137" s="12" t="s">
        <v>956</v>
      </c>
      <c r="H137" s="27" t="s">
        <v>1475</v>
      </c>
      <c r="I137" s="12" t="s">
        <v>957</v>
      </c>
      <c r="J137" s="601">
        <v>0</v>
      </c>
      <c r="K137" s="601">
        <v>0</v>
      </c>
      <c r="L137" s="601">
        <v>0</v>
      </c>
      <c r="M137" s="601">
        <v>0</v>
      </c>
      <c r="N137" s="601">
        <v>0</v>
      </c>
      <c r="O137" s="601">
        <v>0</v>
      </c>
      <c r="P137" s="707">
        <v>0</v>
      </c>
      <c r="Q137" s="601">
        <v>0</v>
      </c>
      <c r="R137" s="601">
        <v>0</v>
      </c>
      <c r="S137" s="601">
        <v>0</v>
      </c>
      <c r="T137" s="601">
        <v>0</v>
      </c>
      <c r="U137" s="601">
        <v>0</v>
      </c>
      <c r="V137" s="601">
        <v>33273.700000000004</v>
      </c>
      <c r="W137" s="601">
        <v>24728.94</v>
      </c>
      <c r="X137" s="601">
        <v>0</v>
      </c>
      <c r="Y137" s="601">
        <v>0</v>
      </c>
      <c r="Z137" s="601">
        <v>0</v>
      </c>
      <c r="AA137" s="601">
        <v>0</v>
      </c>
      <c r="AB137" s="601">
        <v>0</v>
      </c>
      <c r="AC137" s="601">
        <v>0</v>
      </c>
      <c r="AD137" s="601">
        <v>0</v>
      </c>
      <c r="AE137" s="601">
        <v>0</v>
      </c>
      <c r="AF137" s="601">
        <v>0</v>
      </c>
      <c r="AG137" s="601">
        <v>0</v>
      </c>
      <c r="AH137" s="601">
        <v>0</v>
      </c>
      <c r="AI137" s="707">
        <v>0</v>
      </c>
      <c r="AJ137" s="601">
        <v>0</v>
      </c>
      <c r="AK137" s="601">
        <v>0</v>
      </c>
      <c r="AL137" s="601">
        <v>0</v>
      </c>
      <c r="AM137" s="601">
        <v>0</v>
      </c>
      <c r="AN137" s="601">
        <v>0</v>
      </c>
      <c r="AO137" s="601">
        <v>0</v>
      </c>
      <c r="AP137" s="601">
        <v>0</v>
      </c>
      <c r="AQ137" s="601">
        <v>0</v>
      </c>
      <c r="AR137" s="601">
        <v>0</v>
      </c>
      <c r="AS137" s="601">
        <v>0</v>
      </c>
      <c r="AT137" s="601">
        <v>0</v>
      </c>
      <c r="AU137" s="601">
        <v>0</v>
      </c>
      <c r="AV137" s="602">
        <v>0</v>
      </c>
      <c r="AW137" s="602">
        <v>0</v>
      </c>
      <c r="AX137" s="602">
        <v>0</v>
      </c>
      <c r="AY137" s="602">
        <v>0</v>
      </c>
      <c r="AZ137" s="602">
        <v>0</v>
      </c>
      <c r="BA137" s="602">
        <v>0</v>
      </c>
      <c r="BB137" s="707">
        <v>0</v>
      </c>
      <c r="BC137" s="602">
        <v>0</v>
      </c>
      <c r="BD137" s="602">
        <v>0</v>
      </c>
      <c r="BE137" s="602">
        <v>0</v>
      </c>
      <c r="BF137" s="602">
        <v>0</v>
      </c>
      <c r="BG137" s="602">
        <v>0</v>
      </c>
      <c r="BH137" s="602">
        <v>21177.920000000002</v>
      </c>
      <c r="BI137" s="602">
        <v>15090.92</v>
      </c>
      <c r="BJ137" s="602">
        <v>0</v>
      </c>
      <c r="BK137" s="602">
        <v>0</v>
      </c>
      <c r="BL137" s="602">
        <v>0</v>
      </c>
      <c r="BM137" s="602">
        <v>0</v>
      </c>
      <c r="BN137" s="602">
        <v>0</v>
      </c>
      <c r="BO137" s="602">
        <v>0</v>
      </c>
      <c r="BP137" s="602">
        <v>0</v>
      </c>
      <c r="BQ137" s="602">
        <v>0</v>
      </c>
      <c r="BR137" s="602">
        <v>0</v>
      </c>
      <c r="BS137" s="602">
        <v>0</v>
      </c>
      <c r="BT137" s="602">
        <v>0</v>
      </c>
      <c r="BU137" s="707">
        <v>0</v>
      </c>
      <c r="BV137" s="602">
        <v>0</v>
      </c>
      <c r="BW137" s="602">
        <v>0</v>
      </c>
      <c r="BX137" s="602">
        <v>0</v>
      </c>
      <c r="BY137" s="602">
        <v>0</v>
      </c>
      <c r="BZ137" s="602">
        <v>0</v>
      </c>
      <c r="CA137" s="602">
        <v>0</v>
      </c>
      <c r="CB137" s="602">
        <v>0</v>
      </c>
      <c r="CC137" s="602">
        <v>0</v>
      </c>
      <c r="CD137" s="602">
        <v>0</v>
      </c>
      <c r="CE137" s="602">
        <v>0</v>
      </c>
      <c r="CF137" s="602">
        <v>0</v>
      </c>
      <c r="CG137" s="602">
        <v>0</v>
      </c>
      <c r="CH137" s="602">
        <v>0</v>
      </c>
      <c r="CI137" s="602">
        <v>0</v>
      </c>
      <c r="CJ137" s="602">
        <v>0</v>
      </c>
      <c r="CK137" s="602">
        <v>0</v>
      </c>
      <c r="CL137" s="602">
        <v>0</v>
      </c>
      <c r="CM137" s="602">
        <v>0</v>
      </c>
      <c r="CN137" s="707">
        <v>0</v>
      </c>
      <c r="CO137" s="602">
        <v>0</v>
      </c>
      <c r="CP137" s="602">
        <v>0</v>
      </c>
      <c r="CQ137" s="602">
        <v>0</v>
      </c>
      <c r="CR137" s="602">
        <v>0</v>
      </c>
      <c r="CS137" s="602">
        <v>0</v>
      </c>
      <c r="CT137" s="602">
        <v>47929.700000000004</v>
      </c>
      <c r="CU137" s="602">
        <v>35840.5</v>
      </c>
      <c r="CV137" s="602">
        <v>0</v>
      </c>
      <c r="CW137" s="602">
        <v>0</v>
      </c>
      <c r="CX137" s="602">
        <v>0</v>
      </c>
      <c r="CY137" s="602">
        <v>0</v>
      </c>
      <c r="CZ137" s="602">
        <v>0</v>
      </c>
    </row>
    <row r="138" spans="1:104" x14ac:dyDescent="0.25">
      <c r="A138" s="183">
        <v>5049</v>
      </c>
      <c r="B138" s="183">
        <v>675049</v>
      </c>
      <c r="C138" s="27">
        <v>1026197</v>
      </c>
      <c r="D138" s="14">
        <v>1760470181</v>
      </c>
      <c r="F138" s="27" t="s">
        <v>1258</v>
      </c>
      <c r="G138" s="12" t="s">
        <v>320</v>
      </c>
      <c r="H138" s="27" t="s">
        <v>1420</v>
      </c>
      <c r="I138" s="12" t="s">
        <v>321</v>
      </c>
      <c r="J138" s="601">
        <v>7241.4000000000005</v>
      </c>
      <c r="K138" s="601">
        <v>7500.6000000000013</v>
      </c>
      <c r="L138" s="601">
        <v>7853.7600000000011</v>
      </c>
      <c r="M138" s="601">
        <v>7643.1600000000008</v>
      </c>
      <c r="N138" s="601">
        <v>7581.6</v>
      </c>
      <c r="O138" s="601">
        <v>7571.88</v>
      </c>
      <c r="P138" s="707">
        <v>7563.1799999999994</v>
      </c>
      <c r="Q138" s="601">
        <v>0</v>
      </c>
      <c r="R138" s="601">
        <v>0</v>
      </c>
      <c r="S138" s="601">
        <v>0</v>
      </c>
      <c r="T138" s="601">
        <v>0</v>
      </c>
      <c r="U138" s="601">
        <v>0</v>
      </c>
      <c r="V138" s="601">
        <v>16737.599999999999</v>
      </c>
      <c r="W138" s="601">
        <v>17022.36</v>
      </c>
      <c r="X138" s="601">
        <v>0</v>
      </c>
      <c r="Y138" s="601">
        <v>0</v>
      </c>
      <c r="Z138" s="601">
        <v>0</v>
      </c>
      <c r="AA138" s="601">
        <v>0</v>
      </c>
      <c r="AB138" s="601">
        <v>0</v>
      </c>
      <c r="AC138" s="601">
        <v>0</v>
      </c>
      <c r="AD138" s="601">
        <v>0</v>
      </c>
      <c r="AE138" s="601">
        <v>0</v>
      </c>
      <c r="AF138" s="601">
        <v>0</v>
      </c>
      <c r="AG138" s="601">
        <v>0</v>
      </c>
      <c r="AH138" s="601">
        <v>0</v>
      </c>
      <c r="AI138" s="707">
        <v>0</v>
      </c>
      <c r="AJ138" s="601">
        <v>0</v>
      </c>
      <c r="AK138" s="601">
        <v>0</v>
      </c>
      <c r="AL138" s="601">
        <v>0</v>
      </c>
      <c r="AM138" s="601">
        <v>0</v>
      </c>
      <c r="AN138" s="601">
        <v>0</v>
      </c>
      <c r="AO138" s="601">
        <v>0</v>
      </c>
      <c r="AP138" s="601">
        <v>0</v>
      </c>
      <c r="AQ138" s="601">
        <v>0</v>
      </c>
      <c r="AR138" s="601">
        <v>0</v>
      </c>
      <c r="AS138" s="601">
        <v>0</v>
      </c>
      <c r="AT138" s="601">
        <v>0</v>
      </c>
      <c r="AU138" s="601">
        <v>0</v>
      </c>
      <c r="AV138" s="602">
        <v>0</v>
      </c>
      <c r="AW138" s="602">
        <v>0</v>
      </c>
      <c r="AX138" s="602">
        <v>0</v>
      </c>
      <c r="AY138" s="602">
        <v>0</v>
      </c>
      <c r="AZ138" s="602">
        <v>0</v>
      </c>
      <c r="BA138" s="602">
        <v>0</v>
      </c>
      <c r="BB138" s="707">
        <v>0</v>
      </c>
      <c r="BC138" s="602">
        <v>0</v>
      </c>
      <c r="BD138" s="602">
        <v>0</v>
      </c>
      <c r="BE138" s="602">
        <v>0</v>
      </c>
      <c r="BF138" s="602">
        <v>0</v>
      </c>
      <c r="BG138" s="602">
        <v>0</v>
      </c>
      <c r="BH138" s="602">
        <v>0</v>
      </c>
      <c r="BI138" s="602">
        <v>0</v>
      </c>
      <c r="BJ138" s="602">
        <v>0</v>
      </c>
      <c r="BK138" s="602">
        <v>0</v>
      </c>
      <c r="BL138" s="602">
        <v>0</v>
      </c>
      <c r="BM138" s="602">
        <v>0</v>
      </c>
      <c r="BN138" s="602">
        <v>0</v>
      </c>
      <c r="BO138" s="602">
        <v>8067.6</v>
      </c>
      <c r="BP138" s="602">
        <v>8284.68</v>
      </c>
      <c r="BQ138" s="602">
        <v>8864.64</v>
      </c>
      <c r="BR138" s="602">
        <v>8822.52</v>
      </c>
      <c r="BS138" s="602">
        <v>8803.0800000000017</v>
      </c>
      <c r="BT138" s="602">
        <v>8686.44</v>
      </c>
      <c r="BU138" s="707">
        <v>8645.4599999999991</v>
      </c>
      <c r="BV138" s="602">
        <v>0</v>
      </c>
      <c r="BW138" s="602">
        <v>0</v>
      </c>
      <c r="BX138" s="602">
        <v>0</v>
      </c>
      <c r="BY138" s="602">
        <v>0</v>
      </c>
      <c r="BZ138" s="602">
        <v>0</v>
      </c>
      <c r="CA138" s="602">
        <v>18679.2</v>
      </c>
      <c r="CB138" s="602">
        <v>19646.780000000006</v>
      </c>
      <c r="CC138" s="602">
        <v>0</v>
      </c>
      <c r="CD138" s="602">
        <v>0</v>
      </c>
      <c r="CE138" s="602">
        <v>0</v>
      </c>
      <c r="CF138" s="602">
        <v>0</v>
      </c>
      <c r="CG138" s="602">
        <v>0</v>
      </c>
      <c r="CH138" s="602">
        <v>0</v>
      </c>
      <c r="CI138" s="602">
        <v>0</v>
      </c>
      <c r="CJ138" s="602">
        <v>0</v>
      </c>
      <c r="CK138" s="602">
        <v>0</v>
      </c>
      <c r="CL138" s="602">
        <v>0</v>
      </c>
      <c r="CM138" s="602">
        <v>0</v>
      </c>
      <c r="CN138" s="707">
        <v>0</v>
      </c>
      <c r="CO138" s="602">
        <v>0</v>
      </c>
      <c r="CP138" s="602">
        <v>0</v>
      </c>
      <c r="CQ138" s="602">
        <v>0</v>
      </c>
      <c r="CR138" s="602">
        <v>0</v>
      </c>
      <c r="CS138" s="602">
        <v>0</v>
      </c>
      <c r="CT138" s="602">
        <v>0</v>
      </c>
      <c r="CU138" s="602">
        <v>0</v>
      </c>
      <c r="CV138" s="602">
        <v>0</v>
      </c>
      <c r="CW138" s="602">
        <v>0</v>
      </c>
      <c r="CX138" s="602">
        <v>0</v>
      </c>
      <c r="CY138" s="602">
        <v>0</v>
      </c>
      <c r="CZ138" s="602">
        <v>0</v>
      </c>
    </row>
    <row r="139" spans="1:104" x14ac:dyDescent="0.25">
      <c r="A139" s="183">
        <v>4145</v>
      </c>
      <c r="B139" s="183">
        <v>675052</v>
      </c>
      <c r="C139" s="27">
        <v>414505</v>
      </c>
      <c r="D139" s="14">
        <v>1912931015</v>
      </c>
      <c r="F139" s="27" t="s">
        <v>1279</v>
      </c>
      <c r="G139" s="12" t="s">
        <v>582</v>
      </c>
      <c r="H139" s="27" t="s">
        <v>1478</v>
      </c>
      <c r="I139" s="12" t="s">
        <v>583</v>
      </c>
      <c r="J139" s="601">
        <v>0</v>
      </c>
      <c r="K139" s="601">
        <v>0</v>
      </c>
      <c r="L139" s="601">
        <v>0</v>
      </c>
      <c r="M139" s="601">
        <v>0</v>
      </c>
      <c r="N139" s="601">
        <v>0</v>
      </c>
      <c r="O139" s="601">
        <v>0</v>
      </c>
      <c r="P139" s="707">
        <v>0</v>
      </c>
      <c r="Q139" s="601">
        <v>0</v>
      </c>
      <c r="R139" s="601">
        <v>0</v>
      </c>
      <c r="S139" s="601">
        <v>0</v>
      </c>
      <c r="T139" s="601">
        <v>0</v>
      </c>
      <c r="U139" s="601">
        <v>0</v>
      </c>
      <c r="V139" s="601">
        <v>15910.349999999999</v>
      </c>
      <c r="W139" s="601">
        <v>11874.45</v>
      </c>
      <c r="X139" s="601">
        <v>0</v>
      </c>
      <c r="Y139" s="601">
        <v>0</v>
      </c>
      <c r="Z139" s="601">
        <v>0</v>
      </c>
      <c r="AA139" s="601">
        <v>0</v>
      </c>
      <c r="AB139" s="601">
        <v>0</v>
      </c>
      <c r="AC139" s="601">
        <v>0</v>
      </c>
      <c r="AD139" s="601">
        <v>0</v>
      </c>
      <c r="AE139" s="601">
        <v>0</v>
      </c>
      <c r="AF139" s="601">
        <v>0</v>
      </c>
      <c r="AG139" s="601">
        <v>0</v>
      </c>
      <c r="AH139" s="601">
        <v>0</v>
      </c>
      <c r="AI139" s="707">
        <v>0</v>
      </c>
      <c r="AJ139" s="601">
        <v>0</v>
      </c>
      <c r="AK139" s="601">
        <v>0</v>
      </c>
      <c r="AL139" s="601">
        <v>0</v>
      </c>
      <c r="AM139" s="601">
        <v>0</v>
      </c>
      <c r="AN139" s="601">
        <v>0</v>
      </c>
      <c r="AO139" s="601">
        <v>0</v>
      </c>
      <c r="AP139" s="601">
        <v>0</v>
      </c>
      <c r="AQ139" s="601">
        <v>0</v>
      </c>
      <c r="AR139" s="601">
        <v>0</v>
      </c>
      <c r="AS139" s="601">
        <v>0</v>
      </c>
      <c r="AT139" s="601">
        <v>0</v>
      </c>
      <c r="AU139" s="601">
        <v>0</v>
      </c>
      <c r="AV139" s="602">
        <v>0</v>
      </c>
      <c r="AW139" s="602">
        <v>0</v>
      </c>
      <c r="AX139" s="602">
        <v>0</v>
      </c>
      <c r="AY139" s="602">
        <v>0</v>
      </c>
      <c r="AZ139" s="602">
        <v>0</v>
      </c>
      <c r="BA139" s="602">
        <v>0</v>
      </c>
      <c r="BB139" s="707">
        <v>0</v>
      </c>
      <c r="BC139" s="602">
        <v>0</v>
      </c>
      <c r="BD139" s="602">
        <v>0</v>
      </c>
      <c r="BE139" s="602">
        <v>0</v>
      </c>
      <c r="BF139" s="602">
        <v>0</v>
      </c>
      <c r="BG139" s="602">
        <v>0</v>
      </c>
      <c r="BH139" s="602">
        <v>10126.56</v>
      </c>
      <c r="BI139" s="602">
        <v>7246.9800000000005</v>
      </c>
      <c r="BJ139" s="602">
        <v>0</v>
      </c>
      <c r="BK139" s="602">
        <v>0</v>
      </c>
      <c r="BL139" s="602">
        <v>0</v>
      </c>
      <c r="BM139" s="602">
        <v>0</v>
      </c>
      <c r="BN139" s="602">
        <v>0</v>
      </c>
      <c r="BO139" s="602">
        <v>0</v>
      </c>
      <c r="BP139" s="602">
        <v>0</v>
      </c>
      <c r="BQ139" s="602">
        <v>0</v>
      </c>
      <c r="BR139" s="602">
        <v>0</v>
      </c>
      <c r="BS139" s="602">
        <v>0</v>
      </c>
      <c r="BT139" s="602">
        <v>0</v>
      </c>
      <c r="BU139" s="707">
        <v>0</v>
      </c>
      <c r="BV139" s="602">
        <v>0</v>
      </c>
      <c r="BW139" s="602">
        <v>0</v>
      </c>
      <c r="BX139" s="602">
        <v>0</v>
      </c>
      <c r="BY139" s="602">
        <v>0</v>
      </c>
      <c r="BZ139" s="602">
        <v>0</v>
      </c>
      <c r="CA139" s="602">
        <v>0</v>
      </c>
      <c r="CB139" s="602">
        <v>0</v>
      </c>
      <c r="CC139" s="602">
        <v>0</v>
      </c>
      <c r="CD139" s="602">
        <v>0</v>
      </c>
      <c r="CE139" s="602">
        <v>0</v>
      </c>
      <c r="CF139" s="602">
        <v>0</v>
      </c>
      <c r="CG139" s="602">
        <v>0</v>
      </c>
      <c r="CH139" s="602">
        <v>0</v>
      </c>
      <c r="CI139" s="602">
        <v>0</v>
      </c>
      <c r="CJ139" s="602">
        <v>0</v>
      </c>
      <c r="CK139" s="602">
        <v>0</v>
      </c>
      <c r="CL139" s="602">
        <v>0</v>
      </c>
      <c r="CM139" s="602">
        <v>0</v>
      </c>
      <c r="CN139" s="707">
        <v>0</v>
      </c>
      <c r="CO139" s="602">
        <v>0</v>
      </c>
      <c r="CP139" s="602">
        <v>0</v>
      </c>
      <c r="CQ139" s="602">
        <v>0</v>
      </c>
      <c r="CR139" s="602">
        <v>0</v>
      </c>
      <c r="CS139" s="602">
        <v>0</v>
      </c>
      <c r="CT139" s="602">
        <v>22918.35</v>
      </c>
      <c r="CU139" s="602">
        <v>17209.949999999997</v>
      </c>
      <c r="CV139" s="602">
        <v>0</v>
      </c>
      <c r="CW139" s="602">
        <v>0</v>
      </c>
      <c r="CX139" s="602">
        <v>0</v>
      </c>
      <c r="CY139" s="602">
        <v>0</v>
      </c>
      <c r="CZ139" s="602">
        <v>0</v>
      </c>
    </row>
    <row r="140" spans="1:104" x14ac:dyDescent="0.25">
      <c r="A140" s="183">
        <v>5040</v>
      </c>
      <c r="B140" s="183">
        <v>675055</v>
      </c>
      <c r="C140" s="27">
        <v>1026206</v>
      </c>
      <c r="D140" s="14">
        <v>1669424388</v>
      </c>
      <c r="F140" s="27" t="s">
        <v>1258</v>
      </c>
      <c r="G140" s="12" t="s">
        <v>922</v>
      </c>
      <c r="H140" s="27" t="s">
        <v>1282</v>
      </c>
      <c r="I140" s="12" t="s">
        <v>923</v>
      </c>
      <c r="J140" s="601">
        <v>6794.4</v>
      </c>
      <c r="K140" s="601">
        <v>7037.6</v>
      </c>
      <c r="L140" s="601">
        <v>7368.96</v>
      </c>
      <c r="M140" s="601">
        <v>7171.3600000000006</v>
      </c>
      <c r="N140" s="601">
        <v>7113.6</v>
      </c>
      <c r="O140" s="601">
        <v>7104.4800000000005</v>
      </c>
      <c r="P140" s="707">
        <v>7077.41</v>
      </c>
      <c r="Q140" s="601">
        <v>0</v>
      </c>
      <c r="R140" s="601">
        <v>0</v>
      </c>
      <c r="S140" s="601">
        <v>0</v>
      </c>
      <c r="T140" s="601">
        <v>0</v>
      </c>
      <c r="U140" s="601">
        <v>0</v>
      </c>
      <c r="V140" s="601">
        <v>15691.500000000002</v>
      </c>
      <c r="W140" s="601">
        <v>15898.980000000001</v>
      </c>
      <c r="X140" s="601">
        <v>0</v>
      </c>
      <c r="Y140" s="601">
        <v>0</v>
      </c>
      <c r="Z140" s="601">
        <v>0</v>
      </c>
      <c r="AA140" s="601">
        <v>0</v>
      </c>
      <c r="AB140" s="601">
        <v>0</v>
      </c>
      <c r="AC140" s="601">
        <v>0</v>
      </c>
      <c r="AD140" s="601">
        <v>0</v>
      </c>
      <c r="AE140" s="601">
        <v>0</v>
      </c>
      <c r="AF140" s="601">
        <v>0</v>
      </c>
      <c r="AG140" s="601">
        <v>0</v>
      </c>
      <c r="AH140" s="601">
        <v>0</v>
      </c>
      <c r="AI140" s="707">
        <v>0</v>
      </c>
      <c r="AJ140" s="601">
        <v>0</v>
      </c>
      <c r="AK140" s="601">
        <v>0</v>
      </c>
      <c r="AL140" s="601">
        <v>0</v>
      </c>
      <c r="AM140" s="601">
        <v>0</v>
      </c>
      <c r="AN140" s="601">
        <v>0</v>
      </c>
      <c r="AO140" s="601">
        <v>0</v>
      </c>
      <c r="AP140" s="601">
        <v>0</v>
      </c>
      <c r="AQ140" s="601">
        <v>0</v>
      </c>
      <c r="AR140" s="601">
        <v>0</v>
      </c>
      <c r="AS140" s="601">
        <v>0</v>
      </c>
      <c r="AT140" s="601">
        <v>0</v>
      </c>
      <c r="AU140" s="601">
        <v>0</v>
      </c>
      <c r="AV140" s="602">
        <v>0</v>
      </c>
      <c r="AW140" s="602">
        <v>0</v>
      </c>
      <c r="AX140" s="602">
        <v>0</v>
      </c>
      <c r="AY140" s="602">
        <v>0</v>
      </c>
      <c r="AZ140" s="602">
        <v>0</v>
      </c>
      <c r="BA140" s="602">
        <v>0</v>
      </c>
      <c r="BB140" s="707">
        <v>0</v>
      </c>
      <c r="BC140" s="602">
        <v>0</v>
      </c>
      <c r="BD140" s="602">
        <v>0</v>
      </c>
      <c r="BE140" s="602">
        <v>0</v>
      </c>
      <c r="BF140" s="602">
        <v>0</v>
      </c>
      <c r="BG140" s="602">
        <v>0</v>
      </c>
      <c r="BH140" s="602">
        <v>0</v>
      </c>
      <c r="BI140" s="602">
        <v>0</v>
      </c>
      <c r="BJ140" s="602">
        <v>0</v>
      </c>
      <c r="BK140" s="602">
        <v>0</v>
      </c>
      <c r="BL140" s="602">
        <v>0</v>
      </c>
      <c r="BM140" s="602">
        <v>0</v>
      </c>
      <c r="BN140" s="602">
        <v>0</v>
      </c>
      <c r="BO140" s="602">
        <v>7569.6</v>
      </c>
      <c r="BP140" s="602">
        <v>7773.2800000000007</v>
      </c>
      <c r="BQ140" s="602">
        <v>8317.44</v>
      </c>
      <c r="BR140" s="602">
        <v>8277.92</v>
      </c>
      <c r="BS140" s="602">
        <v>8259.68</v>
      </c>
      <c r="BT140" s="602">
        <v>8150.24</v>
      </c>
      <c r="BU140" s="707">
        <v>8089.99</v>
      </c>
      <c r="BV140" s="602">
        <v>0</v>
      </c>
      <c r="BW140" s="602">
        <v>0</v>
      </c>
      <c r="BX140" s="602">
        <v>0</v>
      </c>
      <c r="BY140" s="602">
        <v>0</v>
      </c>
      <c r="BZ140" s="602">
        <v>0</v>
      </c>
      <c r="CA140" s="602">
        <v>17511.75</v>
      </c>
      <c r="CB140" s="602">
        <v>18350.439999999999</v>
      </c>
      <c r="CC140" s="602">
        <v>0</v>
      </c>
      <c r="CD140" s="602">
        <v>0</v>
      </c>
      <c r="CE140" s="602">
        <v>0</v>
      </c>
      <c r="CF140" s="602">
        <v>0</v>
      </c>
      <c r="CG140" s="602">
        <v>0</v>
      </c>
      <c r="CH140" s="602">
        <v>0</v>
      </c>
      <c r="CI140" s="602">
        <v>0</v>
      </c>
      <c r="CJ140" s="602">
        <v>0</v>
      </c>
      <c r="CK140" s="602">
        <v>0</v>
      </c>
      <c r="CL140" s="602">
        <v>0</v>
      </c>
      <c r="CM140" s="602">
        <v>0</v>
      </c>
      <c r="CN140" s="707">
        <v>0</v>
      </c>
      <c r="CO140" s="602">
        <v>0</v>
      </c>
      <c r="CP140" s="602">
        <v>0</v>
      </c>
      <c r="CQ140" s="602">
        <v>0</v>
      </c>
      <c r="CR140" s="602">
        <v>0</v>
      </c>
      <c r="CS140" s="602">
        <v>0</v>
      </c>
      <c r="CT140" s="602">
        <v>0</v>
      </c>
      <c r="CU140" s="602">
        <v>0</v>
      </c>
      <c r="CV140" s="602">
        <v>0</v>
      </c>
      <c r="CW140" s="602">
        <v>0</v>
      </c>
      <c r="CX140" s="602">
        <v>0</v>
      </c>
      <c r="CY140" s="602">
        <v>0</v>
      </c>
      <c r="CZ140" s="602">
        <v>0</v>
      </c>
    </row>
    <row r="141" spans="1:104" x14ac:dyDescent="0.25">
      <c r="A141" s="183">
        <v>5105</v>
      </c>
      <c r="B141" s="183">
        <v>675057</v>
      </c>
      <c r="C141" s="27">
        <v>1017867</v>
      </c>
      <c r="D141" s="14">
        <v>1518291004</v>
      </c>
      <c r="F141" s="27" t="s">
        <v>1298</v>
      </c>
      <c r="G141" s="12" t="s">
        <v>334</v>
      </c>
      <c r="H141" s="27" t="s">
        <v>1437</v>
      </c>
      <c r="I141" s="12" t="s">
        <v>335</v>
      </c>
      <c r="J141" s="601">
        <v>0</v>
      </c>
      <c r="K141" s="601">
        <v>0</v>
      </c>
      <c r="L141" s="601">
        <v>0</v>
      </c>
      <c r="M141" s="601">
        <v>0</v>
      </c>
      <c r="N141" s="601">
        <v>0</v>
      </c>
      <c r="O141" s="601">
        <v>0</v>
      </c>
      <c r="P141" s="707">
        <v>0</v>
      </c>
      <c r="Q141" s="601">
        <v>0</v>
      </c>
      <c r="R141" s="601">
        <v>0</v>
      </c>
      <c r="S141" s="601">
        <v>0</v>
      </c>
      <c r="T141" s="601">
        <v>0</v>
      </c>
      <c r="U141" s="601">
        <v>0</v>
      </c>
      <c r="V141" s="601">
        <v>0</v>
      </c>
      <c r="W141" s="601">
        <v>0</v>
      </c>
      <c r="X141" s="601">
        <v>0</v>
      </c>
      <c r="Y141" s="601">
        <v>0</v>
      </c>
      <c r="Z141" s="601">
        <v>0</v>
      </c>
      <c r="AA141" s="601">
        <v>0</v>
      </c>
      <c r="AB141" s="601">
        <v>0</v>
      </c>
      <c r="AC141" s="601">
        <v>0</v>
      </c>
      <c r="AD141" s="601">
        <v>0</v>
      </c>
      <c r="AE141" s="601">
        <v>0</v>
      </c>
      <c r="AF141" s="601">
        <v>0</v>
      </c>
      <c r="AG141" s="601">
        <v>0</v>
      </c>
      <c r="AH141" s="601">
        <v>0</v>
      </c>
      <c r="AI141" s="707">
        <v>0</v>
      </c>
      <c r="AJ141" s="601">
        <v>0</v>
      </c>
      <c r="AK141" s="601">
        <v>0</v>
      </c>
      <c r="AL141" s="601">
        <v>0</v>
      </c>
      <c r="AM141" s="601">
        <v>0</v>
      </c>
      <c r="AN141" s="601">
        <v>0</v>
      </c>
      <c r="AO141" s="601">
        <v>0</v>
      </c>
      <c r="AP141" s="601">
        <v>0</v>
      </c>
      <c r="AQ141" s="601">
        <v>0</v>
      </c>
      <c r="AR141" s="601">
        <v>0</v>
      </c>
      <c r="AS141" s="601">
        <v>0</v>
      </c>
      <c r="AT141" s="601">
        <v>0</v>
      </c>
      <c r="AU141" s="601">
        <v>0</v>
      </c>
      <c r="AV141" s="602">
        <v>0</v>
      </c>
      <c r="AW141" s="602">
        <v>0</v>
      </c>
      <c r="AX141" s="602">
        <v>0</v>
      </c>
      <c r="AY141" s="602">
        <v>0</v>
      </c>
      <c r="AZ141" s="602">
        <v>0</v>
      </c>
      <c r="BA141" s="602">
        <v>0</v>
      </c>
      <c r="BB141" s="707">
        <v>0</v>
      </c>
      <c r="BC141" s="602">
        <v>0</v>
      </c>
      <c r="BD141" s="602">
        <v>0</v>
      </c>
      <c r="BE141" s="602">
        <v>0</v>
      </c>
      <c r="BF141" s="602">
        <v>0</v>
      </c>
      <c r="BG141" s="602">
        <v>0</v>
      </c>
      <c r="BH141" s="602">
        <v>59003.55</v>
      </c>
      <c r="BI141" s="602">
        <v>62078.74</v>
      </c>
      <c r="BJ141" s="602">
        <v>0</v>
      </c>
      <c r="BK141" s="602">
        <v>0</v>
      </c>
      <c r="BL141" s="602">
        <v>0</v>
      </c>
      <c r="BM141" s="602">
        <v>0</v>
      </c>
      <c r="BN141" s="602">
        <v>0</v>
      </c>
      <c r="BO141" s="602">
        <v>0</v>
      </c>
      <c r="BP141" s="602">
        <v>0</v>
      </c>
      <c r="BQ141" s="602">
        <v>0</v>
      </c>
      <c r="BR141" s="602">
        <v>0</v>
      </c>
      <c r="BS141" s="602">
        <v>0</v>
      </c>
      <c r="BT141" s="602">
        <v>0</v>
      </c>
      <c r="BU141" s="707">
        <v>0</v>
      </c>
      <c r="BV141" s="602">
        <v>0</v>
      </c>
      <c r="BW141" s="602">
        <v>0</v>
      </c>
      <c r="BX141" s="602">
        <v>0</v>
      </c>
      <c r="BY141" s="602">
        <v>0</v>
      </c>
      <c r="BZ141" s="602">
        <v>0</v>
      </c>
      <c r="CA141" s="602">
        <v>36601.050000000003</v>
      </c>
      <c r="CB141" s="602">
        <v>38443.380000000012</v>
      </c>
      <c r="CC141" s="602">
        <v>0</v>
      </c>
      <c r="CD141" s="602">
        <v>0</v>
      </c>
      <c r="CE141" s="602">
        <v>0</v>
      </c>
      <c r="CF141" s="602">
        <v>0</v>
      </c>
      <c r="CG141" s="602">
        <v>0</v>
      </c>
      <c r="CH141" s="602">
        <v>0</v>
      </c>
      <c r="CI141" s="602">
        <v>0</v>
      </c>
      <c r="CJ141" s="602">
        <v>0</v>
      </c>
      <c r="CK141" s="602">
        <v>0</v>
      </c>
      <c r="CL141" s="602">
        <v>0</v>
      </c>
      <c r="CM141" s="602">
        <v>0</v>
      </c>
      <c r="CN141" s="707">
        <v>0</v>
      </c>
      <c r="CO141" s="602">
        <v>0</v>
      </c>
      <c r="CP141" s="602">
        <v>0</v>
      </c>
      <c r="CQ141" s="602">
        <v>0</v>
      </c>
      <c r="CR141" s="602">
        <v>0</v>
      </c>
      <c r="CS141" s="602">
        <v>0</v>
      </c>
      <c r="CT141" s="602">
        <v>0</v>
      </c>
      <c r="CU141" s="602">
        <v>0</v>
      </c>
      <c r="CV141" s="602">
        <v>0</v>
      </c>
      <c r="CW141" s="602">
        <v>0</v>
      </c>
      <c r="CX141" s="602">
        <v>0</v>
      </c>
      <c r="CY141" s="602">
        <v>0</v>
      </c>
      <c r="CZ141" s="602">
        <v>0</v>
      </c>
    </row>
    <row r="142" spans="1:104" x14ac:dyDescent="0.25">
      <c r="A142" s="183">
        <v>4756</v>
      </c>
      <c r="B142" s="183">
        <v>675061</v>
      </c>
      <c r="C142" s="27">
        <v>1020877</v>
      </c>
      <c r="D142" s="14">
        <v>1427392257</v>
      </c>
      <c r="F142" s="27" t="s">
        <v>1258</v>
      </c>
      <c r="G142" s="12" t="s">
        <v>812</v>
      </c>
      <c r="H142" s="27" t="s">
        <v>812</v>
      </c>
      <c r="I142" s="12" t="s">
        <v>813</v>
      </c>
      <c r="J142" s="601">
        <v>5229.8999999999996</v>
      </c>
      <c r="K142" s="601">
        <v>5417.1</v>
      </c>
      <c r="L142" s="601">
        <v>5672.16</v>
      </c>
      <c r="M142" s="601">
        <v>5520.0599999999995</v>
      </c>
      <c r="N142" s="601">
        <v>5475.5999999999995</v>
      </c>
      <c r="O142" s="601">
        <v>5468.58</v>
      </c>
      <c r="P142" s="707">
        <v>5452.71</v>
      </c>
      <c r="Q142" s="601">
        <v>0</v>
      </c>
      <c r="R142" s="601">
        <v>0</v>
      </c>
      <c r="S142" s="601">
        <v>0</v>
      </c>
      <c r="T142" s="601">
        <v>0</v>
      </c>
      <c r="U142" s="601">
        <v>0</v>
      </c>
      <c r="V142" s="601">
        <v>12134.759999999998</v>
      </c>
      <c r="W142" s="601">
        <v>15709.62</v>
      </c>
      <c r="X142" s="601">
        <v>0</v>
      </c>
      <c r="Y142" s="601">
        <v>0</v>
      </c>
      <c r="Z142" s="601">
        <v>0</v>
      </c>
      <c r="AA142" s="601">
        <v>0</v>
      </c>
      <c r="AB142" s="601">
        <v>0</v>
      </c>
      <c r="AC142" s="601">
        <v>0</v>
      </c>
      <c r="AD142" s="601">
        <v>0</v>
      </c>
      <c r="AE142" s="601">
        <v>0</v>
      </c>
      <c r="AF142" s="601">
        <v>0</v>
      </c>
      <c r="AG142" s="601">
        <v>0</v>
      </c>
      <c r="AH142" s="601">
        <v>0</v>
      </c>
      <c r="AI142" s="707">
        <v>0</v>
      </c>
      <c r="AJ142" s="601">
        <v>0</v>
      </c>
      <c r="AK142" s="601">
        <v>0</v>
      </c>
      <c r="AL142" s="601">
        <v>0</v>
      </c>
      <c r="AM142" s="601">
        <v>0</v>
      </c>
      <c r="AN142" s="601">
        <v>0</v>
      </c>
      <c r="AO142" s="601">
        <v>0</v>
      </c>
      <c r="AP142" s="601">
        <v>0</v>
      </c>
      <c r="AQ142" s="601">
        <v>0</v>
      </c>
      <c r="AR142" s="601">
        <v>0</v>
      </c>
      <c r="AS142" s="601">
        <v>0</v>
      </c>
      <c r="AT142" s="601">
        <v>0</v>
      </c>
      <c r="AU142" s="601">
        <v>0</v>
      </c>
      <c r="AV142" s="602">
        <v>0</v>
      </c>
      <c r="AW142" s="602">
        <v>0</v>
      </c>
      <c r="AX142" s="602">
        <v>0</v>
      </c>
      <c r="AY142" s="602">
        <v>0</v>
      </c>
      <c r="AZ142" s="602">
        <v>0</v>
      </c>
      <c r="BA142" s="602">
        <v>0</v>
      </c>
      <c r="BB142" s="707">
        <v>0</v>
      </c>
      <c r="BC142" s="602">
        <v>0</v>
      </c>
      <c r="BD142" s="602">
        <v>0</v>
      </c>
      <c r="BE142" s="602">
        <v>0</v>
      </c>
      <c r="BF142" s="602">
        <v>0</v>
      </c>
      <c r="BG142" s="602">
        <v>0</v>
      </c>
      <c r="BH142" s="602">
        <v>0</v>
      </c>
      <c r="BI142" s="602">
        <v>0</v>
      </c>
      <c r="BJ142" s="602">
        <v>0</v>
      </c>
      <c r="BK142" s="602">
        <v>0</v>
      </c>
      <c r="BL142" s="602">
        <v>0</v>
      </c>
      <c r="BM142" s="602">
        <v>0</v>
      </c>
      <c r="BN142" s="602">
        <v>0</v>
      </c>
      <c r="BO142" s="602">
        <v>5826.5999999999995</v>
      </c>
      <c r="BP142" s="602">
        <v>5983.38</v>
      </c>
      <c r="BQ142" s="602">
        <v>6402.24</v>
      </c>
      <c r="BR142" s="602">
        <v>6371.82</v>
      </c>
      <c r="BS142" s="602">
        <v>6357.7799999999988</v>
      </c>
      <c r="BT142" s="602">
        <v>6273.54</v>
      </c>
      <c r="BU142" s="707">
        <v>6232.8899999999994</v>
      </c>
      <c r="BV142" s="602">
        <v>0</v>
      </c>
      <c r="BW142" s="602">
        <v>0</v>
      </c>
      <c r="BX142" s="602">
        <v>0</v>
      </c>
      <c r="BY142" s="602">
        <v>0</v>
      </c>
      <c r="BZ142" s="602">
        <v>0</v>
      </c>
      <c r="CA142" s="602">
        <v>13542.419999999998</v>
      </c>
      <c r="CB142" s="602">
        <v>18118.23</v>
      </c>
      <c r="CC142" s="602">
        <v>0</v>
      </c>
      <c r="CD142" s="602">
        <v>0</v>
      </c>
      <c r="CE142" s="602">
        <v>0</v>
      </c>
      <c r="CF142" s="602">
        <v>0</v>
      </c>
      <c r="CG142" s="602">
        <v>0</v>
      </c>
      <c r="CH142" s="602">
        <v>0</v>
      </c>
      <c r="CI142" s="602">
        <v>0</v>
      </c>
      <c r="CJ142" s="602">
        <v>0</v>
      </c>
      <c r="CK142" s="602">
        <v>0</v>
      </c>
      <c r="CL142" s="602">
        <v>0</v>
      </c>
      <c r="CM142" s="602">
        <v>0</v>
      </c>
      <c r="CN142" s="707">
        <v>0</v>
      </c>
      <c r="CO142" s="602">
        <v>0</v>
      </c>
      <c r="CP142" s="602">
        <v>0</v>
      </c>
      <c r="CQ142" s="602">
        <v>0</v>
      </c>
      <c r="CR142" s="602">
        <v>0</v>
      </c>
      <c r="CS142" s="602">
        <v>0</v>
      </c>
      <c r="CT142" s="602">
        <v>0</v>
      </c>
      <c r="CU142" s="602">
        <v>0</v>
      </c>
      <c r="CV142" s="602">
        <v>0</v>
      </c>
      <c r="CW142" s="602">
        <v>0</v>
      </c>
      <c r="CX142" s="602">
        <v>0</v>
      </c>
      <c r="CY142" s="602">
        <v>0</v>
      </c>
      <c r="CZ142" s="602">
        <v>0</v>
      </c>
    </row>
    <row r="143" spans="1:104" x14ac:dyDescent="0.25">
      <c r="A143" s="183">
        <v>4722</v>
      </c>
      <c r="B143" s="183">
        <v>675062</v>
      </c>
      <c r="C143" s="27">
        <v>472206</v>
      </c>
      <c r="D143" s="14">
        <v>1780637967</v>
      </c>
      <c r="F143" s="27" t="s">
        <v>1274</v>
      </c>
      <c r="G143" s="12" t="s">
        <v>254</v>
      </c>
      <c r="H143" s="27" t="s">
        <v>1478</v>
      </c>
      <c r="I143" s="12" t="s">
        <v>255</v>
      </c>
      <c r="J143" s="601">
        <v>0</v>
      </c>
      <c r="K143" s="601">
        <v>0</v>
      </c>
      <c r="L143" s="601">
        <v>0</v>
      </c>
      <c r="M143" s="601">
        <v>0</v>
      </c>
      <c r="N143" s="601">
        <v>0</v>
      </c>
      <c r="O143" s="601">
        <v>0</v>
      </c>
      <c r="P143" s="707">
        <v>0</v>
      </c>
      <c r="Q143" s="601">
        <v>0</v>
      </c>
      <c r="R143" s="601">
        <v>0</v>
      </c>
      <c r="S143" s="601">
        <v>0</v>
      </c>
      <c r="T143" s="601">
        <v>0</v>
      </c>
      <c r="U143" s="601">
        <v>0</v>
      </c>
      <c r="V143" s="601">
        <v>0</v>
      </c>
      <c r="W143" s="601">
        <v>0</v>
      </c>
      <c r="X143" s="601">
        <v>0</v>
      </c>
      <c r="Y143" s="601">
        <v>0</v>
      </c>
      <c r="Z143" s="601">
        <v>0</v>
      </c>
      <c r="AA143" s="601">
        <v>0</v>
      </c>
      <c r="AB143" s="601">
        <v>0</v>
      </c>
      <c r="AC143" s="601">
        <v>0</v>
      </c>
      <c r="AD143" s="601">
        <v>0</v>
      </c>
      <c r="AE143" s="601">
        <v>0</v>
      </c>
      <c r="AF143" s="601">
        <v>0</v>
      </c>
      <c r="AG143" s="601">
        <v>0</v>
      </c>
      <c r="AH143" s="601">
        <v>0</v>
      </c>
      <c r="AI143" s="707">
        <v>0</v>
      </c>
      <c r="AJ143" s="601">
        <v>0</v>
      </c>
      <c r="AK143" s="601">
        <v>0</v>
      </c>
      <c r="AL143" s="601">
        <v>0</v>
      </c>
      <c r="AM143" s="601">
        <v>0</v>
      </c>
      <c r="AN143" s="601">
        <v>0</v>
      </c>
      <c r="AO143" s="601">
        <v>0</v>
      </c>
      <c r="AP143" s="601">
        <v>0</v>
      </c>
      <c r="AQ143" s="601">
        <v>0</v>
      </c>
      <c r="AR143" s="601">
        <v>0</v>
      </c>
      <c r="AS143" s="601">
        <v>0</v>
      </c>
      <c r="AT143" s="601">
        <v>0</v>
      </c>
      <c r="AU143" s="601">
        <v>0</v>
      </c>
      <c r="AV143" s="602">
        <v>0</v>
      </c>
      <c r="AW143" s="602">
        <v>0</v>
      </c>
      <c r="AX143" s="602">
        <v>0</v>
      </c>
      <c r="AY143" s="602">
        <v>0</v>
      </c>
      <c r="AZ143" s="602">
        <v>0</v>
      </c>
      <c r="BA143" s="602">
        <v>0</v>
      </c>
      <c r="BB143" s="707">
        <v>0</v>
      </c>
      <c r="BC143" s="602">
        <v>0</v>
      </c>
      <c r="BD143" s="602">
        <v>0</v>
      </c>
      <c r="BE143" s="602">
        <v>0</v>
      </c>
      <c r="BF143" s="602">
        <v>0</v>
      </c>
      <c r="BG143" s="602">
        <v>0</v>
      </c>
      <c r="BH143" s="602">
        <v>0</v>
      </c>
      <c r="BI143" s="602">
        <v>0</v>
      </c>
      <c r="BJ143" s="602">
        <v>0</v>
      </c>
      <c r="BK143" s="602">
        <v>0</v>
      </c>
      <c r="BL143" s="602">
        <v>0</v>
      </c>
      <c r="BM143" s="602">
        <v>0</v>
      </c>
      <c r="BN143" s="602">
        <v>0</v>
      </c>
      <c r="BO143" s="602">
        <v>0</v>
      </c>
      <c r="BP143" s="602">
        <v>0</v>
      </c>
      <c r="BQ143" s="602">
        <v>0</v>
      </c>
      <c r="BR143" s="602">
        <v>0</v>
      </c>
      <c r="BS143" s="602">
        <v>0</v>
      </c>
      <c r="BT143" s="602">
        <v>0</v>
      </c>
      <c r="BU143" s="707">
        <v>0</v>
      </c>
      <c r="BV143" s="602">
        <v>0</v>
      </c>
      <c r="BW143" s="602">
        <v>0</v>
      </c>
      <c r="BX143" s="602">
        <v>0</v>
      </c>
      <c r="BY143" s="602">
        <v>0</v>
      </c>
      <c r="BZ143" s="602">
        <v>0</v>
      </c>
      <c r="CA143" s="602">
        <v>0</v>
      </c>
      <c r="CB143" s="602">
        <v>0</v>
      </c>
      <c r="CC143" s="602">
        <v>0</v>
      </c>
      <c r="CD143" s="602">
        <v>0</v>
      </c>
      <c r="CE143" s="602">
        <v>0</v>
      </c>
      <c r="CF143" s="602">
        <v>0</v>
      </c>
      <c r="CG143" s="602">
        <v>0</v>
      </c>
      <c r="CH143" s="602">
        <v>0</v>
      </c>
      <c r="CI143" s="602">
        <v>0</v>
      </c>
      <c r="CJ143" s="602">
        <v>0</v>
      </c>
      <c r="CK143" s="602">
        <v>0</v>
      </c>
      <c r="CL143" s="602">
        <v>0</v>
      </c>
      <c r="CM143" s="602">
        <v>0</v>
      </c>
      <c r="CN143" s="707">
        <v>0</v>
      </c>
      <c r="CO143" s="602">
        <v>0</v>
      </c>
      <c r="CP143" s="602">
        <v>0</v>
      </c>
      <c r="CQ143" s="602">
        <v>0</v>
      </c>
      <c r="CR143" s="602">
        <v>0</v>
      </c>
      <c r="CS143" s="602">
        <v>0</v>
      </c>
      <c r="CT143" s="602">
        <v>0</v>
      </c>
      <c r="CU143" s="602">
        <v>0</v>
      </c>
      <c r="CV143" s="602">
        <v>0</v>
      </c>
      <c r="CW143" s="602">
        <v>0</v>
      </c>
      <c r="CX143" s="602">
        <v>0</v>
      </c>
      <c r="CY143" s="602">
        <v>0</v>
      </c>
      <c r="CZ143" s="602">
        <v>0</v>
      </c>
    </row>
    <row r="144" spans="1:104" x14ac:dyDescent="0.25">
      <c r="A144" s="183">
        <v>4907</v>
      </c>
      <c r="B144" s="183">
        <v>675065</v>
      </c>
      <c r="C144" s="27">
        <v>490707</v>
      </c>
      <c r="D144" s="14">
        <v>1447205646</v>
      </c>
      <c r="F144" s="27" t="s">
        <v>1274</v>
      </c>
      <c r="G144" s="12" t="s">
        <v>298</v>
      </c>
      <c r="H144" s="27" t="s">
        <v>1371</v>
      </c>
      <c r="I144" s="12" t="s">
        <v>299</v>
      </c>
      <c r="J144" s="601">
        <v>0</v>
      </c>
      <c r="K144" s="601">
        <v>0</v>
      </c>
      <c r="L144" s="601">
        <v>0</v>
      </c>
      <c r="M144" s="601">
        <v>0</v>
      </c>
      <c r="N144" s="601">
        <v>0</v>
      </c>
      <c r="O144" s="601">
        <v>0</v>
      </c>
      <c r="P144" s="707">
        <v>0</v>
      </c>
      <c r="Q144" s="601">
        <v>0</v>
      </c>
      <c r="R144" s="601">
        <v>0</v>
      </c>
      <c r="S144" s="601">
        <v>0</v>
      </c>
      <c r="T144" s="601">
        <v>0</v>
      </c>
      <c r="U144" s="601">
        <v>0</v>
      </c>
      <c r="V144" s="601">
        <v>0</v>
      </c>
      <c r="W144" s="601">
        <v>0</v>
      </c>
      <c r="X144" s="601">
        <v>0</v>
      </c>
      <c r="Y144" s="601">
        <v>0</v>
      </c>
      <c r="Z144" s="601">
        <v>0</v>
      </c>
      <c r="AA144" s="601">
        <v>0</v>
      </c>
      <c r="AB144" s="601">
        <v>0</v>
      </c>
      <c r="AC144" s="601">
        <v>0</v>
      </c>
      <c r="AD144" s="601">
        <v>0</v>
      </c>
      <c r="AE144" s="601">
        <v>0</v>
      </c>
      <c r="AF144" s="601">
        <v>0</v>
      </c>
      <c r="AG144" s="601">
        <v>0</v>
      </c>
      <c r="AH144" s="601">
        <v>0</v>
      </c>
      <c r="AI144" s="707">
        <v>0</v>
      </c>
      <c r="AJ144" s="601">
        <v>0</v>
      </c>
      <c r="AK144" s="601">
        <v>0</v>
      </c>
      <c r="AL144" s="601">
        <v>0</v>
      </c>
      <c r="AM144" s="601">
        <v>0</v>
      </c>
      <c r="AN144" s="601">
        <v>0</v>
      </c>
      <c r="AO144" s="601">
        <v>0</v>
      </c>
      <c r="AP144" s="601">
        <v>0</v>
      </c>
      <c r="AQ144" s="601">
        <v>0</v>
      </c>
      <c r="AR144" s="601">
        <v>0</v>
      </c>
      <c r="AS144" s="601">
        <v>0</v>
      </c>
      <c r="AT144" s="601">
        <v>0</v>
      </c>
      <c r="AU144" s="601">
        <v>0</v>
      </c>
      <c r="AV144" s="602">
        <v>0</v>
      </c>
      <c r="AW144" s="602">
        <v>0</v>
      </c>
      <c r="AX144" s="602">
        <v>0</v>
      </c>
      <c r="AY144" s="602">
        <v>0</v>
      </c>
      <c r="AZ144" s="602">
        <v>0</v>
      </c>
      <c r="BA144" s="602">
        <v>0</v>
      </c>
      <c r="BB144" s="707">
        <v>0</v>
      </c>
      <c r="BC144" s="602">
        <v>0</v>
      </c>
      <c r="BD144" s="602">
        <v>0</v>
      </c>
      <c r="BE144" s="602">
        <v>0</v>
      </c>
      <c r="BF144" s="602">
        <v>0</v>
      </c>
      <c r="BG144" s="602">
        <v>0</v>
      </c>
      <c r="BH144" s="602">
        <v>0</v>
      </c>
      <c r="BI144" s="602">
        <v>0</v>
      </c>
      <c r="BJ144" s="602">
        <v>0</v>
      </c>
      <c r="BK144" s="602">
        <v>0</v>
      </c>
      <c r="BL144" s="602">
        <v>0</v>
      </c>
      <c r="BM144" s="602">
        <v>0</v>
      </c>
      <c r="BN144" s="602">
        <v>0</v>
      </c>
      <c r="BO144" s="602">
        <v>5999.92</v>
      </c>
      <c r="BP144" s="602">
        <v>5922.96</v>
      </c>
      <c r="BQ144" s="602">
        <v>6657.04</v>
      </c>
      <c r="BR144" s="602">
        <v>6488.32</v>
      </c>
      <c r="BS144" s="602">
        <v>6411.3600000000006</v>
      </c>
      <c r="BT144" s="602">
        <v>6322.5599999999995</v>
      </c>
      <c r="BU144" s="707">
        <v>6172.82</v>
      </c>
      <c r="BV144" s="602">
        <v>0</v>
      </c>
      <c r="BW144" s="602">
        <v>0</v>
      </c>
      <c r="BX144" s="602">
        <v>0</v>
      </c>
      <c r="BY144" s="602">
        <v>0</v>
      </c>
      <c r="BZ144" s="602">
        <v>0</v>
      </c>
      <c r="CA144" s="602">
        <v>17826.68</v>
      </c>
      <c r="CB144" s="602">
        <v>18505.879999999997</v>
      </c>
      <c r="CC144" s="602">
        <v>0</v>
      </c>
      <c r="CD144" s="602">
        <v>0</v>
      </c>
      <c r="CE144" s="602">
        <v>0</v>
      </c>
      <c r="CF144" s="602">
        <v>0</v>
      </c>
      <c r="CG144" s="602">
        <v>0</v>
      </c>
      <c r="CH144" s="602">
        <v>7257.92</v>
      </c>
      <c r="CI144" s="602">
        <v>7139.5199999999995</v>
      </c>
      <c r="CJ144" s="602">
        <v>7802.5599999999995</v>
      </c>
      <c r="CK144" s="602">
        <v>7764.08</v>
      </c>
      <c r="CL144" s="602">
        <v>7616.08</v>
      </c>
      <c r="CM144" s="602">
        <v>7550.96</v>
      </c>
      <c r="CN144" s="707">
        <v>7414.64</v>
      </c>
      <c r="CO144" s="602">
        <v>0</v>
      </c>
      <c r="CP144" s="602">
        <v>0</v>
      </c>
      <c r="CQ144" s="602">
        <v>0</v>
      </c>
      <c r="CR144" s="602">
        <v>0</v>
      </c>
      <c r="CS144" s="602">
        <v>0</v>
      </c>
      <c r="CT144" s="602">
        <v>21300</v>
      </c>
      <c r="CU144" s="602">
        <v>22075.870000000003</v>
      </c>
      <c r="CV144" s="602">
        <v>0</v>
      </c>
      <c r="CW144" s="602">
        <v>0</v>
      </c>
      <c r="CX144" s="602">
        <v>0</v>
      </c>
      <c r="CY144" s="602">
        <v>0</v>
      </c>
      <c r="CZ144" s="602">
        <v>0</v>
      </c>
    </row>
    <row r="145" spans="1:104" x14ac:dyDescent="0.25">
      <c r="A145" s="183">
        <v>4545</v>
      </c>
      <c r="B145" s="183">
        <v>675076</v>
      </c>
      <c r="C145" s="27">
        <v>1027746</v>
      </c>
      <c r="D145" s="14">
        <v>1316308463</v>
      </c>
      <c r="F145" s="27" t="s">
        <v>1274</v>
      </c>
      <c r="G145" s="12" t="s">
        <v>232</v>
      </c>
      <c r="H145" s="27" t="s">
        <v>1428</v>
      </c>
      <c r="I145" s="12" t="s">
        <v>233</v>
      </c>
      <c r="J145" s="601">
        <v>0</v>
      </c>
      <c r="K145" s="601">
        <v>0</v>
      </c>
      <c r="L145" s="601">
        <v>0</v>
      </c>
      <c r="M145" s="601">
        <v>0</v>
      </c>
      <c r="N145" s="601">
        <v>0</v>
      </c>
      <c r="O145" s="601">
        <v>0</v>
      </c>
      <c r="P145" s="707">
        <v>0</v>
      </c>
      <c r="Q145" s="601">
        <v>0</v>
      </c>
      <c r="R145" s="601">
        <v>0</v>
      </c>
      <c r="S145" s="601">
        <v>0</v>
      </c>
      <c r="T145" s="601">
        <v>0</v>
      </c>
      <c r="U145" s="601">
        <v>0</v>
      </c>
      <c r="V145" s="601">
        <v>0</v>
      </c>
      <c r="W145" s="601">
        <v>0</v>
      </c>
      <c r="X145" s="601">
        <v>0</v>
      </c>
      <c r="Y145" s="601">
        <v>0</v>
      </c>
      <c r="Z145" s="601">
        <v>0</v>
      </c>
      <c r="AA145" s="601">
        <v>0</v>
      </c>
      <c r="AB145" s="601">
        <v>0</v>
      </c>
      <c r="AC145" s="601">
        <v>0</v>
      </c>
      <c r="AD145" s="601">
        <v>0</v>
      </c>
      <c r="AE145" s="601">
        <v>0</v>
      </c>
      <c r="AF145" s="601">
        <v>0</v>
      </c>
      <c r="AG145" s="601">
        <v>0</v>
      </c>
      <c r="AH145" s="601">
        <v>0</v>
      </c>
      <c r="AI145" s="707">
        <v>0</v>
      </c>
      <c r="AJ145" s="601">
        <v>0</v>
      </c>
      <c r="AK145" s="601">
        <v>0</v>
      </c>
      <c r="AL145" s="601">
        <v>0</v>
      </c>
      <c r="AM145" s="601">
        <v>0</v>
      </c>
      <c r="AN145" s="601">
        <v>0</v>
      </c>
      <c r="AO145" s="601">
        <v>0</v>
      </c>
      <c r="AP145" s="601">
        <v>0</v>
      </c>
      <c r="AQ145" s="601">
        <v>0</v>
      </c>
      <c r="AR145" s="601">
        <v>0</v>
      </c>
      <c r="AS145" s="601">
        <v>0</v>
      </c>
      <c r="AT145" s="601">
        <v>0</v>
      </c>
      <c r="AU145" s="601">
        <v>0</v>
      </c>
      <c r="AV145" s="602">
        <v>0</v>
      </c>
      <c r="AW145" s="602">
        <v>0</v>
      </c>
      <c r="AX145" s="602">
        <v>0</v>
      </c>
      <c r="AY145" s="602">
        <v>0</v>
      </c>
      <c r="AZ145" s="602">
        <v>0</v>
      </c>
      <c r="BA145" s="602">
        <v>0</v>
      </c>
      <c r="BB145" s="707">
        <v>0</v>
      </c>
      <c r="BC145" s="602">
        <v>0</v>
      </c>
      <c r="BD145" s="602">
        <v>0</v>
      </c>
      <c r="BE145" s="602">
        <v>0</v>
      </c>
      <c r="BF145" s="602">
        <v>0</v>
      </c>
      <c r="BG145" s="602">
        <v>0</v>
      </c>
      <c r="BH145" s="602">
        <v>0</v>
      </c>
      <c r="BI145" s="602">
        <v>0</v>
      </c>
      <c r="BJ145" s="602">
        <v>0</v>
      </c>
      <c r="BK145" s="602">
        <v>0</v>
      </c>
      <c r="BL145" s="602">
        <v>0</v>
      </c>
      <c r="BM145" s="602">
        <v>0</v>
      </c>
      <c r="BN145" s="602">
        <v>0</v>
      </c>
      <c r="BO145" s="602">
        <v>10662.02</v>
      </c>
      <c r="BP145" s="602">
        <v>10525.259999999998</v>
      </c>
      <c r="BQ145" s="602">
        <v>11829.74</v>
      </c>
      <c r="BR145" s="602">
        <v>11529.919999999998</v>
      </c>
      <c r="BS145" s="602">
        <v>11393.16</v>
      </c>
      <c r="BT145" s="602">
        <v>11235.359999999999</v>
      </c>
      <c r="BU145" s="707">
        <v>10958.27</v>
      </c>
      <c r="BV145" s="602">
        <v>0</v>
      </c>
      <c r="BW145" s="602">
        <v>0</v>
      </c>
      <c r="BX145" s="602">
        <v>0</v>
      </c>
      <c r="BY145" s="602">
        <v>0</v>
      </c>
      <c r="BZ145" s="602">
        <v>0</v>
      </c>
      <c r="CA145" s="602">
        <v>31322.23</v>
      </c>
      <c r="CB145" s="602">
        <v>32530.899999999998</v>
      </c>
      <c r="CC145" s="602">
        <v>0</v>
      </c>
      <c r="CD145" s="602">
        <v>0</v>
      </c>
      <c r="CE145" s="602">
        <v>0</v>
      </c>
      <c r="CF145" s="602">
        <v>0</v>
      </c>
      <c r="CG145" s="602">
        <v>0</v>
      </c>
      <c r="CH145" s="602">
        <v>12897.519999999999</v>
      </c>
      <c r="CI145" s="602">
        <v>12687.119999999999</v>
      </c>
      <c r="CJ145" s="602">
        <v>13865.36</v>
      </c>
      <c r="CK145" s="602">
        <v>13796.98</v>
      </c>
      <c r="CL145" s="602">
        <v>13533.98</v>
      </c>
      <c r="CM145" s="602">
        <v>13418.26</v>
      </c>
      <c r="CN145" s="707">
        <v>13162.939999999999</v>
      </c>
      <c r="CO145" s="602">
        <v>0</v>
      </c>
      <c r="CP145" s="602">
        <v>0</v>
      </c>
      <c r="CQ145" s="602">
        <v>0</v>
      </c>
      <c r="CR145" s="602">
        <v>0</v>
      </c>
      <c r="CS145" s="602">
        <v>0</v>
      </c>
      <c r="CT145" s="602">
        <v>37425</v>
      </c>
      <c r="CU145" s="602">
        <v>38806.31</v>
      </c>
      <c r="CV145" s="602">
        <v>0</v>
      </c>
      <c r="CW145" s="602">
        <v>0</v>
      </c>
      <c r="CX145" s="602">
        <v>0</v>
      </c>
      <c r="CY145" s="602">
        <v>0</v>
      </c>
      <c r="CZ145" s="602">
        <v>0</v>
      </c>
    </row>
    <row r="146" spans="1:104" x14ac:dyDescent="0.25">
      <c r="A146" s="183">
        <v>4446</v>
      </c>
      <c r="B146" s="183">
        <v>675078</v>
      </c>
      <c r="C146" s="27">
        <v>1025967</v>
      </c>
      <c r="D146" s="14">
        <v>1386055960</v>
      </c>
      <c r="F146" s="27" t="s">
        <v>1279</v>
      </c>
      <c r="G146" s="12" t="s">
        <v>674</v>
      </c>
      <c r="H146" s="27" t="s">
        <v>1280</v>
      </c>
      <c r="I146" s="12" t="s">
        <v>675</v>
      </c>
      <c r="J146" s="601">
        <v>13287.84</v>
      </c>
      <c r="K146" s="601">
        <v>13011.48</v>
      </c>
      <c r="L146" s="601">
        <v>14675.279999999999</v>
      </c>
      <c r="M146" s="601">
        <v>15109.559999999998</v>
      </c>
      <c r="N146" s="601">
        <v>14297.4</v>
      </c>
      <c r="O146" s="601">
        <v>14759.88</v>
      </c>
      <c r="P146" s="707">
        <v>14049.24</v>
      </c>
      <c r="Q146" s="601">
        <v>0</v>
      </c>
      <c r="R146" s="601">
        <v>0</v>
      </c>
      <c r="S146" s="601">
        <v>0</v>
      </c>
      <c r="T146" s="601">
        <v>0</v>
      </c>
      <c r="U146" s="601">
        <v>0</v>
      </c>
      <c r="V146" s="601">
        <v>39085.699999999997</v>
      </c>
      <c r="W146" s="601">
        <v>33558.189999999995</v>
      </c>
      <c r="X146" s="601">
        <v>0</v>
      </c>
      <c r="Y146" s="601">
        <v>0</v>
      </c>
      <c r="Z146" s="601">
        <v>0</v>
      </c>
      <c r="AA146" s="601">
        <v>0</v>
      </c>
      <c r="AB146" s="601">
        <v>0</v>
      </c>
      <c r="AC146" s="601">
        <v>0</v>
      </c>
      <c r="AD146" s="601">
        <v>0</v>
      </c>
      <c r="AE146" s="601">
        <v>0</v>
      </c>
      <c r="AF146" s="601">
        <v>0</v>
      </c>
      <c r="AG146" s="601">
        <v>0</v>
      </c>
      <c r="AH146" s="601">
        <v>0</v>
      </c>
      <c r="AI146" s="707">
        <v>0</v>
      </c>
      <c r="AJ146" s="601">
        <v>0</v>
      </c>
      <c r="AK146" s="601">
        <v>0</v>
      </c>
      <c r="AL146" s="601">
        <v>0</v>
      </c>
      <c r="AM146" s="601">
        <v>0</v>
      </c>
      <c r="AN146" s="601">
        <v>0</v>
      </c>
      <c r="AO146" s="601">
        <v>0</v>
      </c>
      <c r="AP146" s="601">
        <v>0</v>
      </c>
      <c r="AQ146" s="601">
        <v>0</v>
      </c>
      <c r="AR146" s="601">
        <v>0</v>
      </c>
      <c r="AS146" s="601">
        <v>0</v>
      </c>
      <c r="AT146" s="601">
        <v>0</v>
      </c>
      <c r="AU146" s="601">
        <v>0</v>
      </c>
      <c r="AV146" s="602">
        <v>8510.76</v>
      </c>
      <c r="AW146" s="602">
        <v>8223.119999999999</v>
      </c>
      <c r="AX146" s="602">
        <v>9345.48</v>
      </c>
      <c r="AY146" s="602">
        <v>9418.7999999999993</v>
      </c>
      <c r="AZ146" s="602">
        <v>9040.92</v>
      </c>
      <c r="BA146" s="602">
        <v>8646.119999999999</v>
      </c>
      <c r="BB146" s="707">
        <v>8634.84</v>
      </c>
      <c r="BC146" s="602">
        <v>0</v>
      </c>
      <c r="BD146" s="602">
        <v>0</v>
      </c>
      <c r="BE146" s="602">
        <v>0</v>
      </c>
      <c r="BF146" s="602">
        <v>0</v>
      </c>
      <c r="BG146" s="602">
        <v>0</v>
      </c>
      <c r="BH146" s="602">
        <v>24877.120000000003</v>
      </c>
      <c r="BI146" s="602">
        <v>20529.27</v>
      </c>
      <c r="BJ146" s="602">
        <v>0</v>
      </c>
      <c r="BK146" s="602">
        <v>0</v>
      </c>
      <c r="BL146" s="602">
        <v>0</v>
      </c>
      <c r="BM146" s="602">
        <v>0</v>
      </c>
      <c r="BN146" s="602">
        <v>0</v>
      </c>
      <c r="BO146" s="602">
        <v>0</v>
      </c>
      <c r="BP146" s="602">
        <v>0</v>
      </c>
      <c r="BQ146" s="602">
        <v>0</v>
      </c>
      <c r="BR146" s="602">
        <v>0</v>
      </c>
      <c r="BS146" s="602">
        <v>0</v>
      </c>
      <c r="BT146" s="602">
        <v>0</v>
      </c>
      <c r="BU146" s="707">
        <v>0</v>
      </c>
      <c r="BV146" s="602">
        <v>0</v>
      </c>
      <c r="BW146" s="602">
        <v>0</v>
      </c>
      <c r="BX146" s="602">
        <v>0</v>
      </c>
      <c r="BY146" s="602">
        <v>0</v>
      </c>
      <c r="BZ146" s="602">
        <v>0</v>
      </c>
      <c r="CA146" s="602">
        <v>0</v>
      </c>
      <c r="CB146" s="602">
        <v>0</v>
      </c>
      <c r="CC146" s="602">
        <v>0</v>
      </c>
      <c r="CD146" s="602">
        <v>0</v>
      </c>
      <c r="CE146" s="602">
        <v>0</v>
      </c>
      <c r="CF146" s="602">
        <v>0</v>
      </c>
      <c r="CG146" s="602">
        <v>0</v>
      </c>
      <c r="CH146" s="602">
        <v>18589.439999999999</v>
      </c>
      <c r="CI146" s="602">
        <v>18995.52</v>
      </c>
      <c r="CJ146" s="602">
        <v>21437.64</v>
      </c>
      <c r="CK146" s="602">
        <v>21556.079999999998</v>
      </c>
      <c r="CL146" s="602">
        <v>21234.6</v>
      </c>
      <c r="CM146" s="602">
        <v>21195.119999999999</v>
      </c>
      <c r="CN146" s="707">
        <v>20732.64</v>
      </c>
      <c r="CO146" s="602">
        <v>0</v>
      </c>
      <c r="CP146" s="602">
        <v>0</v>
      </c>
      <c r="CQ146" s="602">
        <v>0</v>
      </c>
      <c r="CR146" s="602">
        <v>0</v>
      </c>
      <c r="CS146" s="602">
        <v>0</v>
      </c>
      <c r="CT146" s="602">
        <v>56301.700000000004</v>
      </c>
      <c r="CU146" s="602">
        <v>48628.25</v>
      </c>
      <c r="CV146" s="602">
        <v>0</v>
      </c>
      <c r="CW146" s="602">
        <v>0</v>
      </c>
      <c r="CX146" s="602">
        <v>0</v>
      </c>
      <c r="CY146" s="602">
        <v>0</v>
      </c>
      <c r="CZ146" s="602">
        <v>0</v>
      </c>
    </row>
    <row r="147" spans="1:104" x14ac:dyDescent="0.25">
      <c r="A147" s="183">
        <v>4117</v>
      </c>
      <c r="B147" s="183">
        <v>675081</v>
      </c>
      <c r="C147" s="27">
        <v>1026551</v>
      </c>
      <c r="D147" s="14">
        <v>1083842876</v>
      </c>
      <c r="F147" s="27" t="s">
        <v>1298</v>
      </c>
      <c r="G147" s="12" t="s">
        <v>576</v>
      </c>
      <c r="H147" s="27" t="s">
        <v>1355</v>
      </c>
      <c r="I147" s="12" t="s">
        <v>577</v>
      </c>
      <c r="J147" s="601">
        <v>0</v>
      </c>
      <c r="K147" s="601">
        <v>0</v>
      </c>
      <c r="L147" s="601">
        <v>0</v>
      </c>
      <c r="M147" s="601">
        <v>0</v>
      </c>
      <c r="N147" s="601">
        <v>0</v>
      </c>
      <c r="O147" s="601">
        <v>0</v>
      </c>
      <c r="P147" s="707">
        <v>0</v>
      </c>
      <c r="Q147" s="601">
        <v>0</v>
      </c>
      <c r="R147" s="601">
        <v>0</v>
      </c>
      <c r="S147" s="601">
        <v>0</v>
      </c>
      <c r="T147" s="601">
        <v>0</v>
      </c>
      <c r="U147" s="601">
        <v>0</v>
      </c>
      <c r="V147" s="601">
        <v>0</v>
      </c>
      <c r="W147" s="601">
        <v>0</v>
      </c>
      <c r="X147" s="601">
        <v>0</v>
      </c>
      <c r="Y147" s="601">
        <v>0</v>
      </c>
      <c r="Z147" s="601">
        <v>0</v>
      </c>
      <c r="AA147" s="601">
        <v>0</v>
      </c>
      <c r="AB147" s="601">
        <v>0</v>
      </c>
      <c r="AC147" s="601">
        <v>0</v>
      </c>
      <c r="AD147" s="601">
        <v>0</v>
      </c>
      <c r="AE147" s="601">
        <v>0</v>
      </c>
      <c r="AF147" s="601">
        <v>0</v>
      </c>
      <c r="AG147" s="601">
        <v>0</v>
      </c>
      <c r="AH147" s="601">
        <v>0</v>
      </c>
      <c r="AI147" s="707">
        <v>0</v>
      </c>
      <c r="AJ147" s="601">
        <v>0</v>
      </c>
      <c r="AK147" s="601">
        <v>0</v>
      </c>
      <c r="AL147" s="601">
        <v>0</v>
      </c>
      <c r="AM147" s="601">
        <v>0</v>
      </c>
      <c r="AN147" s="601">
        <v>0</v>
      </c>
      <c r="AO147" s="601">
        <v>0</v>
      </c>
      <c r="AP147" s="601">
        <v>0</v>
      </c>
      <c r="AQ147" s="601">
        <v>0</v>
      </c>
      <c r="AR147" s="601">
        <v>0</v>
      </c>
      <c r="AS147" s="601">
        <v>0</v>
      </c>
      <c r="AT147" s="601">
        <v>0</v>
      </c>
      <c r="AU147" s="601">
        <v>0</v>
      </c>
      <c r="AV147" s="602">
        <v>60916.800000000003</v>
      </c>
      <c r="AW147" s="602">
        <v>63084.000000000007</v>
      </c>
      <c r="AX147" s="602">
        <v>68476.800000000003</v>
      </c>
      <c r="AY147" s="602">
        <v>68728.800000000003</v>
      </c>
      <c r="AZ147" s="602">
        <v>67603.200000000012</v>
      </c>
      <c r="BA147" s="602">
        <v>65805.600000000006</v>
      </c>
      <c r="BB147" s="707">
        <v>68075.210000000006</v>
      </c>
      <c r="BC147" s="602">
        <v>0</v>
      </c>
      <c r="BD147" s="602">
        <v>0</v>
      </c>
      <c r="BE147" s="602">
        <v>0</v>
      </c>
      <c r="BF147" s="602">
        <v>0</v>
      </c>
      <c r="BG147" s="602">
        <v>0</v>
      </c>
      <c r="BH147" s="602">
        <v>182280.87</v>
      </c>
      <c r="BI147" s="602">
        <v>192340.64</v>
      </c>
      <c r="BJ147" s="602">
        <v>0</v>
      </c>
      <c r="BK147" s="602">
        <v>0</v>
      </c>
      <c r="BL147" s="602">
        <v>0</v>
      </c>
      <c r="BM147" s="602">
        <v>0</v>
      </c>
      <c r="BN147" s="602">
        <v>0</v>
      </c>
      <c r="BO147" s="602">
        <v>37816.800000000003</v>
      </c>
      <c r="BP147" s="602">
        <v>38236.800000000003</v>
      </c>
      <c r="BQ147" s="602">
        <v>43344</v>
      </c>
      <c r="BR147" s="602">
        <v>42890.400000000001</v>
      </c>
      <c r="BS147" s="602">
        <v>42016.800000000003</v>
      </c>
      <c r="BT147" s="602">
        <v>40269.600000000006</v>
      </c>
      <c r="BU147" s="707">
        <v>40744.76</v>
      </c>
      <c r="BV147" s="602">
        <v>0</v>
      </c>
      <c r="BW147" s="602">
        <v>0</v>
      </c>
      <c r="BX147" s="602">
        <v>0</v>
      </c>
      <c r="BY147" s="602">
        <v>0</v>
      </c>
      <c r="BZ147" s="602">
        <v>0</v>
      </c>
      <c r="CA147" s="602">
        <v>113072.37</v>
      </c>
      <c r="CB147" s="602">
        <v>119111.25</v>
      </c>
      <c r="CC147" s="602">
        <v>0</v>
      </c>
      <c r="CD147" s="602">
        <v>0</v>
      </c>
      <c r="CE147" s="602">
        <v>0</v>
      </c>
      <c r="CF147" s="602">
        <v>0</v>
      </c>
      <c r="CG147" s="602">
        <v>0</v>
      </c>
      <c r="CH147" s="602">
        <v>0</v>
      </c>
      <c r="CI147" s="602">
        <v>0</v>
      </c>
      <c r="CJ147" s="602">
        <v>0</v>
      </c>
      <c r="CK147" s="602">
        <v>0</v>
      </c>
      <c r="CL147" s="602">
        <v>0</v>
      </c>
      <c r="CM147" s="602">
        <v>0</v>
      </c>
      <c r="CN147" s="707">
        <v>0</v>
      </c>
      <c r="CO147" s="602">
        <v>0</v>
      </c>
      <c r="CP147" s="602">
        <v>0</v>
      </c>
      <c r="CQ147" s="602">
        <v>0</v>
      </c>
      <c r="CR147" s="602">
        <v>0</v>
      </c>
      <c r="CS147" s="602">
        <v>0</v>
      </c>
      <c r="CT147" s="602">
        <v>0</v>
      </c>
      <c r="CU147" s="602">
        <v>0</v>
      </c>
      <c r="CV147" s="602">
        <v>0</v>
      </c>
      <c r="CW147" s="602">
        <v>0</v>
      </c>
      <c r="CX147" s="602">
        <v>0</v>
      </c>
      <c r="CY147" s="602">
        <v>0</v>
      </c>
      <c r="CZ147" s="602">
        <v>0</v>
      </c>
    </row>
    <row r="148" spans="1:104" x14ac:dyDescent="0.25">
      <c r="A148" s="183">
        <v>5149</v>
      </c>
      <c r="B148" s="183">
        <v>675085</v>
      </c>
      <c r="C148" s="27">
        <v>1013458</v>
      </c>
      <c r="D148" s="14">
        <v>1558482950</v>
      </c>
      <c r="F148" s="27" t="s">
        <v>1279</v>
      </c>
      <c r="G148" s="12" t="s">
        <v>983</v>
      </c>
      <c r="H148" s="27" t="s">
        <v>1391</v>
      </c>
      <c r="I148" s="12" t="s">
        <v>984</v>
      </c>
      <c r="J148" s="601">
        <v>19837.52</v>
      </c>
      <c r="K148" s="601">
        <v>19424.939999999999</v>
      </c>
      <c r="L148" s="601">
        <v>21908.84</v>
      </c>
      <c r="M148" s="601">
        <v>22557.18</v>
      </c>
      <c r="N148" s="601">
        <v>21344.7</v>
      </c>
      <c r="O148" s="601">
        <v>22035.14</v>
      </c>
      <c r="P148" s="707">
        <v>20974.219999999998</v>
      </c>
      <c r="Q148" s="601">
        <v>0</v>
      </c>
      <c r="R148" s="601">
        <v>0</v>
      </c>
      <c r="S148" s="601">
        <v>0</v>
      </c>
      <c r="T148" s="601">
        <v>0</v>
      </c>
      <c r="U148" s="601">
        <v>0</v>
      </c>
      <c r="V148" s="601">
        <v>49619.950000000004</v>
      </c>
      <c r="W148" s="601">
        <v>49236.070000000007</v>
      </c>
      <c r="X148" s="601">
        <v>0</v>
      </c>
      <c r="Y148" s="601">
        <v>0</v>
      </c>
      <c r="Z148" s="601">
        <v>0</v>
      </c>
      <c r="AA148" s="601">
        <v>0</v>
      </c>
      <c r="AB148" s="601">
        <v>0</v>
      </c>
      <c r="AC148" s="601">
        <v>0</v>
      </c>
      <c r="AD148" s="601">
        <v>0</v>
      </c>
      <c r="AE148" s="601">
        <v>0</v>
      </c>
      <c r="AF148" s="601">
        <v>0</v>
      </c>
      <c r="AG148" s="601">
        <v>0</v>
      </c>
      <c r="AH148" s="601">
        <v>0</v>
      </c>
      <c r="AI148" s="707">
        <v>0</v>
      </c>
      <c r="AJ148" s="601">
        <v>0</v>
      </c>
      <c r="AK148" s="601">
        <v>0</v>
      </c>
      <c r="AL148" s="601">
        <v>0</v>
      </c>
      <c r="AM148" s="601">
        <v>0</v>
      </c>
      <c r="AN148" s="601">
        <v>0</v>
      </c>
      <c r="AO148" s="601">
        <v>0</v>
      </c>
      <c r="AP148" s="601">
        <v>0</v>
      </c>
      <c r="AQ148" s="601">
        <v>0</v>
      </c>
      <c r="AR148" s="601">
        <v>0</v>
      </c>
      <c r="AS148" s="601">
        <v>0</v>
      </c>
      <c r="AT148" s="601">
        <v>0</v>
      </c>
      <c r="AU148" s="601">
        <v>0</v>
      </c>
      <c r="AV148" s="602">
        <v>12705.78</v>
      </c>
      <c r="AW148" s="602">
        <v>12276.359999999999</v>
      </c>
      <c r="AX148" s="602">
        <v>13951.94</v>
      </c>
      <c r="AY148" s="602">
        <v>14061.400000000001</v>
      </c>
      <c r="AZ148" s="602">
        <v>13497.26</v>
      </c>
      <c r="BA148" s="602">
        <v>12907.859999999999</v>
      </c>
      <c r="BB148" s="707">
        <v>12891.02</v>
      </c>
      <c r="BC148" s="602">
        <v>0</v>
      </c>
      <c r="BD148" s="602">
        <v>0</v>
      </c>
      <c r="BE148" s="602">
        <v>0</v>
      </c>
      <c r="BF148" s="602">
        <v>0</v>
      </c>
      <c r="BG148" s="602">
        <v>0</v>
      </c>
      <c r="BH148" s="602">
        <v>31581.919999999998</v>
      </c>
      <c r="BI148" s="602">
        <v>30184.239999999998</v>
      </c>
      <c r="BJ148" s="602">
        <v>0</v>
      </c>
      <c r="BK148" s="602">
        <v>0</v>
      </c>
      <c r="BL148" s="602">
        <v>0</v>
      </c>
      <c r="BM148" s="602">
        <v>0</v>
      </c>
      <c r="BN148" s="602">
        <v>0</v>
      </c>
      <c r="BO148" s="602">
        <v>0</v>
      </c>
      <c r="BP148" s="602">
        <v>0</v>
      </c>
      <c r="BQ148" s="602">
        <v>0</v>
      </c>
      <c r="BR148" s="602">
        <v>0</v>
      </c>
      <c r="BS148" s="602">
        <v>0</v>
      </c>
      <c r="BT148" s="602">
        <v>0</v>
      </c>
      <c r="BU148" s="707">
        <v>0</v>
      </c>
      <c r="BV148" s="602">
        <v>0</v>
      </c>
      <c r="BW148" s="602">
        <v>0</v>
      </c>
      <c r="BX148" s="602">
        <v>0</v>
      </c>
      <c r="BY148" s="602">
        <v>0</v>
      </c>
      <c r="BZ148" s="602">
        <v>0</v>
      </c>
      <c r="CA148" s="602">
        <v>0</v>
      </c>
      <c r="CB148" s="602">
        <v>0</v>
      </c>
      <c r="CC148" s="602">
        <v>0</v>
      </c>
      <c r="CD148" s="602">
        <v>0</v>
      </c>
      <c r="CE148" s="602">
        <v>0</v>
      </c>
      <c r="CF148" s="602">
        <v>0</v>
      </c>
      <c r="CG148" s="602">
        <v>0</v>
      </c>
      <c r="CH148" s="602">
        <v>27752.32</v>
      </c>
      <c r="CI148" s="602">
        <v>28358.559999999998</v>
      </c>
      <c r="CJ148" s="602">
        <v>32004.42</v>
      </c>
      <c r="CK148" s="602">
        <v>32181.239999999998</v>
      </c>
      <c r="CL148" s="602">
        <v>31701.3</v>
      </c>
      <c r="CM148" s="602">
        <v>31642.36</v>
      </c>
      <c r="CN148" s="707">
        <v>30951.920000000002</v>
      </c>
      <c r="CO148" s="602">
        <v>0</v>
      </c>
      <c r="CP148" s="602">
        <v>0</v>
      </c>
      <c r="CQ148" s="602">
        <v>0</v>
      </c>
      <c r="CR148" s="602">
        <v>0</v>
      </c>
      <c r="CS148" s="602">
        <v>0</v>
      </c>
      <c r="CT148" s="602">
        <v>71475.950000000012</v>
      </c>
      <c r="CU148" s="602">
        <v>71335.45</v>
      </c>
      <c r="CV148" s="602">
        <v>0</v>
      </c>
      <c r="CW148" s="602">
        <v>0</v>
      </c>
      <c r="CX148" s="602">
        <v>0</v>
      </c>
      <c r="CY148" s="602">
        <v>0</v>
      </c>
      <c r="CZ148" s="602">
        <v>0</v>
      </c>
    </row>
    <row r="149" spans="1:104" x14ac:dyDescent="0.25">
      <c r="A149" s="183">
        <v>4622</v>
      </c>
      <c r="B149" s="183">
        <v>675093</v>
      </c>
      <c r="C149" s="27">
        <v>1026352</v>
      </c>
      <c r="D149" s="14">
        <v>1992902498</v>
      </c>
      <c r="F149" s="27" t="s">
        <v>1272</v>
      </c>
      <c r="G149" s="12" t="s">
        <v>752</v>
      </c>
      <c r="H149" s="27" t="s">
        <v>1420</v>
      </c>
      <c r="I149" s="12" t="s">
        <v>753</v>
      </c>
      <c r="J149" s="601">
        <v>12112.52</v>
      </c>
      <c r="K149" s="601">
        <v>12441.94</v>
      </c>
      <c r="L149" s="601">
        <v>12708.01</v>
      </c>
      <c r="M149" s="601">
        <v>12619.32</v>
      </c>
      <c r="N149" s="601">
        <v>11947.81</v>
      </c>
      <c r="O149" s="601">
        <v>12429.27</v>
      </c>
      <c r="P149" s="707">
        <v>11777.27</v>
      </c>
      <c r="Q149" s="601">
        <v>0</v>
      </c>
      <c r="R149" s="601">
        <v>0</v>
      </c>
      <c r="S149" s="601">
        <v>0</v>
      </c>
      <c r="T149" s="601">
        <v>0</v>
      </c>
      <c r="U149" s="601">
        <v>0</v>
      </c>
      <c r="V149" s="601">
        <v>27410.120000000003</v>
      </c>
      <c r="W149" s="601">
        <v>34925.600000000006</v>
      </c>
      <c r="X149" s="601">
        <v>0</v>
      </c>
      <c r="Y149" s="601">
        <v>0</v>
      </c>
      <c r="Z149" s="601">
        <v>0</v>
      </c>
      <c r="AA149" s="601">
        <v>0</v>
      </c>
      <c r="AB149" s="601">
        <v>0</v>
      </c>
      <c r="AC149" s="601">
        <v>0</v>
      </c>
      <c r="AD149" s="601">
        <v>0</v>
      </c>
      <c r="AE149" s="601">
        <v>0</v>
      </c>
      <c r="AF149" s="601">
        <v>0</v>
      </c>
      <c r="AG149" s="601">
        <v>0</v>
      </c>
      <c r="AH149" s="601">
        <v>0</v>
      </c>
      <c r="AI149" s="707">
        <v>0</v>
      </c>
      <c r="AJ149" s="601">
        <v>0</v>
      </c>
      <c r="AK149" s="601">
        <v>0</v>
      </c>
      <c r="AL149" s="601">
        <v>0</v>
      </c>
      <c r="AM149" s="601">
        <v>0</v>
      </c>
      <c r="AN149" s="601">
        <v>0</v>
      </c>
      <c r="AO149" s="601">
        <v>0</v>
      </c>
      <c r="AP149" s="601">
        <v>0</v>
      </c>
      <c r="AQ149" s="601">
        <v>0</v>
      </c>
      <c r="AR149" s="601">
        <v>0</v>
      </c>
      <c r="AS149" s="601">
        <v>0</v>
      </c>
      <c r="AT149" s="601">
        <v>0</v>
      </c>
      <c r="AU149" s="601">
        <v>0</v>
      </c>
      <c r="AV149" s="602">
        <v>0</v>
      </c>
      <c r="AW149" s="602">
        <v>0</v>
      </c>
      <c r="AX149" s="602">
        <v>0</v>
      </c>
      <c r="AY149" s="602">
        <v>0</v>
      </c>
      <c r="AZ149" s="602">
        <v>0</v>
      </c>
      <c r="BA149" s="602">
        <v>0</v>
      </c>
      <c r="BB149" s="707">
        <v>0</v>
      </c>
      <c r="BC149" s="602">
        <v>0</v>
      </c>
      <c r="BD149" s="602">
        <v>0</v>
      </c>
      <c r="BE149" s="602">
        <v>0</v>
      </c>
      <c r="BF149" s="602">
        <v>0</v>
      </c>
      <c r="BG149" s="602">
        <v>0</v>
      </c>
      <c r="BH149" s="602">
        <v>0</v>
      </c>
      <c r="BI149" s="602">
        <v>0</v>
      </c>
      <c r="BJ149" s="602">
        <v>0</v>
      </c>
      <c r="BK149" s="602">
        <v>0</v>
      </c>
      <c r="BL149" s="602">
        <v>0</v>
      </c>
      <c r="BM149" s="602">
        <v>0</v>
      </c>
      <c r="BN149" s="602">
        <v>0</v>
      </c>
      <c r="BO149" s="602">
        <v>8666.2800000000007</v>
      </c>
      <c r="BP149" s="602">
        <v>9097.06</v>
      </c>
      <c r="BQ149" s="602">
        <v>9439.1500000000015</v>
      </c>
      <c r="BR149" s="602">
        <v>9325.1200000000008</v>
      </c>
      <c r="BS149" s="602">
        <v>9717.89</v>
      </c>
      <c r="BT149" s="602">
        <v>9907.94</v>
      </c>
      <c r="BU149" s="707">
        <v>9614.6700000000019</v>
      </c>
      <c r="BV149" s="602">
        <v>0</v>
      </c>
      <c r="BW149" s="602">
        <v>0</v>
      </c>
      <c r="BX149" s="602">
        <v>0</v>
      </c>
      <c r="BY149" s="602">
        <v>0</v>
      </c>
      <c r="BZ149" s="602">
        <v>0</v>
      </c>
      <c r="CA149" s="602">
        <v>20010.040000000005</v>
      </c>
      <c r="CB149" s="602">
        <v>27348.200000000004</v>
      </c>
      <c r="CC149" s="602">
        <v>0</v>
      </c>
      <c r="CD149" s="602">
        <v>0</v>
      </c>
      <c r="CE149" s="602">
        <v>0</v>
      </c>
      <c r="CF149" s="602">
        <v>0</v>
      </c>
      <c r="CG149" s="602">
        <v>0</v>
      </c>
      <c r="CH149" s="602">
        <v>0</v>
      </c>
      <c r="CI149" s="602">
        <v>0</v>
      </c>
      <c r="CJ149" s="602">
        <v>0</v>
      </c>
      <c r="CK149" s="602">
        <v>0</v>
      </c>
      <c r="CL149" s="602">
        <v>0</v>
      </c>
      <c r="CM149" s="602">
        <v>0</v>
      </c>
      <c r="CN149" s="707">
        <v>0</v>
      </c>
      <c r="CO149" s="602">
        <v>0</v>
      </c>
      <c r="CP149" s="602">
        <v>0</v>
      </c>
      <c r="CQ149" s="602">
        <v>0</v>
      </c>
      <c r="CR149" s="602">
        <v>0</v>
      </c>
      <c r="CS149" s="602">
        <v>0</v>
      </c>
      <c r="CT149" s="602">
        <v>0</v>
      </c>
      <c r="CU149" s="602">
        <v>0</v>
      </c>
      <c r="CV149" s="602">
        <v>0</v>
      </c>
      <c r="CW149" s="602">
        <v>0</v>
      </c>
      <c r="CX149" s="602">
        <v>0</v>
      </c>
      <c r="CY149" s="602">
        <v>0</v>
      </c>
      <c r="CZ149" s="602">
        <v>0</v>
      </c>
    </row>
    <row r="150" spans="1:104" x14ac:dyDescent="0.25">
      <c r="A150" s="183">
        <v>5297</v>
      </c>
      <c r="B150" s="183">
        <v>675095</v>
      </c>
      <c r="C150" s="27">
        <v>1026030</v>
      </c>
      <c r="D150" s="14">
        <v>1033167408</v>
      </c>
      <c r="F150" s="27" t="s">
        <v>1274</v>
      </c>
      <c r="G150" s="12" t="s">
        <v>1075</v>
      </c>
      <c r="H150" s="27" t="s">
        <v>1433</v>
      </c>
      <c r="I150" s="12" t="s">
        <v>1076</v>
      </c>
      <c r="J150" s="601">
        <v>0</v>
      </c>
      <c r="K150" s="601">
        <v>0</v>
      </c>
      <c r="L150" s="601">
        <v>0</v>
      </c>
      <c r="M150" s="601">
        <v>0</v>
      </c>
      <c r="N150" s="601">
        <v>0</v>
      </c>
      <c r="O150" s="601">
        <v>0</v>
      </c>
      <c r="P150" s="707">
        <v>0</v>
      </c>
      <c r="Q150" s="601">
        <v>0</v>
      </c>
      <c r="R150" s="601">
        <v>0</v>
      </c>
      <c r="S150" s="601">
        <v>0</v>
      </c>
      <c r="T150" s="601">
        <v>0</v>
      </c>
      <c r="U150" s="601">
        <v>0</v>
      </c>
      <c r="V150" s="601">
        <v>0</v>
      </c>
      <c r="W150" s="601">
        <v>0</v>
      </c>
      <c r="X150" s="601">
        <v>0</v>
      </c>
      <c r="Y150" s="601">
        <v>0</v>
      </c>
      <c r="Z150" s="601">
        <v>0</v>
      </c>
      <c r="AA150" s="601">
        <v>0</v>
      </c>
      <c r="AB150" s="601">
        <v>0</v>
      </c>
      <c r="AC150" s="601">
        <v>0</v>
      </c>
      <c r="AD150" s="601">
        <v>0</v>
      </c>
      <c r="AE150" s="601">
        <v>0</v>
      </c>
      <c r="AF150" s="601">
        <v>0</v>
      </c>
      <c r="AG150" s="601">
        <v>0</v>
      </c>
      <c r="AH150" s="601">
        <v>0</v>
      </c>
      <c r="AI150" s="707">
        <v>0</v>
      </c>
      <c r="AJ150" s="601">
        <v>0</v>
      </c>
      <c r="AK150" s="601">
        <v>0</v>
      </c>
      <c r="AL150" s="601">
        <v>0</v>
      </c>
      <c r="AM150" s="601">
        <v>0</v>
      </c>
      <c r="AN150" s="601">
        <v>0</v>
      </c>
      <c r="AO150" s="601">
        <v>0</v>
      </c>
      <c r="AP150" s="601">
        <v>0</v>
      </c>
      <c r="AQ150" s="601">
        <v>0</v>
      </c>
      <c r="AR150" s="601">
        <v>0</v>
      </c>
      <c r="AS150" s="601">
        <v>0</v>
      </c>
      <c r="AT150" s="601">
        <v>0</v>
      </c>
      <c r="AU150" s="601">
        <v>0</v>
      </c>
      <c r="AV150" s="602">
        <v>0</v>
      </c>
      <c r="AW150" s="602">
        <v>0</v>
      </c>
      <c r="AX150" s="602">
        <v>0</v>
      </c>
      <c r="AY150" s="602">
        <v>0</v>
      </c>
      <c r="AZ150" s="602">
        <v>0</v>
      </c>
      <c r="BA150" s="602">
        <v>0</v>
      </c>
      <c r="BB150" s="707">
        <v>0</v>
      </c>
      <c r="BC150" s="602">
        <v>0</v>
      </c>
      <c r="BD150" s="602">
        <v>0</v>
      </c>
      <c r="BE150" s="602">
        <v>0</v>
      </c>
      <c r="BF150" s="602">
        <v>0</v>
      </c>
      <c r="BG150" s="602">
        <v>0</v>
      </c>
      <c r="BH150" s="602">
        <v>0</v>
      </c>
      <c r="BI150" s="602">
        <v>0</v>
      </c>
      <c r="BJ150" s="602">
        <v>0</v>
      </c>
      <c r="BK150" s="602">
        <v>0</v>
      </c>
      <c r="BL150" s="602">
        <v>0</v>
      </c>
      <c r="BM150" s="602">
        <v>0</v>
      </c>
      <c r="BN150" s="602">
        <v>0</v>
      </c>
      <c r="BO150" s="602">
        <v>10662.02</v>
      </c>
      <c r="BP150" s="602">
        <v>10525.259999999998</v>
      </c>
      <c r="BQ150" s="602">
        <v>11829.74</v>
      </c>
      <c r="BR150" s="602">
        <v>11529.919999999998</v>
      </c>
      <c r="BS150" s="602">
        <v>11393.16</v>
      </c>
      <c r="BT150" s="602">
        <v>11235.359999999999</v>
      </c>
      <c r="BU150" s="707">
        <v>10938.420000000002</v>
      </c>
      <c r="BV150" s="602">
        <v>0</v>
      </c>
      <c r="BW150" s="602">
        <v>0</v>
      </c>
      <c r="BX150" s="602">
        <v>0</v>
      </c>
      <c r="BY150" s="602">
        <v>0</v>
      </c>
      <c r="BZ150" s="602">
        <v>0</v>
      </c>
      <c r="CA150" s="602">
        <v>24354.76</v>
      </c>
      <c r="CB150" s="602">
        <v>25322.560000000001</v>
      </c>
      <c r="CC150" s="602">
        <v>0</v>
      </c>
      <c r="CD150" s="602">
        <v>0</v>
      </c>
      <c r="CE150" s="602">
        <v>0</v>
      </c>
      <c r="CF150" s="602">
        <v>0</v>
      </c>
      <c r="CG150" s="602">
        <v>0</v>
      </c>
      <c r="CH150" s="602">
        <v>12897.519999999999</v>
      </c>
      <c r="CI150" s="602">
        <v>12687.119999999999</v>
      </c>
      <c r="CJ150" s="602">
        <v>13865.36</v>
      </c>
      <c r="CK150" s="602">
        <v>13796.98</v>
      </c>
      <c r="CL150" s="602">
        <v>13533.98</v>
      </c>
      <c r="CM150" s="602">
        <v>13418.26</v>
      </c>
      <c r="CN150" s="707">
        <v>13139.34</v>
      </c>
      <c r="CO150" s="602">
        <v>0</v>
      </c>
      <c r="CP150" s="602">
        <v>0</v>
      </c>
      <c r="CQ150" s="602">
        <v>0</v>
      </c>
      <c r="CR150" s="602">
        <v>0</v>
      </c>
      <c r="CS150" s="602">
        <v>0</v>
      </c>
      <c r="CT150" s="602">
        <v>29100.000000000004</v>
      </c>
      <c r="CU150" s="602">
        <v>30207.140000000003</v>
      </c>
      <c r="CV150" s="602">
        <v>0</v>
      </c>
      <c r="CW150" s="602">
        <v>0</v>
      </c>
      <c r="CX150" s="602">
        <v>0</v>
      </c>
      <c r="CY150" s="602">
        <v>0</v>
      </c>
      <c r="CZ150" s="602">
        <v>0</v>
      </c>
    </row>
    <row r="151" spans="1:104" x14ac:dyDescent="0.25">
      <c r="A151" s="183">
        <v>4714</v>
      </c>
      <c r="B151" s="183">
        <v>675096</v>
      </c>
      <c r="C151" s="27">
        <v>1026298</v>
      </c>
      <c r="D151" s="14">
        <v>1841693793</v>
      </c>
      <c r="F151" s="27" t="s">
        <v>1274</v>
      </c>
      <c r="G151" s="12" t="s">
        <v>790</v>
      </c>
      <c r="H151" s="27" t="s">
        <v>1355</v>
      </c>
      <c r="I151" s="12" t="s">
        <v>791</v>
      </c>
      <c r="J151" s="601">
        <v>0</v>
      </c>
      <c r="K151" s="601">
        <v>0</v>
      </c>
      <c r="L151" s="601">
        <v>0</v>
      </c>
      <c r="M151" s="601">
        <v>0</v>
      </c>
      <c r="N151" s="601">
        <v>0</v>
      </c>
      <c r="O151" s="601">
        <v>0</v>
      </c>
      <c r="P151" s="707">
        <v>0</v>
      </c>
      <c r="Q151" s="601">
        <v>0</v>
      </c>
      <c r="R151" s="601">
        <v>0</v>
      </c>
      <c r="S151" s="601">
        <v>0</v>
      </c>
      <c r="T151" s="601">
        <v>0</v>
      </c>
      <c r="U151" s="601">
        <v>0</v>
      </c>
      <c r="V151" s="601">
        <v>0</v>
      </c>
      <c r="W151" s="601">
        <v>0</v>
      </c>
      <c r="X151" s="601">
        <v>0</v>
      </c>
      <c r="Y151" s="601">
        <v>0</v>
      </c>
      <c r="Z151" s="601">
        <v>0</v>
      </c>
      <c r="AA151" s="601">
        <v>0</v>
      </c>
      <c r="AB151" s="601">
        <v>0</v>
      </c>
      <c r="AC151" s="601">
        <v>0</v>
      </c>
      <c r="AD151" s="601">
        <v>0</v>
      </c>
      <c r="AE151" s="601">
        <v>0</v>
      </c>
      <c r="AF151" s="601">
        <v>0</v>
      </c>
      <c r="AG151" s="601">
        <v>0</v>
      </c>
      <c r="AH151" s="601">
        <v>0</v>
      </c>
      <c r="AI151" s="707">
        <v>0</v>
      </c>
      <c r="AJ151" s="601">
        <v>0</v>
      </c>
      <c r="AK151" s="601">
        <v>0</v>
      </c>
      <c r="AL151" s="601">
        <v>0</v>
      </c>
      <c r="AM151" s="601">
        <v>0</v>
      </c>
      <c r="AN151" s="601">
        <v>0</v>
      </c>
      <c r="AO151" s="601">
        <v>0</v>
      </c>
      <c r="AP151" s="601">
        <v>0</v>
      </c>
      <c r="AQ151" s="601">
        <v>0</v>
      </c>
      <c r="AR151" s="601">
        <v>0</v>
      </c>
      <c r="AS151" s="601">
        <v>0</v>
      </c>
      <c r="AT151" s="601">
        <v>0</v>
      </c>
      <c r="AU151" s="601">
        <v>0</v>
      </c>
      <c r="AV151" s="602">
        <v>0</v>
      </c>
      <c r="AW151" s="602">
        <v>0</v>
      </c>
      <c r="AX151" s="602">
        <v>0</v>
      </c>
      <c r="AY151" s="602">
        <v>0</v>
      </c>
      <c r="AZ151" s="602">
        <v>0</v>
      </c>
      <c r="BA151" s="602">
        <v>0</v>
      </c>
      <c r="BB151" s="707">
        <v>0</v>
      </c>
      <c r="BC151" s="602">
        <v>0</v>
      </c>
      <c r="BD151" s="602">
        <v>0</v>
      </c>
      <c r="BE151" s="602">
        <v>0</v>
      </c>
      <c r="BF151" s="602">
        <v>0</v>
      </c>
      <c r="BG151" s="602">
        <v>0</v>
      </c>
      <c r="BH151" s="602">
        <v>0</v>
      </c>
      <c r="BI151" s="602">
        <v>0</v>
      </c>
      <c r="BJ151" s="602">
        <v>0</v>
      </c>
      <c r="BK151" s="602">
        <v>0</v>
      </c>
      <c r="BL151" s="602">
        <v>0</v>
      </c>
      <c r="BM151" s="602">
        <v>0</v>
      </c>
      <c r="BN151" s="602">
        <v>0</v>
      </c>
      <c r="BO151" s="602">
        <v>11594.439999999999</v>
      </c>
      <c r="BP151" s="602">
        <v>11445.72</v>
      </c>
      <c r="BQ151" s="602">
        <v>12864.279999999999</v>
      </c>
      <c r="BR151" s="602">
        <v>12538.24</v>
      </c>
      <c r="BS151" s="602">
        <v>12389.52</v>
      </c>
      <c r="BT151" s="602">
        <v>12217.919999999998</v>
      </c>
      <c r="BU151" s="707">
        <v>11891.539999999999</v>
      </c>
      <c r="BV151" s="602">
        <v>0</v>
      </c>
      <c r="BW151" s="602">
        <v>0</v>
      </c>
      <c r="BX151" s="602">
        <v>0</v>
      </c>
      <c r="BY151" s="602">
        <v>0</v>
      </c>
      <c r="BZ151" s="602">
        <v>0</v>
      </c>
      <c r="CA151" s="602">
        <v>26551.71</v>
      </c>
      <c r="CB151" s="602">
        <v>27595.46</v>
      </c>
      <c r="CC151" s="602">
        <v>0</v>
      </c>
      <c r="CD151" s="602">
        <v>0</v>
      </c>
      <c r="CE151" s="602">
        <v>0</v>
      </c>
      <c r="CF151" s="602">
        <v>0</v>
      </c>
      <c r="CG151" s="602">
        <v>0</v>
      </c>
      <c r="CH151" s="602">
        <v>14025.439999999999</v>
      </c>
      <c r="CI151" s="602">
        <v>13796.64</v>
      </c>
      <c r="CJ151" s="602">
        <v>15077.92</v>
      </c>
      <c r="CK151" s="602">
        <v>15003.56</v>
      </c>
      <c r="CL151" s="602">
        <v>14717.559999999998</v>
      </c>
      <c r="CM151" s="602">
        <v>14591.72</v>
      </c>
      <c r="CN151" s="707">
        <v>14284.279999999999</v>
      </c>
      <c r="CO151" s="602">
        <v>0</v>
      </c>
      <c r="CP151" s="602">
        <v>0</v>
      </c>
      <c r="CQ151" s="602">
        <v>0</v>
      </c>
      <c r="CR151" s="602">
        <v>0</v>
      </c>
      <c r="CS151" s="602">
        <v>0</v>
      </c>
      <c r="CT151" s="602">
        <v>31725</v>
      </c>
      <c r="CU151" s="602">
        <v>32918.590000000004</v>
      </c>
      <c r="CV151" s="602">
        <v>0</v>
      </c>
      <c r="CW151" s="602">
        <v>0</v>
      </c>
      <c r="CX151" s="602">
        <v>0</v>
      </c>
      <c r="CY151" s="602">
        <v>0</v>
      </c>
      <c r="CZ151" s="602">
        <v>0</v>
      </c>
    </row>
    <row r="152" spans="1:104" x14ac:dyDescent="0.25">
      <c r="A152" s="183">
        <v>5093</v>
      </c>
      <c r="B152" s="183">
        <v>675098</v>
      </c>
      <c r="C152" s="27">
        <v>509302</v>
      </c>
      <c r="D152" s="14">
        <v>1518943216</v>
      </c>
      <c r="F152" s="27" t="s">
        <v>1258</v>
      </c>
      <c r="G152" s="12" t="s">
        <v>948</v>
      </c>
      <c r="H152" s="27" t="s">
        <v>1358</v>
      </c>
      <c r="I152" s="12" t="s">
        <v>949</v>
      </c>
      <c r="J152" s="601">
        <v>15175.65</v>
      </c>
      <c r="K152" s="601">
        <v>15718.85</v>
      </c>
      <c r="L152" s="601">
        <v>16458.96</v>
      </c>
      <c r="M152" s="601">
        <v>16017.609999999999</v>
      </c>
      <c r="N152" s="601">
        <v>15888.599999999999</v>
      </c>
      <c r="O152" s="601">
        <v>15868.23</v>
      </c>
      <c r="P152" s="707">
        <v>15845.869999999999</v>
      </c>
      <c r="Q152" s="601">
        <v>0</v>
      </c>
      <c r="R152" s="601">
        <v>0</v>
      </c>
      <c r="S152" s="601">
        <v>0</v>
      </c>
      <c r="T152" s="601">
        <v>0</v>
      </c>
      <c r="U152" s="601">
        <v>0</v>
      </c>
      <c r="V152" s="601">
        <v>34939.74</v>
      </c>
      <c r="W152" s="601">
        <v>45175.44</v>
      </c>
      <c r="X152" s="601">
        <v>0</v>
      </c>
      <c r="Y152" s="601">
        <v>0</v>
      </c>
      <c r="Z152" s="601">
        <v>0</v>
      </c>
      <c r="AA152" s="601">
        <v>0</v>
      </c>
      <c r="AB152" s="601">
        <v>0</v>
      </c>
      <c r="AC152" s="601">
        <v>0</v>
      </c>
      <c r="AD152" s="601">
        <v>0</v>
      </c>
      <c r="AE152" s="601">
        <v>0</v>
      </c>
      <c r="AF152" s="601">
        <v>0</v>
      </c>
      <c r="AG152" s="601">
        <v>0</v>
      </c>
      <c r="AH152" s="601">
        <v>0</v>
      </c>
      <c r="AI152" s="707">
        <v>0</v>
      </c>
      <c r="AJ152" s="601">
        <v>0</v>
      </c>
      <c r="AK152" s="601">
        <v>0</v>
      </c>
      <c r="AL152" s="601">
        <v>0</v>
      </c>
      <c r="AM152" s="601">
        <v>0</v>
      </c>
      <c r="AN152" s="601">
        <v>0</v>
      </c>
      <c r="AO152" s="601">
        <v>0</v>
      </c>
      <c r="AP152" s="601">
        <v>0</v>
      </c>
      <c r="AQ152" s="601">
        <v>0</v>
      </c>
      <c r="AR152" s="601">
        <v>0</v>
      </c>
      <c r="AS152" s="601">
        <v>0</v>
      </c>
      <c r="AT152" s="601">
        <v>0</v>
      </c>
      <c r="AU152" s="601">
        <v>0</v>
      </c>
      <c r="AV152" s="602">
        <v>0</v>
      </c>
      <c r="AW152" s="602">
        <v>0</v>
      </c>
      <c r="AX152" s="602">
        <v>0</v>
      </c>
      <c r="AY152" s="602">
        <v>0</v>
      </c>
      <c r="AZ152" s="602">
        <v>0</v>
      </c>
      <c r="BA152" s="602">
        <v>0</v>
      </c>
      <c r="BB152" s="707">
        <v>0</v>
      </c>
      <c r="BC152" s="602">
        <v>0</v>
      </c>
      <c r="BD152" s="602">
        <v>0</v>
      </c>
      <c r="BE152" s="602">
        <v>0</v>
      </c>
      <c r="BF152" s="602">
        <v>0</v>
      </c>
      <c r="BG152" s="602">
        <v>0</v>
      </c>
      <c r="BH152" s="602">
        <v>0</v>
      </c>
      <c r="BI152" s="602">
        <v>0</v>
      </c>
      <c r="BJ152" s="602">
        <v>0</v>
      </c>
      <c r="BK152" s="602">
        <v>0</v>
      </c>
      <c r="BL152" s="602">
        <v>0</v>
      </c>
      <c r="BM152" s="602">
        <v>0</v>
      </c>
      <c r="BN152" s="602">
        <v>0</v>
      </c>
      <c r="BO152" s="602">
        <v>16907.099999999999</v>
      </c>
      <c r="BP152" s="602">
        <v>17362.03</v>
      </c>
      <c r="BQ152" s="602">
        <v>18577.439999999999</v>
      </c>
      <c r="BR152" s="602">
        <v>18489.169999999998</v>
      </c>
      <c r="BS152" s="602">
        <v>18448.43</v>
      </c>
      <c r="BT152" s="602">
        <v>18203.989999999998</v>
      </c>
      <c r="BU152" s="707">
        <v>18113.349999999999</v>
      </c>
      <c r="BV152" s="602">
        <v>0</v>
      </c>
      <c r="BW152" s="602">
        <v>0</v>
      </c>
      <c r="BX152" s="602">
        <v>0</v>
      </c>
      <c r="BY152" s="602">
        <v>0</v>
      </c>
      <c r="BZ152" s="602">
        <v>0</v>
      </c>
      <c r="CA152" s="602">
        <v>38992.830000000009</v>
      </c>
      <c r="CB152" s="602">
        <v>52101.95</v>
      </c>
      <c r="CC152" s="602">
        <v>0</v>
      </c>
      <c r="CD152" s="602">
        <v>0</v>
      </c>
      <c r="CE152" s="602">
        <v>0</v>
      </c>
      <c r="CF152" s="602">
        <v>0</v>
      </c>
      <c r="CG152" s="602">
        <v>0</v>
      </c>
      <c r="CH152" s="602">
        <v>0</v>
      </c>
      <c r="CI152" s="602">
        <v>0</v>
      </c>
      <c r="CJ152" s="602">
        <v>0</v>
      </c>
      <c r="CK152" s="602">
        <v>0</v>
      </c>
      <c r="CL152" s="602">
        <v>0</v>
      </c>
      <c r="CM152" s="602">
        <v>0</v>
      </c>
      <c r="CN152" s="707">
        <v>0</v>
      </c>
      <c r="CO152" s="602">
        <v>0</v>
      </c>
      <c r="CP152" s="602">
        <v>0</v>
      </c>
      <c r="CQ152" s="602">
        <v>0</v>
      </c>
      <c r="CR152" s="602">
        <v>0</v>
      </c>
      <c r="CS152" s="602">
        <v>0</v>
      </c>
      <c r="CT152" s="602">
        <v>0</v>
      </c>
      <c r="CU152" s="602">
        <v>0</v>
      </c>
      <c r="CV152" s="602">
        <v>0</v>
      </c>
      <c r="CW152" s="602">
        <v>0</v>
      </c>
      <c r="CX152" s="602">
        <v>0</v>
      </c>
      <c r="CY152" s="602">
        <v>0</v>
      </c>
      <c r="CZ152" s="602">
        <v>0</v>
      </c>
    </row>
    <row r="153" spans="1:104" x14ac:dyDescent="0.25">
      <c r="A153" s="183">
        <v>5307</v>
      </c>
      <c r="B153" s="183">
        <v>675101</v>
      </c>
      <c r="C153" s="27">
        <v>1026104</v>
      </c>
      <c r="D153" s="14">
        <v>1174574958</v>
      </c>
      <c r="F153" s="27" t="s">
        <v>1297</v>
      </c>
      <c r="G153" s="12" t="s">
        <v>360</v>
      </c>
      <c r="H153" s="27" t="s">
        <v>1433</v>
      </c>
      <c r="I153" s="12" t="s">
        <v>361</v>
      </c>
      <c r="J153" s="601">
        <v>11684.34</v>
      </c>
      <c r="K153" s="601">
        <v>11600.94</v>
      </c>
      <c r="L153" s="601">
        <v>12318.18</v>
      </c>
      <c r="M153" s="601">
        <v>12276.48</v>
      </c>
      <c r="N153" s="601">
        <v>12084.66</v>
      </c>
      <c r="O153" s="601">
        <v>11592.599999999999</v>
      </c>
      <c r="P153" s="707">
        <v>11736.740000000002</v>
      </c>
      <c r="Q153" s="601">
        <v>0</v>
      </c>
      <c r="R153" s="601">
        <v>0</v>
      </c>
      <c r="S153" s="601">
        <v>0</v>
      </c>
      <c r="T153" s="601">
        <v>0</v>
      </c>
      <c r="U153" s="601">
        <v>0</v>
      </c>
      <c r="V153" s="601">
        <v>33853.17</v>
      </c>
      <c r="W153" s="601">
        <v>34309.83</v>
      </c>
      <c r="X153" s="601">
        <v>0</v>
      </c>
      <c r="Y153" s="601">
        <v>0</v>
      </c>
      <c r="Z153" s="601">
        <v>0</v>
      </c>
      <c r="AA153" s="601">
        <v>0</v>
      </c>
      <c r="AB153" s="601">
        <v>0</v>
      </c>
      <c r="AC153" s="601">
        <v>0</v>
      </c>
      <c r="AD153" s="601">
        <v>0</v>
      </c>
      <c r="AE153" s="601">
        <v>0</v>
      </c>
      <c r="AF153" s="601">
        <v>0</v>
      </c>
      <c r="AG153" s="601">
        <v>0</v>
      </c>
      <c r="AH153" s="601">
        <v>0</v>
      </c>
      <c r="AI153" s="707">
        <v>0</v>
      </c>
      <c r="AJ153" s="601">
        <v>0</v>
      </c>
      <c r="AK153" s="601">
        <v>0</v>
      </c>
      <c r="AL153" s="601">
        <v>0</v>
      </c>
      <c r="AM153" s="601">
        <v>0</v>
      </c>
      <c r="AN153" s="601">
        <v>0</v>
      </c>
      <c r="AO153" s="601">
        <v>0</v>
      </c>
      <c r="AP153" s="601">
        <v>0</v>
      </c>
      <c r="AQ153" s="601">
        <v>0</v>
      </c>
      <c r="AR153" s="601">
        <v>0</v>
      </c>
      <c r="AS153" s="601">
        <v>0</v>
      </c>
      <c r="AT153" s="601">
        <v>0</v>
      </c>
      <c r="AU153" s="601">
        <v>0</v>
      </c>
      <c r="AV153" s="602">
        <v>0</v>
      </c>
      <c r="AW153" s="602">
        <v>0</v>
      </c>
      <c r="AX153" s="602">
        <v>0</v>
      </c>
      <c r="AY153" s="602">
        <v>0</v>
      </c>
      <c r="AZ153" s="602">
        <v>0</v>
      </c>
      <c r="BA153" s="602">
        <v>0</v>
      </c>
      <c r="BB153" s="707">
        <v>0</v>
      </c>
      <c r="BC153" s="602">
        <v>0</v>
      </c>
      <c r="BD153" s="602">
        <v>0</v>
      </c>
      <c r="BE153" s="602">
        <v>0</v>
      </c>
      <c r="BF153" s="602">
        <v>0</v>
      </c>
      <c r="BG153" s="602">
        <v>0</v>
      </c>
      <c r="BH153" s="602">
        <v>0</v>
      </c>
      <c r="BI153" s="602">
        <v>0</v>
      </c>
      <c r="BJ153" s="602">
        <v>0</v>
      </c>
      <c r="BK153" s="602">
        <v>0</v>
      </c>
      <c r="BL153" s="602">
        <v>0</v>
      </c>
      <c r="BM153" s="602">
        <v>0</v>
      </c>
      <c r="BN153" s="602">
        <v>0</v>
      </c>
      <c r="BO153" s="602">
        <v>0</v>
      </c>
      <c r="BP153" s="602">
        <v>0</v>
      </c>
      <c r="BQ153" s="602">
        <v>0</v>
      </c>
      <c r="BR153" s="602">
        <v>0</v>
      </c>
      <c r="BS153" s="602">
        <v>0</v>
      </c>
      <c r="BT153" s="602">
        <v>0</v>
      </c>
      <c r="BU153" s="707">
        <v>0</v>
      </c>
      <c r="BV153" s="602">
        <v>0</v>
      </c>
      <c r="BW153" s="602">
        <v>0</v>
      </c>
      <c r="BX153" s="602">
        <v>0</v>
      </c>
      <c r="BY153" s="602">
        <v>0</v>
      </c>
      <c r="BZ153" s="602">
        <v>0</v>
      </c>
      <c r="CA153" s="602">
        <v>0</v>
      </c>
      <c r="CB153" s="602">
        <v>0</v>
      </c>
      <c r="CC153" s="602">
        <v>0</v>
      </c>
      <c r="CD153" s="602">
        <v>0</v>
      </c>
      <c r="CE153" s="602">
        <v>0</v>
      </c>
      <c r="CF153" s="602">
        <v>0</v>
      </c>
      <c r="CG153" s="602">
        <v>0</v>
      </c>
      <c r="CH153" s="602">
        <v>14378.16</v>
      </c>
      <c r="CI153" s="602">
        <v>14378.16</v>
      </c>
      <c r="CJ153" s="602">
        <v>15529.079999999998</v>
      </c>
      <c r="CK153" s="602">
        <v>15629.16</v>
      </c>
      <c r="CL153" s="602">
        <v>15754.26</v>
      </c>
      <c r="CM153" s="602">
        <v>15112.08</v>
      </c>
      <c r="CN153" s="707">
        <v>15380.84</v>
      </c>
      <c r="CO153" s="602">
        <v>0</v>
      </c>
      <c r="CP153" s="602">
        <v>0</v>
      </c>
      <c r="CQ153" s="602">
        <v>0</v>
      </c>
      <c r="CR153" s="602">
        <v>0</v>
      </c>
      <c r="CS153" s="602">
        <v>0</v>
      </c>
      <c r="CT153" s="602">
        <v>42108.3</v>
      </c>
      <c r="CU153" s="602">
        <v>44369.89</v>
      </c>
      <c r="CV153" s="602">
        <v>0</v>
      </c>
      <c r="CW153" s="602">
        <v>0</v>
      </c>
      <c r="CX153" s="602">
        <v>0</v>
      </c>
      <c r="CY153" s="602">
        <v>0</v>
      </c>
      <c r="CZ153" s="602">
        <v>0</v>
      </c>
    </row>
    <row r="154" spans="1:104" x14ac:dyDescent="0.25">
      <c r="A154" s="183">
        <v>5315</v>
      </c>
      <c r="B154" s="183">
        <v>675104</v>
      </c>
      <c r="C154" s="27">
        <v>1025977</v>
      </c>
      <c r="D154" s="14">
        <v>1407864333</v>
      </c>
      <c r="F154" s="27" t="s">
        <v>1286</v>
      </c>
      <c r="G154" s="12" t="s">
        <v>1087</v>
      </c>
      <c r="H154" s="27" t="s">
        <v>1428</v>
      </c>
      <c r="I154" s="12" t="s">
        <v>1088</v>
      </c>
      <c r="J154" s="601">
        <v>0</v>
      </c>
      <c r="K154" s="601">
        <v>0</v>
      </c>
      <c r="L154" s="601">
        <v>0</v>
      </c>
      <c r="M154" s="601">
        <v>0</v>
      </c>
      <c r="N154" s="601">
        <v>0</v>
      </c>
      <c r="O154" s="601">
        <v>0</v>
      </c>
      <c r="P154" s="707">
        <v>0</v>
      </c>
      <c r="Q154" s="601">
        <v>0</v>
      </c>
      <c r="R154" s="601">
        <v>0</v>
      </c>
      <c r="S154" s="601">
        <v>0</v>
      </c>
      <c r="T154" s="601">
        <v>0</v>
      </c>
      <c r="U154" s="601">
        <v>0</v>
      </c>
      <c r="V154" s="601">
        <v>0</v>
      </c>
      <c r="W154" s="601">
        <v>0</v>
      </c>
      <c r="X154" s="601">
        <v>0</v>
      </c>
      <c r="Y154" s="601">
        <v>0</v>
      </c>
      <c r="Z154" s="601">
        <v>0</v>
      </c>
      <c r="AA154" s="601">
        <v>0</v>
      </c>
      <c r="AB154" s="601">
        <v>0</v>
      </c>
      <c r="AC154" s="601">
        <v>0</v>
      </c>
      <c r="AD154" s="601">
        <v>0</v>
      </c>
      <c r="AE154" s="601">
        <v>0</v>
      </c>
      <c r="AF154" s="601">
        <v>0</v>
      </c>
      <c r="AG154" s="601">
        <v>0</v>
      </c>
      <c r="AH154" s="601">
        <v>0</v>
      </c>
      <c r="AI154" s="707">
        <v>0</v>
      </c>
      <c r="AJ154" s="601">
        <v>0</v>
      </c>
      <c r="AK154" s="601">
        <v>0</v>
      </c>
      <c r="AL154" s="601">
        <v>0</v>
      </c>
      <c r="AM154" s="601">
        <v>0</v>
      </c>
      <c r="AN154" s="601">
        <v>0</v>
      </c>
      <c r="AO154" s="601">
        <v>0</v>
      </c>
      <c r="AP154" s="601">
        <v>0</v>
      </c>
      <c r="AQ154" s="601">
        <v>0</v>
      </c>
      <c r="AR154" s="601">
        <v>0</v>
      </c>
      <c r="AS154" s="601">
        <v>0</v>
      </c>
      <c r="AT154" s="601">
        <v>0</v>
      </c>
      <c r="AU154" s="601">
        <v>0</v>
      </c>
      <c r="AV154" s="602">
        <v>0</v>
      </c>
      <c r="AW154" s="602">
        <v>0</v>
      </c>
      <c r="AX154" s="602">
        <v>0</v>
      </c>
      <c r="AY154" s="602">
        <v>0</v>
      </c>
      <c r="AZ154" s="602">
        <v>0</v>
      </c>
      <c r="BA154" s="602">
        <v>0</v>
      </c>
      <c r="BB154" s="707">
        <v>0</v>
      </c>
      <c r="BC154" s="602">
        <v>0</v>
      </c>
      <c r="BD154" s="602">
        <v>0</v>
      </c>
      <c r="BE154" s="602">
        <v>0</v>
      </c>
      <c r="BF154" s="602">
        <v>0</v>
      </c>
      <c r="BG154" s="602">
        <v>0</v>
      </c>
      <c r="BH154" s="602">
        <v>0</v>
      </c>
      <c r="BI154" s="602">
        <v>0</v>
      </c>
      <c r="BJ154" s="602">
        <v>0</v>
      </c>
      <c r="BK154" s="602">
        <v>0</v>
      </c>
      <c r="BL154" s="602">
        <v>0</v>
      </c>
      <c r="BM154" s="602">
        <v>0</v>
      </c>
      <c r="BN154" s="602">
        <v>0</v>
      </c>
      <c r="BO154" s="602">
        <v>15491.2</v>
      </c>
      <c r="BP154" s="602">
        <v>12903.84</v>
      </c>
      <c r="BQ154" s="602">
        <v>17864.32</v>
      </c>
      <c r="BR154" s="602">
        <v>18276.32</v>
      </c>
      <c r="BS154" s="602">
        <v>15491.199999999999</v>
      </c>
      <c r="BT154" s="602">
        <v>16776.64</v>
      </c>
      <c r="BU154" s="707">
        <v>16593.96</v>
      </c>
      <c r="BV154" s="602">
        <v>0</v>
      </c>
      <c r="BW154" s="602">
        <v>0</v>
      </c>
      <c r="BX154" s="602">
        <v>0</v>
      </c>
      <c r="BY154" s="602">
        <v>0</v>
      </c>
      <c r="BZ154" s="602">
        <v>0</v>
      </c>
      <c r="CA154" s="602">
        <v>34105.049999999996</v>
      </c>
      <c r="CB154" s="602">
        <v>47176.049999999996</v>
      </c>
      <c r="CC154" s="602">
        <v>0</v>
      </c>
      <c r="CD154" s="602">
        <v>0</v>
      </c>
      <c r="CE154" s="602">
        <v>0</v>
      </c>
      <c r="CF154" s="602">
        <v>0</v>
      </c>
      <c r="CG154" s="602">
        <v>0</v>
      </c>
      <c r="CH154" s="602">
        <v>17287.52</v>
      </c>
      <c r="CI154" s="602">
        <v>14271.68</v>
      </c>
      <c r="CJ154" s="602">
        <v>19331.04</v>
      </c>
      <c r="CK154" s="602">
        <v>19924.32</v>
      </c>
      <c r="CL154" s="602">
        <v>18836.64</v>
      </c>
      <c r="CM154" s="602">
        <v>18490.560000000001</v>
      </c>
      <c r="CN154" s="707">
        <v>17490.809999999998</v>
      </c>
      <c r="CO154" s="602">
        <v>0</v>
      </c>
      <c r="CP154" s="602">
        <v>0</v>
      </c>
      <c r="CQ154" s="602">
        <v>0</v>
      </c>
      <c r="CR154" s="602">
        <v>0</v>
      </c>
      <c r="CS154" s="602">
        <v>0</v>
      </c>
      <c r="CT154" s="602">
        <v>37519.199999999997</v>
      </c>
      <c r="CU154" s="602">
        <v>53377.799999999996</v>
      </c>
      <c r="CV154" s="602">
        <v>0</v>
      </c>
      <c r="CW154" s="602">
        <v>0</v>
      </c>
      <c r="CX154" s="602">
        <v>0</v>
      </c>
      <c r="CY154" s="602">
        <v>0</v>
      </c>
      <c r="CZ154" s="602">
        <v>0</v>
      </c>
    </row>
    <row r="155" spans="1:104" x14ac:dyDescent="0.25">
      <c r="A155" s="183">
        <v>5152</v>
      </c>
      <c r="B155" s="183">
        <v>675109</v>
      </c>
      <c r="C155" s="27">
        <v>1014062</v>
      </c>
      <c r="D155" s="14">
        <v>1821185018</v>
      </c>
      <c r="F155" s="27" t="s">
        <v>1298</v>
      </c>
      <c r="G155" s="12" t="s">
        <v>985</v>
      </c>
      <c r="H155" s="27" t="s">
        <v>1498</v>
      </c>
      <c r="I155" s="12" t="s">
        <v>986</v>
      </c>
      <c r="J155" s="601">
        <v>0</v>
      </c>
      <c r="K155" s="601">
        <v>0</v>
      </c>
      <c r="L155" s="601">
        <v>0</v>
      </c>
      <c r="M155" s="601">
        <v>0</v>
      </c>
      <c r="N155" s="601">
        <v>0</v>
      </c>
      <c r="O155" s="601">
        <v>0</v>
      </c>
      <c r="P155" s="707">
        <v>0</v>
      </c>
      <c r="Q155" s="601">
        <v>0</v>
      </c>
      <c r="R155" s="601">
        <v>0</v>
      </c>
      <c r="S155" s="601">
        <v>0</v>
      </c>
      <c r="T155" s="601">
        <v>0</v>
      </c>
      <c r="U155" s="601">
        <v>0</v>
      </c>
      <c r="V155" s="601">
        <v>0</v>
      </c>
      <c r="W155" s="601">
        <v>0</v>
      </c>
      <c r="X155" s="601">
        <v>0</v>
      </c>
      <c r="Y155" s="601">
        <v>0</v>
      </c>
      <c r="Z155" s="601">
        <v>0</v>
      </c>
      <c r="AA155" s="601">
        <v>0</v>
      </c>
      <c r="AB155" s="601">
        <v>0</v>
      </c>
      <c r="AC155" s="601">
        <v>0</v>
      </c>
      <c r="AD155" s="601">
        <v>0</v>
      </c>
      <c r="AE155" s="601">
        <v>0</v>
      </c>
      <c r="AF155" s="601">
        <v>0</v>
      </c>
      <c r="AG155" s="601">
        <v>0</v>
      </c>
      <c r="AH155" s="601">
        <v>0</v>
      </c>
      <c r="AI155" s="707">
        <v>0</v>
      </c>
      <c r="AJ155" s="601">
        <v>0</v>
      </c>
      <c r="AK155" s="601">
        <v>0</v>
      </c>
      <c r="AL155" s="601">
        <v>0</v>
      </c>
      <c r="AM155" s="601">
        <v>0</v>
      </c>
      <c r="AN155" s="601">
        <v>0</v>
      </c>
      <c r="AO155" s="601">
        <v>0</v>
      </c>
      <c r="AP155" s="601">
        <v>0</v>
      </c>
      <c r="AQ155" s="601">
        <v>0</v>
      </c>
      <c r="AR155" s="601">
        <v>0</v>
      </c>
      <c r="AS155" s="601">
        <v>0</v>
      </c>
      <c r="AT155" s="601">
        <v>0</v>
      </c>
      <c r="AU155" s="601">
        <v>0</v>
      </c>
      <c r="AV155" s="602">
        <v>0</v>
      </c>
      <c r="AW155" s="602">
        <v>0</v>
      </c>
      <c r="AX155" s="602">
        <v>0</v>
      </c>
      <c r="AY155" s="602">
        <v>0</v>
      </c>
      <c r="AZ155" s="602">
        <v>0</v>
      </c>
      <c r="BA155" s="602">
        <v>0</v>
      </c>
      <c r="BB155" s="707">
        <v>0</v>
      </c>
      <c r="BC155" s="602">
        <v>0</v>
      </c>
      <c r="BD155" s="602">
        <v>0</v>
      </c>
      <c r="BE155" s="602">
        <v>0</v>
      </c>
      <c r="BF155" s="602">
        <v>0</v>
      </c>
      <c r="BG155" s="602">
        <v>0</v>
      </c>
      <c r="BH155" s="602">
        <v>139431.69</v>
      </c>
      <c r="BI155" s="602">
        <v>146771.25999999998</v>
      </c>
      <c r="BJ155" s="602">
        <v>0</v>
      </c>
      <c r="BK155" s="602">
        <v>0</v>
      </c>
      <c r="BL155" s="602">
        <v>0</v>
      </c>
      <c r="BM155" s="602">
        <v>0</v>
      </c>
      <c r="BN155" s="602">
        <v>0</v>
      </c>
      <c r="BO155" s="602">
        <v>0</v>
      </c>
      <c r="BP155" s="602">
        <v>0</v>
      </c>
      <c r="BQ155" s="602">
        <v>0</v>
      </c>
      <c r="BR155" s="602">
        <v>0</v>
      </c>
      <c r="BS155" s="602">
        <v>0</v>
      </c>
      <c r="BT155" s="602">
        <v>0</v>
      </c>
      <c r="BU155" s="707">
        <v>0</v>
      </c>
      <c r="BV155" s="602">
        <v>0</v>
      </c>
      <c r="BW155" s="602">
        <v>0</v>
      </c>
      <c r="BX155" s="602">
        <v>0</v>
      </c>
      <c r="BY155" s="602">
        <v>0</v>
      </c>
      <c r="BZ155" s="602">
        <v>0</v>
      </c>
      <c r="CA155" s="602">
        <v>86492.19</v>
      </c>
      <c r="CB155" s="602">
        <v>90890.859999999986</v>
      </c>
      <c r="CC155" s="602">
        <v>0</v>
      </c>
      <c r="CD155" s="602">
        <v>0</v>
      </c>
      <c r="CE155" s="602">
        <v>0</v>
      </c>
      <c r="CF155" s="602">
        <v>0</v>
      </c>
      <c r="CG155" s="602">
        <v>0</v>
      </c>
      <c r="CH155" s="602">
        <v>0</v>
      </c>
      <c r="CI155" s="602">
        <v>0</v>
      </c>
      <c r="CJ155" s="602">
        <v>0</v>
      </c>
      <c r="CK155" s="602">
        <v>0</v>
      </c>
      <c r="CL155" s="602">
        <v>0</v>
      </c>
      <c r="CM155" s="602">
        <v>0</v>
      </c>
      <c r="CN155" s="707">
        <v>0</v>
      </c>
      <c r="CO155" s="602">
        <v>0</v>
      </c>
      <c r="CP155" s="602">
        <v>0</v>
      </c>
      <c r="CQ155" s="602">
        <v>0</v>
      </c>
      <c r="CR155" s="602">
        <v>0</v>
      </c>
      <c r="CS155" s="602">
        <v>0</v>
      </c>
      <c r="CT155" s="602">
        <v>0</v>
      </c>
      <c r="CU155" s="602">
        <v>0</v>
      </c>
      <c r="CV155" s="602">
        <v>0</v>
      </c>
      <c r="CW155" s="602">
        <v>0</v>
      </c>
      <c r="CX155" s="602">
        <v>0</v>
      </c>
      <c r="CY155" s="602">
        <v>0</v>
      </c>
      <c r="CZ155" s="602">
        <v>0</v>
      </c>
    </row>
    <row r="156" spans="1:104" x14ac:dyDescent="0.25">
      <c r="A156" s="183">
        <v>5314</v>
      </c>
      <c r="B156" s="183">
        <v>675110</v>
      </c>
      <c r="C156" s="27">
        <v>1025687</v>
      </c>
      <c r="D156" s="14">
        <v>1528489614</v>
      </c>
      <c r="F156" s="27" t="s">
        <v>1274</v>
      </c>
      <c r="G156" s="12" t="s">
        <v>362</v>
      </c>
      <c r="H156" s="27" t="s">
        <v>1287</v>
      </c>
      <c r="I156" s="12" t="s">
        <v>363</v>
      </c>
      <c r="J156" s="601">
        <v>0</v>
      </c>
      <c r="K156" s="601">
        <v>0</v>
      </c>
      <c r="L156" s="601">
        <v>0</v>
      </c>
      <c r="M156" s="601">
        <v>0</v>
      </c>
      <c r="N156" s="601">
        <v>0</v>
      </c>
      <c r="O156" s="601">
        <v>0</v>
      </c>
      <c r="P156" s="707">
        <v>0</v>
      </c>
      <c r="Q156" s="601">
        <v>0</v>
      </c>
      <c r="R156" s="601">
        <v>0</v>
      </c>
      <c r="S156" s="601">
        <v>0</v>
      </c>
      <c r="T156" s="601">
        <v>0</v>
      </c>
      <c r="U156" s="601">
        <v>0</v>
      </c>
      <c r="V156" s="601">
        <v>0</v>
      </c>
      <c r="W156" s="601">
        <v>0</v>
      </c>
      <c r="X156" s="601">
        <v>0</v>
      </c>
      <c r="Y156" s="601">
        <v>0</v>
      </c>
      <c r="Z156" s="601">
        <v>0</v>
      </c>
      <c r="AA156" s="601">
        <v>0</v>
      </c>
      <c r="AB156" s="601">
        <v>0</v>
      </c>
      <c r="AC156" s="601">
        <v>0</v>
      </c>
      <c r="AD156" s="601">
        <v>0</v>
      </c>
      <c r="AE156" s="601">
        <v>0</v>
      </c>
      <c r="AF156" s="601">
        <v>0</v>
      </c>
      <c r="AG156" s="601">
        <v>0</v>
      </c>
      <c r="AH156" s="601">
        <v>0</v>
      </c>
      <c r="AI156" s="707">
        <v>0</v>
      </c>
      <c r="AJ156" s="601">
        <v>0</v>
      </c>
      <c r="AK156" s="601">
        <v>0</v>
      </c>
      <c r="AL156" s="601">
        <v>0</v>
      </c>
      <c r="AM156" s="601">
        <v>0</v>
      </c>
      <c r="AN156" s="601">
        <v>0</v>
      </c>
      <c r="AO156" s="601">
        <v>0</v>
      </c>
      <c r="AP156" s="601">
        <v>0</v>
      </c>
      <c r="AQ156" s="601">
        <v>0</v>
      </c>
      <c r="AR156" s="601">
        <v>0</v>
      </c>
      <c r="AS156" s="601">
        <v>0</v>
      </c>
      <c r="AT156" s="601">
        <v>0</v>
      </c>
      <c r="AU156" s="601">
        <v>0</v>
      </c>
      <c r="AV156" s="602">
        <v>0</v>
      </c>
      <c r="AW156" s="602">
        <v>0</v>
      </c>
      <c r="AX156" s="602">
        <v>0</v>
      </c>
      <c r="AY156" s="602">
        <v>0</v>
      </c>
      <c r="AZ156" s="602">
        <v>0</v>
      </c>
      <c r="BA156" s="602">
        <v>0</v>
      </c>
      <c r="BB156" s="707">
        <v>0</v>
      </c>
      <c r="BC156" s="602">
        <v>0</v>
      </c>
      <c r="BD156" s="602">
        <v>0</v>
      </c>
      <c r="BE156" s="602">
        <v>0</v>
      </c>
      <c r="BF156" s="602">
        <v>0</v>
      </c>
      <c r="BG156" s="602">
        <v>0</v>
      </c>
      <c r="BH156" s="602">
        <v>0</v>
      </c>
      <c r="BI156" s="602">
        <v>0</v>
      </c>
      <c r="BJ156" s="602">
        <v>0</v>
      </c>
      <c r="BK156" s="602">
        <v>0</v>
      </c>
      <c r="BL156" s="602">
        <v>0</v>
      </c>
      <c r="BM156" s="602">
        <v>0</v>
      </c>
      <c r="BN156" s="602">
        <v>0</v>
      </c>
      <c r="BO156" s="602">
        <v>19236.23</v>
      </c>
      <c r="BP156" s="602">
        <v>18989.489999999998</v>
      </c>
      <c r="BQ156" s="602">
        <v>21343.010000000002</v>
      </c>
      <c r="BR156" s="602">
        <v>20802.080000000002</v>
      </c>
      <c r="BS156" s="602">
        <v>20555.34</v>
      </c>
      <c r="BT156" s="602">
        <v>20270.64</v>
      </c>
      <c r="BU156" s="707">
        <v>19762.53</v>
      </c>
      <c r="BV156" s="602">
        <v>0</v>
      </c>
      <c r="BW156" s="602">
        <v>0</v>
      </c>
      <c r="BX156" s="602">
        <v>0</v>
      </c>
      <c r="BY156" s="602">
        <v>0</v>
      </c>
      <c r="BZ156" s="602">
        <v>0</v>
      </c>
      <c r="CA156" s="602">
        <v>56367.46</v>
      </c>
      <c r="CB156" s="602">
        <v>58630.720000000001</v>
      </c>
      <c r="CC156" s="602">
        <v>0</v>
      </c>
      <c r="CD156" s="602">
        <v>0</v>
      </c>
      <c r="CE156" s="602">
        <v>0</v>
      </c>
      <c r="CF156" s="602">
        <v>0</v>
      </c>
      <c r="CG156" s="602">
        <v>0</v>
      </c>
      <c r="CH156" s="602">
        <v>23269.48</v>
      </c>
      <c r="CI156" s="602">
        <v>22889.88</v>
      </c>
      <c r="CJ156" s="602">
        <v>25015.640000000003</v>
      </c>
      <c r="CK156" s="602">
        <v>24892.27</v>
      </c>
      <c r="CL156" s="602">
        <v>24417.77</v>
      </c>
      <c r="CM156" s="602">
        <v>24208.989999999998</v>
      </c>
      <c r="CN156" s="707">
        <v>23738.609999999997</v>
      </c>
      <c r="CO156" s="602">
        <v>0</v>
      </c>
      <c r="CP156" s="602">
        <v>0</v>
      </c>
      <c r="CQ156" s="602">
        <v>0</v>
      </c>
      <c r="CR156" s="602">
        <v>0</v>
      </c>
      <c r="CS156" s="602">
        <v>0</v>
      </c>
      <c r="CT156" s="602">
        <v>67350</v>
      </c>
      <c r="CU156" s="602">
        <v>69940.009999999995</v>
      </c>
      <c r="CV156" s="602">
        <v>0</v>
      </c>
      <c r="CW156" s="602">
        <v>0</v>
      </c>
      <c r="CX156" s="602">
        <v>0</v>
      </c>
      <c r="CY156" s="602">
        <v>0</v>
      </c>
      <c r="CZ156" s="602">
        <v>0</v>
      </c>
    </row>
    <row r="157" spans="1:104" x14ac:dyDescent="0.25">
      <c r="A157" s="183">
        <v>5122</v>
      </c>
      <c r="B157" s="183">
        <v>675111</v>
      </c>
      <c r="C157" s="27">
        <v>1018372</v>
      </c>
      <c r="D157" s="14">
        <v>1659696177</v>
      </c>
      <c r="F157" s="27" t="s">
        <v>1298</v>
      </c>
      <c r="G157" s="12" t="s">
        <v>962</v>
      </c>
      <c r="H157" s="27" t="s">
        <v>1355</v>
      </c>
      <c r="I157" s="12" t="s">
        <v>963</v>
      </c>
      <c r="J157" s="601">
        <v>0</v>
      </c>
      <c r="K157" s="601">
        <v>0</v>
      </c>
      <c r="L157" s="601">
        <v>0</v>
      </c>
      <c r="M157" s="601">
        <v>0</v>
      </c>
      <c r="N157" s="601">
        <v>0</v>
      </c>
      <c r="O157" s="601">
        <v>0</v>
      </c>
      <c r="P157" s="707">
        <v>0</v>
      </c>
      <c r="Q157" s="601">
        <v>0</v>
      </c>
      <c r="R157" s="601">
        <v>0</v>
      </c>
      <c r="S157" s="601">
        <v>0</v>
      </c>
      <c r="T157" s="601">
        <v>0</v>
      </c>
      <c r="U157" s="601">
        <v>0</v>
      </c>
      <c r="V157" s="601">
        <v>0</v>
      </c>
      <c r="W157" s="601">
        <v>0</v>
      </c>
      <c r="X157" s="601">
        <v>0</v>
      </c>
      <c r="Y157" s="601">
        <v>0</v>
      </c>
      <c r="Z157" s="601">
        <v>0</v>
      </c>
      <c r="AA157" s="601">
        <v>0</v>
      </c>
      <c r="AB157" s="601">
        <v>0</v>
      </c>
      <c r="AC157" s="601">
        <v>0</v>
      </c>
      <c r="AD157" s="601">
        <v>0</v>
      </c>
      <c r="AE157" s="601">
        <v>0</v>
      </c>
      <c r="AF157" s="601">
        <v>0</v>
      </c>
      <c r="AG157" s="601">
        <v>0</v>
      </c>
      <c r="AH157" s="601">
        <v>0</v>
      </c>
      <c r="AI157" s="707">
        <v>0</v>
      </c>
      <c r="AJ157" s="601">
        <v>0</v>
      </c>
      <c r="AK157" s="601">
        <v>0</v>
      </c>
      <c r="AL157" s="601">
        <v>0</v>
      </c>
      <c r="AM157" s="601">
        <v>0</v>
      </c>
      <c r="AN157" s="601">
        <v>0</v>
      </c>
      <c r="AO157" s="601">
        <v>0</v>
      </c>
      <c r="AP157" s="601">
        <v>0</v>
      </c>
      <c r="AQ157" s="601">
        <v>0</v>
      </c>
      <c r="AR157" s="601">
        <v>0</v>
      </c>
      <c r="AS157" s="601">
        <v>0</v>
      </c>
      <c r="AT157" s="601">
        <v>0</v>
      </c>
      <c r="AU157" s="601">
        <v>0</v>
      </c>
      <c r="AV157" s="602">
        <v>18275.04</v>
      </c>
      <c r="AW157" s="602">
        <v>18925.2</v>
      </c>
      <c r="AX157" s="602">
        <v>20543.04</v>
      </c>
      <c r="AY157" s="602">
        <v>20618.640000000003</v>
      </c>
      <c r="AZ157" s="602">
        <v>20280.96</v>
      </c>
      <c r="BA157" s="602">
        <v>19741.68</v>
      </c>
      <c r="BB157" s="707">
        <v>20418.939999999999</v>
      </c>
      <c r="BC157" s="602">
        <v>0</v>
      </c>
      <c r="BD157" s="602">
        <v>0</v>
      </c>
      <c r="BE157" s="602">
        <v>0</v>
      </c>
      <c r="BF157" s="602">
        <v>0</v>
      </c>
      <c r="BG157" s="602">
        <v>0</v>
      </c>
      <c r="BH157" s="602">
        <v>54879.03</v>
      </c>
      <c r="BI157" s="602">
        <v>57861.16</v>
      </c>
      <c r="BJ157" s="602">
        <v>0</v>
      </c>
      <c r="BK157" s="602">
        <v>0</v>
      </c>
      <c r="BL157" s="602">
        <v>0</v>
      </c>
      <c r="BM157" s="602">
        <v>0</v>
      </c>
      <c r="BN157" s="602">
        <v>0</v>
      </c>
      <c r="BO157" s="602">
        <v>11345.04</v>
      </c>
      <c r="BP157" s="602">
        <v>11471.04</v>
      </c>
      <c r="BQ157" s="602">
        <v>13003.199999999999</v>
      </c>
      <c r="BR157" s="602">
        <v>12867.12</v>
      </c>
      <c r="BS157" s="602">
        <v>12605.04</v>
      </c>
      <c r="BT157" s="602">
        <v>12080.880000000001</v>
      </c>
      <c r="BU157" s="707">
        <v>12221.199999999999</v>
      </c>
      <c r="BV157" s="602">
        <v>0</v>
      </c>
      <c r="BW157" s="602">
        <v>0</v>
      </c>
      <c r="BX157" s="602">
        <v>0</v>
      </c>
      <c r="BY157" s="602">
        <v>0</v>
      </c>
      <c r="BZ157" s="602">
        <v>0</v>
      </c>
      <c r="CA157" s="602">
        <v>34042.53</v>
      </c>
      <c r="CB157" s="602">
        <v>35831.75</v>
      </c>
      <c r="CC157" s="602">
        <v>0</v>
      </c>
      <c r="CD157" s="602">
        <v>0</v>
      </c>
      <c r="CE157" s="602">
        <v>0</v>
      </c>
      <c r="CF157" s="602">
        <v>0</v>
      </c>
      <c r="CG157" s="602">
        <v>0</v>
      </c>
      <c r="CH157" s="602">
        <v>0</v>
      </c>
      <c r="CI157" s="602">
        <v>0</v>
      </c>
      <c r="CJ157" s="602">
        <v>0</v>
      </c>
      <c r="CK157" s="602">
        <v>0</v>
      </c>
      <c r="CL157" s="602">
        <v>0</v>
      </c>
      <c r="CM157" s="602">
        <v>0</v>
      </c>
      <c r="CN157" s="707">
        <v>0</v>
      </c>
      <c r="CO157" s="602">
        <v>0</v>
      </c>
      <c r="CP157" s="602">
        <v>0</v>
      </c>
      <c r="CQ157" s="602">
        <v>0</v>
      </c>
      <c r="CR157" s="602">
        <v>0</v>
      </c>
      <c r="CS157" s="602">
        <v>0</v>
      </c>
      <c r="CT157" s="602">
        <v>0</v>
      </c>
      <c r="CU157" s="602">
        <v>0</v>
      </c>
      <c r="CV157" s="602">
        <v>0</v>
      </c>
      <c r="CW157" s="602">
        <v>0</v>
      </c>
      <c r="CX157" s="602">
        <v>0</v>
      </c>
      <c r="CY157" s="602">
        <v>0</v>
      </c>
      <c r="CZ157" s="602">
        <v>0</v>
      </c>
    </row>
    <row r="158" spans="1:104" x14ac:dyDescent="0.25">
      <c r="A158" s="183">
        <v>5130</v>
      </c>
      <c r="B158" s="183">
        <v>675113</v>
      </c>
      <c r="C158" s="27">
        <v>1025631</v>
      </c>
      <c r="D158" s="14">
        <v>1376972984</v>
      </c>
      <c r="F158" s="27" t="s">
        <v>1298</v>
      </c>
      <c r="G158" s="12" t="s">
        <v>971</v>
      </c>
      <c r="H158" s="27" t="s">
        <v>1465</v>
      </c>
      <c r="I158" s="12" t="s">
        <v>972</v>
      </c>
      <c r="J158" s="601">
        <v>0</v>
      </c>
      <c r="K158" s="601">
        <v>0</v>
      </c>
      <c r="L158" s="601">
        <v>0</v>
      </c>
      <c r="M158" s="601">
        <v>0</v>
      </c>
      <c r="N158" s="601">
        <v>0</v>
      </c>
      <c r="O158" s="601">
        <v>0</v>
      </c>
      <c r="P158" s="707">
        <v>0</v>
      </c>
      <c r="Q158" s="601">
        <v>0</v>
      </c>
      <c r="R158" s="601">
        <v>0</v>
      </c>
      <c r="S158" s="601">
        <v>0</v>
      </c>
      <c r="T158" s="601">
        <v>0</v>
      </c>
      <c r="U158" s="601">
        <v>0</v>
      </c>
      <c r="V158" s="601">
        <v>0</v>
      </c>
      <c r="W158" s="601">
        <v>0</v>
      </c>
      <c r="X158" s="601">
        <v>0</v>
      </c>
      <c r="Y158" s="601">
        <v>0</v>
      </c>
      <c r="Z158" s="601">
        <v>0</v>
      </c>
      <c r="AA158" s="601">
        <v>0</v>
      </c>
      <c r="AB158" s="601">
        <v>0</v>
      </c>
      <c r="AC158" s="601">
        <v>0</v>
      </c>
      <c r="AD158" s="601">
        <v>0</v>
      </c>
      <c r="AE158" s="601">
        <v>0</v>
      </c>
      <c r="AF158" s="601">
        <v>0</v>
      </c>
      <c r="AG158" s="601">
        <v>0</v>
      </c>
      <c r="AH158" s="601">
        <v>0</v>
      </c>
      <c r="AI158" s="707">
        <v>0</v>
      </c>
      <c r="AJ158" s="601">
        <v>0</v>
      </c>
      <c r="AK158" s="601">
        <v>0</v>
      </c>
      <c r="AL158" s="601">
        <v>0</v>
      </c>
      <c r="AM158" s="601">
        <v>0</v>
      </c>
      <c r="AN158" s="601">
        <v>0</v>
      </c>
      <c r="AO158" s="601">
        <v>0</v>
      </c>
      <c r="AP158" s="601">
        <v>0</v>
      </c>
      <c r="AQ158" s="601">
        <v>0</v>
      </c>
      <c r="AR158" s="601">
        <v>0</v>
      </c>
      <c r="AS158" s="601">
        <v>0</v>
      </c>
      <c r="AT158" s="601">
        <v>0</v>
      </c>
      <c r="AU158" s="601">
        <v>0</v>
      </c>
      <c r="AV158" s="602">
        <v>0</v>
      </c>
      <c r="AW158" s="602">
        <v>0</v>
      </c>
      <c r="AX158" s="602">
        <v>0</v>
      </c>
      <c r="AY158" s="602">
        <v>0</v>
      </c>
      <c r="AZ158" s="602">
        <v>0</v>
      </c>
      <c r="BA158" s="602">
        <v>0</v>
      </c>
      <c r="BB158" s="707">
        <v>0</v>
      </c>
      <c r="BC158" s="602">
        <v>0</v>
      </c>
      <c r="BD158" s="602">
        <v>0</v>
      </c>
      <c r="BE158" s="602">
        <v>0</v>
      </c>
      <c r="BF158" s="602">
        <v>0</v>
      </c>
      <c r="BG158" s="602">
        <v>0</v>
      </c>
      <c r="BH158" s="602">
        <v>62784.359999999993</v>
      </c>
      <c r="BI158" s="602">
        <v>86900.32</v>
      </c>
      <c r="BJ158" s="602">
        <v>0</v>
      </c>
      <c r="BK158" s="602">
        <v>0</v>
      </c>
      <c r="BL158" s="602">
        <v>0</v>
      </c>
      <c r="BM158" s="602">
        <v>0</v>
      </c>
      <c r="BN158" s="602">
        <v>0</v>
      </c>
      <c r="BO158" s="602">
        <v>0</v>
      </c>
      <c r="BP158" s="602">
        <v>0</v>
      </c>
      <c r="BQ158" s="602">
        <v>0</v>
      </c>
      <c r="BR158" s="602">
        <v>0</v>
      </c>
      <c r="BS158" s="602">
        <v>0</v>
      </c>
      <c r="BT158" s="602">
        <v>0</v>
      </c>
      <c r="BU158" s="707">
        <v>0</v>
      </c>
      <c r="BV158" s="602">
        <v>0</v>
      </c>
      <c r="BW158" s="602">
        <v>0</v>
      </c>
      <c r="BX158" s="602">
        <v>0</v>
      </c>
      <c r="BY158" s="602">
        <v>0</v>
      </c>
      <c r="BZ158" s="602">
        <v>0</v>
      </c>
      <c r="CA158" s="602">
        <v>38946.359999999993</v>
      </c>
      <c r="CB158" s="602">
        <v>53845.8</v>
      </c>
      <c r="CC158" s="602">
        <v>0</v>
      </c>
      <c r="CD158" s="602">
        <v>0</v>
      </c>
      <c r="CE158" s="602">
        <v>0</v>
      </c>
      <c r="CF158" s="602">
        <v>0</v>
      </c>
      <c r="CG158" s="602">
        <v>0</v>
      </c>
      <c r="CH158" s="602">
        <v>0</v>
      </c>
      <c r="CI158" s="602">
        <v>0</v>
      </c>
      <c r="CJ158" s="602">
        <v>0</v>
      </c>
      <c r="CK158" s="602">
        <v>0</v>
      </c>
      <c r="CL158" s="602">
        <v>0</v>
      </c>
      <c r="CM158" s="602">
        <v>0</v>
      </c>
      <c r="CN158" s="707">
        <v>0</v>
      </c>
      <c r="CO158" s="602">
        <v>0</v>
      </c>
      <c r="CP158" s="602">
        <v>0</v>
      </c>
      <c r="CQ158" s="602">
        <v>0</v>
      </c>
      <c r="CR158" s="602">
        <v>0</v>
      </c>
      <c r="CS158" s="602">
        <v>0</v>
      </c>
      <c r="CT158" s="602">
        <v>0</v>
      </c>
      <c r="CU158" s="602">
        <v>0</v>
      </c>
      <c r="CV158" s="602">
        <v>0</v>
      </c>
      <c r="CW158" s="602">
        <v>0</v>
      </c>
      <c r="CX158" s="602">
        <v>0</v>
      </c>
      <c r="CY158" s="602">
        <v>0</v>
      </c>
      <c r="CZ158" s="602">
        <v>0</v>
      </c>
    </row>
    <row r="159" spans="1:104" x14ac:dyDescent="0.25">
      <c r="A159" s="183">
        <v>4652</v>
      </c>
      <c r="B159" s="183">
        <v>675120</v>
      </c>
      <c r="C159" s="27">
        <v>1026525</v>
      </c>
      <c r="D159" s="14">
        <v>1851789515</v>
      </c>
      <c r="F159" s="27" t="s">
        <v>1277</v>
      </c>
      <c r="G159" s="12" t="s">
        <v>246</v>
      </c>
      <c r="H159" s="27" t="s">
        <v>1427</v>
      </c>
      <c r="I159" s="12" t="s">
        <v>247</v>
      </c>
      <c r="J159" s="601">
        <v>7676.24</v>
      </c>
      <c r="K159" s="601">
        <v>6683.1600000000008</v>
      </c>
      <c r="L159" s="601">
        <v>8682.74</v>
      </c>
      <c r="M159" s="601">
        <v>8132.5199999999995</v>
      </c>
      <c r="N159" s="601">
        <v>8186.2</v>
      </c>
      <c r="O159" s="601">
        <v>7676.24</v>
      </c>
      <c r="P159" s="707">
        <v>7693.7800000000007</v>
      </c>
      <c r="Q159" s="601">
        <v>0</v>
      </c>
      <c r="R159" s="601">
        <v>0</v>
      </c>
      <c r="S159" s="601">
        <v>0</v>
      </c>
      <c r="T159" s="601">
        <v>0</v>
      </c>
      <c r="U159" s="601">
        <v>0</v>
      </c>
      <c r="V159" s="601">
        <v>21840.239999999998</v>
      </c>
      <c r="W159" s="601">
        <v>22844.519999999997</v>
      </c>
      <c r="X159" s="601">
        <v>0</v>
      </c>
      <c r="Y159" s="601">
        <v>0</v>
      </c>
      <c r="Z159" s="601">
        <v>0</v>
      </c>
      <c r="AA159" s="601">
        <v>0</v>
      </c>
      <c r="AB159" s="601">
        <v>0</v>
      </c>
      <c r="AC159" s="601">
        <v>0</v>
      </c>
      <c r="AD159" s="601">
        <v>0</v>
      </c>
      <c r="AE159" s="601">
        <v>0</v>
      </c>
      <c r="AF159" s="601">
        <v>0</v>
      </c>
      <c r="AG159" s="601">
        <v>0</v>
      </c>
      <c r="AH159" s="601">
        <v>0</v>
      </c>
      <c r="AI159" s="707">
        <v>0</v>
      </c>
      <c r="AJ159" s="601">
        <v>0</v>
      </c>
      <c r="AK159" s="601">
        <v>0</v>
      </c>
      <c r="AL159" s="601">
        <v>0</v>
      </c>
      <c r="AM159" s="601">
        <v>0</v>
      </c>
      <c r="AN159" s="601">
        <v>0</v>
      </c>
      <c r="AO159" s="601">
        <v>0</v>
      </c>
      <c r="AP159" s="601">
        <v>0</v>
      </c>
      <c r="AQ159" s="601">
        <v>0</v>
      </c>
      <c r="AR159" s="601">
        <v>0</v>
      </c>
      <c r="AS159" s="601">
        <v>0</v>
      </c>
      <c r="AT159" s="601">
        <v>0</v>
      </c>
      <c r="AU159" s="601">
        <v>0</v>
      </c>
      <c r="AV159" s="602">
        <v>8481.44</v>
      </c>
      <c r="AW159" s="602">
        <v>7501.78</v>
      </c>
      <c r="AX159" s="602">
        <v>9313.48</v>
      </c>
      <c r="AY159" s="602">
        <v>9487.94</v>
      </c>
      <c r="AZ159" s="602">
        <v>9259.7999999999993</v>
      </c>
      <c r="BA159" s="602">
        <v>9367.16</v>
      </c>
      <c r="BB159" s="707">
        <v>8946.64</v>
      </c>
      <c r="BC159" s="602">
        <v>0</v>
      </c>
      <c r="BD159" s="602">
        <v>0</v>
      </c>
      <c r="BE159" s="602">
        <v>0</v>
      </c>
      <c r="BF159" s="602">
        <v>0</v>
      </c>
      <c r="BG159" s="602">
        <v>0</v>
      </c>
      <c r="BH159" s="602">
        <v>23977.200000000001</v>
      </c>
      <c r="BI159" s="602">
        <v>26763.599999999999</v>
      </c>
      <c r="BJ159" s="602">
        <v>0</v>
      </c>
      <c r="BK159" s="602">
        <v>0</v>
      </c>
      <c r="BL159" s="602">
        <v>0</v>
      </c>
      <c r="BM159" s="602">
        <v>0</v>
      </c>
      <c r="BN159" s="602">
        <v>0</v>
      </c>
      <c r="BO159" s="602">
        <v>0</v>
      </c>
      <c r="BP159" s="602">
        <v>0</v>
      </c>
      <c r="BQ159" s="602">
        <v>0</v>
      </c>
      <c r="BR159" s="602">
        <v>0</v>
      </c>
      <c r="BS159" s="602">
        <v>0</v>
      </c>
      <c r="BT159" s="602">
        <v>0</v>
      </c>
      <c r="BU159" s="707">
        <v>0</v>
      </c>
      <c r="BV159" s="602">
        <v>0</v>
      </c>
      <c r="BW159" s="602">
        <v>0</v>
      </c>
      <c r="BX159" s="602">
        <v>0</v>
      </c>
      <c r="BY159" s="602">
        <v>0</v>
      </c>
      <c r="BZ159" s="602">
        <v>0</v>
      </c>
      <c r="CA159" s="602">
        <v>0</v>
      </c>
      <c r="CB159" s="602">
        <v>0</v>
      </c>
      <c r="CC159" s="602">
        <v>0</v>
      </c>
      <c r="CD159" s="602">
        <v>0</v>
      </c>
      <c r="CE159" s="602">
        <v>0</v>
      </c>
      <c r="CF159" s="602">
        <v>0</v>
      </c>
      <c r="CG159" s="602">
        <v>0</v>
      </c>
      <c r="CH159" s="602">
        <v>9232.9599999999991</v>
      </c>
      <c r="CI159" s="602">
        <v>8253.3000000000011</v>
      </c>
      <c r="CJ159" s="602">
        <v>10548.12</v>
      </c>
      <c r="CK159" s="602">
        <v>9957.64</v>
      </c>
      <c r="CL159" s="602">
        <v>9810.02</v>
      </c>
      <c r="CM159" s="602">
        <v>10279.720000000001</v>
      </c>
      <c r="CN159" s="707">
        <v>9271.9</v>
      </c>
      <c r="CO159" s="602">
        <v>0</v>
      </c>
      <c r="CP159" s="602">
        <v>0</v>
      </c>
      <c r="CQ159" s="602">
        <v>0</v>
      </c>
      <c r="CR159" s="602">
        <v>0</v>
      </c>
      <c r="CS159" s="602">
        <v>0</v>
      </c>
      <c r="CT159" s="602">
        <v>26572.079999999998</v>
      </c>
      <c r="CU159" s="602">
        <v>28606.920000000002</v>
      </c>
      <c r="CV159" s="602">
        <v>0</v>
      </c>
      <c r="CW159" s="602">
        <v>0</v>
      </c>
      <c r="CX159" s="602">
        <v>0</v>
      </c>
      <c r="CY159" s="602">
        <v>0</v>
      </c>
      <c r="CZ159" s="602">
        <v>0</v>
      </c>
    </row>
    <row r="160" spans="1:104" x14ac:dyDescent="0.25">
      <c r="A160" s="183">
        <v>4455</v>
      </c>
      <c r="B160" s="183">
        <v>675124</v>
      </c>
      <c r="C160" s="27">
        <v>1026537</v>
      </c>
      <c r="D160" s="14">
        <v>1699013599</v>
      </c>
      <c r="F160" s="27" t="s">
        <v>1274</v>
      </c>
      <c r="G160" s="12" t="s">
        <v>678</v>
      </c>
      <c r="H160" s="27" t="s">
        <v>1360</v>
      </c>
      <c r="I160" s="12" t="s">
        <v>679</v>
      </c>
      <c r="J160" s="601">
        <v>0</v>
      </c>
      <c r="K160" s="601">
        <v>0</v>
      </c>
      <c r="L160" s="601">
        <v>0</v>
      </c>
      <c r="M160" s="601">
        <v>0</v>
      </c>
      <c r="N160" s="601">
        <v>0</v>
      </c>
      <c r="O160" s="601">
        <v>0</v>
      </c>
      <c r="P160" s="707">
        <v>0</v>
      </c>
      <c r="Q160" s="601">
        <v>0</v>
      </c>
      <c r="R160" s="601">
        <v>0</v>
      </c>
      <c r="S160" s="601">
        <v>0</v>
      </c>
      <c r="T160" s="601">
        <v>0</v>
      </c>
      <c r="U160" s="601">
        <v>0</v>
      </c>
      <c r="V160" s="601">
        <v>0</v>
      </c>
      <c r="W160" s="601">
        <v>0</v>
      </c>
      <c r="X160" s="601">
        <v>0</v>
      </c>
      <c r="Y160" s="601">
        <v>0</v>
      </c>
      <c r="Z160" s="601">
        <v>0</v>
      </c>
      <c r="AA160" s="601">
        <v>0</v>
      </c>
      <c r="AB160" s="601">
        <v>0</v>
      </c>
      <c r="AC160" s="601">
        <v>0</v>
      </c>
      <c r="AD160" s="601">
        <v>0</v>
      </c>
      <c r="AE160" s="601">
        <v>0</v>
      </c>
      <c r="AF160" s="601">
        <v>0</v>
      </c>
      <c r="AG160" s="601">
        <v>0</v>
      </c>
      <c r="AH160" s="601">
        <v>0</v>
      </c>
      <c r="AI160" s="707">
        <v>0</v>
      </c>
      <c r="AJ160" s="601">
        <v>0</v>
      </c>
      <c r="AK160" s="601">
        <v>0</v>
      </c>
      <c r="AL160" s="601">
        <v>0</v>
      </c>
      <c r="AM160" s="601">
        <v>0</v>
      </c>
      <c r="AN160" s="601">
        <v>0</v>
      </c>
      <c r="AO160" s="601">
        <v>0</v>
      </c>
      <c r="AP160" s="601">
        <v>0</v>
      </c>
      <c r="AQ160" s="601">
        <v>0</v>
      </c>
      <c r="AR160" s="601">
        <v>0</v>
      </c>
      <c r="AS160" s="601">
        <v>0</v>
      </c>
      <c r="AT160" s="601">
        <v>0</v>
      </c>
      <c r="AU160" s="601">
        <v>0</v>
      </c>
      <c r="AV160" s="602">
        <v>0</v>
      </c>
      <c r="AW160" s="602">
        <v>0</v>
      </c>
      <c r="AX160" s="602">
        <v>0</v>
      </c>
      <c r="AY160" s="602">
        <v>0</v>
      </c>
      <c r="AZ160" s="602">
        <v>0</v>
      </c>
      <c r="BA160" s="602">
        <v>0</v>
      </c>
      <c r="BB160" s="707">
        <v>0</v>
      </c>
      <c r="BC160" s="602">
        <v>0</v>
      </c>
      <c r="BD160" s="602">
        <v>0</v>
      </c>
      <c r="BE160" s="602">
        <v>0</v>
      </c>
      <c r="BF160" s="602">
        <v>0</v>
      </c>
      <c r="BG160" s="602">
        <v>0</v>
      </c>
      <c r="BH160" s="602">
        <v>0</v>
      </c>
      <c r="BI160" s="602">
        <v>0</v>
      </c>
      <c r="BJ160" s="602">
        <v>0</v>
      </c>
      <c r="BK160" s="602">
        <v>0</v>
      </c>
      <c r="BL160" s="602">
        <v>0</v>
      </c>
      <c r="BM160" s="602">
        <v>0</v>
      </c>
      <c r="BN160" s="602">
        <v>0</v>
      </c>
      <c r="BO160" s="602">
        <v>10276.890000000001</v>
      </c>
      <c r="BP160" s="602">
        <v>10145.070000000002</v>
      </c>
      <c r="BQ160" s="602">
        <v>11402.43</v>
      </c>
      <c r="BR160" s="602">
        <v>11113.44</v>
      </c>
      <c r="BS160" s="602">
        <v>10981.62</v>
      </c>
      <c r="BT160" s="602">
        <v>10829.52</v>
      </c>
      <c r="BU160" s="707">
        <v>10564.59</v>
      </c>
      <c r="BV160" s="602">
        <v>0</v>
      </c>
      <c r="BW160" s="602">
        <v>0</v>
      </c>
      <c r="BX160" s="602">
        <v>0</v>
      </c>
      <c r="BY160" s="602">
        <v>0</v>
      </c>
      <c r="BZ160" s="602">
        <v>0</v>
      </c>
      <c r="CA160" s="602">
        <v>23601.52</v>
      </c>
      <c r="CB160" s="602">
        <v>17747.919999999998</v>
      </c>
      <c r="CC160" s="602">
        <v>0</v>
      </c>
      <c r="CD160" s="602">
        <v>0</v>
      </c>
      <c r="CE160" s="602">
        <v>0</v>
      </c>
      <c r="CF160" s="602">
        <v>0</v>
      </c>
      <c r="CG160" s="602">
        <v>0</v>
      </c>
      <c r="CH160" s="602">
        <v>12431.640000000001</v>
      </c>
      <c r="CI160" s="602">
        <v>12228.84</v>
      </c>
      <c r="CJ160" s="602">
        <v>13364.52</v>
      </c>
      <c r="CK160" s="602">
        <v>13298.61</v>
      </c>
      <c r="CL160" s="602">
        <v>13045.11</v>
      </c>
      <c r="CM160" s="602">
        <v>12933.57</v>
      </c>
      <c r="CN160" s="707">
        <v>12690.03</v>
      </c>
      <c r="CO160" s="602">
        <v>0</v>
      </c>
      <c r="CP160" s="602">
        <v>0</v>
      </c>
      <c r="CQ160" s="602">
        <v>0</v>
      </c>
      <c r="CR160" s="602">
        <v>0</v>
      </c>
      <c r="CS160" s="602">
        <v>0</v>
      </c>
      <c r="CT160" s="602">
        <v>28200.000000000004</v>
      </c>
      <c r="CU160" s="602">
        <v>21243.38</v>
      </c>
      <c r="CV160" s="602">
        <v>0</v>
      </c>
      <c r="CW160" s="602">
        <v>0</v>
      </c>
      <c r="CX160" s="602">
        <v>0</v>
      </c>
      <c r="CY160" s="602">
        <v>0</v>
      </c>
      <c r="CZ160" s="602">
        <v>0</v>
      </c>
    </row>
    <row r="161" spans="1:104" x14ac:dyDescent="0.25">
      <c r="A161" s="183">
        <v>5155</v>
      </c>
      <c r="B161" s="183">
        <v>675128</v>
      </c>
      <c r="C161" s="27">
        <v>1014734</v>
      </c>
      <c r="D161" s="14">
        <v>1598726358</v>
      </c>
      <c r="F161" s="27" t="s">
        <v>1258</v>
      </c>
      <c r="G161" s="12" t="s">
        <v>987</v>
      </c>
      <c r="H161" s="27" t="s">
        <v>1343</v>
      </c>
      <c r="I161" s="12" t="s">
        <v>988</v>
      </c>
      <c r="J161" s="601">
        <v>20584.350000000002</v>
      </c>
      <c r="K161" s="601">
        <v>21321.150000000005</v>
      </c>
      <c r="L161" s="601">
        <v>22325.040000000005</v>
      </c>
      <c r="M161" s="601">
        <v>21726.390000000003</v>
      </c>
      <c r="N161" s="601">
        <v>21551.4</v>
      </c>
      <c r="O161" s="601">
        <v>21523.77</v>
      </c>
      <c r="P161" s="707">
        <v>21484.26</v>
      </c>
      <c r="Q161" s="601">
        <v>0</v>
      </c>
      <c r="R161" s="601">
        <v>0</v>
      </c>
      <c r="S161" s="601">
        <v>0</v>
      </c>
      <c r="T161" s="601">
        <v>0</v>
      </c>
      <c r="U161" s="601">
        <v>0</v>
      </c>
      <c r="V161" s="601">
        <v>60883.02</v>
      </c>
      <c r="W161" s="601">
        <v>48508.08</v>
      </c>
      <c r="X161" s="601">
        <v>0</v>
      </c>
      <c r="Y161" s="601">
        <v>0</v>
      </c>
      <c r="Z161" s="601">
        <v>0</v>
      </c>
      <c r="AA161" s="601">
        <v>0</v>
      </c>
      <c r="AB161" s="601">
        <v>0</v>
      </c>
      <c r="AC161" s="601">
        <v>0</v>
      </c>
      <c r="AD161" s="601">
        <v>0</v>
      </c>
      <c r="AE161" s="601">
        <v>0</v>
      </c>
      <c r="AF161" s="601">
        <v>0</v>
      </c>
      <c r="AG161" s="601">
        <v>0</v>
      </c>
      <c r="AH161" s="601">
        <v>0</v>
      </c>
      <c r="AI161" s="707">
        <v>0</v>
      </c>
      <c r="AJ161" s="601">
        <v>0</v>
      </c>
      <c r="AK161" s="601">
        <v>0</v>
      </c>
      <c r="AL161" s="601">
        <v>0</v>
      </c>
      <c r="AM161" s="601">
        <v>0</v>
      </c>
      <c r="AN161" s="601">
        <v>0</v>
      </c>
      <c r="AO161" s="601">
        <v>0</v>
      </c>
      <c r="AP161" s="601">
        <v>0</v>
      </c>
      <c r="AQ161" s="601">
        <v>0</v>
      </c>
      <c r="AR161" s="601">
        <v>0</v>
      </c>
      <c r="AS161" s="601">
        <v>0</v>
      </c>
      <c r="AT161" s="601">
        <v>0</v>
      </c>
      <c r="AU161" s="601">
        <v>0</v>
      </c>
      <c r="AV161" s="602">
        <v>0</v>
      </c>
      <c r="AW161" s="602">
        <v>0</v>
      </c>
      <c r="AX161" s="602">
        <v>0</v>
      </c>
      <c r="AY161" s="602">
        <v>0</v>
      </c>
      <c r="AZ161" s="602">
        <v>0</v>
      </c>
      <c r="BA161" s="602">
        <v>0</v>
      </c>
      <c r="BB161" s="707">
        <v>0</v>
      </c>
      <c r="BC161" s="602">
        <v>0</v>
      </c>
      <c r="BD161" s="602">
        <v>0</v>
      </c>
      <c r="BE161" s="602">
        <v>0</v>
      </c>
      <c r="BF161" s="602">
        <v>0</v>
      </c>
      <c r="BG161" s="602">
        <v>0</v>
      </c>
      <c r="BH161" s="602">
        <v>0</v>
      </c>
      <c r="BI161" s="602">
        <v>0</v>
      </c>
      <c r="BJ161" s="602">
        <v>0</v>
      </c>
      <c r="BK161" s="602">
        <v>0</v>
      </c>
      <c r="BL161" s="602">
        <v>0</v>
      </c>
      <c r="BM161" s="602">
        <v>0</v>
      </c>
      <c r="BN161" s="602">
        <v>0</v>
      </c>
      <c r="BO161" s="602">
        <v>22932.9</v>
      </c>
      <c r="BP161" s="602">
        <v>23549.970000000005</v>
      </c>
      <c r="BQ161" s="602">
        <v>25198.560000000005</v>
      </c>
      <c r="BR161" s="602">
        <v>25078.83</v>
      </c>
      <c r="BS161" s="602">
        <v>25023.57</v>
      </c>
      <c r="BT161" s="602">
        <v>24692.010000000002</v>
      </c>
      <c r="BU161" s="707">
        <v>24558.48</v>
      </c>
      <c r="BV161" s="602">
        <v>0</v>
      </c>
      <c r="BW161" s="602">
        <v>0</v>
      </c>
      <c r="BX161" s="602">
        <v>0</v>
      </c>
      <c r="BY161" s="602">
        <v>0</v>
      </c>
      <c r="BZ161" s="602">
        <v>0</v>
      </c>
      <c r="CA161" s="602">
        <v>67945.59</v>
      </c>
      <c r="CB161" s="602">
        <v>56040.229999999996</v>
      </c>
      <c r="CC161" s="602">
        <v>0</v>
      </c>
      <c r="CD161" s="602">
        <v>0</v>
      </c>
      <c r="CE161" s="602">
        <v>0</v>
      </c>
      <c r="CF161" s="602">
        <v>0</v>
      </c>
      <c r="CG161" s="602">
        <v>0</v>
      </c>
      <c r="CH161" s="602">
        <v>0</v>
      </c>
      <c r="CI161" s="602">
        <v>0</v>
      </c>
      <c r="CJ161" s="602">
        <v>0</v>
      </c>
      <c r="CK161" s="602">
        <v>0</v>
      </c>
      <c r="CL161" s="602">
        <v>0</v>
      </c>
      <c r="CM161" s="602">
        <v>0</v>
      </c>
      <c r="CN161" s="707">
        <v>0</v>
      </c>
      <c r="CO161" s="602">
        <v>0</v>
      </c>
      <c r="CP161" s="602">
        <v>0</v>
      </c>
      <c r="CQ161" s="602">
        <v>0</v>
      </c>
      <c r="CR161" s="602">
        <v>0</v>
      </c>
      <c r="CS161" s="602">
        <v>0</v>
      </c>
      <c r="CT161" s="602">
        <v>0</v>
      </c>
      <c r="CU161" s="602">
        <v>0</v>
      </c>
      <c r="CV161" s="602">
        <v>0</v>
      </c>
      <c r="CW161" s="602">
        <v>0</v>
      </c>
      <c r="CX161" s="602">
        <v>0</v>
      </c>
      <c r="CY161" s="602">
        <v>0</v>
      </c>
      <c r="CZ161" s="602">
        <v>0</v>
      </c>
    </row>
    <row r="162" spans="1:104" x14ac:dyDescent="0.25">
      <c r="A162" s="183">
        <v>5161</v>
      </c>
      <c r="B162" s="183">
        <v>675132</v>
      </c>
      <c r="C162" s="27">
        <v>1015194</v>
      </c>
      <c r="D162" s="14">
        <v>1841495504</v>
      </c>
      <c r="F162" s="27" t="s">
        <v>1274</v>
      </c>
      <c r="G162" s="12" t="s">
        <v>991</v>
      </c>
      <c r="H162" s="27" t="s">
        <v>1371</v>
      </c>
      <c r="I162" s="12" t="s">
        <v>992</v>
      </c>
      <c r="J162" s="601">
        <v>0</v>
      </c>
      <c r="K162" s="601">
        <v>0</v>
      </c>
      <c r="L162" s="601">
        <v>0</v>
      </c>
      <c r="M162" s="601">
        <v>0</v>
      </c>
      <c r="N162" s="601">
        <v>0</v>
      </c>
      <c r="O162" s="601">
        <v>0</v>
      </c>
      <c r="P162" s="707">
        <v>0</v>
      </c>
      <c r="Q162" s="601">
        <v>0</v>
      </c>
      <c r="R162" s="601">
        <v>0</v>
      </c>
      <c r="S162" s="601">
        <v>0</v>
      </c>
      <c r="T162" s="601">
        <v>0</v>
      </c>
      <c r="U162" s="601">
        <v>0</v>
      </c>
      <c r="V162" s="601">
        <v>0</v>
      </c>
      <c r="W162" s="601">
        <v>0</v>
      </c>
      <c r="X162" s="601">
        <v>0</v>
      </c>
      <c r="Y162" s="601">
        <v>0</v>
      </c>
      <c r="Z162" s="601">
        <v>0</v>
      </c>
      <c r="AA162" s="601">
        <v>0</v>
      </c>
      <c r="AB162" s="601">
        <v>0</v>
      </c>
      <c r="AC162" s="601">
        <v>0</v>
      </c>
      <c r="AD162" s="601">
        <v>0</v>
      </c>
      <c r="AE162" s="601">
        <v>0</v>
      </c>
      <c r="AF162" s="601">
        <v>0</v>
      </c>
      <c r="AG162" s="601">
        <v>0</v>
      </c>
      <c r="AH162" s="601">
        <v>0</v>
      </c>
      <c r="AI162" s="707">
        <v>0</v>
      </c>
      <c r="AJ162" s="601">
        <v>0</v>
      </c>
      <c r="AK162" s="601">
        <v>0</v>
      </c>
      <c r="AL162" s="601">
        <v>0</v>
      </c>
      <c r="AM162" s="601">
        <v>0</v>
      </c>
      <c r="AN162" s="601">
        <v>0</v>
      </c>
      <c r="AO162" s="601">
        <v>0</v>
      </c>
      <c r="AP162" s="601">
        <v>0</v>
      </c>
      <c r="AQ162" s="601">
        <v>0</v>
      </c>
      <c r="AR162" s="601">
        <v>0</v>
      </c>
      <c r="AS162" s="601">
        <v>0</v>
      </c>
      <c r="AT162" s="601">
        <v>0</v>
      </c>
      <c r="AU162" s="601">
        <v>0</v>
      </c>
      <c r="AV162" s="602">
        <v>0</v>
      </c>
      <c r="AW162" s="602">
        <v>0</v>
      </c>
      <c r="AX162" s="602">
        <v>0</v>
      </c>
      <c r="AY162" s="602">
        <v>0</v>
      </c>
      <c r="AZ162" s="602">
        <v>0</v>
      </c>
      <c r="BA162" s="602">
        <v>0</v>
      </c>
      <c r="BB162" s="707">
        <v>0</v>
      </c>
      <c r="BC162" s="602">
        <v>0</v>
      </c>
      <c r="BD162" s="602">
        <v>0</v>
      </c>
      <c r="BE162" s="602">
        <v>0</v>
      </c>
      <c r="BF162" s="602">
        <v>0</v>
      </c>
      <c r="BG162" s="602">
        <v>0</v>
      </c>
      <c r="BH162" s="602">
        <v>0</v>
      </c>
      <c r="BI162" s="602">
        <v>0</v>
      </c>
      <c r="BJ162" s="602">
        <v>0</v>
      </c>
      <c r="BK162" s="602">
        <v>0</v>
      </c>
      <c r="BL162" s="602">
        <v>0</v>
      </c>
      <c r="BM162" s="602">
        <v>0</v>
      </c>
      <c r="BN162" s="602">
        <v>0</v>
      </c>
      <c r="BO162" s="602">
        <v>10276.890000000001</v>
      </c>
      <c r="BP162" s="602">
        <v>10145.070000000002</v>
      </c>
      <c r="BQ162" s="602">
        <v>11402.43</v>
      </c>
      <c r="BR162" s="602">
        <v>11113.44</v>
      </c>
      <c r="BS162" s="602">
        <v>10981.62</v>
      </c>
      <c r="BT162" s="602">
        <v>10829.52</v>
      </c>
      <c r="BU162" s="707">
        <v>10564.59</v>
      </c>
      <c r="BV162" s="602">
        <v>0</v>
      </c>
      <c r="BW162" s="602">
        <v>0</v>
      </c>
      <c r="BX162" s="602">
        <v>0</v>
      </c>
      <c r="BY162" s="602">
        <v>0</v>
      </c>
      <c r="BZ162" s="602">
        <v>0</v>
      </c>
      <c r="CA162" s="602">
        <v>16885.13</v>
      </c>
      <c r="CB162" s="602">
        <v>24327.139999999996</v>
      </c>
      <c r="CC162" s="602">
        <v>0</v>
      </c>
      <c r="CD162" s="602">
        <v>0</v>
      </c>
      <c r="CE162" s="602">
        <v>0</v>
      </c>
      <c r="CF162" s="602">
        <v>0</v>
      </c>
      <c r="CG162" s="602">
        <v>0</v>
      </c>
      <c r="CH162" s="602">
        <v>12431.640000000001</v>
      </c>
      <c r="CI162" s="602">
        <v>12228.84</v>
      </c>
      <c r="CJ162" s="602">
        <v>13364.52</v>
      </c>
      <c r="CK162" s="602">
        <v>13298.61</v>
      </c>
      <c r="CL162" s="602">
        <v>13045.11</v>
      </c>
      <c r="CM162" s="602">
        <v>12933.57</v>
      </c>
      <c r="CN162" s="707">
        <v>12690.03</v>
      </c>
      <c r="CO162" s="602">
        <v>0</v>
      </c>
      <c r="CP162" s="602">
        <v>0</v>
      </c>
      <c r="CQ162" s="602">
        <v>0</v>
      </c>
      <c r="CR162" s="602">
        <v>0</v>
      </c>
      <c r="CS162" s="602">
        <v>0</v>
      </c>
      <c r="CT162" s="602">
        <v>20175</v>
      </c>
      <c r="CU162" s="602">
        <v>28947.940000000002</v>
      </c>
      <c r="CV162" s="602">
        <v>0</v>
      </c>
      <c r="CW162" s="602">
        <v>0</v>
      </c>
      <c r="CX162" s="602">
        <v>0</v>
      </c>
      <c r="CY162" s="602">
        <v>0</v>
      </c>
      <c r="CZ162" s="602">
        <v>0</v>
      </c>
    </row>
    <row r="163" spans="1:104" x14ac:dyDescent="0.25">
      <c r="A163" s="183">
        <v>4799</v>
      </c>
      <c r="B163" s="183">
        <v>675136</v>
      </c>
      <c r="C163" s="27">
        <v>479906</v>
      </c>
      <c r="D163" s="14">
        <v>1194728220</v>
      </c>
      <c r="F163" s="27" t="s">
        <v>1293</v>
      </c>
      <c r="G163" s="12" t="s">
        <v>824</v>
      </c>
      <c r="H163" s="27" t="s">
        <v>1309</v>
      </c>
      <c r="I163" s="12" t="s">
        <v>825</v>
      </c>
      <c r="J163" s="601">
        <v>24934.65</v>
      </c>
      <c r="K163" s="601">
        <v>25607.65</v>
      </c>
      <c r="L163" s="601">
        <v>27296.880000000005</v>
      </c>
      <c r="M163" s="601">
        <v>27552.620000000003</v>
      </c>
      <c r="N163" s="601">
        <v>27189.200000000001</v>
      </c>
      <c r="O163" s="601">
        <v>27808.36</v>
      </c>
      <c r="P163" s="707">
        <v>26748.55</v>
      </c>
      <c r="Q163" s="601">
        <v>0</v>
      </c>
      <c r="R163" s="601">
        <v>0</v>
      </c>
      <c r="S163" s="601">
        <v>0</v>
      </c>
      <c r="T163" s="601">
        <v>0</v>
      </c>
      <c r="U163" s="601">
        <v>0</v>
      </c>
      <c r="V163" s="601">
        <v>73791.079999999987</v>
      </c>
      <c r="W163" s="601">
        <v>45438.28</v>
      </c>
      <c r="X163" s="601">
        <v>0</v>
      </c>
      <c r="Y163" s="601">
        <v>0</v>
      </c>
      <c r="Z163" s="601">
        <v>0</v>
      </c>
      <c r="AA163" s="601">
        <v>0</v>
      </c>
      <c r="AB163" s="601">
        <v>0</v>
      </c>
      <c r="AC163" s="601">
        <v>11602.52</v>
      </c>
      <c r="AD163" s="601">
        <v>11669.820000000002</v>
      </c>
      <c r="AE163" s="601">
        <v>12531.260000000002</v>
      </c>
      <c r="AF163" s="601">
        <v>12033.240000000002</v>
      </c>
      <c r="AG163" s="601">
        <v>11965.94</v>
      </c>
      <c r="AH163" s="601">
        <v>11690.01</v>
      </c>
      <c r="AI163" s="707">
        <v>11751.71</v>
      </c>
      <c r="AJ163" s="601">
        <v>0</v>
      </c>
      <c r="AK163" s="601">
        <v>0</v>
      </c>
      <c r="AL163" s="601">
        <v>0</v>
      </c>
      <c r="AM163" s="601">
        <v>0</v>
      </c>
      <c r="AN163" s="601">
        <v>0</v>
      </c>
      <c r="AO163" s="601">
        <v>33941.600000000006</v>
      </c>
      <c r="AP163" s="601">
        <v>19477.539999999997</v>
      </c>
      <c r="AQ163" s="601">
        <v>0</v>
      </c>
      <c r="AR163" s="601">
        <v>0</v>
      </c>
      <c r="AS163" s="601">
        <v>0</v>
      </c>
      <c r="AT163" s="601">
        <v>0</v>
      </c>
      <c r="AU163" s="601">
        <v>0</v>
      </c>
      <c r="AV163" s="602">
        <v>0</v>
      </c>
      <c r="AW163" s="602">
        <v>0</v>
      </c>
      <c r="AX163" s="602">
        <v>0</v>
      </c>
      <c r="AY163" s="602">
        <v>0</v>
      </c>
      <c r="AZ163" s="602">
        <v>0</v>
      </c>
      <c r="BA163" s="602">
        <v>0</v>
      </c>
      <c r="BB163" s="707">
        <v>0</v>
      </c>
      <c r="BC163" s="602">
        <v>0</v>
      </c>
      <c r="BD163" s="602">
        <v>0</v>
      </c>
      <c r="BE163" s="602">
        <v>0</v>
      </c>
      <c r="BF163" s="602">
        <v>0</v>
      </c>
      <c r="BG163" s="602">
        <v>0</v>
      </c>
      <c r="BH163" s="602">
        <v>0</v>
      </c>
      <c r="BI163" s="602">
        <v>0</v>
      </c>
      <c r="BJ163" s="602">
        <v>0</v>
      </c>
      <c r="BK163" s="602">
        <v>0</v>
      </c>
      <c r="BL163" s="602">
        <v>0</v>
      </c>
      <c r="BM163" s="602">
        <v>0</v>
      </c>
      <c r="BN163" s="602">
        <v>0</v>
      </c>
      <c r="BO163" s="602">
        <v>0</v>
      </c>
      <c r="BP163" s="602">
        <v>0</v>
      </c>
      <c r="BQ163" s="602">
        <v>0</v>
      </c>
      <c r="BR163" s="602">
        <v>0</v>
      </c>
      <c r="BS163" s="602">
        <v>0</v>
      </c>
      <c r="BT163" s="602">
        <v>0</v>
      </c>
      <c r="BU163" s="707">
        <v>0</v>
      </c>
      <c r="BV163" s="602">
        <v>0</v>
      </c>
      <c r="BW163" s="602">
        <v>0</v>
      </c>
      <c r="BX163" s="602">
        <v>0</v>
      </c>
      <c r="BY163" s="602">
        <v>0</v>
      </c>
      <c r="BZ163" s="602">
        <v>0</v>
      </c>
      <c r="CA163" s="602">
        <v>0</v>
      </c>
      <c r="CB163" s="602">
        <v>0</v>
      </c>
      <c r="CC163" s="602">
        <v>0</v>
      </c>
      <c r="CD163" s="602">
        <v>0</v>
      </c>
      <c r="CE163" s="602">
        <v>0</v>
      </c>
      <c r="CF163" s="602">
        <v>0</v>
      </c>
      <c r="CG163" s="602">
        <v>0</v>
      </c>
      <c r="CH163" s="602">
        <v>0</v>
      </c>
      <c r="CI163" s="602">
        <v>0</v>
      </c>
      <c r="CJ163" s="602">
        <v>0</v>
      </c>
      <c r="CK163" s="602">
        <v>0</v>
      </c>
      <c r="CL163" s="602">
        <v>0</v>
      </c>
      <c r="CM163" s="602">
        <v>0</v>
      </c>
      <c r="CN163" s="707">
        <v>0</v>
      </c>
      <c r="CO163" s="602">
        <v>0</v>
      </c>
      <c r="CP163" s="602">
        <v>0</v>
      </c>
      <c r="CQ163" s="602">
        <v>0</v>
      </c>
      <c r="CR163" s="602">
        <v>0</v>
      </c>
      <c r="CS163" s="602">
        <v>0</v>
      </c>
      <c r="CT163" s="602">
        <v>0</v>
      </c>
      <c r="CU163" s="602">
        <v>0</v>
      </c>
      <c r="CV163" s="602">
        <v>0</v>
      </c>
      <c r="CW163" s="602">
        <v>0</v>
      </c>
      <c r="CX163" s="602">
        <v>0</v>
      </c>
      <c r="CY163" s="602">
        <v>0</v>
      </c>
      <c r="CZ163" s="602">
        <v>0</v>
      </c>
    </row>
    <row r="164" spans="1:104" x14ac:dyDescent="0.25">
      <c r="A164" s="183">
        <v>5262</v>
      </c>
      <c r="B164" s="183">
        <v>675139</v>
      </c>
      <c r="C164" s="27">
        <v>1026188</v>
      </c>
      <c r="D164" s="14">
        <v>1104233592</v>
      </c>
      <c r="F164" s="27" t="s">
        <v>1274</v>
      </c>
      <c r="G164" s="12" t="s">
        <v>1065</v>
      </c>
      <c r="H164" s="27" t="s">
        <v>1295</v>
      </c>
      <c r="I164" s="12" t="s">
        <v>1066</v>
      </c>
      <c r="J164" s="601">
        <v>0</v>
      </c>
      <c r="K164" s="601">
        <v>0</v>
      </c>
      <c r="L164" s="601">
        <v>0</v>
      </c>
      <c r="M164" s="601">
        <v>0</v>
      </c>
      <c r="N164" s="601">
        <v>0</v>
      </c>
      <c r="O164" s="601">
        <v>0</v>
      </c>
      <c r="P164" s="707">
        <v>0</v>
      </c>
      <c r="Q164" s="601">
        <v>0</v>
      </c>
      <c r="R164" s="601">
        <v>0</v>
      </c>
      <c r="S164" s="601">
        <v>0</v>
      </c>
      <c r="T164" s="601">
        <v>0</v>
      </c>
      <c r="U164" s="601">
        <v>0</v>
      </c>
      <c r="V164" s="601">
        <v>0</v>
      </c>
      <c r="W164" s="601">
        <v>0</v>
      </c>
      <c r="X164" s="601">
        <v>0</v>
      </c>
      <c r="Y164" s="601">
        <v>0</v>
      </c>
      <c r="Z164" s="601">
        <v>0</v>
      </c>
      <c r="AA164" s="601">
        <v>0</v>
      </c>
      <c r="AB164" s="601">
        <v>0</v>
      </c>
      <c r="AC164" s="601">
        <v>0</v>
      </c>
      <c r="AD164" s="601">
        <v>0</v>
      </c>
      <c r="AE164" s="601">
        <v>0</v>
      </c>
      <c r="AF164" s="601">
        <v>0</v>
      </c>
      <c r="AG164" s="601">
        <v>0</v>
      </c>
      <c r="AH164" s="601">
        <v>0</v>
      </c>
      <c r="AI164" s="707">
        <v>0</v>
      </c>
      <c r="AJ164" s="601">
        <v>0</v>
      </c>
      <c r="AK164" s="601">
        <v>0</v>
      </c>
      <c r="AL164" s="601">
        <v>0</v>
      </c>
      <c r="AM164" s="601">
        <v>0</v>
      </c>
      <c r="AN164" s="601">
        <v>0</v>
      </c>
      <c r="AO164" s="601">
        <v>0</v>
      </c>
      <c r="AP164" s="601">
        <v>0</v>
      </c>
      <c r="AQ164" s="601">
        <v>0</v>
      </c>
      <c r="AR164" s="601">
        <v>0</v>
      </c>
      <c r="AS164" s="601">
        <v>0</v>
      </c>
      <c r="AT164" s="601">
        <v>0</v>
      </c>
      <c r="AU164" s="601">
        <v>0</v>
      </c>
      <c r="AV164" s="602">
        <v>0</v>
      </c>
      <c r="AW164" s="602">
        <v>0</v>
      </c>
      <c r="AX164" s="602">
        <v>0</v>
      </c>
      <c r="AY164" s="602">
        <v>0</v>
      </c>
      <c r="AZ164" s="602">
        <v>0</v>
      </c>
      <c r="BA164" s="602">
        <v>0</v>
      </c>
      <c r="BB164" s="707">
        <v>0</v>
      </c>
      <c r="BC164" s="602">
        <v>0</v>
      </c>
      <c r="BD164" s="602">
        <v>0</v>
      </c>
      <c r="BE164" s="602">
        <v>0</v>
      </c>
      <c r="BF164" s="602">
        <v>0</v>
      </c>
      <c r="BG164" s="602">
        <v>0</v>
      </c>
      <c r="BH164" s="602">
        <v>0</v>
      </c>
      <c r="BI164" s="602">
        <v>0</v>
      </c>
      <c r="BJ164" s="602">
        <v>0</v>
      </c>
      <c r="BK164" s="602">
        <v>0</v>
      </c>
      <c r="BL164" s="602">
        <v>0</v>
      </c>
      <c r="BM164" s="602">
        <v>0</v>
      </c>
      <c r="BN164" s="602">
        <v>0</v>
      </c>
      <c r="BO164" s="602">
        <v>11797.140000000001</v>
      </c>
      <c r="BP164" s="602">
        <v>11645.820000000002</v>
      </c>
      <c r="BQ164" s="602">
        <v>13089.18</v>
      </c>
      <c r="BR164" s="602">
        <v>12757.44</v>
      </c>
      <c r="BS164" s="602">
        <v>12606.12</v>
      </c>
      <c r="BT164" s="602">
        <v>12431.52</v>
      </c>
      <c r="BU164" s="707">
        <v>12118.59</v>
      </c>
      <c r="BV164" s="602">
        <v>0</v>
      </c>
      <c r="BW164" s="602">
        <v>0</v>
      </c>
      <c r="BX164" s="602">
        <v>0</v>
      </c>
      <c r="BY164" s="602">
        <v>0</v>
      </c>
      <c r="BZ164" s="602">
        <v>0</v>
      </c>
      <c r="CA164" s="602">
        <v>11612.45</v>
      </c>
      <c r="CB164" s="602">
        <v>19878.900000000001</v>
      </c>
      <c r="CC164" s="602">
        <v>0</v>
      </c>
      <c r="CD164" s="602">
        <v>0</v>
      </c>
      <c r="CE164" s="602">
        <v>0</v>
      </c>
      <c r="CF164" s="602">
        <v>0</v>
      </c>
      <c r="CG164" s="602">
        <v>0</v>
      </c>
      <c r="CH164" s="602">
        <v>14270.640000000001</v>
      </c>
      <c r="CI164" s="602">
        <v>14037.84</v>
      </c>
      <c r="CJ164" s="602">
        <v>15341.52</v>
      </c>
      <c r="CK164" s="602">
        <v>15265.86</v>
      </c>
      <c r="CL164" s="602">
        <v>14974.86</v>
      </c>
      <c r="CM164" s="602">
        <v>14846.82</v>
      </c>
      <c r="CN164" s="707">
        <v>14556.78</v>
      </c>
      <c r="CO164" s="602">
        <v>0</v>
      </c>
      <c r="CP164" s="602">
        <v>0</v>
      </c>
      <c r="CQ164" s="602">
        <v>0</v>
      </c>
      <c r="CR164" s="602">
        <v>0</v>
      </c>
      <c r="CS164" s="602">
        <v>0</v>
      </c>
      <c r="CT164" s="602">
        <v>13874.999999999998</v>
      </c>
      <c r="CU164" s="602">
        <v>23630.7</v>
      </c>
      <c r="CV164" s="602">
        <v>0</v>
      </c>
      <c r="CW164" s="602">
        <v>0</v>
      </c>
      <c r="CX164" s="602">
        <v>0</v>
      </c>
      <c r="CY164" s="602">
        <v>0</v>
      </c>
      <c r="CZ164" s="602">
        <v>0</v>
      </c>
    </row>
    <row r="165" spans="1:104" x14ac:dyDescent="0.25">
      <c r="A165" s="183">
        <v>4025</v>
      </c>
      <c r="B165" s="183">
        <v>675141</v>
      </c>
      <c r="C165" s="27">
        <v>1026187</v>
      </c>
      <c r="D165" s="14">
        <v>1760899157</v>
      </c>
      <c r="F165" s="27" t="s">
        <v>1274</v>
      </c>
      <c r="G165" s="12" t="s">
        <v>554</v>
      </c>
      <c r="H165" s="27" t="s">
        <v>1295</v>
      </c>
      <c r="I165" s="12" t="s">
        <v>555</v>
      </c>
      <c r="J165" s="601">
        <v>0</v>
      </c>
      <c r="K165" s="601">
        <v>0</v>
      </c>
      <c r="L165" s="601">
        <v>0</v>
      </c>
      <c r="M165" s="601">
        <v>0</v>
      </c>
      <c r="N165" s="601">
        <v>0</v>
      </c>
      <c r="O165" s="601">
        <v>0</v>
      </c>
      <c r="P165" s="707">
        <v>0</v>
      </c>
      <c r="Q165" s="601">
        <v>0</v>
      </c>
      <c r="R165" s="601">
        <v>0</v>
      </c>
      <c r="S165" s="601">
        <v>0</v>
      </c>
      <c r="T165" s="601">
        <v>0</v>
      </c>
      <c r="U165" s="601">
        <v>0</v>
      </c>
      <c r="V165" s="601">
        <v>0</v>
      </c>
      <c r="W165" s="601">
        <v>0</v>
      </c>
      <c r="X165" s="601">
        <v>0</v>
      </c>
      <c r="Y165" s="601">
        <v>0</v>
      </c>
      <c r="Z165" s="601">
        <v>0</v>
      </c>
      <c r="AA165" s="601">
        <v>0</v>
      </c>
      <c r="AB165" s="601">
        <v>0</v>
      </c>
      <c r="AC165" s="601">
        <v>0</v>
      </c>
      <c r="AD165" s="601">
        <v>0</v>
      </c>
      <c r="AE165" s="601">
        <v>0</v>
      </c>
      <c r="AF165" s="601">
        <v>0</v>
      </c>
      <c r="AG165" s="601">
        <v>0</v>
      </c>
      <c r="AH165" s="601">
        <v>0</v>
      </c>
      <c r="AI165" s="707">
        <v>0</v>
      </c>
      <c r="AJ165" s="601">
        <v>0</v>
      </c>
      <c r="AK165" s="601">
        <v>0</v>
      </c>
      <c r="AL165" s="601">
        <v>0</v>
      </c>
      <c r="AM165" s="601">
        <v>0</v>
      </c>
      <c r="AN165" s="601">
        <v>0</v>
      </c>
      <c r="AO165" s="601">
        <v>0</v>
      </c>
      <c r="AP165" s="601">
        <v>0</v>
      </c>
      <c r="AQ165" s="601">
        <v>0</v>
      </c>
      <c r="AR165" s="601">
        <v>0</v>
      </c>
      <c r="AS165" s="601">
        <v>0</v>
      </c>
      <c r="AT165" s="601">
        <v>0</v>
      </c>
      <c r="AU165" s="601">
        <v>0</v>
      </c>
      <c r="AV165" s="602">
        <v>0</v>
      </c>
      <c r="AW165" s="602">
        <v>0</v>
      </c>
      <c r="AX165" s="602">
        <v>0</v>
      </c>
      <c r="AY165" s="602">
        <v>0</v>
      </c>
      <c r="AZ165" s="602">
        <v>0</v>
      </c>
      <c r="BA165" s="602">
        <v>0</v>
      </c>
      <c r="BB165" s="707">
        <v>0</v>
      </c>
      <c r="BC165" s="602">
        <v>0</v>
      </c>
      <c r="BD165" s="602">
        <v>0</v>
      </c>
      <c r="BE165" s="602">
        <v>0</v>
      </c>
      <c r="BF165" s="602">
        <v>0</v>
      </c>
      <c r="BG165" s="602">
        <v>0</v>
      </c>
      <c r="BH165" s="602">
        <v>0</v>
      </c>
      <c r="BI165" s="602">
        <v>0</v>
      </c>
      <c r="BJ165" s="602">
        <v>0</v>
      </c>
      <c r="BK165" s="602">
        <v>0</v>
      </c>
      <c r="BL165" s="602">
        <v>0</v>
      </c>
      <c r="BM165" s="602">
        <v>0</v>
      </c>
      <c r="BN165" s="602">
        <v>0</v>
      </c>
      <c r="BO165" s="602">
        <v>25519.93</v>
      </c>
      <c r="BP165" s="602">
        <v>25192.59</v>
      </c>
      <c r="BQ165" s="602">
        <v>28314.91</v>
      </c>
      <c r="BR165" s="602">
        <v>27597.279999999999</v>
      </c>
      <c r="BS165" s="602">
        <v>27269.940000000002</v>
      </c>
      <c r="BT165" s="602">
        <v>26892.239999999998</v>
      </c>
      <c r="BU165" s="707">
        <v>26205.58</v>
      </c>
      <c r="BV165" s="602">
        <v>0</v>
      </c>
      <c r="BW165" s="602">
        <v>0</v>
      </c>
      <c r="BX165" s="602">
        <v>0</v>
      </c>
      <c r="BY165" s="602">
        <v>0</v>
      </c>
      <c r="BZ165" s="602">
        <v>0</v>
      </c>
      <c r="CA165" s="602">
        <v>58250.560000000005</v>
      </c>
      <c r="CB165" s="602">
        <v>43905.119999999995</v>
      </c>
      <c r="CC165" s="602">
        <v>0</v>
      </c>
      <c r="CD165" s="602">
        <v>0</v>
      </c>
      <c r="CE165" s="602">
        <v>0</v>
      </c>
      <c r="CF165" s="602">
        <v>0</v>
      </c>
      <c r="CG165" s="602">
        <v>0</v>
      </c>
      <c r="CH165" s="602">
        <v>30870.68</v>
      </c>
      <c r="CI165" s="602">
        <v>30367.079999999998</v>
      </c>
      <c r="CJ165" s="602">
        <v>33187.24</v>
      </c>
      <c r="CK165" s="602">
        <v>33023.57</v>
      </c>
      <c r="CL165" s="602">
        <v>32394.07</v>
      </c>
      <c r="CM165" s="602">
        <v>32117.09</v>
      </c>
      <c r="CN165" s="707">
        <v>31478.11</v>
      </c>
      <c r="CO165" s="602">
        <v>0</v>
      </c>
      <c r="CP165" s="602">
        <v>0</v>
      </c>
      <c r="CQ165" s="602">
        <v>0</v>
      </c>
      <c r="CR165" s="602">
        <v>0</v>
      </c>
      <c r="CS165" s="602">
        <v>0</v>
      </c>
      <c r="CT165" s="602">
        <v>69600.000000000015</v>
      </c>
      <c r="CU165" s="602">
        <v>52550.76</v>
      </c>
      <c r="CV165" s="602">
        <v>0</v>
      </c>
      <c r="CW165" s="602">
        <v>0</v>
      </c>
      <c r="CX165" s="602">
        <v>0</v>
      </c>
      <c r="CY165" s="602">
        <v>0</v>
      </c>
      <c r="CZ165" s="602">
        <v>0</v>
      </c>
    </row>
    <row r="166" spans="1:104" x14ac:dyDescent="0.25">
      <c r="A166" s="183">
        <v>4608</v>
      </c>
      <c r="B166" s="183">
        <v>675151</v>
      </c>
      <c r="C166" s="27">
        <v>1015207</v>
      </c>
      <c r="D166" s="14">
        <v>1033316203</v>
      </c>
      <c r="F166" s="27" t="s">
        <v>1296</v>
      </c>
      <c r="G166" s="12" t="s">
        <v>744</v>
      </c>
      <c r="H166" s="27" t="s">
        <v>1313</v>
      </c>
      <c r="I166" s="12" t="s">
        <v>745</v>
      </c>
      <c r="J166" s="601">
        <v>0</v>
      </c>
      <c r="K166" s="601">
        <v>0</v>
      </c>
      <c r="L166" s="601">
        <v>0</v>
      </c>
      <c r="M166" s="601">
        <v>0</v>
      </c>
      <c r="N166" s="601">
        <v>0</v>
      </c>
      <c r="O166" s="601">
        <v>0</v>
      </c>
      <c r="P166" s="707">
        <v>0</v>
      </c>
      <c r="Q166" s="601">
        <v>0</v>
      </c>
      <c r="R166" s="601">
        <v>0</v>
      </c>
      <c r="S166" s="601">
        <v>0</v>
      </c>
      <c r="T166" s="601">
        <v>0</v>
      </c>
      <c r="U166" s="601">
        <v>0</v>
      </c>
      <c r="V166" s="601">
        <v>0</v>
      </c>
      <c r="W166" s="601">
        <v>0</v>
      </c>
      <c r="X166" s="601">
        <v>0</v>
      </c>
      <c r="Y166" s="601">
        <v>0</v>
      </c>
      <c r="Z166" s="601">
        <v>0</v>
      </c>
      <c r="AA166" s="601">
        <v>0</v>
      </c>
      <c r="AB166" s="601">
        <v>0</v>
      </c>
      <c r="AC166" s="601">
        <v>9257.11</v>
      </c>
      <c r="AD166" s="601">
        <v>9287.75</v>
      </c>
      <c r="AE166" s="601">
        <v>9877.5700000000015</v>
      </c>
      <c r="AF166" s="601">
        <v>9942.68</v>
      </c>
      <c r="AG166" s="601">
        <v>9758.84</v>
      </c>
      <c r="AH166" s="601">
        <v>9739.69</v>
      </c>
      <c r="AI166" s="707">
        <v>9536.7899999999991</v>
      </c>
      <c r="AJ166" s="601">
        <v>0</v>
      </c>
      <c r="AK166" s="601">
        <v>0</v>
      </c>
      <c r="AL166" s="601">
        <v>0</v>
      </c>
      <c r="AM166" s="601">
        <v>0</v>
      </c>
      <c r="AN166" s="601">
        <v>0</v>
      </c>
      <c r="AO166" s="601">
        <v>27012.440000000002</v>
      </c>
      <c r="AP166" s="601">
        <v>22176.550000000003</v>
      </c>
      <c r="AQ166" s="601">
        <v>0</v>
      </c>
      <c r="AR166" s="601">
        <v>0</v>
      </c>
      <c r="AS166" s="601">
        <v>0</v>
      </c>
      <c r="AT166" s="601">
        <v>0</v>
      </c>
      <c r="AU166" s="601">
        <v>0</v>
      </c>
      <c r="AV166" s="602">
        <v>0</v>
      </c>
      <c r="AW166" s="602">
        <v>0</v>
      </c>
      <c r="AX166" s="602">
        <v>0</v>
      </c>
      <c r="AY166" s="602">
        <v>0</v>
      </c>
      <c r="AZ166" s="602">
        <v>0</v>
      </c>
      <c r="BA166" s="602">
        <v>0</v>
      </c>
      <c r="BB166" s="707">
        <v>0</v>
      </c>
      <c r="BC166" s="602">
        <v>0</v>
      </c>
      <c r="BD166" s="602">
        <v>0</v>
      </c>
      <c r="BE166" s="602">
        <v>0</v>
      </c>
      <c r="BF166" s="602">
        <v>0</v>
      </c>
      <c r="BG166" s="602">
        <v>0</v>
      </c>
      <c r="BH166" s="602">
        <v>0</v>
      </c>
      <c r="BI166" s="602">
        <v>0</v>
      </c>
      <c r="BJ166" s="602">
        <v>0</v>
      </c>
      <c r="BK166" s="602">
        <v>0</v>
      </c>
      <c r="BL166" s="602">
        <v>0</v>
      </c>
      <c r="BM166" s="602">
        <v>0</v>
      </c>
      <c r="BN166" s="602">
        <v>0</v>
      </c>
      <c r="BO166" s="602">
        <v>0</v>
      </c>
      <c r="BP166" s="602">
        <v>0</v>
      </c>
      <c r="BQ166" s="602">
        <v>0</v>
      </c>
      <c r="BR166" s="602">
        <v>0</v>
      </c>
      <c r="BS166" s="602">
        <v>0</v>
      </c>
      <c r="BT166" s="602">
        <v>0</v>
      </c>
      <c r="BU166" s="707">
        <v>0</v>
      </c>
      <c r="BV166" s="602">
        <v>0</v>
      </c>
      <c r="BW166" s="602">
        <v>0</v>
      </c>
      <c r="BX166" s="602">
        <v>0</v>
      </c>
      <c r="BY166" s="602">
        <v>0</v>
      </c>
      <c r="BZ166" s="602">
        <v>0</v>
      </c>
      <c r="CA166" s="602">
        <v>0</v>
      </c>
      <c r="CB166" s="602">
        <v>0</v>
      </c>
      <c r="CC166" s="602">
        <v>0</v>
      </c>
      <c r="CD166" s="602">
        <v>0</v>
      </c>
      <c r="CE166" s="602">
        <v>0</v>
      </c>
      <c r="CF166" s="602">
        <v>0</v>
      </c>
      <c r="CG166" s="602">
        <v>0</v>
      </c>
      <c r="CH166" s="602">
        <v>12661.98</v>
      </c>
      <c r="CI166" s="602">
        <v>13129.24</v>
      </c>
      <c r="CJ166" s="602">
        <v>13699.91</v>
      </c>
      <c r="CK166" s="602">
        <v>13964.18</v>
      </c>
      <c r="CL166" s="602">
        <v>13895.24</v>
      </c>
      <c r="CM166" s="602">
        <v>13738.21</v>
      </c>
      <c r="CN166" s="707">
        <v>13410.710000000001</v>
      </c>
      <c r="CO166" s="602">
        <v>0</v>
      </c>
      <c r="CP166" s="602">
        <v>0</v>
      </c>
      <c r="CQ166" s="602">
        <v>0</v>
      </c>
      <c r="CR166" s="602">
        <v>0</v>
      </c>
      <c r="CS166" s="602">
        <v>0</v>
      </c>
      <c r="CT166" s="602">
        <v>37532.04</v>
      </c>
      <c r="CU166" s="602">
        <v>31288.809999999994</v>
      </c>
      <c r="CV166" s="602">
        <v>0</v>
      </c>
      <c r="CW166" s="602">
        <v>0</v>
      </c>
      <c r="CX166" s="602">
        <v>0</v>
      </c>
      <c r="CY166" s="602">
        <v>0</v>
      </c>
      <c r="CZ166" s="602">
        <v>0</v>
      </c>
    </row>
    <row r="167" spans="1:104" x14ac:dyDescent="0.25">
      <c r="A167" s="183">
        <v>5078</v>
      </c>
      <c r="B167" s="183">
        <v>675153</v>
      </c>
      <c r="C167" s="27">
        <v>1026276</v>
      </c>
      <c r="D167" s="14">
        <v>1588063820</v>
      </c>
      <c r="F167" s="27" t="s">
        <v>1293</v>
      </c>
      <c r="G167" s="12" t="s">
        <v>942</v>
      </c>
      <c r="H167" s="27" t="s">
        <v>1394</v>
      </c>
      <c r="I167" s="12" t="s">
        <v>943</v>
      </c>
      <c r="J167" s="601">
        <v>33678.449999999997</v>
      </c>
      <c r="K167" s="601">
        <v>34587.449999999997</v>
      </c>
      <c r="L167" s="601">
        <v>36869.040000000001</v>
      </c>
      <c r="M167" s="601">
        <v>37214.46</v>
      </c>
      <c r="N167" s="601">
        <v>36723.599999999999</v>
      </c>
      <c r="O167" s="601">
        <v>37559.879999999997</v>
      </c>
      <c r="P167" s="707">
        <v>36126.5</v>
      </c>
      <c r="Q167" s="601">
        <v>0</v>
      </c>
      <c r="R167" s="601">
        <v>0</v>
      </c>
      <c r="S167" s="601">
        <v>0</v>
      </c>
      <c r="T167" s="601">
        <v>0</v>
      </c>
      <c r="U167" s="601">
        <v>0</v>
      </c>
      <c r="V167" s="601">
        <v>99236.280000000013</v>
      </c>
      <c r="W167" s="601">
        <v>105828.33</v>
      </c>
      <c r="X167" s="601">
        <v>0</v>
      </c>
      <c r="Y167" s="601">
        <v>0</v>
      </c>
      <c r="Z167" s="601">
        <v>0</v>
      </c>
      <c r="AA167" s="601">
        <v>0</v>
      </c>
      <c r="AB167" s="601">
        <v>0</v>
      </c>
      <c r="AC167" s="601">
        <v>15671.16</v>
      </c>
      <c r="AD167" s="601">
        <v>15762.06</v>
      </c>
      <c r="AE167" s="601">
        <v>16925.579999999998</v>
      </c>
      <c r="AF167" s="601">
        <v>16252.92</v>
      </c>
      <c r="AG167" s="601">
        <v>16162.02</v>
      </c>
      <c r="AH167" s="601">
        <v>15789.33</v>
      </c>
      <c r="AI167" s="707">
        <v>15871.830000000002</v>
      </c>
      <c r="AJ167" s="601">
        <v>0</v>
      </c>
      <c r="AK167" s="601">
        <v>0</v>
      </c>
      <c r="AL167" s="601">
        <v>0</v>
      </c>
      <c r="AM167" s="601">
        <v>0</v>
      </c>
      <c r="AN167" s="601">
        <v>0</v>
      </c>
      <c r="AO167" s="601">
        <v>45645.600000000006</v>
      </c>
      <c r="AP167" s="601">
        <v>45756.090000000004</v>
      </c>
      <c r="AQ167" s="601">
        <v>0</v>
      </c>
      <c r="AR167" s="601">
        <v>0</v>
      </c>
      <c r="AS167" s="601">
        <v>0</v>
      </c>
      <c r="AT167" s="601">
        <v>0</v>
      </c>
      <c r="AU167" s="601">
        <v>0</v>
      </c>
      <c r="AV167" s="602">
        <v>0</v>
      </c>
      <c r="AW167" s="602">
        <v>0</v>
      </c>
      <c r="AX167" s="602">
        <v>0</v>
      </c>
      <c r="AY167" s="602">
        <v>0</v>
      </c>
      <c r="AZ167" s="602">
        <v>0</v>
      </c>
      <c r="BA167" s="602">
        <v>0</v>
      </c>
      <c r="BB167" s="707">
        <v>0</v>
      </c>
      <c r="BC167" s="602">
        <v>0</v>
      </c>
      <c r="BD167" s="602">
        <v>0</v>
      </c>
      <c r="BE167" s="602">
        <v>0</v>
      </c>
      <c r="BF167" s="602">
        <v>0</v>
      </c>
      <c r="BG167" s="602">
        <v>0</v>
      </c>
      <c r="BH167" s="602">
        <v>0</v>
      </c>
      <c r="BI167" s="602">
        <v>0</v>
      </c>
      <c r="BJ167" s="602">
        <v>0</v>
      </c>
      <c r="BK167" s="602">
        <v>0</v>
      </c>
      <c r="BL167" s="602">
        <v>0</v>
      </c>
      <c r="BM167" s="602">
        <v>0</v>
      </c>
      <c r="BN167" s="602">
        <v>0</v>
      </c>
      <c r="BO167" s="602">
        <v>0</v>
      </c>
      <c r="BP167" s="602">
        <v>0</v>
      </c>
      <c r="BQ167" s="602">
        <v>0</v>
      </c>
      <c r="BR167" s="602">
        <v>0</v>
      </c>
      <c r="BS167" s="602">
        <v>0</v>
      </c>
      <c r="BT167" s="602">
        <v>0</v>
      </c>
      <c r="BU167" s="707">
        <v>0</v>
      </c>
      <c r="BV167" s="602">
        <v>0</v>
      </c>
      <c r="BW167" s="602">
        <v>0</v>
      </c>
      <c r="BX167" s="602">
        <v>0</v>
      </c>
      <c r="BY167" s="602">
        <v>0</v>
      </c>
      <c r="BZ167" s="602">
        <v>0</v>
      </c>
      <c r="CA167" s="602">
        <v>0</v>
      </c>
      <c r="CB167" s="602">
        <v>0</v>
      </c>
      <c r="CC167" s="602">
        <v>0</v>
      </c>
      <c r="CD167" s="602">
        <v>0</v>
      </c>
      <c r="CE167" s="602">
        <v>0</v>
      </c>
      <c r="CF167" s="602">
        <v>0</v>
      </c>
      <c r="CG167" s="602">
        <v>0</v>
      </c>
      <c r="CH167" s="602">
        <v>0</v>
      </c>
      <c r="CI167" s="602">
        <v>0</v>
      </c>
      <c r="CJ167" s="602">
        <v>0</v>
      </c>
      <c r="CK167" s="602">
        <v>0</v>
      </c>
      <c r="CL167" s="602">
        <v>0</v>
      </c>
      <c r="CM167" s="602">
        <v>0</v>
      </c>
      <c r="CN167" s="707">
        <v>0</v>
      </c>
      <c r="CO167" s="602">
        <v>0</v>
      </c>
      <c r="CP167" s="602">
        <v>0</v>
      </c>
      <c r="CQ167" s="602">
        <v>0</v>
      </c>
      <c r="CR167" s="602">
        <v>0</v>
      </c>
      <c r="CS167" s="602">
        <v>0</v>
      </c>
      <c r="CT167" s="602">
        <v>0</v>
      </c>
      <c r="CU167" s="602">
        <v>0</v>
      </c>
      <c r="CV167" s="602">
        <v>0</v>
      </c>
      <c r="CW167" s="602">
        <v>0</v>
      </c>
      <c r="CX167" s="602">
        <v>0</v>
      </c>
      <c r="CY167" s="602">
        <v>0</v>
      </c>
      <c r="CZ167" s="602">
        <v>0</v>
      </c>
    </row>
    <row r="168" spans="1:104" x14ac:dyDescent="0.25">
      <c r="A168" s="183">
        <v>5302</v>
      </c>
      <c r="B168" s="183">
        <v>675159</v>
      </c>
      <c r="C168" s="27">
        <v>1025756</v>
      </c>
      <c r="D168" s="14">
        <v>1801217997</v>
      </c>
      <c r="F168" s="27" t="s">
        <v>1274</v>
      </c>
      <c r="G168" s="12" t="s">
        <v>1081</v>
      </c>
      <c r="H168" s="27" t="s">
        <v>1289</v>
      </c>
      <c r="I168" s="12" t="s">
        <v>1082</v>
      </c>
      <c r="J168" s="601">
        <v>0</v>
      </c>
      <c r="K168" s="601">
        <v>0</v>
      </c>
      <c r="L168" s="601">
        <v>0</v>
      </c>
      <c r="M168" s="601">
        <v>0</v>
      </c>
      <c r="N168" s="601">
        <v>0</v>
      </c>
      <c r="O168" s="601">
        <v>0</v>
      </c>
      <c r="P168" s="707">
        <v>0</v>
      </c>
      <c r="Q168" s="601">
        <v>0</v>
      </c>
      <c r="R168" s="601">
        <v>0</v>
      </c>
      <c r="S168" s="601">
        <v>0</v>
      </c>
      <c r="T168" s="601">
        <v>0</v>
      </c>
      <c r="U168" s="601">
        <v>0</v>
      </c>
      <c r="V168" s="601">
        <v>0</v>
      </c>
      <c r="W168" s="601">
        <v>0</v>
      </c>
      <c r="X168" s="601">
        <v>0</v>
      </c>
      <c r="Y168" s="601">
        <v>0</v>
      </c>
      <c r="Z168" s="601">
        <v>0</v>
      </c>
      <c r="AA168" s="601">
        <v>0</v>
      </c>
      <c r="AB168" s="601">
        <v>0</v>
      </c>
      <c r="AC168" s="601">
        <v>0</v>
      </c>
      <c r="AD168" s="601">
        <v>0</v>
      </c>
      <c r="AE168" s="601">
        <v>0</v>
      </c>
      <c r="AF168" s="601">
        <v>0</v>
      </c>
      <c r="AG168" s="601">
        <v>0</v>
      </c>
      <c r="AH168" s="601">
        <v>0</v>
      </c>
      <c r="AI168" s="707">
        <v>0</v>
      </c>
      <c r="AJ168" s="601">
        <v>0</v>
      </c>
      <c r="AK168" s="601">
        <v>0</v>
      </c>
      <c r="AL168" s="601">
        <v>0</v>
      </c>
      <c r="AM168" s="601">
        <v>0</v>
      </c>
      <c r="AN168" s="601">
        <v>0</v>
      </c>
      <c r="AO168" s="601">
        <v>0</v>
      </c>
      <c r="AP168" s="601">
        <v>0</v>
      </c>
      <c r="AQ168" s="601">
        <v>0</v>
      </c>
      <c r="AR168" s="601">
        <v>0</v>
      </c>
      <c r="AS168" s="601">
        <v>0</v>
      </c>
      <c r="AT168" s="601">
        <v>0</v>
      </c>
      <c r="AU168" s="601">
        <v>0</v>
      </c>
      <c r="AV168" s="602">
        <v>0</v>
      </c>
      <c r="AW168" s="602">
        <v>0</v>
      </c>
      <c r="AX168" s="602">
        <v>0</v>
      </c>
      <c r="AY168" s="602">
        <v>0</v>
      </c>
      <c r="AZ168" s="602">
        <v>0</v>
      </c>
      <c r="BA168" s="602">
        <v>0</v>
      </c>
      <c r="BB168" s="707">
        <v>0</v>
      </c>
      <c r="BC168" s="602">
        <v>0</v>
      </c>
      <c r="BD168" s="602">
        <v>0</v>
      </c>
      <c r="BE168" s="602">
        <v>0</v>
      </c>
      <c r="BF168" s="602">
        <v>0</v>
      </c>
      <c r="BG168" s="602">
        <v>0</v>
      </c>
      <c r="BH168" s="602">
        <v>0</v>
      </c>
      <c r="BI168" s="602">
        <v>0</v>
      </c>
      <c r="BJ168" s="602">
        <v>0</v>
      </c>
      <c r="BK168" s="602">
        <v>0</v>
      </c>
      <c r="BL168" s="602">
        <v>0</v>
      </c>
      <c r="BM168" s="602">
        <v>0</v>
      </c>
      <c r="BN168" s="602">
        <v>0</v>
      </c>
      <c r="BO168" s="602">
        <v>22884.829999999998</v>
      </c>
      <c r="BP168" s="602">
        <v>22591.29</v>
      </c>
      <c r="BQ168" s="602">
        <v>25391.21</v>
      </c>
      <c r="BR168" s="602">
        <v>24747.679999999997</v>
      </c>
      <c r="BS168" s="602">
        <v>24454.14</v>
      </c>
      <c r="BT168" s="602">
        <v>24115.439999999995</v>
      </c>
      <c r="BU168" s="707">
        <v>23511.98</v>
      </c>
      <c r="BV168" s="602">
        <v>0</v>
      </c>
      <c r="BW168" s="602">
        <v>0</v>
      </c>
      <c r="BX168" s="602">
        <v>0</v>
      </c>
      <c r="BY168" s="602">
        <v>0</v>
      </c>
      <c r="BZ168" s="602">
        <v>0</v>
      </c>
      <c r="CA168" s="602">
        <v>67038.36</v>
      </c>
      <c r="CB168" s="602">
        <v>69670.51999999999</v>
      </c>
      <c r="CC168" s="602">
        <v>0</v>
      </c>
      <c r="CD168" s="602">
        <v>0</v>
      </c>
      <c r="CE168" s="602">
        <v>0</v>
      </c>
      <c r="CF168" s="602">
        <v>0</v>
      </c>
      <c r="CG168" s="602">
        <v>0</v>
      </c>
      <c r="CH168" s="602">
        <v>27683.079999999998</v>
      </c>
      <c r="CI168" s="602">
        <v>27231.48</v>
      </c>
      <c r="CJ168" s="602">
        <v>29760.439999999995</v>
      </c>
      <c r="CK168" s="602">
        <v>29613.669999999995</v>
      </c>
      <c r="CL168" s="602">
        <v>29049.17</v>
      </c>
      <c r="CM168" s="602">
        <v>28800.789999999997</v>
      </c>
      <c r="CN168" s="707">
        <v>28242.41</v>
      </c>
      <c r="CO168" s="602">
        <v>0</v>
      </c>
      <c r="CP168" s="602">
        <v>0</v>
      </c>
      <c r="CQ168" s="602">
        <v>0</v>
      </c>
      <c r="CR168" s="602">
        <v>0</v>
      </c>
      <c r="CS168" s="602">
        <v>0</v>
      </c>
      <c r="CT168" s="602">
        <v>80100</v>
      </c>
      <c r="CU168" s="602">
        <v>83109.91</v>
      </c>
      <c r="CV168" s="602">
        <v>0</v>
      </c>
      <c r="CW168" s="602">
        <v>0</v>
      </c>
      <c r="CX168" s="602">
        <v>0</v>
      </c>
      <c r="CY168" s="602">
        <v>0</v>
      </c>
      <c r="CZ168" s="602">
        <v>0</v>
      </c>
    </row>
    <row r="169" spans="1:104" x14ac:dyDescent="0.25">
      <c r="A169" s="183">
        <v>5321</v>
      </c>
      <c r="B169" s="183">
        <v>675162</v>
      </c>
      <c r="C169" s="27">
        <v>1026035</v>
      </c>
      <c r="D169" s="14">
        <v>1245285808</v>
      </c>
      <c r="F169" s="27" t="s">
        <v>1408</v>
      </c>
      <c r="G169" s="12" t="s">
        <v>1089</v>
      </c>
      <c r="H169" s="27" t="s">
        <v>1428</v>
      </c>
      <c r="I169" s="12" t="s">
        <v>1090</v>
      </c>
      <c r="J169" s="601">
        <v>0</v>
      </c>
      <c r="K169" s="601">
        <v>0</v>
      </c>
      <c r="L169" s="601">
        <v>0</v>
      </c>
      <c r="M169" s="601">
        <v>0</v>
      </c>
      <c r="N169" s="601">
        <v>0</v>
      </c>
      <c r="O169" s="601">
        <v>0</v>
      </c>
      <c r="P169" s="707">
        <v>0</v>
      </c>
      <c r="Q169" s="601">
        <v>0</v>
      </c>
      <c r="R169" s="601">
        <v>0</v>
      </c>
      <c r="S169" s="601">
        <v>0</v>
      </c>
      <c r="T169" s="601">
        <v>0</v>
      </c>
      <c r="U169" s="601">
        <v>0</v>
      </c>
      <c r="V169" s="601">
        <v>0</v>
      </c>
      <c r="W169" s="601">
        <v>0</v>
      </c>
      <c r="X169" s="601">
        <v>0</v>
      </c>
      <c r="Y169" s="601">
        <v>0</v>
      </c>
      <c r="Z169" s="601">
        <v>0</v>
      </c>
      <c r="AA169" s="601">
        <v>0</v>
      </c>
      <c r="AB169" s="601">
        <v>0</v>
      </c>
      <c r="AC169" s="601">
        <v>20524.150000000001</v>
      </c>
      <c r="AD169" s="601">
        <v>21455.7</v>
      </c>
      <c r="AE169" s="601">
        <v>22146.850000000002</v>
      </c>
      <c r="AF169" s="601">
        <v>23649.35</v>
      </c>
      <c r="AG169" s="601">
        <v>22146.850000000002</v>
      </c>
      <c r="AH169" s="601">
        <v>23739.500000000004</v>
      </c>
      <c r="AI169" s="707">
        <v>24292.44</v>
      </c>
      <c r="AJ169" s="601">
        <v>0</v>
      </c>
      <c r="AK169" s="601">
        <v>0</v>
      </c>
      <c r="AL169" s="601">
        <v>0</v>
      </c>
      <c r="AM169" s="601">
        <v>0</v>
      </c>
      <c r="AN169" s="601">
        <v>0</v>
      </c>
      <c r="AO169" s="601">
        <v>47289.439999999995</v>
      </c>
      <c r="AP169" s="601">
        <v>51555.659999999996</v>
      </c>
      <c r="AQ169" s="601">
        <v>0</v>
      </c>
      <c r="AR169" s="601">
        <v>0</v>
      </c>
      <c r="AS169" s="601">
        <v>0</v>
      </c>
      <c r="AT169" s="601">
        <v>0</v>
      </c>
      <c r="AU169" s="601">
        <v>0</v>
      </c>
      <c r="AV169" s="602">
        <v>26023.3</v>
      </c>
      <c r="AW169" s="602">
        <v>27225.300000000003</v>
      </c>
      <c r="AX169" s="602">
        <v>28607.600000000002</v>
      </c>
      <c r="AY169" s="602">
        <v>27585.9</v>
      </c>
      <c r="AZ169" s="602">
        <v>27976.55</v>
      </c>
      <c r="BA169" s="602">
        <v>27826.3</v>
      </c>
      <c r="BB169" s="707">
        <v>27954.14</v>
      </c>
      <c r="BC169" s="602">
        <v>0</v>
      </c>
      <c r="BD169" s="602">
        <v>0</v>
      </c>
      <c r="BE169" s="602">
        <v>0</v>
      </c>
      <c r="BF169" s="602">
        <v>0</v>
      </c>
      <c r="BG169" s="602">
        <v>0</v>
      </c>
      <c r="BH169" s="602">
        <v>60363.839999999997</v>
      </c>
      <c r="BI169" s="602">
        <v>61838.239999999998</v>
      </c>
      <c r="BJ169" s="602">
        <v>0</v>
      </c>
      <c r="BK169" s="602">
        <v>0</v>
      </c>
      <c r="BL169" s="602">
        <v>0</v>
      </c>
      <c r="BM169" s="602">
        <v>0</v>
      </c>
      <c r="BN169" s="602">
        <v>0</v>
      </c>
      <c r="BO169" s="602">
        <v>30651</v>
      </c>
      <c r="BP169" s="602">
        <v>33866.35</v>
      </c>
      <c r="BQ169" s="602">
        <v>36240.300000000003</v>
      </c>
      <c r="BR169" s="602">
        <v>36300.400000000001</v>
      </c>
      <c r="BS169" s="602">
        <v>35759.5</v>
      </c>
      <c r="BT169" s="602">
        <v>36901.4</v>
      </c>
      <c r="BU169" s="707">
        <v>37163.85</v>
      </c>
      <c r="BV169" s="602">
        <v>0</v>
      </c>
      <c r="BW169" s="602">
        <v>0</v>
      </c>
      <c r="BX169" s="602">
        <v>0</v>
      </c>
      <c r="BY169" s="602">
        <v>0</v>
      </c>
      <c r="BZ169" s="602">
        <v>0</v>
      </c>
      <c r="CA169" s="602">
        <v>74302.48000000001</v>
      </c>
      <c r="CB169" s="602">
        <v>80788.959999999992</v>
      </c>
      <c r="CC169" s="602">
        <v>0</v>
      </c>
      <c r="CD169" s="602">
        <v>0</v>
      </c>
      <c r="CE169" s="602">
        <v>0</v>
      </c>
      <c r="CF169" s="602">
        <v>0</v>
      </c>
      <c r="CG169" s="602">
        <v>0</v>
      </c>
      <c r="CH169" s="602">
        <v>0</v>
      </c>
      <c r="CI169" s="602">
        <v>0</v>
      </c>
      <c r="CJ169" s="602">
        <v>0</v>
      </c>
      <c r="CK169" s="602">
        <v>0</v>
      </c>
      <c r="CL169" s="602">
        <v>0</v>
      </c>
      <c r="CM169" s="602">
        <v>0</v>
      </c>
      <c r="CN169" s="707">
        <v>0</v>
      </c>
      <c r="CO169" s="602">
        <v>0</v>
      </c>
      <c r="CP169" s="602">
        <v>0</v>
      </c>
      <c r="CQ169" s="602">
        <v>0</v>
      </c>
      <c r="CR169" s="602">
        <v>0</v>
      </c>
      <c r="CS169" s="602">
        <v>0</v>
      </c>
      <c r="CT169" s="602">
        <v>0</v>
      </c>
      <c r="CU169" s="602">
        <v>0</v>
      </c>
      <c r="CV169" s="602">
        <v>0</v>
      </c>
      <c r="CW169" s="602">
        <v>0</v>
      </c>
      <c r="CX169" s="602">
        <v>0</v>
      </c>
      <c r="CY169" s="602">
        <v>0</v>
      </c>
      <c r="CZ169" s="602">
        <v>0</v>
      </c>
    </row>
    <row r="170" spans="1:104" x14ac:dyDescent="0.25">
      <c r="A170" s="183">
        <v>5323</v>
      </c>
      <c r="B170" s="183">
        <v>675170</v>
      </c>
      <c r="C170" s="27">
        <v>1026569</v>
      </c>
      <c r="D170" s="14">
        <v>1912028598</v>
      </c>
      <c r="F170" s="27" t="s">
        <v>1408</v>
      </c>
      <c r="G170" s="12" t="s">
        <v>1091</v>
      </c>
      <c r="H170" s="27" t="s">
        <v>1428</v>
      </c>
      <c r="I170" s="12" t="s">
        <v>1092</v>
      </c>
      <c r="J170" s="601">
        <v>0</v>
      </c>
      <c r="K170" s="601">
        <v>0</v>
      </c>
      <c r="L170" s="601">
        <v>0</v>
      </c>
      <c r="M170" s="601">
        <v>0</v>
      </c>
      <c r="N170" s="601">
        <v>0</v>
      </c>
      <c r="O170" s="601">
        <v>0</v>
      </c>
      <c r="P170" s="707">
        <v>0</v>
      </c>
      <c r="Q170" s="601">
        <v>0</v>
      </c>
      <c r="R170" s="601">
        <v>0</v>
      </c>
      <c r="S170" s="601">
        <v>0</v>
      </c>
      <c r="T170" s="601">
        <v>0</v>
      </c>
      <c r="U170" s="601">
        <v>0</v>
      </c>
      <c r="V170" s="601">
        <v>0</v>
      </c>
      <c r="W170" s="601">
        <v>0</v>
      </c>
      <c r="X170" s="601">
        <v>0</v>
      </c>
      <c r="Y170" s="601">
        <v>0</v>
      </c>
      <c r="Z170" s="601">
        <v>0</v>
      </c>
      <c r="AA170" s="601">
        <v>0</v>
      </c>
      <c r="AB170" s="601">
        <v>0</v>
      </c>
      <c r="AC170" s="601">
        <v>8756.06</v>
      </c>
      <c r="AD170" s="601">
        <v>9153.48</v>
      </c>
      <c r="AE170" s="601">
        <v>9448.34</v>
      </c>
      <c r="AF170" s="601">
        <v>10089.34</v>
      </c>
      <c r="AG170" s="601">
        <v>9448.34</v>
      </c>
      <c r="AH170" s="601">
        <v>10127.800000000001</v>
      </c>
      <c r="AI170" s="707">
        <v>10362.959999999999</v>
      </c>
      <c r="AJ170" s="601">
        <v>0</v>
      </c>
      <c r="AK170" s="601">
        <v>0</v>
      </c>
      <c r="AL170" s="601">
        <v>0</v>
      </c>
      <c r="AM170" s="601">
        <v>0</v>
      </c>
      <c r="AN170" s="601">
        <v>0</v>
      </c>
      <c r="AO170" s="601">
        <v>25885.42</v>
      </c>
      <c r="AP170" s="601">
        <v>28196.86</v>
      </c>
      <c r="AQ170" s="601">
        <v>0</v>
      </c>
      <c r="AR170" s="601">
        <v>0</v>
      </c>
      <c r="AS170" s="601">
        <v>0</v>
      </c>
      <c r="AT170" s="601">
        <v>0</v>
      </c>
      <c r="AU170" s="601">
        <v>0</v>
      </c>
      <c r="AV170" s="602">
        <v>11102.12</v>
      </c>
      <c r="AW170" s="602">
        <v>11614.920000000002</v>
      </c>
      <c r="AX170" s="602">
        <v>12204.64</v>
      </c>
      <c r="AY170" s="602">
        <v>11768.76</v>
      </c>
      <c r="AZ170" s="602">
        <v>11935.42</v>
      </c>
      <c r="BA170" s="602">
        <v>11871.32</v>
      </c>
      <c r="BB170" s="707">
        <v>11924.98</v>
      </c>
      <c r="BC170" s="602">
        <v>0</v>
      </c>
      <c r="BD170" s="602">
        <v>0</v>
      </c>
      <c r="BE170" s="602">
        <v>0</v>
      </c>
      <c r="BF170" s="602">
        <v>0</v>
      </c>
      <c r="BG170" s="602">
        <v>0</v>
      </c>
      <c r="BH170" s="602">
        <v>33042.120000000003</v>
      </c>
      <c r="BI170" s="602">
        <v>33819.630000000005</v>
      </c>
      <c r="BJ170" s="602">
        <v>0</v>
      </c>
      <c r="BK170" s="602">
        <v>0</v>
      </c>
      <c r="BL170" s="602">
        <v>0</v>
      </c>
      <c r="BM170" s="602">
        <v>0</v>
      </c>
      <c r="BN170" s="602">
        <v>0</v>
      </c>
      <c r="BO170" s="602">
        <v>13076.4</v>
      </c>
      <c r="BP170" s="602">
        <v>14448.140000000001</v>
      </c>
      <c r="BQ170" s="602">
        <v>15460.92</v>
      </c>
      <c r="BR170" s="602">
        <v>15486.56</v>
      </c>
      <c r="BS170" s="602">
        <v>15255.800000000001</v>
      </c>
      <c r="BT170" s="602">
        <v>15742.960000000001</v>
      </c>
      <c r="BU170" s="707">
        <v>15853.8</v>
      </c>
      <c r="BV170" s="602">
        <v>0</v>
      </c>
      <c r="BW170" s="602">
        <v>0</v>
      </c>
      <c r="BX170" s="602">
        <v>0</v>
      </c>
      <c r="BY170" s="602">
        <v>0</v>
      </c>
      <c r="BZ170" s="602">
        <v>0</v>
      </c>
      <c r="CA170" s="602">
        <v>40671.889999999992</v>
      </c>
      <c r="CB170" s="602">
        <v>44184.98</v>
      </c>
      <c r="CC170" s="602">
        <v>0</v>
      </c>
      <c r="CD170" s="602">
        <v>0</v>
      </c>
      <c r="CE170" s="602">
        <v>0</v>
      </c>
      <c r="CF170" s="602">
        <v>0</v>
      </c>
      <c r="CG170" s="602">
        <v>0</v>
      </c>
      <c r="CH170" s="602">
        <v>0</v>
      </c>
      <c r="CI170" s="602">
        <v>0</v>
      </c>
      <c r="CJ170" s="602">
        <v>0</v>
      </c>
      <c r="CK170" s="602">
        <v>0</v>
      </c>
      <c r="CL170" s="602">
        <v>0</v>
      </c>
      <c r="CM170" s="602">
        <v>0</v>
      </c>
      <c r="CN170" s="707">
        <v>0</v>
      </c>
      <c r="CO170" s="602">
        <v>0</v>
      </c>
      <c r="CP170" s="602">
        <v>0</v>
      </c>
      <c r="CQ170" s="602">
        <v>0</v>
      </c>
      <c r="CR170" s="602">
        <v>0</v>
      </c>
      <c r="CS170" s="602">
        <v>0</v>
      </c>
      <c r="CT170" s="602">
        <v>0</v>
      </c>
      <c r="CU170" s="602">
        <v>0</v>
      </c>
      <c r="CV170" s="602">
        <v>0</v>
      </c>
      <c r="CW170" s="602">
        <v>0</v>
      </c>
      <c r="CX170" s="602">
        <v>0</v>
      </c>
      <c r="CY170" s="602">
        <v>0</v>
      </c>
      <c r="CZ170" s="602">
        <v>0</v>
      </c>
    </row>
    <row r="171" spans="1:104" x14ac:dyDescent="0.25">
      <c r="A171" s="183">
        <v>4283</v>
      </c>
      <c r="B171" s="183">
        <v>675182</v>
      </c>
      <c r="C171" s="27">
        <v>1015200</v>
      </c>
      <c r="D171" s="14">
        <v>1306042973</v>
      </c>
      <c r="F171" s="27" t="s">
        <v>1272</v>
      </c>
      <c r="G171" s="12" t="s">
        <v>186</v>
      </c>
      <c r="H171" s="27" t="s">
        <v>1420</v>
      </c>
      <c r="I171" s="12" t="s">
        <v>187</v>
      </c>
      <c r="J171" s="601">
        <v>7542.84</v>
      </c>
      <c r="K171" s="601">
        <v>7747.98</v>
      </c>
      <c r="L171" s="601">
        <v>7913.67</v>
      </c>
      <c r="M171" s="601">
        <v>7858.44</v>
      </c>
      <c r="N171" s="601">
        <v>7440.2699999999995</v>
      </c>
      <c r="O171" s="601">
        <v>7740.0899999999992</v>
      </c>
      <c r="P171" s="707">
        <v>7342.02</v>
      </c>
      <c r="Q171" s="601">
        <v>0</v>
      </c>
      <c r="R171" s="601">
        <v>0</v>
      </c>
      <c r="S171" s="601">
        <v>0</v>
      </c>
      <c r="T171" s="601">
        <v>0</v>
      </c>
      <c r="U171" s="601">
        <v>0</v>
      </c>
      <c r="V171" s="601">
        <v>21998.68</v>
      </c>
      <c r="W171" s="601">
        <v>17220.55</v>
      </c>
      <c r="X171" s="601">
        <v>0</v>
      </c>
      <c r="Y171" s="601">
        <v>0</v>
      </c>
      <c r="Z171" s="601">
        <v>0</v>
      </c>
      <c r="AA171" s="601">
        <v>0</v>
      </c>
      <c r="AB171" s="601">
        <v>0</v>
      </c>
      <c r="AC171" s="601">
        <v>0</v>
      </c>
      <c r="AD171" s="601">
        <v>0</v>
      </c>
      <c r="AE171" s="601">
        <v>0</v>
      </c>
      <c r="AF171" s="601">
        <v>0</v>
      </c>
      <c r="AG171" s="601">
        <v>0</v>
      </c>
      <c r="AH171" s="601">
        <v>0</v>
      </c>
      <c r="AI171" s="707">
        <v>0</v>
      </c>
      <c r="AJ171" s="601">
        <v>0</v>
      </c>
      <c r="AK171" s="601">
        <v>0</v>
      </c>
      <c r="AL171" s="601">
        <v>0</v>
      </c>
      <c r="AM171" s="601">
        <v>0</v>
      </c>
      <c r="AN171" s="601">
        <v>0</v>
      </c>
      <c r="AO171" s="601">
        <v>0</v>
      </c>
      <c r="AP171" s="601">
        <v>0</v>
      </c>
      <c r="AQ171" s="601">
        <v>0</v>
      </c>
      <c r="AR171" s="601">
        <v>0</v>
      </c>
      <c r="AS171" s="601">
        <v>0</v>
      </c>
      <c r="AT171" s="601">
        <v>0</v>
      </c>
      <c r="AU171" s="601">
        <v>0</v>
      </c>
      <c r="AV171" s="602">
        <v>0</v>
      </c>
      <c r="AW171" s="602">
        <v>0</v>
      </c>
      <c r="AX171" s="602">
        <v>0</v>
      </c>
      <c r="AY171" s="602">
        <v>0</v>
      </c>
      <c r="AZ171" s="602">
        <v>0</v>
      </c>
      <c r="BA171" s="602">
        <v>0</v>
      </c>
      <c r="BB171" s="707">
        <v>0</v>
      </c>
      <c r="BC171" s="602">
        <v>0</v>
      </c>
      <c r="BD171" s="602">
        <v>0</v>
      </c>
      <c r="BE171" s="602">
        <v>0</v>
      </c>
      <c r="BF171" s="602">
        <v>0</v>
      </c>
      <c r="BG171" s="602">
        <v>0</v>
      </c>
      <c r="BH171" s="602">
        <v>0</v>
      </c>
      <c r="BI171" s="602">
        <v>0</v>
      </c>
      <c r="BJ171" s="602">
        <v>0</v>
      </c>
      <c r="BK171" s="602">
        <v>0</v>
      </c>
      <c r="BL171" s="602">
        <v>0</v>
      </c>
      <c r="BM171" s="602">
        <v>0</v>
      </c>
      <c r="BN171" s="602">
        <v>0</v>
      </c>
      <c r="BO171" s="602">
        <v>5396.76</v>
      </c>
      <c r="BP171" s="602">
        <v>5665.0199999999995</v>
      </c>
      <c r="BQ171" s="602">
        <v>5878.0499999999993</v>
      </c>
      <c r="BR171" s="602">
        <v>5807.04</v>
      </c>
      <c r="BS171" s="602">
        <v>6051.63</v>
      </c>
      <c r="BT171" s="602">
        <v>6169.98</v>
      </c>
      <c r="BU171" s="707">
        <v>5993.7599999999993</v>
      </c>
      <c r="BV171" s="602">
        <v>0</v>
      </c>
      <c r="BW171" s="602">
        <v>0</v>
      </c>
      <c r="BX171" s="602">
        <v>0</v>
      </c>
      <c r="BY171" s="602">
        <v>0</v>
      </c>
      <c r="BZ171" s="602">
        <v>0</v>
      </c>
      <c r="CA171" s="602">
        <v>16059.560000000001</v>
      </c>
      <c r="CB171" s="602">
        <v>13465.05</v>
      </c>
      <c r="CC171" s="602">
        <v>0</v>
      </c>
      <c r="CD171" s="602">
        <v>0</v>
      </c>
      <c r="CE171" s="602">
        <v>0</v>
      </c>
      <c r="CF171" s="602">
        <v>0</v>
      </c>
      <c r="CG171" s="602">
        <v>0</v>
      </c>
      <c r="CH171" s="602">
        <v>0</v>
      </c>
      <c r="CI171" s="602">
        <v>0</v>
      </c>
      <c r="CJ171" s="602">
        <v>0</v>
      </c>
      <c r="CK171" s="602">
        <v>0</v>
      </c>
      <c r="CL171" s="602">
        <v>0</v>
      </c>
      <c r="CM171" s="602">
        <v>0</v>
      </c>
      <c r="CN171" s="707">
        <v>0</v>
      </c>
      <c r="CO171" s="602">
        <v>0</v>
      </c>
      <c r="CP171" s="602">
        <v>0</v>
      </c>
      <c r="CQ171" s="602">
        <v>0</v>
      </c>
      <c r="CR171" s="602">
        <v>0</v>
      </c>
      <c r="CS171" s="602">
        <v>0</v>
      </c>
      <c r="CT171" s="602">
        <v>0</v>
      </c>
      <c r="CU171" s="602">
        <v>0</v>
      </c>
      <c r="CV171" s="602">
        <v>0</v>
      </c>
      <c r="CW171" s="602">
        <v>0</v>
      </c>
      <c r="CX171" s="602">
        <v>0</v>
      </c>
      <c r="CY171" s="602">
        <v>0</v>
      </c>
      <c r="CZ171" s="602">
        <v>0</v>
      </c>
    </row>
    <row r="172" spans="1:104" x14ac:dyDescent="0.25">
      <c r="A172" s="183">
        <v>5269</v>
      </c>
      <c r="B172" s="183">
        <v>675185</v>
      </c>
      <c r="C172" s="27">
        <v>1025666</v>
      </c>
      <c r="D172" s="14">
        <v>1982033585</v>
      </c>
      <c r="F172" s="27" t="s">
        <v>1293</v>
      </c>
      <c r="G172" s="12" t="s">
        <v>1069</v>
      </c>
      <c r="H172" s="27" t="s">
        <v>1356</v>
      </c>
      <c r="I172" s="12" t="s">
        <v>1070</v>
      </c>
      <c r="J172" s="601">
        <v>33752.549999999996</v>
      </c>
      <c r="K172" s="601">
        <v>34663.549999999996</v>
      </c>
      <c r="L172" s="601">
        <v>36950.159999999996</v>
      </c>
      <c r="M172" s="601">
        <v>37296.339999999997</v>
      </c>
      <c r="N172" s="601">
        <v>36804.400000000001</v>
      </c>
      <c r="O172" s="601">
        <v>37642.519999999997</v>
      </c>
      <c r="P172" s="707">
        <v>36205.660000000003</v>
      </c>
      <c r="Q172" s="601">
        <v>0</v>
      </c>
      <c r="R172" s="601">
        <v>0</v>
      </c>
      <c r="S172" s="601">
        <v>0</v>
      </c>
      <c r="T172" s="601">
        <v>0</v>
      </c>
      <c r="U172" s="601">
        <v>0</v>
      </c>
      <c r="V172" s="601">
        <v>77723.51999999999</v>
      </c>
      <c r="W172" s="601">
        <v>82779.150000000023</v>
      </c>
      <c r="X172" s="601">
        <v>0</v>
      </c>
      <c r="Y172" s="601">
        <v>0</v>
      </c>
      <c r="Z172" s="601">
        <v>0</v>
      </c>
      <c r="AA172" s="601">
        <v>0</v>
      </c>
      <c r="AB172" s="601">
        <v>0</v>
      </c>
      <c r="AC172" s="601">
        <v>15705.64</v>
      </c>
      <c r="AD172" s="601">
        <v>15796.739999999998</v>
      </c>
      <c r="AE172" s="601">
        <v>16962.82</v>
      </c>
      <c r="AF172" s="601">
        <v>16288.679999999998</v>
      </c>
      <c r="AG172" s="601">
        <v>16197.58</v>
      </c>
      <c r="AH172" s="601">
        <v>15824.07</v>
      </c>
      <c r="AI172" s="707">
        <v>15906.61</v>
      </c>
      <c r="AJ172" s="601">
        <v>0</v>
      </c>
      <c r="AK172" s="601">
        <v>0</v>
      </c>
      <c r="AL172" s="601">
        <v>0</v>
      </c>
      <c r="AM172" s="601">
        <v>0</v>
      </c>
      <c r="AN172" s="601">
        <v>0</v>
      </c>
      <c r="AO172" s="601">
        <v>35750.400000000001</v>
      </c>
      <c r="AP172" s="601">
        <v>35789.969999999994</v>
      </c>
      <c r="AQ172" s="601">
        <v>0</v>
      </c>
      <c r="AR172" s="601">
        <v>0</v>
      </c>
      <c r="AS172" s="601">
        <v>0</v>
      </c>
      <c r="AT172" s="601">
        <v>0</v>
      </c>
      <c r="AU172" s="601">
        <v>0</v>
      </c>
      <c r="AV172" s="602">
        <v>0</v>
      </c>
      <c r="AW172" s="602">
        <v>0</v>
      </c>
      <c r="AX172" s="602">
        <v>0</v>
      </c>
      <c r="AY172" s="602">
        <v>0</v>
      </c>
      <c r="AZ172" s="602">
        <v>0</v>
      </c>
      <c r="BA172" s="602">
        <v>0</v>
      </c>
      <c r="BB172" s="707">
        <v>0</v>
      </c>
      <c r="BC172" s="602">
        <v>0</v>
      </c>
      <c r="BD172" s="602">
        <v>0</v>
      </c>
      <c r="BE172" s="602">
        <v>0</v>
      </c>
      <c r="BF172" s="602">
        <v>0</v>
      </c>
      <c r="BG172" s="602">
        <v>0</v>
      </c>
      <c r="BH172" s="602">
        <v>0</v>
      </c>
      <c r="BI172" s="602">
        <v>0</v>
      </c>
      <c r="BJ172" s="602">
        <v>0</v>
      </c>
      <c r="BK172" s="602">
        <v>0</v>
      </c>
      <c r="BL172" s="602">
        <v>0</v>
      </c>
      <c r="BM172" s="602">
        <v>0</v>
      </c>
      <c r="BN172" s="602">
        <v>0</v>
      </c>
      <c r="BO172" s="602">
        <v>0</v>
      </c>
      <c r="BP172" s="602">
        <v>0</v>
      </c>
      <c r="BQ172" s="602">
        <v>0</v>
      </c>
      <c r="BR172" s="602">
        <v>0</v>
      </c>
      <c r="BS172" s="602">
        <v>0</v>
      </c>
      <c r="BT172" s="602">
        <v>0</v>
      </c>
      <c r="BU172" s="707">
        <v>0</v>
      </c>
      <c r="BV172" s="602">
        <v>0</v>
      </c>
      <c r="BW172" s="602">
        <v>0</v>
      </c>
      <c r="BX172" s="602">
        <v>0</v>
      </c>
      <c r="BY172" s="602">
        <v>0</v>
      </c>
      <c r="BZ172" s="602">
        <v>0</v>
      </c>
      <c r="CA172" s="602">
        <v>0</v>
      </c>
      <c r="CB172" s="602">
        <v>0</v>
      </c>
      <c r="CC172" s="602">
        <v>0</v>
      </c>
      <c r="CD172" s="602">
        <v>0</v>
      </c>
      <c r="CE172" s="602">
        <v>0</v>
      </c>
      <c r="CF172" s="602">
        <v>0</v>
      </c>
      <c r="CG172" s="602">
        <v>0</v>
      </c>
      <c r="CH172" s="602">
        <v>0</v>
      </c>
      <c r="CI172" s="602">
        <v>0</v>
      </c>
      <c r="CJ172" s="602">
        <v>0</v>
      </c>
      <c r="CK172" s="602">
        <v>0</v>
      </c>
      <c r="CL172" s="602">
        <v>0</v>
      </c>
      <c r="CM172" s="602">
        <v>0</v>
      </c>
      <c r="CN172" s="707">
        <v>0</v>
      </c>
      <c r="CO172" s="602">
        <v>0</v>
      </c>
      <c r="CP172" s="602">
        <v>0</v>
      </c>
      <c r="CQ172" s="602">
        <v>0</v>
      </c>
      <c r="CR172" s="602">
        <v>0</v>
      </c>
      <c r="CS172" s="602">
        <v>0</v>
      </c>
      <c r="CT172" s="602">
        <v>0</v>
      </c>
      <c r="CU172" s="602">
        <v>0</v>
      </c>
      <c r="CV172" s="602">
        <v>0</v>
      </c>
      <c r="CW172" s="602">
        <v>0</v>
      </c>
      <c r="CX172" s="602">
        <v>0</v>
      </c>
      <c r="CY172" s="602">
        <v>0</v>
      </c>
      <c r="CZ172" s="602">
        <v>0</v>
      </c>
    </row>
    <row r="173" spans="1:104" x14ac:dyDescent="0.25">
      <c r="A173" s="183">
        <v>4589</v>
      </c>
      <c r="B173" s="183">
        <v>675196</v>
      </c>
      <c r="C173" s="27">
        <v>1013345</v>
      </c>
      <c r="D173" s="14">
        <v>1932220076</v>
      </c>
      <c r="F173" s="27" t="s">
        <v>1298</v>
      </c>
      <c r="G173" s="12" t="s">
        <v>736</v>
      </c>
      <c r="H173" s="27" t="s">
        <v>1356</v>
      </c>
      <c r="I173" s="12" t="s">
        <v>737</v>
      </c>
      <c r="J173" s="601">
        <v>0</v>
      </c>
      <c r="K173" s="601">
        <v>0</v>
      </c>
      <c r="L173" s="601">
        <v>0</v>
      </c>
      <c r="M173" s="601">
        <v>0</v>
      </c>
      <c r="N173" s="601">
        <v>0</v>
      </c>
      <c r="O173" s="601">
        <v>0</v>
      </c>
      <c r="P173" s="707">
        <v>0</v>
      </c>
      <c r="Q173" s="601">
        <v>0</v>
      </c>
      <c r="R173" s="601">
        <v>0</v>
      </c>
      <c r="S173" s="601">
        <v>0</v>
      </c>
      <c r="T173" s="601">
        <v>0</v>
      </c>
      <c r="U173" s="601">
        <v>0</v>
      </c>
      <c r="V173" s="601">
        <v>0</v>
      </c>
      <c r="W173" s="601">
        <v>0</v>
      </c>
      <c r="X173" s="601">
        <v>0</v>
      </c>
      <c r="Y173" s="601">
        <v>0</v>
      </c>
      <c r="Z173" s="601">
        <v>0</v>
      </c>
      <c r="AA173" s="601">
        <v>0</v>
      </c>
      <c r="AB173" s="601">
        <v>0</v>
      </c>
      <c r="AC173" s="601">
        <v>0</v>
      </c>
      <c r="AD173" s="601">
        <v>0</v>
      </c>
      <c r="AE173" s="601">
        <v>0</v>
      </c>
      <c r="AF173" s="601">
        <v>0</v>
      </c>
      <c r="AG173" s="601">
        <v>0</v>
      </c>
      <c r="AH173" s="601">
        <v>0</v>
      </c>
      <c r="AI173" s="707">
        <v>0</v>
      </c>
      <c r="AJ173" s="601">
        <v>0</v>
      </c>
      <c r="AK173" s="601">
        <v>0</v>
      </c>
      <c r="AL173" s="601">
        <v>0</v>
      </c>
      <c r="AM173" s="601">
        <v>0</v>
      </c>
      <c r="AN173" s="601">
        <v>0</v>
      </c>
      <c r="AO173" s="601">
        <v>0</v>
      </c>
      <c r="AP173" s="601">
        <v>0</v>
      </c>
      <c r="AQ173" s="601">
        <v>0</v>
      </c>
      <c r="AR173" s="601">
        <v>0</v>
      </c>
      <c r="AS173" s="601">
        <v>0</v>
      </c>
      <c r="AT173" s="601">
        <v>0</v>
      </c>
      <c r="AU173" s="601">
        <v>0</v>
      </c>
      <c r="AV173" s="602">
        <v>24004.12</v>
      </c>
      <c r="AW173" s="602">
        <v>24858.100000000002</v>
      </c>
      <c r="AX173" s="602">
        <v>26983.120000000003</v>
      </c>
      <c r="AY173" s="602">
        <v>27082.420000000002</v>
      </c>
      <c r="AZ173" s="602">
        <v>26638.880000000001</v>
      </c>
      <c r="BA173" s="602">
        <v>25930.54</v>
      </c>
      <c r="BB173" s="707">
        <v>26833.63</v>
      </c>
      <c r="BC173" s="602">
        <v>0</v>
      </c>
      <c r="BD173" s="602">
        <v>0</v>
      </c>
      <c r="BE173" s="602">
        <v>0</v>
      </c>
      <c r="BF173" s="602">
        <v>0</v>
      </c>
      <c r="BG173" s="602">
        <v>0</v>
      </c>
      <c r="BH173" s="602">
        <v>40099.5</v>
      </c>
      <c r="BI173" s="602">
        <v>42339.880000000005</v>
      </c>
      <c r="BJ173" s="602">
        <v>0</v>
      </c>
      <c r="BK173" s="602">
        <v>0</v>
      </c>
      <c r="BL173" s="602">
        <v>0</v>
      </c>
      <c r="BM173" s="602">
        <v>0</v>
      </c>
      <c r="BN173" s="602">
        <v>0</v>
      </c>
      <c r="BO173" s="602">
        <v>14901.62</v>
      </c>
      <c r="BP173" s="602">
        <v>15067.12</v>
      </c>
      <c r="BQ173" s="602">
        <v>17079.599999999999</v>
      </c>
      <c r="BR173" s="602">
        <v>16900.86</v>
      </c>
      <c r="BS173" s="602">
        <v>16556.62</v>
      </c>
      <c r="BT173" s="602">
        <v>15868.140000000001</v>
      </c>
      <c r="BU173" s="707">
        <v>16060.76</v>
      </c>
      <c r="BV173" s="602">
        <v>0</v>
      </c>
      <c r="BW173" s="602">
        <v>0</v>
      </c>
      <c r="BX173" s="602">
        <v>0</v>
      </c>
      <c r="BY173" s="602">
        <v>0</v>
      </c>
      <c r="BZ173" s="602">
        <v>0</v>
      </c>
      <c r="CA173" s="602">
        <v>24874.5</v>
      </c>
      <c r="CB173" s="602">
        <v>26219.959999999995</v>
      </c>
      <c r="CC173" s="602">
        <v>0</v>
      </c>
      <c r="CD173" s="602">
        <v>0</v>
      </c>
      <c r="CE173" s="602">
        <v>0</v>
      </c>
      <c r="CF173" s="602">
        <v>0</v>
      </c>
      <c r="CG173" s="602">
        <v>0</v>
      </c>
      <c r="CH173" s="602">
        <v>0</v>
      </c>
      <c r="CI173" s="602">
        <v>0</v>
      </c>
      <c r="CJ173" s="602">
        <v>0</v>
      </c>
      <c r="CK173" s="602">
        <v>0</v>
      </c>
      <c r="CL173" s="602">
        <v>0</v>
      </c>
      <c r="CM173" s="602">
        <v>0</v>
      </c>
      <c r="CN173" s="707">
        <v>0</v>
      </c>
      <c r="CO173" s="602">
        <v>0</v>
      </c>
      <c r="CP173" s="602">
        <v>0</v>
      </c>
      <c r="CQ173" s="602">
        <v>0</v>
      </c>
      <c r="CR173" s="602">
        <v>0</v>
      </c>
      <c r="CS173" s="602">
        <v>0</v>
      </c>
      <c r="CT173" s="602">
        <v>0</v>
      </c>
      <c r="CU173" s="602">
        <v>0</v>
      </c>
      <c r="CV173" s="602">
        <v>0</v>
      </c>
      <c r="CW173" s="602">
        <v>0</v>
      </c>
      <c r="CX173" s="602">
        <v>0</v>
      </c>
      <c r="CY173" s="602">
        <v>0</v>
      </c>
      <c r="CZ173" s="602">
        <v>0</v>
      </c>
    </row>
    <row r="174" spans="1:104" x14ac:dyDescent="0.25">
      <c r="A174" s="183">
        <v>5325</v>
      </c>
      <c r="B174" s="183">
        <v>675214</v>
      </c>
      <c r="C174" s="27">
        <v>1027774</v>
      </c>
      <c r="D174" s="14">
        <v>1912352766</v>
      </c>
      <c r="F174" s="27" t="s">
        <v>1279</v>
      </c>
      <c r="G174" s="12" t="s">
        <v>1093</v>
      </c>
      <c r="H174" s="27" t="s">
        <v>1371</v>
      </c>
      <c r="I174" s="12" t="s">
        <v>1094</v>
      </c>
      <c r="J174" s="601">
        <v>13547</v>
      </c>
      <c r="K174" s="601">
        <v>13265.25</v>
      </c>
      <c r="L174" s="601">
        <v>14961.5</v>
      </c>
      <c r="M174" s="601">
        <v>15404.25</v>
      </c>
      <c r="N174" s="601">
        <v>14576.25</v>
      </c>
      <c r="O174" s="601">
        <v>15047.75</v>
      </c>
      <c r="P174" s="707">
        <v>14323.25</v>
      </c>
      <c r="Q174" s="601">
        <v>0</v>
      </c>
      <c r="R174" s="601">
        <v>0</v>
      </c>
      <c r="S174" s="601">
        <v>0</v>
      </c>
      <c r="T174" s="601">
        <v>0</v>
      </c>
      <c r="U174" s="601">
        <v>0</v>
      </c>
      <c r="V174" s="601">
        <v>39521.600000000006</v>
      </c>
      <c r="W174" s="601">
        <v>33954.780000000006</v>
      </c>
      <c r="X174" s="601">
        <v>0</v>
      </c>
      <c r="Y174" s="601">
        <v>0</v>
      </c>
      <c r="Z174" s="601">
        <v>0</v>
      </c>
      <c r="AA174" s="601">
        <v>0</v>
      </c>
      <c r="AB174" s="601">
        <v>0</v>
      </c>
      <c r="AC174" s="601">
        <v>0</v>
      </c>
      <c r="AD174" s="601">
        <v>0</v>
      </c>
      <c r="AE174" s="601">
        <v>0</v>
      </c>
      <c r="AF174" s="601">
        <v>0</v>
      </c>
      <c r="AG174" s="601">
        <v>0</v>
      </c>
      <c r="AH174" s="601">
        <v>0</v>
      </c>
      <c r="AI174" s="707">
        <v>0</v>
      </c>
      <c r="AJ174" s="601">
        <v>0</v>
      </c>
      <c r="AK174" s="601">
        <v>0</v>
      </c>
      <c r="AL174" s="601">
        <v>0</v>
      </c>
      <c r="AM174" s="601">
        <v>0</v>
      </c>
      <c r="AN174" s="601">
        <v>0</v>
      </c>
      <c r="AO174" s="601">
        <v>0</v>
      </c>
      <c r="AP174" s="601">
        <v>0</v>
      </c>
      <c r="AQ174" s="601">
        <v>0</v>
      </c>
      <c r="AR174" s="601">
        <v>0</v>
      </c>
      <c r="AS174" s="601">
        <v>0</v>
      </c>
      <c r="AT174" s="601">
        <v>0</v>
      </c>
      <c r="AU174" s="601">
        <v>0</v>
      </c>
      <c r="AV174" s="602">
        <v>8676.75</v>
      </c>
      <c r="AW174" s="602">
        <v>8383.5</v>
      </c>
      <c r="AX174" s="602">
        <v>9527.75</v>
      </c>
      <c r="AY174" s="602">
        <v>9602.5</v>
      </c>
      <c r="AZ174" s="602">
        <v>9217.25</v>
      </c>
      <c r="BA174" s="602">
        <v>8814.75</v>
      </c>
      <c r="BB174" s="707">
        <v>8803.25</v>
      </c>
      <c r="BC174" s="602">
        <v>0</v>
      </c>
      <c r="BD174" s="602">
        <v>0</v>
      </c>
      <c r="BE174" s="602">
        <v>0</v>
      </c>
      <c r="BF174" s="602">
        <v>0</v>
      </c>
      <c r="BG174" s="602">
        <v>0</v>
      </c>
      <c r="BH174" s="602">
        <v>25154.560000000001</v>
      </c>
      <c r="BI174" s="602">
        <v>20772.099999999999</v>
      </c>
      <c r="BJ174" s="602">
        <v>0</v>
      </c>
      <c r="BK174" s="602">
        <v>0</v>
      </c>
      <c r="BL174" s="602">
        <v>0</v>
      </c>
      <c r="BM174" s="602">
        <v>0</v>
      </c>
      <c r="BN174" s="602">
        <v>0</v>
      </c>
      <c r="BO174" s="602">
        <v>0</v>
      </c>
      <c r="BP174" s="602">
        <v>0</v>
      </c>
      <c r="BQ174" s="602">
        <v>0</v>
      </c>
      <c r="BR174" s="602">
        <v>0</v>
      </c>
      <c r="BS174" s="602">
        <v>0</v>
      </c>
      <c r="BT174" s="602">
        <v>0</v>
      </c>
      <c r="BU174" s="707">
        <v>0</v>
      </c>
      <c r="BV174" s="602">
        <v>0</v>
      </c>
      <c r="BW174" s="602">
        <v>0</v>
      </c>
      <c r="BX174" s="602">
        <v>0</v>
      </c>
      <c r="BY174" s="602">
        <v>0</v>
      </c>
      <c r="BZ174" s="602">
        <v>0</v>
      </c>
      <c r="CA174" s="602">
        <v>0</v>
      </c>
      <c r="CB174" s="602">
        <v>0</v>
      </c>
      <c r="CC174" s="602">
        <v>0</v>
      </c>
      <c r="CD174" s="602">
        <v>0</v>
      </c>
      <c r="CE174" s="602">
        <v>0</v>
      </c>
      <c r="CF174" s="602">
        <v>0</v>
      </c>
      <c r="CG174" s="602">
        <v>0</v>
      </c>
      <c r="CH174" s="602">
        <v>18952</v>
      </c>
      <c r="CI174" s="602">
        <v>19366</v>
      </c>
      <c r="CJ174" s="602">
        <v>21855.75</v>
      </c>
      <c r="CK174" s="602">
        <v>21976.5</v>
      </c>
      <c r="CL174" s="602">
        <v>21648.75</v>
      </c>
      <c r="CM174" s="602">
        <v>21608.5</v>
      </c>
      <c r="CN174" s="707">
        <v>21137</v>
      </c>
      <c r="CO174" s="602">
        <v>0</v>
      </c>
      <c r="CP174" s="602">
        <v>0</v>
      </c>
      <c r="CQ174" s="602">
        <v>0</v>
      </c>
      <c r="CR174" s="602">
        <v>0</v>
      </c>
      <c r="CS174" s="602">
        <v>0</v>
      </c>
      <c r="CT174" s="602">
        <v>56929.599999999999</v>
      </c>
      <c r="CU174" s="602">
        <v>49202.9</v>
      </c>
      <c r="CV174" s="602">
        <v>0</v>
      </c>
      <c r="CW174" s="602">
        <v>0</v>
      </c>
      <c r="CX174" s="602">
        <v>0</v>
      </c>
      <c r="CY174" s="602">
        <v>0</v>
      </c>
      <c r="CZ174" s="602">
        <v>0</v>
      </c>
    </row>
    <row r="175" spans="1:104" x14ac:dyDescent="0.25">
      <c r="A175" s="183">
        <v>5034</v>
      </c>
      <c r="B175" s="183">
        <v>675217</v>
      </c>
      <c r="C175" s="27">
        <v>1013540</v>
      </c>
      <c r="D175" s="14">
        <v>1033191879</v>
      </c>
      <c r="F175" s="27" t="s">
        <v>1296</v>
      </c>
      <c r="G175" s="12" t="s">
        <v>312</v>
      </c>
      <c r="H175" s="27" t="s">
        <v>1462</v>
      </c>
      <c r="I175" s="12" t="s">
        <v>313</v>
      </c>
      <c r="J175" s="601">
        <v>0</v>
      </c>
      <c r="K175" s="601">
        <v>0</v>
      </c>
      <c r="L175" s="601">
        <v>0</v>
      </c>
      <c r="M175" s="601">
        <v>0</v>
      </c>
      <c r="N175" s="601">
        <v>0</v>
      </c>
      <c r="O175" s="601">
        <v>0</v>
      </c>
      <c r="P175" s="707">
        <v>0</v>
      </c>
      <c r="Q175" s="601">
        <v>0</v>
      </c>
      <c r="R175" s="601">
        <v>0</v>
      </c>
      <c r="S175" s="601">
        <v>0</v>
      </c>
      <c r="T175" s="601">
        <v>0</v>
      </c>
      <c r="U175" s="601">
        <v>0</v>
      </c>
      <c r="V175" s="601">
        <v>0</v>
      </c>
      <c r="W175" s="601">
        <v>0</v>
      </c>
      <c r="X175" s="601">
        <v>0</v>
      </c>
      <c r="Y175" s="601">
        <v>0</v>
      </c>
      <c r="Z175" s="601">
        <v>0</v>
      </c>
      <c r="AA175" s="601">
        <v>0</v>
      </c>
      <c r="AB175" s="601">
        <v>0</v>
      </c>
      <c r="AC175" s="601">
        <v>0</v>
      </c>
      <c r="AD175" s="601">
        <v>0</v>
      </c>
      <c r="AE175" s="601">
        <v>0</v>
      </c>
      <c r="AF175" s="601">
        <v>0</v>
      </c>
      <c r="AG175" s="601">
        <v>0</v>
      </c>
      <c r="AH175" s="601">
        <v>0</v>
      </c>
      <c r="AI175" s="707">
        <v>0</v>
      </c>
      <c r="AJ175" s="601">
        <v>0</v>
      </c>
      <c r="AK175" s="601">
        <v>0</v>
      </c>
      <c r="AL175" s="601">
        <v>0</v>
      </c>
      <c r="AM175" s="601">
        <v>0</v>
      </c>
      <c r="AN175" s="601">
        <v>0</v>
      </c>
      <c r="AO175" s="601">
        <v>33839.760000000002</v>
      </c>
      <c r="AP175" s="601">
        <v>26750.610000000008</v>
      </c>
      <c r="AQ175" s="601">
        <v>0</v>
      </c>
      <c r="AR175" s="601">
        <v>0</v>
      </c>
      <c r="AS175" s="601">
        <v>0</v>
      </c>
      <c r="AT175" s="601">
        <v>0</v>
      </c>
      <c r="AU175" s="601">
        <v>0</v>
      </c>
      <c r="AV175" s="602">
        <v>0</v>
      </c>
      <c r="AW175" s="602">
        <v>0</v>
      </c>
      <c r="AX175" s="602">
        <v>0</v>
      </c>
      <c r="AY175" s="602">
        <v>0</v>
      </c>
      <c r="AZ175" s="602">
        <v>0</v>
      </c>
      <c r="BA175" s="602">
        <v>0</v>
      </c>
      <c r="BB175" s="707">
        <v>0</v>
      </c>
      <c r="BC175" s="602">
        <v>0</v>
      </c>
      <c r="BD175" s="602">
        <v>0</v>
      </c>
      <c r="BE175" s="602">
        <v>0</v>
      </c>
      <c r="BF175" s="602">
        <v>0</v>
      </c>
      <c r="BG175" s="602">
        <v>0</v>
      </c>
      <c r="BH175" s="602">
        <v>0</v>
      </c>
      <c r="BI175" s="602">
        <v>0</v>
      </c>
      <c r="BJ175" s="602">
        <v>0</v>
      </c>
      <c r="BK175" s="602">
        <v>0</v>
      </c>
      <c r="BL175" s="602">
        <v>0</v>
      </c>
      <c r="BM175" s="602">
        <v>0</v>
      </c>
      <c r="BN175" s="602">
        <v>0</v>
      </c>
      <c r="BO175" s="602">
        <v>0</v>
      </c>
      <c r="BP175" s="602">
        <v>0</v>
      </c>
      <c r="BQ175" s="602">
        <v>0</v>
      </c>
      <c r="BR175" s="602">
        <v>0</v>
      </c>
      <c r="BS175" s="602">
        <v>0</v>
      </c>
      <c r="BT175" s="602">
        <v>0</v>
      </c>
      <c r="BU175" s="707">
        <v>0</v>
      </c>
      <c r="BV175" s="602">
        <v>0</v>
      </c>
      <c r="BW175" s="602">
        <v>0</v>
      </c>
      <c r="BX175" s="602">
        <v>0</v>
      </c>
      <c r="BY175" s="602">
        <v>0</v>
      </c>
      <c r="BZ175" s="602">
        <v>0</v>
      </c>
      <c r="CA175" s="602">
        <v>0</v>
      </c>
      <c r="CB175" s="602">
        <v>0</v>
      </c>
      <c r="CC175" s="602">
        <v>0</v>
      </c>
      <c r="CD175" s="602">
        <v>0</v>
      </c>
      <c r="CE175" s="602">
        <v>0</v>
      </c>
      <c r="CF175" s="602">
        <v>0</v>
      </c>
      <c r="CG175" s="602">
        <v>0</v>
      </c>
      <c r="CH175" s="602">
        <v>0</v>
      </c>
      <c r="CI175" s="602">
        <v>0</v>
      </c>
      <c r="CJ175" s="602">
        <v>0</v>
      </c>
      <c r="CK175" s="602">
        <v>0</v>
      </c>
      <c r="CL175" s="602">
        <v>0</v>
      </c>
      <c r="CM175" s="602">
        <v>0</v>
      </c>
      <c r="CN175" s="707">
        <v>0</v>
      </c>
      <c r="CO175" s="602">
        <v>0</v>
      </c>
      <c r="CP175" s="602">
        <v>0</v>
      </c>
      <c r="CQ175" s="602">
        <v>0</v>
      </c>
      <c r="CR175" s="602">
        <v>0</v>
      </c>
      <c r="CS175" s="602">
        <v>0</v>
      </c>
      <c r="CT175" s="602">
        <v>47018.159999999996</v>
      </c>
      <c r="CU175" s="602">
        <v>37732.350000000006</v>
      </c>
      <c r="CV175" s="602">
        <v>0</v>
      </c>
      <c r="CW175" s="602">
        <v>0</v>
      </c>
      <c r="CX175" s="602">
        <v>0</v>
      </c>
      <c r="CY175" s="602">
        <v>0</v>
      </c>
      <c r="CZ175" s="602">
        <v>0</v>
      </c>
    </row>
    <row r="176" spans="1:104" x14ac:dyDescent="0.25">
      <c r="A176" s="183">
        <v>5201</v>
      </c>
      <c r="B176" s="183">
        <v>675220</v>
      </c>
      <c r="C176" s="27">
        <v>1014242</v>
      </c>
      <c r="D176" s="14">
        <v>1447200118</v>
      </c>
      <c r="F176" s="27" t="s">
        <v>1277</v>
      </c>
      <c r="G176" s="12" t="s">
        <v>1017</v>
      </c>
      <c r="H176" s="27" t="s">
        <v>1371</v>
      </c>
      <c r="I176" s="12" t="s">
        <v>1018</v>
      </c>
      <c r="J176" s="601">
        <v>9781.2000000000007</v>
      </c>
      <c r="K176" s="601">
        <v>8515.7999999999993</v>
      </c>
      <c r="L176" s="601">
        <v>11063.7</v>
      </c>
      <c r="M176" s="601">
        <v>10362.600000000002</v>
      </c>
      <c r="N176" s="601">
        <v>10431.000000000002</v>
      </c>
      <c r="O176" s="601">
        <v>9781.2000000000007</v>
      </c>
      <c r="P176" s="707">
        <v>9805.3799999999992</v>
      </c>
      <c r="Q176" s="601">
        <v>0</v>
      </c>
      <c r="R176" s="601">
        <v>0</v>
      </c>
      <c r="S176" s="601">
        <v>0</v>
      </c>
      <c r="T176" s="601">
        <v>0</v>
      </c>
      <c r="U176" s="601">
        <v>0</v>
      </c>
      <c r="V176" s="601">
        <v>27832.569999999996</v>
      </c>
      <c r="W176" s="601">
        <v>23048.760000000002</v>
      </c>
      <c r="X176" s="601">
        <v>0</v>
      </c>
      <c r="Y176" s="601">
        <v>0</v>
      </c>
      <c r="Z176" s="601">
        <v>0</v>
      </c>
      <c r="AA176" s="601">
        <v>0</v>
      </c>
      <c r="AB176" s="601">
        <v>0</v>
      </c>
      <c r="AC176" s="601">
        <v>0</v>
      </c>
      <c r="AD176" s="601">
        <v>0</v>
      </c>
      <c r="AE176" s="601">
        <v>0</v>
      </c>
      <c r="AF176" s="601">
        <v>0</v>
      </c>
      <c r="AG176" s="601">
        <v>0</v>
      </c>
      <c r="AH176" s="601">
        <v>0</v>
      </c>
      <c r="AI176" s="707">
        <v>0</v>
      </c>
      <c r="AJ176" s="601">
        <v>0</v>
      </c>
      <c r="AK176" s="601">
        <v>0</v>
      </c>
      <c r="AL176" s="601">
        <v>0</v>
      </c>
      <c r="AM176" s="601">
        <v>0</v>
      </c>
      <c r="AN176" s="601">
        <v>0</v>
      </c>
      <c r="AO176" s="601">
        <v>0</v>
      </c>
      <c r="AP176" s="601">
        <v>0</v>
      </c>
      <c r="AQ176" s="601">
        <v>0</v>
      </c>
      <c r="AR176" s="601">
        <v>0</v>
      </c>
      <c r="AS176" s="601">
        <v>0</v>
      </c>
      <c r="AT176" s="601">
        <v>0</v>
      </c>
      <c r="AU176" s="601">
        <v>0</v>
      </c>
      <c r="AV176" s="602">
        <v>10807.2</v>
      </c>
      <c r="AW176" s="602">
        <v>9558.9</v>
      </c>
      <c r="AX176" s="602">
        <v>11867.400000000001</v>
      </c>
      <c r="AY176" s="602">
        <v>12089.7</v>
      </c>
      <c r="AZ176" s="602">
        <v>11799.000000000002</v>
      </c>
      <c r="BA176" s="602">
        <v>11935.800000000001</v>
      </c>
      <c r="BB176" s="707">
        <v>11402.080000000002</v>
      </c>
      <c r="BC176" s="602">
        <v>0</v>
      </c>
      <c r="BD176" s="602">
        <v>0</v>
      </c>
      <c r="BE176" s="602">
        <v>0</v>
      </c>
      <c r="BF176" s="602">
        <v>0</v>
      </c>
      <c r="BG176" s="602">
        <v>0</v>
      </c>
      <c r="BH176" s="602">
        <v>30555.85</v>
      </c>
      <c r="BI176" s="602">
        <v>27201.550000000003</v>
      </c>
      <c r="BJ176" s="602">
        <v>0</v>
      </c>
      <c r="BK176" s="602">
        <v>0</v>
      </c>
      <c r="BL176" s="602">
        <v>0</v>
      </c>
      <c r="BM176" s="602">
        <v>0</v>
      </c>
      <c r="BN176" s="602">
        <v>0</v>
      </c>
      <c r="BO176" s="602">
        <v>0</v>
      </c>
      <c r="BP176" s="602">
        <v>0</v>
      </c>
      <c r="BQ176" s="602">
        <v>0</v>
      </c>
      <c r="BR176" s="602">
        <v>0</v>
      </c>
      <c r="BS176" s="602">
        <v>0</v>
      </c>
      <c r="BT176" s="602">
        <v>0</v>
      </c>
      <c r="BU176" s="707">
        <v>0</v>
      </c>
      <c r="BV176" s="602">
        <v>0</v>
      </c>
      <c r="BW176" s="602">
        <v>0</v>
      </c>
      <c r="BX176" s="602">
        <v>0</v>
      </c>
      <c r="BY176" s="602">
        <v>0</v>
      </c>
      <c r="BZ176" s="602">
        <v>0</v>
      </c>
      <c r="CA176" s="602">
        <v>0</v>
      </c>
      <c r="CB176" s="602">
        <v>0</v>
      </c>
      <c r="CC176" s="602">
        <v>0</v>
      </c>
      <c r="CD176" s="602">
        <v>0</v>
      </c>
      <c r="CE176" s="602">
        <v>0</v>
      </c>
      <c r="CF176" s="602">
        <v>0</v>
      </c>
      <c r="CG176" s="602">
        <v>0</v>
      </c>
      <c r="CH176" s="602">
        <v>11764.800000000001</v>
      </c>
      <c r="CI176" s="602">
        <v>10516.5</v>
      </c>
      <c r="CJ176" s="602">
        <v>13440.6</v>
      </c>
      <c r="CK176" s="602">
        <v>12688.2</v>
      </c>
      <c r="CL176" s="602">
        <v>12500.100000000002</v>
      </c>
      <c r="CM176" s="602">
        <v>13098.6</v>
      </c>
      <c r="CN176" s="707">
        <v>11816.72</v>
      </c>
      <c r="CO176" s="602">
        <v>0</v>
      </c>
      <c r="CP176" s="602">
        <v>0</v>
      </c>
      <c r="CQ176" s="602">
        <v>0</v>
      </c>
      <c r="CR176" s="602">
        <v>0</v>
      </c>
      <c r="CS176" s="602">
        <v>0</v>
      </c>
      <c r="CT176" s="602">
        <v>33862.69</v>
      </c>
      <c r="CU176" s="602">
        <v>28852.91</v>
      </c>
      <c r="CV176" s="602">
        <v>0</v>
      </c>
      <c r="CW176" s="602">
        <v>0</v>
      </c>
      <c r="CX176" s="602">
        <v>0</v>
      </c>
      <c r="CY176" s="602">
        <v>0</v>
      </c>
      <c r="CZ176" s="602">
        <v>0</v>
      </c>
    </row>
    <row r="177" spans="1:104" x14ac:dyDescent="0.25">
      <c r="A177" s="183">
        <v>4807</v>
      </c>
      <c r="B177" s="183">
        <v>675222</v>
      </c>
      <c r="C177" s="27">
        <v>1004295</v>
      </c>
      <c r="D177" s="14">
        <v>1942296710</v>
      </c>
      <c r="F177" s="27" t="s">
        <v>1279</v>
      </c>
      <c r="G177" s="12" t="s">
        <v>829</v>
      </c>
      <c r="H177" s="27" t="s">
        <v>829</v>
      </c>
      <c r="I177" s="12" t="s">
        <v>830</v>
      </c>
      <c r="J177" s="601">
        <v>0</v>
      </c>
      <c r="K177" s="601">
        <v>0</v>
      </c>
      <c r="L177" s="601">
        <v>0</v>
      </c>
      <c r="M177" s="601">
        <v>0</v>
      </c>
      <c r="N177" s="601">
        <v>0</v>
      </c>
      <c r="O177" s="601">
        <v>0</v>
      </c>
      <c r="P177" s="707">
        <v>0</v>
      </c>
      <c r="Q177" s="601">
        <v>0</v>
      </c>
      <c r="R177" s="601">
        <v>0</v>
      </c>
      <c r="S177" s="601">
        <v>0</v>
      </c>
      <c r="T177" s="601">
        <v>0</v>
      </c>
      <c r="U177" s="601">
        <v>0</v>
      </c>
      <c r="V177" s="601">
        <v>17145.399999999998</v>
      </c>
      <c r="W177" s="601">
        <v>14744.389999999998</v>
      </c>
      <c r="X177" s="601">
        <v>0</v>
      </c>
      <c r="Y177" s="601">
        <v>0</v>
      </c>
      <c r="Z177" s="601">
        <v>0</v>
      </c>
      <c r="AA177" s="601">
        <v>0</v>
      </c>
      <c r="AB177" s="601">
        <v>0</v>
      </c>
      <c r="AC177" s="601">
        <v>0</v>
      </c>
      <c r="AD177" s="601">
        <v>0</v>
      </c>
      <c r="AE177" s="601">
        <v>0</v>
      </c>
      <c r="AF177" s="601">
        <v>0</v>
      </c>
      <c r="AG177" s="601">
        <v>0</v>
      </c>
      <c r="AH177" s="601">
        <v>0</v>
      </c>
      <c r="AI177" s="707">
        <v>0</v>
      </c>
      <c r="AJ177" s="601">
        <v>0</v>
      </c>
      <c r="AK177" s="601">
        <v>0</v>
      </c>
      <c r="AL177" s="601">
        <v>0</v>
      </c>
      <c r="AM177" s="601">
        <v>0</v>
      </c>
      <c r="AN177" s="601">
        <v>0</v>
      </c>
      <c r="AO177" s="601">
        <v>0</v>
      </c>
      <c r="AP177" s="601">
        <v>0</v>
      </c>
      <c r="AQ177" s="601">
        <v>0</v>
      </c>
      <c r="AR177" s="601">
        <v>0</v>
      </c>
      <c r="AS177" s="601">
        <v>0</v>
      </c>
      <c r="AT177" s="601">
        <v>0</v>
      </c>
      <c r="AU177" s="601">
        <v>0</v>
      </c>
      <c r="AV177" s="602">
        <v>0</v>
      </c>
      <c r="AW177" s="602">
        <v>0</v>
      </c>
      <c r="AX177" s="602">
        <v>0</v>
      </c>
      <c r="AY177" s="602">
        <v>0</v>
      </c>
      <c r="AZ177" s="602">
        <v>0</v>
      </c>
      <c r="BA177" s="602">
        <v>0</v>
      </c>
      <c r="BB177" s="707">
        <v>0</v>
      </c>
      <c r="BC177" s="602">
        <v>0</v>
      </c>
      <c r="BD177" s="602">
        <v>0</v>
      </c>
      <c r="BE177" s="602">
        <v>0</v>
      </c>
      <c r="BF177" s="602">
        <v>0</v>
      </c>
      <c r="BG177" s="602">
        <v>0</v>
      </c>
      <c r="BH177" s="602">
        <v>10912.640000000001</v>
      </c>
      <c r="BI177" s="602">
        <v>9020.130000000001</v>
      </c>
      <c r="BJ177" s="602">
        <v>0</v>
      </c>
      <c r="BK177" s="602">
        <v>0</v>
      </c>
      <c r="BL177" s="602">
        <v>0</v>
      </c>
      <c r="BM177" s="602">
        <v>0</v>
      </c>
      <c r="BN177" s="602">
        <v>0</v>
      </c>
      <c r="BO177" s="602">
        <v>0</v>
      </c>
      <c r="BP177" s="602">
        <v>0</v>
      </c>
      <c r="BQ177" s="602">
        <v>0</v>
      </c>
      <c r="BR177" s="602">
        <v>0</v>
      </c>
      <c r="BS177" s="602">
        <v>0</v>
      </c>
      <c r="BT177" s="602">
        <v>0</v>
      </c>
      <c r="BU177" s="707">
        <v>0</v>
      </c>
      <c r="BV177" s="602">
        <v>0</v>
      </c>
      <c r="BW177" s="602">
        <v>0</v>
      </c>
      <c r="BX177" s="602">
        <v>0</v>
      </c>
      <c r="BY177" s="602">
        <v>0</v>
      </c>
      <c r="BZ177" s="602">
        <v>0</v>
      </c>
      <c r="CA177" s="602">
        <v>0</v>
      </c>
      <c r="CB177" s="602">
        <v>0</v>
      </c>
      <c r="CC177" s="602">
        <v>0</v>
      </c>
      <c r="CD177" s="602">
        <v>0</v>
      </c>
      <c r="CE177" s="602">
        <v>0</v>
      </c>
      <c r="CF177" s="602">
        <v>0</v>
      </c>
      <c r="CG177" s="602">
        <v>0</v>
      </c>
      <c r="CH177" s="602">
        <v>0</v>
      </c>
      <c r="CI177" s="602">
        <v>0</v>
      </c>
      <c r="CJ177" s="602">
        <v>0</v>
      </c>
      <c r="CK177" s="602">
        <v>0</v>
      </c>
      <c r="CL177" s="602">
        <v>0</v>
      </c>
      <c r="CM177" s="602">
        <v>0</v>
      </c>
      <c r="CN177" s="707">
        <v>0</v>
      </c>
      <c r="CO177" s="602">
        <v>0</v>
      </c>
      <c r="CP177" s="602">
        <v>0</v>
      </c>
      <c r="CQ177" s="602">
        <v>0</v>
      </c>
      <c r="CR177" s="602">
        <v>0</v>
      </c>
      <c r="CS177" s="602">
        <v>0</v>
      </c>
      <c r="CT177" s="602">
        <v>24697.4</v>
      </c>
      <c r="CU177" s="602">
        <v>21365.65</v>
      </c>
      <c r="CV177" s="602">
        <v>0</v>
      </c>
      <c r="CW177" s="602">
        <v>0</v>
      </c>
      <c r="CX177" s="602">
        <v>0</v>
      </c>
      <c r="CY177" s="602">
        <v>0</v>
      </c>
      <c r="CZ177" s="602">
        <v>0</v>
      </c>
    </row>
    <row r="178" spans="1:104" x14ac:dyDescent="0.25">
      <c r="A178" s="183">
        <v>4701</v>
      </c>
      <c r="B178" s="183">
        <v>675226</v>
      </c>
      <c r="C178" s="27">
        <v>1025711</v>
      </c>
      <c r="D178" s="14">
        <v>1861813958</v>
      </c>
      <c r="F178" s="27" t="s">
        <v>1274</v>
      </c>
      <c r="G178" s="12" t="s">
        <v>786</v>
      </c>
      <c r="H178" s="27" t="s">
        <v>1290</v>
      </c>
      <c r="I178" s="12" t="s">
        <v>787</v>
      </c>
      <c r="J178" s="601">
        <v>0</v>
      </c>
      <c r="K178" s="601">
        <v>0</v>
      </c>
      <c r="L178" s="601">
        <v>0</v>
      </c>
      <c r="M178" s="601">
        <v>0</v>
      </c>
      <c r="N178" s="601">
        <v>0</v>
      </c>
      <c r="O178" s="601">
        <v>0</v>
      </c>
      <c r="P178" s="707">
        <v>0</v>
      </c>
      <c r="Q178" s="601">
        <v>0</v>
      </c>
      <c r="R178" s="601">
        <v>0</v>
      </c>
      <c r="S178" s="601">
        <v>0</v>
      </c>
      <c r="T178" s="601">
        <v>0</v>
      </c>
      <c r="U178" s="601">
        <v>0</v>
      </c>
      <c r="V178" s="601">
        <v>0</v>
      </c>
      <c r="W178" s="601">
        <v>0</v>
      </c>
      <c r="X178" s="601">
        <v>0</v>
      </c>
      <c r="Y178" s="601">
        <v>0</v>
      </c>
      <c r="Z178" s="601">
        <v>0</v>
      </c>
      <c r="AA178" s="601">
        <v>0</v>
      </c>
      <c r="AB178" s="601">
        <v>0</v>
      </c>
      <c r="AC178" s="601">
        <v>0</v>
      </c>
      <c r="AD178" s="601">
        <v>0</v>
      </c>
      <c r="AE178" s="601">
        <v>0</v>
      </c>
      <c r="AF178" s="601">
        <v>0</v>
      </c>
      <c r="AG178" s="601">
        <v>0</v>
      </c>
      <c r="AH178" s="601">
        <v>0</v>
      </c>
      <c r="AI178" s="707">
        <v>0</v>
      </c>
      <c r="AJ178" s="601">
        <v>0</v>
      </c>
      <c r="AK178" s="601">
        <v>0</v>
      </c>
      <c r="AL178" s="601">
        <v>0</v>
      </c>
      <c r="AM178" s="601">
        <v>0</v>
      </c>
      <c r="AN178" s="601">
        <v>0</v>
      </c>
      <c r="AO178" s="601">
        <v>0</v>
      </c>
      <c r="AP178" s="601">
        <v>0</v>
      </c>
      <c r="AQ178" s="601">
        <v>0</v>
      </c>
      <c r="AR178" s="601">
        <v>0</v>
      </c>
      <c r="AS178" s="601">
        <v>0</v>
      </c>
      <c r="AT178" s="601">
        <v>0</v>
      </c>
      <c r="AU178" s="601">
        <v>0</v>
      </c>
      <c r="AV178" s="602">
        <v>0</v>
      </c>
      <c r="AW178" s="602">
        <v>0</v>
      </c>
      <c r="AX178" s="602">
        <v>0</v>
      </c>
      <c r="AY178" s="602">
        <v>0</v>
      </c>
      <c r="AZ178" s="602">
        <v>0</v>
      </c>
      <c r="BA178" s="602">
        <v>0</v>
      </c>
      <c r="BB178" s="707">
        <v>0</v>
      </c>
      <c r="BC178" s="602">
        <v>0</v>
      </c>
      <c r="BD178" s="602">
        <v>0</v>
      </c>
      <c r="BE178" s="602">
        <v>0</v>
      </c>
      <c r="BF178" s="602">
        <v>0</v>
      </c>
      <c r="BG178" s="602">
        <v>0</v>
      </c>
      <c r="BH178" s="602">
        <v>0</v>
      </c>
      <c r="BI178" s="602">
        <v>0</v>
      </c>
      <c r="BJ178" s="602">
        <v>0</v>
      </c>
      <c r="BK178" s="602">
        <v>0</v>
      </c>
      <c r="BL178" s="602">
        <v>0</v>
      </c>
      <c r="BM178" s="602">
        <v>0</v>
      </c>
      <c r="BN178" s="602">
        <v>0</v>
      </c>
      <c r="BO178" s="602">
        <v>17614.629999999997</v>
      </c>
      <c r="BP178" s="602">
        <v>17388.689999999999</v>
      </c>
      <c r="BQ178" s="602">
        <v>19543.809999999998</v>
      </c>
      <c r="BR178" s="602">
        <v>19048.48</v>
      </c>
      <c r="BS178" s="602">
        <v>18822.54</v>
      </c>
      <c r="BT178" s="602">
        <v>18561.839999999997</v>
      </c>
      <c r="BU178" s="707">
        <v>18085.079999999998</v>
      </c>
      <c r="BV178" s="602">
        <v>0</v>
      </c>
      <c r="BW178" s="602">
        <v>0</v>
      </c>
      <c r="BX178" s="602">
        <v>0</v>
      </c>
      <c r="BY178" s="602">
        <v>0</v>
      </c>
      <c r="BZ178" s="602">
        <v>0</v>
      </c>
      <c r="CA178" s="602">
        <v>51659.710000000006</v>
      </c>
      <c r="CB178" s="602">
        <v>53697.299999999996</v>
      </c>
      <c r="CC178" s="602">
        <v>0</v>
      </c>
      <c r="CD178" s="602">
        <v>0</v>
      </c>
      <c r="CE178" s="602">
        <v>0</v>
      </c>
      <c r="CF178" s="602">
        <v>0</v>
      </c>
      <c r="CG178" s="602">
        <v>0</v>
      </c>
      <c r="CH178" s="602">
        <v>21307.879999999997</v>
      </c>
      <c r="CI178" s="602">
        <v>20960.28</v>
      </c>
      <c r="CJ178" s="602">
        <v>22906.84</v>
      </c>
      <c r="CK178" s="602">
        <v>22793.87</v>
      </c>
      <c r="CL178" s="602">
        <v>22359.369999999995</v>
      </c>
      <c r="CM178" s="602">
        <v>22168.19</v>
      </c>
      <c r="CN178" s="707">
        <v>21723.809999999998</v>
      </c>
      <c r="CO178" s="602">
        <v>0</v>
      </c>
      <c r="CP178" s="602">
        <v>0</v>
      </c>
      <c r="CQ178" s="602">
        <v>0</v>
      </c>
      <c r="CR178" s="602">
        <v>0</v>
      </c>
      <c r="CS178" s="602">
        <v>0</v>
      </c>
      <c r="CT178" s="602">
        <v>61725</v>
      </c>
      <c r="CU178" s="602">
        <v>64055.37</v>
      </c>
      <c r="CV178" s="602">
        <v>0</v>
      </c>
      <c r="CW178" s="602">
        <v>0</v>
      </c>
      <c r="CX178" s="602">
        <v>0</v>
      </c>
      <c r="CY178" s="602">
        <v>0</v>
      </c>
      <c r="CZ178" s="602">
        <v>0</v>
      </c>
    </row>
    <row r="179" spans="1:104" x14ac:dyDescent="0.25">
      <c r="A179" s="183">
        <v>5222</v>
      </c>
      <c r="B179" s="183">
        <v>675230</v>
      </c>
      <c r="C179" s="27">
        <v>1003354</v>
      </c>
      <c r="D179" s="14">
        <v>1326032186</v>
      </c>
      <c r="F179" s="27" t="s">
        <v>1296</v>
      </c>
      <c r="G179" s="12" t="s">
        <v>1037</v>
      </c>
      <c r="H179" s="27" t="s">
        <v>1371</v>
      </c>
      <c r="I179" s="12" t="s">
        <v>1038</v>
      </c>
      <c r="J179" s="601">
        <v>0</v>
      </c>
      <c r="K179" s="601">
        <v>0</v>
      </c>
      <c r="L179" s="601">
        <v>0</v>
      </c>
      <c r="M179" s="601">
        <v>0</v>
      </c>
      <c r="N179" s="601">
        <v>0</v>
      </c>
      <c r="O179" s="601">
        <v>0</v>
      </c>
      <c r="P179" s="707">
        <v>0</v>
      </c>
      <c r="Q179" s="601">
        <v>0</v>
      </c>
      <c r="R179" s="601">
        <v>0</v>
      </c>
      <c r="S179" s="601">
        <v>0</v>
      </c>
      <c r="T179" s="601">
        <v>0</v>
      </c>
      <c r="U179" s="601">
        <v>0</v>
      </c>
      <c r="V179" s="601">
        <v>0</v>
      </c>
      <c r="W179" s="601">
        <v>0</v>
      </c>
      <c r="X179" s="601">
        <v>0</v>
      </c>
      <c r="Y179" s="601">
        <v>0</v>
      </c>
      <c r="Z179" s="601">
        <v>0</v>
      </c>
      <c r="AA179" s="601">
        <v>0</v>
      </c>
      <c r="AB179" s="601">
        <v>0</v>
      </c>
      <c r="AC179" s="601">
        <v>9281.2799999999988</v>
      </c>
      <c r="AD179" s="601">
        <v>9312</v>
      </c>
      <c r="AE179" s="601">
        <v>9903.36</v>
      </c>
      <c r="AF179" s="601">
        <v>9968.64</v>
      </c>
      <c r="AG179" s="601">
        <v>9784.32</v>
      </c>
      <c r="AH179" s="601">
        <v>9765.119999999999</v>
      </c>
      <c r="AI179" s="707">
        <v>9584.7000000000007</v>
      </c>
      <c r="AJ179" s="601">
        <v>0</v>
      </c>
      <c r="AK179" s="601">
        <v>0</v>
      </c>
      <c r="AL179" s="601">
        <v>0</v>
      </c>
      <c r="AM179" s="601">
        <v>0</v>
      </c>
      <c r="AN179" s="601">
        <v>0</v>
      </c>
      <c r="AO179" s="601">
        <v>21001.43</v>
      </c>
      <c r="AP179" s="601">
        <v>21901.15</v>
      </c>
      <c r="AQ179" s="601">
        <v>0</v>
      </c>
      <c r="AR179" s="601">
        <v>0</v>
      </c>
      <c r="AS179" s="601">
        <v>0</v>
      </c>
      <c r="AT179" s="601">
        <v>0</v>
      </c>
      <c r="AU179" s="601">
        <v>0</v>
      </c>
      <c r="AV179" s="602">
        <v>0</v>
      </c>
      <c r="AW179" s="602">
        <v>0</v>
      </c>
      <c r="AX179" s="602">
        <v>0</v>
      </c>
      <c r="AY179" s="602">
        <v>0</v>
      </c>
      <c r="AZ179" s="602">
        <v>0</v>
      </c>
      <c r="BA179" s="602">
        <v>0</v>
      </c>
      <c r="BB179" s="707">
        <v>0</v>
      </c>
      <c r="BC179" s="602">
        <v>0</v>
      </c>
      <c r="BD179" s="602">
        <v>0</v>
      </c>
      <c r="BE179" s="602">
        <v>0</v>
      </c>
      <c r="BF179" s="602">
        <v>0</v>
      </c>
      <c r="BG179" s="602">
        <v>0</v>
      </c>
      <c r="BH179" s="602">
        <v>0</v>
      </c>
      <c r="BI179" s="602">
        <v>0</v>
      </c>
      <c r="BJ179" s="602">
        <v>0</v>
      </c>
      <c r="BK179" s="602">
        <v>0</v>
      </c>
      <c r="BL179" s="602">
        <v>0</v>
      </c>
      <c r="BM179" s="602">
        <v>0</v>
      </c>
      <c r="BN179" s="602">
        <v>0</v>
      </c>
      <c r="BO179" s="602">
        <v>0</v>
      </c>
      <c r="BP179" s="602">
        <v>0</v>
      </c>
      <c r="BQ179" s="602">
        <v>0</v>
      </c>
      <c r="BR179" s="602">
        <v>0</v>
      </c>
      <c r="BS179" s="602">
        <v>0</v>
      </c>
      <c r="BT179" s="602">
        <v>0</v>
      </c>
      <c r="BU179" s="707">
        <v>0</v>
      </c>
      <c r="BV179" s="602">
        <v>0</v>
      </c>
      <c r="BW179" s="602">
        <v>0</v>
      </c>
      <c r="BX179" s="602">
        <v>0</v>
      </c>
      <c r="BY179" s="602">
        <v>0</v>
      </c>
      <c r="BZ179" s="602">
        <v>0</v>
      </c>
      <c r="CA179" s="602">
        <v>0</v>
      </c>
      <c r="CB179" s="602">
        <v>0</v>
      </c>
      <c r="CC179" s="602">
        <v>0</v>
      </c>
      <c r="CD179" s="602">
        <v>0</v>
      </c>
      <c r="CE179" s="602">
        <v>0</v>
      </c>
      <c r="CF179" s="602">
        <v>0</v>
      </c>
      <c r="CG179" s="602">
        <v>0</v>
      </c>
      <c r="CH179" s="602">
        <v>12695.039999999999</v>
      </c>
      <c r="CI179" s="602">
        <v>13163.519999999999</v>
      </c>
      <c r="CJ179" s="602">
        <v>13735.679999999998</v>
      </c>
      <c r="CK179" s="602">
        <v>14000.64</v>
      </c>
      <c r="CL179" s="602">
        <v>13931.519999999999</v>
      </c>
      <c r="CM179" s="602">
        <v>13774.079999999998</v>
      </c>
      <c r="CN179" s="707">
        <v>13478.16</v>
      </c>
      <c r="CO179" s="602">
        <v>0</v>
      </c>
      <c r="CP179" s="602">
        <v>0</v>
      </c>
      <c r="CQ179" s="602">
        <v>0</v>
      </c>
      <c r="CR179" s="602">
        <v>0</v>
      </c>
      <c r="CS179" s="602">
        <v>0</v>
      </c>
      <c r="CT179" s="602">
        <v>29180.129999999997</v>
      </c>
      <c r="CU179" s="602">
        <v>30945.37</v>
      </c>
      <c r="CV179" s="602">
        <v>0</v>
      </c>
      <c r="CW179" s="602">
        <v>0</v>
      </c>
      <c r="CX179" s="602">
        <v>0</v>
      </c>
      <c r="CY179" s="602">
        <v>0</v>
      </c>
      <c r="CZ179" s="602">
        <v>0</v>
      </c>
    </row>
    <row r="180" spans="1:104" x14ac:dyDescent="0.25">
      <c r="A180" s="183">
        <v>4823</v>
      </c>
      <c r="B180" s="183">
        <v>675231</v>
      </c>
      <c r="C180" s="27">
        <v>1014494</v>
      </c>
      <c r="D180" s="14">
        <v>1487723839</v>
      </c>
      <c r="F180" s="27" t="s">
        <v>1279</v>
      </c>
      <c r="G180" s="12" t="s">
        <v>278</v>
      </c>
      <c r="H180" s="27" t="s">
        <v>1484</v>
      </c>
      <c r="I180" s="12" t="s">
        <v>279</v>
      </c>
      <c r="J180" s="601">
        <v>0</v>
      </c>
      <c r="K180" s="601">
        <v>0</v>
      </c>
      <c r="L180" s="601">
        <v>0</v>
      </c>
      <c r="M180" s="601">
        <v>0</v>
      </c>
      <c r="N180" s="601">
        <v>0</v>
      </c>
      <c r="O180" s="601">
        <v>0</v>
      </c>
      <c r="P180" s="707">
        <v>0</v>
      </c>
      <c r="Q180" s="601">
        <v>0</v>
      </c>
      <c r="R180" s="601">
        <v>0</v>
      </c>
      <c r="S180" s="601">
        <v>0</v>
      </c>
      <c r="T180" s="601">
        <v>0</v>
      </c>
      <c r="U180" s="601">
        <v>0</v>
      </c>
      <c r="V180" s="601">
        <v>35671.15</v>
      </c>
      <c r="W180" s="601">
        <v>50613.030000000013</v>
      </c>
      <c r="X180" s="601">
        <v>0</v>
      </c>
      <c r="Y180" s="601">
        <v>0</v>
      </c>
      <c r="Z180" s="601">
        <v>0</v>
      </c>
      <c r="AA180" s="601">
        <v>0</v>
      </c>
      <c r="AB180" s="601">
        <v>0</v>
      </c>
      <c r="AC180" s="601">
        <v>0</v>
      </c>
      <c r="AD180" s="601">
        <v>0</v>
      </c>
      <c r="AE180" s="601">
        <v>0</v>
      </c>
      <c r="AF180" s="601">
        <v>0</v>
      </c>
      <c r="AG180" s="601">
        <v>0</v>
      </c>
      <c r="AH180" s="601">
        <v>0</v>
      </c>
      <c r="AI180" s="707">
        <v>0</v>
      </c>
      <c r="AJ180" s="601">
        <v>0</v>
      </c>
      <c r="AK180" s="601">
        <v>0</v>
      </c>
      <c r="AL180" s="601">
        <v>0</v>
      </c>
      <c r="AM180" s="601">
        <v>0</v>
      </c>
      <c r="AN180" s="601">
        <v>0</v>
      </c>
      <c r="AO180" s="601">
        <v>0</v>
      </c>
      <c r="AP180" s="601">
        <v>0</v>
      </c>
      <c r="AQ180" s="601">
        <v>0</v>
      </c>
      <c r="AR180" s="601">
        <v>0</v>
      </c>
      <c r="AS180" s="601">
        <v>0</v>
      </c>
      <c r="AT180" s="601">
        <v>0</v>
      </c>
      <c r="AU180" s="601">
        <v>0</v>
      </c>
      <c r="AV180" s="602">
        <v>0</v>
      </c>
      <c r="AW180" s="602">
        <v>0</v>
      </c>
      <c r="AX180" s="602">
        <v>0</v>
      </c>
      <c r="AY180" s="602">
        <v>0</v>
      </c>
      <c r="AZ180" s="602">
        <v>0</v>
      </c>
      <c r="BA180" s="602">
        <v>0</v>
      </c>
      <c r="BB180" s="707">
        <v>0</v>
      </c>
      <c r="BC180" s="602">
        <v>0</v>
      </c>
      <c r="BD180" s="602">
        <v>0</v>
      </c>
      <c r="BE180" s="602">
        <v>0</v>
      </c>
      <c r="BF180" s="602">
        <v>0</v>
      </c>
      <c r="BG180" s="602">
        <v>0</v>
      </c>
      <c r="BH180" s="602">
        <v>22703.84</v>
      </c>
      <c r="BI180" s="602">
        <v>31155.439999999999</v>
      </c>
      <c r="BJ180" s="602">
        <v>0</v>
      </c>
      <c r="BK180" s="602">
        <v>0</v>
      </c>
      <c r="BL180" s="602">
        <v>0</v>
      </c>
      <c r="BM180" s="602">
        <v>0</v>
      </c>
      <c r="BN180" s="602">
        <v>0</v>
      </c>
      <c r="BO180" s="602">
        <v>0</v>
      </c>
      <c r="BP180" s="602">
        <v>0</v>
      </c>
      <c r="BQ180" s="602">
        <v>0</v>
      </c>
      <c r="BR180" s="602">
        <v>0</v>
      </c>
      <c r="BS180" s="602">
        <v>0</v>
      </c>
      <c r="BT180" s="602">
        <v>0</v>
      </c>
      <c r="BU180" s="707">
        <v>0</v>
      </c>
      <c r="BV180" s="602">
        <v>0</v>
      </c>
      <c r="BW180" s="602">
        <v>0</v>
      </c>
      <c r="BX180" s="602">
        <v>0</v>
      </c>
      <c r="BY180" s="602">
        <v>0</v>
      </c>
      <c r="BZ180" s="602">
        <v>0</v>
      </c>
      <c r="CA180" s="602">
        <v>0</v>
      </c>
      <c r="CB180" s="602">
        <v>0</v>
      </c>
      <c r="CC180" s="602">
        <v>0</v>
      </c>
      <c r="CD180" s="602">
        <v>0</v>
      </c>
      <c r="CE180" s="602">
        <v>0</v>
      </c>
      <c r="CF180" s="602">
        <v>0</v>
      </c>
      <c r="CG180" s="602">
        <v>0</v>
      </c>
      <c r="CH180" s="602">
        <v>0</v>
      </c>
      <c r="CI180" s="602">
        <v>0</v>
      </c>
      <c r="CJ180" s="602">
        <v>0</v>
      </c>
      <c r="CK180" s="602">
        <v>0</v>
      </c>
      <c r="CL180" s="602">
        <v>0</v>
      </c>
      <c r="CM180" s="602">
        <v>0</v>
      </c>
      <c r="CN180" s="707">
        <v>0</v>
      </c>
      <c r="CO180" s="602">
        <v>0</v>
      </c>
      <c r="CP180" s="602">
        <v>0</v>
      </c>
      <c r="CQ180" s="602">
        <v>0</v>
      </c>
      <c r="CR180" s="602">
        <v>0</v>
      </c>
      <c r="CS180" s="602">
        <v>0</v>
      </c>
      <c r="CT180" s="602">
        <v>51383.149999999994</v>
      </c>
      <c r="CU180" s="602">
        <v>73308.25</v>
      </c>
      <c r="CV180" s="602">
        <v>0</v>
      </c>
      <c r="CW180" s="602">
        <v>0</v>
      </c>
      <c r="CX180" s="602">
        <v>0</v>
      </c>
      <c r="CY180" s="602">
        <v>0</v>
      </c>
      <c r="CZ180" s="602">
        <v>0</v>
      </c>
    </row>
    <row r="181" spans="1:104" x14ac:dyDescent="0.25">
      <c r="A181" s="183">
        <v>4977</v>
      </c>
      <c r="B181" s="183">
        <v>675251</v>
      </c>
      <c r="C181" s="27">
        <v>1016199</v>
      </c>
      <c r="D181" s="14">
        <v>1417119116</v>
      </c>
      <c r="F181" s="27" t="s">
        <v>1298</v>
      </c>
      <c r="G181" s="12" t="s">
        <v>883</v>
      </c>
      <c r="H181" s="27" t="s">
        <v>1443</v>
      </c>
      <c r="I181" s="12" t="s">
        <v>884</v>
      </c>
      <c r="J181" s="601">
        <v>0</v>
      </c>
      <c r="K181" s="601">
        <v>0</v>
      </c>
      <c r="L181" s="601">
        <v>0</v>
      </c>
      <c r="M181" s="601">
        <v>0</v>
      </c>
      <c r="N181" s="601">
        <v>0</v>
      </c>
      <c r="O181" s="601">
        <v>0</v>
      </c>
      <c r="P181" s="707">
        <v>0</v>
      </c>
      <c r="Q181" s="601">
        <v>0</v>
      </c>
      <c r="R181" s="601">
        <v>0</v>
      </c>
      <c r="S181" s="601">
        <v>0</v>
      </c>
      <c r="T181" s="601">
        <v>0</v>
      </c>
      <c r="U181" s="601">
        <v>0</v>
      </c>
      <c r="V181" s="601">
        <v>0</v>
      </c>
      <c r="W181" s="601">
        <v>0</v>
      </c>
      <c r="X181" s="601">
        <v>0</v>
      </c>
      <c r="Y181" s="601">
        <v>0</v>
      </c>
      <c r="Z181" s="601">
        <v>0</v>
      </c>
      <c r="AA181" s="601">
        <v>0</v>
      </c>
      <c r="AB181" s="601">
        <v>0</v>
      </c>
      <c r="AC181" s="601">
        <v>0</v>
      </c>
      <c r="AD181" s="601">
        <v>0</v>
      </c>
      <c r="AE181" s="601">
        <v>0</v>
      </c>
      <c r="AF181" s="601">
        <v>0</v>
      </c>
      <c r="AG181" s="601">
        <v>0</v>
      </c>
      <c r="AH181" s="601">
        <v>0</v>
      </c>
      <c r="AI181" s="707">
        <v>0</v>
      </c>
      <c r="AJ181" s="601">
        <v>0</v>
      </c>
      <c r="AK181" s="601">
        <v>0</v>
      </c>
      <c r="AL181" s="601">
        <v>0</v>
      </c>
      <c r="AM181" s="601">
        <v>0</v>
      </c>
      <c r="AN181" s="601">
        <v>0</v>
      </c>
      <c r="AO181" s="601">
        <v>0</v>
      </c>
      <c r="AP181" s="601">
        <v>0</v>
      </c>
      <c r="AQ181" s="601">
        <v>0</v>
      </c>
      <c r="AR181" s="601">
        <v>0</v>
      </c>
      <c r="AS181" s="601">
        <v>0</v>
      </c>
      <c r="AT181" s="601">
        <v>0</v>
      </c>
      <c r="AU181" s="601">
        <v>0</v>
      </c>
      <c r="AV181" s="602">
        <v>0</v>
      </c>
      <c r="AW181" s="602">
        <v>0</v>
      </c>
      <c r="AX181" s="602">
        <v>0</v>
      </c>
      <c r="AY181" s="602">
        <v>0</v>
      </c>
      <c r="AZ181" s="602">
        <v>0</v>
      </c>
      <c r="BA181" s="602">
        <v>0</v>
      </c>
      <c r="BB181" s="707">
        <v>0</v>
      </c>
      <c r="BC181" s="602">
        <v>0</v>
      </c>
      <c r="BD181" s="602">
        <v>0</v>
      </c>
      <c r="BE181" s="602">
        <v>0</v>
      </c>
      <c r="BF181" s="602">
        <v>0</v>
      </c>
      <c r="BG181" s="602">
        <v>0</v>
      </c>
      <c r="BH181" s="602">
        <v>42963.75</v>
      </c>
      <c r="BI181" s="602">
        <v>21762.3</v>
      </c>
      <c r="BJ181" s="602">
        <v>0</v>
      </c>
      <c r="BK181" s="602">
        <v>0</v>
      </c>
      <c r="BL181" s="602">
        <v>0</v>
      </c>
      <c r="BM181" s="602">
        <v>0</v>
      </c>
      <c r="BN181" s="602">
        <v>0</v>
      </c>
      <c r="BO181" s="602">
        <v>0</v>
      </c>
      <c r="BP181" s="602">
        <v>0</v>
      </c>
      <c r="BQ181" s="602">
        <v>0</v>
      </c>
      <c r="BR181" s="602">
        <v>0</v>
      </c>
      <c r="BS181" s="602">
        <v>0</v>
      </c>
      <c r="BT181" s="602">
        <v>0</v>
      </c>
      <c r="BU181" s="707">
        <v>0</v>
      </c>
      <c r="BV181" s="602">
        <v>0</v>
      </c>
      <c r="BW181" s="602">
        <v>0</v>
      </c>
      <c r="BX181" s="602">
        <v>0</v>
      </c>
      <c r="BY181" s="602">
        <v>0</v>
      </c>
      <c r="BZ181" s="602">
        <v>0</v>
      </c>
      <c r="CA181" s="602">
        <v>26651.25</v>
      </c>
      <c r="CB181" s="602">
        <v>13441.6</v>
      </c>
      <c r="CC181" s="602">
        <v>0</v>
      </c>
      <c r="CD181" s="602">
        <v>0</v>
      </c>
      <c r="CE181" s="602">
        <v>0</v>
      </c>
      <c r="CF181" s="602">
        <v>0</v>
      </c>
      <c r="CG181" s="602">
        <v>0</v>
      </c>
      <c r="CH181" s="602">
        <v>0</v>
      </c>
      <c r="CI181" s="602">
        <v>0</v>
      </c>
      <c r="CJ181" s="602">
        <v>0</v>
      </c>
      <c r="CK181" s="602">
        <v>0</v>
      </c>
      <c r="CL181" s="602">
        <v>0</v>
      </c>
      <c r="CM181" s="602">
        <v>0</v>
      </c>
      <c r="CN181" s="707">
        <v>0</v>
      </c>
      <c r="CO181" s="602">
        <v>0</v>
      </c>
      <c r="CP181" s="602">
        <v>0</v>
      </c>
      <c r="CQ181" s="602">
        <v>0</v>
      </c>
      <c r="CR181" s="602">
        <v>0</v>
      </c>
      <c r="CS181" s="602">
        <v>0</v>
      </c>
      <c r="CT181" s="602">
        <v>0</v>
      </c>
      <c r="CU181" s="602">
        <v>0</v>
      </c>
      <c r="CV181" s="602">
        <v>0</v>
      </c>
      <c r="CW181" s="602">
        <v>0</v>
      </c>
      <c r="CX181" s="602">
        <v>0</v>
      </c>
      <c r="CY181" s="602">
        <v>0</v>
      </c>
      <c r="CZ181" s="602">
        <v>0</v>
      </c>
    </row>
    <row r="182" spans="1:104" x14ac:dyDescent="0.25">
      <c r="A182" s="183">
        <v>4559</v>
      </c>
      <c r="B182" s="183">
        <v>675256</v>
      </c>
      <c r="C182" s="27">
        <v>1025489</v>
      </c>
      <c r="D182" s="14">
        <v>1164856803</v>
      </c>
      <c r="F182" s="27" t="s">
        <v>1272</v>
      </c>
      <c r="G182" s="12" t="s">
        <v>238</v>
      </c>
      <c r="H182" s="27" t="s">
        <v>1283</v>
      </c>
      <c r="I182" s="12" t="s">
        <v>239</v>
      </c>
      <c r="J182" s="601">
        <v>8183.3600000000006</v>
      </c>
      <c r="K182" s="601">
        <v>8405.92</v>
      </c>
      <c r="L182" s="601">
        <v>8585.68</v>
      </c>
      <c r="M182" s="601">
        <v>8525.76</v>
      </c>
      <c r="N182" s="601">
        <v>8072.0800000000008</v>
      </c>
      <c r="O182" s="601">
        <v>8397.36</v>
      </c>
      <c r="P182" s="707">
        <v>7962.44</v>
      </c>
      <c r="Q182" s="601">
        <v>0</v>
      </c>
      <c r="R182" s="601">
        <v>0</v>
      </c>
      <c r="S182" s="601">
        <v>0</v>
      </c>
      <c r="T182" s="601">
        <v>0</v>
      </c>
      <c r="U182" s="601">
        <v>0</v>
      </c>
      <c r="V182" s="601">
        <v>18616.53</v>
      </c>
      <c r="W182" s="601">
        <v>18568.649999999998</v>
      </c>
      <c r="X182" s="601">
        <v>0</v>
      </c>
      <c r="Y182" s="601">
        <v>0</v>
      </c>
      <c r="Z182" s="601">
        <v>0</v>
      </c>
      <c r="AA182" s="601">
        <v>0</v>
      </c>
      <c r="AB182" s="601">
        <v>0</v>
      </c>
      <c r="AC182" s="601">
        <v>0</v>
      </c>
      <c r="AD182" s="601">
        <v>0</v>
      </c>
      <c r="AE182" s="601">
        <v>0</v>
      </c>
      <c r="AF182" s="601">
        <v>0</v>
      </c>
      <c r="AG182" s="601">
        <v>0</v>
      </c>
      <c r="AH182" s="601">
        <v>0</v>
      </c>
      <c r="AI182" s="707">
        <v>0</v>
      </c>
      <c r="AJ182" s="601">
        <v>0</v>
      </c>
      <c r="AK182" s="601">
        <v>0</v>
      </c>
      <c r="AL182" s="601">
        <v>0</v>
      </c>
      <c r="AM182" s="601">
        <v>0</v>
      </c>
      <c r="AN182" s="601">
        <v>0</v>
      </c>
      <c r="AO182" s="601">
        <v>0</v>
      </c>
      <c r="AP182" s="601">
        <v>0</v>
      </c>
      <c r="AQ182" s="601">
        <v>0</v>
      </c>
      <c r="AR182" s="601">
        <v>0</v>
      </c>
      <c r="AS182" s="601">
        <v>0</v>
      </c>
      <c r="AT182" s="601">
        <v>0</v>
      </c>
      <c r="AU182" s="601">
        <v>0</v>
      </c>
      <c r="AV182" s="602">
        <v>0</v>
      </c>
      <c r="AW182" s="602">
        <v>0</v>
      </c>
      <c r="AX182" s="602">
        <v>0</v>
      </c>
      <c r="AY182" s="602">
        <v>0</v>
      </c>
      <c r="AZ182" s="602">
        <v>0</v>
      </c>
      <c r="BA182" s="602">
        <v>0</v>
      </c>
      <c r="BB182" s="707">
        <v>0</v>
      </c>
      <c r="BC182" s="602">
        <v>0</v>
      </c>
      <c r="BD182" s="602">
        <v>0</v>
      </c>
      <c r="BE182" s="602">
        <v>0</v>
      </c>
      <c r="BF182" s="602">
        <v>0</v>
      </c>
      <c r="BG182" s="602">
        <v>0</v>
      </c>
      <c r="BH182" s="602">
        <v>0</v>
      </c>
      <c r="BI182" s="602">
        <v>0</v>
      </c>
      <c r="BJ182" s="602">
        <v>0</v>
      </c>
      <c r="BK182" s="602">
        <v>0</v>
      </c>
      <c r="BL182" s="602">
        <v>0</v>
      </c>
      <c r="BM182" s="602">
        <v>0</v>
      </c>
      <c r="BN182" s="602">
        <v>0</v>
      </c>
      <c r="BO182" s="602">
        <v>5855.04</v>
      </c>
      <c r="BP182" s="602">
        <v>6146.0800000000008</v>
      </c>
      <c r="BQ182" s="602">
        <v>6377.2</v>
      </c>
      <c r="BR182" s="602">
        <v>6300.1600000000008</v>
      </c>
      <c r="BS182" s="602">
        <v>6565.52</v>
      </c>
      <c r="BT182" s="602">
        <v>6693.920000000001</v>
      </c>
      <c r="BU182" s="707">
        <v>6500.2800000000007</v>
      </c>
      <c r="BV182" s="602">
        <v>0</v>
      </c>
      <c r="BW182" s="602">
        <v>0</v>
      </c>
      <c r="BX182" s="602">
        <v>0</v>
      </c>
      <c r="BY182" s="602">
        <v>0</v>
      </c>
      <c r="BZ182" s="602">
        <v>0</v>
      </c>
      <c r="CA182" s="602">
        <v>13590.509999999998</v>
      </c>
      <c r="CB182" s="602">
        <v>14530.8</v>
      </c>
      <c r="CC182" s="602">
        <v>0</v>
      </c>
      <c r="CD182" s="602">
        <v>0</v>
      </c>
      <c r="CE182" s="602">
        <v>0</v>
      </c>
      <c r="CF182" s="602">
        <v>0</v>
      </c>
      <c r="CG182" s="602">
        <v>0</v>
      </c>
      <c r="CH182" s="602">
        <v>0</v>
      </c>
      <c r="CI182" s="602">
        <v>0</v>
      </c>
      <c r="CJ182" s="602">
        <v>0</v>
      </c>
      <c r="CK182" s="602">
        <v>0</v>
      </c>
      <c r="CL182" s="602">
        <v>0</v>
      </c>
      <c r="CM182" s="602">
        <v>0</v>
      </c>
      <c r="CN182" s="707">
        <v>0</v>
      </c>
      <c r="CO182" s="602">
        <v>0</v>
      </c>
      <c r="CP182" s="602">
        <v>0</v>
      </c>
      <c r="CQ182" s="602">
        <v>0</v>
      </c>
      <c r="CR182" s="602">
        <v>0</v>
      </c>
      <c r="CS182" s="602">
        <v>0</v>
      </c>
      <c r="CT182" s="602">
        <v>0</v>
      </c>
      <c r="CU182" s="602">
        <v>0</v>
      </c>
      <c r="CV182" s="602">
        <v>0</v>
      </c>
      <c r="CW182" s="602">
        <v>0</v>
      </c>
      <c r="CX182" s="602">
        <v>0</v>
      </c>
      <c r="CY182" s="602">
        <v>0</v>
      </c>
      <c r="CZ182" s="602">
        <v>0</v>
      </c>
    </row>
    <row r="183" spans="1:104" x14ac:dyDescent="0.25">
      <c r="A183" s="183">
        <v>4250</v>
      </c>
      <c r="B183" s="183">
        <v>675259</v>
      </c>
      <c r="C183" s="27">
        <v>1026673</v>
      </c>
      <c r="D183" s="14">
        <v>1306249362</v>
      </c>
      <c r="F183" s="27" t="s">
        <v>1258</v>
      </c>
      <c r="G183" s="12" t="s">
        <v>610</v>
      </c>
      <c r="H183" s="27" t="s">
        <v>1355</v>
      </c>
      <c r="I183" s="12" t="s">
        <v>611</v>
      </c>
      <c r="J183" s="601">
        <v>7174.35</v>
      </c>
      <c r="K183" s="601">
        <v>7431.15</v>
      </c>
      <c r="L183" s="601">
        <v>7781.04</v>
      </c>
      <c r="M183" s="601">
        <v>7572.3899999999994</v>
      </c>
      <c r="N183" s="601">
        <v>7511.4</v>
      </c>
      <c r="O183" s="601">
        <v>7501.7699999999995</v>
      </c>
      <c r="P183" s="707">
        <v>7493.5499999999993</v>
      </c>
      <c r="Q183" s="601">
        <v>0</v>
      </c>
      <c r="R183" s="601">
        <v>0</v>
      </c>
      <c r="S183" s="601">
        <v>0</v>
      </c>
      <c r="T183" s="601">
        <v>0</v>
      </c>
      <c r="U183" s="601">
        <v>0</v>
      </c>
      <c r="V183" s="601">
        <v>13459.82</v>
      </c>
      <c r="W183" s="601">
        <v>16638.580000000002</v>
      </c>
      <c r="X183" s="601">
        <v>0</v>
      </c>
      <c r="Y183" s="601">
        <v>0</v>
      </c>
      <c r="Z183" s="601">
        <v>0</v>
      </c>
      <c r="AA183" s="601">
        <v>0</v>
      </c>
      <c r="AB183" s="601">
        <v>0</v>
      </c>
      <c r="AC183" s="601">
        <v>0</v>
      </c>
      <c r="AD183" s="601">
        <v>0</v>
      </c>
      <c r="AE183" s="601">
        <v>0</v>
      </c>
      <c r="AF183" s="601">
        <v>0</v>
      </c>
      <c r="AG183" s="601">
        <v>0</v>
      </c>
      <c r="AH183" s="601">
        <v>0</v>
      </c>
      <c r="AI183" s="707">
        <v>0</v>
      </c>
      <c r="AJ183" s="601">
        <v>0</v>
      </c>
      <c r="AK183" s="601">
        <v>0</v>
      </c>
      <c r="AL183" s="601">
        <v>0</v>
      </c>
      <c r="AM183" s="601">
        <v>0</v>
      </c>
      <c r="AN183" s="601">
        <v>0</v>
      </c>
      <c r="AO183" s="601">
        <v>0</v>
      </c>
      <c r="AP183" s="601">
        <v>0</v>
      </c>
      <c r="AQ183" s="601">
        <v>0</v>
      </c>
      <c r="AR183" s="601">
        <v>0</v>
      </c>
      <c r="AS183" s="601">
        <v>0</v>
      </c>
      <c r="AT183" s="601">
        <v>0</v>
      </c>
      <c r="AU183" s="601">
        <v>0</v>
      </c>
      <c r="AV183" s="602">
        <v>0</v>
      </c>
      <c r="AW183" s="602">
        <v>0</v>
      </c>
      <c r="AX183" s="602">
        <v>0</v>
      </c>
      <c r="AY183" s="602">
        <v>0</v>
      </c>
      <c r="AZ183" s="602">
        <v>0</v>
      </c>
      <c r="BA183" s="602">
        <v>0</v>
      </c>
      <c r="BB183" s="707">
        <v>0</v>
      </c>
      <c r="BC183" s="602">
        <v>0</v>
      </c>
      <c r="BD183" s="602">
        <v>0</v>
      </c>
      <c r="BE183" s="602">
        <v>0</v>
      </c>
      <c r="BF183" s="602">
        <v>0</v>
      </c>
      <c r="BG183" s="602">
        <v>0</v>
      </c>
      <c r="BH183" s="602">
        <v>0</v>
      </c>
      <c r="BI183" s="602">
        <v>0</v>
      </c>
      <c r="BJ183" s="602">
        <v>0</v>
      </c>
      <c r="BK183" s="602">
        <v>0</v>
      </c>
      <c r="BL183" s="602">
        <v>0</v>
      </c>
      <c r="BM183" s="602">
        <v>0</v>
      </c>
      <c r="BN183" s="602">
        <v>0</v>
      </c>
      <c r="BO183" s="602">
        <v>7992.9</v>
      </c>
      <c r="BP183" s="602">
        <v>8207.9699999999993</v>
      </c>
      <c r="BQ183" s="602">
        <v>8782.56</v>
      </c>
      <c r="BR183" s="602">
        <v>8740.83</v>
      </c>
      <c r="BS183" s="602">
        <v>8721.5700000000015</v>
      </c>
      <c r="BT183" s="602">
        <v>8606.01</v>
      </c>
      <c r="BU183" s="707">
        <v>8565.8700000000008</v>
      </c>
      <c r="BV183" s="602">
        <v>0</v>
      </c>
      <c r="BW183" s="602">
        <v>0</v>
      </c>
      <c r="BX183" s="602">
        <v>0</v>
      </c>
      <c r="BY183" s="602">
        <v>0</v>
      </c>
      <c r="BZ183" s="602">
        <v>0</v>
      </c>
      <c r="CA183" s="602">
        <v>15021.189999999999</v>
      </c>
      <c r="CB183" s="602">
        <v>19192.080000000002</v>
      </c>
      <c r="CC183" s="602">
        <v>0</v>
      </c>
      <c r="CD183" s="602">
        <v>0</v>
      </c>
      <c r="CE183" s="602">
        <v>0</v>
      </c>
      <c r="CF183" s="602">
        <v>0</v>
      </c>
      <c r="CG183" s="602">
        <v>0</v>
      </c>
      <c r="CH183" s="602">
        <v>0</v>
      </c>
      <c r="CI183" s="602">
        <v>0</v>
      </c>
      <c r="CJ183" s="602">
        <v>0</v>
      </c>
      <c r="CK183" s="602">
        <v>0</v>
      </c>
      <c r="CL183" s="602">
        <v>0</v>
      </c>
      <c r="CM183" s="602">
        <v>0</v>
      </c>
      <c r="CN183" s="707">
        <v>0</v>
      </c>
      <c r="CO183" s="602">
        <v>0</v>
      </c>
      <c r="CP183" s="602">
        <v>0</v>
      </c>
      <c r="CQ183" s="602">
        <v>0</v>
      </c>
      <c r="CR183" s="602">
        <v>0</v>
      </c>
      <c r="CS183" s="602">
        <v>0</v>
      </c>
      <c r="CT183" s="602">
        <v>0</v>
      </c>
      <c r="CU183" s="602">
        <v>0</v>
      </c>
      <c r="CV183" s="602">
        <v>0</v>
      </c>
      <c r="CW183" s="602">
        <v>0</v>
      </c>
      <c r="CX183" s="602">
        <v>0</v>
      </c>
      <c r="CY183" s="602">
        <v>0</v>
      </c>
      <c r="CZ183" s="602">
        <v>0</v>
      </c>
    </row>
    <row r="184" spans="1:104" x14ac:dyDescent="0.25">
      <c r="A184" s="183">
        <v>4403</v>
      </c>
      <c r="B184" s="183">
        <v>675270</v>
      </c>
      <c r="C184" s="27">
        <v>1028328</v>
      </c>
      <c r="D184" s="14">
        <v>1861943110</v>
      </c>
      <c r="F184" s="27" t="s">
        <v>1293</v>
      </c>
      <c r="G184" s="12" t="s">
        <v>662</v>
      </c>
      <c r="H184" s="27" t="s">
        <v>1494</v>
      </c>
      <c r="I184" s="12" t="s">
        <v>663</v>
      </c>
      <c r="J184" s="601">
        <v>0</v>
      </c>
      <c r="K184" s="601">
        <v>0</v>
      </c>
      <c r="L184" s="601">
        <v>0</v>
      </c>
      <c r="M184" s="601">
        <v>0</v>
      </c>
      <c r="N184" s="601">
        <v>0</v>
      </c>
      <c r="O184" s="601">
        <v>0</v>
      </c>
      <c r="P184" s="707">
        <v>0</v>
      </c>
      <c r="Q184" s="601">
        <v>0</v>
      </c>
      <c r="R184" s="601">
        <v>0</v>
      </c>
      <c r="S184" s="601">
        <v>0</v>
      </c>
      <c r="T184" s="601">
        <v>0</v>
      </c>
      <c r="U184" s="601">
        <v>0</v>
      </c>
      <c r="V184" s="601">
        <v>24057.279999999999</v>
      </c>
      <c r="W184" s="601">
        <v>25513.280000000002</v>
      </c>
      <c r="X184" s="601">
        <v>0</v>
      </c>
      <c r="Y184" s="601">
        <v>0</v>
      </c>
      <c r="Z184" s="601">
        <v>0</v>
      </c>
      <c r="AA184" s="601">
        <v>0</v>
      </c>
      <c r="AB184" s="601">
        <v>0</v>
      </c>
      <c r="AC184" s="601">
        <v>0</v>
      </c>
      <c r="AD184" s="601">
        <v>0</v>
      </c>
      <c r="AE184" s="601">
        <v>0</v>
      </c>
      <c r="AF184" s="601">
        <v>0</v>
      </c>
      <c r="AG184" s="601">
        <v>0</v>
      </c>
      <c r="AH184" s="601">
        <v>0</v>
      </c>
      <c r="AI184" s="707">
        <v>0</v>
      </c>
      <c r="AJ184" s="601">
        <v>0</v>
      </c>
      <c r="AK184" s="601">
        <v>0</v>
      </c>
      <c r="AL184" s="601">
        <v>0</v>
      </c>
      <c r="AM184" s="601">
        <v>0</v>
      </c>
      <c r="AN184" s="601">
        <v>0</v>
      </c>
      <c r="AO184" s="601">
        <v>11065.599999999997</v>
      </c>
      <c r="AP184" s="601">
        <v>11030.24</v>
      </c>
      <c r="AQ184" s="601">
        <v>0</v>
      </c>
      <c r="AR184" s="601">
        <v>0</v>
      </c>
      <c r="AS184" s="601">
        <v>0</v>
      </c>
      <c r="AT184" s="601">
        <v>0</v>
      </c>
      <c r="AU184" s="601">
        <v>0</v>
      </c>
      <c r="AV184" s="602">
        <v>0</v>
      </c>
      <c r="AW184" s="602">
        <v>0</v>
      </c>
      <c r="AX184" s="602">
        <v>0</v>
      </c>
      <c r="AY184" s="602">
        <v>0</v>
      </c>
      <c r="AZ184" s="602">
        <v>0</v>
      </c>
      <c r="BA184" s="602">
        <v>0</v>
      </c>
      <c r="BB184" s="707">
        <v>0</v>
      </c>
      <c r="BC184" s="602">
        <v>0</v>
      </c>
      <c r="BD184" s="602">
        <v>0</v>
      </c>
      <c r="BE184" s="602">
        <v>0</v>
      </c>
      <c r="BF184" s="602">
        <v>0</v>
      </c>
      <c r="BG184" s="602">
        <v>0</v>
      </c>
      <c r="BH184" s="602">
        <v>0</v>
      </c>
      <c r="BI184" s="602">
        <v>0</v>
      </c>
      <c r="BJ184" s="602">
        <v>0</v>
      </c>
      <c r="BK184" s="602">
        <v>0</v>
      </c>
      <c r="BL184" s="602">
        <v>0</v>
      </c>
      <c r="BM184" s="602">
        <v>0</v>
      </c>
      <c r="BN184" s="602">
        <v>0</v>
      </c>
      <c r="BO184" s="602">
        <v>0</v>
      </c>
      <c r="BP184" s="602">
        <v>0</v>
      </c>
      <c r="BQ184" s="602">
        <v>0</v>
      </c>
      <c r="BR184" s="602">
        <v>0</v>
      </c>
      <c r="BS184" s="602">
        <v>0</v>
      </c>
      <c r="BT184" s="602">
        <v>0</v>
      </c>
      <c r="BU184" s="707">
        <v>0</v>
      </c>
      <c r="BV184" s="602">
        <v>0</v>
      </c>
      <c r="BW184" s="602">
        <v>0</v>
      </c>
      <c r="BX184" s="602">
        <v>0</v>
      </c>
      <c r="BY184" s="602">
        <v>0</v>
      </c>
      <c r="BZ184" s="602">
        <v>0</v>
      </c>
      <c r="CA184" s="602">
        <v>0</v>
      </c>
      <c r="CB184" s="602">
        <v>0</v>
      </c>
      <c r="CC184" s="602">
        <v>0</v>
      </c>
      <c r="CD184" s="602">
        <v>0</v>
      </c>
      <c r="CE184" s="602">
        <v>0</v>
      </c>
      <c r="CF184" s="602">
        <v>0</v>
      </c>
      <c r="CG184" s="602">
        <v>0</v>
      </c>
      <c r="CH184" s="602">
        <v>0</v>
      </c>
      <c r="CI184" s="602">
        <v>0</v>
      </c>
      <c r="CJ184" s="602">
        <v>0</v>
      </c>
      <c r="CK184" s="602">
        <v>0</v>
      </c>
      <c r="CL184" s="602">
        <v>0</v>
      </c>
      <c r="CM184" s="602">
        <v>0</v>
      </c>
      <c r="CN184" s="707">
        <v>0</v>
      </c>
      <c r="CO184" s="602">
        <v>0</v>
      </c>
      <c r="CP184" s="602">
        <v>0</v>
      </c>
      <c r="CQ184" s="602">
        <v>0</v>
      </c>
      <c r="CR184" s="602">
        <v>0</v>
      </c>
      <c r="CS184" s="602">
        <v>0</v>
      </c>
      <c r="CT184" s="602">
        <v>0</v>
      </c>
      <c r="CU184" s="602">
        <v>0</v>
      </c>
      <c r="CV184" s="602">
        <v>0</v>
      </c>
      <c r="CW184" s="602">
        <v>0</v>
      </c>
      <c r="CX184" s="602">
        <v>0</v>
      </c>
      <c r="CY184" s="602">
        <v>0</v>
      </c>
      <c r="CZ184" s="602">
        <v>0</v>
      </c>
    </row>
    <row r="185" spans="1:104" x14ac:dyDescent="0.25">
      <c r="A185" s="183">
        <v>4532</v>
      </c>
      <c r="B185" s="183">
        <v>675272</v>
      </c>
      <c r="C185" s="27">
        <v>1026721</v>
      </c>
      <c r="D185" s="14">
        <v>1477695641</v>
      </c>
      <c r="F185" s="27" t="s">
        <v>1298</v>
      </c>
      <c r="G185" s="12" t="s">
        <v>706</v>
      </c>
      <c r="H185" s="27" t="s">
        <v>1355</v>
      </c>
      <c r="I185" s="12" t="s">
        <v>707</v>
      </c>
      <c r="J185" s="601">
        <v>0</v>
      </c>
      <c r="K185" s="601">
        <v>0</v>
      </c>
      <c r="L185" s="601">
        <v>0</v>
      </c>
      <c r="M185" s="601">
        <v>0</v>
      </c>
      <c r="N185" s="601">
        <v>0</v>
      </c>
      <c r="O185" s="601">
        <v>0</v>
      </c>
      <c r="P185" s="707">
        <v>0</v>
      </c>
      <c r="Q185" s="601">
        <v>0</v>
      </c>
      <c r="R185" s="601">
        <v>0</v>
      </c>
      <c r="S185" s="601">
        <v>0</v>
      </c>
      <c r="T185" s="601">
        <v>0</v>
      </c>
      <c r="U185" s="601">
        <v>0</v>
      </c>
      <c r="V185" s="601">
        <v>0</v>
      </c>
      <c r="W185" s="601">
        <v>0</v>
      </c>
      <c r="X185" s="601">
        <v>0</v>
      </c>
      <c r="Y185" s="601">
        <v>0</v>
      </c>
      <c r="Z185" s="601">
        <v>0</v>
      </c>
      <c r="AA185" s="601">
        <v>0</v>
      </c>
      <c r="AB185" s="601">
        <v>0</v>
      </c>
      <c r="AC185" s="601">
        <v>0</v>
      </c>
      <c r="AD185" s="601">
        <v>0</v>
      </c>
      <c r="AE185" s="601">
        <v>0</v>
      </c>
      <c r="AF185" s="601">
        <v>0</v>
      </c>
      <c r="AG185" s="601">
        <v>0</v>
      </c>
      <c r="AH185" s="601">
        <v>0</v>
      </c>
      <c r="AI185" s="707">
        <v>0</v>
      </c>
      <c r="AJ185" s="601">
        <v>0</v>
      </c>
      <c r="AK185" s="601">
        <v>0</v>
      </c>
      <c r="AL185" s="601">
        <v>0</v>
      </c>
      <c r="AM185" s="601">
        <v>0</v>
      </c>
      <c r="AN185" s="601">
        <v>0</v>
      </c>
      <c r="AO185" s="601">
        <v>0</v>
      </c>
      <c r="AP185" s="601">
        <v>0</v>
      </c>
      <c r="AQ185" s="601">
        <v>0</v>
      </c>
      <c r="AR185" s="601">
        <v>0</v>
      </c>
      <c r="AS185" s="601">
        <v>0</v>
      </c>
      <c r="AT185" s="601">
        <v>0</v>
      </c>
      <c r="AU185" s="601">
        <v>0</v>
      </c>
      <c r="AV185" s="602">
        <v>29660.68</v>
      </c>
      <c r="AW185" s="602">
        <v>30715.899999999998</v>
      </c>
      <c r="AX185" s="602">
        <v>33341.68</v>
      </c>
      <c r="AY185" s="602">
        <v>33464.379999999997</v>
      </c>
      <c r="AZ185" s="602">
        <v>32916.32</v>
      </c>
      <c r="BA185" s="602">
        <v>32041.059999999998</v>
      </c>
      <c r="BB185" s="707">
        <v>33167.58</v>
      </c>
      <c r="BC185" s="602">
        <v>0</v>
      </c>
      <c r="BD185" s="602">
        <v>0</v>
      </c>
      <c r="BE185" s="602">
        <v>0</v>
      </c>
      <c r="BF185" s="602">
        <v>0</v>
      </c>
      <c r="BG185" s="602">
        <v>0</v>
      </c>
      <c r="BH185" s="602">
        <v>88562.609999999986</v>
      </c>
      <c r="BI185" s="602">
        <v>93463.12</v>
      </c>
      <c r="BJ185" s="602">
        <v>0</v>
      </c>
      <c r="BK185" s="602">
        <v>0</v>
      </c>
      <c r="BL185" s="602">
        <v>0</v>
      </c>
      <c r="BM185" s="602">
        <v>0</v>
      </c>
      <c r="BN185" s="602">
        <v>0</v>
      </c>
      <c r="BO185" s="602">
        <v>18413.18</v>
      </c>
      <c r="BP185" s="602">
        <v>18617.68</v>
      </c>
      <c r="BQ185" s="602">
        <v>21104.399999999998</v>
      </c>
      <c r="BR185" s="602">
        <v>20883.54</v>
      </c>
      <c r="BS185" s="602">
        <v>20458.18</v>
      </c>
      <c r="BT185" s="602">
        <v>19607.46</v>
      </c>
      <c r="BU185" s="707">
        <v>19852</v>
      </c>
      <c r="BV185" s="602">
        <v>0</v>
      </c>
      <c r="BW185" s="602">
        <v>0</v>
      </c>
      <c r="BX185" s="602">
        <v>0</v>
      </c>
      <c r="BY185" s="602">
        <v>0</v>
      </c>
      <c r="BZ185" s="602">
        <v>0</v>
      </c>
      <c r="CA185" s="602">
        <v>54937.11</v>
      </c>
      <c r="CB185" s="602">
        <v>57879.149999999994</v>
      </c>
      <c r="CC185" s="602">
        <v>0</v>
      </c>
      <c r="CD185" s="602">
        <v>0</v>
      </c>
      <c r="CE185" s="602">
        <v>0</v>
      </c>
      <c r="CF185" s="602">
        <v>0</v>
      </c>
      <c r="CG185" s="602">
        <v>0</v>
      </c>
      <c r="CH185" s="602">
        <v>0</v>
      </c>
      <c r="CI185" s="602">
        <v>0</v>
      </c>
      <c r="CJ185" s="602">
        <v>0</v>
      </c>
      <c r="CK185" s="602">
        <v>0</v>
      </c>
      <c r="CL185" s="602">
        <v>0</v>
      </c>
      <c r="CM185" s="602">
        <v>0</v>
      </c>
      <c r="CN185" s="707">
        <v>0</v>
      </c>
      <c r="CO185" s="602">
        <v>0</v>
      </c>
      <c r="CP185" s="602">
        <v>0</v>
      </c>
      <c r="CQ185" s="602">
        <v>0</v>
      </c>
      <c r="CR185" s="602">
        <v>0</v>
      </c>
      <c r="CS185" s="602">
        <v>0</v>
      </c>
      <c r="CT185" s="602">
        <v>0</v>
      </c>
      <c r="CU185" s="602">
        <v>0</v>
      </c>
      <c r="CV185" s="602">
        <v>0</v>
      </c>
      <c r="CW185" s="602">
        <v>0</v>
      </c>
      <c r="CX185" s="602">
        <v>0</v>
      </c>
      <c r="CY185" s="602">
        <v>0</v>
      </c>
      <c r="CZ185" s="602">
        <v>0</v>
      </c>
    </row>
    <row r="186" spans="1:104" x14ac:dyDescent="0.25">
      <c r="A186" s="183">
        <v>5061</v>
      </c>
      <c r="B186" s="183">
        <v>675274</v>
      </c>
      <c r="C186" s="27">
        <v>1004487</v>
      </c>
      <c r="D186" s="14">
        <v>1770579559</v>
      </c>
      <c r="F186" s="27" t="s">
        <v>1279</v>
      </c>
      <c r="G186" s="12" t="s">
        <v>936</v>
      </c>
      <c r="H186" s="27" t="s">
        <v>936</v>
      </c>
      <c r="I186" s="12" t="s">
        <v>937</v>
      </c>
      <c r="J186" s="601">
        <v>0</v>
      </c>
      <c r="K186" s="601">
        <v>0</v>
      </c>
      <c r="L186" s="601">
        <v>0</v>
      </c>
      <c r="M186" s="601">
        <v>0</v>
      </c>
      <c r="N186" s="601">
        <v>0</v>
      </c>
      <c r="O186" s="601">
        <v>0</v>
      </c>
      <c r="P186" s="707">
        <v>0</v>
      </c>
      <c r="Q186" s="601">
        <v>0</v>
      </c>
      <c r="R186" s="601">
        <v>0</v>
      </c>
      <c r="S186" s="601">
        <v>0</v>
      </c>
      <c r="T186" s="601">
        <v>0</v>
      </c>
      <c r="U186" s="601">
        <v>0</v>
      </c>
      <c r="V186" s="601">
        <v>37342.1</v>
      </c>
      <c r="W186" s="601">
        <v>30872.780000000002</v>
      </c>
      <c r="X186" s="601">
        <v>0</v>
      </c>
      <c r="Y186" s="601">
        <v>0</v>
      </c>
      <c r="Z186" s="601">
        <v>0</v>
      </c>
      <c r="AA186" s="601">
        <v>0</v>
      </c>
      <c r="AB186" s="601">
        <v>0</v>
      </c>
      <c r="AC186" s="601">
        <v>0</v>
      </c>
      <c r="AD186" s="601">
        <v>0</v>
      </c>
      <c r="AE186" s="601">
        <v>0</v>
      </c>
      <c r="AF186" s="601">
        <v>0</v>
      </c>
      <c r="AG186" s="601">
        <v>0</v>
      </c>
      <c r="AH186" s="601">
        <v>0</v>
      </c>
      <c r="AI186" s="707">
        <v>0</v>
      </c>
      <c r="AJ186" s="601">
        <v>0</v>
      </c>
      <c r="AK186" s="601">
        <v>0</v>
      </c>
      <c r="AL186" s="601">
        <v>0</v>
      </c>
      <c r="AM186" s="601">
        <v>0</v>
      </c>
      <c r="AN186" s="601">
        <v>0</v>
      </c>
      <c r="AO186" s="601">
        <v>0</v>
      </c>
      <c r="AP186" s="601">
        <v>0</v>
      </c>
      <c r="AQ186" s="601">
        <v>0</v>
      </c>
      <c r="AR186" s="601">
        <v>0</v>
      </c>
      <c r="AS186" s="601">
        <v>0</v>
      </c>
      <c r="AT186" s="601">
        <v>0</v>
      </c>
      <c r="AU186" s="601">
        <v>0</v>
      </c>
      <c r="AV186" s="602">
        <v>0</v>
      </c>
      <c r="AW186" s="602">
        <v>0</v>
      </c>
      <c r="AX186" s="602">
        <v>0</v>
      </c>
      <c r="AY186" s="602">
        <v>0</v>
      </c>
      <c r="AZ186" s="602">
        <v>0</v>
      </c>
      <c r="BA186" s="602">
        <v>0</v>
      </c>
      <c r="BB186" s="707">
        <v>0</v>
      </c>
      <c r="BC186" s="602">
        <v>0</v>
      </c>
      <c r="BD186" s="602">
        <v>0</v>
      </c>
      <c r="BE186" s="602">
        <v>0</v>
      </c>
      <c r="BF186" s="602">
        <v>0</v>
      </c>
      <c r="BG186" s="602">
        <v>0</v>
      </c>
      <c r="BH186" s="602">
        <v>23767.360000000001</v>
      </c>
      <c r="BI186" s="602">
        <v>18875</v>
      </c>
      <c r="BJ186" s="602">
        <v>0</v>
      </c>
      <c r="BK186" s="602">
        <v>0</v>
      </c>
      <c r="BL186" s="602">
        <v>0</v>
      </c>
      <c r="BM186" s="602">
        <v>0</v>
      </c>
      <c r="BN186" s="602">
        <v>0</v>
      </c>
      <c r="BO186" s="602">
        <v>0</v>
      </c>
      <c r="BP186" s="602">
        <v>0</v>
      </c>
      <c r="BQ186" s="602">
        <v>0</v>
      </c>
      <c r="BR186" s="602">
        <v>0</v>
      </c>
      <c r="BS186" s="602">
        <v>0</v>
      </c>
      <c r="BT186" s="602">
        <v>0</v>
      </c>
      <c r="BU186" s="707">
        <v>0</v>
      </c>
      <c r="BV186" s="602">
        <v>0</v>
      </c>
      <c r="BW186" s="602">
        <v>0</v>
      </c>
      <c r="BX186" s="602">
        <v>0</v>
      </c>
      <c r="BY186" s="602">
        <v>0</v>
      </c>
      <c r="BZ186" s="602">
        <v>0</v>
      </c>
      <c r="CA186" s="602">
        <v>0</v>
      </c>
      <c r="CB186" s="602">
        <v>0</v>
      </c>
      <c r="CC186" s="602">
        <v>0</v>
      </c>
      <c r="CD186" s="602">
        <v>0</v>
      </c>
      <c r="CE186" s="602">
        <v>0</v>
      </c>
      <c r="CF186" s="602">
        <v>0</v>
      </c>
      <c r="CG186" s="602">
        <v>0</v>
      </c>
      <c r="CH186" s="602">
        <v>0</v>
      </c>
      <c r="CI186" s="602">
        <v>0</v>
      </c>
      <c r="CJ186" s="602">
        <v>0</v>
      </c>
      <c r="CK186" s="602">
        <v>0</v>
      </c>
      <c r="CL186" s="602">
        <v>0</v>
      </c>
      <c r="CM186" s="602">
        <v>0</v>
      </c>
      <c r="CN186" s="707">
        <v>0</v>
      </c>
      <c r="CO186" s="602">
        <v>0</v>
      </c>
      <c r="CP186" s="602">
        <v>0</v>
      </c>
      <c r="CQ186" s="602">
        <v>0</v>
      </c>
      <c r="CR186" s="602">
        <v>0</v>
      </c>
      <c r="CS186" s="602">
        <v>0</v>
      </c>
      <c r="CT186" s="602">
        <v>53790.1</v>
      </c>
      <c r="CU186" s="602">
        <v>44738.9</v>
      </c>
      <c r="CV186" s="602">
        <v>0</v>
      </c>
      <c r="CW186" s="602">
        <v>0</v>
      </c>
      <c r="CX186" s="602">
        <v>0</v>
      </c>
      <c r="CY186" s="602">
        <v>0</v>
      </c>
      <c r="CZ186" s="602">
        <v>0</v>
      </c>
    </row>
    <row r="187" spans="1:104" x14ac:dyDescent="0.25">
      <c r="A187" s="183">
        <v>4832</v>
      </c>
      <c r="B187" s="183">
        <v>675277</v>
      </c>
      <c r="C187" s="27">
        <v>1013454</v>
      </c>
      <c r="D187" s="14">
        <v>1588785992</v>
      </c>
      <c r="F187" s="27" t="s">
        <v>1297</v>
      </c>
      <c r="G187" s="12" t="s">
        <v>839</v>
      </c>
      <c r="H187" s="27" t="s">
        <v>1391</v>
      </c>
      <c r="I187" s="12" t="s">
        <v>840</v>
      </c>
      <c r="J187" s="601">
        <v>9694.92</v>
      </c>
      <c r="K187" s="601">
        <v>9625.7199999999993</v>
      </c>
      <c r="L187" s="601">
        <v>10220.84</v>
      </c>
      <c r="M187" s="601">
        <v>560.52</v>
      </c>
      <c r="N187" s="601">
        <v>9881.7599999999984</v>
      </c>
      <c r="O187" s="601">
        <v>9383.52</v>
      </c>
      <c r="P187" s="707">
        <v>9651.18</v>
      </c>
      <c r="Q187" s="601">
        <v>0</v>
      </c>
      <c r="R187" s="601">
        <v>0</v>
      </c>
      <c r="S187" s="601">
        <v>0</v>
      </c>
      <c r="T187" s="601">
        <v>0</v>
      </c>
      <c r="U187" s="601">
        <v>0</v>
      </c>
      <c r="V187" s="601">
        <v>12636.240000000002</v>
      </c>
      <c r="W187" s="601">
        <v>2625.3599999999997</v>
      </c>
      <c r="X187" s="601">
        <v>0</v>
      </c>
      <c r="Y187" s="601">
        <v>0</v>
      </c>
      <c r="Z187" s="601">
        <v>0</v>
      </c>
      <c r="AA187" s="601">
        <v>0</v>
      </c>
      <c r="AB187" s="601">
        <v>0</v>
      </c>
      <c r="AC187" s="601">
        <v>0</v>
      </c>
      <c r="AD187" s="601">
        <v>0</v>
      </c>
      <c r="AE187" s="601">
        <v>0</v>
      </c>
      <c r="AF187" s="601">
        <v>0</v>
      </c>
      <c r="AG187" s="601">
        <v>0</v>
      </c>
      <c r="AH187" s="601">
        <v>0</v>
      </c>
      <c r="AI187" s="707">
        <v>0</v>
      </c>
      <c r="AJ187" s="601">
        <v>0</v>
      </c>
      <c r="AK187" s="601">
        <v>0</v>
      </c>
      <c r="AL187" s="601">
        <v>0</v>
      </c>
      <c r="AM187" s="601">
        <v>0</v>
      </c>
      <c r="AN187" s="601">
        <v>0</v>
      </c>
      <c r="AO187" s="601">
        <v>0</v>
      </c>
      <c r="AP187" s="601">
        <v>0</v>
      </c>
      <c r="AQ187" s="601">
        <v>0</v>
      </c>
      <c r="AR187" s="601">
        <v>0</v>
      </c>
      <c r="AS187" s="601">
        <v>0</v>
      </c>
      <c r="AT187" s="601">
        <v>0</v>
      </c>
      <c r="AU187" s="601">
        <v>0</v>
      </c>
      <c r="AV187" s="602">
        <v>0</v>
      </c>
      <c r="AW187" s="602">
        <v>0</v>
      </c>
      <c r="AX187" s="602">
        <v>0</v>
      </c>
      <c r="AY187" s="602">
        <v>0</v>
      </c>
      <c r="AZ187" s="602">
        <v>0</v>
      </c>
      <c r="BA187" s="602">
        <v>0</v>
      </c>
      <c r="BB187" s="707">
        <v>0</v>
      </c>
      <c r="BC187" s="602">
        <v>0</v>
      </c>
      <c r="BD187" s="602">
        <v>0</v>
      </c>
      <c r="BE187" s="602">
        <v>0</v>
      </c>
      <c r="BF187" s="602">
        <v>0</v>
      </c>
      <c r="BG187" s="602">
        <v>0</v>
      </c>
      <c r="BH187" s="602">
        <v>0</v>
      </c>
      <c r="BI187" s="602">
        <v>0</v>
      </c>
      <c r="BJ187" s="602">
        <v>0</v>
      </c>
      <c r="BK187" s="602">
        <v>0</v>
      </c>
      <c r="BL187" s="602">
        <v>0</v>
      </c>
      <c r="BM187" s="602">
        <v>0</v>
      </c>
      <c r="BN187" s="602">
        <v>0</v>
      </c>
      <c r="BO187" s="602">
        <v>0</v>
      </c>
      <c r="BP187" s="602">
        <v>0</v>
      </c>
      <c r="BQ187" s="602">
        <v>0</v>
      </c>
      <c r="BR187" s="602">
        <v>0</v>
      </c>
      <c r="BS187" s="602">
        <v>0</v>
      </c>
      <c r="BT187" s="602">
        <v>0</v>
      </c>
      <c r="BU187" s="707">
        <v>0</v>
      </c>
      <c r="BV187" s="602">
        <v>0</v>
      </c>
      <c r="BW187" s="602">
        <v>0</v>
      </c>
      <c r="BX187" s="602">
        <v>0</v>
      </c>
      <c r="BY187" s="602">
        <v>0</v>
      </c>
      <c r="BZ187" s="602">
        <v>0</v>
      </c>
      <c r="CA187" s="602">
        <v>0</v>
      </c>
      <c r="CB187" s="602">
        <v>0</v>
      </c>
      <c r="CC187" s="602">
        <v>0</v>
      </c>
      <c r="CD187" s="602">
        <v>0</v>
      </c>
      <c r="CE187" s="602">
        <v>0</v>
      </c>
      <c r="CF187" s="602">
        <v>0</v>
      </c>
      <c r="CG187" s="602">
        <v>0</v>
      </c>
      <c r="CH187" s="602">
        <v>11930.08</v>
      </c>
      <c r="CI187" s="602">
        <v>11930.08</v>
      </c>
      <c r="CJ187" s="602">
        <v>12885.039999999999</v>
      </c>
      <c r="CK187" s="602">
        <v>733.52</v>
      </c>
      <c r="CL187" s="602">
        <v>12843.519999999999</v>
      </c>
      <c r="CM187" s="602">
        <v>12206.88</v>
      </c>
      <c r="CN187" s="707">
        <v>12638.93</v>
      </c>
      <c r="CO187" s="602">
        <v>0</v>
      </c>
      <c r="CP187" s="602">
        <v>0</v>
      </c>
      <c r="CQ187" s="602">
        <v>0</v>
      </c>
      <c r="CR187" s="602">
        <v>0</v>
      </c>
      <c r="CS187" s="602">
        <v>0</v>
      </c>
      <c r="CT187" s="602">
        <v>15717.599999999999</v>
      </c>
      <c r="CU187" s="602">
        <v>3370.52</v>
      </c>
      <c r="CV187" s="602">
        <v>0</v>
      </c>
      <c r="CW187" s="602">
        <v>0</v>
      </c>
      <c r="CX187" s="602">
        <v>0</v>
      </c>
      <c r="CY187" s="602">
        <v>0</v>
      </c>
      <c r="CZ187" s="602">
        <v>0</v>
      </c>
    </row>
    <row r="188" spans="1:104" x14ac:dyDescent="0.25">
      <c r="A188" s="183">
        <v>4773</v>
      </c>
      <c r="B188" s="183">
        <v>675279</v>
      </c>
      <c r="C188" s="27">
        <v>1015195</v>
      </c>
      <c r="D188" s="14">
        <v>1770780223</v>
      </c>
      <c r="F188" s="27" t="s">
        <v>1258</v>
      </c>
      <c r="G188" s="12" t="s">
        <v>270</v>
      </c>
      <c r="H188" s="27" t="s">
        <v>1282</v>
      </c>
      <c r="I188" s="12" t="s">
        <v>271</v>
      </c>
      <c r="J188" s="601">
        <v>7263.75</v>
      </c>
      <c r="K188" s="601">
        <v>7523.75</v>
      </c>
      <c r="L188" s="601">
        <v>7878</v>
      </c>
      <c r="M188" s="601">
        <v>7666.75</v>
      </c>
      <c r="N188" s="601">
        <v>7605</v>
      </c>
      <c r="O188" s="601">
        <v>7595.25</v>
      </c>
      <c r="P188" s="707">
        <v>7586.39</v>
      </c>
      <c r="Q188" s="601">
        <v>0</v>
      </c>
      <c r="R188" s="601">
        <v>0</v>
      </c>
      <c r="S188" s="601">
        <v>0</v>
      </c>
      <c r="T188" s="601">
        <v>0</v>
      </c>
      <c r="U188" s="601">
        <v>0</v>
      </c>
      <c r="V188" s="601">
        <v>21549.66</v>
      </c>
      <c r="W188" s="601">
        <v>21809.22</v>
      </c>
      <c r="X188" s="601">
        <v>0</v>
      </c>
      <c r="Y188" s="601">
        <v>0</v>
      </c>
      <c r="Z188" s="601">
        <v>0</v>
      </c>
      <c r="AA188" s="601">
        <v>0</v>
      </c>
      <c r="AB188" s="601">
        <v>0</v>
      </c>
      <c r="AC188" s="601">
        <v>0</v>
      </c>
      <c r="AD188" s="601">
        <v>0</v>
      </c>
      <c r="AE188" s="601">
        <v>0</v>
      </c>
      <c r="AF188" s="601">
        <v>0</v>
      </c>
      <c r="AG188" s="601">
        <v>0</v>
      </c>
      <c r="AH188" s="601">
        <v>0</v>
      </c>
      <c r="AI188" s="707">
        <v>0</v>
      </c>
      <c r="AJ188" s="601">
        <v>0</v>
      </c>
      <c r="AK188" s="601">
        <v>0</v>
      </c>
      <c r="AL188" s="601">
        <v>0</v>
      </c>
      <c r="AM188" s="601">
        <v>0</v>
      </c>
      <c r="AN188" s="601">
        <v>0</v>
      </c>
      <c r="AO188" s="601">
        <v>0</v>
      </c>
      <c r="AP188" s="601">
        <v>0</v>
      </c>
      <c r="AQ188" s="601">
        <v>0</v>
      </c>
      <c r="AR188" s="601">
        <v>0</v>
      </c>
      <c r="AS188" s="601">
        <v>0</v>
      </c>
      <c r="AT188" s="601">
        <v>0</v>
      </c>
      <c r="AU188" s="601">
        <v>0</v>
      </c>
      <c r="AV188" s="602">
        <v>0</v>
      </c>
      <c r="AW188" s="602">
        <v>0</v>
      </c>
      <c r="AX188" s="602">
        <v>0</v>
      </c>
      <c r="AY188" s="602">
        <v>0</v>
      </c>
      <c r="AZ188" s="602">
        <v>0</v>
      </c>
      <c r="BA188" s="602">
        <v>0</v>
      </c>
      <c r="BB188" s="707">
        <v>0</v>
      </c>
      <c r="BC188" s="602">
        <v>0</v>
      </c>
      <c r="BD188" s="602">
        <v>0</v>
      </c>
      <c r="BE188" s="602">
        <v>0</v>
      </c>
      <c r="BF188" s="602">
        <v>0</v>
      </c>
      <c r="BG188" s="602">
        <v>0</v>
      </c>
      <c r="BH188" s="602">
        <v>0</v>
      </c>
      <c r="BI188" s="602">
        <v>0</v>
      </c>
      <c r="BJ188" s="602">
        <v>0</v>
      </c>
      <c r="BK188" s="602">
        <v>0</v>
      </c>
      <c r="BL188" s="602">
        <v>0</v>
      </c>
      <c r="BM188" s="602">
        <v>0</v>
      </c>
      <c r="BN188" s="602">
        <v>0</v>
      </c>
      <c r="BO188" s="602">
        <v>8092.5</v>
      </c>
      <c r="BP188" s="602">
        <v>8310.25</v>
      </c>
      <c r="BQ188" s="602">
        <v>8892</v>
      </c>
      <c r="BR188" s="602">
        <v>8849.75</v>
      </c>
      <c r="BS188" s="602">
        <v>8830.25</v>
      </c>
      <c r="BT188" s="602">
        <v>8713.25</v>
      </c>
      <c r="BU188" s="707">
        <v>8671.99</v>
      </c>
      <c r="BV188" s="602">
        <v>0</v>
      </c>
      <c r="BW188" s="602">
        <v>0</v>
      </c>
      <c r="BX188" s="602">
        <v>0</v>
      </c>
      <c r="BY188" s="602">
        <v>0</v>
      </c>
      <c r="BZ188" s="602">
        <v>0</v>
      </c>
      <c r="CA188" s="602">
        <v>24049.47</v>
      </c>
      <c r="CB188" s="602">
        <v>25172.080000000002</v>
      </c>
      <c r="CC188" s="602">
        <v>0</v>
      </c>
      <c r="CD188" s="602">
        <v>0</v>
      </c>
      <c r="CE188" s="602">
        <v>0</v>
      </c>
      <c r="CF188" s="602">
        <v>0</v>
      </c>
      <c r="CG188" s="602">
        <v>0</v>
      </c>
      <c r="CH188" s="602">
        <v>0</v>
      </c>
      <c r="CI188" s="602">
        <v>0</v>
      </c>
      <c r="CJ188" s="602">
        <v>0</v>
      </c>
      <c r="CK188" s="602">
        <v>0</v>
      </c>
      <c r="CL188" s="602">
        <v>0</v>
      </c>
      <c r="CM188" s="602">
        <v>0</v>
      </c>
      <c r="CN188" s="707">
        <v>0</v>
      </c>
      <c r="CO188" s="602">
        <v>0</v>
      </c>
      <c r="CP188" s="602">
        <v>0</v>
      </c>
      <c r="CQ188" s="602">
        <v>0</v>
      </c>
      <c r="CR188" s="602">
        <v>0</v>
      </c>
      <c r="CS188" s="602">
        <v>0</v>
      </c>
      <c r="CT188" s="602">
        <v>0</v>
      </c>
      <c r="CU188" s="602">
        <v>0</v>
      </c>
      <c r="CV188" s="602">
        <v>0</v>
      </c>
      <c r="CW188" s="602">
        <v>0</v>
      </c>
      <c r="CX188" s="602">
        <v>0</v>
      </c>
      <c r="CY188" s="602">
        <v>0</v>
      </c>
      <c r="CZ188" s="602">
        <v>0</v>
      </c>
    </row>
    <row r="189" spans="1:104" x14ac:dyDescent="0.25">
      <c r="A189" s="183">
        <v>4731</v>
      </c>
      <c r="B189" s="183">
        <v>675282</v>
      </c>
      <c r="C189" s="27">
        <v>1004469</v>
      </c>
      <c r="D189" s="14">
        <v>1831186329</v>
      </c>
      <c r="F189" s="27" t="s">
        <v>1272</v>
      </c>
      <c r="G189" s="12" t="s">
        <v>258</v>
      </c>
      <c r="H189" s="27" t="s">
        <v>258</v>
      </c>
      <c r="I189" s="12" t="s">
        <v>259</v>
      </c>
      <c r="J189" s="601">
        <v>0</v>
      </c>
      <c r="K189" s="601">
        <v>0</v>
      </c>
      <c r="L189" s="601">
        <v>0</v>
      </c>
      <c r="M189" s="601">
        <v>0</v>
      </c>
      <c r="N189" s="601">
        <v>0</v>
      </c>
      <c r="O189" s="601">
        <v>0</v>
      </c>
      <c r="P189" s="707">
        <v>0</v>
      </c>
      <c r="Q189" s="601">
        <v>0</v>
      </c>
      <c r="R189" s="601">
        <v>0</v>
      </c>
      <c r="S189" s="601">
        <v>0</v>
      </c>
      <c r="T189" s="601">
        <v>0</v>
      </c>
      <c r="U189" s="601">
        <v>0</v>
      </c>
      <c r="V189" s="601">
        <v>33203.89</v>
      </c>
      <c r="W189" s="601">
        <v>22335.55</v>
      </c>
      <c r="X189" s="601">
        <v>0</v>
      </c>
      <c r="Y189" s="601">
        <v>0</v>
      </c>
      <c r="Z189" s="601">
        <v>0</v>
      </c>
      <c r="AA189" s="601">
        <v>0</v>
      </c>
      <c r="AB189" s="601">
        <v>0</v>
      </c>
      <c r="AC189" s="601">
        <v>0</v>
      </c>
      <c r="AD189" s="601">
        <v>0</v>
      </c>
      <c r="AE189" s="601">
        <v>0</v>
      </c>
      <c r="AF189" s="601">
        <v>0</v>
      </c>
      <c r="AG189" s="601">
        <v>0</v>
      </c>
      <c r="AH189" s="601">
        <v>0</v>
      </c>
      <c r="AI189" s="707">
        <v>0</v>
      </c>
      <c r="AJ189" s="601">
        <v>0</v>
      </c>
      <c r="AK189" s="601">
        <v>0</v>
      </c>
      <c r="AL189" s="601">
        <v>0</v>
      </c>
      <c r="AM189" s="601">
        <v>0</v>
      </c>
      <c r="AN189" s="601">
        <v>0</v>
      </c>
      <c r="AO189" s="601">
        <v>0</v>
      </c>
      <c r="AP189" s="601">
        <v>0</v>
      </c>
      <c r="AQ189" s="601">
        <v>0</v>
      </c>
      <c r="AR189" s="601">
        <v>0</v>
      </c>
      <c r="AS189" s="601">
        <v>0</v>
      </c>
      <c r="AT189" s="601">
        <v>0</v>
      </c>
      <c r="AU189" s="601">
        <v>0</v>
      </c>
      <c r="AV189" s="602">
        <v>0</v>
      </c>
      <c r="AW189" s="602">
        <v>0</v>
      </c>
      <c r="AX189" s="602">
        <v>0</v>
      </c>
      <c r="AY189" s="602">
        <v>0</v>
      </c>
      <c r="AZ189" s="602">
        <v>0</v>
      </c>
      <c r="BA189" s="602">
        <v>0</v>
      </c>
      <c r="BB189" s="707">
        <v>0</v>
      </c>
      <c r="BC189" s="602">
        <v>0</v>
      </c>
      <c r="BD189" s="602">
        <v>0</v>
      </c>
      <c r="BE189" s="602">
        <v>0</v>
      </c>
      <c r="BF189" s="602">
        <v>0</v>
      </c>
      <c r="BG189" s="602">
        <v>0</v>
      </c>
      <c r="BH189" s="602">
        <v>0</v>
      </c>
      <c r="BI189" s="602">
        <v>0</v>
      </c>
      <c r="BJ189" s="602">
        <v>0</v>
      </c>
      <c r="BK189" s="602">
        <v>0</v>
      </c>
      <c r="BL189" s="602">
        <v>0</v>
      </c>
      <c r="BM189" s="602">
        <v>0</v>
      </c>
      <c r="BN189" s="602">
        <v>0</v>
      </c>
      <c r="BO189" s="602">
        <v>0</v>
      </c>
      <c r="BP189" s="602">
        <v>0</v>
      </c>
      <c r="BQ189" s="602">
        <v>0</v>
      </c>
      <c r="BR189" s="602">
        <v>0</v>
      </c>
      <c r="BS189" s="602">
        <v>0</v>
      </c>
      <c r="BT189" s="602">
        <v>0</v>
      </c>
      <c r="BU189" s="707">
        <v>0</v>
      </c>
      <c r="BV189" s="602">
        <v>0</v>
      </c>
      <c r="BW189" s="602">
        <v>0</v>
      </c>
      <c r="BX189" s="602">
        <v>0</v>
      </c>
      <c r="BY189" s="602">
        <v>0</v>
      </c>
      <c r="BZ189" s="602">
        <v>0</v>
      </c>
      <c r="CA189" s="602">
        <v>24239.629999999997</v>
      </c>
      <c r="CB189" s="602">
        <v>17453.899999999998</v>
      </c>
      <c r="CC189" s="602">
        <v>0</v>
      </c>
      <c r="CD189" s="602">
        <v>0</v>
      </c>
      <c r="CE189" s="602">
        <v>0</v>
      </c>
      <c r="CF189" s="602">
        <v>0</v>
      </c>
      <c r="CG189" s="602">
        <v>0</v>
      </c>
      <c r="CH189" s="602">
        <v>0</v>
      </c>
      <c r="CI189" s="602">
        <v>0</v>
      </c>
      <c r="CJ189" s="602">
        <v>0</v>
      </c>
      <c r="CK189" s="602">
        <v>0</v>
      </c>
      <c r="CL189" s="602">
        <v>0</v>
      </c>
      <c r="CM189" s="602">
        <v>0</v>
      </c>
      <c r="CN189" s="707">
        <v>0</v>
      </c>
      <c r="CO189" s="602">
        <v>0</v>
      </c>
      <c r="CP189" s="602">
        <v>0</v>
      </c>
      <c r="CQ189" s="602">
        <v>0</v>
      </c>
      <c r="CR189" s="602">
        <v>0</v>
      </c>
      <c r="CS189" s="602">
        <v>0</v>
      </c>
      <c r="CT189" s="602">
        <v>0</v>
      </c>
      <c r="CU189" s="602">
        <v>0</v>
      </c>
      <c r="CV189" s="602">
        <v>0</v>
      </c>
      <c r="CW189" s="602">
        <v>0</v>
      </c>
      <c r="CX189" s="602">
        <v>0</v>
      </c>
      <c r="CY189" s="602">
        <v>0</v>
      </c>
      <c r="CZ189" s="602">
        <v>0</v>
      </c>
    </row>
    <row r="190" spans="1:104" x14ac:dyDescent="0.25">
      <c r="A190" s="183">
        <v>4370</v>
      </c>
      <c r="B190" s="183">
        <v>675291</v>
      </c>
      <c r="C190" s="27">
        <v>1015197</v>
      </c>
      <c r="D190" s="14">
        <v>1578769147</v>
      </c>
      <c r="F190" s="27" t="s">
        <v>1272</v>
      </c>
      <c r="G190" s="12" t="s">
        <v>208</v>
      </c>
      <c r="H190" s="27" t="s">
        <v>1273</v>
      </c>
      <c r="I190" s="12" t="s">
        <v>209</v>
      </c>
      <c r="J190" s="601">
        <v>7676.6799999999994</v>
      </c>
      <c r="K190" s="601">
        <v>7885.46</v>
      </c>
      <c r="L190" s="601">
        <v>8054.0899999999992</v>
      </c>
      <c r="M190" s="601">
        <v>7997.8799999999992</v>
      </c>
      <c r="N190" s="601">
        <v>7572.2899999999991</v>
      </c>
      <c r="O190" s="601">
        <v>7877.4299999999994</v>
      </c>
      <c r="P190" s="707">
        <v>7471.66</v>
      </c>
      <c r="Q190" s="601">
        <v>0</v>
      </c>
      <c r="R190" s="601">
        <v>0</v>
      </c>
      <c r="S190" s="601">
        <v>0</v>
      </c>
      <c r="T190" s="601">
        <v>0</v>
      </c>
      <c r="U190" s="601">
        <v>0</v>
      </c>
      <c r="V190" s="601">
        <v>22322.190000000002</v>
      </c>
      <c r="W190" s="601">
        <v>22247.85</v>
      </c>
      <c r="X190" s="601">
        <v>0</v>
      </c>
      <c r="Y190" s="601">
        <v>0</v>
      </c>
      <c r="Z190" s="601">
        <v>0</v>
      </c>
      <c r="AA190" s="601">
        <v>0</v>
      </c>
      <c r="AB190" s="601">
        <v>0</v>
      </c>
      <c r="AC190" s="601">
        <v>0</v>
      </c>
      <c r="AD190" s="601">
        <v>0</v>
      </c>
      <c r="AE190" s="601">
        <v>0</v>
      </c>
      <c r="AF190" s="601">
        <v>0</v>
      </c>
      <c r="AG190" s="601">
        <v>0</v>
      </c>
      <c r="AH190" s="601">
        <v>0</v>
      </c>
      <c r="AI190" s="707">
        <v>0</v>
      </c>
      <c r="AJ190" s="601">
        <v>0</v>
      </c>
      <c r="AK190" s="601">
        <v>0</v>
      </c>
      <c r="AL190" s="601">
        <v>0</v>
      </c>
      <c r="AM190" s="601">
        <v>0</v>
      </c>
      <c r="AN190" s="601">
        <v>0</v>
      </c>
      <c r="AO190" s="601">
        <v>0</v>
      </c>
      <c r="AP190" s="601">
        <v>0</v>
      </c>
      <c r="AQ190" s="601">
        <v>0</v>
      </c>
      <c r="AR190" s="601">
        <v>0</v>
      </c>
      <c r="AS190" s="601">
        <v>0</v>
      </c>
      <c r="AT190" s="601">
        <v>0</v>
      </c>
      <c r="AU190" s="601">
        <v>0</v>
      </c>
      <c r="AV190" s="602">
        <v>0</v>
      </c>
      <c r="AW190" s="602">
        <v>0</v>
      </c>
      <c r="AX190" s="602">
        <v>0</v>
      </c>
      <c r="AY190" s="602">
        <v>0</v>
      </c>
      <c r="AZ190" s="602">
        <v>0</v>
      </c>
      <c r="BA190" s="602">
        <v>0</v>
      </c>
      <c r="BB190" s="707">
        <v>0</v>
      </c>
      <c r="BC190" s="602">
        <v>0</v>
      </c>
      <c r="BD190" s="602">
        <v>0</v>
      </c>
      <c r="BE190" s="602">
        <v>0</v>
      </c>
      <c r="BF190" s="602">
        <v>0</v>
      </c>
      <c r="BG190" s="602">
        <v>0</v>
      </c>
      <c r="BH190" s="602">
        <v>0</v>
      </c>
      <c r="BI190" s="602">
        <v>0</v>
      </c>
      <c r="BJ190" s="602">
        <v>0</v>
      </c>
      <c r="BK190" s="602">
        <v>0</v>
      </c>
      <c r="BL190" s="602">
        <v>0</v>
      </c>
      <c r="BM190" s="602">
        <v>0</v>
      </c>
      <c r="BN190" s="602">
        <v>0</v>
      </c>
      <c r="BO190" s="602">
        <v>5492.5199999999995</v>
      </c>
      <c r="BP190" s="602">
        <v>5765.54</v>
      </c>
      <c r="BQ190" s="602">
        <v>5982.3499999999995</v>
      </c>
      <c r="BR190" s="602">
        <v>5910.079999999999</v>
      </c>
      <c r="BS190" s="602">
        <v>6159.0099999999993</v>
      </c>
      <c r="BT190" s="602">
        <v>6279.46</v>
      </c>
      <c r="BU190" s="707">
        <v>6099.6</v>
      </c>
      <c r="BV190" s="602">
        <v>0</v>
      </c>
      <c r="BW190" s="602">
        <v>0</v>
      </c>
      <c r="BX190" s="602">
        <v>0</v>
      </c>
      <c r="BY190" s="602">
        <v>0</v>
      </c>
      <c r="BZ190" s="602">
        <v>0</v>
      </c>
      <c r="CA190" s="602">
        <v>16295.730000000003</v>
      </c>
      <c r="CB190" s="602">
        <v>17409.900000000001</v>
      </c>
      <c r="CC190" s="602">
        <v>0</v>
      </c>
      <c r="CD190" s="602">
        <v>0</v>
      </c>
      <c r="CE190" s="602">
        <v>0</v>
      </c>
      <c r="CF190" s="602">
        <v>0</v>
      </c>
      <c r="CG190" s="602">
        <v>0</v>
      </c>
      <c r="CH190" s="602">
        <v>0</v>
      </c>
      <c r="CI190" s="602">
        <v>0</v>
      </c>
      <c r="CJ190" s="602">
        <v>0</v>
      </c>
      <c r="CK190" s="602">
        <v>0</v>
      </c>
      <c r="CL190" s="602">
        <v>0</v>
      </c>
      <c r="CM190" s="602">
        <v>0</v>
      </c>
      <c r="CN190" s="707">
        <v>0</v>
      </c>
      <c r="CO190" s="602">
        <v>0</v>
      </c>
      <c r="CP190" s="602">
        <v>0</v>
      </c>
      <c r="CQ190" s="602">
        <v>0</v>
      </c>
      <c r="CR190" s="602">
        <v>0</v>
      </c>
      <c r="CS190" s="602">
        <v>0</v>
      </c>
      <c r="CT190" s="602">
        <v>0</v>
      </c>
      <c r="CU190" s="602">
        <v>0</v>
      </c>
      <c r="CV190" s="602">
        <v>0</v>
      </c>
      <c r="CW190" s="602">
        <v>0</v>
      </c>
      <c r="CX190" s="602">
        <v>0</v>
      </c>
      <c r="CY190" s="602">
        <v>0</v>
      </c>
      <c r="CZ190" s="602">
        <v>0</v>
      </c>
    </row>
    <row r="191" spans="1:104" x14ac:dyDescent="0.25">
      <c r="A191" s="183">
        <v>4149</v>
      </c>
      <c r="B191" s="183">
        <v>675295</v>
      </c>
      <c r="C191" s="27">
        <v>1016127</v>
      </c>
      <c r="D191" s="14">
        <v>1699932889</v>
      </c>
      <c r="F191" s="27" t="s">
        <v>1267</v>
      </c>
      <c r="G191" s="12" t="s">
        <v>584</v>
      </c>
      <c r="H191" s="27" t="s">
        <v>1453</v>
      </c>
      <c r="I191" s="12" t="s">
        <v>585</v>
      </c>
      <c r="J191" s="601">
        <v>0</v>
      </c>
      <c r="K191" s="601">
        <v>0</v>
      </c>
      <c r="L191" s="601">
        <v>0</v>
      </c>
      <c r="M191" s="601">
        <v>0</v>
      </c>
      <c r="N191" s="601">
        <v>0</v>
      </c>
      <c r="O191" s="601">
        <v>0</v>
      </c>
      <c r="P191" s="707">
        <v>0</v>
      </c>
      <c r="Q191" s="601">
        <v>0</v>
      </c>
      <c r="R191" s="601">
        <v>0</v>
      </c>
      <c r="S191" s="601">
        <v>0</v>
      </c>
      <c r="T191" s="601">
        <v>0</v>
      </c>
      <c r="U191" s="601">
        <v>0</v>
      </c>
      <c r="V191" s="601">
        <v>9262.8000000000011</v>
      </c>
      <c r="W191" s="601">
        <v>18629.27</v>
      </c>
      <c r="X191" s="601">
        <v>0</v>
      </c>
      <c r="Y191" s="601">
        <v>0</v>
      </c>
      <c r="Z191" s="601">
        <v>0</v>
      </c>
      <c r="AA191" s="601">
        <v>0</v>
      </c>
      <c r="AB191" s="601">
        <v>0</v>
      </c>
      <c r="AC191" s="601">
        <v>0</v>
      </c>
      <c r="AD191" s="601">
        <v>0</v>
      </c>
      <c r="AE191" s="601">
        <v>0</v>
      </c>
      <c r="AF191" s="601">
        <v>0</v>
      </c>
      <c r="AG191" s="601">
        <v>0</v>
      </c>
      <c r="AH191" s="601">
        <v>0</v>
      </c>
      <c r="AI191" s="707">
        <v>0</v>
      </c>
      <c r="AJ191" s="601">
        <v>0</v>
      </c>
      <c r="AK191" s="601">
        <v>0</v>
      </c>
      <c r="AL191" s="601">
        <v>0</v>
      </c>
      <c r="AM191" s="601">
        <v>0</v>
      </c>
      <c r="AN191" s="601">
        <v>0</v>
      </c>
      <c r="AO191" s="601">
        <v>0</v>
      </c>
      <c r="AP191" s="601">
        <v>0</v>
      </c>
      <c r="AQ191" s="601">
        <v>0</v>
      </c>
      <c r="AR191" s="601">
        <v>0</v>
      </c>
      <c r="AS191" s="601">
        <v>0</v>
      </c>
      <c r="AT191" s="601">
        <v>0</v>
      </c>
      <c r="AU191" s="601">
        <v>0</v>
      </c>
      <c r="AV191" s="602">
        <v>0</v>
      </c>
      <c r="AW191" s="602">
        <v>0</v>
      </c>
      <c r="AX191" s="602">
        <v>0</v>
      </c>
      <c r="AY191" s="602">
        <v>0</v>
      </c>
      <c r="AZ191" s="602">
        <v>0</v>
      </c>
      <c r="BA191" s="602">
        <v>0</v>
      </c>
      <c r="BB191" s="707">
        <v>0</v>
      </c>
      <c r="BC191" s="602">
        <v>0</v>
      </c>
      <c r="BD191" s="602">
        <v>0</v>
      </c>
      <c r="BE191" s="602">
        <v>0</v>
      </c>
      <c r="BF191" s="602">
        <v>0</v>
      </c>
      <c r="BG191" s="602">
        <v>0</v>
      </c>
      <c r="BH191" s="602">
        <v>12350.400000000001</v>
      </c>
      <c r="BI191" s="602">
        <v>25221.15</v>
      </c>
      <c r="BJ191" s="602">
        <v>0</v>
      </c>
      <c r="BK191" s="602">
        <v>0</v>
      </c>
      <c r="BL191" s="602">
        <v>0</v>
      </c>
      <c r="BM191" s="602">
        <v>0</v>
      </c>
      <c r="BN191" s="602">
        <v>0</v>
      </c>
      <c r="BO191" s="602">
        <v>0</v>
      </c>
      <c r="BP191" s="602">
        <v>0</v>
      </c>
      <c r="BQ191" s="602">
        <v>0</v>
      </c>
      <c r="BR191" s="602">
        <v>0</v>
      </c>
      <c r="BS191" s="602">
        <v>0</v>
      </c>
      <c r="BT191" s="602">
        <v>0</v>
      </c>
      <c r="BU191" s="707">
        <v>0</v>
      </c>
      <c r="BV191" s="602">
        <v>0</v>
      </c>
      <c r="BW191" s="602">
        <v>0</v>
      </c>
      <c r="BX191" s="602">
        <v>0</v>
      </c>
      <c r="BY191" s="602">
        <v>0</v>
      </c>
      <c r="BZ191" s="602">
        <v>0</v>
      </c>
      <c r="CA191" s="602">
        <v>18364.400000000005</v>
      </c>
      <c r="CB191" s="602">
        <v>39059.409999999996</v>
      </c>
      <c r="CC191" s="602">
        <v>0</v>
      </c>
      <c r="CD191" s="602">
        <v>0</v>
      </c>
      <c r="CE191" s="602">
        <v>0</v>
      </c>
      <c r="CF191" s="602">
        <v>0</v>
      </c>
      <c r="CG191" s="602">
        <v>0</v>
      </c>
      <c r="CH191" s="602">
        <v>0</v>
      </c>
      <c r="CI191" s="602">
        <v>0</v>
      </c>
      <c r="CJ191" s="602">
        <v>0</v>
      </c>
      <c r="CK191" s="602">
        <v>0</v>
      </c>
      <c r="CL191" s="602">
        <v>0</v>
      </c>
      <c r="CM191" s="602">
        <v>0</v>
      </c>
      <c r="CN191" s="707">
        <v>0</v>
      </c>
      <c r="CO191" s="602">
        <v>0</v>
      </c>
      <c r="CP191" s="602">
        <v>0</v>
      </c>
      <c r="CQ191" s="602">
        <v>0</v>
      </c>
      <c r="CR191" s="602">
        <v>0</v>
      </c>
      <c r="CS191" s="602">
        <v>0</v>
      </c>
      <c r="CT191" s="602">
        <v>0</v>
      </c>
      <c r="CU191" s="602">
        <v>0</v>
      </c>
      <c r="CV191" s="602">
        <v>0</v>
      </c>
      <c r="CW191" s="602">
        <v>0</v>
      </c>
      <c r="CX191" s="602">
        <v>0</v>
      </c>
      <c r="CY191" s="602">
        <v>0</v>
      </c>
      <c r="CZ191" s="602">
        <v>0</v>
      </c>
    </row>
    <row r="192" spans="1:104" x14ac:dyDescent="0.25">
      <c r="A192" s="183">
        <v>4292</v>
      </c>
      <c r="B192" s="183">
        <v>675297</v>
      </c>
      <c r="C192" s="27">
        <v>1004521</v>
      </c>
      <c r="D192" s="14">
        <v>1649266446</v>
      </c>
      <c r="F192" s="27" t="s">
        <v>1279</v>
      </c>
      <c r="G192" s="12" t="s">
        <v>624</v>
      </c>
      <c r="H192" s="27" t="s">
        <v>624</v>
      </c>
      <c r="I192" s="12" t="s">
        <v>625</v>
      </c>
      <c r="J192" s="601">
        <v>0</v>
      </c>
      <c r="K192" s="601">
        <v>0</v>
      </c>
      <c r="L192" s="601">
        <v>0</v>
      </c>
      <c r="M192" s="601">
        <v>0</v>
      </c>
      <c r="N192" s="601">
        <v>0</v>
      </c>
      <c r="O192" s="601">
        <v>0</v>
      </c>
      <c r="P192" s="707">
        <v>0</v>
      </c>
      <c r="Q192" s="601">
        <v>0</v>
      </c>
      <c r="R192" s="601">
        <v>0</v>
      </c>
      <c r="S192" s="601">
        <v>0</v>
      </c>
      <c r="T192" s="601">
        <v>0</v>
      </c>
      <c r="U192" s="601">
        <v>0</v>
      </c>
      <c r="V192" s="601">
        <v>11551.349999999997</v>
      </c>
      <c r="W192" s="601">
        <v>801.36</v>
      </c>
      <c r="X192" s="601">
        <v>0</v>
      </c>
      <c r="Y192" s="601">
        <v>0</v>
      </c>
      <c r="Z192" s="601">
        <v>0</v>
      </c>
      <c r="AA192" s="601">
        <v>0</v>
      </c>
      <c r="AB192" s="601">
        <v>0</v>
      </c>
      <c r="AC192" s="601">
        <v>0</v>
      </c>
      <c r="AD192" s="601">
        <v>0</v>
      </c>
      <c r="AE192" s="601">
        <v>0</v>
      </c>
      <c r="AF192" s="601">
        <v>0</v>
      </c>
      <c r="AG192" s="601">
        <v>0</v>
      </c>
      <c r="AH192" s="601">
        <v>0</v>
      </c>
      <c r="AI192" s="707">
        <v>0</v>
      </c>
      <c r="AJ192" s="601">
        <v>0</v>
      </c>
      <c r="AK192" s="601">
        <v>0</v>
      </c>
      <c r="AL192" s="601">
        <v>0</v>
      </c>
      <c r="AM192" s="601">
        <v>0</v>
      </c>
      <c r="AN192" s="601">
        <v>0</v>
      </c>
      <c r="AO192" s="601">
        <v>0</v>
      </c>
      <c r="AP192" s="601">
        <v>0</v>
      </c>
      <c r="AQ192" s="601">
        <v>0</v>
      </c>
      <c r="AR192" s="601">
        <v>0</v>
      </c>
      <c r="AS192" s="601">
        <v>0</v>
      </c>
      <c r="AT192" s="601">
        <v>0</v>
      </c>
      <c r="AU192" s="601">
        <v>0</v>
      </c>
      <c r="AV192" s="602">
        <v>0</v>
      </c>
      <c r="AW192" s="602">
        <v>0</v>
      </c>
      <c r="AX192" s="602">
        <v>0</v>
      </c>
      <c r="AY192" s="602">
        <v>0</v>
      </c>
      <c r="AZ192" s="602">
        <v>0</v>
      </c>
      <c r="BA192" s="602">
        <v>0</v>
      </c>
      <c r="BB192" s="707">
        <v>0</v>
      </c>
      <c r="BC192" s="602">
        <v>0</v>
      </c>
      <c r="BD192" s="602">
        <v>0</v>
      </c>
      <c r="BE192" s="602">
        <v>0</v>
      </c>
      <c r="BF192" s="602">
        <v>0</v>
      </c>
      <c r="BG192" s="602">
        <v>0</v>
      </c>
      <c r="BH192" s="602">
        <v>7352.16</v>
      </c>
      <c r="BI192" s="602">
        <v>402.26999999999992</v>
      </c>
      <c r="BJ192" s="602">
        <v>0</v>
      </c>
      <c r="BK192" s="602">
        <v>0</v>
      </c>
      <c r="BL192" s="602">
        <v>0</v>
      </c>
      <c r="BM192" s="602">
        <v>0</v>
      </c>
      <c r="BN192" s="602">
        <v>0</v>
      </c>
      <c r="BO192" s="602">
        <v>0</v>
      </c>
      <c r="BP192" s="602">
        <v>0</v>
      </c>
      <c r="BQ192" s="602">
        <v>0</v>
      </c>
      <c r="BR192" s="602">
        <v>0</v>
      </c>
      <c r="BS192" s="602">
        <v>0</v>
      </c>
      <c r="BT192" s="602">
        <v>0</v>
      </c>
      <c r="BU192" s="707">
        <v>0</v>
      </c>
      <c r="BV192" s="602">
        <v>0</v>
      </c>
      <c r="BW192" s="602">
        <v>0</v>
      </c>
      <c r="BX192" s="602">
        <v>0</v>
      </c>
      <c r="BY192" s="602">
        <v>0</v>
      </c>
      <c r="BZ192" s="602">
        <v>0</v>
      </c>
      <c r="CA192" s="602">
        <v>0</v>
      </c>
      <c r="CB192" s="602">
        <v>0</v>
      </c>
      <c r="CC192" s="602">
        <v>0</v>
      </c>
      <c r="CD192" s="602">
        <v>0</v>
      </c>
      <c r="CE192" s="602">
        <v>0</v>
      </c>
      <c r="CF192" s="602">
        <v>0</v>
      </c>
      <c r="CG192" s="602">
        <v>0</v>
      </c>
      <c r="CH192" s="602">
        <v>0</v>
      </c>
      <c r="CI192" s="602">
        <v>0</v>
      </c>
      <c r="CJ192" s="602">
        <v>0</v>
      </c>
      <c r="CK192" s="602">
        <v>0</v>
      </c>
      <c r="CL192" s="602">
        <v>0</v>
      </c>
      <c r="CM192" s="602">
        <v>0</v>
      </c>
      <c r="CN192" s="707">
        <v>0</v>
      </c>
      <c r="CO192" s="602">
        <v>0</v>
      </c>
      <c r="CP192" s="602">
        <v>0</v>
      </c>
      <c r="CQ192" s="602">
        <v>0</v>
      </c>
      <c r="CR192" s="602">
        <v>0</v>
      </c>
      <c r="CS192" s="602">
        <v>0</v>
      </c>
      <c r="CT192" s="602">
        <v>16639.350000000002</v>
      </c>
      <c r="CU192" s="602">
        <v>1176.5999999999999</v>
      </c>
      <c r="CV192" s="602">
        <v>0</v>
      </c>
      <c r="CW192" s="602">
        <v>0</v>
      </c>
      <c r="CX192" s="602">
        <v>0</v>
      </c>
      <c r="CY192" s="602">
        <v>0</v>
      </c>
      <c r="CZ192" s="602">
        <v>0</v>
      </c>
    </row>
    <row r="193" spans="1:104" x14ac:dyDescent="0.25">
      <c r="A193" s="183">
        <v>4746</v>
      </c>
      <c r="B193" s="183">
        <v>675307</v>
      </c>
      <c r="C193" s="27">
        <v>1026184</v>
      </c>
      <c r="D193" s="14">
        <v>1083021570</v>
      </c>
      <c r="F193" s="27" t="s">
        <v>1274</v>
      </c>
      <c r="G193" s="12" t="s">
        <v>804</v>
      </c>
      <c r="H193" s="27" t="s">
        <v>1295</v>
      </c>
      <c r="I193" s="12" t="s">
        <v>805</v>
      </c>
      <c r="J193" s="601">
        <v>0</v>
      </c>
      <c r="K193" s="601">
        <v>0</v>
      </c>
      <c r="L193" s="601">
        <v>0</v>
      </c>
      <c r="M193" s="601">
        <v>0</v>
      </c>
      <c r="N193" s="601">
        <v>0</v>
      </c>
      <c r="O193" s="601">
        <v>0</v>
      </c>
      <c r="P193" s="707">
        <v>0</v>
      </c>
      <c r="Q193" s="601">
        <v>0</v>
      </c>
      <c r="R193" s="601">
        <v>0</v>
      </c>
      <c r="S193" s="601">
        <v>0</v>
      </c>
      <c r="T193" s="601">
        <v>0</v>
      </c>
      <c r="U193" s="601">
        <v>0</v>
      </c>
      <c r="V193" s="601">
        <v>0</v>
      </c>
      <c r="W193" s="601">
        <v>0</v>
      </c>
      <c r="X193" s="601">
        <v>0</v>
      </c>
      <c r="Y193" s="601">
        <v>0</v>
      </c>
      <c r="Z193" s="601">
        <v>0</v>
      </c>
      <c r="AA193" s="601">
        <v>0</v>
      </c>
      <c r="AB193" s="601">
        <v>0</v>
      </c>
      <c r="AC193" s="601">
        <v>0</v>
      </c>
      <c r="AD193" s="601">
        <v>0</v>
      </c>
      <c r="AE193" s="601">
        <v>0</v>
      </c>
      <c r="AF193" s="601">
        <v>0</v>
      </c>
      <c r="AG193" s="601">
        <v>0</v>
      </c>
      <c r="AH193" s="601">
        <v>0</v>
      </c>
      <c r="AI193" s="707">
        <v>0</v>
      </c>
      <c r="AJ193" s="601">
        <v>0</v>
      </c>
      <c r="AK193" s="601">
        <v>0</v>
      </c>
      <c r="AL193" s="601">
        <v>0</v>
      </c>
      <c r="AM193" s="601">
        <v>0</v>
      </c>
      <c r="AN193" s="601">
        <v>0</v>
      </c>
      <c r="AO193" s="601">
        <v>0</v>
      </c>
      <c r="AP193" s="601">
        <v>0</v>
      </c>
      <c r="AQ193" s="601">
        <v>0</v>
      </c>
      <c r="AR193" s="601">
        <v>0</v>
      </c>
      <c r="AS193" s="601">
        <v>0</v>
      </c>
      <c r="AT193" s="601">
        <v>0</v>
      </c>
      <c r="AU193" s="601">
        <v>0</v>
      </c>
      <c r="AV193" s="602">
        <v>0</v>
      </c>
      <c r="AW193" s="602">
        <v>0</v>
      </c>
      <c r="AX193" s="602">
        <v>0</v>
      </c>
      <c r="AY193" s="602">
        <v>0</v>
      </c>
      <c r="AZ193" s="602">
        <v>0</v>
      </c>
      <c r="BA193" s="602">
        <v>0</v>
      </c>
      <c r="BB193" s="707">
        <v>0</v>
      </c>
      <c r="BC193" s="602">
        <v>0</v>
      </c>
      <c r="BD193" s="602">
        <v>0</v>
      </c>
      <c r="BE193" s="602">
        <v>0</v>
      </c>
      <c r="BF193" s="602">
        <v>0</v>
      </c>
      <c r="BG193" s="602">
        <v>0</v>
      </c>
      <c r="BH193" s="602">
        <v>0</v>
      </c>
      <c r="BI193" s="602">
        <v>0</v>
      </c>
      <c r="BJ193" s="602">
        <v>0</v>
      </c>
      <c r="BK193" s="602">
        <v>0</v>
      </c>
      <c r="BL193" s="602">
        <v>0</v>
      </c>
      <c r="BM193" s="602">
        <v>0</v>
      </c>
      <c r="BN193" s="602">
        <v>0</v>
      </c>
      <c r="BO193" s="602">
        <v>5939.1100000000006</v>
      </c>
      <c r="BP193" s="602">
        <v>5862.93</v>
      </c>
      <c r="BQ193" s="602">
        <v>6589.5700000000006</v>
      </c>
      <c r="BR193" s="602">
        <v>6422.56</v>
      </c>
      <c r="BS193" s="602">
        <v>6346.38</v>
      </c>
      <c r="BT193" s="602">
        <v>6258.4800000000005</v>
      </c>
      <c r="BU193" s="707">
        <v>6090.8099999999995</v>
      </c>
      <c r="BV193" s="602">
        <v>0</v>
      </c>
      <c r="BW193" s="602">
        <v>0</v>
      </c>
      <c r="BX193" s="602">
        <v>0</v>
      </c>
      <c r="BY193" s="602">
        <v>0</v>
      </c>
      <c r="BZ193" s="602">
        <v>0</v>
      </c>
      <c r="CA193" s="602">
        <v>13621.09</v>
      </c>
      <c r="CB193" s="602">
        <v>14154.900000000001</v>
      </c>
      <c r="CC193" s="602">
        <v>0</v>
      </c>
      <c r="CD193" s="602">
        <v>0</v>
      </c>
      <c r="CE193" s="602">
        <v>0</v>
      </c>
      <c r="CF193" s="602">
        <v>0</v>
      </c>
      <c r="CG193" s="602">
        <v>0</v>
      </c>
      <c r="CH193" s="602">
        <v>7184.3600000000006</v>
      </c>
      <c r="CI193" s="602">
        <v>7067.1600000000008</v>
      </c>
      <c r="CJ193" s="602">
        <v>7723.4800000000005</v>
      </c>
      <c r="CK193" s="602">
        <v>7685.39</v>
      </c>
      <c r="CL193" s="602">
        <v>7538.89</v>
      </c>
      <c r="CM193" s="602">
        <v>7474.43</v>
      </c>
      <c r="CN193" s="707">
        <v>7316.37</v>
      </c>
      <c r="CO193" s="602">
        <v>0</v>
      </c>
      <c r="CP193" s="602">
        <v>0</v>
      </c>
      <c r="CQ193" s="602">
        <v>0</v>
      </c>
      <c r="CR193" s="602">
        <v>0</v>
      </c>
      <c r="CS193" s="602">
        <v>0</v>
      </c>
      <c r="CT193" s="602">
        <v>16275.000000000002</v>
      </c>
      <c r="CU193" s="602">
        <v>16885.38</v>
      </c>
      <c r="CV193" s="602">
        <v>0</v>
      </c>
      <c r="CW193" s="602">
        <v>0</v>
      </c>
      <c r="CX193" s="602">
        <v>0</v>
      </c>
      <c r="CY193" s="602">
        <v>0</v>
      </c>
      <c r="CZ193" s="602">
        <v>0</v>
      </c>
    </row>
    <row r="194" spans="1:104" x14ac:dyDescent="0.25">
      <c r="A194" s="183">
        <v>4833</v>
      </c>
      <c r="B194" s="183">
        <v>675309</v>
      </c>
      <c r="C194" s="27">
        <v>1026678</v>
      </c>
      <c r="D194" s="14">
        <v>1437270865</v>
      </c>
      <c r="F194" s="27" t="s">
        <v>1286</v>
      </c>
      <c r="G194" s="12" t="s">
        <v>841</v>
      </c>
      <c r="H194" s="27" t="s">
        <v>1428</v>
      </c>
      <c r="I194" s="12" t="s">
        <v>842</v>
      </c>
      <c r="J194" s="601">
        <v>0</v>
      </c>
      <c r="K194" s="601">
        <v>0</v>
      </c>
      <c r="L194" s="601">
        <v>0</v>
      </c>
      <c r="M194" s="601">
        <v>0</v>
      </c>
      <c r="N194" s="601">
        <v>0</v>
      </c>
      <c r="O194" s="601">
        <v>0</v>
      </c>
      <c r="P194" s="707">
        <v>0</v>
      </c>
      <c r="Q194" s="601">
        <v>0</v>
      </c>
      <c r="R194" s="601">
        <v>0</v>
      </c>
      <c r="S194" s="601">
        <v>0</v>
      </c>
      <c r="T194" s="601">
        <v>0</v>
      </c>
      <c r="U194" s="601">
        <v>0</v>
      </c>
      <c r="V194" s="601">
        <v>0</v>
      </c>
      <c r="W194" s="601">
        <v>0</v>
      </c>
      <c r="X194" s="601">
        <v>0</v>
      </c>
      <c r="Y194" s="601">
        <v>0</v>
      </c>
      <c r="Z194" s="601">
        <v>0</v>
      </c>
      <c r="AA194" s="601">
        <v>0</v>
      </c>
      <c r="AB194" s="601">
        <v>0</v>
      </c>
      <c r="AC194" s="601">
        <v>0</v>
      </c>
      <c r="AD194" s="601">
        <v>0</v>
      </c>
      <c r="AE194" s="601">
        <v>0</v>
      </c>
      <c r="AF194" s="601">
        <v>0</v>
      </c>
      <c r="AG194" s="601">
        <v>0</v>
      </c>
      <c r="AH194" s="601">
        <v>0</v>
      </c>
      <c r="AI194" s="707">
        <v>0</v>
      </c>
      <c r="AJ194" s="601">
        <v>0</v>
      </c>
      <c r="AK194" s="601">
        <v>0</v>
      </c>
      <c r="AL194" s="601">
        <v>0</v>
      </c>
      <c r="AM194" s="601">
        <v>0</v>
      </c>
      <c r="AN194" s="601">
        <v>0</v>
      </c>
      <c r="AO194" s="601">
        <v>0</v>
      </c>
      <c r="AP194" s="601">
        <v>0</v>
      </c>
      <c r="AQ194" s="601">
        <v>0</v>
      </c>
      <c r="AR194" s="601">
        <v>0</v>
      </c>
      <c r="AS194" s="601">
        <v>0</v>
      </c>
      <c r="AT194" s="601">
        <v>0</v>
      </c>
      <c r="AU194" s="601">
        <v>0</v>
      </c>
      <c r="AV194" s="602">
        <v>0</v>
      </c>
      <c r="AW194" s="602">
        <v>0</v>
      </c>
      <c r="AX194" s="602">
        <v>0</v>
      </c>
      <c r="AY194" s="602">
        <v>0</v>
      </c>
      <c r="AZ194" s="602">
        <v>0</v>
      </c>
      <c r="BA194" s="602">
        <v>0</v>
      </c>
      <c r="BB194" s="707">
        <v>0</v>
      </c>
      <c r="BC194" s="602">
        <v>0</v>
      </c>
      <c r="BD194" s="602">
        <v>0</v>
      </c>
      <c r="BE194" s="602">
        <v>0</v>
      </c>
      <c r="BF194" s="602">
        <v>0</v>
      </c>
      <c r="BG194" s="602">
        <v>0</v>
      </c>
      <c r="BH194" s="602">
        <v>0</v>
      </c>
      <c r="BI194" s="602">
        <v>0</v>
      </c>
      <c r="BJ194" s="602">
        <v>0</v>
      </c>
      <c r="BK194" s="602">
        <v>0</v>
      </c>
      <c r="BL194" s="602">
        <v>0</v>
      </c>
      <c r="BM194" s="602">
        <v>0</v>
      </c>
      <c r="BN194" s="602">
        <v>0</v>
      </c>
      <c r="BO194" s="602">
        <v>25868.799999999999</v>
      </c>
      <c r="BP194" s="602">
        <v>21548.16</v>
      </c>
      <c r="BQ194" s="602">
        <v>29831.68</v>
      </c>
      <c r="BR194" s="602">
        <v>30519.68</v>
      </c>
      <c r="BS194" s="602">
        <v>25868.799999999999</v>
      </c>
      <c r="BT194" s="602">
        <v>28015.360000000001</v>
      </c>
      <c r="BU194" s="707">
        <v>27701.040000000001</v>
      </c>
      <c r="BV194" s="602">
        <v>0</v>
      </c>
      <c r="BW194" s="602">
        <v>0</v>
      </c>
      <c r="BX194" s="602">
        <v>0</v>
      </c>
      <c r="BY194" s="602">
        <v>0</v>
      </c>
      <c r="BZ194" s="602">
        <v>0</v>
      </c>
      <c r="CA194" s="602">
        <v>56897.889999999992</v>
      </c>
      <c r="CB194" s="602">
        <v>46264.090000000004</v>
      </c>
      <c r="CC194" s="602">
        <v>0</v>
      </c>
      <c r="CD194" s="602">
        <v>0</v>
      </c>
      <c r="CE194" s="602">
        <v>0</v>
      </c>
      <c r="CF194" s="602">
        <v>0</v>
      </c>
      <c r="CG194" s="602">
        <v>0</v>
      </c>
      <c r="CH194" s="602">
        <v>28868.48</v>
      </c>
      <c r="CI194" s="602">
        <v>23832.32</v>
      </c>
      <c r="CJ194" s="602">
        <v>32280.959999999999</v>
      </c>
      <c r="CK194" s="602">
        <v>33271.68</v>
      </c>
      <c r="CL194" s="602">
        <v>31455.360000000001</v>
      </c>
      <c r="CM194" s="602">
        <v>30877.439999999999</v>
      </c>
      <c r="CN194" s="707">
        <v>29197.9</v>
      </c>
      <c r="CO194" s="602">
        <v>0</v>
      </c>
      <c r="CP194" s="602">
        <v>0</v>
      </c>
      <c r="CQ194" s="602">
        <v>0</v>
      </c>
      <c r="CR194" s="602">
        <v>0</v>
      </c>
      <c r="CS194" s="602">
        <v>0</v>
      </c>
      <c r="CT194" s="602">
        <v>62593.760000000002</v>
      </c>
      <c r="CU194" s="602">
        <v>52497.58</v>
      </c>
      <c r="CV194" s="602">
        <v>0</v>
      </c>
      <c r="CW194" s="602">
        <v>0</v>
      </c>
      <c r="CX194" s="602">
        <v>0</v>
      </c>
      <c r="CY194" s="602">
        <v>0</v>
      </c>
      <c r="CZ194" s="602">
        <v>0</v>
      </c>
    </row>
    <row r="195" spans="1:104" x14ac:dyDescent="0.25">
      <c r="A195" s="183">
        <v>4425</v>
      </c>
      <c r="B195" s="183">
        <v>675311</v>
      </c>
      <c r="C195" s="27">
        <v>1026191</v>
      </c>
      <c r="D195" s="14">
        <v>1588071971</v>
      </c>
      <c r="F195" s="27" t="s">
        <v>1274</v>
      </c>
      <c r="G195" s="12" t="s">
        <v>216</v>
      </c>
      <c r="H195" s="27" t="s">
        <v>1295</v>
      </c>
      <c r="I195" s="12" t="s">
        <v>217</v>
      </c>
      <c r="J195" s="601">
        <v>0</v>
      </c>
      <c r="K195" s="601">
        <v>0</v>
      </c>
      <c r="L195" s="601">
        <v>0</v>
      </c>
      <c r="M195" s="601">
        <v>0</v>
      </c>
      <c r="N195" s="601">
        <v>0</v>
      </c>
      <c r="O195" s="601">
        <v>0</v>
      </c>
      <c r="P195" s="707">
        <v>0</v>
      </c>
      <c r="Q195" s="601">
        <v>0</v>
      </c>
      <c r="R195" s="601">
        <v>0</v>
      </c>
      <c r="S195" s="601">
        <v>0</v>
      </c>
      <c r="T195" s="601">
        <v>0</v>
      </c>
      <c r="U195" s="601">
        <v>0</v>
      </c>
      <c r="V195" s="601">
        <v>0</v>
      </c>
      <c r="W195" s="601">
        <v>0</v>
      </c>
      <c r="X195" s="601">
        <v>0</v>
      </c>
      <c r="Y195" s="601">
        <v>0</v>
      </c>
      <c r="Z195" s="601">
        <v>0</v>
      </c>
      <c r="AA195" s="601">
        <v>0</v>
      </c>
      <c r="AB195" s="601">
        <v>0</v>
      </c>
      <c r="AC195" s="601">
        <v>0</v>
      </c>
      <c r="AD195" s="601">
        <v>0</v>
      </c>
      <c r="AE195" s="601">
        <v>0</v>
      </c>
      <c r="AF195" s="601">
        <v>0</v>
      </c>
      <c r="AG195" s="601">
        <v>0</v>
      </c>
      <c r="AH195" s="601">
        <v>0</v>
      </c>
      <c r="AI195" s="707">
        <v>0</v>
      </c>
      <c r="AJ195" s="601">
        <v>0</v>
      </c>
      <c r="AK195" s="601">
        <v>0</v>
      </c>
      <c r="AL195" s="601">
        <v>0</v>
      </c>
      <c r="AM195" s="601">
        <v>0</v>
      </c>
      <c r="AN195" s="601">
        <v>0</v>
      </c>
      <c r="AO195" s="601">
        <v>0</v>
      </c>
      <c r="AP195" s="601">
        <v>0</v>
      </c>
      <c r="AQ195" s="601">
        <v>0</v>
      </c>
      <c r="AR195" s="601">
        <v>0</v>
      </c>
      <c r="AS195" s="601">
        <v>0</v>
      </c>
      <c r="AT195" s="601">
        <v>0</v>
      </c>
      <c r="AU195" s="601">
        <v>0</v>
      </c>
      <c r="AV195" s="602">
        <v>0</v>
      </c>
      <c r="AW195" s="602">
        <v>0</v>
      </c>
      <c r="AX195" s="602">
        <v>0</v>
      </c>
      <c r="AY195" s="602">
        <v>0</v>
      </c>
      <c r="AZ195" s="602">
        <v>0</v>
      </c>
      <c r="BA195" s="602">
        <v>0</v>
      </c>
      <c r="BB195" s="707">
        <v>0</v>
      </c>
      <c r="BC195" s="602">
        <v>0</v>
      </c>
      <c r="BD195" s="602">
        <v>0</v>
      </c>
      <c r="BE195" s="602">
        <v>0</v>
      </c>
      <c r="BF195" s="602">
        <v>0</v>
      </c>
      <c r="BG195" s="602">
        <v>0</v>
      </c>
      <c r="BH195" s="602">
        <v>0</v>
      </c>
      <c r="BI195" s="602">
        <v>0</v>
      </c>
      <c r="BJ195" s="602">
        <v>0</v>
      </c>
      <c r="BK195" s="602">
        <v>0</v>
      </c>
      <c r="BL195" s="602">
        <v>0</v>
      </c>
      <c r="BM195" s="602">
        <v>0</v>
      </c>
      <c r="BN195" s="602">
        <v>0</v>
      </c>
      <c r="BO195" s="602">
        <v>7702.5999999999995</v>
      </c>
      <c r="BP195" s="602">
        <v>7603.8</v>
      </c>
      <c r="BQ195" s="602">
        <v>8546.2000000000007</v>
      </c>
      <c r="BR195" s="602">
        <v>8329.6</v>
      </c>
      <c r="BS195" s="602">
        <v>8230.7999999999993</v>
      </c>
      <c r="BT195" s="602">
        <v>8116.7999999999993</v>
      </c>
      <c r="BU195" s="707">
        <v>7913.3</v>
      </c>
      <c r="BV195" s="602">
        <v>0</v>
      </c>
      <c r="BW195" s="602">
        <v>0</v>
      </c>
      <c r="BX195" s="602">
        <v>0</v>
      </c>
      <c r="BY195" s="602">
        <v>0</v>
      </c>
      <c r="BZ195" s="602">
        <v>0</v>
      </c>
      <c r="CA195" s="602">
        <v>22534.429999999997</v>
      </c>
      <c r="CB195" s="602">
        <v>18405.699999999997</v>
      </c>
      <c r="CC195" s="602">
        <v>0</v>
      </c>
      <c r="CD195" s="602">
        <v>0</v>
      </c>
      <c r="CE195" s="602">
        <v>0</v>
      </c>
      <c r="CF195" s="602">
        <v>0</v>
      </c>
      <c r="CG195" s="602">
        <v>0</v>
      </c>
      <c r="CH195" s="602">
        <v>9317.6</v>
      </c>
      <c r="CI195" s="602">
        <v>9165.6</v>
      </c>
      <c r="CJ195" s="602">
        <v>10016.800000000001</v>
      </c>
      <c r="CK195" s="602">
        <v>9967.4</v>
      </c>
      <c r="CL195" s="602">
        <v>9777.4</v>
      </c>
      <c r="CM195" s="602">
        <v>9693.7999999999993</v>
      </c>
      <c r="CN195" s="707">
        <v>9505.4</v>
      </c>
      <c r="CO195" s="602">
        <v>0</v>
      </c>
      <c r="CP195" s="602">
        <v>0</v>
      </c>
      <c r="CQ195" s="602">
        <v>0</v>
      </c>
      <c r="CR195" s="602">
        <v>0</v>
      </c>
      <c r="CS195" s="602">
        <v>0</v>
      </c>
      <c r="CT195" s="602">
        <v>26925</v>
      </c>
      <c r="CU195" s="602">
        <v>22009.309999999998</v>
      </c>
      <c r="CV195" s="602">
        <v>0</v>
      </c>
      <c r="CW195" s="602">
        <v>0</v>
      </c>
      <c r="CX195" s="602">
        <v>0</v>
      </c>
      <c r="CY195" s="602">
        <v>0</v>
      </c>
      <c r="CZ195" s="602">
        <v>0</v>
      </c>
    </row>
    <row r="196" spans="1:104" x14ac:dyDescent="0.25">
      <c r="A196" s="183">
        <v>5267</v>
      </c>
      <c r="B196" s="183">
        <v>675312</v>
      </c>
      <c r="C196" s="27">
        <v>1026518</v>
      </c>
      <c r="D196" s="14">
        <v>1083002893</v>
      </c>
      <c r="F196" s="27" t="s">
        <v>1286</v>
      </c>
      <c r="G196" s="12" t="s">
        <v>1067</v>
      </c>
      <c r="H196" s="27" t="s">
        <v>1428</v>
      </c>
      <c r="I196" s="12" t="s">
        <v>1068</v>
      </c>
      <c r="J196" s="601">
        <v>0</v>
      </c>
      <c r="K196" s="601">
        <v>0</v>
      </c>
      <c r="L196" s="601">
        <v>0</v>
      </c>
      <c r="M196" s="601">
        <v>0</v>
      </c>
      <c r="N196" s="601">
        <v>0</v>
      </c>
      <c r="O196" s="601">
        <v>0</v>
      </c>
      <c r="P196" s="707">
        <v>0</v>
      </c>
      <c r="Q196" s="601">
        <v>0</v>
      </c>
      <c r="R196" s="601">
        <v>0</v>
      </c>
      <c r="S196" s="601">
        <v>0</v>
      </c>
      <c r="T196" s="601">
        <v>0</v>
      </c>
      <c r="U196" s="601">
        <v>0</v>
      </c>
      <c r="V196" s="601">
        <v>0</v>
      </c>
      <c r="W196" s="601">
        <v>0</v>
      </c>
      <c r="X196" s="601">
        <v>0</v>
      </c>
      <c r="Y196" s="601">
        <v>0</v>
      </c>
      <c r="Z196" s="601">
        <v>0</v>
      </c>
      <c r="AA196" s="601">
        <v>0</v>
      </c>
      <c r="AB196" s="601">
        <v>0</v>
      </c>
      <c r="AC196" s="601">
        <v>0</v>
      </c>
      <c r="AD196" s="601">
        <v>0</v>
      </c>
      <c r="AE196" s="601">
        <v>0</v>
      </c>
      <c r="AF196" s="601">
        <v>0</v>
      </c>
      <c r="AG196" s="601">
        <v>0</v>
      </c>
      <c r="AH196" s="601">
        <v>0</v>
      </c>
      <c r="AI196" s="707">
        <v>0</v>
      </c>
      <c r="AJ196" s="601">
        <v>0</v>
      </c>
      <c r="AK196" s="601">
        <v>0</v>
      </c>
      <c r="AL196" s="601">
        <v>0</v>
      </c>
      <c r="AM196" s="601">
        <v>0</v>
      </c>
      <c r="AN196" s="601">
        <v>0</v>
      </c>
      <c r="AO196" s="601">
        <v>0</v>
      </c>
      <c r="AP196" s="601">
        <v>0</v>
      </c>
      <c r="AQ196" s="601">
        <v>0</v>
      </c>
      <c r="AR196" s="601">
        <v>0</v>
      </c>
      <c r="AS196" s="601">
        <v>0</v>
      </c>
      <c r="AT196" s="601">
        <v>0</v>
      </c>
      <c r="AU196" s="601">
        <v>0</v>
      </c>
      <c r="AV196" s="602">
        <v>0</v>
      </c>
      <c r="AW196" s="602">
        <v>0</v>
      </c>
      <c r="AX196" s="602">
        <v>0</v>
      </c>
      <c r="AY196" s="602">
        <v>0</v>
      </c>
      <c r="AZ196" s="602">
        <v>0</v>
      </c>
      <c r="BA196" s="602">
        <v>0</v>
      </c>
      <c r="BB196" s="707">
        <v>0</v>
      </c>
      <c r="BC196" s="602">
        <v>0</v>
      </c>
      <c r="BD196" s="602">
        <v>0</v>
      </c>
      <c r="BE196" s="602">
        <v>0</v>
      </c>
      <c r="BF196" s="602">
        <v>0</v>
      </c>
      <c r="BG196" s="602">
        <v>0</v>
      </c>
      <c r="BH196" s="602">
        <v>0</v>
      </c>
      <c r="BI196" s="602">
        <v>0</v>
      </c>
      <c r="BJ196" s="602">
        <v>0</v>
      </c>
      <c r="BK196" s="602">
        <v>0</v>
      </c>
      <c r="BL196" s="602">
        <v>0</v>
      </c>
      <c r="BM196" s="602">
        <v>0</v>
      </c>
      <c r="BN196" s="602">
        <v>0</v>
      </c>
      <c r="BO196" s="602">
        <v>16816.600000000002</v>
      </c>
      <c r="BP196" s="602">
        <v>14007.87</v>
      </c>
      <c r="BQ196" s="602">
        <v>19392.760000000002</v>
      </c>
      <c r="BR196" s="602">
        <v>19840.010000000002</v>
      </c>
      <c r="BS196" s="602">
        <v>16816.599999999999</v>
      </c>
      <c r="BT196" s="602">
        <v>18212.02</v>
      </c>
      <c r="BU196" s="707">
        <v>18015.78</v>
      </c>
      <c r="BV196" s="602">
        <v>0</v>
      </c>
      <c r="BW196" s="602">
        <v>0</v>
      </c>
      <c r="BX196" s="602">
        <v>0</v>
      </c>
      <c r="BY196" s="602">
        <v>0</v>
      </c>
      <c r="BZ196" s="602">
        <v>0</v>
      </c>
      <c r="CA196" s="602">
        <v>47606.719999999994</v>
      </c>
      <c r="CB196" s="602">
        <v>52240.32</v>
      </c>
      <c r="CC196" s="602">
        <v>0</v>
      </c>
      <c r="CD196" s="602">
        <v>0</v>
      </c>
      <c r="CE196" s="602">
        <v>0</v>
      </c>
      <c r="CF196" s="602">
        <v>0</v>
      </c>
      <c r="CG196" s="602">
        <v>0</v>
      </c>
      <c r="CH196" s="602">
        <v>18766.61</v>
      </c>
      <c r="CI196" s="602">
        <v>15492.740000000002</v>
      </c>
      <c r="CJ196" s="602">
        <v>20984.97</v>
      </c>
      <c r="CK196" s="602">
        <v>21629.010000000002</v>
      </c>
      <c r="CL196" s="602">
        <v>20448.270000000004</v>
      </c>
      <c r="CM196" s="602">
        <v>20072.580000000002</v>
      </c>
      <c r="CN196" s="707">
        <v>18989.54</v>
      </c>
      <c r="CO196" s="602">
        <v>0</v>
      </c>
      <c r="CP196" s="602">
        <v>0</v>
      </c>
      <c r="CQ196" s="602">
        <v>0</v>
      </c>
      <c r="CR196" s="602">
        <v>0</v>
      </c>
      <c r="CS196" s="602">
        <v>0</v>
      </c>
      <c r="CT196" s="602">
        <v>52372.480000000003</v>
      </c>
      <c r="CU196" s="602">
        <v>59171.439999999995</v>
      </c>
      <c r="CV196" s="602">
        <v>0</v>
      </c>
      <c r="CW196" s="602">
        <v>0</v>
      </c>
      <c r="CX196" s="602">
        <v>0</v>
      </c>
      <c r="CY196" s="602">
        <v>0</v>
      </c>
      <c r="CZ196" s="602">
        <v>0</v>
      </c>
    </row>
    <row r="197" spans="1:104" x14ac:dyDescent="0.25">
      <c r="A197" s="183">
        <v>4368</v>
      </c>
      <c r="B197" s="183">
        <v>675321</v>
      </c>
      <c r="C197" s="27">
        <v>1012932</v>
      </c>
      <c r="D197" s="14">
        <v>1104947647</v>
      </c>
      <c r="F197" s="27" t="s">
        <v>1279</v>
      </c>
      <c r="G197" s="12" t="s">
        <v>640</v>
      </c>
      <c r="H197" s="27" t="s">
        <v>1487</v>
      </c>
      <c r="I197" s="12" t="s">
        <v>641</v>
      </c>
      <c r="J197" s="601">
        <v>0</v>
      </c>
      <c r="K197" s="601">
        <v>0</v>
      </c>
      <c r="L197" s="601">
        <v>0</v>
      </c>
      <c r="M197" s="601">
        <v>0</v>
      </c>
      <c r="N197" s="601">
        <v>0</v>
      </c>
      <c r="O197" s="601">
        <v>0</v>
      </c>
      <c r="P197" s="707">
        <v>0</v>
      </c>
      <c r="Q197" s="601">
        <v>0</v>
      </c>
      <c r="R197" s="601">
        <v>0</v>
      </c>
      <c r="S197" s="601">
        <v>0</v>
      </c>
      <c r="T197" s="601">
        <v>0</v>
      </c>
      <c r="U197" s="601">
        <v>0</v>
      </c>
      <c r="V197" s="601">
        <v>34508.749999999993</v>
      </c>
      <c r="W197" s="601">
        <v>48920.45</v>
      </c>
      <c r="X197" s="601">
        <v>0</v>
      </c>
      <c r="Y197" s="601">
        <v>0</v>
      </c>
      <c r="Z197" s="601">
        <v>0</v>
      </c>
      <c r="AA197" s="601">
        <v>0</v>
      </c>
      <c r="AB197" s="601">
        <v>0</v>
      </c>
      <c r="AC197" s="601">
        <v>0</v>
      </c>
      <c r="AD197" s="601">
        <v>0</v>
      </c>
      <c r="AE197" s="601">
        <v>0</v>
      </c>
      <c r="AF197" s="601">
        <v>0</v>
      </c>
      <c r="AG197" s="601">
        <v>0</v>
      </c>
      <c r="AH197" s="601">
        <v>0</v>
      </c>
      <c r="AI197" s="707">
        <v>0</v>
      </c>
      <c r="AJ197" s="601">
        <v>0</v>
      </c>
      <c r="AK197" s="601">
        <v>0</v>
      </c>
      <c r="AL197" s="601">
        <v>0</v>
      </c>
      <c r="AM197" s="601">
        <v>0</v>
      </c>
      <c r="AN197" s="601">
        <v>0</v>
      </c>
      <c r="AO197" s="601">
        <v>0</v>
      </c>
      <c r="AP197" s="601">
        <v>0</v>
      </c>
      <c r="AQ197" s="601">
        <v>0</v>
      </c>
      <c r="AR197" s="601">
        <v>0</v>
      </c>
      <c r="AS197" s="601">
        <v>0</v>
      </c>
      <c r="AT197" s="601">
        <v>0</v>
      </c>
      <c r="AU197" s="601">
        <v>0</v>
      </c>
      <c r="AV197" s="602">
        <v>0</v>
      </c>
      <c r="AW197" s="602">
        <v>0</v>
      </c>
      <c r="AX197" s="602">
        <v>0</v>
      </c>
      <c r="AY197" s="602">
        <v>0</v>
      </c>
      <c r="AZ197" s="602">
        <v>0</v>
      </c>
      <c r="BA197" s="602">
        <v>0</v>
      </c>
      <c r="BB197" s="707">
        <v>0</v>
      </c>
      <c r="BC197" s="602">
        <v>0</v>
      </c>
      <c r="BD197" s="602">
        <v>0</v>
      </c>
      <c r="BE197" s="602">
        <v>0</v>
      </c>
      <c r="BF197" s="602">
        <v>0</v>
      </c>
      <c r="BG197" s="602">
        <v>0</v>
      </c>
      <c r="BH197" s="602">
        <v>21964</v>
      </c>
      <c r="BI197" s="602">
        <v>30113.3</v>
      </c>
      <c r="BJ197" s="602">
        <v>0</v>
      </c>
      <c r="BK197" s="602">
        <v>0</v>
      </c>
      <c r="BL197" s="602">
        <v>0</v>
      </c>
      <c r="BM197" s="602">
        <v>0</v>
      </c>
      <c r="BN197" s="602">
        <v>0</v>
      </c>
      <c r="BO197" s="602">
        <v>0</v>
      </c>
      <c r="BP197" s="602">
        <v>0</v>
      </c>
      <c r="BQ197" s="602">
        <v>0</v>
      </c>
      <c r="BR197" s="602">
        <v>0</v>
      </c>
      <c r="BS197" s="602">
        <v>0</v>
      </c>
      <c r="BT197" s="602">
        <v>0</v>
      </c>
      <c r="BU197" s="707">
        <v>0</v>
      </c>
      <c r="BV197" s="602">
        <v>0</v>
      </c>
      <c r="BW197" s="602">
        <v>0</v>
      </c>
      <c r="BX197" s="602">
        <v>0</v>
      </c>
      <c r="BY197" s="602">
        <v>0</v>
      </c>
      <c r="BZ197" s="602">
        <v>0</v>
      </c>
      <c r="CA197" s="602">
        <v>0</v>
      </c>
      <c r="CB197" s="602">
        <v>0</v>
      </c>
      <c r="CC197" s="602">
        <v>0</v>
      </c>
      <c r="CD197" s="602">
        <v>0</v>
      </c>
      <c r="CE197" s="602">
        <v>0</v>
      </c>
      <c r="CF197" s="602">
        <v>0</v>
      </c>
      <c r="CG197" s="602">
        <v>0</v>
      </c>
      <c r="CH197" s="602">
        <v>0</v>
      </c>
      <c r="CI197" s="602">
        <v>0</v>
      </c>
      <c r="CJ197" s="602">
        <v>0</v>
      </c>
      <c r="CK197" s="602">
        <v>0</v>
      </c>
      <c r="CL197" s="602">
        <v>0</v>
      </c>
      <c r="CM197" s="602">
        <v>0</v>
      </c>
      <c r="CN197" s="707">
        <v>0</v>
      </c>
      <c r="CO197" s="602">
        <v>0</v>
      </c>
      <c r="CP197" s="602">
        <v>0</v>
      </c>
      <c r="CQ197" s="602">
        <v>0</v>
      </c>
      <c r="CR197" s="602">
        <v>0</v>
      </c>
      <c r="CS197" s="602">
        <v>0</v>
      </c>
      <c r="CT197" s="602">
        <v>49708.75</v>
      </c>
      <c r="CU197" s="602">
        <v>70856.750000000015</v>
      </c>
      <c r="CV197" s="602">
        <v>0</v>
      </c>
      <c r="CW197" s="602">
        <v>0</v>
      </c>
      <c r="CX197" s="602">
        <v>0</v>
      </c>
      <c r="CY197" s="602">
        <v>0</v>
      </c>
      <c r="CZ197" s="602">
        <v>0</v>
      </c>
    </row>
    <row r="198" spans="1:104" x14ac:dyDescent="0.25">
      <c r="A198" s="183">
        <v>4361</v>
      </c>
      <c r="B198" s="183">
        <v>675327</v>
      </c>
      <c r="C198" s="27">
        <v>1026245</v>
      </c>
      <c r="D198" s="14">
        <v>1740301209</v>
      </c>
      <c r="F198" s="27" t="s">
        <v>1258</v>
      </c>
      <c r="G198" s="12" t="s">
        <v>204</v>
      </c>
      <c r="H198" s="27" t="s">
        <v>1401</v>
      </c>
      <c r="I198" s="12" t="s">
        <v>205</v>
      </c>
      <c r="J198" s="601">
        <v>5766.3</v>
      </c>
      <c r="K198" s="601">
        <v>5972.7</v>
      </c>
      <c r="L198" s="601">
        <v>6253.92</v>
      </c>
      <c r="M198" s="601">
        <v>6086.22</v>
      </c>
      <c r="N198" s="601">
        <v>6037.2</v>
      </c>
      <c r="O198" s="601">
        <v>6029.46</v>
      </c>
      <c r="P198" s="707">
        <v>6031.32</v>
      </c>
      <c r="Q198" s="601">
        <v>0</v>
      </c>
      <c r="R198" s="601">
        <v>0</v>
      </c>
      <c r="S198" s="601">
        <v>0</v>
      </c>
      <c r="T198" s="601">
        <v>0</v>
      </c>
      <c r="U198" s="601">
        <v>0</v>
      </c>
      <c r="V198" s="601">
        <v>17016.560000000001</v>
      </c>
      <c r="W198" s="601">
        <v>17303.800000000003</v>
      </c>
      <c r="X198" s="601">
        <v>0</v>
      </c>
      <c r="Y198" s="601">
        <v>0</v>
      </c>
      <c r="Z198" s="601">
        <v>0</v>
      </c>
      <c r="AA198" s="601">
        <v>0</v>
      </c>
      <c r="AB198" s="601">
        <v>0</v>
      </c>
      <c r="AC198" s="601">
        <v>0</v>
      </c>
      <c r="AD198" s="601">
        <v>0</v>
      </c>
      <c r="AE198" s="601">
        <v>0</v>
      </c>
      <c r="AF198" s="601">
        <v>0</v>
      </c>
      <c r="AG198" s="601">
        <v>0</v>
      </c>
      <c r="AH198" s="601">
        <v>0</v>
      </c>
      <c r="AI198" s="707">
        <v>0</v>
      </c>
      <c r="AJ198" s="601">
        <v>0</v>
      </c>
      <c r="AK198" s="601">
        <v>0</v>
      </c>
      <c r="AL198" s="601">
        <v>0</v>
      </c>
      <c r="AM198" s="601">
        <v>0</v>
      </c>
      <c r="AN198" s="601">
        <v>0</v>
      </c>
      <c r="AO198" s="601">
        <v>0</v>
      </c>
      <c r="AP198" s="601">
        <v>0</v>
      </c>
      <c r="AQ198" s="601">
        <v>0</v>
      </c>
      <c r="AR198" s="601">
        <v>0</v>
      </c>
      <c r="AS198" s="601">
        <v>0</v>
      </c>
      <c r="AT198" s="601">
        <v>0</v>
      </c>
      <c r="AU198" s="601">
        <v>0</v>
      </c>
      <c r="AV198" s="602">
        <v>0</v>
      </c>
      <c r="AW198" s="602">
        <v>0</v>
      </c>
      <c r="AX198" s="602">
        <v>0</v>
      </c>
      <c r="AY198" s="602">
        <v>0</v>
      </c>
      <c r="AZ198" s="602">
        <v>0</v>
      </c>
      <c r="BA198" s="602">
        <v>0</v>
      </c>
      <c r="BB198" s="707">
        <v>0</v>
      </c>
      <c r="BC198" s="602">
        <v>0</v>
      </c>
      <c r="BD198" s="602">
        <v>0</v>
      </c>
      <c r="BE198" s="602">
        <v>0</v>
      </c>
      <c r="BF198" s="602">
        <v>0</v>
      </c>
      <c r="BG198" s="602">
        <v>0</v>
      </c>
      <c r="BH198" s="602">
        <v>0</v>
      </c>
      <c r="BI198" s="602">
        <v>0</v>
      </c>
      <c r="BJ198" s="602">
        <v>0</v>
      </c>
      <c r="BK198" s="602">
        <v>0</v>
      </c>
      <c r="BL198" s="602">
        <v>0</v>
      </c>
      <c r="BM198" s="602">
        <v>0</v>
      </c>
      <c r="BN198" s="602">
        <v>0</v>
      </c>
      <c r="BO198" s="602">
        <v>6424.2</v>
      </c>
      <c r="BP198" s="602">
        <v>6597.06</v>
      </c>
      <c r="BQ198" s="602">
        <v>7058.880000000001</v>
      </c>
      <c r="BR198" s="602">
        <v>7025.34</v>
      </c>
      <c r="BS198" s="602">
        <v>7009.8600000000006</v>
      </c>
      <c r="BT198" s="602">
        <v>6916.9800000000005</v>
      </c>
      <c r="BU198" s="707">
        <v>6894.48</v>
      </c>
      <c r="BV198" s="602">
        <v>0</v>
      </c>
      <c r="BW198" s="602">
        <v>0</v>
      </c>
      <c r="BX198" s="602">
        <v>0</v>
      </c>
      <c r="BY198" s="602">
        <v>0</v>
      </c>
      <c r="BZ198" s="602">
        <v>0</v>
      </c>
      <c r="CA198" s="602">
        <v>18990.52</v>
      </c>
      <c r="CB198" s="602">
        <v>19971.620000000003</v>
      </c>
      <c r="CC198" s="602">
        <v>0</v>
      </c>
      <c r="CD198" s="602">
        <v>0</v>
      </c>
      <c r="CE198" s="602">
        <v>0</v>
      </c>
      <c r="CF198" s="602">
        <v>0</v>
      </c>
      <c r="CG198" s="602">
        <v>0</v>
      </c>
      <c r="CH198" s="602">
        <v>0</v>
      </c>
      <c r="CI198" s="602">
        <v>0</v>
      </c>
      <c r="CJ198" s="602">
        <v>0</v>
      </c>
      <c r="CK198" s="602">
        <v>0</v>
      </c>
      <c r="CL198" s="602">
        <v>0</v>
      </c>
      <c r="CM198" s="602">
        <v>0</v>
      </c>
      <c r="CN198" s="707">
        <v>0</v>
      </c>
      <c r="CO198" s="602">
        <v>0</v>
      </c>
      <c r="CP198" s="602">
        <v>0</v>
      </c>
      <c r="CQ198" s="602">
        <v>0</v>
      </c>
      <c r="CR198" s="602">
        <v>0</v>
      </c>
      <c r="CS198" s="602">
        <v>0</v>
      </c>
      <c r="CT198" s="602">
        <v>0</v>
      </c>
      <c r="CU198" s="602">
        <v>0</v>
      </c>
      <c r="CV198" s="602">
        <v>0</v>
      </c>
      <c r="CW198" s="602">
        <v>0</v>
      </c>
      <c r="CX198" s="602">
        <v>0</v>
      </c>
      <c r="CY198" s="602">
        <v>0</v>
      </c>
      <c r="CZ198" s="602">
        <v>0</v>
      </c>
    </row>
    <row r="199" spans="1:104" x14ac:dyDescent="0.25">
      <c r="A199" s="183">
        <v>4594</v>
      </c>
      <c r="B199" s="183">
        <v>675329</v>
      </c>
      <c r="C199" s="27">
        <v>1026247</v>
      </c>
      <c r="D199" s="14">
        <v>1063533511</v>
      </c>
      <c r="F199" s="27" t="s">
        <v>1272</v>
      </c>
      <c r="G199" s="12" t="s">
        <v>740</v>
      </c>
      <c r="H199" s="27" t="s">
        <v>1401</v>
      </c>
      <c r="I199" s="12" t="s">
        <v>741</v>
      </c>
      <c r="J199" s="601">
        <v>11060.92</v>
      </c>
      <c r="K199" s="601">
        <v>11361.74</v>
      </c>
      <c r="L199" s="601">
        <v>11604.710000000001</v>
      </c>
      <c r="M199" s="601">
        <v>11523.72</v>
      </c>
      <c r="N199" s="601">
        <v>10910.51</v>
      </c>
      <c r="O199" s="601">
        <v>11350.17</v>
      </c>
      <c r="P199" s="707">
        <v>10758.67</v>
      </c>
      <c r="Q199" s="601">
        <v>0</v>
      </c>
      <c r="R199" s="601">
        <v>0</v>
      </c>
      <c r="S199" s="601">
        <v>0</v>
      </c>
      <c r="T199" s="601">
        <v>0</v>
      </c>
      <c r="U199" s="601">
        <v>0</v>
      </c>
      <c r="V199" s="601">
        <v>25116.14</v>
      </c>
      <c r="W199" s="601">
        <v>25078.55</v>
      </c>
      <c r="X199" s="601">
        <v>0</v>
      </c>
      <c r="Y199" s="601">
        <v>0</v>
      </c>
      <c r="Z199" s="601">
        <v>0</v>
      </c>
      <c r="AA199" s="601">
        <v>0</v>
      </c>
      <c r="AB199" s="601">
        <v>0</v>
      </c>
      <c r="AC199" s="601">
        <v>0</v>
      </c>
      <c r="AD199" s="601">
        <v>0</v>
      </c>
      <c r="AE199" s="601">
        <v>0</v>
      </c>
      <c r="AF199" s="601">
        <v>0</v>
      </c>
      <c r="AG199" s="601">
        <v>0</v>
      </c>
      <c r="AH199" s="601">
        <v>0</v>
      </c>
      <c r="AI199" s="707">
        <v>0</v>
      </c>
      <c r="AJ199" s="601">
        <v>0</v>
      </c>
      <c r="AK199" s="601">
        <v>0</v>
      </c>
      <c r="AL199" s="601">
        <v>0</v>
      </c>
      <c r="AM199" s="601">
        <v>0</v>
      </c>
      <c r="AN199" s="601">
        <v>0</v>
      </c>
      <c r="AO199" s="601">
        <v>0</v>
      </c>
      <c r="AP199" s="601">
        <v>0</v>
      </c>
      <c r="AQ199" s="601">
        <v>0</v>
      </c>
      <c r="AR199" s="601">
        <v>0</v>
      </c>
      <c r="AS199" s="601">
        <v>0</v>
      </c>
      <c r="AT199" s="601">
        <v>0</v>
      </c>
      <c r="AU199" s="601">
        <v>0</v>
      </c>
      <c r="AV199" s="602">
        <v>0</v>
      </c>
      <c r="AW199" s="602">
        <v>0</v>
      </c>
      <c r="AX199" s="602">
        <v>0</v>
      </c>
      <c r="AY199" s="602">
        <v>0</v>
      </c>
      <c r="AZ199" s="602">
        <v>0</v>
      </c>
      <c r="BA199" s="602">
        <v>0</v>
      </c>
      <c r="BB199" s="707">
        <v>0</v>
      </c>
      <c r="BC199" s="602">
        <v>0</v>
      </c>
      <c r="BD199" s="602">
        <v>0</v>
      </c>
      <c r="BE199" s="602">
        <v>0</v>
      </c>
      <c r="BF199" s="602">
        <v>0</v>
      </c>
      <c r="BG199" s="602">
        <v>0</v>
      </c>
      <c r="BH199" s="602">
        <v>0</v>
      </c>
      <c r="BI199" s="602">
        <v>0</v>
      </c>
      <c r="BJ199" s="602">
        <v>0</v>
      </c>
      <c r="BK199" s="602">
        <v>0</v>
      </c>
      <c r="BL199" s="602">
        <v>0</v>
      </c>
      <c r="BM199" s="602">
        <v>0</v>
      </c>
      <c r="BN199" s="602">
        <v>0</v>
      </c>
      <c r="BO199" s="602">
        <v>7913.88</v>
      </c>
      <c r="BP199" s="602">
        <v>8307.26</v>
      </c>
      <c r="BQ199" s="602">
        <v>8619.65</v>
      </c>
      <c r="BR199" s="602">
        <v>8515.52</v>
      </c>
      <c r="BS199" s="602">
        <v>8874.19</v>
      </c>
      <c r="BT199" s="602">
        <v>9047.7400000000016</v>
      </c>
      <c r="BU199" s="707">
        <v>8783.07</v>
      </c>
      <c r="BV199" s="602">
        <v>0</v>
      </c>
      <c r="BW199" s="602">
        <v>0</v>
      </c>
      <c r="BX199" s="602">
        <v>0</v>
      </c>
      <c r="BY199" s="602">
        <v>0</v>
      </c>
      <c r="BZ199" s="602">
        <v>0</v>
      </c>
      <c r="CA199" s="602">
        <v>18335.38</v>
      </c>
      <c r="CB199" s="602">
        <v>19625.150000000001</v>
      </c>
      <c r="CC199" s="602">
        <v>0</v>
      </c>
      <c r="CD199" s="602">
        <v>0</v>
      </c>
      <c r="CE199" s="602">
        <v>0</v>
      </c>
      <c r="CF199" s="602">
        <v>0</v>
      </c>
      <c r="CG199" s="602">
        <v>0</v>
      </c>
      <c r="CH199" s="602">
        <v>0</v>
      </c>
      <c r="CI199" s="602">
        <v>0</v>
      </c>
      <c r="CJ199" s="602">
        <v>0</v>
      </c>
      <c r="CK199" s="602">
        <v>0</v>
      </c>
      <c r="CL199" s="602">
        <v>0</v>
      </c>
      <c r="CM199" s="602">
        <v>0</v>
      </c>
      <c r="CN199" s="707">
        <v>0</v>
      </c>
      <c r="CO199" s="602">
        <v>0</v>
      </c>
      <c r="CP199" s="602">
        <v>0</v>
      </c>
      <c r="CQ199" s="602">
        <v>0</v>
      </c>
      <c r="CR199" s="602">
        <v>0</v>
      </c>
      <c r="CS199" s="602">
        <v>0</v>
      </c>
      <c r="CT199" s="602">
        <v>0</v>
      </c>
      <c r="CU199" s="602">
        <v>0</v>
      </c>
      <c r="CV199" s="602">
        <v>0</v>
      </c>
      <c r="CW199" s="602">
        <v>0</v>
      </c>
      <c r="CX199" s="602">
        <v>0</v>
      </c>
      <c r="CY199" s="602">
        <v>0</v>
      </c>
      <c r="CZ199" s="602">
        <v>0</v>
      </c>
    </row>
    <row r="200" spans="1:104" x14ac:dyDescent="0.25">
      <c r="A200" s="183">
        <v>4846</v>
      </c>
      <c r="B200" s="183">
        <v>675336</v>
      </c>
      <c r="C200" s="27">
        <v>1015196</v>
      </c>
      <c r="D200" s="14">
        <v>1174729750</v>
      </c>
      <c r="F200" s="27" t="s">
        <v>1272</v>
      </c>
      <c r="G200" s="12" t="s">
        <v>284</v>
      </c>
      <c r="H200" s="27" t="s">
        <v>1420</v>
      </c>
      <c r="I200" s="12" t="s">
        <v>285</v>
      </c>
      <c r="J200" s="601">
        <v>13823.76</v>
      </c>
      <c r="K200" s="601">
        <v>14199.720000000001</v>
      </c>
      <c r="L200" s="601">
        <v>14503.380000000001</v>
      </c>
      <c r="M200" s="601">
        <v>14402.16</v>
      </c>
      <c r="N200" s="601">
        <v>13635.78</v>
      </c>
      <c r="O200" s="601">
        <v>14185.26</v>
      </c>
      <c r="P200" s="707">
        <v>13443.78</v>
      </c>
      <c r="Q200" s="601">
        <v>0</v>
      </c>
      <c r="R200" s="601">
        <v>0</v>
      </c>
      <c r="S200" s="601">
        <v>0</v>
      </c>
      <c r="T200" s="601">
        <v>0</v>
      </c>
      <c r="U200" s="601">
        <v>0</v>
      </c>
      <c r="V200" s="601">
        <v>40203.47</v>
      </c>
      <c r="W200" s="601">
        <v>40114.85</v>
      </c>
      <c r="X200" s="601">
        <v>0</v>
      </c>
      <c r="Y200" s="601">
        <v>0</v>
      </c>
      <c r="Z200" s="601">
        <v>0</v>
      </c>
      <c r="AA200" s="601">
        <v>0</v>
      </c>
      <c r="AB200" s="601">
        <v>0</v>
      </c>
      <c r="AC200" s="601">
        <v>0</v>
      </c>
      <c r="AD200" s="601">
        <v>0</v>
      </c>
      <c r="AE200" s="601">
        <v>0</v>
      </c>
      <c r="AF200" s="601">
        <v>0</v>
      </c>
      <c r="AG200" s="601">
        <v>0</v>
      </c>
      <c r="AH200" s="601">
        <v>0</v>
      </c>
      <c r="AI200" s="707">
        <v>0</v>
      </c>
      <c r="AJ200" s="601">
        <v>0</v>
      </c>
      <c r="AK200" s="601">
        <v>0</v>
      </c>
      <c r="AL200" s="601">
        <v>0</v>
      </c>
      <c r="AM200" s="601">
        <v>0</v>
      </c>
      <c r="AN200" s="601">
        <v>0</v>
      </c>
      <c r="AO200" s="601">
        <v>0</v>
      </c>
      <c r="AP200" s="601">
        <v>0</v>
      </c>
      <c r="AQ200" s="601">
        <v>0</v>
      </c>
      <c r="AR200" s="601">
        <v>0</v>
      </c>
      <c r="AS200" s="601">
        <v>0</v>
      </c>
      <c r="AT200" s="601">
        <v>0</v>
      </c>
      <c r="AU200" s="601">
        <v>0</v>
      </c>
      <c r="AV200" s="602">
        <v>0</v>
      </c>
      <c r="AW200" s="602">
        <v>0</v>
      </c>
      <c r="AX200" s="602">
        <v>0</v>
      </c>
      <c r="AY200" s="602">
        <v>0</v>
      </c>
      <c r="AZ200" s="602">
        <v>0</v>
      </c>
      <c r="BA200" s="602">
        <v>0</v>
      </c>
      <c r="BB200" s="707">
        <v>0</v>
      </c>
      <c r="BC200" s="602">
        <v>0</v>
      </c>
      <c r="BD200" s="602">
        <v>0</v>
      </c>
      <c r="BE200" s="602">
        <v>0</v>
      </c>
      <c r="BF200" s="602">
        <v>0</v>
      </c>
      <c r="BG200" s="602">
        <v>0</v>
      </c>
      <c r="BH200" s="602">
        <v>0</v>
      </c>
      <c r="BI200" s="602">
        <v>0</v>
      </c>
      <c r="BJ200" s="602">
        <v>0</v>
      </c>
      <c r="BK200" s="602">
        <v>0</v>
      </c>
      <c r="BL200" s="602">
        <v>0</v>
      </c>
      <c r="BM200" s="602">
        <v>0</v>
      </c>
      <c r="BN200" s="602">
        <v>0</v>
      </c>
      <c r="BO200" s="602">
        <v>9890.6400000000012</v>
      </c>
      <c r="BP200" s="602">
        <v>10382.280000000001</v>
      </c>
      <c r="BQ200" s="602">
        <v>10772.7</v>
      </c>
      <c r="BR200" s="602">
        <v>10642.56</v>
      </c>
      <c r="BS200" s="602">
        <v>11090.820000000002</v>
      </c>
      <c r="BT200" s="602">
        <v>11307.720000000001</v>
      </c>
      <c r="BU200" s="707">
        <v>10975.14</v>
      </c>
      <c r="BV200" s="602">
        <v>0</v>
      </c>
      <c r="BW200" s="602">
        <v>0</v>
      </c>
      <c r="BX200" s="602">
        <v>0</v>
      </c>
      <c r="BY200" s="602">
        <v>0</v>
      </c>
      <c r="BZ200" s="602">
        <v>0</v>
      </c>
      <c r="CA200" s="602">
        <v>29349.49</v>
      </c>
      <c r="CB200" s="602">
        <v>31391.700000000004</v>
      </c>
      <c r="CC200" s="602">
        <v>0</v>
      </c>
      <c r="CD200" s="602">
        <v>0</v>
      </c>
      <c r="CE200" s="602">
        <v>0</v>
      </c>
      <c r="CF200" s="602">
        <v>0</v>
      </c>
      <c r="CG200" s="602">
        <v>0</v>
      </c>
      <c r="CH200" s="602">
        <v>0</v>
      </c>
      <c r="CI200" s="602">
        <v>0</v>
      </c>
      <c r="CJ200" s="602">
        <v>0</v>
      </c>
      <c r="CK200" s="602">
        <v>0</v>
      </c>
      <c r="CL200" s="602">
        <v>0</v>
      </c>
      <c r="CM200" s="602">
        <v>0</v>
      </c>
      <c r="CN200" s="707">
        <v>0</v>
      </c>
      <c r="CO200" s="602">
        <v>0</v>
      </c>
      <c r="CP200" s="602">
        <v>0</v>
      </c>
      <c r="CQ200" s="602">
        <v>0</v>
      </c>
      <c r="CR200" s="602">
        <v>0</v>
      </c>
      <c r="CS200" s="602">
        <v>0</v>
      </c>
      <c r="CT200" s="602">
        <v>0</v>
      </c>
      <c r="CU200" s="602">
        <v>0</v>
      </c>
      <c r="CV200" s="602">
        <v>0</v>
      </c>
      <c r="CW200" s="602">
        <v>0</v>
      </c>
      <c r="CX200" s="602">
        <v>0</v>
      </c>
      <c r="CY200" s="602">
        <v>0</v>
      </c>
      <c r="CZ200" s="602">
        <v>0</v>
      </c>
    </row>
    <row r="201" spans="1:104" x14ac:dyDescent="0.25">
      <c r="A201" s="183">
        <v>4655</v>
      </c>
      <c r="B201" s="183">
        <v>675338</v>
      </c>
      <c r="C201" s="27">
        <v>1026606</v>
      </c>
      <c r="D201" s="14">
        <v>1639567415</v>
      </c>
      <c r="F201" s="27" t="s">
        <v>1277</v>
      </c>
      <c r="G201" s="12" t="s">
        <v>776</v>
      </c>
      <c r="H201" s="27" t="s">
        <v>1426</v>
      </c>
      <c r="I201" s="12" t="s">
        <v>777</v>
      </c>
      <c r="J201" s="601">
        <v>4026.88</v>
      </c>
      <c r="K201" s="601">
        <v>3505.9199999999996</v>
      </c>
      <c r="L201" s="601">
        <v>4554.88</v>
      </c>
      <c r="M201" s="601">
        <v>4266.24</v>
      </c>
      <c r="N201" s="601">
        <v>4294.3999999999996</v>
      </c>
      <c r="O201" s="601">
        <v>4026.88</v>
      </c>
      <c r="P201" s="707">
        <v>4035.3200000000006</v>
      </c>
      <c r="Q201" s="601">
        <v>0</v>
      </c>
      <c r="R201" s="601">
        <v>0</v>
      </c>
      <c r="S201" s="601">
        <v>0</v>
      </c>
      <c r="T201" s="601">
        <v>0</v>
      </c>
      <c r="U201" s="601">
        <v>0</v>
      </c>
      <c r="V201" s="601">
        <v>11469.560000000003</v>
      </c>
      <c r="W201" s="601">
        <v>9499.14</v>
      </c>
      <c r="X201" s="601">
        <v>0</v>
      </c>
      <c r="Y201" s="601">
        <v>0</v>
      </c>
      <c r="Z201" s="601">
        <v>0</v>
      </c>
      <c r="AA201" s="601">
        <v>0</v>
      </c>
      <c r="AB201" s="601">
        <v>0</v>
      </c>
      <c r="AC201" s="601">
        <v>0</v>
      </c>
      <c r="AD201" s="601">
        <v>0</v>
      </c>
      <c r="AE201" s="601">
        <v>0</v>
      </c>
      <c r="AF201" s="601">
        <v>0</v>
      </c>
      <c r="AG201" s="601">
        <v>0</v>
      </c>
      <c r="AH201" s="601">
        <v>0</v>
      </c>
      <c r="AI201" s="707">
        <v>0</v>
      </c>
      <c r="AJ201" s="601">
        <v>0</v>
      </c>
      <c r="AK201" s="601">
        <v>0</v>
      </c>
      <c r="AL201" s="601">
        <v>0</v>
      </c>
      <c r="AM201" s="601">
        <v>0</v>
      </c>
      <c r="AN201" s="601">
        <v>0</v>
      </c>
      <c r="AO201" s="601">
        <v>0</v>
      </c>
      <c r="AP201" s="601">
        <v>0</v>
      </c>
      <c r="AQ201" s="601">
        <v>0</v>
      </c>
      <c r="AR201" s="601">
        <v>0</v>
      </c>
      <c r="AS201" s="601">
        <v>0</v>
      </c>
      <c r="AT201" s="601">
        <v>0</v>
      </c>
      <c r="AU201" s="601">
        <v>0</v>
      </c>
      <c r="AV201" s="602">
        <v>4449.28</v>
      </c>
      <c r="AW201" s="602">
        <v>3935.36</v>
      </c>
      <c r="AX201" s="602">
        <v>4885.76</v>
      </c>
      <c r="AY201" s="602">
        <v>4977.28</v>
      </c>
      <c r="AZ201" s="602">
        <v>4857.6000000000004</v>
      </c>
      <c r="BA201" s="602">
        <v>4913.92</v>
      </c>
      <c r="BB201" s="707">
        <v>4692.4400000000005</v>
      </c>
      <c r="BC201" s="602">
        <v>0</v>
      </c>
      <c r="BD201" s="602">
        <v>0</v>
      </c>
      <c r="BE201" s="602">
        <v>0</v>
      </c>
      <c r="BF201" s="602">
        <v>0</v>
      </c>
      <c r="BG201" s="602">
        <v>0</v>
      </c>
      <c r="BH201" s="602">
        <v>12591.799999999997</v>
      </c>
      <c r="BI201" s="602">
        <v>11210.599999999999</v>
      </c>
      <c r="BJ201" s="602">
        <v>0</v>
      </c>
      <c r="BK201" s="602">
        <v>0</v>
      </c>
      <c r="BL201" s="602">
        <v>0</v>
      </c>
      <c r="BM201" s="602">
        <v>0</v>
      </c>
      <c r="BN201" s="602">
        <v>0</v>
      </c>
      <c r="BO201" s="602">
        <v>0</v>
      </c>
      <c r="BP201" s="602">
        <v>0</v>
      </c>
      <c r="BQ201" s="602">
        <v>0</v>
      </c>
      <c r="BR201" s="602">
        <v>0</v>
      </c>
      <c r="BS201" s="602">
        <v>0</v>
      </c>
      <c r="BT201" s="602">
        <v>0</v>
      </c>
      <c r="BU201" s="707">
        <v>0</v>
      </c>
      <c r="BV201" s="602">
        <v>0</v>
      </c>
      <c r="BW201" s="602">
        <v>0</v>
      </c>
      <c r="BX201" s="602">
        <v>0</v>
      </c>
      <c r="BY201" s="602">
        <v>0</v>
      </c>
      <c r="BZ201" s="602">
        <v>0</v>
      </c>
      <c r="CA201" s="602">
        <v>0</v>
      </c>
      <c r="CB201" s="602">
        <v>0</v>
      </c>
      <c r="CC201" s="602">
        <v>0</v>
      </c>
      <c r="CD201" s="602">
        <v>0</v>
      </c>
      <c r="CE201" s="602">
        <v>0</v>
      </c>
      <c r="CF201" s="602">
        <v>0</v>
      </c>
      <c r="CG201" s="602">
        <v>0</v>
      </c>
      <c r="CH201" s="602">
        <v>4843.5200000000004</v>
      </c>
      <c r="CI201" s="602">
        <v>4329.5999999999995</v>
      </c>
      <c r="CJ201" s="602">
        <v>5533.44</v>
      </c>
      <c r="CK201" s="602">
        <v>5223.68</v>
      </c>
      <c r="CL201" s="602">
        <v>5146.24</v>
      </c>
      <c r="CM201" s="602">
        <v>5392.6399999999994</v>
      </c>
      <c r="CN201" s="707">
        <v>4862.9900000000007</v>
      </c>
      <c r="CO201" s="602">
        <v>0</v>
      </c>
      <c r="CP201" s="602">
        <v>0</v>
      </c>
      <c r="CQ201" s="602">
        <v>0</v>
      </c>
      <c r="CR201" s="602">
        <v>0</v>
      </c>
      <c r="CS201" s="602">
        <v>0</v>
      </c>
      <c r="CT201" s="602">
        <v>13954.52</v>
      </c>
      <c r="CU201" s="602">
        <v>11891.220000000001</v>
      </c>
      <c r="CV201" s="602">
        <v>0</v>
      </c>
      <c r="CW201" s="602">
        <v>0</v>
      </c>
      <c r="CX201" s="602">
        <v>0</v>
      </c>
      <c r="CY201" s="602">
        <v>0</v>
      </c>
      <c r="CZ201" s="602">
        <v>0</v>
      </c>
    </row>
    <row r="202" spans="1:104" x14ac:dyDescent="0.25">
      <c r="A202" s="183">
        <v>5017</v>
      </c>
      <c r="B202" s="183">
        <v>675344</v>
      </c>
      <c r="C202" s="27">
        <v>1027008</v>
      </c>
      <c r="D202" s="14">
        <v>1952422412</v>
      </c>
      <c r="F202" s="27" t="s">
        <v>1279</v>
      </c>
      <c r="G202" s="12" t="s">
        <v>911</v>
      </c>
      <c r="H202" s="27" t="s">
        <v>1491</v>
      </c>
      <c r="I202" s="12" t="s">
        <v>912</v>
      </c>
      <c r="J202" s="601">
        <v>0</v>
      </c>
      <c r="K202" s="601">
        <v>0</v>
      </c>
      <c r="L202" s="601">
        <v>0</v>
      </c>
      <c r="M202" s="601">
        <v>0</v>
      </c>
      <c r="N202" s="601">
        <v>0</v>
      </c>
      <c r="O202" s="601">
        <v>0</v>
      </c>
      <c r="P202" s="707">
        <v>0</v>
      </c>
      <c r="Q202" s="601">
        <v>0</v>
      </c>
      <c r="R202" s="601">
        <v>0</v>
      </c>
      <c r="S202" s="601">
        <v>0</v>
      </c>
      <c r="T202" s="601">
        <v>0</v>
      </c>
      <c r="U202" s="601">
        <v>0</v>
      </c>
      <c r="V202" s="601">
        <v>17363.349999999995</v>
      </c>
      <c r="W202" s="601">
        <v>9923.6899999999987</v>
      </c>
      <c r="X202" s="601">
        <v>0</v>
      </c>
      <c r="Y202" s="601">
        <v>0</v>
      </c>
      <c r="Z202" s="601">
        <v>0</v>
      </c>
      <c r="AA202" s="601">
        <v>0</v>
      </c>
      <c r="AB202" s="601">
        <v>0</v>
      </c>
      <c r="AC202" s="601">
        <v>0</v>
      </c>
      <c r="AD202" s="601">
        <v>0</v>
      </c>
      <c r="AE202" s="601">
        <v>0</v>
      </c>
      <c r="AF202" s="601">
        <v>0</v>
      </c>
      <c r="AG202" s="601">
        <v>0</v>
      </c>
      <c r="AH202" s="601">
        <v>0</v>
      </c>
      <c r="AI202" s="707">
        <v>0</v>
      </c>
      <c r="AJ202" s="601">
        <v>0</v>
      </c>
      <c r="AK202" s="601">
        <v>0</v>
      </c>
      <c r="AL202" s="601">
        <v>0</v>
      </c>
      <c r="AM202" s="601">
        <v>0</v>
      </c>
      <c r="AN202" s="601">
        <v>0</v>
      </c>
      <c r="AO202" s="601">
        <v>0</v>
      </c>
      <c r="AP202" s="601">
        <v>0</v>
      </c>
      <c r="AQ202" s="601">
        <v>0</v>
      </c>
      <c r="AR202" s="601">
        <v>0</v>
      </c>
      <c r="AS202" s="601">
        <v>0</v>
      </c>
      <c r="AT202" s="601">
        <v>0</v>
      </c>
      <c r="AU202" s="601">
        <v>0</v>
      </c>
      <c r="AV202" s="602">
        <v>0</v>
      </c>
      <c r="AW202" s="602">
        <v>0</v>
      </c>
      <c r="AX202" s="602">
        <v>0</v>
      </c>
      <c r="AY202" s="602">
        <v>0</v>
      </c>
      <c r="AZ202" s="602">
        <v>0</v>
      </c>
      <c r="BA202" s="602">
        <v>0</v>
      </c>
      <c r="BB202" s="707">
        <v>0</v>
      </c>
      <c r="BC202" s="602">
        <v>0</v>
      </c>
      <c r="BD202" s="602">
        <v>0</v>
      </c>
      <c r="BE202" s="602">
        <v>0</v>
      </c>
      <c r="BF202" s="602">
        <v>0</v>
      </c>
      <c r="BG202" s="602">
        <v>0</v>
      </c>
      <c r="BH202" s="602">
        <v>11051.36</v>
      </c>
      <c r="BI202" s="602">
        <v>6022.7399999999989</v>
      </c>
      <c r="BJ202" s="602">
        <v>0</v>
      </c>
      <c r="BK202" s="602">
        <v>0</v>
      </c>
      <c r="BL202" s="602">
        <v>0</v>
      </c>
      <c r="BM202" s="602">
        <v>0</v>
      </c>
      <c r="BN202" s="602">
        <v>0</v>
      </c>
      <c r="BO202" s="602">
        <v>0</v>
      </c>
      <c r="BP202" s="602">
        <v>0</v>
      </c>
      <c r="BQ202" s="602">
        <v>0</v>
      </c>
      <c r="BR202" s="602">
        <v>0</v>
      </c>
      <c r="BS202" s="602">
        <v>0</v>
      </c>
      <c r="BT202" s="602">
        <v>0</v>
      </c>
      <c r="BU202" s="707">
        <v>0</v>
      </c>
      <c r="BV202" s="602">
        <v>0</v>
      </c>
      <c r="BW202" s="602">
        <v>0</v>
      </c>
      <c r="BX202" s="602">
        <v>0</v>
      </c>
      <c r="BY202" s="602">
        <v>0</v>
      </c>
      <c r="BZ202" s="602">
        <v>0</v>
      </c>
      <c r="CA202" s="602">
        <v>0</v>
      </c>
      <c r="CB202" s="602">
        <v>0</v>
      </c>
      <c r="CC202" s="602">
        <v>0</v>
      </c>
      <c r="CD202" s="602">
        <v>0</v>
      </c>
      <c r="CE202" s="602">
        <v>0</v>
      </c>
      <c r="CF202" s="602">
        <v>0</v>
      </c>
      <c r="CG202" s="602">
        <v>0</v>
      </c>
      <c r="CH202" s="602">
        <v>0</v>
      </c>
      <c r="CI202" s="602">
        <v>0</v>
      </c>
      <c r="CJ202" s="602">
        <v>0</v>
      </c>
      <c r="CK202" s="602">
        <v>0</v>
      </c>
      <c r="CL202" s="602">
        <v>0</v>
      </c>
      <c r="CM202" s="602">
        <v>0</v>
      </c>
      <c r="CN202" s="707">
        <v>0</v>
      </c>
      <c r="CO202" s="602">
        <v>0</v>
      </c>
      <c r="CP202" s="602">
        <v>0</v>
      </c>
      <c r="CQ202" s="602">
        <v>0</v>
      </c>
      <c r="CR202" s="602">
        <v>0</v>
      </c>
      <c r="CS202" s="602">
        <v>0</v>
      </c>
      <c r="CT202" s="602">
        <v>25011.350000000002</v>
      </c>
      <c r="CU202" s="602">
        <v>14388.550000000001</v>
      </c>
      <c r="CV202" s="602">
        <v>0</v>
      </c>
      <c r="CW202" s="602">
        <v>0</v>
      </c>
      <c r="CX202" s="602">
        <v>0</v>
      </c>
      <c r="CY202" s="602">
        <v>0</v>
      </c>
      <c r="CZ202" s="602">
        <v>0</v>
      </c>
    </row>
    <row r="203" spans="1:104" x14ac:dyDescent="0.25">
      <c r="A203" s="183">
        <v>5338</v>
      </c>
      <c r="B203" s="183">
        <v>675346</v>
      </c>
      <c r="C203" s="27">
        <v>1026081</v>
      </c>
      <c r="D203" s="14">
        <v>1215977582</v>
      </c>
      <c r="F203" s="27" t="s">
        <v>1272</v>
      </c>
      <c r="G203" s="12" t="s">
        <v>1103</v>
      </c>
      <c r="H203" s="27" t="s">
        <v>1420</v>
      </c>
      <c r="I203" s="12" t="s">
        <v>1104</v>
      </c>
      <c r="J203" s="601">
        <v>34626.32</v>
      </c>
      <c r="K203" s="601">
        <v>35568.04</v>
      </c>
      <c r="L203" s="601">
        <v>36328.659999999996</v>
      </c>
      <c r="M203" s="601">
        <v>36075.120000000003</v>
      </c>
      <c r="N203" s="601">
        <v>34155.46</v>
      </c>
      <c r="O203" s="601">
        <v>35531.82</v>
      </c>
      <c r="P203" s="707">
        <v>33683.24</v>
      </c>
      <c r="Q203" s="601">
        <v>0</v>
      </c>
      <c r="R203" s="601">
        <v>0</v>
      </c>
      <c r="S203" s="601">
        <v>0</v>
      </c>
      <c r="T203" s="601">
        <v>0</v>
      </c>
      <c r="U203" s="601">
        <v>0</v>
      </c>
      <c r="V203" s="601">
        <v>100935.12</v>
      </c>
      <c r="W203" s="601">
        <v>100696.35</v>
      </c>
      <c r="X203" s="601">
        <v>0</v>
      </c>
      <c r="Y203" s="601">
        <v>0</v>
      </c>
      <c r="Z203" s="601">
        <v>0</v>
      </c>
      <c r="AA203" s="601">
        <v>0</v>
      </c>
      <c r="AB203" s="601">
        <v>0</v>
      </c>
      <c r="AC203" s="601">
        <v>0</v>
      </c>
      <c r="AD203" s="601">
        <v>0</v>
      </c>
      <c r="AE203" s="601">
        <v>0</v>
      </c>
      <c r="AF203" s="601">
        <v>0</v>
      </c>
      <c r="AG203" s="601">
        <v>0</v>
      </c>
      <c r="AH203" s="601">
        <v>0</v>
      </c>
      <c r="AI203" s="707">
        <v>0</v>
      </c>
      <c r="AJ203" s="601">
        <v>0</v>
      </c>
      <c r="AK203" s="601">
        <v>0</v>
      </c>
      <c r="AL203" s="601">
        <v>0</v>
      </c>
      <c r="AM203" s="601">
        <v>0</v>
      </c>
      <c r="AN203" s="601">
        <v>0</v>
      </c>
      <c r="AO203" s="601">
        <v>0</v>
      </c>
      <c r="AP203" s="601">
        <v>0</v>
      </c>
      <c r="AQ203" s="601">
        <v>0</v>
      </c>
      <c r="AR203" s="601">
        <v>0</v>
      </c>
      <c r="AS203" s="601">
        <v>0</v>
      </c>
      <c r="AT203" s="601">
        <v>0</v>
      </c>
      <c r="AU203" s="601">
        <v>0</v>
      </c>
      <c r="AV203" s="602">
        <v>0</v>
      </c>
      <c r="AW203" s="602">
        <v>0</v>
      </c>
      <c r="AX203" s="602">
        <v>0</v>
      </c>
      <c r="AY203" s="602">
        <v>0</v>
      </c>
      <c r="AZ203" s="602">
        <v>0</v>
      </c>
      <c r="BA203" s="602">
        <v>0</v>
      </c>
      <c r="BB203" s="707">
        <v>0</v>
      </c>
      <c r="BC203" s="602">
        <v>0</v>
      </c>
      <c r="BD203" s="602">
        <v>0</v>
      </c>
      <c r="BE203" s="602">
        <v>0</v>
      </c>
      <c r="BF203" s="602">
        <v>0</v>
      </c>
      <c r="BG203" s="602">
        <v>0</v>
      </c>
      <c r="BH203" s="602">
        <v>0</v>
      </c>
      <c r="BI203" s="602">
        <v>0</v>
      </c>
      <c r="BJ203" s="602">
        <v>0</v>
      </c>
      <c r="BK203" s="602">
        <v>0</v>
      </c>
      <c r="BL203" s="602">
        <v>0</v>
      </c>
      <c r="BM203" s="602">
        <v>0</v>
      </c>
      <c r="BN203" s="602">
        <v>0</v>
      </c>
      <c r="BO203" s="602">
        <v>24774.48</v>
      </c>
      <c r="BP203" s="602">
        <v>26005.96</v>
      </c>
      <c r="BQ203" s="602">
        <v>26983.9</v>
      </c>
      <c r="BR203" s="602">
        <v>26657.919999999998</v>
      </c>
      <c r="BS203" s="602">
        <v>27780.739999999998</v>
      </c>
      <c r="BT203" s="602">
        <v>28324.04</v>
      </c>
      <c r="BU203" s="707">
        <v>27498</v>
      </c>
      <c r="BV203" s="602">
        <v>0</v>
      </c>
      <c r="BW203" s="602">
        <v>0</v>
      </c>
      <c r="BX203" s="602">
        <v>0</v>
      </c>
      <c r="BY203" s="602">
        <v>0</v>
      </c>
      <c r="BZ203" s="602">
        <v>0</v>
      </c>
      <c r="CA203" s="602">
        <v>73685.039999999994</v>
      </c>
      <c r="CB203" s="602">
        <v>78799.449999999983</v>
      </c>
      <c r="CC203" s="602">
        <v>0</v>
      </c>
      <c r="CD203" s="602">
        <v>0</v>
      </c>
      <c r="CE203" s="602">
        <v>0</v>
      </c>
      <c r="CF203" s="602">
        <v>0</v>
      </c>
      <c r="CG203" s="602">
        <v>0</v>
      </c>
      <c r="CH203" s="602">
        <v>0</v>
      </c>
      <c r="CI203" s="602">
        <v>0</v>
      </c>
      <c r="CJ203" s="602">
        <v>0</v>
      </c>
      <c r="CK203" s="602">
        <v>0</v>
      </c>
      <c r="CL203" s="602">
        <v>0</v>
      </c>
      <c r="CM203" s="602">
        <v>0</v>
      </c>
      <c r="CN203" s="707">
        <v>0</v>
      </c>
      <c r="CO203" s="602">
        <v>0</v>
      </c>
      <c r="CP203" s="602">
        <v>0</v>
      </c>
      <c r="CQ203" s="602">
        <v>0</v>
      </c>
      <c r="CR203" s="602">
        <v>0</v>
      </c>
      <c r="CS203" s="602">
        <v>0</v>
      </c>
      <c r="CT203" s="602">
        <v>0</v>
      </c>
      <c r="CU203" s="602">
        <v>0</v>
      </c>
      <c r="CV203" s="602">
        <v>0</v>
      </c>
      <c r="CW203" s="602">
        <v>0</v>
      </c>
      <c r="CX203" s="602">
        <v>0</v>
      </c>
      <c r="CY203" s="602">
        <v>0</v>
      </c>
      <c r="CZ203" s="602">
        <v>0</v>
      </c>
    </row>
    <row r="204" spans="1:104" x14ac:dyDescent="0.25">
      <c r="A204" s="183">
        <v>4205</v>
      </c>
      <c r="B204" s="183">
        <v>675350</v>
      </c>
      <c r="C204" s="27">
        <v>1027104</v>
      </c>
      <c r="D204" s="14">
        <v>1699811794</v>
      </c>
      <c r="F204" s="27" t="s">
        <v>1258</v>
      </c>
      <c r="G204" s="12" t="s">
        <v>594</v>
      </c>
      <c r="H204" s="27" t="s">
        <v>1282</v>
      </c>
      <c r="I204" s="12" t="s">
        <v>595</v>
      </c>
      <c r="J204" s="601">
        <v>15488.55</v>
      </c>
      <c r="K204" s="601">
        <v>16042.95</v>
      </c>
      <c r="L204" s="601">
        <v>16798.32</v>
      </c>
      <c r="M204" s="601">
        <v>16347.869999999999</v>
      </c>
      <c r="N204" s="601">
        <v>16216.199999999999</v>
      </c>
      <c r="O204" s="601">
        <v>16195.41</v>
      </c>
      <c r="P204" s="707">
        <v>16170.81</v>
      </c>
      <c r="Q204" s="601">
        <v>0</v>
      </c>
      <c r="R204" s="601">
        <v>0</v>
      </c>
      <c r="S204" s="601">
        <v>0</v>
      </c>
      <c r="T204" s="601">
        <v>0</v>
      </c>
      <c r="U204" s="601">
        <v>0</v>
      </c>
      <c r="V204" s="601">
        <v>25524.839999999997</v>
      </c>
      <c r="W204" s="601">
        <v>35880.78</v>
      </c>
      <c r="X204" s="601">
        <v>0</v>
      </c>
      <c r="Y204" s="601">
        <v>0</v>
      </c>
      <c r="Z204" s="601">
        <v>0</v>
      </c>
      <c r="AA204" s="601">
        <v>0</v>
      </c>
      <c r="AB204" s="601">
        <v>0</v>
      </c>
      <c r="AC204" s="601">
        <v>0</v>
      </c>
      <c r="AD204" s="601">
        <v>0</v>
      </c>
      <c r="AE204" s="601">
        <v>0</v>
      </c>
      <c r="AF204" s="601">
        <v>0</v>
      </c>
      <c r="AG204" s="601">
        <v>0</v>
      </c>
      <c r="AH204" s="601">
        <v>0</v>
      </c>
      <c r="AI204" s="707">
        <v>0</v>
      </c>
      <c r="AJ204" s="601">
        <v>0</v>
      </c>
      <c r="AK204" s="601">
        <v>0</v>
      </c>
      <c r="AL204" s="601">
        <v>0</v>
      </c>
      <c r="AM204" s="601">
        <v>0</v>
      </c>
      <c r="AN204" s="601">
        <v>0</v>
      </c>
      <c r="AO204" s="601">
        <v>0</v>
      </c>
      <c r="AP204" s="601">
        <v>0</v>
      </c>
      <c r="AQ204" s="601">
        <v>0</v>
      </c>
      <c r="AR204" s="601">
        <v>0</v>
      </c>
      <c r="AS204" s="601">
        <v>0</v>
      </c>
      <c r="AT204" s="601">
        <v>0</v>
      </c>
      <c r="AU204" s="601">
        <v>0</v>
      </c>
      <c r="AV204" s="602">
        <v>0</v>
      </c>
      <c r="AW204" s="602">
        <v>0</v>
      </c>
      <c r="AX204" s="602">
        <v>0</v>
      </c>
      <c r="AY204" s="602">
        <v>0</v>
      </c>
      <c r="AZ204" s="602">
        <v>0</v>
      </c>
      <c r="BA204" s="602">
        <v>0</v>
      </c>
      <c r="BB204" s="707">
        <v>0</v>
      </c>
      <c r="BC204" s="602">
        <v>0</v>
      </c>
      <c r="BD204" s="602">
        <v>0</v>
      </c>
      <c r="BE204" s="602">
        <v>0</v>
      </c>
      <c r="BF204" s="602">
        <v>0</v>
      </c>
      <c r="BG204" s="602">
        <v>0</v>
      </c>
      <c r="BH204" s="602">
        <v>0</v>
      </c>
      <c r="BI204" s="602">
        <v>0</v>
      </c>
      <c r="BJ204" s="602">
        <v>0</v>
      </c>
      <c r="BK204" s="602">
        <v>0</v>
      </c>
      <c r="BL204" s="602">
        <v>0</v>
      </c>
      <c r="BM204" s="602">
        <v>0</v>
      </c>
      <c r="BN204" s="602">
        <v>0</v>
      </c>
      <c r="BO204" s="602">
        <v>17255.7</v>
      </c>
      <c r="BP204" s="602">
        <v>17720.009999999998</v>
      </c>
      <c r="BQ204" s="602">
        <v>18960.479999999996</v>
      </c>
      <c r="BR204" s="602">
        <v>18870.39</v>
      </c>
      <c r="BS204" s="602">
        <v>18828.809999999998</v>
      </c>
      <c r="BT204" s="602">
        <v>18579.329999999998</v>
      </c>
      <c r="BU204" s="707">
        <v>18484.77</v>
      </c>
      <c r="BV204" s="602">
        <v>0</v>
      </c>
      <c r="BW204" s="602">
        <v>0</v>
      </c>
      <c r="BX204" s="602">
        <v>0</v>
      </c>
      <c r="BY204" s="602">
        <v>0</v>
      </c>
      <c r="BZ204" s="602">
        <v>0</v>
      </c>
      <c r="CA204" s="602">
        <v>28485.780000000002</v>
      </c>
      <c r="CB204" s="602">
        <v>41373.170000000006</v>
      </c>
      <c r="CC204" s="602">
        <v>0</v>
      </c>
      <c r="CD204" s="602">
        <v>0</v>
      </c>
      <c r="CE204" s="602">
        <v>0</v>
      </c>
      <c r="CF204" s="602">
        <v>0</v>
      </c>
      <c r="CG204" s="602">
        <v>0</v>
      </c>
      <c r="CH204" s="602">
        <v>0</v>
      </c>
      <c r="CI204" s="602">
        <v>0</v>
      </c>
      <c r="CJ204" s="602">
        <v>0</v>
      </c>
      <c r="CK204" s="602">
        <v>0</v>
      </c>
      <c r="CL204" s="602">
        <v>0</v>
      </c>
      <c r="CM204" s="602">
        <v>0</v>
      </c>
      <c r="CN204" s="707">
        <v>0</v>
      </c>
      <c r="CO204" s="602">
        <v>0</v>
      </c>
      <c r="CP204" s="602">
        <v>0</v>
      </c>
      <c r="CQ204" s="602">
        <v>0</v>
      </c>
      <c r="CR204" s="602">
        <v>0</v>
      </c>
      <c r="CS204" s="602">
        <v>0</v>
      </c>
      <c r="CT204" s="602">
        <v>0</v>
      </c>
      <c r="CU204" s="602">
        <v>0</v>
      </c>
      <c r="CV204" s="602">
        <v>0</v>
      </c>
      <c r="CW204" s="602">
        <v>0</v>
      </c>
      <c r="CX204" s="602">
        <v>0</v>
      </c>
      <c r="CY204" s="602">
        <v>0</v>
      </c>
      <c r="CZ204" s="602">
        <v>0</v>
      </c>
    </row>
    <row r="205" spans="1:104" x14ac:dyDescent="0.25">
      <c r="A205" s="183">
        <v>4988</v>
      </c>
      <c r="B205" s="183">
        <v>675352</v>
      </c>
      <c r="C205" s="27">
        <v>1026648</v>
      </c>
      <c r="D205" s="14">
        <v>1053700617</v>
      </c>
      <c r="F205" s="27" t="s">
        <v>1298</v>
      </c>
      <c r="G205" s="12" t="s">
        <v>893</v>
      </c>
      <c r="H205" s="27" t="s">
        <v>1295</v>
      </c>
      <c r="I205" s="12" t="s">
        <v>894</v>
      </c>
      <c r="J205" s="601">
        <v>0</v>
      </c>
      <c r="K205" s="601">
        <v>0</v>
      </c>
      <c r="L205" s="601">
        <v>0</v>
      </c>
      <c r="M205" s="601">
        <v>0</v>
      </c>
      <c r="N205" s="601">
        <v>0</v>
      </c>
      <c r="O205" s="601">
        <v>0</v>
      </c>
      <c r="P205" s="707">
        <v>0</v>
      </c>
      <c r="Q205" s="601">
        <v>0</v>
      </c>
      <c r="R205" s="601">
        <v>0</v>
      </c>
      <c r="S205" s="601">
        <v>0</v>
      </c>
      <c r="T205" s="601">
        <v>0</v>
      </c>
      <c r="U205" s="601">
        <v>0</v>
      </c>
      <c r="V205" s="601">
        <v>0</v>
      </c>
      <c r="W205" s="601">
        <v>0</v>
      </c>
      <c r="X205" s="601">
        <v>0</v>
      </c>
      <c r="Y205" s="601">
        <v>0</v>
      </c>
      <c r="Z205" s="601">
        <v>0</v>
      </c>
      <c r="AA205" s="601">
        <v>0</v>
      </c>
      <c r="AB205" s="601">
        <v>0</v>
      </c>
      <c r="AC205" s="601">
        <v>0</v>
      </c>
      <c r="AD205" s="601">
        <v>0</v>
      </c>
      <c r="AE205" s="601">
        <v>0</v>
      </c>
      <c r="AF205" s="601">
        <v>0</v>
      </c>
      <c r="AG205" s="601">
        <v>0</v>
      </c>
      <c r="AH205" s="601">
        <v>0</v>
      </c>
      <c r="AI205" s="707">
        <v>0</v>
      </c>
      <c r="AJ205" s="601">
        <v>0</v>
      </c>
      <c r="AK205" s="601">
        <v>0</v>
      </c>
      <c r="AL205" s="601">
        <v>0</v>
      </c>
      <c r="AM205" s="601">
        <v>0</v>
      </c>
      <c r="AN205" s="601">
        <v>0</v>
      </c>
      <c r="AO205" s="601">
        <v>0</v>
      </c>
      <c r="AP205" s="601">
        <v>0</v>
      </c>
      <c r="AQ205" s="601">
        <v>0</v>
      </c>
      <c r="AR205" s="601">
        <v>0</v>
      </c>
      <c r="AS205" s="601">
        <v>0</v>
      </c>
      <c r="AT205" s="601">
        <v>0</v>
      </c>
      <c r="AU205" s="601">
        <v>0</v>
      </c>
      <c r="AV205" s="602">
        <v>35643.58</v>
      </c>
      <c r="AW205" s="602">
        <v>36911.65</v>
      </c>
      <c r="AX205" s="602">
        <v>40067.08</v>
      </c>
      <c r="AY205" s="602">
        <v>40214.530000000006</v>
      </c>
      <c r="AZ205" s="602">
        <v>39555.919999999998</v>
      </c>
      <c r="BA205" s="602">
        <v>38504.11</v>
      </c>
      <c r="BB205" s="707">
        <v>39828.629999999997</v>
      </c>
      <c r="BC205" s="602">
        <v>0</v>
      </c>
      <c r="BD205" s="602">
        <v>0</v>
      </c>
      <c r="BE205" s="602">
        <v>0</v>
      </c>
      <c r="BF205" s="602">
        <v>0</v>
      </c>
      <c r="BG205" s="602">
        <v>0</v>
      </c>
      <c r="BH205" s="602">
        <v>106320.95999999998</v>
      </c>
      <c r="BI205" s="602">
        <v>112226.66</v>
      </c>
      <c r="BJ205" s="602">
        <v>0</v>
      </c>
      <c r="BK205" s="602">
        <v>0</v>
      </c>
      <c r="BL205" s="602">
        <v>0</v>
      </c>
      <c r="BM205" s="602">
        <v>0</v>
      </c>
      <c r="BN205" s="602">
        <v>0</v>
      </c>
      <c r="BO205" s="602">
        <v>22127.33</v>
      </c>
      <c r="BP205" s="602">
        <v>22373.08</v>
      </c>
      <c r="BQ205" s="602">
        <v>25361.399999999998</v>
      </c>
      <c r="BR205" s="602">
        <v>25095.99</v>
      </c>
      <c r="BS205" s="602">
        <v>24584.83</v>
      </c>
      <c r="BT205" s="602">
        <v>23562.510000000002</v>
      </c>
      <c r="BU205" s="707">
        <v>23838.399999999998</v>
      </c>
      <c r="BV205" s="602">
        <v>0</v>
      </c>
      <c r="BW205" s="602">
        <v>0</v>
      </c>
      <c r="BX205" s="602">
        <v>0</v>
      </c>
      <c r="BY205" s="602">
        <v>0</v>
      </c>
      <c r="BZ205" s="602">
        <v>0</v>
      </c>
      <c r="CA205" s="602">
        <v>65952.959999999992</v>
      </c>
      <c r="CB205" s="602">
        <v>69498.930000000008</v>
      </c>
      <c r="CC205" s="602">
        <v>0</v>
      </c>
      <c r="CD205" s="602">
        <v>0</v>
      </c>
      <c r="CE205" s="602">
        <v>0</v>
      </c>
      <c r="CF205" s="602">
        <v>0</v>
      </c>
      <c r="CG205" s="602">
        <v>0</v>
      </c>
      <c r="CH205" s="602">
        <v>0</v>
      </c>
      <c r="CI205" s="602">
        <v>0</v>
      </c>
      <c r="CJ205" s="602">
        <v>0</v>
      </c>
      <c r="CK205" s="602">
        <v>0</v>
      </c>
      <c r="CL205" s="602">
        <v>0</v>
      </c>
      <c r="CM205" s="602">
        <v>0</v>
      </c>
      <c r="CN205" s="707">
        <v>0</v>
      </c>
      <c r="CO205" s="602">
        <v>0</v>
      </c>
      <c r="CP205" s="602">
        <v>0</v>
      </c>
      <c r="CQ205" s="602">
        <v>0</v>
      </c>
      <c r="CR205" s="602">
        <v>0</v>
      </c>
      <c r="CS205" s="602">
        <v>0</v>
      </c>
      <c r="CT205" s="602">
        <v>0</v>
      </c>
      <c r="CU205" s="602">
        <v>0</v>
      </c>
      <c r="CV205" s="602">
        <v>0</v>
      </c>
      <c r="CW205" s="602">
        <v>0</v>
      </c>
      <c r="CX205" s="602">
        <v>0</v>
      </c>
      <c r="CY205" s="602">
        <v>0</v>
      </c>
      <c r="CZ205" s="602">
        <v>0</v>
      </c>
    </row>
    <row r="206" spans="1:104" x14ac:dyDescent="0.25">
      <c r="A206" s="183">
        <v>4874</v>
      </c>
      <c r="B206" s="183">
        <v>675356</v>
      </c>
      <c r="C206" s="27">
        <v>1013456</v>
      </c>
      <c r="D206" s="14">
        <v>1154442143</v>
      </c>
      <c r="F206" s="27" t="s">
        <v>1297</v>
      </c>
      <c r="G206" s="12" t="s">
        <v>851</v>
      </c>
      <c r="H206" s="27" t="s">
        <v>1391</v>
      </c>
      <c r="I206" s="12" t="s">
        <v>852</v>
      </c>
      <c r="J206" s="601">
        <v>14514.359999999999</v>
      </c>
      <c r="K206" s="601">
        <v>14410.76</v>
      </c>
      <c r="L206" s="601">
        <v>15301.72</v>
      </c>
      <c r="M206" s="601">
        <v>15249.919999999998</v>
      </c>
      <c r="N206" s="601">
        <v>15011.64</v>
      </c>
      <c r="O206" s="601">
        <v>14400.4</v>
      </c>
      <c r="P206" s="707">
        <v>14579.86</v>
      </c>
      <c r="Q206" s="601">
        <v>0</v>
      </c>
      <c r="R206" s="601">
        <v>0</v>
      </c>
      <c r="S206" s="601">
        <v>0</v>
      </c>
      <c r="T206" s="601">
        <v>0</v>
      </c>
      <c r="U206" s="601">
        <v>0</v>
      </c>
      <c r="V206" s="601">
        <v>32657.85</v>
      </c>
      <c r="W206" s="601">
        <v>42125.55</v>
      </c>
      <c r="X206" s="601">
        <v>0</v>
      </c>
      <c r="Y206" s="601">
        <v>0</v>
      </c>
      <c r="Z206" s="601">
        <v>0</v>
      </c>
      <c r="AA206" s="601">
        <v>0</v>
      </c>
      <c r="AB206" s="601">
        <v>0</v>
      </c>
      <c r="AC206" s="601">
        <v>0</v>
      </c>
      <c r="AD206" s="601">
        <v>0</v>
      </c>
      <c r="AE206" s="601">
        <v>0</v>
      </c>
      <c r="AF206" s="601">
        <v>0</v>
      </c>
      <c r="AG206" s="601">
        <v>0</v>
      </c>
      <c r="AH206" s="601">
        <v>0</v>
      </c>
      <c r="AI206" s="707">
        <v>0</v>
      </c>
      <c r="AJ206" s="601">
        <v>0</v>
      </c>
      <c r="AK206" s="601">
        <v>0</v>
      </c>
      <c r="AL206" s="601">
        <v>0</v>
      </c>
      <c r="AM206" s="601">
        <v>0</v>
      </c>
      <c r="AN206" s="601">
        <v>0</v>
      </c>
      <c r="AO206" s="601">
        <v>0</v>
      </c>
      <c r="AP206" s="601">
        <v>0</v>
      </c>
      <c r="AQ206" s="601">
        <v>0</v>
      </c>
      <c r="AR206" s="601">
        <v>0</v>
      </c>
      <c r="AS206" s="601">
        <v>0</v>
      </c>
      <c r="AT206" s="601">
        <v>0</v>
      </c>
      <c r="AU206" s="601">
        <v>0</v>
      </c>
      <c r="AV206" s="602">
        <v>0</v>
      </c>
      <c r="AW206" s="602">
        <v>0</v>
      </c>
      <c r="AX206" s="602">
        <v>0</v>
      </c>
      <c r="AY206" s="602">
        <v>0</v>
      </c>
      <c r="AZ206" s="602">
        <v>0</v>
      </c>
      <c r="BA206" s="602">
        <v>0</v>
      </c>
      <c r="BB206" s="707">
        <v>0</v>
      </c>
      <c r="BC206" s="602">
        <v>0</v>
      </c>
      <c r="BD206" s="602">
        <v>0</v>
      </c>
      <c r="BE206" s="602">
        <v>0</v>
      </c>
      <c r="BF206" s="602">
        <v>0</v>
      </c>
      <c r="BG206" s="602">
        <v>0</v>
      </c>
      <c r="BH206" s="602">
        <v>0</v>
      </c>
      <c r="BI206" s="602">
        <v>0</v>
      </c>
      <c r="BJ206" s="602">
        <v>0</v>
      </c>
      <c r="BK206" s="602">
        <v>0</v>
      </c>
      <c r="BL206" s="602">
        <v>0</v>
      </c>
      <c r="BM206" s="602">
        <v>0</v>
      </c>
      <c r="BN206" s="602">
        <v>0</v>
      </c>
      <c r="BO206" s="602">
        <v>0</v>
      </c>
      <c r="BP206" s="602">
        <v>0</v>
      </c>
      <c r="BQ206" s="602">
        <v>0</v>
      </c>
      <c r="BR206" s="602">
        <v>0</v>
      </c>
      <c r="BS206" s="602">
        <v>0</v>
      </c>
      <c r="BT206" s="602">
        <v>0</v>
      </c>
      <c r="BU206" s="707">
        <v>0</v>
      </c>
      <c r="BV206" s="602">
        <v>0</v>
      </c>
      <c r="BW206" s="602">
        <v>0</v>
      </c>
      <c r="BX206" s="602">
        <v>0</v>
      </c>
      <c r="BY206" s="602">
        <v>0</v>
      </c>
      <c r="BZ206" s="602">
        <v>0</v>
      </c>
      <c r="CA206" s="602">
        <v>0</v>
      </c>
      <c r="CB206" s="602">
        <v>0</v>
      </c>
      <c r="CC206" s="602">
        <v>0</v>
      </c>
      <c r="CD206" s="602">
        <v>0</v>
      </c>
      <c r="CE206" s="602">
        <v>0</v>
      </c>
      <c r="CF206" s="602">
        <v>0</v>
      </c>
      <c r="CG206" s="602">
        <v>0</v>
      </c>
      <c r="CH206" s="602">
        <v>17860.64</v>
      </c>
      <c r="CI206" s="602">
        <v>17860.64</v>
      </c>
      <c r="CJ206" s="602">
        <v>19290.32</v>
      </c>
      <c r="CK206" s="602">
        <v>19414.64</v>
      </c>
      <c r="CL206" s="602">
        <v>19570.039999999997</v>
      </c>
      <c r="CM206" s="602">
        <v>18772.319999999996</v>
      </c>
      <c r="CN206" s="707">
        <v>19106.710000000003</v>
      </c>
      <c r="CO206" s="602">
        <v>0</v>
      </c>
      <c r="CP206" s="602">
        <v>0</v>
      </c>
      <c r="CQ206" s="602">
        <v>0</v>
      </c>
      <c r="CR206" s="602">
        <v>0</v>
      </c>
      <c r="CS206" s="602">
        <v>0</v>
      </c>
      <c r="CT206" s="602">
        <v>40621.5</v>
      </c>
      <c r="CU206" s="602">
        <v>54499.109999999993</v>
      </c>
      <c r="CV206" s="602">
        <v>0</v>
      </c>
      <c r="CW206" s="602">
        <v>0</v>
      </c>
      <c r="CX206" s="602">
        <v>0</v>
      </c>
      <c r="CY206" s="602">
        <v>0</v>
      </c>
      <c r="CZ206" s="602">
        <v>0</v>
      </c>
    </row>
    <row r="207" spans="1:104" x14ac:dyDescent="0.25">
      <c r="A207" s="183">
        <v>4170</v>
      </c>
      <c r="B207" s="183">
        <v>675358</v>
      </c>
      <c r="C207" s="27">
        <v>1003341</v>
      </c>
      <c r="D207" s="14">
        <v>1962496836</v>
      </c>
      <c r="F207" s="27" t="s">
        <v>1296</v>
      </c>
      <c r="G207" s="12" t="s">
        <v>590</v>
      </c>
      <c r="H207" s="27" t="s">
        <v>1371</v>
      </c>
      <c r="I207" s="12" t="s">
        <v>591</v>
      </c>
      <c r="J207" s="601">
        <v>0</v>
      </c>
      <c r="K207" s="601">
        <v>0</v>
      </c>
      <c r="L207" s="601">
        <v>0</v>
      </c>
      <c r="M207" s="601">
        <v>0</v>
      </c>
      <c r="N207" s="601">
        <v>0</v>
      </c>
      <c r="O207" s="601">
        <v>0</v>
      </c>
      <c r="P207" s="707">
        <v>0</v>
      </c>
      <c r="Q207" s="601">
        <v>0</v>
      </c>
      <c r="R207" s="601">
        <v>0</v>
      </c>
      <c r="S207" s="601">
        <v>0</v>
      </c>
      <c r="T207" s="601">
        <v>0</v>
      </c>
      <c r="U207" s="601">
        <v>0</v>
      </c>
      <c r="V207" s="601">
        <v>0</v>
      </c>
      <c r="W207" s="601">
        <v>0</v>
      </c>
      <c r="X207" s="601">
        <v>0</v>
      </c>
      <c r="Y207" s="601">
        <v>0</v>
      </c>
      <c r="Z207" s="601">
        <v>0</v>
      </c>
      <c r="AA207" s="601">
        <v>0</v>
      </c>
      <c r="AB207" s="601">
        <v>0</v>
      </c>
      <c r="AC207" s="601">
        <v>13607.71</v>
      </c>
      <c r="AD207" s="601">
        <v>13652.75</v>
      </c>
      <c r="AE207" s="601">
        <v>14519.77</v>
      </c>
      <c r="AF207" s="601">
        <v>14615.48</v>
      </c>
      <c r="AG207" s="601">
        <v>14345.239999999998</v>
      </c>
      <c r="AH207" s="601">
        <v>14317.09</v>
      </c>
      <c r="AI207" s="707">
        <v>14054.130000000001</v>
      </c>
      <c r="AJ207" s="601">
        <v>0</v>
      </c>
      <c r="AK207" s="601">
        <v>0</v>
      </c>
      <c r="AL207" s="601">
        <v>0</v>
      </c>
      <c r="AM207" s="601">
        <v>0</v>
      </c>
      <c r="AN207" s="601">
        <v>0</v>
      </c>
      <c r="AO207" s="601">
        <v>39924.979999999996</v>
      </c>
      <c r="AP207" s="601">
        <v>41503.000000000007</v>
      </c>
      <c r="AQ207" s="601">
        <v>0</v>
      </c>
      <c r="AR207" s="601">
        <v>0</v>
      </c>
      <c r="AS207" s="601">
        <v>0</v>
      </c>
      <c r="AT207" s="601">
        <v>0</v>
      </c>
      <c r="AU207" s="601">
        <v>0</v>
      </c>
      <c r="AV207" s="602">
        <v>0</v>
      </c>
      <c r="AW207" s="602">
        <v>0</v>
      </c>
      <c r="AX207" s="602">
        <v>0</v>
      </c>
      <c r="AY207" s="602">
        <v>0</v>
      </c>
      <c r="AZ207" s="602">
        <v>0</v>
      </c>
      <c r="BA207" s="602">
        <v>0</v>
      </c>
      <c r="BB207" s="707">
        <v>0</v>
      </c>
      <c r="BC207" s="602">
        <v>0</v>
      </c>
      <c r="BD207" s="602">
        <v>0</v>
      </c>
      <c r="BE207" s="602">
        <v>0</v>
      </c>
      <c r="BF207" s="602">
        <v>0</v>
      </c>
      <c r="BG207" s="602">
        <v>0</v>
      </c>
      <c r="BH207" s="602">
        <v>0</v>
      </c>
      <c r="BI207" s="602">
        <v>0</v>
      </c>
      <c r="BJ207" s="602">
        <v>0</v>
      </c>
      <c r="BK207" s="602">
        <v>0</v>
      </c>
      <c r="BL207" s="602">
        <v>0</v>
      </c>
      <c r="BM207" s="602">
        <v>0</v>
      </c>
      <c r="BN207" s="602">
        <v>0</v>
      </c>
      <c r="BO207" s="602">
        <v>0</v>
      </c>
      <c r="BP207" s="602">
        <v>0</v>
      </c>
      <c r="BQ207" s="602">
        <v>0</v>
      </c>
      <c r="BR207" s="602">
        <v>0</v>
      </c>
      <c r="BS207" s="602">
        <v>0</v>
      </c>
      <c r="BT207" s="602">
        <v>0</v>
      </c>
      <c r="BU207" s="707">
        <v>0</v>
      </c>
      <c r="BV207" s="602">
        <v>0</v>
      </c>
      <c r="BW207" s="602">
        <v>0</v>
      </c>
      <c r="BX207" s="602">
        <v>0</v>
      </c>
      <c r="BY207" s="602">
        <v>0</v>
      </c>
      <c r="BZ207" s="602">
        <v>0</v>
      </c>
      <c r="CA207" s="602">
        <v>0</v>
      </c>
      <c r="CB207" s="602">
        <v>0</v>
      </c>
      <c r="CC207" s="602">
        <v>0</v>
      </c>
      <c r="CD207" s="602">
        <v>0</v>
      </c>
      <c r="CE207" s="602">
        <v>0</v>
      </c>
      <c r="CF207" s="602">
        <v>0</v>
      </c>
      <c r="CG207" s="602">
        <v>0</v>
      </c>
      <c r="CH207" s="602">
        <v>18612.78</v>
      </c>
      <c r="CI207" s="602">
        <v>19299.64</v>
      </c>
      <c r="CJ207" s="602">
        <v>20138.509999999998</v>
      </c>
      <c r="CK207" s="602">
        <v>20526.98</v>
      </c>
      <c r="CL207" s="602">
        <v>20425.64</v>
      </c>
      <c r="CM207" s="602">
        <v>20194.810000000001</v>
      </c>
      <c r="CN207" s="707">
        <v>19763.150000000001</v>
      </c>
      <c r="CO207" s="602">
        <v>0</v>
      </c>
      <c r="CP207" s="602">
        <v>0</v>
      </c>
      <c r="CQ207" s="602">
        <v>0</v>
      </c>
      <c r="CR207" s="602">
        <v>0</v>
      </c>
      <c r="CS207" s="602">
        <v>0</v>
      </c>
      <c r="CT207" s="602">
        <v>55473.18</v>
      </c>
      <c r="CU207" s="602">
        <v>58640.92</v>
      </c>
      <c r="CV207" s="602">
        <v>0</v>
      </c>
      <c r="CW207" s="602">
        <v>0</v>
      </c>
      <c r="CX207" s="602">
        <v>0</v>
      </c>
      <c r="CY207" s="602">
        <v>0</v>
      </c>
      <c r="CZ207" s="602">
        <v>0</v>
      </c>
    </row>
    <row r="208" spans="1:104" x14ac:dyDescent="0.25">
      <c r="A208" s="183">
        <v>4029</v>
      </c>
      <c r="B208" s="183">
        <v>675360</v>
      </c>
      <c r="C208" s="27">
        <v>1026602</v>
      </c>
      <c r="D208" s="14">
        <v>1871991802</v>
      </c>
      <c r="F208" s="27" t="s">
        <v>1274</v>
      </c>
      <c r="G208" s="12" t="s">
        <v>162</v>
      </c>
      <c r="H208" s="27" t="s">
        <v>1407</v>
      </c>
      <c r="I208" s="12" t="s">
        <v>163</v>
      </c>
      <c r="J208" s="601">
        <v>0</v>
      </c>
      <c r="K208" s="601">
        <v>0</v>
      </c>
      <c r="L208" s="601">
        <v>0</v>
      </c>
      <c r="M208" s="601">
        <v>0</v>
      </c>
      <c r="N208" s="601">
        <v>0</v>
      </c>
      <c r="O208" s="601">
        <v>0</v>
      </c>
      <c r="P208" s="707">
        <v>0</v>
      </c>
      <c r="Q208" s="601">
        <v>0</v>
      </c>
      <c r="R208" s="601">
        <v>0</v>
      </c>
      <c r="S208" s="601">
        <v>0</v>
      </c>
      <c r="T208" s="601">
        <v>0</v>
      </c>
      <c r="U208" s="601">
        <v>0</v>
      </c>
      <c r="V208" s="601">
        <v>0</v>
      </c>
      <c r="W208" s="601">
        <v>0</v>
      </c>
      <c r="X208" s="601">
        <v>0</v>
      </c>
      <c r="Y208" s="601">
        <v>0</v>
      </c>
      <c r="Z208" s="601">
        <v>0</v>
      </c>
      <c r="AA208" s="601">
        <v>0</v>
      </c>
      <c r="AB208" s="601">
        <v>0</v>
      </c>
      <c r="AC208" s="601">
        <v>0</v>
      </c>
      <c r="AD208" s="601">
        <v>0</v>
      </c>
      <c r="AE208" s="601">
        <v>0</v>
      </c>
      <c r="AF208" s="601">
        <v>0</v>
      </c>
      <c r="AG208" s="601">
        <v>0</v>
      </c>
      <c r="AH208" s="601">
        <v>0</v>
      </c>
      <c r="AI208" s="707">
        <v>0</v>
      </c>
      <c r="AJ208" s="601">
        <v>0</v>
      </c>
      <c r="AK208" s="601">
        <v>0</v>
      </c>
      <c r="AL208" s="601">
        <v>0</v>
      </c>
      <c r="AM208" s="601">
        <v>0</v>
      </c>
      <c r="AN208" s="601">
        <v>0</v>
      </c>
      <c r="AO208" s="601">
        <v>0</v>
      </c>
      <c r="AP208" s="601">
        <v>0</v>
      </c>
      <c r="AQ208" s="601">
        <v>0</v>
      </c>
      <c r="AR208" s="601">
        <v>0</v>
      </c>
      <c r="AS208" s="601">
        <v>0</v>
      </c>
      <c r="AT208" s="601">
        <v>0</v>
      </c>
      <c r="AU208" s="601">
        <v>0</v>
      </c>
      <c r="AV208" s="602">
        <v>0</v>
      </c>
      <c r="AW208" s="602">
        <v>0</v>
      </c>
      <c r="AX208" s="602">
        <v>0</v>
      </c>
      <c r="AY208" s="602">
        <v>0</v>
      </c>
      <c r="AZ208" s="602">
        <v>0</v>
      </c>
      <c r="BA208" s="602">
        <v>0</v>
      </c>
      <c r="BB208" s="707">
        <v>0</v>
      </c>
      <c r="BC208" s="602">
        <v>0</v>
      </c>
      <c r="BD208" s="602">
        <v>0</v>
      </c>
      <c r="BE208" s="602">
        <v>0</v>
      </c>
      <c r="BF208" s="602">
        <v>0</v>
      </c>
      <c r="BG208" s="602">
        <v>0</v>
      </c>
      <c r="BH208" s="602">
        <v>0</v>
      </c>
      <c r="BI208" s="602">
        <v>0</v>
      </c>
      <c r="BJ208" s="602">
        <v>0</v>
      </c>
      <c r="BK208" s="602">
        <v>0</v>
      </c>
      <c r="BL208" s="602">
        <v>0</v>
      </c>
      <c r="BM208" s="602">
        <v>0</v>
      </c>
      <c r="BN208" s="602">
        <v>0</v>
      </c>
      <c r="BO208" s="602">
        <v>22337.54</v>
      </c>
      <c r="BP208" s="602">
        <v>22051.019999999997</v>
      </c>
      <c r="BQ208" s="602">
        <v>24783.98</v>
      </c>
      <c r="BR208" s="602">
        <v>24155.839999999997</v>
      </c>
      <c r="BS208" s="602">
        <v>23869.32</v>
      </c>
      <c r="BT208" s="602">
        <v>23538.719999999998</v>
      </c>
      <c r="BU208" s="707">
        <v>22952.54</v>
      </c>
      <c r="BV208" s="602">
        <v>0</v>
      </c>
      <c r="BW208" s="602">
        <v>0</v>
      </c>
      <c r="BX208" s="602">
        <v>0</v>
      </c>
      <c r="BY208" s="602">
        <v>0</v>
      </c>
      <c r="BZ208" s="602">
        <v>0</v>
      </c>
      <c r="CA208" s="602">
        <v>36406.6</v>
      </c>
      <c r="CB208" s="602">
        <v>52514.319999999992</v>
      </c>
      <c r="CC208" s="602">
        <v>0</v>
      </c>
      <c r="CD208" s="602">
        <v>0</v>
      </c>
      <c r="CE208" s="602">
        <v>0</v>
      </c>
      <c r="CF208" s="602">
        <v>0</v>
      </c>
      <c r="CG208" s="602">
        <v>0</v>
      </c>
      <c r="CH208" s="602">
        <v>27021.039999999997</v>
      </c>
      <c r="CI208" s="602">
        <v>26580.239999999998</v>
      </c>
      <c r="CJ208" s="602">
        <v>29048.720000000001</v>
      </c>
      <c r="CK208" s="602">
        <v>28905.46</v>
      </c>
      <c r="CL208" s="602">
        <v>28354.46</v>
      </c>
      <c r="CM208" s="602">
        <v>28112.02</v>
      </c>
      <c r="CN208" s="707">
        <v>27570.379999999997</v>
      </c>
      <c r="CO208" s="602">
        <v>0</v>
      </c>
      <c r="CP208" s="602">
        <v>0</v>
      </c>
      <c r="CQ208" s="602">
        <v>0</v>
      </c>
      <c r="CR208" s="602">
        <v>0</v>
      </c>
      <c r="CS208" s="602">
        <v>0</v>
      </c>
      <c r="CT208" s="602">
        <v>43500.000000000007</v>
      </c>
      <c r="CU208" s="602">
        <v>62488.639999999999</v>
      </c>
      <c r="CV208" s="602">
        <v>0</v>
      </c>
      <c r="CW208" s="602">
        <v>0</v>
      </c>
      <c r="CX208" s="602">
        <v>0</v>
      </c>
      <c r="CY208" s="602">
        <v>0</v>
      </c>
      <c r="CZ208" s="602">
        <v>0</v>
      </c>
    </row>
    <row r="209" spans="1:104" x14ac:dyDescent="0.25">
      <c r="A209" s="183">
        <v>4115</v>
      </c>
      <c r="B209" s="183">
        <v>675361</v>
      </c>
      <c r="C209" s="27">
        <v>1025686</v>
      </c>
      <c r="D209" s="14">
        <v>1932520020</v>
      </c>
      <c r="F209" s="27" t="s">
        <v>1279</v>
      </c>
      <c r="G209" s="12" t="s">
        <v>574</v>
      </c>
      <c r="H209" s="27" t="s">
        <v>1291</v>
      </c>
      <c r="I209" s="12" t="s">
        <v>575</v>
      </c>
      <c r="J209" s="601">
        <v>13947.52</v>
      </c>
      <c r="K209" s="601">
        <v>13657.44</v>
      </c>
      <c r="L209" s="601">
        <v>15403.84</v>
      </c>
      <c r="M209" s="601">
        <v>15859.679999999998</v>
      </c>
      <c r="N209" s="601">
        <v>15007.2</v>
      </c>
      <c r="O209" s="601">
        <v>15492.64</v>
      </c>
      <c r="P209" s="707">
        <v>14746.72</v>
      </c>
      <c r="Q209" s="601">
        <v>0</v>
      </c>
      <c r="R209" s="601">
        <v>0</v>
      </c>
      <c r="S209" s="601">
        <v>0</v>
      </c>
      <c r="T209" s="601">
        <v>0</v>
      </c>
      <c r="U209" s="601">
        <v>0</v>
      </c>
      <c r="V209" s="601">
        <v>31602.749999999996</v>
      </c>
      <c r="W209" s="601">
        <v>34284.659999999996</v>
      </c>
      <c r="X209" s="601">
        <v>0</v>
      </c>
      <c r="Y209" s="601">
        <v>0</v>
      </c>
      <c r="Z209" s="601">
        <v>0</v>
      </c>
      <c r="AA209" s="601">
        <v>0</v>
      </c>
      <c r="AB209" s="601">
        <v>0</v>
      </c>
      <c r="AC209" s="601">
        <v>0</v>
      </c>
      <c r="AD209" s="601">
        <v>0</v>
      </c>
      <c r="AE209" s="601">
        <v>0</v>
      </c>
      <c r="AF209" s="601">
        <v>0</v>
      </c>
      <c r="AG209" s="601">
        <v>0</v>
      </c>
      <c r="AH209" s="601">
        <v>0</v>
      </c>
      <c r="AI209" s="707">
        <v>0</v>
      </c>
      <c r="AJ209" s="601">
        <v>0</v>
      </c>
      <c r="AK209" s="601">
        <v>0</v>
      </c>
      <c r="AL209" s="601">
        <v>0</v>
      </c>
      <c r="AM209" s="601">
        <v>0</v>
      </c>
      <c r="AN209" s="601">
        <v>0</v>
      </c>
      <c r="AO209" s="601">
        <v>0</v>
      </c>
      <c r="AP209" s="601">
        <v>0</v>
      </c>
      <c r="AQ209" s="601">
        <v>0</v>
      </c>
      <c r="AR209" s="601">
        <v>0</v>
      </c>
      <c r="AS209" s="601">
        <v>0</v>
      </c>
      <c r="AT209" s="601">
        <v>0</v>
      </c>
      <c r="AU209" s="601">
        <v>0</v>
      </c>
      <c r="AV209" s="602">
        <v>8933.2800000000007</v>
      </c>
      <c r="AW209" s="602">
        <v>8631.3599999999988</v>
      </c>
      <c r="AX209" s="602">
        <v>9809.44</v>
      </c>
      <c r="AY209" s="602">
        <v>9886.4000000000015</v>
      </c>
      <c r="AZ209" s="602">
        <v>9489.76</v>
      </c>
      <c r="BA209" s="602">
        <v>9075.3599999999988</v>
      </c>
      <c r="BB209" s="707">
        <v>9063.52</v>
      </c>
      <c r="BC209" s="602">
        <v>0</v>
      </c>
      <c r="BD209" s="602">
        <v>0</v>
      </c>
      <c r="BE209" s="602">
        <v>0</v>
      </c>
      <c r="BF209" s="602">
        <v>0</v>
      </c>
      <c r="BG209" s="602">
        <v>0</v>
      </c>
      <c r="BH209" s="602">
        <v>20114.400000000001</v>
      </c>
      <c r="BI209" s="602">
        <v>21042.69</v>
      </c>
      <c r="BJ209" s="602">
        <v>0</v>
      </c>
      <c r="BK209" s="602">
        <v>0</v>
      </c>
      <c r="BL209" s="602">
        <v>0</v>
      </c>
      <c r="BM209" s="602">
        <v>0</v>
      </c>
      <c r="BN209" s="602">
        <v>0</v>
      </c>
      <c r="BO209" s="602">
        <v>0</v>
      </c>
      <c r="BP209" s="602">
        <v>0</v>
      </c>
      <c r="BQ209" s="602">
        <v>0</v>
      </c>
      <c r="BR209" s="602">
        <v>0</v>
      </c>
      <c r="BS209" s="602">
        <v>0</v>
      </c>
      <c r="BT209" s="602">
        <v>0</v>
      </c>
      <c r="BU209" s="707">
        <v>0</v>
      </c>
      <c r="BV209" s="602">
        <v>0</v>
      </c>
      <c r="BW209" s="602">
        <v>0</v>
      </c>
      <c r="BX209" s="602">
        <v>0</v>
      </c>
      <c r="BY209" s="602">
        <v>0</v>
      </c>
      <c r="BZ209" s="602">
        <v>0</v>
      </c>
      <c r="CA209" s="602">
        <v>0</v>
      </c>
      <c r="CB209" s="602">
        <v>0</v>
      </c>
      <c r="CC209" s="602">
        <v>0</v>
      </c>
      <c r="CD209" s="602">
        <v>0</v>
      </c>
      <c r="CE209" s="602">
        <v>0</v>
      </c>
      <c r="CF209" s="602">
        <v>0</v>
      </c>
      <c r="CG209" s="602">
        <v>0</v>
      </c>
      <c r="CH209" s="602">
        <v>19512.32</v>
      </c>
      <c r="CI209" s="602">
        <v>19938.559999999998</v>
      </c>
      <c r="CJ209" s="602">
        <v>22501.919999999998</v>
      </c>
      <c r="CK209" s="602">
        <v>22626.239999999998</v>
      </c>
      <c r="CL209" s="602">
        <v>22288.799999999999</v>
      </c>
      <c r="CM209" s="602">
        <v>22247.360000000001</v>
      </c>
      <c r="CN209" s="707">
        <v>21761.920000000002</v>
      </c>
      <c r="CO209" s="602">
        <v>0</v>
      </c>
      <c r="CP209" s="602">
        <v>0</v>
      </c>
      <c r="CQ209" s="602">
        <v>0</v>
      </c>
      <c r="CR209" s="602">
        <v>0</v>
      </c>
      <c r="CS209" s="602">
        <v>0</v>
      </c>
      <c r="CT209" s="602">
        <v>45522.75</v>
      </c>
      <c r="CU209" s="602">
        <v>49668.9</v>
      </c>
      <c r="CV209" s="602">
        <v>0</v>
      </c>
      <c r="CW209" s="602">
        <v>0</v>
      </c>
      <c r="CX209" s="602">
        <v>0</v>
      </c>
      <c r="CY209" s="602">
        <v>0</v>
      </c>
      <c r="CZ209" s="602">
        <v>0</v>
      </c>
    </row>
    <row r="210" spans="1:104" x14ac:dyDescent="0.25">
      <c r="A210" s="183">
        <v>5032</v>
      </c>
      <c r="B210" s="183">
        <v>675363</v>
      </c>
      <c r="C210" s="27">
        <v>1027203</v>
      </c>
      <c r="D210" s="14">
        <v>1134240427</v>
      </c>
      <c r="F210" s="27" t="s">
        <v>1408</v>
      </c>
      <c r="G210" s="12" t="s">
        <v>917</v>
      </c>
      <c r="H210" s="27" t="s">
        <v>1492</v>
      </c>
      <c r="I210" s="12" t="s">
        <v>918</v>
      </c>
      <c r="J210" s="601">
        <v>0</v>
      </c>
      <c r="K210" s="601">
        <v>0</v>
      </c>
      <c r="L210" s="601">
        <v>0</v>
      </c>
      <c r="M210" s="601">
        <v>0</v>
      </c>
      <c r="N210" s="601">
        <v>0</v>
      </c>
      <c r="O210" s="601">
        <v>0</v>
      </c>
      <c r="P210" s="707">
        <v>0</v>
      </c>
      <c r="Q210" s="601">
        <v>0</v>
      </c>
      <c r="R210" s="601">
        <v>0</v>
      </c>
      <c r="S210" s="601">
        <v>0</v>
      </c>
      <c r="T210" s="601">
        <v>0</v>
      </c>
      <c r="U210" s="601">
        <v>0</v>
      </c>
      <c r="V210" s="601">
        <v>0</v>
      </c>
      <c r="W210" s="601">
        <v>0</v>
      </c>
      <c r="X210" s="601">
        <v>0</v>
      </c>
      <c r="Y210" s="601">
        <v>0</v>
      </c>
      <c r="Z210" s="601">
        <v>0</v>
      </c>
      <c r="AA210" s="601">
        <v>0</v>
      </c>
      <c r="AB210" s="601">
        <v>0</v>
      </c>
      <c r="AC210" s="601">
        <v>0</v>
      </c>
      <c r="AD210" s="601">
        <v>0</v>
      </c>
      <c r="AE210" s="601">
        <v>0</v>
      </c>
      <c r="AF210" s="601">
        <v>0</v>
      </c>
      <c r="AG210" s="601">
        <v>0</v>
      </c>
      <c r="AH210" s="601">
        <v>0</v>
      </c>
      <c r="AI210" s="707">
        <v>0</v>
      </c>
      <c r="AJ210" s="601">
        <v>0</v>
      </c>
      <c r="AK210" s="601">
        <v>0</v>
      </c>
      <c r="AL210" s="601">
        <v>0</v>
      </c>
      <c r="AM210" s="601">
        <v>0</v>
      </c>
      <c r="AN210" s="601">
        <v>0</v>
      </c>
      <c r="AO210" s="601">
        <v>13465.54</v>
      </c>
      <c r="AP210" s="601">
        <v>28130.899999999998</v>
      </c>
      <c r="AQ210" s="601">
        <v>0</v>
      </c>
      <c r="AR210" s="601">
        <v>0</v>
      </c>
      <c r="AS210" s="601">
        <v>0</v>
      </c>
      <c r="AT210" s="601">
        <v>0</v>
      </c>
      <c r="AU210" s="601">
        <v>0</v>
      </c>
      <c r="AV210" s="602">
        <v>0</v>
      </c>
      <c r="AW210" s="602">
        <v>0</v>
      </c>
      <c r="AX210" s="602">
        <v>0</v>
      </c>
      <c r="AY210" s="602">
        <v>0</v>
      </c>
      <c r="AZ210" s="602">
        <v>0</v>
      </c>
      <c r="BA210" s="602">
        <v>0</v>
      </c>
      <c r="BB210" s="707">
        <v>0</v>
      </c>
      <c r="BC210" s="602">
        <v>0</v>
      </c>
      <c r="BD210" s="602">
        <v>0</v>
      </c>
      <c r="BE210" s="602">
        <v>0</v>
      </c>
      <c r="BF210" s="602">
        <v>0</v>
      </c>
      <c r="BG210" s="602">
        <v>0</v>
      </c>
      <c r="BH210" s="602">
        <v>17188.440000000002</v>
      </c>
      <c r="BI210" s="602">
        <v>34298.57</v>
      </c>
      <c r="BJ210" s="602">
        <v>0</v>
      </c>
      <c r="BK210" s="602">
        <v>0</v>
      </c>
      <c r="BL210" s="602">
        <v>0</v>
      </c>
      <c r="BM210" s="602">
        <v>0</v>
      </c>
      <c r="BN210" s="602">
        <v>0</v>
      </c>
      <c r="BO210" s="602">
        <v>0</v>
      </c>
      <c r="BP210" s="602">
        <v>0</v>
      </c>
      <c r="BQ210" s="602">
        <v>0</v>
      </c>
      <c r="BR210" s="602">
        <v>0</v>
      </c>
      <c r="BS210" s="602">
        <v>0</v>
      </c>
      <c r="BT210" s="602">
        <v>0</v>
      </c>
      <c r="BU210" s="707">
        <v>0</v>
      </c>
      <c r="BV210" s="602">
        <v>0</v>
      </c>
      <c r="BW210" s="602">
        <v>0</v>
      </c>
      <c r="BX210" s="602">
        <v>0</v>
      </c>
      <c r="BY210" s="602">
        <v>0</v>
      </c>
      <c r="BZ210" s="602">
        <v>0</v>
      </c>
      <c r="CA210" s="602">
        <v>21157.430000000004</v>
      </c>
      <c r="CB210" s="602">
        <v>44182.460000000006</v>
      </c>
      <c r="CC210" s="602">
        <v>0</v>
      </c>
      <c r="CD210" s="602">
        <v>0</v>
      </c>
      <c r="CE210" s="602">
        <v>0</v>
      </c>
      <c r="CF210" s="602">
        <v>0</v>
      </c>
      <c r="CG210" s="602">
        <v>0</v>
      </c>
      <c r="CH210" s="602">
        <v>0</v>
      </c>
      <c r="CI210" s="602">
        <v>0</v>
      </c>
      <c r="CJ210" s="602">
        <v>0</v>
      </c>
      <c r="CK210" s="602">
        <v>0</v>
      </c>
      <c r="CL210" s="602">
        <v>0</v>
      </c>
      <c r="CM210" s="602">
        <v>0</v>
      </c>
      <c r="CN210" s="707">
        <v>0</v>
      </c>
      <c r="CO210" s="602">
        <v>0</v>
      </c>
      <c r="CP210" s="602">
        <v>0</v>
      </c>
      <c r="CQ210" s="602">
        <v>0</v>
      </c>
      <c r="CR210" s="602">
        <v>0</v>
      </c>
      <c r="CS210" s="602">
        <v>0</v>
      </c>
      <c r="CT210" s="602">
        <v>0</v>
      </c>
      <c r="CU210" s="602">
        <v>0</v>
      </c>
      <c r="CV210" s="602">
        <v>0</v>
      </c>
      <c r="CW210" s="602">
        <v>0</v>
      </c>
      <c r="CX210" s="602">
        <v>0</v>
      </c>
      <c r="CY210" s="602">
        <v>0</v>
      </c>
      <c r="CZ210" s="602">
        <v>0</v>
      </c>
    </row>
    <row r="211" spans="1:104" x14ac:dyDescent="0.25">
      <c r="A211" s="183">
        <v>4247</v>
      </c>
      <c r="B211" s="183">
        <v>675364</v>
      </c>
      <c r="C211" s="27">
        <v>1026316</v>
      </c>
      <c r="D211" s="14">
        <v>1831593029</v>
      </c>
      <c r="F211" s="27" t="s">
        <v>1258</v>
      </c>
      <c r="G211" s="12" t="s">
        <v>606</v>
      </c>
      <c r="H211" s="27" t="s">
        <v>1415</v>
      </c>
      <c r="I211" s="12" t="s">
        <v>607</v>
      </c>
      <c r="J211" s="601">
        <v>6012.15</v>
      </c>
      <c r="K211" s="601">
        <v>6227.35</v>
      </c>
      <c r="L211" s="601">
        <v>6520.5599999999995</v>
      </c>
      <c r="M211" s="601">
        <v>6345.71</v>
      </c>
      <c r="N211" s="601">
        <v>6294.6</v>
      </c>
      <c r="O211" s="601">
        <v>6286.53</v>
      </c>
      <c r="P211" s="707">
        <v>6286.63</v>
      </c>
      <c r="Q211" s="601">
        <v>0</v>
      </c>
      <c r="R211" s="601">
        <v>0</v>
      </c>
      <c r="S211" s="601">
        <v>0</v>
      </c>
      <c r="T211" s="601">
        <v>0</v>
      </c>
      <c r="U211" s="601">
        <v>0</v>
      </c>
      <c r="V211" s="601">
        <v>13808.52</v>
      </c>
      <c r="W211" s="601">
        <v>10192.380000000001</v>
      </c>
      <c r="X211" s="601">
        <v>0</v>
      </c>
      <c r="Y211" s="601">
        <v>0</v>
      </c>
      <c r="Z211" s="601">
        <v>0</v>
      </c>
      <c r="AA211" s="601">
        <v>0</v>
      </c>
      <c r="AB211" s="601">
        <v>0</v>
      </c>
      <c r="AC211" s="601">
        <v>0</v>
      </c>
      <c r="AD211" s="601">
        <v>0</v>
      </c>
      <c r="AE211" s="601">
        <v>0</v>
      </c>
      <c r="AF211" s="601">
        <v>0</v>
      </c>
      <c r="AG211" s="601">
        <v>0</v>
      </c>
      <c r="AH211" s="601">
        <v>0</v>
      </c>
      <c r="AI211" s="707">
        <v>0</v>
      </c>
      <c r="AJ211" s="601">
        <v>0</v>
      </c>
      <c r="AK211" s="601">
        <v>0</v>
      </c>
      <c r="AL211" s="601">
        <v>0</v>
      </c>
      <c r="AM211" s="601">
        <v>0</v>
      </c>
      <c r="AN211" s="601">
        <v>0</v>
      </c>
      <c r="AO211" s="601">
        <v>0</v>
      </c>
      <c r="AP211" s="601">
        <v>0</v>
      </c>
      <c r="AQ211" s="601">
        <v>0</v>
      </c>
      <c r="AR211" s="601">
        <v>0</v>
      </c>
      <c r="AS211" s="601">
        <v>0</v>
      </c>
      <c r="AT211" s="601">
        <v>0</v>
      </c>
      <c r="AU211" s="601">
        <v>0</v>
      </c>
      <c r="AV211" s="602">
        <v>0</v>
      </c>
      <c r="AW211" s="602">
        <v>0</v>
      </c>
      <c r="AX211" s="602">
        <v>0</v>
      </c>
      <c r="AY211" s="602">
        <v>0</v>
      </c>
      <c r="AZ211" s="602">
        <v>0</v>
      </c>
      <c r="BA211" s="602">
        <v>0</v>
      </c>
      <c r="BB211" s="707">
        <v>0</v>
      </c>
      <c r="BC211" s="602">
        <v>0</v>
      </c>
      <c r="BD211" s="602">
        <v>0</v>
      </c>
      <c r="BE211" s="602">
        <v>0</v>
      </c>
      <c r="BF211" s="602">
        <v>0</v>
      </c>
      <c r="BG211" s="602">
        <v>0</v>
      </c>
      <c r="BH211" s="602">
        <v>0</v>
      </c>
      <c r="BI211" s="602">
        <v>0</v>
      </c>
      <c r="BJ211" s="602">
        <v>0</v>
      </c>
      <c r="BK211" s="602">
        <v>0</v>
      </c>
      <c r="BL211" s="602">
        <v>0</v>
      </c>
      <c r="BM211" s="602">
        <v>0</v>
      </c>
      <c r="BN211" s="602">
        <v>0</v>
      </c>
      <c r="BO211" s="602">
        <v>6698.0999999999995</v>
      </c>
      <c r="BP211" s="602">
        <v>6878.33</v>
      </c>
      <c r="BQ211" s="602">
        <v>7359.8399999999992</v>
      </c>
      <c r="BR211" s="602">
        <v>7324.869999999999</v>
      </c>
      <c r="BS211" s="602">
        <v>7308.7300000000005</v>
      </c>
      <c r="BT211" s="602">
        <v>7211.8899999999994</v>
      </c>
      <c r="BU211" s="707">
        <v>7186.3099999999995</v>
      </c>
      <c r="BV211" s="602">
        <v>0</v>
      </c>
      <c r="BW211" s="602">
        <v>0</v>
      </c>
      <c r="BX211" s="602">
        <v>0</v>
      </c>
      <c r="BY211" s="602">
        <v>0</v>
      </c>
      <c r="BZ211" s="602">
        <v>0</v>
      </c>
      <c r="CA211" s="602">
        <v>15410.34</v>
      </c>
      <c r="CB211" s="602">
        <v>11779.13</v>
      </c>
      <c r="CC211" s="602">
        <v>0</v>
      </c>
      <c r="CD211" s="602">
        <v>0</v>
      </c>
      <c r="CE211" s="602">
        <v>0</v>
      </c>
      <c r="CF211" s="602">
        <v>0</v>
      </c>
      <c r="CG211" s="602">
        <v>0</v>
      </c>
      <c r="CH211" s="602">
        <v>0</v>
      </c>
      <c r="CI211" s="602">
        <v>0</v>
      </c>
      <c r="CJ211" s="602">
        <v>0</v>
      </c>
      <c r="CK211" s="602">
        <v>0</v>
      </c>
      <c r="CL211" s="602">
        <v>0</v>
      </c>
      <c r="CM211" s="602">
        <v>0</v>
      </c>
      <c r="CN211" s="707">
        <v>0</v>
      </c>
      <c r="CO211" s="602">
        <v>0</v>
      </c>
      <c r="CP211" s="602">
        <v>0</v>
      </c>
      <c r="CQ211" s="602">
        <v>0</v>
      </c>
      <c r="CR211" s="602">
        <v>0</v>
      </c>
      <c r="CS211" s="602">
        <v>0</v>
      </c>
      <c r="CT211" s="602">
        <v>0</v>
      </c>
      <c r="CU211" s="602">
        <v>0</v>
      </c>
      <c r="CV211" s="602">
        <v>0</v>
      </c>
      <c r="CW211" s="602">
        <v>0</v>
      </c>
      <c r="CX211" s="602">
        <v>0</v>
      </c>
      <c r="CY211" s="602">
        <v>0</v>
      </c>
      <c r="CZ211" s="602">
        <v>0</v>
      </c>
    </row>
    <row r="212" spans="1:104" x14ac:dyDescent="0.25">
      <c r="A212" s="183">
        <v>4381</v>
      </c>
      <c r="B212" s="183">
        <v>675367</v>
      </c>
      <c r="C212" s="27">
        <v>1026653</v>
      </c>
      <c r="D212" s="14">
        <v>1790174357</v>
      </c>
      <c r="F212" s="27" t="s">
        <v>1298</v>
      </c>
      <c r="G212" s="12" t="s">
        <v>648</v>
      </c>
      <c r="H212" s="27" t="s">
        <v>1390</v>
      </c>
      <c r="I212" s="12" t="s">
        <v>649</v>
      </c>
      <c r="J212" s="601">
        <v>0</v>
      </c>
      <c r="K212" s="601">
        <v>0</v>
      </c>
      <c r="L212" s="601">
        <v>0</v>
      </c>
      <c r="M212" s="601">
        <v>0</v>
      </c>
      <c r="N212" s="601">
        <v>0</v>
      </c>
      <c r="O212" s="601">
        <v>0</v>
      </c>
      <c r="P212" s="707">
        <v>0</v>
      </c>
      <c r="Q212" s="601">
        <v>0</v>
      </c>
      <c r="R212" s="601">
        <v>0</v>
      </c>
      <c r="S212" s="601">
        <v>0</v>
      </c>
      <c r="T212" s="601">
        <v>0</v>
      </c>
      <c r="U212" s="601">
        <v>0</v>
      </c>
      <c r="V212" s="601">
        <v>0</v>
      </c>
      <c r="W212" s="601">
        <v>0</v>
      </c>
      <c r="X212" s="601">
        <v>0</v>
      </c>
      <c r="Y212" s="601">
        <v>0</v>
      </c>
      <c r="Z212" s="601">
        <v>0</v>
      </c>
      <c r="AA212" s="601">
        <v>0</v>
      </c>
      <c r="AB212" s="601">
        <v>0</v>
      </c>
      <c r="AC212" s="601">
        <v>0</v>
      </c>
      <c r="AD212" s="601">
        <v>0</v>
      </c>
      <c r="AE212" s="601">
        <v>0</v>
      </c>
      <c r="AF212" s="601">
        <v>0</v>
      </c>
      <c r="AG212" s="601">
        <v>0</v>
      </c>
      <c r="AH212" s="601">
        <v>0</v>
      </c>
      <c r="AI212" s="707">
        <v>0</v>
      </c>
      <c r="AJ212" s="601">
        <v>0</v>
      </c>
      <c r="AK212" s="601">
        <v>0</v>
      </c>
      <c r="AL212" s="601">
        <v>0</v>
      </c>
      <c r="AM212" s="601">
        <v>0</v>
      </c>
      <c r="AN212" s="601">
        <v>0</v>
      </c>
      <c r="AO212" s="601">
        <v>0</v>
      </c>
      <c r="AP212" s="601">
        <v>0</v>
      </c>
      <c r="AQ212" s="601">
        <v>0</v>
      </c>
      <c r="AR212" s="601">
        <v>0</v>
      </c>
      <c r="AS212" s="601">
        <v>0</v>
      </c>
      <c r="AT212" s="601">
        <v>0</v>
      </c>
      <c r="AU212" s="601">
        <v>0</v>
      </c>
      <c r="AV212" s="602">
        <v>15736.84</v>
      </c>
      <c r="AW212" s="602">
        <v>16296.699999999999</v>
      </c>
      <c r="AX212" s="602">
        <v>17689.84</v>
      </c>
      <c r="AY212" s="602">
        <v>17754.939999999999</v>
      </c>
      <c r="AZ212" s="602">
        <v>17464.16</v>
      </c>
      <c r="BA212" s="602">
        <v>16999.78</v>
      </c>
      <c r="BB212" s="707">
        <v>17593.04</v>
      </c>
      <c r="BC212" s="602">
        <v>0</v>
      </c>
      <c r="BD212" s="602">
        <v>0</v>
      </c>
      <c r="BE212" s="602">
        <v>0</v>
      </c>
      <c r="BF212" s="602">
        <v>0</v>
      </c>
      <c r="BG212" s="602">
        <v>0</v>
      </c>
      <c r="BH212" s="602">
        <v>26351.1</v>
      </c>
      <c r="BI212" s="602">
        <v>20951.14</v>
      </c>
      <c r="BJ212" s="602">
        <v>0</v>
      </c>
      <c r="BK212" s="602">
        <v>0</v>
      </c>
      <c r="BL212" s="602">
        <v>0</v>
      </c>
      <c r="BM212" s="602">
        <v>0</v>
      </c>
      <c r="BN212" s="602">
        <v>0</v>
      </c>
      <c r="BO212" s="602">
        <v>9769.34</v>
      </c>
      <c r="BP212" s="602">
        <v>9877.84</v>
      </c>
      <c r="BQ212" s="602">
        <v>11197.199999999999</v>
      </c>
      <c r="BR212" s="602">
        <v>11080.02</v>
      </c>
      <c r="BS212" s="602">
        <v>10854.34</v>
      </c>
      <c r="BT212" s="602">
        <v>10402.98</v>
      </c>
      <c r="BU212" s="707">
        <v>10530</v>
      </c>
      <c r="BV212" s="602">
        <v>0</v>
      </c>
      <c r="BW212" s="602">
        <v>0</v>
      </c>
      <c r="BX212" s="602">
        <v>0</v>
      </c>
      <c r="BY212" s="602">
        <v>0</v>
      </c>
      <c r="BZ212" s="602">
        <v>0</v>
      </c>
      <c r="CA212" s="602">
        <v>16346.099999999999</v>
      </c>
      <c r="CB212" s="602">
        <v>12964.230000000001</v>
      </c>
      <c r="CC212" s="602">
        <v>0</v>
      </c>
      <c r="CD212" s="602">
        <v>0</v>
      </c>
      <c r="CE212" s="602">
        <v>0</v>
      </c>
      <c r="CF212" s="602">
        <v>0</v>
      </c>
      <c r="CG212" s="602">
        <v>0</v>
      </c>
      <c r="CH212" s="602">
        <v>0</v>
      </c>
      <c r="CI212" s="602">
        <v>0</v>
      </c>
      <c r="CJ212" s="602">
        <v>0</v>
      </c>
      <c r="CK212" s="602">
        <v>0</v>
      </c>
      <c r="CL212" s="602">
        <v>0</v>
      </c>
      <c r="CM212" s="602">
        <v>0</v>
      </c>
      <c r="CN212" s="707">
        <v>0</v>
      </c>
      <c r="CO212" s="602">
        <v>0</v>
      </c>
      <c r="CP212" s="602">
        <v>0</v>
      </c>
      <c r="CQ212" s="602">
        <v>0</v>
      </c>
      <c r="CR212" s="602">
        <v>0</v>
      </c>
      <c r="CS212" s="602">
        <v>0</v>
      </c>
      <c r="CT212" s="602">
        <v>0</v>
      </c>
      <c r="CU212" s="602">
        <v>0</v>
      </c>
      <c r="CV212" s="602">
        <v>0</v>
      </c>
      <c r="CW212" s="602">
        <v>0</v>
      </c>
      <c r="CX212" s="602">
        <v>0</v>
      </c>
      <c r="CY212" s="602">
        <v>0</v>
      </c>
      <c r="CZ212" s="602">
        <v>0</v>
      </c>
    </row>
    <row r="213" spans="1:104" x14ac:dyDescent="0.25">
      <c r="A213" s="183">
        <v>4768</v>
      </c>
      <c r="B213" s="183">
        <v>675373</v>
      </c>
      <c r="C213" s="27">
        <v>1004350</v>
      </c>
      <c r="D213" s="14">
        <v>1649267147</v>
      </c>
      <c r="F213" s="27" t="s">
        <v>1258</v>
      </c>
      <c r="G213" s="12" t="s">
        <v>816</v>
      </c>
      <c r="H213" s="27" t="s">
        <v>816</v>
      </c>
      <c r="I213" s="12" t="s">
        <v>817</v>
      </c>
      <c r="J213" s="601">
        <v>0</v>
      </c>
      <c r="K213" s="601">
        <v>0</v>
      </c>
      <c r="L213" s="601">
        <v>0</v>
      </c>
      <c r="M213" s="601">
        <v>0</v>
      </c>
      <c r="N213" s="601">
        <v>0</v>
      </c>
      <c r="O213" s="601">
        <v>0</v>
      </c>
      <c r="P213" s="707">
        <v>0</v>
      </c>
      <c r="Q213" s="601">
        <v>0</v>
      </c>
      <c r="R213" s="601">
        <v>0</v>
      </c>
      <c r="S213" s="601">
        <v>0</v>
      </c>
      <c r="T213" s="601">
        <v>0</v>
      </c>
      <c r="U213" s="601">
        <v>0</v>
      </c>
      <c r="V213" s="601">
        <v>28244.7</v>
      </c>
      <c r="W213" s="601">
        <v>31826.82</v>
      </c>
      <c r="X213" s="601">
        <v>0</v>
      </c>
      <c r="Y213" s="601">
        <v>0</v>
      </c>
      <c r="Z213" s="601">
        <v>0</v>
      </c>
      <c r="AA213" s="601">
        <v>0</v>
      </c>
      <c r="AB213" s="601">
        <v>0</v>
      </c>
      <c r="AC213" s="601">
        <v>0</v>
      </c>
      <c r="AD213" s="601">
        <v>0</v>
      </c>
      <c r="AE213" s="601">
        <v>0</v>
      </c>
      <c r="AF213" s="601">
        <v>0</v>
      </c>
      <c r="AG213" s="601">
        <v>0</v>
      </c>
      <c r="AH213" s="601">
        <v>0</v>
      </c>
      <c r="AI213" s="707">
        <v>0</v>
      </c>
      <c r="AJ213" s="601">
        <v>0</v>
      </c>
      <c r="AK213" s="601">
        <v>0</v>
      </c>
      <c r="AL213" s="601">
        <v>0</v>
      </c>
      <c r="AM213" s="601">
        <v>0</v>
      </c>
      <c r="AN213" s="601">
        <v>0</v>
      </c>
      <c r="AO213" s="601">
        <v>0</v>
      </c>
      <c r="AP213" s="601">
        <v>0</v>
      </c>
      <c r="AQ213" s="601">
        <v>0</v>
      </c>
      <c r="AR213" s="601">
        <v>0</v>
      </c>
      <c r="AS213" s="601">
        <v>0</v>
      </c>
      <c r="AT213" s="601">
        <v>0</v>
      </c>
      <c r="AU213" s="601">
        <v>0</v>
      </c>
      <c r="AV213" s="602">
        <v>0</v>
      </c>
      <c r="AW213" s="602">
        <v>0</v>
      </c>
      <c r="AX213" s="602">
        <v>0</v>
      </c>
      <c r="AY213" s="602">
        <v>0</v>
      </c>
      <c r="AZ213" s="602">
        <v>0</v>
      </c>
      <c r="BA213" s="602">
        <v>0</v>
      </c>
      <c r="BB213" s="707">
        <v>0</v>
      </c>
      <c r="BC213" s="602">
        <v>0</v>
      </c>
      <c r="BD213" s="602">
        <v>0</v>
      </c>
      <c r="BE213" s="602">
        <v>0</v>
      </c>
      <c r="BF213" s="602">
        <v>0</v>
      </c>
      <c r="BG213" s="602">
        <v>0</v>
      </c>
      <c r="BH213" s="602">
        <v>0</v>
      </c>
      <c r="BI213" s="602">
        <v>0</v>
      </c>
      <c r="BJ213" s="602">
        <v>0</v>
      </c>
      <c r="BK213" s="602">
        <v>0</v>
      </c>
      <c r="BL213" s="602">
        <v>0</v>
      </c>
      <c r="BM213" s="602">
        <v>0</v>
      </c>
      <c r="BN213" s="602">
        <v>0</v>
      </c>
      <c r="BO213" s="602">
        <v>0</v>
      </c>
      <c r="BP213" s="602">
        <v>0</v>
      </c>
      <c r="BQ213" s="602">
        <v>0</v>
      </c>
      <c r="BR213" s="602">
        <v>0</v>
      </c>
      <c r="BS213" s="602">
        <v>0</v>
      </c>
      <c r="BT213" s="602">
        <v>0</v>
      </c>
      <c r="BU213" s="707">
        <v>0</v>
      </c>
      <c r="BV213" s="602">
        <v>0</v>
      </c>
      <c r="BW213" s="602">
        <v>0</v>
      </c>
      <c r="BX213" s="602">
        <v>0</v>
      </c>
      <c r="BY213" s="602">
        <v>0</v>
      </c>
      <c r="BZ213" s="602">
        <v>0</v>
      </c>
      <c r="CA213" s="602">
        <v>31521.149999999998</v>
      </c>
      <c r="CB213" s="602">
        <v>36721.360000000001</v>
      </c>
      <c r="CC213" s="602">
        <v>0</v>
      </c>
      <c r="CD213" s="602">
        <v>0</v>
      </c>
      <c r="CE213" s="602">
        <v>0</v>
      </c>
      <c r="CF213" s="602">
        <v>0</v>
      </c>
      <c r="CG213" s="602">
        <v>0</v>
      </c>
      <c r="CH213" s="602">
        <v>0</v>
      </c>
      <c r="CI213" s="602">
        <v>0</v>
      </c>
      <c r="CJ213" s="602">
        <v>0</v>
      </c>
      <c r="CK213" s="602">
        <v>0</v>
      </c>
      <c r="CL213" s="602">
        <v>0</v>
      </c>
      <c r="CM213" s="602">
        <v>0</v>
      </c>
      <c r="CN213" s="707">
        <v>0</v>
      </c>
      <c r="CO213" s="602">
        <v>0</v>
      </c>
      <c r="CP213" s="602">
        <v>0</v>
      </c>
      <c r="CQ213" s="602">
        <v>0</v>
      </c>
      <c r="CR213" s="602">
        <v>0</v>
      </c>
      <c r="CS213" s="602">
        <v>0</v>
      </c>
      <c r="CT213" s="602">
        <v>0</v>
      </c>
      <c r="CU213" s="602">
        <v>0</v>
      </c>
      <c r="CV213" s="602">
        <v>0</v>
      </c>
      <c r="CW213" s="602">
        <v>0</v>
      </c>
      <c r="CX213" s="602">
        <v>0</v>
      </c>
      <c r="CY213" s="602">
        <v>0</v>
      </c>
      <c r="CZ213" s="602">
        <v>0</v>
      </c>
    </row>
    <row r="214" spans="1:104" x14ac:dyDescent="0.25">
      <c r="A214" s="183">
        <v>4884</v>
      </c>
      <c r="B214" s="183">
        <v>675374</v>
      </c>
      <c r="C214" s="27">
        <v>1004877</v>
      </c>
      <c r="D214" s="14">
        <v>1063408847</v>
      </c>
      <c r="F214" s="27" t="s">
        <v>1298</v>
      </c>
      <c r="G214" s="12" t="s">
        <v>859</v>
      </c>
      <c r="H214" s="27" t="s">
        <v>859</v>
      </c>
      <c r="I214" s="12" t="s">
        <v>860</v>
      </c>
      <c r="J214" s="601">
        <v>0</v>
      </c>
      <c r="K214" s="601">
        <v>0</v>
      </c>
      <c r="L214" s="601">
        <v>0</v>
      </c>
      <c r="M214" s="601">
        <v>0</v>
      </c>
      <c r="N214" s="601">
        <v>0</v>
      </c>
      <c r="O214" s="601">
        <v>0</v>
      </c>
      <c r="P214" s="707">
        <v>0</v>
      </c>
      <c r="Q214" s="601">
        <v>0</v>
      </c>
      <c r="R214" s="601">
        <v>0</v>
      </c>
      <c r="S214" s="601">
        <v>0</v>
      </c>
      <c r="T214" s="601">
        <v>0</v>
      </c>
      <c r="U214" s="601">
        <v>0</v>
      </c>
      <c r="V214" s="601">
        <v>0</v>
      </c>
      <c r="W214" s="601">
        <v>0</v>
      </c>
      <c r="X214" s="601">
        <v>0</v>
      </c>
      <c r="Y214" s="601">
        <v>0</v>
      </c>
      <c r="Z214" s="601">
        <v>0</v>
      </c>
      <c r="AA214" s="601">
        <v>0</v>
      </c>
      <c r="AB214" s="601">
        <v>0</v>
      </c>
      <c r="AC214" s="601">
        <v>0</v>
      </c>
      <c r="AD214" s="601">
        <v>0</v>
      </c>
      <c r="AE214" s="601">
        <v>0</v>
      </c>
      <c r="AF214" s="601">
        <v>0</v>
      </c>
      <c r="AG214" s="601">
        <v>0</v>
      </c>
      <c r="AH214" s="601">
        <v>0</v>
      </c>
      <c r="AI214" s="707">
        <v>0</v>
      </c>
      <c r="AJ214" s="601">
        <v>0</v>
      </c>
      <c r="AK214" s="601">
        <v>0</v>
      </c>
      <c r="AL214" s="601">
        <v>0</v>
      </c>
      <c r="AM214" s="601">
        <v>0</v>
      </c>
      <c r="AN214" s="601">
        <v>0</v>
      </c>
      <c r="AO214" s="601">
        <v>0</v>
      </c>
      <c r="AP214" s="601">
        <v>0</v>
      </c>
      <c r="AQ214" s="601">
        <v>0</v>
      </c>
      <c r="AR214" s="601">
        <v>0</v>
      </c>
      <c r="AS214" s="601">
        <v>0</v>
      </c>
      <c r="AT214" s="601">
        <v>0</v>
      </c>
      <c r="AU214" s="601">
        <v>0</v>
      </c>
      <c r="AV214" s="602">
        <v>0</v>
      </c>
      <c r="AW214" s="602">
        <v>0</v>
      </c>
      <c r="AX214" s="602">
        <v>0</v>
      </c>
      <c r="AY214" s="602">
        <v>0</v>
      </c>
      <c r="AZ214" s="602">
        <v>0</v>
      </c>
      <c r="BA214" s="602">
        <v>0</v>
      </c>
      <c r="BB214" s="707">
        <v>0</v>
      </c>
      <c r="BC214" s="602">
        <v>0</v>
      </c>
      <c r="BD214" s="602">
        <v>0</v>
      </c>
      <c r="BE214" s="602">
        <v>0</v>
      </c>
      <c r="BF214" s="602">
        <v>0</v>
      </c>
      <c r="BG214" s="602">
        <v>0</v>
      </c>
      <c r="BH214" s="602">
        <v>56826.720000000008</v>
      </c>
      <c r="BI214" s="602">
        <v>45664.1</v>
      </c>
      <c r="BJ214" s="602">
        <v>0</v>
      </c>
      <c r="BK214" s="602">
        <v>0</v>
      </c>
      <c r="BL214" s="602">
        <v>0</v>
      </c>
      <c r="BM214" s="602">
        <v>0</v>
      </c>
      <c r="BN214" s="602">
        <v>0</v>
      </c>
      <c r="BO214" s="602">
        <v>0</v>
      </c>
      <c r="BP214" s="602">
        <v>0</v>
      </c>
      <c r="BQ214" s="602">
        <v>0</v>
      </c>
      <c r="BR214" s="602">
        <v>0</v>
      </c>
      <c r="BS214" s="602">
        <v>0</v>
      </c>
      <c r="BT214" s="602">
        <v>0</v>
      </c>
      <c r="BU214" s="707">
        <v>0</v>
      </c>
      <c r="BV214" s="602">
        <v>0</v>
      </c>
      <c r="BW214" s="602">
        <v>0</v>
      </c>
      <c r="BX214" s="602">
        <v>0</v>
      </c>
      <c r="BY214" s="602">
        <v>0</v>
      </c>
      <c r="BZ214" s="602">
        <v>0</v>
      </c>
      <c r="CA214" s="602">
        <v>35250.720000000008</v>
      </c>
      <c r="CB214" s="602">
        <v>28257.170000000002</v>
      </c>
      <c r="CC214" s="602">
        <v>0</v>
      </c>
      <c r="CD214" s="602">
        <v>0</v>
      </c>
      <c r="CE214" s="602">
        <v>0</v>
      </c>
      <c r="CF214" s="602">
        <v>0</v>
      </c>
      <c r="CG214" s="602">
        <v>0</v>
      </c>
      <c r="CH214" s="602">
        <v>0</v>
      </c>
      <c r="CI214" s="602">
        <v>0</v>
      </c>
      <c r="CJ214" s="602">
        <v>0</v>
      </c>
      <c r="CK214" s="602">
        <v>0</v>
      </c>
      <c r="CL214" s="602">
        <v>0</v>
      </c>
      <c r="CM214" s="602">
        <v>0</v>
      </c>
      <c r="CN214" s="707">
        <v>0</v>
      </c>
      <c r="CO214" s="602">
        <v>0</v>
      </c>
      <c r="CP214" s="602">
        <v>0</v>
      </c>
      <c r="CQ214" s="602">
        <v>0</v>
      </c>
      <c r="CR214" s="602">
        <v>0</v>
      </c>
      <c r="CS214" s="602">
        <v>0</v>
      </c>
      <c r="CT214" s="602">
        <v>0</v>
      </c>
      <c r="CU214" s="602">
        <v>0</v>
      </c>
      <c r="CV214" s="602">
        <v>0</v>
      </c>
      <c r="CW214" s="602">
        <v>0</v>
      </c>
      <c r="CX214" s="602">
        <v>0</v>
      </c>
      <c r="CY214" s="602">
        <v>0</v>
      </c>
      <c r="CZ214" s="602">
        <v>0</v>
      </c>
    </row>
    <row r="215" spans="1:104" x14ac:dyDescent="0.25">
      <c r="A215" s="183">
        <v>4572</v>
      </c>
      <c r="B215" s="183">
        <v>675380</v>
      </c>
      <c r="C215" s="27">
        <v>1026414</v>
      </c>
      <c r="D215" s="14">
        <v>1487891669</v>
      </c>
      <c r="F215" s="27" t="s">
        <v>1267</v>
      </c>
      <c r="G215" s="12" t="s">
        <v>728</v>
      </c>
      <c r="H215" s="27" t="s">
        <v>1430</v>
      </c>
      <c r="I215" s="12" t="s">
        <v>729</v>
      </c>
      <c r="J215" s="601">
        <v>11495.25</v>
      </c>
      <c r="K215" s="601">
        <v>11896.109999999999</v>
      </c>
      <c r="L215" s="601">
        <v>11837.16</v>
      </c>
      <c r="M215" s="601">
        <v>11943.27</v>
      </c>
      <c r="N215" s="601">
        <v>12532.769999999999</v>
      </c>
      <c r="O215" s="601">
        <v>11754.63</v>
      </c>
      <c r="P215" s="707">
        <v>10879.71</v>
      </c>
      <c r="Q215" s="601">
        <v>0</v>
      </c>
      <c r="R215" s="601">
        <v>0</v>
      </c>
      <c r="S215" s="601">
        <v>0</v>
      </c>
      <c r="T215" s="601">
        <v>0</v>
      </c>
      <c r="U215" s="601">
        <v>0</v>
      </c>
      <c r="V215" s="601">
        <v>33256.44</v>
      </c>
      <c r="W215" s="601">
        <v>34378.11</v>
      </c>
      <c r="X215" s="601">
        <v>0</v>
      </c>
      <c r="Y215" s="601">
        <v>0</v>
      </c>
      <c r="Z215" s="601">
        <v>0</v>
      </c>
      <c r="AA215" s="601">
        <v>0</v>
      </c>
      <c r="AB215" s="601">
        <v>0</v>
      </c>
      <c r="AC215" s="601">
        <v>0</v>
      </c>
      <c r="AD215" s="601">
        <v>0</v>
      </c>
      <c r="AE215" s="601">
        <v>0</v>
      </c>
      <c r="AF215" s="601">
        <v>0</v>
      </c>
      <c r="AG215" s="601">
        <v>0</v>
      </c>
      <c r="AH215" s="601">
        <v>0</v>
      </c>
      <c r="AI215" s="707">
        <v>0</v>
      </c>
      <c r="AJ215" s="601">
        <v>0</v>
      </c>
      <c r="AK215" s="601">
        <v>0</v>
      </c>
      <c r="AL215" s="601">
        <v>0</v>
      </c>
      <c r="AM215" s="601">
        <v>0</v>
      </c>
      <c r="AN215" s="601">
        <v>0</v>
      </c>
      <c r="AO215" s="601">
        <v>0</v>
      </c>
      <c r="AP215" s="601">
        <v>0</v>
      </c>
      <c r="AQ215" s="601">
        <v>0</v>
      </c>
      <c r="AR215" s="601">
        <v>0</v>
      </c>
      <c r="AS215" s="601">
        <v>0</v>
      </c>
      <c r="AT215" s="601">
        <v>0</v>
      </c>
      <c r="AU215" s="601">
        <v>0</v>
      </c>
      <c r="AV215" s="602">
        <v>15256.259999999998</v>
      </c>
      <c r="AW215" s="602">
        <v>15515.64</v>
      </c>
      <c r="AX215" s="602">
        <v>16199.46</v>
      </c>
      <c r="AY215" s="602">
        <v>16623.899999999998</v>
      </c>
      <c r="AZ215" s="602">
        <v>16435.259999999998</v>
      </c>
      <c r="BA215" s="602">
        <v>15727.859999999999</v>
      </c>
      <c r="BB215" s="707">
        <v>15507.5</v>
      </c>
      <c r="BC215" s="602">
        <v>0</v>
      </c>
      <c r="BD215" s="602">
        <v>0</v>
      </c>
      <c r="BE215" s="602">
        <v>0</v>
      </c>
      <c r="BF215" s="602">
        <v>0</v>
      </c>
      <c r="BG215" s="602">
        <v>0</v>
      </c>
      <c r="BH215" s="602">
        <v>44341.919999999998</v>
      </c>
      <c r="BI215" s="602">
        <v>46295.040000000001</v>
      </c>
      <c r="BJ215" s="602">
        <v>0</v>
      </c>
      <c r="BK215" s="602">
        <v>0</v>
      </c>
      <c r="BL215" s="602">
        <v>0</v>
      </c>
      <c r="BM215" s="602">
        <v>0</v>
      </c>
      <c r="BN215" s="602">
        <v>0</v>
      </c>
      <c r="BO215" s="602">
        <v>21764.34</v>
      </c>
      <c r="BP215" s="602">
        <v>23037.659999999996</v>
      </c>
      <c r="BQ215" s="602">
        <v>25041.96</v>
      </c>
      <c r="BR215" s="602">
        <v>25867.259999999995</v>
      </c>
      <c r="BS215" s="602">
        <v>24440.67</v>
      </c>
      <c r="BT215" s="602">
        <v>25607.879999999997</v>
      </c>
      <c r="BU215" s="707">
        <v>24845.010000000002</v>
      </c>
      <c r="BV215" s="602">
        <v>0</v>
      </c>
      <c r="BW215" s="602">
        <v>0</v>
      </c>
      <c r="BX215" s="602">
        <v>0</v>
      </c>
      <c r="BY215" s="602">
        <v>0</v>
      </c>
      <c r="BZ215" s="602">
        <v>0</v>
      </c>
      <c r="CA215" s="602">
        <v>65934.119999999981</v>
      </c>
      <c r="CB215" s="602">
        <v>72034.53</v>
      </c>
      <c r="CC215" s="602">
        <v>0</v>
      </c>
      <c r="CD215" s="602">
        <v>0</v>
      </c>
      <c r="CE215" s="602">
        <v>0</v>
      </c>
      <c r="CF215" s="602">
        <v>0</v>
      </c>
      <c r="CG215" s="602">
        <v>0</v>
      </c>
      <c r="CH215" s="602">
        <v>0</v>
      </c>
      <c r="CI215" s="602">
        <v>0</v>
      </c>
      <c r="CJ215" s="602">
        <v>0</v>
      </c>
      <c r="CK215" s="602">
        <v>0</v>
      </c>
      <c r="CL215" s="602">
        <v>0</v>
      </c>
      <c r="CM215" s="602">
        <v>0</v>
      </c>
      <c r="CN215" s="707">
        <v>0</v>
      </c>
      <c r="CO215" s="602">
        <v>0</v>
      </c>
      <c r="CP215" s="602">
        <v>0</v>
      </c>
      <c r="CQ215" s="602">
        <v>0</v>
      </c>
      <c r="CR215" s="602">
        <v>0</v>
      </c>
      <c r="CS215" s="602">
        <v>0</v>
      </c>
      <c r="CT215" s="602">
        <v>0</v>
      </c>
      <c r="CU215" s="602">
        <v>0</v>
      </c>
      <c r="CV215" s="602">
        <v>0</v>
      </c>
      <c r="CW215" s="602">
        <v>0</v>
      </c>
      <c r="CX215" s="602">
        <v>0</v>
      </c>
      <c r="CY215" s="602">
        <v>0</v>
      </c>
      <c r="CZ215" s="602">
        <v>0</v>
      </c>
    </row>
    <row r="216" spans="1:104" x14ac:dyDescent="0.25">
      <c r="A216" s="183">
        <v>5340</v>
      </c>
      <c r="B216" s="183">
        <v>675391</v>
      </c>
      <c r="C216" s="27">
        <v>1013455</v>
      </c>
      <c r="D216" s="14">
        <v>1043331101</v>
      </c>
      <c r="F216" s="27" t="s">
        <v>1277</v>
      </c>
      <c r="G216" s="12" t="s">
        <v>1105</v>
      </c>
      <c r="H216" s="27" t="s">
        <v>1391</v>
      </c>
      <c r="I216" s="12" t="s">
        <v>1106</v>
      </c>
      <c r="J216" s="601">
        <v>6646.6399999999994</v>
      </c>
      <c r="K216" s="601">
        <v>5786.7599999999993</v>
      </c>
      <c r="L216" s="601">
        <v>7518.1399999999994</v>
      </c>
      <c r="M216" s="601">
        <v>7041.7199999999993</v>
      </c>
      <c r="N216" s="601">
        <v>7088.1999999999989</v>
      </c>
      <c r="O216" s="601">
        <v>6646.6399999999994</v>
      </c>
      <c r="P216" s="707">
        <v>6665.98</v>
      </c>
      <c r="Q216" s="601">
        <v>0</v>
      </c>
      <c r="R216" s="601">
        <v>0</v>
      </c>
      <c r="S216" s="601">
        <v>0</v>
      </c>
      <c r="T216" s="601">
        <v>0</v>
      </c>
      <c r="U216" s="601">
        <v>0</v>
      </c>
      <c r="V216" s="601">
        <v>10490.869999999999</v>
      </c>
      <c r="W216" s="601">
        <v>15122.82</v>
      </c>
      <c r="X216" s="601">
        <v>0</v>
      </c>
      <c r="Y216" s="601">
        <v>0</v>
      </c>
      <c r="Z216" s="601">
        <v>0</v>
      </c>
      <c r="AA216" s="601">
        <v>0</v>
      </c>
      <c r="AB216" s="601">
        <v>0</v>
      </c>
      <c r="AC216" s="601">
        <v>0</v>
      </c>
      <c r="AD216" s="601">
        <v>0</v>
      </c>
      <c r="AE216" s="601">
        <v>0</v>
      </c>
      <c r="AF216" s="601">
        <v>0</v>
      </c>
      <c r="AG216" s="601">
        <v>0</v>
      </c>
      <c r="AH216" s="601">
        <v>0</v>
      </c>
      <c r="AI216" s="707">
        <v>0</v>
      </c>
      <c r="AJ216" s="601">
        <v>0</v>
      </c>
      <c r="AK216" s="601">
        <v>0</v>
      </c>
      <c r="AL216" s="601">
        <v>0</v>
      </c>
      <c r="AM216" s="601">
        <v>0</v>
      </c>
      <c r="AN216" s="601">
        <v>0</v>
      </c>
      <c r="AO216" s="601">
        <v>0</v>
      </c>
      <c r="AP216" s="601">
        <v>0</v>
      </c>
      <c r="AQ216" s="601">
        <v>0</v>
      </c>
      <c r="AR216" s="601">
        <v>0</v>
      </c>
      <c r="AS216" s="601">
        <v>0</v>
      </c>
      <c r="AT216" s="601">
        <v>0</v>
      </c>
      <c r="AU216" s="601">
        <v>0</v>
      </c>
      <c r="AV216" s="602">
        <v>7343.8399999999992</v>
      </c>
      <c r="AW216" s="602">
        <v>6495.58</v>
      </c>
      <c r="AX216" s="602">
        <v>8064.28</v>
      </c>
      <c r="AY216" s="602">
        <v>8215.34</v>
      </c>
      <c r="AZ216" s="602">
        <v>8017.7999999999993</v>
      </c>
      <c r="BA216" s="602">
        <v>8110.76</v>
      </c>
      <c r="BB216" s="707">
        <v>7751.44</v>
      </c>
      <c r="BC216" s="602">
        <v>0</v>
      </c>
      <c r="BD216" s="602">
        <v>0</v>
      </c>
      <c r="BE216" s="602">
        <v>0</v>
      </c>
      <c r="BF216" s="602">
        <v>0</v>
      </c>
      <c r="BG216" s="602">
        <v>0</v>
      </c>
      <c r="BH216" s="602">
        <v>11517.349999999999</v>
      </c>
      <c r="BI216" s="602">
        <v>17581.25</v>
      </c>
      <c r="BJ216" s="602">
        <v>0</v>
      </c>
      <c r="BK216" s="602">
        <v>0</v>
      </c>
      <c r="BL216" s="602">
        <v>0</v>
      </c>
      <c r="BM216" s="602">
        <v>0</v>
      </c>
      <c r="BN216" s="602">
        <v>0</v>
      </c>
      <c r="BO216" s="602">
        <v>0</v>
      </c>
      <c r="BP216" s="602">
        <v>0</v>
      </c>
      <c r="BQ216" s="602">
        <v>0</v>
      </c>
      <c r="BR216" s="602">
        <v>0</v>
      </c>
      <c r="BS216" s="602">
        <v>0</v>
      </c>
      <c r="BT216" s="602">
        <v>0</v>
      </c>
      <c r="BU216" s="707">
        <v>0</v>
      </c>
      <c r="BV216" s="602">
        <v>0</v>
      </c>
      <c r="BW216" s="602">
        <v>0</v>
      </c>
      <c r="BX216" s="602">
        <v>0</v>
      </c>
      <c r="BY216" s="602">
        <v>0</v>
      </c>
      <c r="BZ216" s="602">
        <v>0</v>
      </c>
      <c r="CA216" s="602">
        <v>0</v>
      </c>
      <c r="CB216" s="602">
        <v>0</v>
      </c>
      <c r="CC216" s="602">
        <v>0</v>
      </c>
      <c r="CD216" s="602">
        <v>0</v>
      </c>
      <c r="CE216" s="602">
        <v>0</v>
      </c>
      <c r="CF216" s="602">
        <v>0</v>
      </c>
      <c r="CG216" s="602">
        <v>0</v>
      </c>
      <c r="CH216" s="602">
        <v>7994.5599999999995</v>
      </c>
      <c r="CI216" s="602">
        <v>7146.2999999999993</v>
      </c>
      <c r="CJ216" s="602">
        <v>9133.32</v>
      </c>
      <c r="CK216" s="602">
        <v>8622.0399999999991</v>
      </c>
      <c r="CL216" s="602">
        <v>8494.2199999999993</v>
      </c>
      <c r="CM216" s="602">
        <v>8900.92</v>
      </c>
      <c r="CN216" s="707">
        <v>8033.5</v>
      </c>
      <c r="CO216" s="602">
        <v>0</v>
      </c>
      <c r="CP216" s="602">
        <v>0</v>
      </c>
      <c r="CQ216" s="602">
        <v>0</v>
      </c>
      <c r="CR216" s="602">
        <v>0</v>
      </c>
      <c r="CS216" s="602">
        <v>0</v>
      </c>
      <c r="CT216" s="602">
        <v>12763.789999999997</v>
      </c>
      <c r="CU216" s="602">
        <v>18944.150000000001</v>
      </c>
      <c r="CV216" s="602">
        <v>0</v>
      </c>
      <c r="CW216" s="602">
        <v>0</v>
      </c>
      <c r="CX216" s="602">
        <v>0</v>
      </c>
      <c r="CY216" s="602">
        <v>0</v>
      </c>
      <c r="CZ216" s="602">
        <v>0</v>
      </c>
    </row>
    <row r="217" spans="1:104" x14ac:dyDescent="0.25">
      <c r="A217" s="183">
        <v>4753</v>
      </c>
      <c r="B217" s="183">
        <v>675394</v>
      </c>
      <c r="C217" s="27">
        <v>475304</v>
      </c>
      <c r="D217" s="14">
        <v>1033105341</v>
      </c>
      <c r="F217" s="27" t="s">
        <v>1277</v>
      </c>
      <c r="G217" s="12" t="s">
        <v>808</v>
      </c>
      <c r="H217" s="27" t="s">
        <v>1425</v>
      </c>
      <c r="I217" s="12" t="s">
        <v>809</v>
      </c>
      <c r="J217" s="601">
        <v>10936.640000000001</v>
      </c>
      <c r="K217" s="601">
        <v>9521.76</v>
      </c>
      <c r="L217" s="601">
        <v>12370.640000000001</v>
      </c>
      <c r="M217" s="601">
        <v>11586.72</v>
      </c>
      <c r="N217" s="601">
        <v>11663.2</v>
      </c>
      <c r="O217" s="601">
        <v>10936.640000000001</v>
      </c>
      <c r="P217" s="707">
        <v>10963.960000000001</v>
      </c>
      <c r="Q217" s="601">
        <v>0</v>
      </c>
      <c r="R217" s="601">
        <v>0</v>
      </c>
      <c r="S217" s="601">
        <v>0</v>
      </c>
      <c r="T217" s="601">
        <v>0</v>
      </c>
      <c r="U217" s="601">
        <v>0</v>
      </c>
      <c r="V217" s="601">
        <v>17307.36</v>
      </c>
      <c r="W217" s="601">
        <v>31713.360000000001</v>
      </c>
      <c r="X217" s="601">
        <v>0</v>
      </c>
      <c r="Y217" s="601">
        <v>0</v>
      </c>
      <c r="Z217" s="601">
        <v>0</v>
      </c>
      <c r="AA217" s="601">
        <v>0</v>
      </c>
      <c r="AB217" s="601">
        <v>0</v>
      </c>
      <c r="AC217" s="601">
        <v>0</v>
      </c>
      <c r="AD217" s="601">
        <v>0</v>
      </c>
      <c r="AE217" s="601">
        <v>0</v>
      </c>
      <c r="AF217" s="601">
        <v>0</v>
      </c>
      <c r="AG217" s="601">
        <v>0</v>
      </c>
      <c r="AH217" s="601">
        <v>0</v>
      </c>
      <c r="AI217" s="707">
        <v>0</v>
      </c>
      <c r="AJ217" s="601">
        <v>0</v>
      </c>
      <c r="AK217" s="601">
        <v>0</v>
      </c>
      <c r="AL217" s="601">
        <v>0</v>
      </c>
      <c r="AM217" s="601">
        <v>0</v>
      </c>
      <c r="AN217" s="601">
        <v>0</v>
      </c>
      <c r="AO217" s="601">
        <v>0</v>
      </c>
      <c r="AP217" s="601">
        <v>0</v>
      </c>
      <c r="AQ217" s="601">
        <v>0</v>
      </c>
      <c r="AR217" s="601">
        <v>0</v>
      </c>
      <c r="AS217" s="601">
        <v>0</v>
      </c>
      <c r="AT217" s="601">
        <v>0</v>
      </c>
      <c r="AU217" s="601">
        <v>0</v>
      </c>
      <c r="AV217" s="602">
        <v>12083.84</v>
      </c>
      <c r="AW217" s="602">
        <v>10688.080000000002</v>
      </c>
      <c r="AX217" s="602">
        <v>13269.28</v>
      </c>
      <c r="AY217" s="602">
        <v>13517.84</v>
      </c>
      <c r="AZ217" s="602">
        <v>13192.800000000001</v>
      </c>
      <c r="BA217" s="602">
        <v>13345.76</v>
      </c>
      <c r="BB217" s="707">
        <v>12749.32</v>
      </c>
      <c r="BC217" s="602">
        <v>0</v>
      </c>
      <c r="BD217" s="602">
        <v>0</v>
      </c>
      <c r="BE217" s="602">
        <v>0</v>
      </c>
      <c r="BF217" s="602">
        <v>0</v>
      </c>
      <c r="BG217" s="602">
        <v>0</v>
      </c>
      <c r="BH217" s="602">
        <v>19000.799999999996</v>
      </c>
      <c r="BI217" s="602">
        <v>36708</v>
      </c>
      <c r="BJ217" s="602">
        <v>0</v>
      </c>
      <c r="BK217" s="602">
        <v>0</v>
      </c>
      <c r="BL217" s="602">
        <v>0</v>
      </c>
      <c r="BM217" s="602">
        <v>0</v>
      </c>
      <c r="BN217" s="602">
        <v>0</v>
      </c>
      <c r="BO217" s="602">
        <v>0</v>
      </c>
      <c r="BP217" s="602">
        <v>0</v>
      </c>
      <c r="BQ217" s="602">
        <v>0</v>
      </c>
      <c r="BR217" s="602">
        <v>0</v>
      </c>
      <c r="BS217" s="602">
        <v>0</v>
      </c>
      <c r="BT217" s="602">
        <v>0</v>
      </c>
      <c r="BU217" s="707">
        <v>0</v>
      </c>
      <c r="BV217" s="602">
        <v>0</v>
      </c>
      <c r="BW217" s="602">
        <v>0</v>
      </c>
      <c r="BX217" s="602">
        <v>0</v>
      </c>
      <c r="BY217" s="602">
        <v>0</v>
      </c>
      <c r="BZ217" s="602">
        <v>0</v>
      </c>
      <c r="CA217" s="602">
        <v>0</v>
      </c>
      <c r="CB217" s="602">
        <v>0</v>
      </c>
      <c r="CC217" s="602">
        <v>0</v>
      </c>
      <c r="CD217" s="602">
        <v>0</v>
      </c>
      <c r="CE217" s="602">
        <v>0</v>
      </c>
      <c r="CF217" s="602">
        <v>0</v>
      </c>
      <c r="CG217" s="602">
        <v>0</v>
      </c>
      <c r="CH217" s="602">
        <v>13154.560000000001</v>
      </c>
      <c r="CI217" s="602">
        <v>11758.8</v>
      </c>
      <c r="CJ217" s="602">
        <v>15028.320000000002</v>
      </c>
      <c r="CK217" s="602">
        <v>14187.04</v>
      </c>
      <c r="CL217" s="602">
        <v>13976.72</v>
      </c>
      <c r="CM217" s="602">
        <v>14645.920000000002</v>
      </c>
      <c r="CN217" s="707">
        <v>13212.970000000001</v>
      </c>
      <c r="CO217" s="602">
        <v>0</v>
      </c>
      <c r="CP217" s="602">
        <v>0</v>
      </c>
      <c r="CQ217" s="602">
        <v>0</v>
      </c>
      <c r="CR217" s="602">
        <v>0</v>
      </c>
      <c r="CS217" s="602">
        <v>0</v>
      </c>
      <c r="CT217" s="602">
        <v>21057.119999999995</v>
      </c>
      <c r="CU217" s="602">
        <v>39734.799999999996</v>
      </c>
      <c r="CV217" s="602">
        <v>0</v>
      </c>
      <c r="CW217" s="602">
        <v>0</v>
      </c>
      <c r="CX217" s="602">
        <v>0</v>
      </c>
      <c r="CY217" s="602">
        <v>0</v>
      </c>
      <c r="CZ217" s="602">
        <v>0</v>
      </c>
    </row>
    <row r="218" spans="1:104" x14ac:dyDescent="0.25">
      <c r="A218" s="183">
        <v>4543</v>
      </c>
      <c r="B218" s="183">
        <v>675395</v>
      </c>
      <c r="C218" s="27">
        <v>1026413</v>
      </c>
      <c r="D218" s="14">
        <v>1023255205</v>
      </c>
      <c r="F218" s="27" t="s">
        <v>1258</v>
      </c>
      <c r="G218" s="12" t="s">
        <v>710</v>
      </c>
      <c r="H218" s="27" t="s">
        <v>1430</v>
      </c>
      <c r="I218" s="12" t="s">
        <v>711</v>
      </c>
      <c r="J218" s="601">
        <v>18327</v>
      </c>
      <c r="K218" s="601">
        <v>18983</v>
      </c>
      <c r="L218" s="601">
        <v>19876.799999999996</v>
      </c>
      <c r="M218" s="601">
        <v>19343.8</v>
      </c>
      <c r="N218" s="601">
        <v>19187.999999999996</v>
      </c>
      <c r="O218" s="601">
        <v>19163.399999999998</v>
      </c>
      <c r="P218" s="707">
        <v>19118.48</v>
      </c>
      <c r="Q218" s="601">
        <v>0</v>
      </c>
      <c r="R218" s="601">
        <v>0</v>
      </c>
      <c r="S218" s="601">
        <v>0</v>
      </c>
      <c r="T218" s="601">
        <v>0</v>
      </c>
      <c r="U218" s="601">
        <v>0</v>
      </c>
      <c r="V218" s="601">
        <v>54257.72</v>
      </c>
      <c r="W218" s="601">
        <v>55012</v>
      </c>
      <c r="X218" s="601">
        <v>0</v>
      </c>
      <c r="Y218" s="601">
        <v>0</v>
      </c>
      <c r="Z218" s="601">
        <v>0</v>
      </c>
      <c r="AA218" s="601">
        <v>0</v>
      </c>
      <c r="AB218" s="601">
        <v>0</v>
      </c>
      <c r="AC218" s="601">
        <v>0</v>
      </c>
      <c r="AD218" s="601">
        <v>0</v>
      </c>
      <c r="AE218" s="601">
        <v>0</v>
      </c>
      <c r="AF218" s="601">
        <v>0</v>
      </c>
      <c r="AG218" s="601">
        <v>0</v>
      </c>
      <c r="AH218" s="601">
        <v>0</v>
      </c>
      <c r="AI218" s="707">
        <v>0</v>
      </c>
      <c r="AJ218" s="601">
        <v>0</v>
      </c>
      <c r="AK218" s="601">
        <v>0</v>
      </c>
      <c r="AL218" s="601">
        <v>0</v>
      </c>
      <c r="AM218" s="601">
        <v>0</v>
      </c>
      <c r="AN218" s="601">
        <v>0</v>
      </c>
      <c r="AO218" s="601">
        <v>0</v>
      </c>
      <c r="AP218" s="601">
        <v>0</v>
      </c>
      <c r="AQ218" s="601">
        <v>0</v>
      </c>
      <c r="AR218" s="601">
        <v>0</v>
      </c>
      <c r="AS218" s="601">
        <v>0</v>
      </c>
      <c r="AT218" s="601">
        <v>0</v>
      </c>
      <c r="AU218" s="601">
        <v>0</v>
      </c>
      <c r="AV218" s="602">
        <v>0</v>
      </c>
      <c r="AW218" s="602">
        <v>0</v>
      </c>
      <c r="AX218" s="602">
        <v>0</v>
      </c>
      <c r="AY218" s="602">
        <v>0</v>
      </c>
      <c r="AZ218" s="602">
        <v>0</v>
      </c>
      <c r="BA218" s="602">
        <v>0</v>
      </c>
      <c r="BB218" s="707">
        <v>0</v>
      </c>
      <c r="BC218" s="602">
        <v>0</v>
      </c>
      <c r="BD218" s="602">
        <v>0</v>
      </c>
      <c r="BE218" s="602">
        <v>0</v>
      </c>
      <c r="BF218" s="602">
        <v>0</v>
      </c>
      <c r="BG218" s="602">
        <v>0</v>
      </c>
      <c r="BH218" s="602">
        <v>0</v>
      </c>
      <c r="BI218" s="602">
        <v>0</v>
      </c>
      <c r="BJ218" s="602">
        <v>0</v>
      </c>
      <c r="BK218" s="602">
        <v>0</v>
      </c>
      <c r="BL218" s="602">
        <v>0</v>
      </c>
      <c r="BM218" s="602">
        <v>0</v>
      </c>
      <c r="BN218" s="602">
        <v>0</v>
      </c>
      <c r="BO218" s="602">
        <v>20418</v>
      </c>
      <c r="BP218" s="602">
        <v>20967.399999999998</v>
      </c>
      <c r="BQ218" s="602">
        <v>22435.199999999997</v>
      </c>
      <c r="BR218" s="602">
        <v>22328.6</v>
      </c>
      <c r="BS218" s="602">
        <v>22279.399999999998</v>
      </c>
      <c r="BT218" s="602">
        <v>21984.2</v>
      </c>
      <c r="BU218" s="707">
        <v>21854.080000000002</v>
      </c>
      <c r="BV218" s="602">
        <v>0</v>
      </c>
      <c r="BW218" s="602">
        <v>0</v>
      </c>
      <c r="BX218" s="602">
        <v>0</v>
      </c>
      <c r="BY218" s="602">
        <v>0</v>
      </c>
      <c r="BZ218" s="602">
        <v>0</v>
      </c>
      <c r="CA218" s="602">
        <v>60551.740000000005</v>
      </c>
      <c r="CB218" s="602">
        <v>63494.140000000007</v>
      </c>
      <c r="CC218" s="602">
        <v>0</v>
      </c>
      <c r="CD218" s="602">
        <v>0</v>
      </c>
      <c r="CE218" s="602">
        <v>0</v>
      </c>
      <c r="CF218" s="602">
        <v>0</v>
      </c>
      <c r="CG218" s="602">
        <v>0</v>
      </c>
      <c r="CH218" s="602">
        <v>0</v>
      </c>
      <c r="CI218" s="602">
        <v>0</v>
      </c>
      <c r="CJ218" s="602">
        <v>0</v>
      </c>
      <c r="CK218" s="602">
        <v>0</v>
      </c>
      <c r="CL218" s="602">
        <v>0</v>
      </c>
      <c r="CM218" s="602">
        <v>0</v>
      </c>
      <c r="CN218" s="707">
        <v>0</v>
      </c>
      <c r="CO218" s="602">
        <v>0</v>
      </c>
      <c r="CP218" s="602">
        <v>0</v>
      </c>
      <c r="CQ218" s="602">
        <v>0</v>
      </c>
      <c r="CR218" s="602">
        <v>0</v>
      </c>
      <c r="CS218" s="602">
        <v>0</v>
      </c>
      <c r="CT218" s="602">
        <v>0</v>
      </c>
      <c r="CU218" s="602">
        <v>0</v>
      </c>
      <c r="CV218" s="602">
        <v>0</v>
      </c>
      <c r="CW218" s="602">
        <v>0</v>
      </c>
      <c r="CX218" s="602">
        <v>0</v>
      </c>
      <c r="CY218" s="602">
        <v>0</v>
      </c>
      <c r="CZ218" s="602">
        <v>0</v>
      </c>
    </row>
    <row r="219" spans="1:104" x14ac:dyDescent="0.25">
      <c r="A219" s="183">
        <v>5042</v>
      </c>
      <c r="B219" s="183">
        <v>675396</v>
      </c>
      <c r="C219" s="27">
        <v>1026582</v>
      </c>
      <c r="D219" s="14">
        <v>1598886947</v>
      </c>
      <c r="F219" s="27" t="s">
        <v>1408</v>
      </c>
      <c r="G219" s="12" t="s">
        <v>314</v>
      </c>
      <c r="H219" s="27" t="s">
        <v>1428</v>
      </c>
      <c r="I219" s="12" t="s">
        <v>315</v>
      </c>
      <c r="J219" s="601">
        <v>0</v>
      </c>
      <c r="K219" s="601">
        <v>0</v>
      </c>
      <c r="L219" s="601">
        <v>0</v>
      </c>
      <c r="M219" s="601">
        <v>0</v>
      </c>
      <c r="N219" s="601">
        <v>0</v>
      </c>
      <c r="O219" s="601">
        <v>0</v>
      </c>
      <c r="P219" s="707">
        <v>0</v>
      </c>
      <c r="Q219" s="601">
        <v>0</v>
      </c>
      <c r="R219" s="601">
        <v>0</v>
      </c>
      <c r="S219" s="601">
        <v>0</v>
      </c>
      <c r="T219" s="601">
        <v>0</v>
      </c>
      <c r="U219" s="601">
        <v>0</v>
      </c>
      <c r="V219" s="601">
        <v>0</v>
      </c>
      <c r="W219" s="601">
        <v>0</v>
      </c>
      <c r="X219" s="601">
        <v>0</v>
      </c>
      <c r="Y219" s="601">
        <v>0</v>
      </c>
      <c r="Z219" s="601">
        <v>0</v>
      </c>
      <c r="AA219" s="601">
        <v>0</v>
      </c>
      <c r="AB219" s="601">
        <v>0</v>
      </c>
      <c r="AC219" s="601">
        <v>11085.09</v>
      </c>
      <c r="AD219" s="601">
        <v>11588.220000000001</v>
      </c>
      <c r="AE219" s="601">
        <v>11961.51</v>
      </c>
      <c r="AF219" s="601">
        <v>12773.01</v>
      </c>
      <c r="AG219" s="601">
        <v>11961.51</v>
      </c>
      <c r="AH219" s="601">
        <v>12821.7</v>
      </c>
      <c r="AI219" s="707">
        <v>13118.519999999999</v>
      </c>
      <c r="AJ219" s="601">
        <v>0</v>
      </c>
      <c r="AK219" s="601">
        <v>0</v>
      </c>
      <c r="AL219" s="601">
        <v>0</v>
      </c>
      <c r="AM219" s="601">
        <v>0</v>
      </c>
      <c r="AN219" s="601">
        <v>0</v>
      </c>
      <c r="AO219" s="601">
        <v>25522.639999999999</v>
      </c>
      <c r="AP219" s="601">
        <v>23087.339999999997</v>
      </c>
      <c r="AQ219" s="601">
        <v>0</v>
      </c>
      <c r="AR219" s="601">
        <v>0</v>
      </c>
      <c r="AS219" s="601">
        <v>0</v>
      </c>
      <c r="AT219" s="601">
        <v>0</v>
      </c>
      <c r="AU219" s="601">
        <v>0</v>
      </c>
      <c r="AV219" s="602">
        <v>14055.18</v>
      </c>
      <c r="AW219" s="602">
        <v>14704.380000000001</v>
      </c>
      <c r="AX219" s="602">
        <v>15450.960000000001</v>
      </c>
      <c r="AY219" s="602">
        <v>14899.140000000001</v>
      </c>
      <c r="AZ219" s="602">
        <v>15110.130000000001</v>
      </c>
      <c r="BA219" s="602">
        <v>15028.98</v>
      </c>
      <c r="BB219" s="707">
        <v>15095.849999999999</v>
      </c>
      <c r="BC219" s="602">
        <v>0</v>
      </c>
      <c r="BD219" s="602">
        <v>0</v>
      </c>
      <c r="BE219" s="602">
        <v>0</v>
      </c>
      <c r="BF219" s="602">
        <v>0</v>
      </c>
      <c r="BG219" s="602">
        <v>0</v>
      </c>
      <c r="BH219" s="602">
        <v>32579.040000000001</v>
      </c>
      <c r="BI219" s="602">
        <v>27495.8</v>
      </c>
      <c r="BJ219" s="602">
        <v>0</v>
      </c>
      <c r="BK219" s="602">
        <v>0</v>
      </c>
      <c r="BL219" s="602">
        <v>0</v>
      </c>
      <c r="BM219" s="602">
        <v>0</v>
      </c>
      <c r="BN219" s="602">
        <v>0</v>
      </c>
      <c r="BO219" s="602">
        <v>16554.600000000002</v>
      </c>
      <c r="BP219" s="602">
        <v>18291.21</v>
      </c>
      <c r="BQ219" s="602">
        <v>19573.379999999997</v>
      </c>
      <c r="BR219" s="602">
        <v>19605.84</v>
      </c>
      <c r="BS219" s="602">
        <v>19313.7</v>
      </c>
      <c r="BT219" s="602">
        <v>19930.439999999999</v>
      </c>
      <c r="BU219" s="707">
        <v>20069.399999999998</v>
      </c>
      <c r="BV219" s="602">
        <v>0</v>
      </c>
      <c r="BW219" s="602">
        <v>0</v>
      </c>
      <c r="BX219" s="602">
        <v>0</v>
      </c>
      <c r="BY219" s="602">
        <v>0</v>
      </c>
      <c r="BZ219" s="602">
        <v>0</v>
      </c>
      <c r="CA219" s="602">
        <v>40101.880000000005</v>
      </c>
      <c r="CB219" s="602">
        <v>36142.960000000006</v>
      </c>
      <c r="CC219" s="602">
        <v>0</v>
      </c>
      <c r="CD219" s="602">
        <v>0</v>
      </c>
      <c r="CE219" s="602">
        <v>0</v>
      </c>
      <c r="CF219" s="602">
        <v>0</v>
      </c>
      <c r="CG219" s="602">
        <v>0</v>
      </c>
      <c r="CH219" s="602">
        <v>0</v>
      </c>
      <c r="CI219" s="602">
        <v>0</v>
      </c>
      <c r="CJ219" s="602">
        <v>0</v>
      </c>
      <c r="CK219" s="602">
        <v>0</v>
      </c>
      <c r="CL219" s="602">
        <v>0</v>
      </c>
      <c r="CM219" s="602">
        <v>0</v>
      </c>
      <c r="CN219" s="707">
        <v>0</v>
      </c>
      <c r="CO219" s="602">
        <v>0</v>
      </c>
      <c r="CP219" s="602">
        <v>0</v>
      </c>
      <c r="CQ219" s="602">
        <v>0</v>
      </c>
      <c r="CR219" s="602">
        <v>0</v>
      </c>
      <c r="CS219" s="602">
        <v>0</v>
      </c>
      <c r="CT219" s="602">
        <v>0</v>
      </c>
      <c r="CU219" s="602">
        <v>0</v>
      </c>
      <c r="CV219" s="602">
        <v>0</v>
      </c>
      <c r="CW219" s="602">
        <v>0</v>
      </c>
      <c r="CX219" s="602">
        <v>0</v>
      </c>
      <c r="CY219" s="602">
        <v>0</v>
      </c>
      <c r="CZ219" s="602">
        <v>0</v>
      </c>
    </row>
    <row r="220" spans="1:104" x14ac:dyDescent="0.25">
      <c r="A220" s="183">
        <v>4649</v>
      </c>
      <c r="B220" s="183">
        <v>675399</v>
      </c>
      <c r="C220" s="27">
        <v>1004118</v>
      </c>
      <c r="D220" s="14">
        <v>1568458347</v>
      </c>
      <c r="F220" s="27" t="s">
        <v>1274</v>
      </c>
      <c r="G220" s="12" t="s">
        <v>770</v>
      </c>
      <c r="H220" s="27" t="s">
        <v>770</v>
      </c>
      <c r="I220" s="12" t="s">
        <v>771</v>
      </c>
      <c r="J220" s="601">
        <v>0</v>
      </c>
      <c r="K220" s="601">
        <v>0</v>
      </c>
      <c r="L220" s="601">
        <v>0</v>
      </c>
      <c r="M220" s="601">
        <v>0</v>
      </c>
      <c r="N220" s="601">
        <v>0</v>
      </c>
      <c r="O220" s="601">
        <v>0</v>
      </c>
      <c r="P220" s="707">
        <v>0</v>
      </c>
      <c r="Q220" s="601">
        <v>0</v>
      </c>
      <c r="R220" s="601">
        <v>0</v>
      </c>
      <c r="S220" s="601">
        <v>0</v>
      </c>
      <c r="T220" s="601">
        <v>0</v>
      </c>
      <c r="U220" s="601">
        <v>0</v>
      </c>
      <c r="V220" s="601">
        <v>0</v>
      </c>
      <c r="W220" s="601">
        <v>0</v>
      </c>
      <c r="X220" s="601">
        <v>0</v>
      </c>
      <c r="Y220" s="601">
        <v>0</v>
      </c>
      <c r="Z220" s="601">
        <v>0</v>
      </c>
      <c r="AA220" s="601">
        <v>0</v>
      </c>
      <c r="AB220" s="601">
        <v>0</v>
      </c>
      <c r="AC220" s="601">
        <v>0</v>
      </c>
      <c r="AD220" s="601">
        <v>0</v>
      </c>
      <c r="AE220" s="601">
        <v>0</v>
      </c>
      <c r="AF220" s="601">
        <v>0</v>
      </c>
      <c r="AG220" s="601">
        <v>0</v>
      </c>
      <c r="AH220" s="601">
        <v>0</v>
      </c>
      <c r="AI220" s="707">
        <v>0</v>
      </c>
      <c r="AJ220" s="601">
        <v>0</v>
      </c>
      <c r="AK220" s="601">
        <v>0</v>
      </c>
      <c r="AL220" s="601">
        <v>0</v>
      </c>
      <c r="AM220" s="601">
        <v>0</v>
      </c>
      <c r="AN220" s="601">
        <v>0</v>
      </c>
      <c r="AO220" s="601">
        <v>0</v>
      </c>
      <c r="AP220" s="601">
        <v>0</v>
      </c>
      <c r="AQ220" s="601">
        <v>0</v>
      </c>
      <c r="AR220" s="601">
        <v>0</v>
      </c>
      <c r="AS220" s="601">
        <v>0</v>
      </c>
      <c r="AT220" s="601">
        <v>0</v>
      </c>
      <c r="AU220" s="601">
        <v>0</v>
      </c>
      <c r="AV220" s="602">
        <v>0</v>
      </c>
      <c r="AW220" s="602">
        <v>0</v>
      </c>
      <c r="AX220" s="602">
        <v>0</v>
      </c>
      <c r="AY220" s="602">
        <v>0</v>
      </c>
      <c r="AZ220" s="602">
        <v>0</v>
      </c>
      <c r="BA220" s="602">
        <v>0</v>
      </c>
      <c r="BB220" s="707">
        <v>0</v>
      </c>
      <c r="BC220" s="602">
        <v>0</v>
      </c>
      <c r="BD220" s="602">
        <v>0</v>
      </c>
      <c r="BE220" s="602">
        <v>0</v>
      </c>
      <c r="BF220" s="602">
        <v>0</v>
      </c>
      <c r="BG220" s="602">
        <v>0</v>
      </c>
      <c r="BH220" s="602">
        <v>0</v>
      </c>
      <c r="BI220" s="602">
        <v>0</v>
      </c>
      <c r="BJ220" s="602">
        <v>0</v>
      </c>
      <c r="BK220" s="602">
        <v>0</v>
      </c>
      <c r="BL220" s="602">
        <v>0</v>
      </c>
      <c r="BM220" s="602">
        <v>0</v>
      </c>
      <c r="BN220" s="602">
        <v>0</v>
      </c>
      <c r="BO220" s="602">
        <v>0</v>
      </c>
      <c r="BP220" s="602">
        <v>0</v>
      </c>
      <c r="BQ220" s="602">
        <v>0</v>
      </c>
      <c r="BR220" s="602">
        <v>0</v>
      </c>
      <c r="BS220" s="602">
        <v>0</v>
      </c>
      <c r="BT220" s="602">
        <v>0</v>
      </c>
      <c r="BU220" s="707">
        <v>0</v>
      </c>
      <c r="BV220" s="602">
        <v>0</v>
      </c>
      <c r="BW220" s="602">
        <v>0</v>
      </c>
      <c r="BX220" s="602">
        <v>0</v>
      </c>
      <c r="BY220" s="602">
        <v>0</v>
      </c>
      <c r="BZ220" s="602">
        <v>0</v>
      </c>
      <c r="CA220" s="602">
        <v>45194.399999999994</v>
      </c>
      <c r="CB220" s="602">
        <v>62046.36</v>
      </c>
      <c r="CC220" s="602">
        <v>0</v>
      </c>
      <c r="CD220" s="602">
        <v>0</v>
      </c>
      <c r="CE220" s="602">
        <v>0</v>
      </c>
      <c r="CF220" s="602">
        <v>0</v>
      </c>
      <c r="CG220" s="602">
        <v>0</v>
      </c>
      <c r="CH220" s="602">
        <v>0</v>
      </c>
      <c r="CI220" s="602">
        <v>0</v>
      </c>
      <c r="CJ220" s="602">
        <v>0</v>
      </c>
      <c r="CK220" s="602">
        <v>0</v>
      </c>
      <c r="CL220" s="602">
        <v>0</v>
      </c>
      <c r="CM220" s="602">
        <v>0</v>
      </c>
      <c r="CN220" s="707">
        <v>0</v>
      </c>
      <c r="CO220" s="602">
        <v>0</v>
      </c>
      <c r="CP220" s="602">
        <v>0</v>
      </c>
      <c r="CQ220" s="602">
        <v>0</v>
      </c>
      <c r="CR220" s="602">
        <v>0</v>
      </c>
      <c r="CS220" s="602">
        <v>0</v>
      </c>
      <c r="CT220" s="602">
        <v>53999.999999999993</v>
      </c>
      <c r="CU220" s="602">
        <v>73855.170000000013</v>
      </c>
      <c r="CV220" s="602">
        <v>0</v>
      </c>
      <c r="CW220" s="602">
        <v>0</v>
      </c>
      <c r="CX220" s="602">
        <v>0</v>
      </c>
      <c r="CY220" s="602">
        <v>0</v>
      </c>
      <c r="CZ220" s="602">
        <v>0</v>
      </c>
    </row>
    <row r="221" spans="1:104" x14ac:dyDescent="0.25">
      <c r="A221" s="183">
        <v>4076</v>
      </c>
      <c r="B221" s="183">
        <v>675402</v>
      </c>
      <c r="C221" s="27">
        <v>1016945</v>
      </c>
      <c r="D221" s="14">
        <v>1821233586</v>
      </c>
      <c r="F221" s="27" t="s">
        <v>1298</v>
      </c>
      <c r="G221" s="12" t="s">
        <v>568</v>
      </c>
      <c r="H221" s="27" t="s">
        <v>1476</v>
      </c>
      <c r="I221" s="12" t="s">
        <v>569</v>
      </c>
      <c r="J221" s="601">
        <v>0</v>
      </c>
      <c r="K221" s="601">
        <v>0</v>
      </c>
      <c r="L221" s="601">
        <v>0</v>
      </c>
      <c r="M221" s="601">
        <v>0</v>
      </c>
      <c r="N221" s="601">
        <v>0</v>
      </c>
      <c r="O221" s="601">
        <v>0</v>
      </c>
      <c r="P221" s="707">
        <v>0</v>
      </c>
      <c r="Q221" s="601">
        <v>0</v>
      </c>
      <c r="R221" s="601">
        <v>0</v>
      </c>
      <c r="S221" s="601">
        <v>0</v>
      </c>
      <c r="T221" s="601">
        <v>0</v>
      </c>
      <c r="U221" s="601">
        <v>0</v>
      </c>
      <c r="V221" s="601">
        <v>0</v>
      </c>
      <c r="W221" s="601">
        <v>0</v>
      </c>
      <c r="X221" s="601">
        <v>0</v>
      </c>
      <c r="Y221" s="601">
        <v>0</v>
      </c>
      <c r="Z221" s="601">
        <v>0</v>
      </c>
      <c r="AA221" s="601">
        <v>0</v>
      </c>
      <c r="AB221" s="601">
        <v>0</v>
      </c>
      <c r="AC221" s="601">
        <v>0</v>
      </c>
      <c r="AD221" s="601">
        <v>0</v>
      </c>
      <c r="AE221" s="601">
        <v>0</v>
      </c>
      <c r="AF221" s="601">
        <v>0</v>
      </c>
      <c r="AG221" s="601">
        <v>0</v>
      </c>
      <c r="AH221" s="601">
        <v>0</v>
      </c>
      <c r="AI221" s="707">
        <v>0</v>
      </c>
      <c r="AJ221" s="601">
        <v>0</v>
      </c>
      <c r="AK221" s="601">
        <v>0</v>
      </c>
      <c r="AL221" s="601">
        <v>0</v>
      </c>
      <c r="AM221" s="601">
        <v>0</v>
      </c>
      <c r="AN221" s="601">
        <v>0</v>
      </c>
      <c r="AO221" s="601">
        <v>0</v>
      </c>
      <c r="AP221" s="601">
        <v>0</v>
      </c>
      <c r="AQ221" s="601">
        <v>0</v>
      </c>
      <c r="AR221" s="601">
        <v>0</v>
      </c>
      <c r="AS221" s="601">
        <v>0</v>
      </c>
      <c r="AT221" s="601">
        <v>0</v>
      </c>
      <c r="AU221" s="601">
        <v>0</v>
      </c>
      <c r="AV221" s="602">
        <v>0</v>
      </c>
      <c r="AW221" s="602">
        <v>0</v>
      </c>
      <c r="AX221" s="602">
        <v>0</v>
      </c>
      <c r="AY221" s="602">
        <v>0</v>
      </c>
      <c r="AZ221" s="602">
        <v>0</v>
      </c>
      <c r="BA221" s="602">
        <v>0</v>
      </c>
      <c r="BB221" s="707">
        <v>0</v>
      </c>
      <c r="BC221" s="602">
        <v>0</v>
      </c>
      <c r="BD221" s="602">
        <v>0</v>
      </c>
      <c r="BE221" s="602">
        <v>0</v>
      </c>
      <c r="BF221" s="602">
        <v>0</v>
      </c>
      <c r="BG221" s="602">
        <v>0</v>
      </c>
      <c r="BH221" s="602">
        <v>121673.34000000001</v>
      </c>
      <c r="BI221" s="602">
        <v>128121.65999999999</v>
      </c>
      <c r="BJ221" s="602">
        <v>0</v>
      </c>
      <c r="BK221" s="602">
        <v>0</v>
      </c>
      <c r="BL221" s="602">
        <v>0</v>
      </c>
      <c r="BM221" s="602">
        <v>0</v>
      </c>
      <c r="BN221" s="602">
        <v>0</v>
      </c>
      <c r="BO221" s="602">
        <v>0</v>
      </c>
      <c r="BP221" s="602">
        <v>0</v>
      </c>
      <c r="BQ221" s="602">
        <v>0</v>
      </c>
      <c r="BR221" s="602">
        <v>0</v>
      </c>
      <c r="BS221" s="602">
        <v>0</v>
      </c>
      <c r="BT221" s="602">
        <v>0</v>
      </c>
      <c r="BU221" s="707">
        <v>0</v>
      </c>
      <c r="BV221" s="602">
        <v>0</v>
      </c>
      <c r="BW221" s="602">
        <v>0</v>
      </c>
      <c r="BX221" s="602">
        <v>0</v>
      </c>
      <c r="BY221" s="602">
        <v>0</v>
      </c>
      <c r="BZ221" s="602">
        <v>0</v>
      </c>
      <c r="CA221" s="602">
        <v>75476.340000000011</v>
      </c>
      <c r="CB221" s="602">
        <v>79341.810000000012</v>
      </c>
      <c r="CC221" s="602">
        <v>0</v>
      </c>
      <c r="CD221" s="602">
        <v>0</v>
      </c>
      <c r="CE221" s="602">
        <v>0</v>
      </c>
      <c r="CF221" s="602">
        <v>0</v>
      </c>
      <c r="CG221" s="602">
        <v>0</v>
      </c>
      <c r="CH221" s="602">
        <v>0</v>
      </c>
      <c r="CI221" s="602">
        <v>0</v>
      </c>
      <c r="CJ221" s="602">
        <v>0</v>
      </c>
      <c r="CK221" s="602">
        <v>0</v>
      </c>
      <c r="CL221" s="602">
        <v>0</v>
      </c>
      <c r="CM221" s="602">
        <v>0</v>
      </c>
      <c r="CN221" s="707">
        <v>0</v>
      </c>
      <c r="CO221" s="602">
        <v>0</v>
      </c>
      <c r="CP221" s="602">
        <v>0</v>
      </c>
      <c r="CQ221" s="602">
        <v>0</v>
      </c>
      <c r="CR221" s="602">
        <v>0</v>
      </c>
      <c r="CS221" s="602">
        <v>0</v>
      </c>
      <c r="CT221" s="602">
        <v>0</v>
      </c>
      <c r="CU221" s="602">
        <v>0</v>
      </c>
      <c r="CV221" s="602">
        <v>0</v>
      </c>
      <c r="CW221" s="602">
        <v>0</v>
      </c>
      <c r="CX221" s="602">
        <v>0</v>
      </c>
      <c r="CY221" s="602">
        <v>0</v>
      </c>
      <c r="CZ221" s="602">
        <v>0</v>
      </c>
    </row>
    <row r="222" spans="1:104" x14ac:dyDescent="0.25">
      <c r="A222" s="183">
        <v>4094</v>
      </c>
      <c r="B222" s="183">
        <v>675406</v>
      </c>
      <c r="C222" s="27">
        <v>1026246</v>
      </c>
      <c r="D222" s="14">
        <v>1366563793</v>
      </c>
      <c r="F222" s="27" t="s">
        <v>1274</v>
      </c>
      <c r="G222" s="12" t="s">
        <v>170</v>
      </c>
      <c r="H222" s="27" t="s">
        <v>1400</v>
      </c>
      <c r="I222" s="12" t="s">
        <v>171</v>
      </c>
      <c r="J222" s="601">
        <v>0</v>
      </c>
      <c r="K222" s="601">
        <v>0</v>
      </c>
      <c r="L222" s="601">
        <v>0</v>
      </c>
      <c r="M222" s="601">
        <v>0</v>
      </c>
      <c r="N222" s="601">
        <v>0</v>
      </c>
      <c r="O222" s="601">
        <v>0</v>
      </c>
      <c r="P222" s="707">
        <v>0</v>
      </c>
      <c r="Q222" s="601">
        <v>0</v>
      </c>
      <c r="R222" s="601">
        <v>0</v>
      </c>
      <c r="S222" s="601">
        <v>0</v>
      </c>
      <c r="T222" s="601">
        <v>0</v>
      </c>
      <c r="U222" s="601">
        <v>0</v>
      </c>
      <c r="V222" s="601">
        <v>0</v>
      </c>
      <c r="W222" s="601">
        <v>0</v>
      </c>
      <c r="X222" s="601">
        <v>0</v>
      </c>
      <c r="Y222" s="601">
        <v>0</v>
      </c>
      <c r="Z222" s="601">
        <v>0</v>
      </c>
      <c r="AA222" s="601">
        <v>0</v>
      </c>
      <c r="AB222" s="601">
        <v>0</v>
      </c>
      <c r="AC222" s="601">
        <v>0</v>
      </c>
      <c r="AD222" s="601">
        <v>0</v>
      </c>
      <c r="AE222" s="601">
        <v>0</v>
      </c>
      <c r="AF222" s="601">
        <v>0</v>
      </c>
      <c r="AG222" s="601">
        <v>0</v>
      </c>
      <c r="AH222" s="601">
        <v>0</v>
      </c>
      <c r="AI222" s="707">
        <v>0</v>
      </c>
      <c r="AJ222" s="601">
        <v>0</v>
      </c>
      <c r="AK222" s="601">
        <v>0</v>
      </c>
      <c r="AL222" s="601">
        <v>0</v>
      </c>
      <c r="AM222" s="601">
        <v>0</v>
      </c>
      <c r="AN222" s="601">
        <v>0</v>
      </c>
      <c r="AO222" s="601">
        <v>0</v>
      </c>
      <c r="AP222" s="601">
        <v>0</v>
      </c>
      <c r="AQ222" s="601">
        <v>0</v>
      </c>
      <c r="AR222" s="601">
        <v>0</v>
      </c>
      <c r="AS222" s="601">
        <v>0</v>
      </c>
      <c r="AT222" s="601">
        <v>0</v>
      </c>
      <c r="AU222" s="601">
        <v>0</v>
      </c>
      <c r="AV222" s="602">
        <v>0</v>
      </c>
      <c r="AW222" s="602">
        <v>0</v>
      </c>
      <c r="AX222" s="602">
        <v>0</v>
      </c>
      <c r="AY222" s="602">
        <v>0</v>
      </c>
      <c r="AZ222" s="602">
        <v>0</v>
      </c>
      <c r="BA222" s="602">
        <v>0</v>
      </c>
      <c r="BB222" s="707">
        <v>0</v>
      </c>
      <c r="BC222" s="602">
        <v>0</v>
      </c>
      <c r="BD222" s="602">
        <v>0</v>
      </c>
      <c r="BE222" s="602">
        <v>0</v>
      </c>
      <c r="BF222" s="602">
        <v>0</v>
      </c>
      <c r="BG222" s="602">
        <v>0</v>
      </c>
      <c r="BH222" s="602">
        <v>0</v>
      </c>
      <c r="BI222" s="602">
        <v>0</v>
      </c>
      <c r="BJ222" s="602">
        <v>0</v>
      </c>
      <c r="BK222" s="602">
        <v>0</v>
      </c>
      <c r="BL222" s="602">
        <v>0</v>
      </c>
      <c r="BM222" s="602">
        <v>0</v>
      </c>
      <c r="BN222" s="602">
        <v>0</v>
      </c>
      <c r="BO222" s="602">
        <v>9871.49</v>
      </c>
      <c r="BP222" s="602">
        <v>9744.869999999999</v>
      </c>
      <c r="BQ222" s="602">
        <v>10952.630000000001</v>
      </c>
      <c r="BR222" s="602">
        <v>10675.04</v>
      </c>
      <c r="BS222" s="602">
        <v>10548.42</v>
      </c>
      <c r="BT222" s="602">
        <v>10402.32</v>
      </c>
      <c r="BU222" s="707">
        <v>10130.34</v>
      </c>
      <c r="BV222" s="602">
        <v>0</v>
      </c>
      <c r="BW222" s="602">
        <v>0</v>
      </c>
      <c r="BX222" s="602">
        <v>0</v>
      </c>
      <c r="BY222" s="602">
        <v>0</v>
      </c>
      <c r="BZ222" s="602">
        <v>0</v>
      </c>
      <c r="CA222" s="602">
        <v>28811.43</v>
      </c>
      <c r="CB222" s="602">
        <v>23578.379999999997</v>
      </c>
      <c r="CC222" s="602">
        <v>0</v>
      </c>
      <c r="CD222" s="602">
        <v>0</v>
      </c>
      <c r="CE222" s="602">
        <v>0</v>
      </c>
      <c r="CF222" s="602">
        <v>0</v>
      </c>
      <c r="CG222" s="602">
        <v>0</v>
      </c>
      <c r="CH222" s="602">
        <v>11941.24</v>
      </c>
      <c r="CI222" s="602">
        <v>11746.44</v>
      </c>
      <c r="CJ222" s="602">
        <v>12837.320000000002</v>
      </c>
      <c r="CK222" s="602">
        <v>12774.01</v>
      </c>
      <c r="CL222" s="602">
        <v>12530.51</v>
      </c>
      <c r="CM222" s="602">
        <v>12423.369999999999</v>
      </c>
      <c r="CN222" s="707">
        <v>12168.63</v>
      </c>
      <c r="CO222" s="602">
        <v>0</v>
      </c>
      <c r="CP222" s="602">
        <v>0</v>
      </c>
      <c r="CQ222" s="602">
        <v>0</v>
      </c>
      <c r="CR222" s="602">
        <v>0</v>
      </c>
      <c r="CS222" s="602">
        <v>0</v>
      </c>
      <c r="CT222" s="602">
        <v>34425</v>
      </c>
      <c r="CU222" s="602">
        <v>28194.12</v>
      </c>
      <c r="CV222" s="602">
        <v>0</v>
      </c>
      <c r="CW222" s="602">
        <v>0</v>
      </c>
      <c r="CX222" s="602">
        <v>0</v>
      </c>
      <c r="CY222" s="602">
        <v>0</v>
      </c>
      <c r="CZ222" s="602">
        <v>0</v>
      </c>
    </row>
    <row r="223" spans="1:104" x14ac:dyDescent="0.25">
      <c r="A223" s="183">
        <v>4332</v>
      </c>
      <c r="B223" s="183">
        <v>675407</v>
      </c>
      <c r="C223" s="27">
        <v>1026417</v>
      </c>
      <c r="D223" s="14">
        <v>1578968707</v>
      </c>
      <c r="F223" s="27" t="s">
        <v>1272</v>
      </c>
      <c r="G223" s="12" t="s">
        <v>628</v>
      </c>
      <c r="H223" s="27" t="s">
        <v>1283</v>
      </c>
      <c r="I223" s="12" t="s">
        <v>629</v>
      </c>
      <c r="J223" s="601">
        <v>8604</v>
      </c>
      <c r="K223" s="601">
        <v>8838</v>
      </c>
      <c r="L223" s="601">
        <v>9027</v>
      </c>
      <c r="M223" s="601">
        <v>8964</v>
      </c>
      <c r="N223" s="601">
        <v>8487</v>
      </c>
      <c r="O223" s="601">
        <v>8829</v>
      </c>
      <c r="P223" s="707">
        <v>8369.8799999999992</v>
      </c>
      <c r="Q223" s="601">
        <v>0</v>
      </c>
      <c r="R223" s="601">
        <v>0</v>
      </c>
      <c r="S223" s="601">
        <v>0</v>
      </c>
      <c r="T223" s="601">
        <v>0</v>
      </c>
      <c r="U223" s="601">
        <v>0</v>
      </c>
      <c r="V223" s="601">
        <v>19528.239999999998</v>
      </c>
      <c r="W223" s="601">
        <v>24860.35</v>
      </c>
      <c r="X223" s="601">
        <v>0</v>
      </c>
      <c r="Y223" s="601">
        <v>0</v>
      </c>
      <c r="Z223" s="601">
        <v>0</v>
      </c>
      <c r="AA223" s="601">
        <v>0</v>
      </c>
      <c r="AB223" s="601">
        <v>0</v>
      </c>
      <c r="AC223" s="601">
        <v>0</v>
      </c>
      <c r="AD223" s="601">
        <v>0</v>
      </c>
      <c r="AE223" s="601">
        <v>0</v>
      </c>
      <c r="AF223" s="601">
        <v>0</v>
      </c>
      <c r="AG223" s="601">
        <v>0</v>
      </c>
      <c r="AH223" s="601">
        <v>0</v>
      </c>
      <c r="AI223" s="707">
        <v>0</v>
      </c>
      <c r="AJ223" s="601">
        <v>0</v>
      </c>
      <c r="AK223" s="601">
        <v>0</v>
      </c>
      <c r="AL223" s="601">
        <v>0</v>
      </c>
      <c r="AM223" s="601">
        <v>0</v>
      </c>
      <c r="AN223" s="601">
        <v>0</v>
      </c>
      <c r="AO223" s="601">
        <v>0</v>
      </c>
      <c r="AP223" s="601">
        <v>0</v>
      </c>
      <c r="AQ223" s="601">
        <v>0</v>
      </c>
      <c r="AR223" s="601">
        <v>0</v>
      </c>
      <c r="AS223" s="601">
        <v>0</v>
      </c>
      <c r="AT223" s="601">
        <v>0</v>
      </c>
      <c r="AU223" s="601">
        <v>0</v>
      </c>
      <c r="AV223" s="602">
        <v>0</v>
      </c>
      <c r="AW223" s="602">
        <v>0</v>
      </c>
      <c r="AX223" s="602">
        <v>0</v>
      </c>
      <c r="AY223" s="602">
        <v>0</v>
      </c>
      <c r="AZ223" s="602">
        <v>0</v>
      </c>
      <c r="BA223" s="602">
        <v>0</v>
      </c>
      <c r="BB223" s="707">
        <v>0</v>
      </c>
      <c r="BC223" s="602">
        <v>0</v>
      </c>
      <c r="BD223" s="602">
        <v>0</v>
      </c>
      <c r="BE223" s="602">
        <v>0</v>
      </c>
      <c r="BF223" s="602">
        <v>0</v>
      </c>
      <c r="BG223" s="602">
        <v>0</v>
      </c>
      <c r="BH223" s="602">
        <v>0</v>
      </c>
      <c r="BI223" s="602">
        <v>0</v>
      </c>
      <c r="BJ223" s="602">
        <v>0</v>
      </c>
      <c r="BK223" s="602">
        <v>0</v>
      </c>
      <c r="BL223" s="602">
        <v>0</v>
      </c>
      <c r="BM223" s="602">
        <v>0</v>
      </c>
      <c r="BN223" s="602">
        <v>0</v>
      </c>
      <c r="BO223" s="602">
        <v>6156</v>
      </c>
      <c r="BP223" s="602">
        <v>6462</v>
      </c>
      <c r="BQ223" s="602">
        <v>6705</v>
      </c>
      <c r="BR223" s="602">
        <v>6624</v>
      </c>
      <c r="BS223" s="602">
        <v>6903</v>
      </c>
      <c r="BT223" s="602">
        <v>7038</v>
      </c>
      <c r="BU223" s="707">
        <v>6832.9199999999992</v>
      </c>
      <c r="BV223" s="602">
        <v>0</v>
      </c>
      <c r="BW223" s="602">
        <v>0</v>
      </c>
      <c r="BX223" s="602">
        <v>0</v>
      </c>
      <c r="BY223" s="602">
        <v>0</v>
      </c>
      <c r="BZ223" s="602">
        <v>0</v>
      </c>
      <c r="CA223" s="602">
        <v>14256.080000000002</v>
      </c>
      <c r="CB223" s="602">
        <v>19466.650000000001</v>
      </c>
      <c r="CC223" s="602">
        <v>0</v>
      </c>
      <c r="CD223" s="602">
        <v>0</v>
      </c>
      <c r="CE223" s="602">
        <v>0</v>
      </c>
      <c r="CF223" s="602">
        <v>0</v>
      </c>
      <c r="CG223" s="602">
        <v>0</v>
      </c>
      <c r="CH223" s="602">
        <v>0</v>
      </c>
      <c r="CI223" s="602">
        <v>0</v>
      </c>
      <c r="CJ223" s="602">
        <v>0</v>
      </c>
      <c r="CK223" s="602">
        <v>0</v>
      </c>
      <c r="CL223" s="602">
        <v>0</v>
      </c>
      <c r="CM223" s="602">
        <v>0</v>
      </c>
      <c r="CN223" s="707">
        <v>0</v>
      </c>
      <c r="CO223" s="602">
        <v>0</v>
      </c>
      <c r="CP223" s="602">
        <v>0</v>
      </c>
      <c r="CQ223" s="602">
        <v>0</v>
      </c>
      <c r="CR223" s="602">
        <v>0</v>
      </c>
      <c r="CS223" s="602">
        <v>0</v>
      </c>
      <c r="CT223" s="602">
        <v>0</v>
      </c>
      <c r="CU223" s="602">
        <v>0</v>
      </c>
      <c r="CV223" s="602">
        <v>0</v>
      </c>
      <c r="CW223" s="602">
        <v>0</v>
      </c>
      <c r="CX223" s="602">
        <v>0</v>
      </c>
      <c r="CY223" s="602">
        <v>0</v>
      </c>
      <c r="CZ223" s="602">
        <v>0</v>
      </c>
    </row>
    <row r="224" spans="1:104" x14ac:dyDescent="0.25">
      <c r="A224" s="183">
        <v>4996</v>
      </c>
      <c r="B224" s="183">
        <v>675408</v>
      </c>
      <c r="C224" s="27">
        <v>1026493</v>
      </c>
      <c r="D224" s="14">
        <v>1669425476</v>
      </c>
      <c r="F224" s="27" t="s">
        <v>1296</v>
      </c>
      <c r="G224" s="12" t="s">
        <v>897</v>
      </c>
      <c r="H224" s="27" t="s">
        <v>1356</v>
      </c>
      <c r="I224" s="12" t="s">
        <v>898</v>
      </c>
      <c r="J224" s="601">
        <v>0</v>
      </c>
      <c r="K224" s="601">
        <v>0</v>
      </c>
      <c r="L224" s="601">
        <v>0</v>
      </c>
      <c r="M224" s="601">
        <v>0</v>
      </c>
      <c r="N224" s="601">
        <v>0</v>
      </c>
      <c r="O224" s="601">
        <v>0</v>
      </c>
      <c r="P224" s="707">
        <v>0</v>
      </c>
      <c r="Q224" s="601">
        <v>0</v>
      </c>
      <c r="R224" s="601">
        <v>0</v>
      </c>
      <c r="S224" s="601">
        <v>0</v>
      </c>
      <c r="T224" s="601">
        <v>0</v>
      </c>
      <c r="U224" s="601">
        <v>0</v>
      </c>
      <c r="V224" s="601">
        <v>0</v>
      </c>
      <c r="W224" s="601">
        <v>0</v>
      </c>
      <c r="X224" s="601">
        <v>0</v>
      </c>
      <c r="Y224" s="601">
        <v>0</v>
      </c>
      <c r="Z224" s="601">
        <v>0</v>
      </c>
      <c r="AA224" s="601">
        <v>0</v>
      </c>
      <c r="AB224" s="601">
        <v>0</v>
      </c>
      <c r="AC224" s="601">
        <v>10103.06</v>
      </c>
      <c r="AD224" s="601">
        <v>10136.499999999998</v>
      </c>
      <c r="AE224" s="601">
        <v>10780.22</v>
      </c>
      <c r="AF224" s="601">
        <v>10851.279999999999</v>
      </c>
      <c r="AG224" s="601">
        <v>10650.64</v>
      </c>
      <c r="AH224" s="601">
        <v>10629.739999999998</v>
      </c>
      <c r="AI224" s="707">
        <v>10452.33</v>
      </c>
      <c r="AJ224" s="601">
        <v>0</v>
      </c>
      <c r="AK224" s="601">
        <v>0</v>
      </c>
      <c r="AL224" s="601">
        <v>0</v>
      </c>
      <c r="AM224" s="601">
        <v>0</v>
      </c>
      <c r="AN224" s="601">
        <v>0</v>
      </c>
      <c r="AO224" s="601">
        <v>29609.79</v>
      </c>
      <c r="AP224" s="601">
        <v>30744.600000000002</v>
      </c>
      <c r="AQ224" s="601">
        <v>0</v>
      </c>
      <c r="AR224" s="601">
        <v>0</v>
      </c>
      <c r="AS224" s="601">
        <v>0</v>
      </c>
      <c r="AT224" s="601">
        <v>0</v>
      </c>
      <c r="AU224" s="601">
        <v>0</v>
      </c>
      <c r="AV224" s="602">
        <v>0</v>
      </c>
      <c r="AW224" s="602">
        <v>0</v>
      </c>
      <c r="AX224" s="602">
        <v>0</v>
      </c>
      <c r="AY224" s="602">
        <v>0</v>
      </c>
      <c r="AZ224" s="602">
        <v>0</v>
      </c>
      <c r="BA224" s="602">
        <v>0</v>
      </c>
      <c r="BB224" s="707">
        <v>0</v>
      </c>
      <c r="BC224" s="602">
        <v>0</v>
      </c>
      <c r="BD224" s="602">
        <v>0</v>
      </c>
      <c r="BE224" s="602">
        <v>0</v>
      </c>
      <c r="BF224" s="602">
        <v>0</v>
      </c>
      <c r="BG224" s="602">
        <v>0</v>
      </c>
      <c r="BH224" s="602">
        <v>0</v>
      </c>
      <c r="BI224" s="602">
        <v>0</v>
      </c>
      <c r="BJ224" s="602">
        <v>0</v>
      </c>
      <c r="BK224" s="602">
        <v>0</v>
      </c>
      <c r="BL224" s="602">
        <v>0</v>
      </c>
      <c r="BM224" s="602">
        <v>0</v>
      </c>
      <c r="BN224" s="602">
        <v>0</v>
      </c>
      <c r="BO224" s="602">
        <v>0</v>
      </c>
      <c r="BP224" s="602">
        <v>0</v>
      </c>
      <c r="BQ224" s="602">
        <v>0</v>
      </c>
      <c r="BR224" s="602">
        <v>0</v>
      </c>
      <c r="BS224" s="602">
        <v>0</v>
      </c>
      <c r="BT224" s="602">
        <v>0</v>
      </c>
      <c r="BU224" s="707">
        <v>0</v>
      </c>
      <c r="BV224" s="602">
        <v>0</v>
      </c>
      <c r="BW224" s="602">
        <v>0</v>
      </c>
      <c r="BX224" s="602">
        <v>0</v>
      </c>
      <c r="BY224" s="602">
        <v>0</v>
      </c>
      <c r="BZ224" s="602">
        <v>0</v>
      </c>
      <c r="CA224" s="602">
        <v>0</v>
      </c>
      <c r="CB224" s="602">
        <v>0</v>
      </c>
      <c r="CC224" s="602">
        <v>0</v>
      </c>
      <c r="CD224" s="602">
        <v>0</v>
      </c>
      <c r="CE224" s="602">
        <v>0</v>
      </c>
      <c r="CF224" s="602">
        <v>0</v>
      </c>
      <c r="CG224" s="602">
        <v>0</v>
      </c>
      <c r="CH224" s="602">
        <v>13819.08</v>
      </c>
      <c r="CI224" s="602">
        <v>14329.039999999999</v>
      </c>
      <c r="CJ224" s="602">
        <v>14951.86</v>
      </c>
      <c r="CK224" s="602">
        <v>15240.279999999999</v>
      </c>
      <c r="CL224" s="602">
        <v>15165.039999999999</v>
      </c>
      <c r="CM224" s="602">
        <v>14993.66</v>
      </c>
      <c r="CN224" s="707">
        <v>14698.3</v>
      </c>
      <c r="CO224" s="602">
        <v>0</v>
      </c>
      <c r="CP224" s="602">
        <v>0</v>
      </c>
      <c r="CQ224" s="602">
        <v>0</v>
      </c>
      <c r="CR224" s="602">
        <v>0</v>
      </c>
      <c r="CS224" s="602">
        <v>0</v>
      </c>
      <c r="CT224" s="602">
        <v>41140.890000000007</v>
      </c>
      <c r="CU224" s="602">
        <v>43439.760000000009</v>
      </c>
      <c r="CV224" s="602">
        <v>0</v>
      </c>
      <c r="CW224" s="602">
        <v>0</v>
      </c>
      <c r="CX224" s="602">
        <v>0</v>
      </c>
      <c r="CY224" s="602">
        <v>0</v>
      </c>
      <c r="CZ224" s="602">
        <v>0</v>
      </c>
    </row>
    <row r="225" spans="1:104" x14ac:dyDescent="0.25">
      <c r="A225" s="183">
        <v>5051</v>
      </c>
      <c r="B225" s="183">
        <v>675409</v>
      </c>
      <c r="C225" s="27">
        <v>1026484</v>
      </c>
      <c r="D225" s="14">
        <v>1801160593</v>
      </c>
      <c r="F225" s="27" t="s">
        <v>1267</v>
      </c>
      <c r="G225" s="12" t="s">
        <v>322</v>
      </c>
      <c r="H225" s="27" t="s">
        <v>1430</v>
      </c>
      <c r="I225" s="12" t="s">
        <v>323</v>
      </c>
      <c r="J225" s="601">
        <v>17423.25</v>
      </c>
      <c r="K225" s="601">
        <v>18030.830000000002</v>
      </c>
      <c r="L225" s="601">
        <v>17941.48</v>
      </c>
      <c r="M225" s="601">
        <v>18102.310000000001</v>
      </c>
      <c r="N225" s="601">
        <v>18995.810000000001</v>
      </c>
      <c r="O225" s="601">
        <v>17816.39</v>
      </c>
      <c r="P225" s="707">
        <v>16494.05</v>
      </c>
      <c r="Q225" s="601">
        <v>0</v>
      </c>
      <c r="R225" s="601">
        <v>0</v>
      </c>
      <c r="S225" s="601">
        <v>0</v>
      </c>
      <c r="T225" s="601">
        <v>0</v>
      </c>
      <c r="U225" s="601">
        <v>0</v>
      </c>
      <c r="V225" s="601">
        <v>50676.480000000003</v>
      </c>
      <c r="W225" s="601">
        <v>45181.089999999989</v>
      </c>
      <c r="X225" s="601">
        <v>0</v>
      </c>
      <c r="Y225" s="601">
        <v>0</v>
      </c>
      <c r="Z225" s="601">
        <v>0</v>
      </c>
      <c r="AA225" s="601">
        <v>0</v>
      </c>
      <c r="AB225" s="601">
        <v>0</v>
      </c>
      <c r="AC225" s="601">
        <v>0</v>
      </c>
      <c r="AD225" s="601">
        <v>0</v>
      </c>
      <c r="AE225" s="601">
        <v>0</v>
      </c>
      <c r="AF225" s="601">
        <v>0</v>
      </c>
      <c r="AG225" s="601">
        <v>0</v>
      </c>
      <c r="AH225" s="601">
        <v>0</v>
      </c>
      <c r="AI225" s="707">
        <v>0</v>
      </c>
      <c r="AJ225" s="601">
        <v>0</v>
      </c>
      <c r="AK225" s="601">
        <v>0</v>
      </c>
      <c r="AL225" s="601">
        <v>0</v>
      </c>
      <c r="AM225" s="601">
        <v>0</v>
      </c>
      <c r="AN225" s="601">
        <v>0</v>
      </c>
      <c r="AO225" s="601">
        <v>0</v>
      </c>
      <c r="AP225" s="601">
        <v>0</v>
      </c>
      <c r="AQ225" s="601">
        <v>0</v>
      </c>
      <c r="AR225" s="601">
        <v>0</v>
      </c>
      <c r="AS225" s="601">
        <v>0</v>
      </c>
      <c r="AT225" s="601">
        <v>0</v>
      </c>
      <c r="AU225" s="601">
        <v>0</v>
      </c>
      <c r="AV225" s="602">
        <v>23123.780000000002</v>
      </c>
      <c r="AW225" s="602">
        <v>23516.920000000002</v>
      </c>
      <c r="AX225" s="602">
        <v>24553.380000000005</v>
      </c>
      <c r="AY225" s="602">
        <v>25196.7</v>
      </c>
      <c r="AZ225" s="602">
        <v>24910.780000000002</v>
      </c>
      <c r="BA225" s="602">
        <v>23838.58</v>
      </c>
      <c r="BB225" s="707">
        <v>23509.859999999997</v>
      </c>
      <c r="BC225" s="602">
        <v>0</v>
      </c>
      <c r="BD225" s="602">
        <v>0</v>
      </c>
      <c r="BE225" s="602">
        <v>0</v>
      </c>
      <c r="BF225" s="602">
        <v>0</v>
      </c>
      <c r="BG225" s="602">
        <v>0</v>
      </c>
      <c r="BH225" s="602">
        <v>67568.639999999985</v>
      </c>
      <c r="BI225" s="602">
        <v>60736.03</v>
      </c>
      <c r="BJ225" s="602">
        <v>0</v>
      </c>
      <c r="BK225" s="602">
        <v>0</v>
      </c>
      <c r="BL225" s="602">
        <v>0</v>
      </c>
      <c r="BM225" s="602">
        <v>0</v>
      </c>
      <c r="BN225" s="602">
        <v>0</v>
      </c>
      <c r="BO225" s="602">
        <v>32988.020000000004</v>
      </c>
      <c r="BP225" s="602">
        <v>34917.980000000003</v>
      </c>
      <c r="BQ225" s="602">
        <v>37955.880000000005</v>
      </c>
      <c r="BR225" s="602">
        <v>39206.780000000006</v>
      </c>
      <c r="BS225" s="602">
        <v>37044.51</v>
      </c>
      <c r="BT225" s="602">
        <v>38813.64</v>
      </c>
      <c r="BU225" s="707">
        <v>37665.61</v>
      </c>
      <c r="BV225" s="602">
        <v>0</v>
      </c>
      <c r="BW225" s="602">
        <v>0</v>
      </c>
      <c r="BX225" s="602">
        <v>0</v>
      </c>
      <c r="BY225" s="602">
        <v>0</v>
      </c>
      <c r="BZ225" s="602">
        <v>0</v>
      </c>
      <c r="CA225" s="602">
        <v>100471.03999999999</v>
      </c>
      <c r="CB225" s="602">
        <v>94651.26999999999</v>
      </c>
      <c r="CC225" s="602">
        <v>0</v>
      </c>
      <c r="CD225" s="602">
        <v>0</v>
      </c>
      <c r="CE225" s="602">
        <v>0</v>
      </c>
      <c r="CF225" s="602">
        <v>0</v>
      </c>
      <c r="CG225" s="602">
        <v>0</v>
      </c>
      <c r="CH225" s="602">
        <v>0</v>
      </c>
      <c r="CI225" s="602">
        <v>0</v>
      </c>
      <c r="CJ225" s="602">
        <v>0</v>
      </c>
      <c r="CK225" s="602">
        <v>0</v>
      </c>
      <c r="CL225" s="602">
        <v>0</v>
      </c>
      <c r="CM225" s="602">
        <v>0</v>
      </c>
      <c r="CN225" s="707">
        <v>0</v>
      </c>
      <c r="CO225" s="602">
        <v>0</v>
      </c>
      <c r="CP225" s="602">
        <v>0</v>
      </c>
      <c r="CQ225" s="602">
        <v>0</v>
      </c>
      <c r="CR225" s="602">
        <v>0</v>
      </c>
      <c r="CS225" s="602">
        <v>0</v>
      </c>
      <c r="CT225" s="602">
        <v>0</v>
      </c>
      <c r="CU225" s="602">
        <v>0</v>
      </c>
      <c r="CV225" s="602">
        <v>0</v>
      </c>
      <c r="CW225" s="602">
        <v>0</v>
      </c>
      <c r="CX225" s="602">
        <v>0</v>
      </c>
      <c r="CY225" s="602">
        <v>0</v>
      </c>
      <c r="CZ225" s="602">
        <v>0</v>
      </c>
    </row>
    <row r="226" spans="1:104" x14ac:dyDescent="0.25">
      <c r="A226" s="183">
        <v>4738</v>
      </c>
      <c r="B226" s="183">
        <v>675414</v>
      </c>
      <c r="C226" s="27">
        <v>1027060</v>
      </c>
      <c r="D226" s="14">
        <v>1740301175</v>
      </c>
      <c r="F226" s="27" t="s">
        <v>1408</v>
      </c>
      <c r="G226" s="12" t="s">
        <v>264</v>
      </c>
      <c r="H226" s="27" t="s">
        <v>1483</v>
      </c>
      <c r="I226" s="12" t="s">
        <v>265</v>
      </c>
      <c r="J226" s="601">
        <v>0</v>
      </c>
      <c r="K226" s="601">
        <v>0</v>
      </c>
      <c r="L226" s="601">
        <v>0</v>
      </c>
      <c r="M226" s="601">
        <v>0</v>
      </c>
      <c r="N226" s="601">
        <v>0</v>
      </c>
      <c r="O226" s="601">
        <v>0</v>
      </c>
      <c r="P226" s="707">
        <v>0</v>
      </c>
      <c r="Q226" s="601">
        <v>0</v>
      </c>
      <c r="R226" s="601">
        <v>0</v>
      </c>
      <c r="S226" s="601">
        <v>0</v>
      </c>
      <c r="T226" s="601">
        <v>0</v>
      </c>
      <c r="U226" s="601">
        <v>0</v>
      </c>
      <c r="V226" s="601">
        <v>0</v>
      </c>
      <c r="W226" s="601">
        <v>0</v>
      </c>
      <c r="X226" s="601">
        <v>0</v>
      </c>
      <c r="Y226" s="601">
        <v>0</v>
      </c>
      <c r="Z226" s="601">
        <v>0</v>
      </c>
      <c r="AA226" s="601">
        <v>0</v>
      </c>
      <c r="AB226" s="601">
        <v>0</v>
      </c>
      <c r="AC226" s="601">
        <v>0</v>
      </c>
      <c r="AD226" s="601">
        <v>0</v>
      </c>
      <c r="AE226" s="601">
        <v>0</v>
      </c>
      <c r="AF226" s="601">
        <v>0</v>
      </c>
      <c r="AG226" s="601">
        <v>0</v>
      </c>
      <c r="AH226" s="601">
        <v>0</v>
      </c>
      <c r="AI226" s="707">
        <v>0</v>
      </c>
      <c r="AJ226" s="601">
        <v>0</v>
      </c>
      <c r="AK226" s="601">
        <v>0</v>
      </c>
      <c r="AL226" s="601">
        <v>0</v>
      </c>
      <c r="AM226" s="601">
        <v>0</v>
      </c>
      <c r="AN226" s="601">
        <v>0</v>
      </c>
      <c r="AO226" s="601">
        <v>20827.839999999997</v>
      </c>
      <c r="AP226" s="601">
        <v>25060.080000000002</v>
      </c>
      <c r="AQ226" s="601">
        <v>0</v>
      </c>
      <c r="AR226" s="601">
        <v>0</v>
      </c>
      <c r="AS226" s="601">
        <v>0</v>
      </c>
      <c r="AT226" s="601">
        <v>0</v>
      </c>
      <c r="AU226" s="601">
        <v>0</v>
      </c>
      <c r="AV226" s="602">
        <v>0</v>
      </c>
      <c r="AW226" s="602">
        <v>0</v>
      </c>
      <c r="AX226" s="602">
        <v>0</v>
      </c>
      <c r="AY226" s="602">
        <v>0</v>
      </c>
      <c r="AZ226" s="602">
        <v>0</v>
      </c>
      <c r="BA226" s="602">
        <v>0</v>
      </c>
      <c r="BB226" s="707">
        <v>0</v>
      </c>
      <c r="BC226" s="602">
        <v>0</v>
      </c>
      <c r="BD226" s="602">
        <v>0</v>
      </c>
      <c r="BE226" s="602">
        <v>0</v>
      </c>
      <c r="BF226" s="602">
        <v>0</v>
      </c>
      <c r="BG226" s="602">
        <v>0</v>
      </c>
      <c r="BH226" s="602">
        <v>26586.240000000002</v>
      </c>
      <c r="BI226" s="602">
        <v>30155.68</v>
      </c>
      <c r="BJ226" s="602">
        <v>0</v>
      </c>
      <c r="BK226" s="602">
        <v>0</v>
      </c>
      <c r="BL226" s="602">
        <v>0</v>
      </c>
      <c r="BM226" s="602">
        <v>0</v>
      </c>
      <c r="BN226" s="602">
        <v>0</v>
      </c>
      <c r="BO226" s="602">
        <v>0</v>
      </c>
      <c r="BP226" s="602">
        <v>0</v>
      </c>
      <c r="BQ226" s="602">
        <v>0</v>
      </c>
      <c r="BR226" s="602">
        <v>0</v>
      </c>
      <c r="BS226" s="602">
        <v>0</v>
      </c>
      <c r="BT226" s="602">
        <v>0</v>
      </c>
      <c r="BU226" s="707">
        <v>0</v>
      </c>
      <c r="BV226" s="602">
        <v>0</v>
      </c>
      <c r="BW226" s="602">
        <v>0</v>
      </c>
      <c r="BX226" s="602">
        <v>0</v>
      </c>
      <c r="BY226" s="602">
        <v>0</v>
      </c>
      <c r="BZ226" s="602">
        <v>0</v>
      </c>
      <c r="CA226" s="602">
        <v>32725.279999999999</v>
      </c>
      <c r="CB226" s="602">
        <v>39287.360000000008</v>
      </c>
      <c r="CC226" s="602">
        <v>0</v>
      </c>
      <c r="CD226" s="602">
        <v>0</v>
      </c>
      <c r="CE226" s="602">
        <v>0</v>
      </c>
      <c r="CF226" s="602">
        <v>0</v>
      </c>
      <c r="CG226" s="602">
        <v>0</v>
      </c>
      <c r="CH226" s="602">
        <v>0</v>
      </c>
      <c r="CI226" s="602">
        <v>0</v>
      </c>
      <c r="CJ226" s="602">
        <v>0</v>
      </c>
      <c r="CK226" s="602">
        <v>0</v>
      </c>
      <c r="CL226" s="602">
        <v>0</v>
      </c>
      <c r="CM226" s="602">
        <v>0</v>
      </c>
      <c r="CN226" s="707">
        <v>0</v>
      </c>
      <c r="CO226" s="602">
        <v>0</v>
      </c>
      <c r="CP226" s="602">
        <v>0</v>
      </c>
      <c r="CQ226" s="602">
        <v>0</v>
      </c>
      <c r="CR226" s="602">
        <v>0</v>
      </c>
      <c r="CS226" s="602">
        <v>0</v>
      </c>
      <c r="CT226" s="602">
        <v>0</v>
      </c>
      <c r="CU226" s="602">
        <v>0</v>
      </c>
      <c r="CV226" s="602">
        <v>0</v>
      </c>
      <c r="CW226" s="602">
        <v>0</v>
      </c>
      <c r="CX226" s="602">
        <v>0</v>
      </c>
      <c r="CY226" s="602">
        <v>0</v>
      </c>
      <c r="CZ226" s="602">
        <v>0</v>
      </c>
    </row>
    <row r="227" spans="1:104" x14ac:dyDescent="0.25">
      <c r="A227" s="183">
        <v>4223</v>
      </c>
      <c r="B227" s="183">
        <v>675418</v>
      </c>
      <c r="C227" s="27">
        <v>1026751</v>
      </c>
      <c r="D227" s="14">
        <v>1629466909</v>
      </c>
      <c r="F227" s="27" t="s">
        <v>1298</v>
      </c>
      <c r="G227" s="12" t="s">
        <v>600</v>
      </c>
      <c r="H227" s="27" t="s">
        <v>1325</v>
      </c>
      <c r="I227" s="12" t="s">
        <v>601</v>
      </c>
      <c r="J227" s="601">
        <v>0</v>
      </c>
      <c r="K227" s="601">
        <v>0</v>
      </c>
      <c r="L227" s="601">
        <v>0</v>
      </c>
      <c r="M227" s="601">
        <v>0</v>
      </c>
      <c r="N227" s="601">
        <v>0</v>
      </c>
      <c r="O227" s="601">
        <v>0</v>
      </c>
      <c r="P227" s="707">
        <v>0</v>
      </c>
      <c r="Q227" s="601">
        <v>0</v>
      </c>
      <c r="R227" s="601">
        <v>0</v>
      </c>
      <c r="S227" s="601">
        <v>0</v>
      </c>
      <c r="T227" s="601">
        <v>0</v>
      </c>
      <c r="U227" s="601">
        <v>0</v>
      </c>
      <c r="V227" s="601">
        <v>0</v>
      </c>
      <c r="W227" s="601">
        <v>0</v>
      </c>
      <c r="X227" s="601">
        <v>0</v>
      </c>
      <c r="Y227" s="601">
        <v>0</v>
      </c>
      <c r="Z227" s="601">
        <v>0</v>
      </c>
      <c r="AA227" s="601">
        <v>0</v>
      </c>
      <c r="AB227" s="601">
        <v>0</v>
      </c>
      <c r="AC227" s="601">
        <v>0</v>
      </c>
      <c r="AD227" s="601">
        <v>0</v>
      </c>
      <c r="AE227" s="601">
        <v>0</v>
      </c>
      <c r="AF227" s="601">
        <v>0</v>
      </c>
      <c r="AG227" s="601">
        <v>0</v>
      </c>
      <c r="AH227" s="601">
        <v>0</v>
      </c>
      <c r="AI227" s="707">
        <v>0</v>
      </c>
      <c r="AJ227" s="601">
        <v>0</v>
      </c>
      <c r="AK227" s="601">
        <v>0</v>
      </c>
      <c r="AL227" s="601">
        <v>0</v>
      </c>
      <c r="AM227" s="601">
        <v>0</v>
      </c>
      <c r="AN227" s="601">
        <v>0</v>
      </c>
      <c r="AO227" s="601">
        <v>0</v>
      </c>
      <c r="AP227" s="601">
        <v>0</v>
      </c>
      <c r="AQ227" s="601">
        <v>0</v>
      </c>
      <c r="AR227" s="601">
        <v>0</v>
      </c>
      <c r="AS227" s="601">
        <v>0</v>
      </c>
      <c r="AT227" s="601">
        <v>0</v>
      </c>
      <c r="AU227" s="601">
        <v>0</v>
      </c>
      <c r="AV227" s="602">
        <v>20305.599999999999</v>
      </c>
      <c r="AW227" s="602">
        <v>21027.999999999996</v>
      </c>
      <c r="AX227" s="602">
        <v>22825.599999999999</v>
      </c>
      <c r="AY227" s="602">
        <v>22909.599999999999</v>
      </c>
      <c r="AZ227" s="602">
        <v>22534.399999999998</v>
      </c>
      <c r="BA227" s="602">
        <v>21935.199999999997</v>
      </c>
      <c r="BB227" s="707">
        <v>22679.660000000003</v>
      </c>
      <c r="BC227" s="602">
        <v>0</v>
      </c>
      <c r="BD227" s="602">
        <v>0</v>
      </c>
      <c r="BE227" s="602">
        <v>0</v>
      </c>
      <c r="BF227" s="602">
        <v>0</v>
      </c>
      <c r="BG227" s="602">
        <v>0</v>
      </c>
      <c r="BH227" s="602">
        <v>60607.53</v>
      </c>
      <c r="BI227" s="602">
        <v>50546.18</v>
      </c>
      <c r="BJ227" s="602">
        <v>0</v>
      </c>
      <c r="BK227" s="602">
        <v>0</v>
      </c>
      <c r="BL227" s="602">
        <v>0</v>
      </c>
      <c r="BM227" s="602">
        <v>0</v>
      </c>
      <c r="BN227" s="602">
        <v>0</v>
      </c>
      <c r="BO227" s="602">
        <v>12605.599999999999</v>
      </c>
      <c r="BP227" s="602">
        <v>12745.6</v>
      </c>
      <c r="BQ227" s="602">
        <v>14447.999999999998</v>
      </c>
      <c r="BR227" s="602">
        <v>14296.8</v>
      </c>
      <c r="BS227" s="602">
        <v>14005.599999999999</v>
      </c>
      <c r="BT227" s="602">
        <v>13423.199999999999</v>
      </c>
      <c r="BU227" s="707">
        <v>13574.16</v>
      </c>
      <c r="BV227" s="602">
        <v>0</v>
      </c>
      <c r="BW227" s="602">
        <v>0</v>
      </c>
      <c r="BX227" s="602">
        <v>0</v>
      </c>
      <c r="BY227" s="602">
        <v>0</v>
      </c>
      <c r="BZ227" s="602">
        <v>0</v>
      </c>
      <c r="CA227" s="602">
        <v>37596.03</v>
      </c>
      <c r="CB227" s="602">
        <v>31281.839999999997</v>
      </c>
      <c r="CC227" s="602">
        <v>0</v>
      </c>
      <c r="CD227" s="602">
        <v>0</v>
      </c>
      <c r="CE227" s="602">
        <v>0</v>
      </c>
      <c r="CF227" s="602">
        <v>0</v>
      </c>
      <c r="CG227" s="602">
        <v>0</v>
      </c>
      <c r="CH227" s="602">
        <v>0</v>
      </c>
      <c r="CI227" s="602">
        <v>0</v>
      </c>
      <c r="CJ227" s="602">
        <v>0</v>
      </c>
      <c r="CK227" s="602">
        <v>0</v>
      </c>
      <c r="CL227" s="602">
        <v>0</v>
      </c>
      <c r="CM227" s="602">
        <v>0</v>
      </c>
      <c r="CN227" s="707">
        <v>0</v>
      </c>
      <c r="CO227" s="602">
        <v>0</v>
      </c>
      <c r="CP227" s="602">
        <v>0</v>
      </c>
      <c r="CQ227" s="602">
        <v>0</v>
      </c>
      <c r="CR227" s="602">
        <v>0</v>
      </c>
      <c r="CS227" s="602">
        <v>0</v>
      </c>
      <c r="CT227" s="602">
        <v>0</v>
      </c>
      <c r="CU227" s="602">
        <v>0</v>
      </c>
      <c r="CV227" s="602">
        <v>0</v>
      </c>
      <c r="CW227" s="602">
        <v>0</v>
      </c>
      <c r="CX227" s="602">
        <v>0</v>
      </c>
      <c r="CY227" s="602">
        <v>0</v>
      </c>
      <c r="CZ227" s="602">
        <v>0</v>
      </c>
    </row>
    <row r="228" spans="1:104" x14ac:dyDescent="0.25">
      <c r="A228" s="183">
        <v>4751</v>
      </c>
      <c r="B228" s="183">
        <v>675420</v>
      </c>
      <c r="C228" s="27">
        <v>1026698</v>
      </c>
      <c r="D228" s="14">
        <v>1528189008</v>
      </c>
      <c r="F228" s="27" t="s">
        <v>1279</v>
      </c>
      <c r="G228" s="12" t="s">
        <v>266</v>
      </c>
      <c r="H228" s="27" t="s">
        <v>1391</v>
      </c>
      <c r="I228" s="12" t="s">
        <v>267</v>
      </c>
      <c r="J228" s="601">
        <v>7939.72</v>
      </c>
      <c r="K228" s="601">
        <v>7774.5900000000011</v>
      </c>
      <c r="L228" s="601">
        <v>8768.74</v>
      </c>
      <c r="M228" s="601">
        <v>9028.23</v>
      </c>
      <c r="N228" s="601">
        <v>8542.9500000000007</v>
      </c>
      <c r="O228" s="601">
        <v>8819.2900000000009</v>
      </c>
      <c r="P228" s="707">
        <v>8394.67</v>
      </c>
      <c r="Q228" s="601">
        <v>0</v>
      </c>
      <c r="R228" s="601">
        <v>0</v>
      </c>
      <c r="S228" s="601">
        <v>0</v>
      </c>
      <c r="T228" s="601">
        <v>0</v>
      </c>
      <c r="U228" s="601">
        <v>0</v>
      </c>
      <c r="V228" s="601">
        <v>12931.7</v>
      </c>
      <c r="W228" s="601">
        <v>14012.450000000003</v>
      </c>
      <c r="X228" s="601">
        <v>0</v>
      </c>
      <c r="Y228" s="601">
        <v>0</v>
      </c>
      <c r="Z228" s="601">
        <v>0</v>
      </c>
      <c r="AA228" s="601">
        <v>0</v>
      </c>
      <c r="AB228" s="601">
        <v>0</v>
      </c>
      <c r="AC228" s="601">
        <v>0</v>
      </c>
      <c r="AD228" s="601">
        <v>0</v>
      </c>
      <c r="AE228" s="601">
        <v>0</v>
      </c>
      <c r="AF228" s="601">
        <v>0</v>
      </c>
      <c r="AG228" s="601">
        <v>0</v>
      </c>
      <c r="AH228" s="601">
        <v>0</v>
      </c>
      <c r="AI228" s="707">
        <v>0</v>
      </c>
      <c r="AJ228" s="601">
        <v>0</v>
      </c>
      <c r="AK228" s="601">
        <v>0</v>
      </c>
      <c r="AL228" s="601">
        <v>0</v>
      </c>
      <c r="AM228" s="601">
        <v>0</v>
      </c>
      <c r="AN228" s="601">
        <v>0</v>
      </c>
      <c r="AO228" s="601">
        <v>0</v>
      </c>
      <c r="AP228" s="601">
        <v>0</v>
      </c>
      <c r="AQ228" s="601">
        <v>0</v>
      </c>
      <c r="AR228" s="601">
        <v>0</v>
      </c>
      <c r="AS228" s="601">
        <v>0</v>
      </c>
      <c r="AT228" s="601">
        <v>0</v>
      </c>
      <c r="AU228" s="601">
        <v>0</v>
      </c>
      <c r="AV228" s="602">
        <v>5085.33</v>
      </c>
      <c r="AW228" s="602">
        <v>4913.46</v>
      </c>
      <c r="AX228" s="602">
        <v>5584.09</v>
      </c>
      <c r="AY228" s="602">
        <v>5627.9</v>
      </c>
      <c r="AZ228" s="602">
        <v>5402.11</v>
      </c>
      <c r="BA228" s="602">
        <v>5166.21</v>
      </c>
      <c r="BB228" s="707">
        <v>5159.47</v>
      </c>
      <c r="BC228" s="602">
        <v>0</v>
      </c>
      <c r="BD228" s="602">
        <v>0</v>
      </c>
      <c r="BE228" s="602">
        <v>0</v>
      </c>
      <c r="BF228" s="602">
        <v>0</v>
      </c>
      <c r="BG228" s="602">
        <v>0</v>
      </c>
      <c r="BH228" s="602">
        <v>8230.7200000000012</v>
      </c>
      <c r="BI228" s="602">
        <v>8600.2099999999991</v>
      </c>
      <c r="BJ228" s="602">
        <v>0</v>
      </c>
      <c r="BK228" s="602">
        <v>0</v>
      </c>
      <c r="BL228" s="602">
        <v>0</v>
      </c>
      <c r="BM228" s="602">
        <v>0</v>
      </c>
      <c r="BN228" s="602">
        <v>0</v>
      </c>
      <c r="BO228" s="602">
        <v>0</v>
      </c>
      <c r="BP228" s="602">
        <v>0</v>
      </c>
      <c r="BQ228" s="602">
        <v>0</v>
      </c>
      <c r="BR228" s="602">
        <v>0</v>
      </c>
      <c r="BS228" s="602">
        <v>0</v>
      </c>
      <c r="BT228" s="602">
        <v>0</v>
      </c>
      <c r="BU228" s="707">
        <v>0</v>
      </c>
      <c r="BV228" s="602">
        <v>0</v>
      </c>
      <c r="BW228" s="602">
        <v>0</v>
      </c>
      <c r="BX228" s="602">
        <v>0</v>
      </c>
      <c r="BY228" s="602">
        <v>0</v>
      </c>
      <c r="BZ228" s="602">
        <v>0</v>
      </c>
      <c r="CA228" s="602">
        <v>0</v>
      </c>
      <c r="CB228" s="602">
        <v>0</v>
      </c>
      <c r="CC228" s="602">
        <v>0</v>
      </c>
      <c r="CD228" s="602">
        <v>0</v>
      </c>
      <c r="CE228" s="602">
        <v>0</v>
      </c>
      <c r="CF228" s="602">
        <v>0</v>
      </c>
      <c r="CG228" s="602">
        <v>0</v>
      </c>
      <c r="CH228" s="602">
        <v>11107.52</v>
      </c>
      <c r="CI228" s="602">
        <v>11350.160000000002</v>
      </c>
      <c r="CJ228" s="602">
        <v>12809.369999999999</v>
      </c>
      <c r="CK228" s="602">
        <v>12880.14</v>
      </c>
      <c r="CL228" s="602">
        <v>12688.050000000001</v>
      </c>
      <c r="CM228" s="602">
        <v>12664.46</v>
      </c>
      <c r="CN228" s="707">
        <v>12388.12</v>
      </c>
      <c r="CO228" s="602">
        <v>0</v>
      </c>
      <c r="CP228" s="602">
        <v>0</v>
      </c>
      <c r="CQ228" s="602">
        <v>0</v>
      </c>
      <c r="CR228" s="602">
        <v>0</v>
      </c>
      <c r="CS228" s="602">
        <v>0</v>
      </c>
      <c r="CT228" s="602">
        <v>18627.7</v>
      </c>
      <c r="CU228" s="602">
        <v>20300.149999999998</v>
      </c>
      <c r="CV228" s="602">
        <v>0</v>
      </c>
      <c r="CW228" s="602">
        <v>0</v>
      </c>
      <c r="CX228" s="602">
        <v>0</v>
      </c>
      <c r="CY228" s="602">
        <v>0</v>
      </c>
      <c r="CZ228" s="602">
        <v>0</v>
      </c>
    </row>
    <row r="229" spans="1:104" x14ac:dyDescent="0.25">
      <c r="A229" s="183">
        <v>4995</v>
      </c>
      <c r="B229" s="183">
        <v>675421</v>
      </c>
      <c r="C229" s="27">
        <v>1013355</v>
      </c>
      <c r="D229" s="14">
        <v>1730201708</v>
      </c>
      <c r="F229" s="27" t="s">
        <v>1408</v>
      </c>
      <c r="G229" s="12" t="s">
        <v>895</v>
      </c>
      <c r="H229" s="27" t="s">
        <v>1488</v>
      </c>
      <c r="I229" s="12" t="s">
        <v>896</v>
      </c>
      <c r="J229" s="601">
        <v>0</v>
      </c>
      <c r="K229" s="601">
        <v>0</v>
      </c>
      <c r="L229" s="601">
        <v>0</v>
      </c>
      <c r="M229" s="601">
        <v>0</v>
      </c>
      <c r="N229" s="601">
        <v>0</v>
      </c>
      <c r="O229" s="601">
        <v>0</v>
      </c>
      <c r="P229" s="707">
        <v>0</v>
      </c>
      <c r="Q229" s="601">
        <v>0</v>
      </c>
      <c r="R229" s="601">
        <v>0</v>
      </c>
      <c r="S229" s="601">
        <v>0</v>
      </c>
      <c r="T229" s="601">
        <v>0</v>
      </c>
      <c r="U229" s="601">
        <v>0</v>
      </c>
      <c r="V229" s="601">
        <v>0</v>
      </c>
      <c r="W229" s="601">
        <v>0</v>
      </c>
      <c r="X229" s="601">
        <v>0</v>
      </c>
      <c r="Y229" s="601">
        <v>0</v>
      </c>
      <c r="Z229" s="601">
        <v>0</v>
      </c>
      <c r="AA229" s="601">
        <v>0</v>
      </c>
      <c r="AB229" s="601">
        <v>0</v>
      </c>
      <c r="AC229" s="601">
        <v>0</v>
      </c>
      <c r="AD229" s="601">
        <v>0</v>
      </c>
      <c r="AE229" s="601">
        <v>0</v>
      </c>
      <c r="AF229" s="601">
        <v>0</v>
      </c>
      <c r="AG229" s="601">
        <v>0</v>
      </c>
      <c r="AH229" s="601">
        <v>0</v>
      </c>
      <c r="AI229" s="707">
        <v>0</v>
      </c>
      <c r="AJ229" s="601">
        <v>0</v>
      </c>
      <c r="AK229" s="601">
        <v>0</v>
      </c>
      <c r="AL229" s="601">
        <v>0</v>
      </c>
      <c r="AM229" s="601">
        <v>0</v>
      </c>
      <c r="AN229" s="601">
        <v>0</v>
      </c>
      <c r="AO229" s="601">
        <v>11203.5</v>
      </c>
      <c r="AP229" s="601">
        <v>17782.259999999998</v>
      </c>
      <c r="AQ229" s="601">
        <v>0</v>
      </c>
      <c r="AR229" s="601">
        <v>0</v>
      </c>
      <c r="AS229" s="601">
        <v>0</v>
      </c>
      <c r="AT229" s="601">
        <v>0</v>
      </c>
      <c r="AU229" s="601">
        <v>0</v>
      </c>
      <c r="AV229" s="602">
        <v>0</v>
      </c>
      <c r="AW229" s="602">
        <v>0</v>
      </c>
      <c r="AX229" s="602">
        <v>0</v>
      </c>
      <c r="AY229" s="602">
        <v>0</v>
      </c>
      <c r="AZ229" s="602">
        <v>0</v>
      </c>
      <c r="BA229" s="602">
        <v>0</v>
      </c>
      <c r="BB229" s="707">
        <v>0</v>
      </c>
      <c r="BC229" s="602">
        <v>0</v>
      </c>
      <c r="BD229" s="602">
        <v>0</v>
      </c>
      <c r="BE229" s="602">
        <v>0</v>
      </c>
      <c r="BF229" s="602">
        <v>0</v>
      </c>
      <c r="BG229" s="602">
        <v>0</v>
      </c>
      <c r="BH229" s="602">
        <v>14301.000000000002</v>
      </c>
      <c r="BI229" s="602">
        <v>21559.47</v>
      </c>
      <c r="BJ229" s="602">
        <v>0</v>
      </c>
      <c r="BK229" s="602">
        <v>0</v>
      </c>
      <c r="BL229" s="602">
        <v>0</v>
      </c>
      <c r="BM229" s="602">
        <v>0</v>
      </c>
      <c r="BN229" s="602">
        <v>0</v>
      </c>
      <c r="BO229" s="602">
        <v>0</v>
      </c>
      <c r="BP229" s="602">
        <v>0</v>
      </c>
      <c r="BQ229" s="602">
        <v>0</v>
      </c>
      <c r="BR229" s="602">
        <v>0</v>
      </c>
      <c r="BS229" s="602">
        <v>0</v>
      </c>
      <c r="BT229" s="602">
        <v>0</v>
      </c>
      <c r="BU229" s="707">
        <v>0</v>
      </c>
      <c r="BV229" s="602">
        <v>0</v>
      </c>
      <c r="BW229" s="602">
        <v>0</v>
      </c>
      <c r="BX229" s="602">
        <v>0</v>
      </c>
      <c r="BY229" s="602">
        <v>0</v>
      </c>
      <c r="BZ229" s="602">
        <v>0</v>
      </c>
      <c r="CA229" s="602">
        <v>17603.25</v>
      </c>
      <c r="CB229" s="602">
        <v>27906.9</v>
      </c>
      <c r="CC229" s="602">
        <v>0</v>
      </c>
      <c r="CD229" s="602">
        <v>0</v>
      </c>
      <c r="CE229" s="602">
        <v>0</v>
      </c>
      <c r="CF229" s="602">
        <v>0</v>
      </c>
      <c r="CG229" s="602">
        <v>0</v>
      </c>
      <c r="CH229" s="602">
        <v>0</v>
      </c>
      <c r="CI229" s="602">
        <v>0</v>
      </c>
      <c r="CJ229" s="602">
        <v>0</v>
      </c>
      <c r="CK229" s="602">
        <v>0</v>
      </c>
      <c r="CL229" s="602">
        <v>0</v>
      </c>
      <c r="CM229" s="602">
        <v>0</v>
      </c>
      <c r="CN229" s="707">
        <v>0</v>
      </c>
      <c r="CO229" s="602">
        <v>0</v>
      </c>
      <c r="CP229" s="602">
        <v>0</v>
      </c>
      <c r="CQ229" s="602">
        <v>0</v>
      </c>
      <c r="CR229" s="602">
        <v>0</v>
      </c>
      <c r="CS229" s="602">
        <v>0</v>
      </c>
      <c r="CT229" s="602">
        <v>0</v>
      </c>
      <c r="CU229" s="602">
        <v>0</v>
      </c>
      <c r="CV229" s="602">
        <v>0</v>
      </c>
      <c r="CW229" s="602">
        <v>0</v>
      </c>
      <c r="CX229" s="602">
        <v>0</v>
      </c>
      <c r="CY229" s="602">
        <v>0</v>
      </c>
      <c r="CZ229" s="602">
        <v>0</v>
      </c>
    </row>
    <row r="230" spans="1:104" x14ac:dyDescent="0.25">
      <c r="A230" s="183">
        <v>4811</v>
      </c>
      <c r="B230" s="183">
        <v>675423</v>
      </c>
      <c r="C230" s="27">
        <v>1026516</v>
      </c>
      <c r="D230" s="14">
        <v>1326436189</v>
      </c>
      <c r="F230" s="27" t="s">
        <v>1279</v>
      </c>
      <c r="G230" s="12" t="s">
        <v>831</v>
      </c>
      <c r="H230" s="27" t="s">
        <v>1376</v>
      </c>
      <c r="I230" s="12" t="s">
        <v>832</v>
      </c>
      <c r="J230" s="601">
        <v>22429.119999999999</v>
      </c>
      <c r="K230" s="601">
        <v>21962.639999999996</v>
      </c>
      <c r="L230" s="601">
        <v>24771.039999999997</v>
      </c>
      <c r="M230" s="601">
        <v>25504.079999999998</v>
      </c>
      <c r="N230" s="601">
        <v>24133.199999999997</v>
      </c>
      <c r="O230" s="601">
        <v>24913.839999999997</v>
      </c>
      <c r="P230" s="707">
        <v>23714.32</v>
      </c>
      <c r="Q230" s="601">
        <v>0</v>
      </c>
      <c r="R230" s="601">
        <v>0</v>
      </c>
      <c r="S230" s="601">
        <v>0</v>
      </c>
      <c r="T230" s="601">
        <v>0</v>
      </c>
      <c r="U230" s="601">
        <v>0</v>
      </c>
      <c r="V230" s="601">
        <v>65602.949999999983</v>
      </c>
      <c r="W230" s="601">
        <v>71007.009999999995</v>
      </c>
      <c r="X230" s="601">
        <v>0</v>
      </c>
      <c r="Y230" s="601">
        <v>0</v>
      </c>
      <c r="Z230" s="601">
        <v>0</v>
      </c>
      <c r="AA230" s="601">
        <v>0</v>
      </c>
      <c r="AB230" s="601">
        <v>0</v>
      </c>
      <c r="AC230" s="601">
        <v>0</v>
      </c>
      <c r="AD230" s="601">
        <v>0</v>
      </c>
      <c r="AE230" s="601">
        <v>0</v>
      </c>
      <c r="AF230" s="601">
        <v>0</v>
      </c>
      <c r="AG230" s="601">
        <v>0</v>
      </c>
      <c r="AH230" s="601">
        <v>0</v>
      </c>
      <c r="AI230" s="707">
        <v>0</v>
      </c>
      <c r="AJ230" s="601">
        <v>0</v>
      </c>
      <c r="AK230" s="601">
        <v>0</v>
      </c>
      <c r="AL230" s="601">
        <v>0</v>
      </c>
      <c r="AM230" s="601">
        <v>0</v>
      </c>
      <c r="AN230" s="601">
        <v>0</v>
      </c>
      <c r="AO230" s="601">
        <v>0</v>
      </c>
      <c r="AP230" s="601">
        <v>0</v>
      </c>
      <c r="AQ230" s="601">
        <v>0</v>
      </c>
      <c r="AR230" s="601">
        <v>0</v>
      </c>
      <c r="AS230" s="601">
        <v>0</v>
      </c>
      <c r="AT230" s="601">
        <v>0</v>
      </c>
      <c r="AU230" s="601">
        <v>0</v>
      </c>
      <c r="AV230" s="602">
        <v>14365.679999999998</v>
      </c>
      <c r="AW230" s="602">
        <v>13880.16</v>
      </c>
      <c r="AX230" s="602">
        <v>15774.64</v>
      </c>
      <c r="AY230" s="602">
        <v>15898.4</v>
      </c>
      <c r="AZ230" s="602">
        <v>15260.56</v>
      </c>
      <c r="BA230" s="602">
        <v>14594.16</v>
      </c>
      <c r="BB230" s="707">
        <v>14575.119999999999</v>
      </c>
      <c r="BC230" s="602">
        <v>0</v>
      </c>
      <c r="BD230" s="602">
        <v>0</v>
      </c>
      <c r="BE230" s="602">
        <v>0</v>
      </c>
      <c r="BF230" s="602">
        <v>0</v>
      </c>
      <c r="BG230" s="602">
        <v>0</v>
      </c>
      <c r="BH230" s="602">
        <v>41754.719999999994</v>
      </c>
      <c r="BI230" s="602">
        <v>43580.299999999988</v>
      </c>
      <c r="BJ230" s="602">
        <v>0</v>
      </c>
      <c r="BK230" s="602">
        <v>0</v>
      </c>
      <c r="BL230" s="602">
        <v>0</v>
      </c>
      <c r="BM230" s="602">
        <v>0</v>
      </c>
      <c r="BN230" s="602">
        <v>0</v>
      </c>
      <c r="BO230" s="602">
        <v>0</v>
      </c>
      <c r="BP230" s="602">
        <v>0</v>
      </c>
      <c r="BQ230" s="602">
        <v>0</v>
      </c>
      <c r="BR230" s="602">
        <v>0</v>
      </c>
      <c r="BS230" s="602">
        <v>0</v>
      </c>
      <c r="BT230" s="602">
        <v>0</v>
      </c>
      <c r="BU230" s="707">
        <v>0</v>
      </c>
      <c r="BV230" s="602">
        <v>0</v>
      </c>
      <c r="BW230" s="602">
        <v>0</v>
      </c>
      <c r="BX230" s="602">
        <v>0</v>
      </c>
      <c r="BY230" s="602">
        <v>0</v>
      </c>
      <c r="BZ230" s="602">
        <v>0</v>
      </c>
      <c r="CA230" s="602">
        <v>0</v>
      </c>
      <c r="CB230" s="602">
        <v>0</v>
      </c>
      <c r="CC230" s="602">
        <v>0</v>
      </c>
      <c r="CD230" s="602">
        <v>0</v>
      </c>
      <c r="CE230" s="602">
        <v>0</v>
      </c>
      <c r="CF230" s="602">
        <v>0</v>
      </c>
      <c r="CG230" s="602">
        <v>0</v>
      </c>
      <c r="CH230" s="602">
        <v>31377.919999999998</v>
      </c>
      <c r="CI230" s="602">
        <v>32063.360000000001</v>
      </c>
      <c r="CJ230" s="602">
        <v>36185.519999999997</v>
      </c>
      <c r="CK230" s="602">
        <v>36385.440000000002</v>
      </c>
      <c r="CL230" s="602">
        <v>35842.800000000003</v>
      </c>
      <c r="CM230" s="602">
        <v>35776.160000000003</v>
      </c>
      <c r="CN230" s="707">
        <v>34995.519999999997</v>
      </c>
      <c r="CO230" s="602">
        <v>0</v>
      </c>
      <c r="CP230" s="602">
        <v>0</v>
      </c>
      <c r="CQ230" s="602">
        <v>0</v>
      </c>
      <c r="CR230" s="602">
        <v>0</v>
      </c>
      <c r="CS230" s="602">
        <v>0</v>
      </c>
      <c r="CT230" s="602">
        <v>94498.95</v>
      </c>
      <c r="CU230" s="602">
        <v>102869.54999999999</v>
      </c>
      <c r="CV230" s="602">
        <v>0</v>
      </c>
      <c r="CW230" s="602">
        <v>0</v>
      </c>
      <c r="CX230" s="602">
        <v>0</v>
      </c>
      <c r="CY230" s="602">
        <v>0</v>
      </c>
      <c r="CZ230" s="602">
        <v>0</v>
      </c>
    </row>
    <row r="231" spans="1:104" x14ac:dyDescent="0.25">
      <c r="A231" s="183">
        <v>5079</v>
      </c>
      <c r="B231" s="183">
        <v>675424</v>
      </c>
      <c r="C231" s="27">
        <v>1021254</v>
      </c>
      <c r="D231" s="14">
        <v>1891049466</v>
      </c>
      <c r="F231" s="27" t="s">
        <v>1296</v>
      </c>
      <c r="G231" s="12" t="s">
        <v>944</v>
      </c>
      <c r="H231" s="27" t="s">
        <v>1295</v>
      </c>
      <c r="I231" s="12" t="s">
        <v>945</v>
      </c>
      <c r="J231" s="601">
        <v>0</v>
      </c>
      <c r="K231" s="601">
        <v>0</v>
      </c>
      <c r="L231" s="601">
        <v>0</v>
      </c>
      <c r="M231" s="601">
        <v>0</v>
      </c>
      <c r="N231" s="601">
        <v>0</v>
      </c>
      <c r="O231" s="601">
        <v>0</v>
      </c>
      <c r="P231" s="707">
        <v>0</v>
      </c>
      <c r="Q231" s="601">
        <v>0</v>
      </c>
      <c r="R231" s="601">
        <v>0</v>
      </c>
      <c r="S231" s="601">
        <v>0</v>
      </c>
      <c r="T231" s="601">
        <v>0</v>
      </c>
      <c r="U231" s="601">
        <v>0</v>
      </c>
      <c r="V231" s="601">
        <v>0</v>
      </c>
      <c r="W231" s="601">
        <v>0</v>
      </c>
      <c r="X231" s="601">
        <v>0</v>
      </c>
      <c r="Y231" s="601">
        <v>0</v>
      </c>
      <c r="Z231" s="601">
        <v>0</v>
      </c>
      <c r="AA231" s="601">
        <v>0</v>
      </c>
      <c r="AB231" s="601">
        <v>0</v>
      </c>
      <c r="AC231" s="601">
        <v>9716.3399999999983</v>
      </c>
      <c r="AD231" s="601">
        <v>9748.4999999999982</v>
      </c>
      <c r="AE231" s="601">
        <v>10367.58</v>
      </c>
      <c r="AF231" s="601">
        <v>10435.919999999998</v>
      </c>
      <c r="AG231" s="601">
        <v>10242.959999999999</v>
      </c>
      <c r="AH231" s="601">
        <v>10222.859999999999</v>
      </c>
      <c r="AI231" s="707">
        <v>10031.82</v>
      </c>
      <c r="AJ231" s="601">
        <v>0</v>
      </c>
      <c r="AK231" s="601">
        <v>0</v>
      </c>
      <c r="AL231" s="601">
        <v>0</v>
      </c>
      <c r="AM231" s="601">
        <v>0</v>
      </c>
      <c r="AN231" s="601">
        <v>0</v>
      </c>
      <c r="AO231" s="601">
        <v>28496.639999999999</v>
      </c>
      <c r="AP231" s="601">
        <v>29591.55</v>
      </c>
      <c r="AQ231" s="601">
        <v>0</v>
      </c>
      <c r="AR231" s="601">
        <v>0</v>
      </c>
      <c r="AS231" s="601">
        <v>0</v>
      </c>
      <c r="AT231" s="601">
        <v>0</v>
      </c>
      <c r="AU231" s="601">
        <v>0</v>
      </c>
      <c r="AV231" s="602">
        <v>0</v>
      </c>
      <c r="AW231" s="602">
        <v>0</v>
      </c>
      <c r="AX231" s="602">
        <v>0</v>
      </c>
      <c r="AY231" s="602">
        <v>0</v>
      </c>
      <c r="AZ231" s="602">
        <v>0</v>
      </c>
      <c r="BA231" s="602">
        <v>0</v>
      </c>
      <c r="BB231" s="707">
        <v>0</v>
      </c>
      <c r="BC231" s="602">
        <v>0</v>
      </c>
      <c r="BD231" s="602">
        <v>0</v>
      </c>
      <c r="BE231" s="602">
        <v>0</v>
      </c>
      <c r="BF231" s="602">
        <v>0</v>
      </c>
      <c r="BG231" s="602">
        <v>0</v>
      </c>
      <c r="BH231" s="602">
        <v>0</v>
      </c>
      <c r="BI231" s="602">
        <v>0</v>
      </c>
      <c r="BJ231" s="602">
        <v>0</v>
      </c>
      <c r="BK231" s="602">
        <v>0</v>
      </c>
      <c r="BL231" s="602">
        <v>0</v>
      </c>
      <c r="BM231" s="602">
        <v>0</v>
      </c>
      <c r="BN231" s="602">
        <v>0</v>
      </c>
      <c r="BO231" s="602">
        <v>0</v>
      </c>
      <c r="BP231" s="602">
        <v>0</v>
      </c>
      <c r="BQ231" s="602">
        <v>0</v>
      </c>
      <c r="BR231" s="602">
        <v>0</v>
      </c>
      <c r="BS231" s="602">
        <v>0</v>
      </c>
      <c r="BT231" s="602">
        <v>0</v>
      </c>
      <c r="BU231" s="707">
        <v>0</v>
      </c>
      <c r="BV231" s="602">
        <v>0</v>
      </c>
      <c r="BW231" s="602">
        <v>0</v>
      </c>
      <c r="BX231" s="602">
        <v>0</v>
      </c>
      <c r="BY231" s="602">
        <v>0</v>
      </c>
      <c r="BZ231" s="602">
        <v>0</v>
      </c>
      <c r="CA231" s="602">
        <v>0</v>
      </c>
      <c r="CB231" s="602">
        <v>0</v>
      </c>
      <c r="CC231" s="602">
        <v>0</v>
      </c>
      <c r="CD231" s="602">
        <v>0</v>
      </c>
      <c r="CE231" s="602">
        <v>0</v>
      </c>
      <c r="CF231" s="602">
        <v>0</v>
      </c>
      <c r="CG231" s="602">
        <v>0</v>
      </c>
      <c r="CH231" s="602">
        <v>13290.119999999999</v>
      </c>
      <c r="CI231" s="602">
        <v>13780.56</v>
      </c>
      <c r="CJ231" s="602">
        <v>14379.539999999999</v>
      </c>
      <c r="CK231" s="602">
        <v>14656.92</v>
      </c>
      <c r="CL231" s="602">
        <v>14584.559999999998</v>
      </c>
      <c r="CM231" s="602">
        <v>14419.739999999998</v>
      </c>
      <c r="CN231" s="707">
        <v>14106.9</v>
      </c>
      <c r="CO231" s="602">
        <v>0</v>
      </c>
      <c r="CP231" s="602">
        <v>0</v>
      </c>
      <c r="CQ231" s="602">
        <v>0</v>
      </c>
      <c r="CR231" s="602">
        <v>0</v>
      </c>
      <c r="CS231" s="602">
        <v>0</v>
      </c>
      <c r="CT231" s="602">
        <v>39594.239999999998</v>
      </c>
      <c r="CU231" s="602">
        <v>41810.61</v>
      </c>
      <c r="CV231" s="602">
        <v>0</v>
      </c>
      <c r="CW231" s="602">
        <v>0</v>
      </c>
      <c r="CX231" s="602">
        <v>0</v>
      </c>
      <c r="CY231" s="602">
        <v>0</v>
      </c>
      <c r="CZ231" s="602">
        <v>0</v>
      </c>
    </row>
    <row r="232" spans="1:104" x14ac:dyDescent="0.25">
      <c r="A232" s="183">
        <v>4737</v>
      </c>
      <c r="B232" s="183">
        <v>675428</v>
      </c>
      <c r="C232" s="27">
        <v>1026578</v>
      </c>
      <c r="D232" s="14">
        <v>1831210103</v>
      </c>
      <c r="F232" s="27" t="s">
        <v>1267</v>
      </c>
      <c r="G232" s="12" t="s">
        <v>796</v>
      </c>
      <c r="H232" s="27" t="s">
        <v>1351</v>
      </c>
      <c r="I232" s="12" t="s">
        <v>797</v>
      </c>
      <c r="J232" s="601">
        <v>8063.25</v>
      </c>
      <c r="K232" s="601">
        <v>8344.43</v>
      </c>
      <c r="L232" s="601">
        <v>8303.08</v>
      </c>
      <c r="M232" s="601">
        <v>8377.51</v>
      </c>
      <c r="N232" s="601">
        <v>8791.01</v>
      </c>
      <c r="O232" s="601">
        <v>8245.19</v>
      </c>
      <c r="P232" s="707">
        <v>7635.89</v>
      </c>
      <c r="Q232" s="601">
        <v>0</v>
      </c>
      <c r="R232" s="601">
        <v>0</v>
      </c>
      <c r="S232" s="601">
        <v>0</v>
      </c>
      <c r="T232" s="601">
        <v>0</v>
      </c>
      <c r="U232" s="601">
        <v>0</v>
      </c>
      <c r="V232" s="601">
        <v>23396.04</v>
      </c>
      <c r="W232" s="601">
        <v>19085.689999999999</v>
      </c>
      <c r="X232" s="601">
        <v>0</v>
      </c>
      <c r="Y232" s="601">
        <v>0</v>
      </c>
      <c r="Z232" s="601">
        <v>0</v>
      </c>
      <c r="AA232" s="601">
        <v>0</v>
      </c>
      <c r="AB232" s="601">
        <v>0</v>
      </c>
      <c r="AC232" s="601">
        <v>0</v>
      </c>
      <c r="AD232" s="601">
        <v>0</v>
      </c>
      <c r="AE232" s="601">
        <v>0</v>
      </c>
      <c r="AF232" s="601">
        <v>0</v>
      </c>
      <c r="AG232" s="601">
        <v>0</v>
      </c>
      <c r="AH232" s="601">
        <v>0</v>
      </c>
      <c r="AI232" s="707">
        <v>0</v>
      </c>
      <c r="AJ232" s="601">
        <v>0</v>
      </c>
      <c r="AK232" s="601">
        <v>0</v>
      </c>
      <c r="AL232" s="601">
        <v>0</v>
      </c>
      <c r="AM232" s="601">
        <v>0</v>
      </c>
      <c r="AN232" s="601">
        <v>0</v>
      </c>
      <c r="AO232" s="601">
        <v>0</v>
      </c>
      <c r="AP232" s="601">
        <v>0</v>
      </c>
      <c r="AQ232" s="601">
        <v>0</v>
      </c>
      <c r="AR232" s="601">
        <v>0</v>
      </c>
      <c r="AS232" s="601">
        <v>0</v>
      </c>
      <c r="AT232" s="601">
        <v>0</v>
      </c>
      <c r="AU232" s="601">
        <v>0</v>
      </c>
      <c r="AV232" s="602">
        <v>10701.38</v>
      </c>
      <c r="AW232" s="602">
        <v>10883.32</v>
      </c>
      <c r="AX232" s="602">
        <v>11362.98</v>
      </c>
      <c r="AY232" s="602">
        <v>11660.7</v>
      </c>
      <c r="AZ232" s="602">
        <v>11528.38</v>
      </c>
      <c r="BA232" s="602">
        <v>11032.18</v>
      </c>
      <c r="BB232" s="707">
        <v>10883.78</v>
      </c>
      <c r="BC232" s="602">
        <v>0</v>
      </c>
      <c r="BD232" s="602">
        <v>0</v>
      </c>
      <c r="BE232" s="602">
        <v>0</v>
      </c>
      <c r="BF232" s="602">
        <v>0</v>
      </c>
      <c r="BG232" s="602">
        <v>0</v>
      </c>
      <c r="BH232" s="602">
        <v>31194.719999999998</v>
      </c>
      <c r="BI232" s="602">
        <v>25626.040000000005</v>
      </c>
      <c r="BJ232" s="602">
        <v>0</v>
      </c>
      <c r="BK232" s="602">
        <v>0</v>
      </c>
      <c r="BL232" s="602">
        <v>0</v>
      </c>
      <c r="BM232" s="602">
        <v>0</v>
      </c>
      <c r="BN232" s="602">
        <v>0</v>
      </c>
      <c r="BO232" s="602">
        <v>15266.42</v>
      </c>
      <c r="BP232" s="602">
        <v>16159.579999999998</v>
      </c>
      <c r="BQ232" s="602">
        <v>17565.48</v>
      </c>
      <c r="BR232" s="602">
        <v>18144.379999999997</v>
      </c>
      <c r="BS232" s="602">
        <v>17143.71</v>
      </c>
      <c r="BT232" s="602">
        <v>17962.439999999999</v>
      </c>
      <c r="BU232" s="707">
        <v>17436.97</v>
      </c>
      <c r="BV232" s="602">
        <v>0</v>
      </c>
      <c r="BW232" s="602">
        <v>0</v>
      </c>
      <c r="BX232" s="602">
        <v>0</v>
      </c>
      <c r="BY232" s="602">
        <v>0</v>
      </c>
      <c r="BZ232" s="602">
        <v>0</v>
      </c>
      <c r="CA232" s="602">
        <v>46384.92</v>
      </c>
      <c r="CB232" s="602">
        <v>39977.67</v>
      </c>
      <c r="CC232" s="602">
        <v>0</v>
      </c>
      <c r="CD232" s="602">
        <v>0</v>
      </c>
      <c r="CE232" s="602">
        <v>0</v>
      </c>
      <c r="CF232" s="602">
        <v>0</v>
      </c>
      <c r="CG232" s="602">
        <v>0</v>
      </c>
      <c r="CH232" s="602">
        <v>0</v>
      </c>
      <c r="CI232" s="602">
        <v>0</v>
      </c>
      <c r="CJ232" s="602">
        <v>0</v>
      </c>
      <c r="CK232" s="602">
        <v>0</v>
      </c>
      <c r="CL232" s="602">
        <v>0</v>
      </c>
      <c r="CM232" s="602">
        <v>0</v>
      </c>
      <c r="CN232" s="707">
        <v>0</v>
      </c>
      <c r="CO232" s="602">
        <v>0</v>
      </c>
      <c r="CP232" s="602">
        <v>0</v>
      </c>
      <c r="CQ232" s="602">
        <v>0</v>
      </c>
      <c r="CR232" s="602">
        <v>0</v>
      </c>
      <c r="CS232" s="602">
        <v>0</v>
      </c>
      <c r="CT232" s="602">
        <v>0</v>
      </c>
      <c r="CU232" s="602">
        <v>0</v>
      </c>
      <c r="CV232" s="602">
        <v>0</v>
      </c>
      <c r="CW232" s="602">
        <v>0</v>
      </c>
      <c r="CX232" s="602">
        <v>0</v>
      </c>
      <c r="CY232" s="602">
        <v>0</v>
      </c>
      <c r="CZ232" s="602">
        <v>0</v>
      </c>
    </row>
    <row r="233" spans="1:104" x14ac:dyDescent="0.25">
      <c r="A233" s="183">
        <v>4354</v>
      </c>
      <c r="B233" s="183">
        <v>675437</v>
      </c>
      <c r="C233" s="27">
        <v>1017866</v>
      </c>
      <c r="D233" s="14">
        <v>1396071759</v>
      </c>
      <c r="F233" s="27" t="s">
        <v>1267</v>
      </c>
      <c r="G233" s="12" t="s">
        <v>638</v>
      </c>
      <c r="H233" s="27" t="s">
        <v>1493</v>
      </c>
      <c r="I233" s="12" t="s">
        <v>639</v>
      </c>
      <c r="J233" s="601">
        <v>0</v>
      </c>
      <c r="K233" s="601">
        <v>0</v>
      </c>
      <c r="L233" s="601">
        <v>0</v>
      </c>
      <c r="M233" s="601">
        <v>0</v>
      </c>
      <c r="N233" s="601">
        <v>0</v>
      </c>
      <c r="O233" s="601">
        <v>0</v>
      </c>
      <c r="P233" s="707">
        <v>0</v>
      </c>
      <c r="Q233" s="601">
        <v>0</v>
      </c>
      <c r="R233" s="601">
        <v>0</v>
      </c>
      <c r="S233" s="601">
        <v>0</v>
      </c>
      <c r="T233" s="601">
        <v>0</v>
      </c>
      <c r="U233" s="601">
        <v>0</v>
      </c>
      <c r="V233" s="601">
        <v>26055.360000000001</v>
      </c>
      <c r="W233" s="601">
        <v>20474.240000000002</v>
      </c>
      <c r="X233" s="601">
        <v>0</v>
      </c>
      <c r="Y233" s="601">
        <v>0</v>
      </c>
      <c r="Z233" s="601">
        <v>0</v>
      </c>
      <c r="AA233" s="601">
        <v>0</v>
      </c>
      <c r="AB233" s="601">
        <v>0</v>
      </c>
      <c r="AC233" s="601">
        <v>0</v>
      </c>
      <c r="AD233" s="601">
        <v>0</v>
      </c>
      <c r="AE233" s="601">
        <v>0</v>
      </c>
      <c r="AF233" s="601">
        <v>0</v>
      </c>
      <c r="AG233" s="601">
        <v>0</v>
      </c>
      <c r="AH233" s="601">
        <v>0</v>
      </c>
      <c r="AI233" s="707">
        <v>0</v>
      </c>
      <c r="AJ233" s="601">
        <v>0</v>
      </c>
      <c r="AK233" s="601">
        <v>0</v>
      </c>
      <c r="AL233" s="601">
        <v>0</v>
      </c>
      <c r="AM233" s="601">
        <v>0</v>
      </c>
      <c r="AN233" s="601">
        <v>0</v>
      </c>
      <c r="AO233" s="601">
        <v>0</v>
      </c>
      <c r="AP233" s="601">
        <v>0</v>
      </c>
      <c r="AQ233" s="601">
        <v>0</v>
      </c>
      <c r="AR233" s="601">
        <v>0</v>
      </c>
      <c r="AS233" s="601">
        <v>0</v>
      </c>
      <c r="AT233" s="601">
        <v>0</v>
      </c>
      <c r="AU233" s="601">
        <v>0</v>
      </c>
      <c r="AV233" s="602">
        <v>0</v>
      </c>
      <c r="AW233" s="602">
        <v>0</v>
      </c>
      <c r="AX233" s="602">
        <v>0</v>
      </c>
      <c r="AY233" s="602">
        <v>0</v>
      </c>
      <c r="AZ233" s="602">
        <v>0</v>
      </c>
      <c r="BA233" s="602">
        <v>0</v>
      </c>
      <c r="BB233" s="707">
        <v>0</v>
      </c>
      <c r="BC233" s="602">
        <v>0</v>
      </c>
      <c r="BD233" s="602">
        <v>0</v>
      </c>
      <c r="BE233" s="602">
        <v>0</v>
      </c>
      <c r="BF233" s="602">
        <v>0</v>
      </c>
      <c r="BG233" s="602">
        <v>0</v>
      </c>
      <c r="BH233" s="602">
        <v>34740.479999999996</v>
      </c>
      <c r="BI233" s="602">
        <v>27475.759999999998</v>
      </c>
      <c r="BJ233" s="602">
        <v>0</v>
      </c>
      <c r="BK233" s="602">
        <v>0</v>
      </c>
      <c r="BL233" s="602">
        <v>0</v>
      </c>
      <c r="BM233" s="602">
        <v>0</v>
      </c>
      <c r="BN233" s="602">
        <v>0</v>
      </c>
      <c r="BO233" s="602">
        <v>0</v>
      </c>
      <c r="BP233" s="602">
        <v>0</v>
      </c>
      <c r="BQ233" s="602">
        <v>0</v>
      </c>
      <c r="BR233" s="602">
        <v>0</v>
      </c>
      <c r="BS233" s="602">
        <v>0</v>
      </c>
      <c r="BT233" s="602">
        <v>0</v>
      </c>
      <c r="BU233" s="707">
        <v>0</v>
      </c>
      <c r="BV233" s="602">
        <v>0</v>
      </c>
      <c r="BW233" s="602">
        <v>0</v>
      </c>
      <c r="BX233" s="602">
        <v>0</v>
      </c>
      <c r="BY233" s="602">
        <v>0</v>
      </c>
      <c r="BZ233" s="602">
        <v>0</v>
      </c>
      <c r="CA233" s="602">
        <v>51657.280000000013</v>
      </c>
      <c r="CB233" s="602">
        <v>42883.520000000004</v>
      </c>
      <c r="CC233" s="602">
        <v>0</v>
      </c>
      <c r="CD233" s="602">
        <v>0</v>
      </c>
      <c r="CE233" s="602">
        <v>0</v>
      </c>
      <c r="CF233" s="602">
        <v>0</v>
      </c>
      <c r="CG233" s="602">
        <v>0</v>
      </c>
      <c r="CH233" s="602">
        <v>0</v>
      </c>
      <c r="CI233" s="602">
        <v>0</v>
      </c>
      <c r="CJ233" s="602">
        <v>0</v>
      </c>
      <c r="CK233" s="602">
        <v>0</v>
      </c>
      <c r="CL233" s="602">
        <v>0</v>
      </c>
      <c r="CM233" s="602">
        <v>0</v>
      </c>
      <c r="CN233" s="707">
        <v>0</v>
      </c>
      <c r="CO233" s="602">
        <v>0</v>
      </c>
      <c r="CP233" s="602">
        <v>0</v>
      </c>
      <c r="CQ233" s="602">
        <v>0</v>
      </c>
      <c r="CR233" s="602">
        <v>0</v>
      </c>
      <c r="CS233" s="602">
        <v>0</v>
      </c>
      <c r="CT233" s="602">
        <v>0</v>
      </c>
      <c r="CU233" s="602">
        <v>0</v>
      </c>
      <c r="CV233" s="602">
        <v>0</v>
      </c>
      <c r="CW233" s="602">
        <v>0</v>
      </c>
      <c r="CX233" s="602">
        <v>0</v>
      </c>
      <c r="CY233" s="602">
        <v>0</v>
      </c>
      <c r="CZ233" s="602">
        <v>0</v>
      </c>
    </row>
    <row r="234" spans="1:104" x14ac:dyDescent="0.25">
      <c r="A234" s="183">
        <v>4390</v>
      </c>
      <c r="B234" s="183">
        <v>675438</v>
      </c>
      <c r="C234" s="27">
        <v>1026252</v>
      </c>
      <c r="D234" s="14">
        <v>1609997279</v>
      </c>
      <c r="F234" s="27" t="s">
        <v>1274</v>
      </c>
      <c r="G234" s="12" t="s">
        <v>656</v>
      </c>
      <c r="H234" s="27" t="s">
        <v>1401</v>
      </c>
      <c r="I234" s="12" t="s">
        <v>657</v>
      </c>
      <c r="J234" s="601">
        <v>0</v>
      </c>
      <c r="K234" s="601">
        <v>0</v>
      </c>
      <c r="L234" s="601">
        <v>0</v>
      </c>
      <c r="M234" s="601">
        <v>0</v>
      </c>
      <c r="N234" s="601">
        <v>0</v>
      </c>
      <c r="O234" s="601">
        <v>0</v>
      </c>
      <c r="P234" s="707">
        <v>0</v>
      </c>
      <c r="Q234" s="601">
        <v>0</v>
      </c>
      <c r="R234" s="601">
        <v>0</v>
      </c>
      <c r="S234" s="601">
        <v>0</v>
      </c>
      <c r="T234" s="601">
        <v>0</v>
      </c>
      <c r="U234" s="601">
        <v>0</v>
      </c>
      <c r="V234" s="601">
        <v>0</v>
      </c>
      <c r="W234" s="601">
        <v>0</v>
      </c>
      <c r="X234" s="601">
        <v>0</v>
      </c>
      <c r="Y234" s="601">
        <v>0</v>
      </c>
      <c r="Z234" s="601">
        <v>0</v>
      </c>
      <c r="AA234" s="601">
        <v>0</v>
      </c>
      <c r="AB234" s="601">
        <v>0</v>
      </c>
      <c r="AC234" s="601">
        <v>0</v>
      </c>
      <c r="AD234" s="601">
        <v>0</v>
      </c>
      <c r="AE234" s="601">
        <v>0</v>
      </c>
      <c r="AF234" s="601">
        <v>0</v>
      </c>
      <c r="AG234" s="601">
        <v>0</v>
      </c>
      <c r="AH234" s="601">
        <v>0</v>
      </c>
      <c r="AI234" s="707">
        <v>0</v>
      </c>
      <c r="AJ234" s="601">
        <v>0</v>
      </c>
      <c r="AK234" s="601">
        <v>0</v>
      </c>
      <c r="AL234" s="601">
        <v>0</v>
      </c>
      <c r="AM234" s="601">
        <v>0</v>
      </c>
      <c r="AN234" s="601">
        <v>0</v>
      </c>
      <c r="AO234" s="601">
        <v>0</v>
      </c>
      <c r="AP234" s="601">
        <v>0</v>
      </c>
      <c r="AQ234" s="601">
        <v>0</v>
      </c>
      <c r="AR234" s="601">
        <v>0</v>
      </c>
      <c r="AS234" s="601">
        <v>0</v>
      </c>
      <c r="AT234" s="601">
        <v>0</v>
      </c>
      <c r="AU234" s="601">
        <v>0</v>
      </c>
      <c r="AV234" s="602">
        <v>0</v>
      </c>
      <c r="AW234" s="602">
        <v>0</v>
      </c>
      <c r="AX234" s="602">
        <v>0</v>
      </c>
      <c r="AY234" s="602">
        <v>0</v>
      </c>
      <c r="AZ234" s="602">
        <v>0</v>
      </c>
      <c r="BA234" s="602">
        <v>0</v>
      </c>
      <c r="BB234" s="707">
        <v>0</v>
      </c>
      <c r="BC234" s="602">
        <v>0</v>
      </c>
      <c r="BD234" s="602">
        <v>0</v>
      </c>
      <c r="BE234" s="602">
        <v>0</v>
      </c>
      <c r="BF234" s="602">
        <v>0</v>
      </c>
      <c r="BG234" s="602">
        <v>0</v>
      </c>
      <c r="BH234" s="602">
        <v>0</v>
      </c>
      <c r="BI234" s="602">
        <v>0</v>
      </c>
      <c r="BJ234" s="602">
        <v>0</v>
      </c>
      <c r="BK234" s="602">
        <v>0</v>
      </c>
      <c r="BL234" s="602">
        <v>0</v>
      </c>
      <c r="BM234" s="602">
        <v>0</v>
      </c>
      <c r="BN234" s="602">
        <v>0</v>
      </c>
      <c r="BO234" s="602">
        <v>23776.71</v>
      </c>
      <c r="BP234" s="602">
        <v>23471.730000000003</v>
      </c>
      <c r="BQ234" s="602">
        <v>26380.77</v>
      </c>
      <c r="BR234" s="602">
        <v>25712.160000000003</v>
      </c>
      <c r="BS234" s="602">
        <v>25407.18</v>
      </c>
      <c r="BT234" s="602">
        <v>25055.280000000002</v>
      </c>
      <c r="BU234" s="707">
        <v>24423.659999999996</v>
      </c>
      <c r="BV234" s="602">
        <v>0</v>
      </c>
      <c r="BW234" s="602">
        <v>0</v>
      </c>
      <c r="BX234" s="602">
        <v>0</v>
      </c>
      <c r="BY234" s="602">
        <v>0</v>
      </c>
      <c r="BZ234" s="602">
        <v>0</v>
      </c>
      <c r="CA234" s="602">
        <v>69800.239999999991</v>
      </c>
      <c r="CB234" s="602">
        <v>56986.64</v>
      </c>
      <c r="CC234" s="602">
        <v>0</v>
      </c>
      <c r="CD234" s="602">
        <v>0</v>
      </c>
      <c r="CE234" s="602">
        <v>0</v>
      </c>
      <c r="CF234" s="602">
        <v>0</v>
      </c>
      <c r="CG234" s="602">
        <v>0</v>
      </c>
      <c r="CH234" s="602">
        <v>28761.960000000003</v>
      </c>
      <c r="CI234" s="602">
        <v>28292.760000000002</v>
      </c>
      <c r="CJ234" s="602">
        <v>30920.28</v>
      </c>
      <c r="CK234" s="602">
        <v>30767.79</v>
      </c>
      <c r="CL234" s="602">
        <v>30181.29</v>
      </c>
      <c r="CM234" s="602">
        <v>29923.23</v>
      </c>
      <c r="CN234" s="707">
        <v>29337.57</v>
      </c>
      <c r="CO234" s="602">
        <v>0</v>
      </c>
      <c r="CP234" s="602">
        <v>0</v>
      </c>
      <c r="CQ234" s="602">
        <v>0</v>
      </c>
      <c r="CR234" s="602">
        <v>0</v>
      </c>
      <c r="CS234" s="602">
        <v>0</v>
      </c>
      <c r="CT234" s="602">
        <v>83399.999999999985</v>
      </c>
      <c r="CU234" s="602">
        <v>68144.259999999995</v>
      </c>
      <c r="CV234" s="602">
        <v>0</v>
      </c>
      <c r="CW234" s="602">
        <v>0</v>
      </c>
      <c r="CX234" s="602">
        <v>0</v>
      </c>
      <c r="CY234" s="602">
        <v>0</v>
      </c>
      <c r="CZ234" s="602">
        <v>0</v>
      </c>
    </row>
    <row r="235" spans="1:104" x14ac:dyDescent="0.25">
      <c r="A235" s="183">
        <v>4335</v>
      </c>
      <c r="B235" s="183">
        <v>675441</v>
      </c>
      <c r="C235" s="27">
        <v>1026715</v>
      </c>
      <c r="D235" s="14">
        <v>1235529462</v>
      </c>
      <c r="F235" s="27" t="s">
        <v>1296</v>
      </c>
      <c r="G235" s="12" t="s">
        <v>198</v>
      </c>
      <c r="H235" s="27" t="s">
        <v>1344</v>
      </c>
      <c r="I235" s="12" t="s">
        <v>199</v>
      </c>
      <c r="J235" s="601">
        <v>0</v>
      </c>
      <c r="K235" s="601">
        <v>0</v>
      </c>
      <c r="L235" s="601">
        <v>0</v>
      </c>
      <c r="M235" s="601">
        <v>0</v>
      </c>
      <c r="N235" s="601">
        <v>0</v>
      </c>
      <c r="O235" s="601">
        <v>0</v>
      </c>
      <c r="P235" s="707">
        <v>0</v>
      </c>
      <c r="Q235" s="601">
        <v>0</v>
      </c>
      <c r="R235" s="601">
        <v>0</v>
      </c>
      <c r="S235" s="601">
        <v>0</v>
      </c>
      <c r="T235" s="601">
        <v>0</v>
      </c>
      <c r="U235" s="601">
        <v>0</v>
      </c>
      <c r="V235" s="601">
        <v>0</v>
      </c>
      <c r="W235" s="601">
        <v>0</v>
      </c>
      <c r="X235" s="601">
        <v>0</v>
      </c>
      <c r="Y235" s="601">
        <v>0</v>
      </c>
      <c r="Z235" s="601">
        <v>0</v>
      </c>
      <c r="AA235" s="601">
        <v>0</v>
      </c>
      <c r="AB235" s="601">
        <v>0</v>
      </c>
      <c r="AC235" s="601">
        <v>8048.6100000000006</v>
      </c>
      <c r="AD235" s="601">
        <v>8075.25</v>
      </c>
      <c r="AE235" s="601">
        <v>8588.07</v>
      </c>
      <c r="AF235" s="601">
        <v>8644.68</v>
      </c>
      <c r="AG235" s="601">
        <v>8484.84</v>
      </c>
      <c r="AH235" s="601">
        <v>8468.19</v>
      </c>
      <c r="AI235" s="707">
        <v>8317.86</v>
      </c>
      <c r="AJ235" s="601">
        <v>0</v>
      </c>
      <c r="AK235" s="601">
        <v>0</v>
      </c>
      <c r="AL235" s="601">
        <v>0</v>
      </c>
      <c r="AM235" s="601">
        <v>0</v>
      </c>
      <c r="AN235" s="601">
        <v>0</v>
      </c>
      <c r="AO235" s="601">
        <v>23301.94</v>
      </c>
      <c r="AP235" s="601">
        <v>20977.97</v>
      </c>
      <c r="AQ235" s="601">
        <v>0</v>
      </c>
      <c r="AR235" s="601">
        <v>0</v>
      </c>
      <c r="AS235" s="601">
        <v>0</v>
      </c>
      <c r="AT235" s="601">
        <v>0</v>
      </c>
      <c r="AU235" s="601">
        <v>0</v>
      </c>
      <c r="AV235" s="602">
        <v>0</v>
      </c>
      <c r="AW235" s="602">
        <v>0</v>
      </c>
      <c r="AX235" s="602">
        <v>0</v>
      </c>
      <c r="AY235" s="602">
        <v>0</v>
      </c>
      <c r="AZ235" s="602">
        <v>0</v>
      </c>
      <c r="BA235" s="602">
        <v>0</v>
      </c>
      <c r="BB235" s="707">
        <v>0</v>
      </c>
      <c r="BC235" s="602">
        <v>0</v>
      </c>
      <c r="BD235" s="602">
        <v>0</v>
      </c>
      <c r="BE235" s="602">
        <v>0</v>
      </c>
      <c r="BF235" s="602">
        <v>0</v>
      </c>
      <c r="BG235" s="602">
        <v>0</v>
      </c>
      <c r="BH235" s="602">
        <v>0</v>
      </c>
      <c r="BI235" s="602">
        <v>0</v>
      </c>
      <c r="BJ235" s="602">
        <v>0</v>
      </c>
      <c r="BK235" s="602">
        <v>0</v>
      </c>
      <c r="BL235" s="602">
        <v>0</v>
      </c>
      <c r="BM235" s="602">
        <v>0</v>
      </c>
      <c r="BN235" s="602">
        <v>0</v>
      </c>
      <c r="BO235" s="602">
        <v>0</v>
      </c>
      <c r="BP235" s="602">
        <v>0</v>
      </c>
      <c r="BQ235" s="602">
        <v>0</v>
      </c>
      <c r="BR235" s="602">
        <v>0</v>
      </c>
      <c r="BS235" s="602">
        <v>0</v>
      </c>
      <c r="BT235" s="602">
        <v>0</v>
      </c>
      <c r="BU235" s="707">
        <v>0</v>
      </c>
      <c r="BV235" s="602">
        <v>0</v>
      </c>
      <c r="BW235" s="602">
        <v>0</v>
      </c>
      <c r="BX235" s="602">
        <v>0</v>
      </c>
      <c r="BY235" s="602">
        <v>0</v>
      </c>
      <c r="BZ235" s="602">
        <v>0</v>
      </c>
      <c r="CA235" s="602">
        <v>0</v>
      </c>
      <c r="CB235" s="602">
        <v>0</v>
      </c>
      <c r="CC235" s="602">
        <v>0</v>
      </c>
      <c r="CD235" s="602">
        <v>0</v>
      </c>
      <c r="CE235" s="602">
        <v>0</v>
      </c>
      <c r="CF235" s="602">
        <v>0</v>
      </c>
      <c r="CG235" s="602">
        <v>0</v>
      </c>
      <c r="CH235" s="602">
        <v>11008.98</v>
      </c>
      <c r="CI235" s="602">
        <v>11415.24</v>
      </c>
      <c r="CJ235" s="602">
        <v>11911.41</v>
      </c>
      <c r="CK235" s="602">
        <v>12141.18</v>
      </c>
      <c r="CL235" s="602">
        <v>12081.24</v>
      </c>
      <c r="CM235" s="602">
        <v>11944.71</v>
      </c>
      <c r="CN235" s="707">
        <v>11696.730000000001</v>
      </c>
      <c r="CO235" s="602">
        <v>0</v>
      </c>
      <c r="CP235" s="602">
        <v>0</v>
      </c>
      <c r="CQ235" s="602">
        <v>0</v>
      </c>
      <c r="CR235" s="602">
        <v>0</v>
      </c>
      <c r="CS235" s="602">
        <v>0</v>
      </c>
      <c r="CT235" s="602">
        <v>32376.54</v>
      </c>
      <c r="CU235" s="602">
        <v>29615.63</v>
      </c>
      <c r="CV235" s="602">
        <v>0</v>
      </c>
      <c r="CW235" s="602">
        <v>0</v>
      </c>
      <c r="CX235" s="602">
        <v>0</v>
      </c>
      <c r="CY235" s="602">
        <v>0</v>
      </c>
      <c r="CZ235" s="602">
        <v>0</v>
      </c>
    </row>
    <row r="236" spans="1:104" x14ac:dyDescent="0.25">
      <c r="A236" s="183">
        <v>5095</v>
      </c>
      <c r="B236" s="183">
        <v>675443</v>
      </c>
      <c r="C236" s="27">
        <v>1027596</v>
      </c>
      <c r="D236" s="14">
        <v>1235599887</v>
      </c>
      <c r="F236" s="27" t="s">
        <v>1258</v>
      </c>
      <c r="G236" s="12" t="s">
        <v>330</v>
      </c>
      <c r="H236" s="27" t="s">
        <v>1397</v>
      </c>
      <c r="I236" s="12" t="s">
        <v>331</v>
      </c>
      <c r="J236" s="601">
        <v>8448.2999999999993</v>
      </c>
      <c r="K236" s="601">
        <v>8750.7000000000007</v>
      </c>
      <c r="L236" s="601">
        <v>9162.7199999999993</v>
      </c>
      <c r="M236" s="601">
        <v>8917.02</v>
      </c>
      <c r="N236" s="601">
        <v>8845.1999999999989</v>
      </c>
      <c r="O236" s="601">
        <v>8833.8599999999988</v>
      </c>
      <c r="P236" s="707">
        <v>8816.52</v>
      </c>
      <c r="Q236" s="601">
        <v>0</v>
      </c>
      <c r="R236" s="601">
        <v>0</v>
      </c>
      <c r="S236" s="601">
        <v>0</v>
      </c>
      <c r="T236" s="601">
        <v>0</v>
      </c>
      <c r="U236" s="601">
        <v>0</v>
      </c>
      <c r="V236" s="601">
        <v>25036.66</v>
      </c>
      <c r="W236" s="601">
        <v>25395.199999999997</v>
      </c>
      <c r="X236" s="601">
        <v>0</v>
      </c>
      <c r="Y236" s="601">
        <v>0</v>
      </c>
      <c r="Z236" s="601">
        <v>0</v>
      </c>
      <c r="AA236" s="601">
        <v>0</v>
      </c>
      <c r="AB236" s="601">
        <v>0</v>
      </c>
      <c r="AC236" s="601">
        <v>0</v>
      </c>
      <c r="AD236" s="601">
        <v>0</v>
      </c>
      <c r="AE236" s="601">
        <v>0</v>
      </c>
      <c r="AF236" s="601">
        <v>0</v>
      </c>
      <c r="AG236" s="601">
        <v>0</v>
      </c>
      <c r="AH236" s="601">
        <v>0</v>
      </c>
      <c r="AI236" s="707">
        <v>0</v>
      </c>
      <c r="AJ236" s="601">
        <v>0</v>
      </c>
      <c r="AK236" s="601">
        <v>0</v>
      </c>
      <c r="AL236" s="601">
        <v>0</v>
      </c>
      <c r="AM236" s="601">
        <v>0</v>
      </c>
      <c r="AN236" s="601">
        <v>0</v>
      </c>
      <c r="AO236" s="601">
        <v>0</v>
      </c>
      <c r="AP236" s="601">
        <v>0</v>
      </c>
      <c r="AQ236" s="601">
        <v>0</v>
      </c>
      <c r="AR236" s="601">
        <v>0</v>
      </c>
      <c r="AS236" s="601">
        <v>0</v>
      </c>
      <c r="AT236" s="601">
        <v>0</v>
      </c>
      <c r="AU236" s="601">
        <v>0</v>
      </c>
      <c r="AV236" s="602">
        <v>0</v>
      </c>
      <c r="AW236" s="602">
        <v>0</v>
      </c>
      <c r="AX236" s="602">
        <v>0</v>
      </c>
      <c r="AY236" s="602">
        <v>0</v>
      </c>
      <c r="AZ236" s="602">
        <v>0</v>
      </c>
      <c r="BA236" s="602">
        <v>0</v>
      </c>
      <c r="BB236" s="707">
        <v>0</v>
      </c>
      <c r="BC236" s="602">
        <v>0</v>
      </c>
      <c r="BD236" s="602">
        <v>0</v>
      </c>
      <c r="BE236" s="602">
        <v>0</v>
      </c>
      <c r="BF236" s="602">
        <v>0</v>
      </c>
      <c r="BG236" s="602">
        <v>0</v>
      </c>
      <c r="BH236" s="602">
        <v>0</v>
      </c>
      <c r="BI236" s="602">
        <v>0</v>
      </c>
      <c r="BJ236" s="602">
        <v>0</v>
      </c>
      <c r="BK236" s="602">
        <v>0</v>
      </c>
      <c r="BL236" s="602">
        <v>0</v>
      </c>
      <c r="BM236" s="602">
        <v>0</v>
      </c>
      <c r="BN236" s="602">
        <v>0</v>
      </c>
      <c r="BO236" s="602">
        <v>9412.1999999999989</v>
      </c>
      <c r="BP236" s="602">
        <v>9665.4599999999991</v>
      </c>
      <c r="BQ236" s="602">
        <v>10342.08</v>
      </c>
      <c r="BR236" s="602">
        <v>10292.939999999999</v>
      </c>
      <c r="BS236" s="602">
        <v>10270.26</v>
      </c>
      <c r="BT236" s="602">
        <v>10134.18</v>
      </c>
      <c r="BU236" s="707">
        <v>10078.08</v>
      </c>
      <c r="BV236" s="602">
        <v>0</v>
      </c>
      <c r="BW236" s="602">
        <v>0</v>
      </c>
      <c r="BX236" s="602">
        <v>0</v>
      </c>
      <c r="BY236" s="602">
        <v>0</v>
      </c>
      <c r="BZ236" s="602">
        <v>0</v>
      </c>
      <c r="CA236" s="602">
        <v>27940.970000000005</v>
      </c>
      <c r="CB236" s="602">
        <v>29310.769999999997</v>
      </c>
      <c r="CC236" s="602">
        <v>0</v>
      </c>
      <c r="CD236" s="602">
        <v>0</v>
      </c>
      <c r="CE236" s="602">
        <v>0</v>
      </c>
      <c r="CF236" s="602">
        <v>0</v>
      </c>
      <c r="CG236" s="602">
        <v>0</v>
      </c>
      <c r="CH236" s="602">
        <v>0</v>
      </c>
      <c r="CI236" s="602">
        <v>0</v>
      </c>
      <c r="CJ236" s="602">
        <v>0</v>
      </c>
      <c r="CK236" s="602">
        <v>0</v>
      </c>
      <c r="CL236" s="602">
        <v>0</v>
      </c>
      <c r="CM236" s="602">
        <v>0</v>
      </c>
      <c r="CN236" s="707">
        <v>0</v>
      </c>
      <c r="CO236" s="602">
        <v>0</v>
      </c>
      <c r="CP236" s="602">
        <v>0</v>
      </c>
      <c r="CQ236" s="602">
        <v>0</v>
      </c>
      <c r="CR236" s="602">
        <v>0</v>
      </c>
      <c r="CS236" s="602">
        <v>0</v>
      </c>
      <c r="CT236" s="602">
        <v>0</v>
      </c>
      <c r="CU236" s="602">
        <v>0</v>
      </c>
      <c r="CV236" s="602">
        <v>0</v>
      </c>
      <c r="CW236" s="602">
        <v>0</v>
      </c>
      <c r="CX236" s="602">
        <v>0</v>
      </c>
      <c r="CY236" s="602">
        <v>0</v>
      </c>
      <c r="CZ236" s="602">
        <v>0</v>
      </c>
    </row>
    <row r="237" spans="1:104" x14ac:dyDescent="0.25">
      <c r="A237" s="183">
        <v>5346</v>
      </c>
      <c r="B237" s="183">
        <v>675444</v>
      </c>
      <c r="C237" s="27">
        <v>1003369</v>
      </c>
      <c r="D237" s="14">
        <v>1790779452</v>
      </c>
      <c r="F237" s="27" t="s">
        <v>1296</v>
      </c>
      <c r="G237" s="12" t="s">
        <v>368</v>
      </c>
      <c r="H237" s="27" t="s">
        <v>1356</v>
      </c>
      <c r="I237" s="12" t="s">
        <v>369</v>
      </c>
      <c r="J237" s="601">
        <v>0</v>
      </c>
      <c r="K237" s="601">
        <v>0</v>
      </c>
      <c r="L237" s="601">
        <v>0</v>
      </c>
      <c r="M237" s="601">
        <v>0</v>
      </c>
      <c r="N237" s="601">
        <v>0</v>
      </c>
      <c r="O237" s="601">
        <v>0</v>
      </c>
      <c r="P237" s="707">
        <v>0</v>
      </c>
      <c r="Q237" s="601">
        <v>0</v>
      </c>
      <c r="R237" s="601">
        <v>0</v>
      </c>
      <c r="S237" s="601">
        <v>0</v>
      </c>
      <c r="T237" s="601">
        <v>0</v>
      </c>
      <c r="U237" s="601">
        <v>0</v>
      </c>
      <c r="V237" s="601">
        <v>0</v>
      </c>
      <c r="W237" s="601">
        <v>0</v>
      </c>
      <c r="X237" s="601">
        <v>0</v>
      </c>
      <c r="Y237" s="601">
        <v>0</v>
      </c>
      <c r="Z237" s="601">
        <v>0</v>
      </c>
      <c r="AA237" s="601">
        <v>0</v>
      </c>
      <c r="AB237" s="601">
        <v>0</v>
      </c>
      <c r="AC237" s="601">
        <v>14598.68</v>
      </c>
      <c r="AD237" s="601">
        <v>14647</v>
      </c>
      <c r="AE237" s="601">
        <v>15577.16</v>
      </c>
      <c r="AF237" s="601">
        <v>15679.84</v>
      </c>
      <c r="AG237" s="601">
        <v>15389.92</v>
      </c>
      <c r="AH237" s="601">
        <v>15359.720000000001</v>
      </c>
      <c r="AI237" s="707">
        <v>15072.57</v>
      </c>
      <c r="AJ237" s="601">
        <v>0</v>
      </c>
      <c r="AK237" s="601">
        <v>0</v>
      </c>
      <c r="AL237" s="601">
        <v>0</v>
      </c>
      <c r="AM237" s="601">
        <v>0</v>
      </c>
      <c r="AN237" s="601">
        <v>0</v>
      </c>
      <c r="AO237" s="601">
        <v>42596.54</v>
      </c>
      <c r="AP237" s="601">
        <v>44270.319999999992</v>
      </c>
      <c r="AQ237" s="601">
        <v>0</v>
      </c>
      <c r="AR237" s="601">
        <v>0</v>
      </c>
      <c r="AS237" s="601">
        <v>0</v>
      </c>
      <c r="AT237" s="601">
        <v>0</v>
      </c>
      <c r="AU237" s="601">
        <v>0</v>
      </c>
      <c r="AV237" s="602">
        <v>0</v>
      </c>
      <c r="AW237" s="602">
        <v>0</v>
      </c>
      <c r="AX237" s="602">
        <v>0</v>
      </c>
      <c r="AY237" s="602">
        <v>0</v>
      </c>
      <c r="AZ237" s="602">
        <v>0</v>
      </c>
      <c r="BA237" s="602">
        <v>0</v>
      </c>
      <c r="BB237" s="707">
        <v>0</v>
      </c>
      <c r="BC237" s="602">
        <v>0</v>
      </c>
      <c r="BD237" s="602">
        <v>0</v>
      </c>
      <c r="BE237" s="602">
        <v>0</v>
      </c>
      <c r="BF237" s="602">
        <v>0</v>
      </c>
      <c r="BG237" s="602">
        <v>0</v>
      </c>
      <c r="BH237" s="602">
        <v>0</v>
      </c>
      <c r="BI237" s="602">
        <v>0</v>
      </c>
      <c r="BJ237" s="602">
        <v>0</v>
      </c>
      <c r="BK237" s="602">
        <v>0</v>
      </c>
      <c r="BL237" s="602">
        <v>0</v>
      </c>
      <c r="BM237" s="602">
        <v>0</v>
      </c>
      <c r="BN237" s="602">
        <v>0</v>
      </c>
      <c r="BO237" s="602">
        <v>0</v>
      </c>
      <c r="BP237" s="602">
        <v>0</v>
      </c>
      <c r="BQ237" s="602">
        <v>0</v>
      </c>
      <c r="BR237" s="602">
        <v>0</v>
      </c>
      <c r="BS237" s="602">
        <v>0</v>
      </c>
      <c r="BT237" s="602">
        <v>0</v>
      </c>
      <c r="BU237" s="707">
        <v>0</v>
      </c>
      <c r="BV237" s="602">
        <v>0</v>
      </c>
      <c r="BW237" s="602">
        <v>0</v>
      </c>
      <c r="BX237" s="602">
        <v>0</v>
      </c>
      <c r="BY237" s="602">
        <v>0</v>
      </c>
      <c r="BZ237" s="602">
        <v>0</v>
      </c>
      <c r="CA237" s="602">
        <v>0</v>
      </c>
      <c r="CB237" s="602">
        <v>0</v>
      </c>
      <c r="CC237" s="602">
        <v>0</v>
      </c>
      <c r="CD237" s="602">
        <v>0</v>
      </c>
      <c r="CE237" s="602">
        <v>0</v>
      </c>
      <c r="CF237" s="602">
        <v>0</v>
      </c>
      <c r="CG237" s="602">
        <v>0</v>
      </c>
      <c r="CH237" s="602">
        <v>19968.240000000002</v>
      </c>
      <c r="CI237" s="602">
        <v>20705.120000000003</v>
      </c>
      <c r="CJ237" s="602">
        <v>21605.08</v>
      </c>
      <c r="CK237" s="602">
        <v>22021.84</v>
      </c>
      <c r="CL237" s="602">
        <v>21913.119999999999</v>
      </c>
      <c r="CM237" s="602">
        <v>21665.48</v>
      </c>
      <c r="CN237" s="707">
        <v>21195.279999999999</v>
      </c>
      <c r="CO237" s="602">
        <v>0</v>
      </c>
      <c r="CP237" s="602">
        <v>0</v>
      </c>
      <c r="CQ237" s="602">
        <v>0</v>
      </c>
      <c r="CR237" s="602">
        <v>0</v>
      </c>
      <c r="CS237" s="602">
        <v>0</v>
      </c>
      <c r="CT237" s="602">
        <v>59185.14</v>
      </c>
      <c r="CU237" s="602">
        <v>62550.880000000005</v>
      </c>
      <c r="CV237" s="602">
        <v>0</v>
      </c>
      <c r="CW237" s="602">
        <v>0</v>
      </c>
      <c r="CX237" s="602">
        <v>0</v>
      </c>
      <c r="CY237" s="602">
        <v>0</v>
      </c>
      <c r="CZ237" s="602">
        <v>0</v>
      </c>
    </row>
    <row r="238" spans="1:104" x14ac:dyDescent="0.25">
      <c r="A238" s="183">
        <v>5166</v>
      </c>
      <c r="B238" s="183">
        <v>675445</v>
      </c>
      <c r="C238" s="27">
        <v>1026152</v>
      </c>
      <c r="D238" s="14">
        <v>1952359499</v>
      </c>
      <c r="F238" s="27" t="s">
        <v>1297</v>
      </c>
      <c r="G238" s="12" t="s">
        <v>340</v>
      </c>
      <c r="H238" s="27" t="s">
        <v>1433</v>
      </c>
      <c r="I238" s="12" t="s">
        <v>341</v>
      </c>
      <c r="J238" s="601">
        <v>8279.91</v>
      </c>
      <c r="K238" s="601">
        <v>8220.8100000000013</v>
      </c>
      <c r="L238" s="601">
        <v>8729.07</v>
      </c>
      <c r="M238" s="601">
        <v>8699.52</v>
      </c>
      <c r="N238" s="601">
        <v>8563.59</v>
      </c>
      <c r="O238" s="601">
        <v>8214.9</v>
      </c>
      <c r="P238" s="707">
        <v>8319.2100000000009</v>
      </c>
      <c r="Q238" s="601">
        <v>0</v>
      </c>
      <c r="R238" s="601">
        <v>0</v>
      </c>
      <c r="S238" s="601">
        <v>0</v>
      </c>
      <c r="T238" s="601">
        <v>0</v>
      </c>
      <c r="U238" s="601">
        <v>0</v>
      </c>
      <c r="V238" s="601">
        <v>18570.149999999998</v>
      </c>
      <c r="W238" s="601">
        <v>18876.45</v>
      </c>
      <c r="X238" s="601">
        <v>0</v>
      </c>
      <c r="Y238" s="601">
        <v>0</v>
      </c>
      <c r="Z238" s="601">
        <v>0</v>
      </c>
      <c r="AA238" s="601">
        <v>0</v>
      </c>
      <c r="AB238" s="601">
        <v>0</v>
      </c>
      <c r="AC238" s="601">
        <v>0</v>
      </c>
      <c r="AD238" s="601">
        <v>0</v>
      </c>
      <c r="AE238" s="601">
        <v>0</v>
      </c>
      <c r="AF238" s="601">
        <v>0</v>
      </c>
      <c r="AG238" s="601">
        <v>0</v>
      </c>
      <c r="AH238" s="601">
        <v>0</v>
      </c>
      <c r="AI238" s="707">
        <v>0</v>
      </c>
      <c r="AJ238" s="601">
        <v>0</v>
      </c>
      <c r="AK238" s="601">
        <v>0</v>
      </c>
      <c r="AL238" s="601">
        <v>0</v>
      </c>
      <c r="AM238" s="601">
        <v>0</v>
      </c>
      <c r="AN238" s="601">
        <v>0</v>
      </c>
      <c r="AO238" s="601">
        <v>0</v>
      </c>
      <c r="AP238" s="601">
        <v>0</v>
      </c>
      <c r="AQ238" s="601">
        <v>0</v>
      </c>
      <c r="AR238" s="601">
        <v>0</v>
      </c>
      <c r="AS238" s="601">
        <v>0</v>
      </c>
      <c r="AT238" s="601">
        <v>0</v>
      </c>
      <c r="AU238" s="601">
        <v>0</v>
      </c>
      <c r="AV238" s="602">
        <v>0</v>
      </c>
      <c r="AW238" s="602">
        <v>0</v>
      </c>
      <c r="AX238" s="602">
        <v>0</v>
      </c>
      <c r="AY238" s="602">
        <v>0</v>
      </c>
      <c r="AZ238" s="602">
        <v>0</v>
      </c>
      <c r="BA238" s="602">
        <v>0</v>
      </c>
      <c r="BB238" s="707">
        <v>0</v>
      </c>
      <c r="BC238" s="602">
        <v>0</v>
      </c>
      <c r="BD238" s="602">
        <v>0</v>
      </c>
      <c r="BE238" s="602">
        <v>0</v>
      </c>
      <c r="BF238" s="602">
        <v>0</v>
      </c>
      <c r="BG238" s="602">
        <v>0</v>
      </c>
      <c r="BH238" s="602">
        <v>0</v>
      </c>
      <c r="BI238" s="602">
        <v>0</v>
      </c>
      <c r="BJ238" s="602">
        <v>0</v>
      </c>
      <c r="BK238" s="602">
        <v>0</v>
      </c>
      <c r="BL238" s="602">
        <v>0</v>
      </c>
      <c r="BM238" s="602">
        <v>0</v>
      </c>
      <c r="BN238" s="602">
        <v>0</v>
      </c>
      <c r="BO238" s="602">
        <v>0</v>
      </c>
      <c r="BP238" s="602">
        <v>0</v>
      </c>
      <c r="BQ238" s="602">
        <v>0</v>
      </c>
      <c r="BR238" s="602">
        <v>0</v>
      </c>
      <c r="BS238" s="602">
        <v>0</v>
      </c>
      <c r="BT238" s="602">
        <v>0</v>
      </c>
      <c r="BU238" s="707">
        <v>0</v>
      </c>
      <c r="BV238" s="602">
        <v>0</v>
      </c>
      <c r="BW238" s="602">
        <v>0</v>
      </c>
      <c r="BX238" s="602">
        <v>0</v>
      </c>
      <c r="BY238" s="602">
        <v>0</v>
      </c>
      <c r="BZ238" s="602">
        <v>0</v>
      </c>
      <c r="CA238" s="602">
        <v>0</v>
      </c>
      <c r="CB238" s="602">
        <v>0</v>
      </c>
      <c r="CC238" s="602">
        <v>0</v>
      </c>
      <c r="CD238" s="602">
        <v>0</v>
      </c>
      <c r="CE238" s="602">
        <v>0</v>
      </c>
      <c r="CF238" s="602">
        <v>0</v>
      </c>
      <c r="CG238" s="602">
        <v>0</v>
      </c>
      <c r="CH238" s="602">
        <v>10188.84</v>
      </c>
      <c r="CI238" s="602">
        <v>10188.84</v>
      </c>
      <c r="CJ238" s="602">
        <v>11004.420000000002</v>
      </c>
      <c r="CK238" s="602">
        <v>11075.34</v>
      </c>
      <c r="CL238" s="602">
        <v>11163.99</v>
      </c>
      <c r="CM238" s="602">
        <v>10708.92</v>
      </c>
      <c r="CN238" s="707">
        <v>10902.210000000001</v>
      </c>
      <c r="CO238" s="602">
        <v>0</v>
      </c>
      <c r="CP238" s="602">
        <v>0</v>
      </c>
      <c r="CQ238" s="602">
        <v>0</v>
      </c>
      <c r="CR238" s="602">
        <v>0</v>
      </c>
      <c r="CS238" s="602">
        <v>0</v>
      </c>
      <c r="CT238" s="602">
        <v>23098.499999999996</v>
      </c>
      <c r="CU238" s="602">
        <v>24411.389999999996</v>
      </c>
      <c r="CV238" s="602">
        <v>0</v>
      </c>
      <c r="CW238" s="602">
        <v>0</v>
      </c>
      <c r="CX238" s="602">
        <v>0</v>
      </c>
      <c r="CY238" s="602">
        <v>0</v>
      </c>
      <c r="CZ238" s="602">
        <v>0</v>
      </c>
    </row>
    <row r="239" spans="1:104" x14ac:dyDescent="0.25">
      <c r="A239" s="183">
        <v>5343</v>
      </c>
      <c r="B239" s="183">
        <v>675452</v>
      </c>
      <c r="C239" s="27">
        <v>1026720</v>
      </c>
      <c r="D239" s="14">
        <v>1669862876</v>
      </c>
      <c r="F239" s="27" t="s">
        <v>1267</v>
      </c>
      <c r="G239" s="12" t="s">
        <v>1107</v>
      </c>
      <c r="H239" s="27" t="s">
        <v>1373</v>
      </c>
      <c r="I239" s="12" t="s">
        <v>1108</v>
      </c>
      <c r="J239" s="601">
        <v>9262.5</v>
      </c>
      <c r="K239" s="601">
        <v>9585.5</v>
      </c>
      <c r="L239" s="601">
        <v>9538</v>
      </c>
      <c r="M239" s="601">
        <v>9623.5</v>
      </c>
      <c r="N239" s="601">
        <v>10098.5</v>
      </c>
      <c r="O239" s="601">
        <v>9471.5</v>
      </c>
      <c r="P239" s="707">
        <v>8766.2599999999984</v>
      </c>
      <c r="Q239" s="601">
        <v>0</v>
      </c>
      <c r="R239" s="601">
        <v>0</v>
      </c>
      <c r="S239" s="601">
        <v>0</v>
      </c>
      <c r="T239" s="601">
        <v>0</v>
      </c>
      <c r="U239" s="601">
        <v>0</v>
      </c>
      <c r="V239" s="601">
        <v>11055.6</v>
      </c>
      <c r="W239" s="601">
        <v>21117.010000000002</v>
      </c>
      <c r="X239" s="601">
        <v>0</v>
      </c>
      <c r="Y239" s="601">
        <v>0</v>
      </c>
      <c r="Z239" s="601">
        <v>0</v>
      </c>
      <c r="AA239" s="601">
        <v>0</v>
      </c>
      <c r="AB239" s="601">
        <v>0</v>
      </c>
      <c r="AC239" s="601">
        <v>0</v>
      </c>
      <c r="AD239" s="601">
        <v>0</v>
      </c>
      <c r="AE239" s="601">
        <v>0</v>
      </c>
      <c r="AF239" s="601">
        <v>0</v>
      </c>
      <c r="AG239" s="601">
        <v>0</v>
      </c>
      <c r="AH239" s="601">
        <v>0</v>
      </c>
      <c r="AI239" s="707">
        <v>0</v>
      </c>
      <c r="AJ239" s="601">
        <v>0</v>
      </c>
      <c r="AK239" s="601">
        <v>0</v>
      </c>
      <c r="AL239" s="601">
        <v>0</v>
      </c>
      <c r="AM239" s="601">
        <v>0</v>
      </c>
      <c r="AN239" s="601">
        <v>0</v>
      </c>
      <c r="AO239" s="601">
        <v>0</v>
      </c>
      <c r="AP239" s="601">
        <v>0</v>
      </c>
      <c r="AQ239" s="601">
        <v>0</v>
      </c>
      <c r="AR239" s="601">
        <v>0</v>
      </c>
      <c r="AS239" s="601">
        <v>0</v>
      </c>
      <c r="AT239" s="601">
        <v>0</v>
      </c>
      <c r="AU239" s="601">
        <v>0</v>
      </c>
      <c r="AV239" s="602">
        <v>12293</v>
      </c>
      <c r="AW239" s="602">
        <v>12502</v>
      </c>
      <c r="AX239" s="602">
        <v>13053</v>
      </c>
      <c r="AY239" s="602">
        <v>13395</v>
      </c>
      <c r="AZ239" s="602">
        <v>13243</v>
      </c>
      <c r="BA239" s="602">
        <v>12673</v>
      </c>
      <c r="BB239" s="707">
        <v>12495.079999999998</v>
      </c>
      <c r="BC239" s="602">
        <v>0</v>
      </c>
      <c r="BD239" s="602">
        <v>0</v>
      </c>
      <c r="BE239" s="602">
        <v>0</v>
      </c>
      <c r="BF239" s="602">
        <v>0</v>
      </c>
      <c r="BG239" s="602">
        <v>0</v>
      </c>
      <c r="BH239" s="602">
        <v>14740.8</v>
      </c>
      <c r="BI239" s="602">
        <v>28580.649999999998</v>
      </c>
      <c r="BJ239" s="602">
        <v>0</v>
      </c>
      <c r="BK239" s="602">
        <v>0</v>
      </c>
      <c r="BL239" s="602">
        <v>0</v>
      </c>
      <c r="BM239" s="602">
        <v>0</v>
      </c>
      <c r="BN239" s="602">
        <v>0</v>
      </c>
      <c r="BO239" s="602">
        <v>17537</v>
      </c>
      <c r="BP239" s="602">
        <v>18563</v>
      </c>
      <c r="BQ239" s="602">
        <v>20178</v>
      </c>
      <c r="BR239" s="602">
        <v>20843</v>
      </c>
      <c r="BS239" s="602">
        <v>19693.5</v>
      </c>
      <c r="BT239" s="602">
        <v>20634</v>
      </c>
      <c r="BU239" s="707">
        <v>20018.739999999998</v>
      </c>
      <c r="BV239" s="602">
        <v>0</v>
      </c>
      <c r="BW239" s="602">
        <v>0</v>
      </c>
      <c r="BX239" s="602">
        <v>0</v>
      </c>
      <c r="BY239" s="602">
        <v>0</v>
      </c>
      <c r="BZ239" s="602">
        <v>0</v>
      </c>
      <c r="CA239" s="602">
        <v>21918.799999999999</v>
      </c>
      <c r="CB239" s="602">
        <v>44273.83</v>
      </c>
      <c r="CC239" s="602">
        <v>0</v>
      </c>
      <c r="CD239" s="602">
        <v>0</v>
      </c>
      <c r="CE239" s="602">
        <v>0</v>
      </c>
      <c r="CF239" s="602">
        <v>0</v>
      </c>
      <c r="CG239" s="602">
        <v>0</v>
      </c>
      <c r="CH239" s="602">
        <v>0</v>
      </c>
      <c r="CI239" s="602">
        <v>0</v>
      </c>
      <c r="CJ239" s="602">
        <v>0</v>
      </c>
      <c r="CK239" s="602">
        <v>0</v>
      </c>
      <c r="CL239" s="602">
        <v>0</v>
      </c>
      <c r="CM239" s="602">
        <v>0</v>
      </c>
      <c r="CN239" s="707">
        <v>0</v>
      </c>
      <c r="CO239" s="602">
        <v>0</v>
      </c>
      <c r="CP239" s="602">
        <v>0</v>
      </c>
      <c r="CQ239" s="602">
        <v>0</v>
      </c>
      <c r="CR239" s="602">
        <v>0</v>
      </c>
      <c r="CS239" s="602">
        <v>0</v>
      </c>
      <c r="CT239" s="602">
        <v>0</v>
      </c>
      <c r="CU239" s="602">
        <v>0</v>
      </c>
      <c r="CV239" s="602">
        <v>0</v>
      </c>
      <c r="CW239" s="602">
        <v>0</v>
      </c>
      <c r="CX239" s="602">
        <v>0</v>
      </c>
      <c r="CY239" s="602">
        <v>0</v>
      </c>
      <c r="CZ239" s="602">
        <v>0</v>
      </c>
    </row>
    <row r="240" spans="1:104" x14ac:dyDescent="0.25">
      <c r="A240" s="183">
        <v>4570</v>
      </c>
      <c r="B240" s="183">
        <v>675459</v>
      </c>
      <c r="C240" s="27">
        <v>1026215</v>
      </c>
      <c r="D240" s="14">
        <v>1962810465</v>
      </c>
      <c r="F240" s="27" t="s">
        <v>1297</v>
      </c>
      <c r="G240" s="12" t="s">
        <v>726</v>
      </c>
      <c r="H240" s="27" t="s">
        <v>1295</v>
      </c>
      <c r="I240" s="12" t="s">
        <v>727</v>
      </c>
      <c r="J240" s="601">
        <v>14528.369999999999</v>
      </c>
      <c r="K240" s="601">
        <v>14424.67</v>
      </c>
      <c r="L240" s="601">
        <v>15316.489999999998</v>
      </c>
      <c r="M240" s="601">
        <v>15264.639999999998</v>
      </c>
      <c r="N240" s="601">
        <v>15026.13</v>
      </c>
      <c r="O240" s="601">
        <v>14414.3</v>
      </c>
      <c r="P240" s="707">
        <v>14593.87</v>
      </c>
      <c r="Q240" s="601">
        <v>0</v>
      </c>
      <c r="R240" s="601">
        <v>0</v>
      </c>
      <c r="S240" s="601">
        <v>0</v>
      </c>
      <c r="T240" s="601">
        <v>0</v>
      </c>
      <c r="U240" s="601">
        <v>0</v>
      </c>
      <c r="V240" s="601">
        <v>23351.429999999997</v>
      </c>
      <c r="W240" s="601">
        <v>32727.57</v>
      </c>
      <c r="X240" s="601">
        <v>0</v>
      </c>
      <c r="Y240" s="601">
        <v>0</v>
      </c>
      <c r="Z240" s="601">
        <v>0</v>
      </c>
      <c r="AA240" s="601">
        <v>0</v>
      </c>
      <c r="AB240" s="601">
        <v>0</v>
      </c>
      <c r="AC240" s="601">
        <v>0</v>
      </c>
      <c r="AD240" s="601">
        <v>0</v>
      </c>
      <c r="AE240" s="601">
        <v>0</v>
      </c>
      <c r="AF240" s="601">
        <v>0</v>
      </c>
      <c r="AG240" s="601">
        <v>0</v>
      </c>
      <c r="AH240" s="601">
        <v>0</v>
      </c>
      <c r="AI240" s="707">
        <v>0</v>
      </c>
      <c r="AJ240" s="601">
        <v>0</v>
      </c>
      <c r="AK240" s="601">
        <v>0</v>
      </c>
      <c r="AL240" s="601">
        <v>0</v>
      </c>
      <c r="AM240" s="601">
        <v>0</v>
      </c>
      <c r="AN240" s="601">
        <v>0</v>
      </c>
      <c r="AO240" s="601">
        <v>0</v>
      </c>
      <c r="AP240" s="601">
        <v>0</v>
      </c>
      <c r="AQ240" s="601">
        <v>0</v>
      </c>
      <c r="AR240" s="601">
        <v>0</v>
      </c>
      <c r="AS240" s="601">
        <v>0</v>
      </c>
      <c r="AT240" s="601">
        <v>0</v>
      </c>
      <c r="AU240" s="601">
        <v>0</v>
      </c>
      <c r="AV240" s="602">
        <v>0</v>
      </c>
      <c r="AW240" s="602">
        <v>0</v>
      </c>
      <c r="AX240" s="602">
        <v>0</v>
      </c>
      <c r="AY240" s="602">
        <v>0</v>
      </c>
      <c r="AZ240" s="602">
        <v>0</v>
      </c>
      <c r="BA240" s="602">
        <v>0</v>
      </c>
      <c r="BB240" s="707">
        <v>0</v>
      </c>
      <c r="BC240" s="602">
        <v>0</v>
      </c>
      <c r="BD240" s="602">
        <v>0</v>
      </c>
      <c r="BE240" s="602">
        <v>0</v>
      </c>
      <c r="BF240" s="602">
        <v>0</v>
      </c>
      <c r="BG240" s="602">
        <v>0</v>
      </c>
      <c r="BH240" s="602">
        <v>0</v>
      </c>
      <c r="BI240" s="602">
        <v>0</v>
      </c>
      <c r="BJ240" s="602">
        <v>0</v>
      </c>
      <c r="BK240" s="602">
        <v>0</v>
      </c>
      <c r="BL240" s="602">
        <v>0</v>
      </c>
      <c r="BM240" s="602">
        <v>0</v>
      </c>
      <c r="BN240" s="602">
        <v>0</v>
      </c>
      <c r="BO240" s="602">
        <v>0</v>
      </c>
      <c r="BP240" s="602">
        <v>0</v>
      </c>
      <c r="BQ240" s="602">
        <v>0</v>
      </c>
      <c r="BR240" s="602">
        <v>0</v>
      </c>
      <c r="BS240" s="602">
        <v>0</v>
      </c>
      <c r="BT240" s="602">
        <v>0</v>
      </c>
      <c r="BU240" s="707">
        <v>0</v>
      </c>
      <c r="BV240" s="602">
        <v>0</v>
      </c>
      <c r="BW240" s="602">
        <v>0</v>
      </c>
      <c r="BX240" s="602">
        <v>0</v>
      </c>
      <c r="BY240" s="602">
        <v>0</v>
      </c>
      <c r="BZ240" s="602">
        <v>0</v>
      </c>
      <c r="CA240" s="602">
        <v>0</v>
      </c>
      <c r="CB240" s="602">
        <v>0</v>
      </c>
      <c r="CC240" s="602">
        <v>0</v>
      </c>
      <c r="CD240" s="602">
        <v>0</v>
      </c>
      <c r="CE240" s="602">
        <v>0</v>
      </c>
      <c r="CF240" s="602">
        <v>0</v>
      </c>
      <c r="CG240" s="602">
        <v>0</v>
      </c>
      <c r="CH240" s="602">
        <v>17877.879999999997</v>
      </c>
      <c r="CI240" s="602">
        <v>17877.88</v>
      </c>
      <c r="CJ240" s="602">
        <v>19308.939999999999</v>
      </c>
      <c r="CK240" s="602">
        <v>19433.38</v>
      </c>
      <c r="CL240" s="602">
        <v>19588.929999999997</v>
      </c>
      <c r="CM240" s="602">
        <v>18790.439999999999</v>
      </c>
      <c r="CN240" s="707">
        <v>19125.07</v>
      </c>
      <c r="CO240" s="602">
        <v>0</v>
      </c>
      <c r="CP240" s="602">
        <v>0</v>
      </c>
      <c r="CQ240" s="602">
        <v>0</v>
      </c>
      <c r="CR240" s="602">
        <v>0</v>
      </c>
      <c r="CS240" s="602">
        <v>0</v>
      </c>
      <c r="CT240" s="602">
        <v>29045.700000000004</v>
      </c>
      <c r="CU240" s="602">
        <v>42345.609999999993</v>
      </c>
      <c r="CV240" s="602">
        <v>0</v>
      </c>
      <c r="CW240" s="602">
        <v>0</v>
      </c>
      <c r="CX240" s="602">
        <v>0</v>
      </c>
      <c r="CY240" s="602">
        <v>0</v>
      </c>
      <c r="CZ240" s="602">
        <v>0</v>
      </c>
    </row>
    <row r="241" spans="1:104" x14ac:dyDescent="0.25">
      <c r="A241" s="183">
        <v>4634</v>
      </c>
      <c r="B241" s="183">
        <v>675460</v>
      </c>
      <c r="C241" s="27">
        <v>1012930</v>
      </c>
      <c r="D241" s="14">
        <v>1710008263</v>
      </c>
      <c r="F241" s="27" t="s">
        <v>1296</v>
      </c>
      <c r="G241" s="12" t="s">
        <v>766</v>
      </c>
      <c r="H241" s="27" t="s">
        <v>1356</v>
      </c>
      <c r="I241" s="12" t="s">
        <v>767</v>
      </c>
      <c r="J241" s="601">
        <v>0</v>
      </c>
      <c r="K241" s="601">
        <v>0</v>
      </c>
      <c r="L241" s="601">
        <v>0</v>
      </c>
      <c r="M241" s="601">
        <v>0</v>
      </c>
      <c r="N241" s="601">
        <v>0</v>
      </c>
      <c r="O241" s="601">
        <v>0</v>
      </c>
      <c r="P241" s="707">
        <v>0</v>
      </c>
      <c r="Q241" s="601">
        <v>0</v>
      </c>
      <c r="R241" s="601">
        <v>0</v>
      </c>
      <c r="S241" s="601">
        <v>0</v>
      </c>
      <c r="T241" s="601">
        <v>0</v>
      </c>
      <c r="U241" s="601">
        <v>0</v>
      </c>
      <c r="V241" s="601">
        <v>0</v>
      </c>
      <c r="W241" s="601">
        <v>0</v>
      </c>
      <c r="X241" s="601">
        <v>0</v>
      </c>
      <c r="Y241" s="601">
        <v>0</v>
      </c>
      <c r="Z241" s="601">
        <v>0</v>
      </c>
      <c r="AA241" s="601">
        <v>0</v>
      </c>
      <c r="AB241" s="601">
        <v>0</v>
      </c>
      <c r="AC241" s="601">
        <v>13148.480000000001</v>
      </c>
      <c r="AD241" s="601">
        <v>13192</v>
      </c>
      <c r="AE241" s="601">
        <v>14029.76</v>
      </c>
      <c r="AF241" s="601">
        <v>14122.24</v>
      </c>
      <c r="AG241" s="601">
        <v>13861.12</v>
      </c>
      <c r="AH241" s="601">
        <v>13833.920000000002</v>
      </c>
      <c r="AI241" s="707">
        <v>13559.099999999999</v>
      </c>
      <c r="AJ241" s="601">
        <v>0</v>
      </c>
      <c r="AK241" s="601">
        <v>0</v>
      </c>
      <c r="AL241" s="601">
        <v>0</v>
      </c>
      <c r="AM241" s="601">
        <v>0</v>
      </c>
      <c r="AN241" s="601">
        <v>0</v>
      </c>
      <c r="AO241" s="601">
        <v>21224.06</v>
      </c>
      <c r="AP241" s="601">
        <v>38956.390000000007</v>
      </c>
      <c r="AQ241" s="601">
        <v>0</v>
      </c>
      <c r="AR241" s="601">
        <v>0</v>
      </c>
      <c r="AS241" s="601">
        <v>0</v>
      </c>
      <c r="AT241" s="601">
        <v>0</v>
      </c>
      <c r="AU241" s="601">
        <v>0</v>
      </c>
      <c r="AV241" s="602">
        <v>0</v>
      </c>
      <c r="AW241" s="602">
        <v>0</v>
      </c>
      <c r="AX241" s="602">
        <v>0</v>
      </c>
      <c r="AY241" s="602">
        <v>0</v>
      </c>
      <c r="AZ241" s="602">
        <v>0</v>
      </c>
      <c r="BA241" s="602">
        <v>0</v>
      </c>
      <c r="BB241" s="707">
        <v>0</v>
      </c>
      <c r="BC241" s="602">
        <v>0</v>
      </c>
      <c r="BD241" s="602">
        <v>0</v>
      </c>
      <c r="BE241" s="602">
        <v>0</v>
      </c>
      <c r="BF241" s="602">
        <v>0</v>
      </c>
      <c r="BG241" s="602">
        <v>0</v>
      </c>
      <c r="BH241" s="602">
        <v>0</v>
      </c>
      <c r="BI241" s="602">
        <v>0</v>
      </c>
      <c r="BJ241" s="602">
        <v>0</v>
      </c>
      <c r="BK241" s="602">
        <v>0</v>
      </c>
      <c r="BL241" s="602">
        <v>0</v>
      </c>
      <c r="BM241" s="602">
        <v>0</v>
      </c>
      <c r="BN241" s="602">
        <v>0</v>
      </c>
      <c r="BO241" s="602">
        <v>0</v>
      </c>
      <c r="BP241" s="602">
        <v>0</v>
      </c>
      <c r="BQ241" s="602">
        <v>0</v>
      </c>
      <c r="BR241" s="602">
        <v>0</v>
      </c>
      <c r="BS241" s="602">
        <v>0</v>
      </c>
      <c r="BT241" s="602">
        <v>0</v>
      </c>
      <c r="BU241" s="707">
        <v>0</v>
      </c>
      <c r="BV241" s="602">
        <v>0</v>
      </c>
      <c r="BW241" s="602">
        <v>0</v>
      </c>
      <c r="BX241" s="602">
        <v>0</v>
      </c>
      <c r="BY241" s="602">
        <v>0</v>
      </c>
      <c r="BZ241" s="602">
        <v>0</v>
      </c>
      <c r="CA241" s="602">
        <v>0</v>
      </c>
      <c r="CB241" s="602">
        <v>0</v>
      </c>
      <c r="CC241" s="602">
        <v>0</v>
      </c>
      <c r="CD241" s="602">
        <v>0</v>
      </c>
      <c r="CE241" s="602">
        <v>0</v>
      </c>
      <c r="CF241" s="602">
        <v>0</v>
      </c>
      <c r="CG241" s="602">
        <v>0</v>
      </c>
      <c r="CH241" s="602">
        <v>17984.640000000003</v>
      </c>
      <c r="CI241" s="602">
        <v>18648.320000000003</v>
      </c>
      <c r="CJ241" s="602">
        <v>19458.88</v>
      </c>
      <c r="CK241" s="602">
        <v>19834.240000000002</v>
      </c>
      <c r="CL241" s="602">
        <v>19736.32</v>
      </c>
      <c r="CM241" s="602">
        <v>19513.280000000002</v>
      </c>
      <c r="CN241" s="707">
        <v>19066.96</v>
      </c>
      <c r="CO241" s="602">
        <v>0</v>
      </c>
      <c r="CP241" s="602">
        <v>0</v>
      </c>
      <c r="CQ241" s="602">
        <v>0</v>
      </c>
      <c r="CR241" s="602">
        <v>0</v>
      </c>
      <c r="CS241" s="602">
        <v>0</v>
      </c>
      <c r="CT241" s="602">
        <v>29489.46</v>
      </c>
      <c r="CU241" s="602">
        <v>55171.930000000008</v>
      </c>
      <c r="CV241" s="602">
        <v>0</v>
      </c>
      <c r="CW241" s="602">
        <v>0</v>
      </c>
      <c r="CX241" s="602">
        <v>0</v>
      </c>
      <c r="CY241" s="602">
        <v>0</v>
      </c>
      <c r="CZ241" s="602">
        <v>0</v>
      </c>
    </row>
    <row r="242" spans="1:104" x14ac:dyDescent="0.25">
      <c r="A242" s="183">
        <v>4552</v>
      </c>
      <c r="B242" s="183">
        <v>675469</v>
      </c>
      <c r="C242" s="27">
        <v>1026260</v>
      </c>
      <c r="D242" s="14">
        <v>1003215492</v>
      </c>
      <c r="F242" s="27" t="s">
        <v>1267</v>
      </c>
      <c r="G242" s="12" t="s">
        <v>234</v>
      </c>
      <c r="H242" s="27" t="s">
        <v>1349</v>
      </c>
      <c r="I242" s="12" t="s">
        <v>235</v>
      </c>
      <c r="J242" s="601">
        <v>8511.75</v>
      </c>
      <c r="K242" s="601">
        <v>8808.5700000000015</v>
      </c>
      <c r="L242" s="601">
        <v>8764.92</v>
      </c>
      <c r="M242" s="601">
        <v>8843.4900000000016</v>
      </c>
      <c r="N242" s="601">
        <v>9279.99</v>
      </c>
      <c r="O242" s="601">
        <v>8703.81</v>
      </c>
      <c r="P242" s="707">
        <v>8049.69</v>
      </c>
      <c r="Q242" s="601">
        <v>0</v>
      </c>
      <c r="R242" s="601">
        <v>0</v>
      </c>
      <c r="S242" s="601">
        <v>0</v>
      </c>
      <c r="T242" s="601">
        <v>0</v>
      </c>
      <c r="U242" s="601">
        <v>0</v>
      </c>
      <c r="V242" s="601">
        <v>19242.719999999998</v>
      </c>
      <c r="W242" s="601">
        <v>25292.880000000001</v>
      </c>
      <c r="X242" s="601">
        <v>0</v>
      </c>
      <c r="Y242" s="601">
        <v>0</v>
      </c>
      <c r="Z242" s="601">
        <v>0</v>
      </c>
      <c r="AA242" s="601">
        <v>0</v>
      </c>
      <c r="AB242" s="601">
        <v>0</v>
      </c>
      <c r="AC242" s="601">
        <v>0</v>
      </c>
      <c r="AD242" s="601">
        <v>0</v>
      </c>
      <c r="AE242" s="601">
        <v>0</v>
      </c>
      <c r="AF242" s="601">
        <v>0</v>
      </c>
      <c r="AG242" s="601">
        <v>0</v>
      </c>
      <c r="AH242" s="601">
        <v>0</v>
      </c>
      <c r="AI242" s="707">
        <v>0</v>
      </c>
      <c r="AJ242" s="601">
        <v>0</v>
      </c>
      <c r="AK242" s="601">
        <v>0</v>
      </c>
      <c r="AL242" s="601">
        <v>0</v>
      </c>
      <c r="AM242" s="601">
        <v>0</v>
      </c>
      <c r="AN242" s="601">
        <v>0</v>
      </c>
      <c r="AO242" s="601">
        <v>0</v>
      </c>
      <c r="AP242" s="601">
        <v>0</v>
      </c>
      <c r="AQ242" s="601">
        <v>0</v>
      </c>
      <c r="AR242" s="601">
        <v>0</v>
      </c>
      <c r="AS242" s="601">
        <v>0</v>
      </c>
      <c r="AT242" s="601">
        <v>0</v>
      </c>
      <c r="AU242" s="601">
        <v>0</v>
      </c>
      <c r="AV242" s="602">
        <v>11296.62</v>
      </c>
      <c r="AW242" s="602">
        <v>11488.68</v>
      </c>
      <c r="AX242" s="602">
        <v>11995.02</v>
      </c>
      <c r="AY242" s="602">
        <v>12309.3</v>
      </c>
      <c r="AZ242" s="602">
        <v>12169.62</v>
      </c>
      <c r="BA242" s="602">
        <v>11645.82</v>
      </c>
      <c r="BB242" s="707">
        <v>11473.86</v>
      </c>
      <c r="BC242" s="602">
        <v>0</v>
      </c>
      <c r="BD242" s="602">
        <v>0</v>
      </c>
      <c r="BE242" s="602">
        <v>0</v>
      </c>
      <c r="BF242" s="602">
        <v>0</v>
      </c>
      <c r="BG242" s="602">
        <v>0</v>
      </c>
      <c r="BH242" s="602">
        <v>25656.960000000006</v>
      </c>
      <c r="BI242" s="602">
        <v>34140.519999999997</v>
      </c>
      <c r="BJ242" s="602">
        <v>0</v>
      </c>
      <c r="BK242" s="602">
        <v>0</v>
      </c>
      <c r="BL242" s="602">
        <v>0</v>
      </c>
      <c r="BM242" s="602">
        <v>0</v>
      </c>
      <c r="BN242" s="602">
        <v>0</v>
      </c>
      <c r="BO242" s="602">
        <v>16115.58</v>
      </c>
      <c r="BP242" s="602">
        <v>17058.419999999998</v>
      </c>
      <c r="BQ242" s="602">
        <v>18542.52</v>
      </c>
      <c r="BR242" s="602">
        <v>19153.620000000003</v>
      </c>
      <c r="BS242" s="602">
        <v>18097.29</v>
      </c>
      <c r="BT242" s="602">
        <v>18961.560000000001</v>
      </c>
      <c r="BU242" s="707">
        <v>18382.95</v>
      </c>
      <c r="BV242" s="602">
        <v>0</v>
      </c>
      <c r="BW242" s="602">
        <v>0</v>
      </c>
      <c r="BX242" s="602">
        <v>0</v>
      </c>
      <c r="BY242" s="602">
        <v>0</v>
      </c>
      <c r="BZ242" s="602">
        <v>0</v>
      </c>
      <c r="CA242" s="602">
        <v>38150.560000000005</v>
      </c>
      <c r="CB242" s="602">
        <v>53012.24</v>
      </c>
      <c r="CC242" s="602">
        <v>0</v>
      </c>
      <c r="CD242" s="602">
        <v>0</v>
      </c>
      <c r="CE242" s="602">
        <v>0</v>
      </c>
      <c r="CF242" s="602">
        <v>0</v>
      </c>
      <c r="CG242" s="602">
        <v>0</v>
      </c>
      <c r="CH242" s="602">
        <v>0</v>
      </c>
      <c r="CI242" s="602">
        <v>0</v>
      </c>
      <c r="CJ242" s="602">
        <v>0</v>
      </c>
      <c r="CK242" s="602">
        <v>0</v>
      </c>
      <c r="CL242" s="602">
        <v>0</v>
      </c>
      <c r="CM242" s="602">
        <v>0</v>
      </c>
      <c r="CN242" s="707">
        <v>0</v>
      </c>
      <c r="CO242" s="602">
        <v>0</v>
      </c>
      <c r="CP242" s="602">
        <v>0</v>
      </c>
      <c r="CQ242" s="602">
        <v>0</v>
      </c>
      <c r="CR242" s="602">
        <v>0</v>
      </c>
      <c r="CS242" s="602">
        <v>0</v>
      </c>
      <c r="CT242" s="602">
        <v>0</v>
      </c>
      <c r="CU242" s="602">
        <v>0</v>
      </c>
      <c r="CV242" s="602">
        <v>0</v>
      </c>
      <c r="CW242" s="602">
        <v>0</v>
      </c>
      <c r="CX242" s="602">
        <v>0</v>
      </c>
      <c r="CY242" s="602">
        <v>0</v>
      </c>
      <c r="CZ242" s="602">
        <v>0</v>
      </c>
    </row>
    <row r="243" spans="1:104" x14ac:dyDescent="0.25">
      <c r="A243" s="183">
        <v>5043</v>
      </c>
      <c r="B243" s="183">
        <v>675471</v>
      </c>
      <c r="C243" s="27">
        <v>1004488</v>
      </c>
      <c r="D243" s="14">
        <v>1750378246</v>
      </c>
      <c r="F243" s="27" t="s">
        <v>1296</v>
      </c>
      <c r="G243" s="12" t="s">
        <v>316</v>
      </c>
      <c r="H243" s="27" t="s">
        <v>316</v>
      </c>
      <c r="I243" s="12" t="s">
        <v>317</v>
      </c>
      <c r="J243" s="601">
        <v>0</v>
      </c>
      <c r="K243" s="601">
        <v>0</v>
      </c>
      <c r="L243" s="601">
        <v>0</v>
      </c>
      <c r="M243" s="601">
        <v>0</v>
      </c>
      <c r="N243" s="601">
        <v>0</v>
      </c>
      <c r="O243" s="601">
        <v>0</v>
      </c>
      <c r="P243" s="707">
        <v>0</v>
      </c>
      <c r="Q243" s="601">
        <v>0</v>
      </c>
      <c r="R243" s="601">
        <v>0</v>
      </c>
      <c r="S243" s="601">
        <v>0</v>
      </c>
      <c r="T243" s="601">
        <v>0</v>
      </c>
      <c r="U243" s="601">
        <v>0</v>
      </c>
      <c r="V243" s="601">
        <v>0</v>
      </c>
      <c r="W243" s="601">
        <v>0</v>
      </c>
      <c r="X243" s="601">
        <v>0</v>
      </c>
      <c r="Y243" s="601">
        <v>0</v>
      </c>
      <c r="Z243" s="601">
        <v>0</v>
      </c>
      <c r="AA243" s="601">
        <v>0</v>
      </c>
      <c r="AB243" s="601">
        <v>0</v>
      </c>
      <c r="AC243" s="601">
        <v>0</v>
      </c>
      <c r="AD243" s="601">
        <v>0</v>
      </c>
      <c r="AE243" s="601">
        <v>0</v>
      </c>
      <c r="AF243" s="601">
        <v>0</v>
      </c>
      <c r="AG243" s="601">
        <v>0</v>
      </c>
      <c r="AH243" s="601">
        <v>0</v>
      </c>
      <c r="AI243" s="707">
        <v>0</v>
      </c>
      <c r="AJ243" s="601">
        <v>0</v>
      </c>
      <c r="AK243" s="601">
        <v>0</v>
      </c>
      <c r="AL243" s="601">
        <v>0</v>
      </c>
      <c r="AM243" s="601">
        <v>0</v>
      </c>
      <c r="AN243" s="601">
        <v>0</v>
      </c>
      <c r="AO243" s="601">
        <v>18997.760000000002</v>
      </c>
      <c r="AP243" s="601">
        <v>12111.31</v>
      </c>
      <c r="AQ243" s="601">
        <v>0</v>
      </c>
      <c r="AR243" s="601">
        <v>0</v>
      </c>
      <c r="AS243" s="601">
        <v>0</v>
      </c>
      <c r="AT243" s="601">
        <v>0</v>
      </c>
      <c r="AU243" s="601">
        <v>0</v>
      </c>
      <c r="AV243" s="602">
        <v>0</v>
      </c>
      <c r="AW243" s="602">
        <v>0</v>
      </c>
      <c r="AX243" s="602">
        <v>0</v>
      </c>
      <c r="AY243" s="602">
        <v>0</v>
      </c>
      <c r="AZ243" s="602">
        <v>0</v>
      </c>
      <c r="BA243" s="602">
        <v>0</v>
      </c>
      <c r="BB243" s="707">
        <v>0</v>
      </c>
      <c r="BC243" s="602">
        <v>0</v>
      </c>
      <c r="BD243" s="602">
        <v>0</v>
      </c>
      <c r="BE243" s="602">
        <v>0</v>
      </c>
      <c r="BF243" s="602">
        <v>0</v>
      </c>
      <c r="BG243" s="602">
        <v>0</v>
      </c>
      <c r="BH243" s="602">
        <v>0</v>
      </c>
      <c r="BI243" s="602">
        <v>0</v>
      </c>
      <c r="BJ243" s="602">
        <v>0</v>
      </c>
      <c r="BK243" s="602">
        <v>0</v>
      </c>
      <c r="BL243" s="602">
        <v>0</v>
      </c>
      <c r="BM243" s="602">
        <v>0</v>
      </c>
      <c r="BN243" s="602">
        <v>0</v>
      </c>
      <c r="BO243" s="602">
        <v>0</v>
      </c>
      <c r="BP243" s="602">
        <v>0</v>
      </c>
      <c r="BQ243" s="602">
        <v>0</v>
      </c>
      <c r="BR243" s="602">
        <v>0</v>
      </c>
      <c r="BS243" s="602">
        <v>0</v>
      </c>
      <c r="BT243" s="602">
        <v>0</v>
      </c>
      <c r="BU243" s="707">
        <v>0</v>
      </c>
      <c r="BV243" s="602">
        <v>0</v>
      </c>
      <c r="BW243" s="602">
        <v>0</v>
      </c>
      <c r="BX243" s="602">
        <v>0</v>
      </c>
      <c r="BY243" s="602">
        <v>0</v>
      </c>
      <c r="BZ243" s="602">
        <v>0</v>
      </c>
      <c r="CA243" s="602">
        <v>0</v>
      </c>
      <c r="CB243" s="602">
        <v>0</v>
      </c>
      <c r="CC243" s="602">
        <v>0</v>
      </c>
      <c r="CD243" s="602">
        <v>0</v>
      </c>
      <c r="CE243" s="602">
        <v>0</v>
      </c>
      <c r="CF243" s="602">
        <v>0</v>
      </c>
      <c r="CG243" s="602">
        <v>0</v>
      </c>
      <c r="CH243" s="602">
        <v>0</v>
      </c>
      <c r="CI243" s="602">
        <v>0</v>
      </c>
      <c r="CJ243" s="602">
        <v>0</v>
      </c>
      <c r="CK243" s="602">
        <v>0</v>
      </c>
      <c r="CL243" s="602">
        <v>0</v>
      </c>
      <c r="CM243" s="602">
        <v>0</v>
      </c>
      <c r="CN243" s="707">
        <v>0</v>
      </c>
      <c r="CO243" s="602">
        <v>0</v>
      </c>
      <c r="CP243" s="602">
        <v>0</v>
      </c>
      <c r="CQ243" s="602">
        <v>0</v>
      </c>
      <c r="CR243" s="602">
        <v>0</v>
      </c>
      <c r="CS243" s="602">
        <v>0</v>
      </c>
      <c r="CT243" s="602">
        <v>26396.16</v>
      </c>
      <c r="CU243" s="602">
        <v>17054.05</v>
      </c>
      <c r="CV243" s="602">
        <v>0</v>
      </c>
      <c r="CW243" s="602">
        <v>0</v>
      </c>
      <c r="CX243" s="602">
        <v>0</v>
      </c>
      <c r="CY243" s="602">
        <v>0</v>
      </c>
      <c r="CZ243" s="602">
        <v>0</v>
      </c>
    </row>
    <row r="244" spans="1:104" x14ac:dyDescent="0.25">
      <c r="A244" s="183">
        <v>4277</v>
      </c>
      <c r="B244" s="183">
        <v>675477</v>
      </c>
      <c r="C244" s="27">
        <v>1026281</v>
      </c>
      <c r="D244" s="14">
        <v>1912306309</v>
      </c>
      <c r="F244" s="27" t="s">
        <v>1267</v>
      </c>
      <c r="G244" s="12" t="s">
        <v>184</v>
      </c>
      <c r="H244" s="27" t="s">
        <v>1349</v>
      </c>
      <c r="I244" s="12" t="s">
        <v>185</v>
      </c>
      <c r="J244" s="601">
        <v>4163.25</v>
      </c>
      <c r="K244" s="601">
        <v>4308.4299999999994</v>
      </c>
      <c r="L244" s="601">
        <v>4287.08</v>
      </c>
      <c r="M244" s="601">
        <v>4325.5099999999993</v>
      </c>
      <c r="N244" s="601">
        <v>4539.0099999999993</v>
      </c>
      <c r="O244" s="601">
        <v>4257.1899999999996</v>
      </c>
      <c r="P244" s="707">
        <v>3942.01</v>
      </c>
      <c r="Q244" s="601">
        <v>0</v>
      </c>
      <c r="R244" s="601">
        <v>0</v>
      </c>
      <c r="S244" s="601">
        <v>0</v>
      </c>
      <c r="T244" s="601">
        <v>0</v>
      </c>
      <c r="U244" s="601">
        <v>0</v>
      </c>
      <c r="V244" s="601">
        <v>6782.76</v>
      </c>
      <c r="W244" s="601">
        <v>7004.9799999999987</v>
      </c>
      <c r="X244" s="601">
        <v>0</v>
      </c>
      <c r="Y244" s="601">
        <v>0</v>
      </c>
      <c r="Z244" s="601">
        <v>0</v>
      </c>
      <c r="AA244" s="601">
        <v>0</v>
      </c>
      <c r="AB244" s="601">
        <v>0</v>
      </c>
      <c r="AC244" s="601">
        <v>0</v>
      </c>
      <c r="AD244" s="601">
        <v>0</v>
      </c>
      <c r="AE244" s="601">
        <v>0</v>
      </c>
      <c r="AF244" s="601">
        <v>0</v>
      </c>
      <c r="AG244" s="601">
        <v>0</v>
      </c>
      <c r="AH244" s="601">
        <v>0</v>
      </c>
      <c r="AI244" s="707">
        <v>0</v>
      </c>
      <c r="AJ244" s="601">
        <v>0</v>
      </c>
      <c r="AK244" s="601">
        <v>0</v>
      </c>
      <c r="AL244" s="601">
        <v>0</v>
      </c>
      <c r="AM244" s="601">
        <v>0</v>
      </c>
      <c r="AN244" s="601">
        <v>0</v>
      </c>
      <c r="AO244" s="601">
        <v>0</v>
      </c>
      <c r="AP244" s="601">
        <v>0</v>
      </c>
      <c r="AQ244" s="601">
        <v>0</v>
      </c>
      <c r="AR244" s="601">
        <v>0</v>
      </c>
      <c r="AS244" s="601">
        <v>0</v>
      </c>
      <c r="AT244" s="601">
        <v>0</v>
      </c>
      <c r="AU244" s="601">
        <v>0</v>
      </c>
      <c r="AV244" s="602">
        <v>5525.3799999999992</v>
      </c>
      <c r="AW244" s="602">
        <v>5619.32</v>
      </c>
      <c r="AX244" s="602">
        <v>5866.98</v>
      </c>
      <c r="AY244" s="602">
        <v>6020.6999999999989</v>
      </c>
      <c r="AZ244" s="602">
        <v>5952.3799999999992</v>
      </c>
      <c r="BA244" s="602">
        <v>5696.1799999999994</v>
      </c>
      <c r="BB244" s="707">
        <v>5618.74</v>
      </c>
      <c r="BC244" s="602">
        <v>0</v>
      </c>
      <c r="BD244" s="602">
        <v>0</v>
      </c>
      <c r="BE244" s="602">
        <v>0</v>
      </c>
      <c r="BF244" s="602">
        <v>0</v>
      </c>
      <c r="BG244" s="602">
        <v>0</v>
      </c>
      <c r="BH244" s="602">
        <v>9043.68</v>
      </c>
      <c r="BI244" s="602">
        <v>9433.11</v>
      </c>
      <c r="BJ244" s="602">
        <v>0</v>
      </c>
      <c r="BK244" s="602">
        <v>0</v>
      </c>
      <c r="BL244" s="602">
        <v>0</v>
      </c>
      <c r="BM244" s="602">
        <v>0</v>
      </c>
      <c r="BN244" s="602">
        <v>0</v>
      </c>
      <c r="BO244" s="602">
        <v>7882.4199999999992</v>
      </c>
      <c r="BP244" s="602">
        <v>8343.58</v>
      </c>
      <c r="BQ244" s="602">
        <v>9069.48</v>
      </c>
      <c r="BR244" s="602">
        <v>9368.3799999999974</v>
      </c>
      <c r="BS244" s="602">
        <v>8851.7099999999991</v>
      </c>
      <c r="BT244" s="602">
        <v>9274.4399999999987</v>
      </c>
      <c r="BU244" s="707">
        <v>9001.85</v>
      </c>
      <c r="BV244" s="602">
        <v>0</v>
      </c>
      <c r="BW244" s="602">
        <v>0</v>
      </c>
      <c r="BX244" s="602">
        <v>0</v>
      </c>
      <c r="BY244" s="602">
        <v>0</v>
      </c>
      <c r="BZ244" s="602">
        <v>0</v>
      </c>
      <c r="CA244" s="602">
        <v>13447.48</v>
      </c>
      <c r="CB244" s="602">
        <v>14677.94</v>
      </c>
      <c r="CC244" s="602">
        <v>0</v>
      </c>
      <c r="CD244" s="602">
        <v>0</v>
      </c>
      <c r="CE244" s="602">
        <v>0</v>
      </c>
      <c r="CF244" s="602">
        <v>0</v>
      </c>
      <c r="CG244" s="602">
        <v>0</v>
      </c>
      <c r="CH244" s="602">
        <v>0</v>
      </c>
      <c r="CI244" s="602">
        <v>0</v>
      </c>
      <c r="CJ244" s="602">
        <v>0</v>
      </c>
      <c r="CK244" s="602">
        <v>0</v>
      </c>
      <c r="CL244" s="602">
        <v>0</v>
      </c>
      <c r="CM244" s="602">
        <v>0</v>
      </c>
      <c r="CN244" s="707">
        <v>0</v>
      </c>
      <c r="CO244" s="602">
        <v>0</v>
      </c>
      <c r="CP244" s="602">
        <v>0</v>
      </c>
      <c r="CQ244" s="602">
        <v>0</v>
      </c>
      <c r="CR244" s="602">
        <v>0</v>
      </c>
      <c r="CS244" s="602">
        <v>0</v>
      </c>
      <c r="CT244" s="602">
        <v>0</v>
      </c>
      <c r="CU244" s="602">
        <v>0</v>
      </c>
      <c r="CV244" s="602">
        <v>0</v>
      </c>
      <c r="CW244" s="602">
        <v>0</v>
      </c>
      <c r="CX244" s="602">
        <v>0</v>
      </c>
      <c r="CY244" s="602">
        <v>0</v>
      </c>
      <c r="CZ244" s="602">
        <v>0</v>
      </c>
    </row>
    <row r="245" spans="1:104" x14ac:dyDescent="0.25">
      <c r="A245" s="183">
        <v>5328</v>
      </c>
      <c r="B245" s="183">
        <v>675478</v>
      </c>
      <c r="C245" s="27">
        <v>1026235</v>
      </c>
      <c r="D245" s="14">
        <v>1336557529</v>
      </c>
      <c r="F245" s="27" t="s">
        <v>1272</v>
      </c>
      <c r="G245" s="12" t="s">
        <v>364</v>
      </c>
      <c r="H245" s="27" t="s">
        <v>1283</v>
      </c>
      <c r="I245" s="12" t="s">
        <v>365</v>
      </c>
      <c r="J245" s="601">
        <v>27571.040000000001</v>
      </c>
      <c r="K245" s="601">
        <v>28320.880000000001</v>
      </c>
      <c r="L245" s="601">
        <v>28926.52</v>
      </c>
      <c r="M245" s="601">
        <v>28724.639999999999</v>
      </c>
      <c r="N245" s="601">
        <v>27196.12</v>
      </c>
      <c r="O245" s="601">
        <v>28292.04</v>
      </c>
      <c r="P245" s="707">
        <v>26822.45</v>
      </c>
      <c r="Q245" s="601">
        <v>0</v>
      </c>
      <c r="R245" s="601">
        <v>0</v>
      </c>
      <c r="S245" s="601">
        <v>0</v>
      </c>
      <c r="T245" s="601">
        <v>0</v>
      </c>
      <c r="U245" s="601">
        <v>0</v>
      </c>
      <c r="V245" s="601">
        <v>80406.94</v>
      </c>
      <c r="W245" s="601">
        <v>80201.350000000006</v>
      </c>
      <c r="X245" s="601">
        <v>0</v>
      </c>
      <c r="Y245" s="601">
        <v>0</v>
      </c>
      <c r="Z245" s="601">
        <v>0</v>
      </c>
      <c r="AA245" s="601">
        <v>0</v>
      </c>
      <c r="AB245" s="601">
        <v>0</v>
      </c>
      <c r="AC245" s="601">
        <v>0</v>
      </c>
      <c r="AD245" s="601">
        <v>0</v>
      </c>
      <c r="AE245" s="601">
        <v>0</v>
      </c>
      <c r="AF245" s="601">
        <v>0</v>
      </c>
      <c r="AG245" s="601">
        <v>0</v>
      </c>
      <c r="AH245" s="601">
        <v>0</v>
      </c>
      <c r="AI245" s="707">
        <v>0</v>
      </c>
      <c r="AJ245" s="601">
        <v>0</v>
      </c>
      <c r="AK245" s="601">
        <v>0</v>
      </c>
      <c r="AL245" s="601">
        <v>0</v>
      </c>
      <c r="AM245" s="601">
        <v>0</v>
      </c>
      <c r="AN245" s="601">
        <v>0</v>
      </c>
      <c r="AO245" s="601">
        <v>0</v>
      </c>
      <c r="AP245" s="601">
        <v>0</v>
      </c>
      <c r="AQ245" s="601">
        <v>0</v>
      </c>
      <c r="AR245" s="601">
        <v>0</v>
      </c>
      <c r="AS245" s="601">
        <v>0</v>
      </c>
      <c r="AT245" s="601">
        <v>0</v>
      </c>
      <c r="AU245" s="601">
        <v>0</v>
      </c>
      <c r="AV245" s="602">
        <v>0</v>
      </c>
      <c r="AW245" s="602">
        <v>0</v>
      </c>
      <c r="AX245" s="602">
        <v>0</v>
      </c>
      <c r="AY245" s="602">
        <v>0</v>
      </c>
      <c r="AZ245" s="602">
        <v>0</v>
      </c>
      <c r="BA245" s="602">
        <v>0</v>
      </c>
      <c r="BB245" s="707">
        <v>0</v>
      </c>
      <c r="BC245" s="602">
        <v>0</v>
      </c>
      <c r="BD245" s="602">
        <v>0</v>
      </c>
      <c r="BE245" s="602">
        <v>0</v>
      </c>
      <c r="BF245" s="602">
        <v>0</v>
      </c>
      <c r="BG245" s="602">
        <v>0</v>
      </c>
      <c r="BH245" s="602">
        <v>0</v>
      </c>
      <c r="BI245" s="602">
        <v>0</v>
      </c>
      <c r="BJ245" s="602">
        <v>0</v>
      </c>
      <c r="BK245" s="602">
        <v>0</v>
      </c>
      <c r="BL245" s="602">
        <v>0</v>
      </c>
      <c r="BM245" s="602">
        <v>0</v>
      </c>
      <c r="BN245" s="602">
        <v>0</v>
      </c>
      <c r="BO245" s="602">
        <v>19726.560000000001</v>
      </c>
      <c r="BP245" s="602">
        <v>20707.12</v>
      </c>
      <c r="BQ245" s="602">
        <v>21485.800000000003</v>
      </c>
      <c r="BR245" s="602">
        <v>21226.240000000002</v>
      </c>
      <c r="BS245" s="602">
        <v>22120.28</v>
      </c>
      <c r="BT245" s="602">
        <v>22552.880000000001</v>
      </c>
      <c r="BU245" s="707">
        <v>21897.03</v>
      </c>
      <c r="BV245" s="602">
        <v>0</v>
      </c>
      <c r="BW245" s="602">
        <v>0</v>
      </c>
      <c r="BX245" s="602">
        <v>0</v>
      </c>
      <c r="BY245" s="602">
        <v>0</v>
      </c>
      <c r="BZ245" s="602">
        <v>0</v>
      </c>
      <c r="CA245" s="602">
        <v>58698.98</v>
      </c>
      <c r="CB245" s="602">
        <v>62761.15</v>
      </c>
      <c r="CC245" s="602">
        <v>0</v>
      </c>
      <c r="CD245" s="602">
        <v>0</v>
      </c>
      <c r="CE245" s="602">
        <v>0</v>
      </c>
      <c r="CF245" s="602">
        <v>0</v>
      </c>
      <c r="CG245" s="602">
        <v>0</v>
      </c>
      <c r="CH245" s="602">
        <v>0</v>
      </c>
      <c r="CI245" s="602">
        <v>0</v>
      </c>
      <c r="CJ245" s="602">
        <v>0</v>
      </c>
      <c r="CK245" s="602">
        <v>0</v>
      </c>
      <c r="CL245" s="602">
        <v>0</v>
      </c>
      <c r="CM245" s="602">
        <v>0</v>
      </c>
      <c r="CN245" s="707">
        <v>0</v>
      </c>
      <c r="CO245" s="602">
        <v>0</v>
      </c>
      <c r="CP245" s="602">
        <v>0</v>
      </c>
      <c r="CQ245" s="602">
        <v>0</v>
      </c>
      <c r="CR245" s="602">
        <v>0</v>
      </c>
      <c r="CS245" s="602">
        <v>0</v>
      </c>
      <c r="CT245" s="602">
        <v>0</v>
      </c>
      <c r="CU245" s="602">
        <v>0</v>
      </c>
      <c r="CV245" s="602">
        <v>0</v>
      </c>
      <c r="CW245" s="602">
        <v>0</v>
      </c>
      <c r="CX245" s="602">
        <v>0</v>
      </c>
      <c r="CY245" s="602">
        <v>0</v>
      </c>
      <c r="CZ245" s="602">
        <v>0</v>
      </c>
    </row>
    <row r="246" spans="1:104" x14ac:dyDescent="0.25">
      <c r="A246" s="183">
        <v>4985</v>
      </c>
      <c r="B246" s="183">
        <v>675479</v>
      </c>
      <c r="C246" s="27">
        <v>1016942</v>
      </c>
      <c r="D246" s="14">
        <v>1386884047</v>
      </c>
      <c r="F246" s="27" t="s">
        <v>1446</v>
      </c>
      <c r="G246" s="12" t="s">
        <v>889</v>
      </c>
      <c r="H246" s="27" t="s">
        <v>1447</v>
      </c>
      <c r="I246" s="12" t="s">
        <v>890</v>
      </c>
      <c r="J246" s="601">
        <v>0</v>
      </c>
      <c r="K246" s="601">
        <v>0</v>
      </c>
      <c r="L246" s="601">
        <v>0</v>
      </c>
      <c r="M246" s="601">
        <v>0</v>
      </c>
      <c r="N246" s="601">
        <v>0</v>
      </c>
      <c r="O246" s="601">
        <v>0</v>
      </c>
      <c r="P246" s="707">
        <v>0</v>
      </c>
      <c r="Q246" s="601">
        <v>0</v>
      </c>
      <c r="R246" s="601">
        <v>0</v>
      </c>
      <c r="S246" s="601">
        <v>0</v>
      </c>
      <c r="T246" s="601">
        <v>0</v>
      </c>
      <c r="U246" s="601">
        <v>0</v>
      </c>
      <c r="V246" s="601">
        <v>57929.880000000005</v>
      </c>
      <c r="W246" s="601">
        <v>80112.000000000015</v>
      </c>
      <c r="X246" s="601">
        <v>0</v>
      </c>
      <c r="Y246" s="601">
        <v>0</v>
      </c>
      <c r="Z246" s="601">
        <v>0</v>
      </c>
      <c r="AA246" s="601">
        <v>0</v>
      </c>
      <c r="AB246" s="601">
        <v>0</v>
      </c>
      <c r="AC246" s="601">
        <v>0</v>
      </c>
      <c r="AD246" s="601">
        <v>0</v>
      </c>
      <c r="AE246" s="601">
        <v>0</v>
      </c>
      <c r="AF246" s="601">
        <v>0</v>
      </c>
      <c r="AG246" s="601">
        <v>0</v>
      </c>
      <c r="AH246" s="601">
        <v>0</v>
      </c>
      <c r="AI246" s="707">
        <v>0</v>
      </c>
      <c r="AJ246" s="601">
        <v>0</v>
      </c>
      <c r="AK246" s="601">
        <v>0</v>
      </c>
      <c r="AL246" s="601">
        <v>0</v>
      </c>
      <c r="AM246" s="601">
        <v>0</v>
      </c>
      <c r="AN246" s="601">
        <v>0</v>
      </c>
      <c r="AO246" s="601">
        <v>0</v>
      </c>
      <c r="AP246" s="601">
        <v>0</v>
      </c>
      <c r="AQ246" s="601">
        <v>0</v>
      </c>
      <c r="AR246" s="601">
        <v>0</v>
      </c>
      <c r="AS246" s="601">
        <v>0</v>
      </c>
      <c r="AT246" s="601">
        <v>0</v>
      </c>
      <c r="AU246" s="601">
        <v>0</v>
      </c>
      <c r="AV246" s="602">
        <v>0</v>
      </c>
      <c r="AW246" s="602">
        <v>0</v>
      </c>
      <c r="AX246" s="602">
        <v>0</v>
      </c>
      <c r="AY246" s="602">
        <v>0</v>
      </c>
      <c r="AZ246" s="602">
        <v>0</v>
      </c>
      <c r="BA246" s="602">
        <v>0</v>
      </c>
      <c r="BB246" s="707">
        <v>0</v>
      </c>
      <c r="BC246" s="602">
        <v>0</v>
      </c>
      <c r="BD246" s="602">
        <v>0</v>
      </c>
      <c r="BE246" s="602">
        <v>0</v>
      </c>
      <c r="BF246" s="602">
        <v>0</v>
      </c>
      <c r="BG246" s="602">
        <v>0</v>
      </c>
      <c r="BH246" s="602">
        <v>61617.600000000006</v>
      </c>
      <c r="BI246" s="602">
        <v>86305.32</v>
      </c>
      <c r="BJ246" s="602">
        <v>0</v>
      </c>
      <c r="BK246" s="602">
        <v>0</v>
      </c>
      <c r="BL246" s="602">
        <v>0</v>
      </c>
      <c r="BM246" s="602">
        <v>0</v>
      </c>
      <c r="BN246" s="602">
        <v>0</v>
      </c>
      <c r="BO246" s="602">
        <v>0</v>
      </c>
      <c r="BP246" s="602">
        <v>0</v>
      </c>
      <c r="BQ246" s="602">
        <v>0</v>
      </c>
      <c r="BR246" s="602">
        <v>0</v>
      </c>
      <c r="BS246" s="602">
        <v>0</v>
      </c>
      <c r="BT246" s="602">
        <v>0</v>
      </c>
      <c r="BU246" s="707">
        <v>0</v>
      </c>
      <c r="BV246" s="602">
        <v>0</v>
      </c>
      <c r="BW246" s="602">
        <v>0</v>
      </c>
      <c r="BX246" s="602">
        <v>0</v>
      </c>
      <c r="BY246" s="602">
        <v>0</v>
      </c>
      <c r="BZ246" s="602">
        <v>0</v>
      </c>
      <c r="CA246" s="602">
        <v>0</v>
      </c>
      <c r="CB246" s="602">
        <v>0</v>
      </c>
      <c r="CC246" s="602">
        <v>0</v>
      </c>
      <c r="CD246" s="602">
        <v>0</v>
      </c>
      <c r="CE246" s="602">
        <v>0</v>
      </c>
      <c r="CF246" s="602">
        <v>0</v>
      </c>
      <c r="CG246" s="602">
        <v>0</v>
      </c>
      <c r="CH246" s="602">
        <v>0</v>
      </c>
      <c r="CI246" s="602">
        <v>0</v>
      </c>
      <c r="CJ246" s="602">
        <v>0</v>
      </c>
      <c r="CK246" s="602">
        <v>0</v>
      </c>
      <c r="CL246" s="602">
        <v>0</v>
      </c>
      <c r="CM246" s="602">
        <v>0</v>
      </c>
      <c r="CN246" s="707">
        <v>0</v>
      </c>
      <c r="CO246" s="602">
        <v>0</v>
      </c>
      <c r="CP246" s="602">
        <v>0</v>
      </c>
      <c r="CQ246" s="602">
        <v>0</v>
      </c>
      <c r="CR246" s="602">
        <v>0</v>
      </c>
      <c r="CS246" s="602">
        <v>0</v>
      </c>
      <c r="CT246" s="602">
        <v>0</v>
      </c>
      <c r="CU246" s="602">
        <v>0</v>
      </c>
      <c r="CV246" s="602">
        <v>0</v>
      </c>
      <c r="CW246" s="602">
        <v>0</v>
      </c>
      <c r="CX246" s="602">
        <v>0</v>
      </c>
      <c r="CY246" s="602">
        <v>0</v>
      </c>
      <c r="CZ246" s="602">
        <v>0</v>
      </c>
    </row>
    <row r="247" spans="1:104" x14ac:dyDescent="0.25">
      <c r="A247" s="183">
        <v>5209</v>
      </c>
      <c r="B247" s="183">
        <v>675480</v>
      </c>
      <c r="C247" s="27">
        <v>1026136</v>
      </c>
      <c r="D247" s="14">
        <v>1285033670</v>
      </c>
      <c r="F247" s="27" t="s">
        <v>1286</v>
      </c>
      <c r="G247" s="12" t="s">
        <v>1027</v>
      </c>
      <c r="H247" s="27" t="s">
        <v>1349</v>
      </c>
      <c r="I247" s="12" t="s">
        <v>1028</v>
      </c>
      <c r="J247" s="601">
        <v>0</v>
      </c>
      <c r="K247" s="601">
        <v>0</v>
      </c>
      <c r="L247" s="601">
        <v>0</v>
      </c>
      <c r="M247" s="601">
        <v>0</v>
      </c>
      <c r="N247" s="601">
        <v>0</v>
      </c>
      <c r="O247" s="601">
        <v>0</v>
      </c>
      <c r="P247" s="707">
        <v>0</v>
      </c>
      <c r="Q247" s="601">
        <v>0</v>
      </c>
      <c r="R247" s="601">
        <v>0</v>
      </c>
      <c r="S247" s="601">
        <v>0</v>
      </c>
      <c r="T247" s="601">
        <v>0</v>
      </c>
      <c r="U247" s="601">
        <v>0</v>
      </c>
      <c r="V247" s="601">
        <v>0</v>
      </c>
      <c r="W247" s="601">
        <v>0</v>
      </c>
      <c r="X247" s="601">
        <v>0</v>
      </c>
      <c r="Y247" s="601">
        <v>0</v>
      </c>
      <c r="Z247" s="601">
        <v>0</v>
      </c>
      <c r="AA247" s="601">
        <v>0</v>
      </c>
      <c r="AB247" s="601">
        <v>0</v>
      </c>
      <c r="AC247" s="601">
        <v>0</v>
      </c>
      <c r="AD247" s="601">
        <v>0</v>
      </c>
      <c r="AE247" s="601">
        <v>0</v>
      </c>
      <c r="AF247" s="601">
        <v>0</v>
      </c>
      <c r="AG247" s="601">
        <v>0</v>
      </c>
      <c r="AH247" s="601">
        <v>0</v>
      </c>
      <c r="AI247" s="707">
        <v>0</v>
      </c>
      <c r="AJ247" s="601">
        <v>0</v>
      </c>
      <c r="AK247" s="601">
        <v>0</v>
      </c>
      <c r="AL247" s="601">
        <v>0</v>
      </c>
      <c r="AM247" s="601">
        <v>0</v>
      </c>
      <c r="AN247" s="601">
        <v>0</v>
      </c>
      <c r="AO247" s="601">
        <v>0</v>
      </c>
      <c r="AP247" s="601">
        <v>0</v>
      </c>
      <c r="AQ247" s="601">
        <v>0</v>
      </c>
      <c r="AR247" s="601">
        <v>0</v>
      </c>
      <c r="AS247" s="601">
        <v>0</v>
      </c>
      <c r="AT247" s="601">
        <v>0</v>
      </c>
      <c r="AU247" s="601">
        <v>0</v>
      </c>
      <c r="AV247" s="602">
        <v>0</v>
      </c>
      <c r="AW247" s="602">
        <v>0</v>
      </c>
      <c r="AX247" s="602">
        <v>0</v>
      </c>
      <c r="AY247" s="602">
        <v>0</v>
      </c>
      <c r="AZ247" s="602">
        <v>0</v>
      </c>
      <c r="BA247" s="602">
        <v>0</v>
      </c>
      <c r="BB247" s="707">
        <v>0</v>
      </c>
      <c r="BC247" s="602">
        <v>0</v>
      </c>
      <c r="BD247" s="602">
        <v>0</v>
      </c>
      <c r="BE247" s="602">
        <v>0</v>
      </c>
      <c r="BF247" s="602">
        <v>0</v>
      </c>
      <c r="BG247" s="602">
        <v>0</v>
      </c>
      <c r="BH247" s="602">
        <v>0</v>
      </c>
      <c r="BI247" s="602">
        <v>0</v>
      </c>
      <c r="BJ247" s="602">
        <v>0</v>
      </c>
      <c r="BK247" s="602">
        <v>0</v>
      </c>
      <c r="BL247" s="602">
        <v>0</v>
      </c>
      <c r="BM247" s="602">
        <v>0</v>
      </c>
      <c r="BN247" s="602">
        <v>0</v>
      </c>
      <c r="BO247" s="602">
        <v>15585.199999999999</v>
      </c>
      <c r="BP247" s="602">
        <v>12982.14</v>
      </c>
      <c r="BQ247" s="602">
        <v>17972.719999999998</v>
      </c>
      <c r="BR247" s="602">
        <v>2884.92</v>
      </c>
      <c r="BS247" s="602">
        <v>779.25999999999988</v>
      </c>
      <c r="BT247" s="602">
        <v>762.67999999999984</v>
      </c>
      <c r="BU247" s="707">
        <v>265.27999999999997</v>
      </c>
      <c r="BV247" s="602">
        <v>0</v>
      </c>
      <c r="BW247" s="602">
        <v>0</v>
      </c>
      <c r="BX247" s="602">
        <v>0</v>
      </c>
      <c r="BY247" s="602">
        <v>0</v>
      </c>
      <c r="BZ247" s="602">
        <v>0</v>
      </c>
      <c r="CA247" s="602">
        <v>10189.41</v>
      </c>
      <c r="CB247" s="602">
        <v>969.21000000000015</v>
      </c>
      <c r="CC247" s="602">
        <v>0</v>
      </c>
      <c r="CD247" s="602">
        <v>0</v>
      </c>
      <c r="CE247" s="602">
        <v>0</v>
      </c>
      <c r="CF247" s="602">
        <v>0</v>
      </c>
      <c r="CG247" s="602">
        <v>0</v>
      </c>
      <c r="CH247" s="602">
        <v>17392.419999999998</v>
      </c>
      <c r="CI247" s="602">
        <v>14358.279999999997</v>
      </c>
      <c r="CJ247" s="602">
        <v>19448.339999999997</v>
      </c>
      <c r="CK247" s="602">
        <v>3166.7799999999997</v>
      </c>
      <c r="CL247" s="602">
        <v>1359.56</v>
      </c>
      <c r="CM247" s="602">
        <v>762.68</v>
      </c>
      <c r="CN247" s="707">
        <v>281.86</v>
      </c>
      <c r="CO247" s="602">
        <v>0</v>
      </c>
      <c r="CP247" s="602">
        <v>0</v>
      </c>
      <c r="CQ247" s="602">
        <v>0</v>
      </c>
      <c r="CR247" s="602">
        <v>0</v>
      </c>
      <c r="CS247" s="602">
        <v>0</v>
      </c>
      <c r="CT247" s="602">
        <v>11209.439999999999</v>
      </c>
      <c r="CU247" s="602">
        <v>1157.9699999999998</v>
      </c>
      <c r="CV247" s="602">
        <v>0</v>
      </c>
      <c r="CW247" s="602">
        <v>0</v>
      </c>
      <c r="CX247" s="602">
        <v>0</v>
      </c>
      <c r="CY247" s="602">
        <v>0</v>
      </c>
      <c r="CZ247" s="602">
        <v>0</v>
      </c>
    </row>
    <row r="248" spans="1:104" x14ac:dyDescent="0.25">
      <c r="A248" s="183">
        <v>4386</v>
      </c>
      <c r="B248" s="183">
        <v>675483</v>
      </c>
      <c r="C248" s="27">
        <v>1015052</v>
      </c>
      <c r="D248" s="14">
        <v>1881722890</v>
      </c>
      <c r="F248" s="27" t="s">
        <v>1258</v>
      </c>
      <c r="G248" s="12" t="s">
        <v>654</v>
      </c>
      <c r="H248" s="27" t="s">
        <v>1282</v>
      </c>
      <c r="I248" s="12" t="s">
        <v>655</v>
      </c>
      <c r="J248" s="601">
        <v>6749.7</v>
      </c>
      <c r="K248" s="601">
        <v>6991.3</v>
      </c>
      <c r="L248" s="601">
        <v>7320.4800000000005</v>
      </c>
      <c r="M248" s="601">
        <v>7124.1799999999994</v>
      </c>
      <c r="N248" s="601">
        <v>7066.7999999999993</v>
      </c>
      <c r="O248" s="601">
        <v>7057.74</v>
      </c>
      <c r="P248" s="707">
        <v>7030.9899999999989</v>
      </c>
      <c r="Q248" s="601">
        <v>0</v>
      </c>
      <c r="R248" s="601">
        <v>0</v>
      </c>
      <c r="S248" s="601">
        <v>0</v>
      </c>
      <c r="T248" s="601">
        <v>0</v>
      </c>
      <c r="U248" s="601">
        <v>0</v>
      </c>
      <c r="V248" s="601">
        <v>15412.539999999999</v>
      </c>
      <c r="W248" s="601">
        <v>15685.52</v>
      </c>
      <c r="X248" s="601">
        <v>0</v>
      </c>
      <c r="Y248" s="601">
        <v>0</v>
      </c>
      <c r="Z248" s="601">
        <v>0</v>
      </c>
      <c r="AA248" s="601">
        <v>0</v>
      </c>
      <c r="AB248" s="601">
        <v>0</v>
      </c>
      <c r="AC248" s="601">
        <v>0</v>
      </c>
      <c r="AD248" s="601">
        <v>0</v>
      </c>
      <c r="AE248" s="601">
        <v>0</v>
      </c>
      <c r="AF248" s="601">
        <v>0</v>
      </c>
      <c r="AG248" s="601">
        <v>0</v>
      </c>
      <c r="AH248" s="601">
        <v>0</v>
      </c>
      <c r="AI248" s="707">
        <v>0</v>
      </c>
      <c r="AJ248" s="601">
        <v>0</v>
      </c>
      <c r="AK248" s="601">
        <v>0</v>
      </c>
      <c r="AL248" s="601">
        <v>0</v>
      </c>
      <c r="AM248" s="601">
        <v>0</v>
      </c>
      <c r="AN248" s="601">
        <v>0</v>
      </c>
      <c r="AO248" s="601">
        <v>0</v>
      </c>
      <c r="AP248" s="601">
        <v>0</v>
      </c>
      <c r="AQ248" s="601">
        <v>0</v>
      </c>
      <c r="AR248" s="601">
        <v>0</v>
      </c>
      <c r="AS248" s="601">
        <v>0</v>
      </c>
      <c r="AT248" s="601">
        <v>0</v>
      </c>
      <c r="AU248" s="601">
        <v>0</v>
      </c>
      <c r="AV248" s="602">
        <v>0</v>
      </c>
      <c r="AW248" s="602">
        <v>0</v>
      </c>
      <c r="AX248" s="602">
        <v>0</v>
      </c>
      <c r="AY248" s="602">
        <v>0</v>
      </c>
      <c r="AZ248" s="602">
        <v>0</v>
      </c>
      <c r="BA248" s="602">
        <v>0</v>
      </c>
      <c r="BB248" s="707">
        <v>0</v>
      </c>
      <c r="BC248" s="602">
        <v>0</v>
      </c>
      <c r="BD248" s="602">
        <v>0</v>
      </c>
      <c r="BE248" s="602">
        <v>0</v>
      </c>
      <c r="BF248" s="602">
        <v>0</v>
      </c>
      <c r="BG248" s="602">
        <v>0</v>
      </c>
      <c r="BH248" s="602">
        <v>0</v>
      </c>
      <c r="BI248" s="602">
        <v>0</v>
      </c>
      <c r="BJ248" s="602">
        <v>0</v>
      </c>
      <c r="BK248" s="602">
        <v>0</v>
      </c>
      <c r="BL248" s="602">
        <v>0</v>
      </c>
      <c r="BM248" s="602">
        <v>0</v>
      </c>
      <c r="BN248" s="602">
        <v>0</v>
      </c>
      <c r="BO248" s="602">
        <v>7519.8</v>
      </c>
      <c r="BP248" s="602">
        <v>7722.14</v>
      </c>
      <c r="BQ248" s="602">
        <v>8262.7199999999993</v>
      </c>
      <c r="BR248" s="602">
        <v>8223.4600000000009</v>
      </c>
      <c r="BS248" s="602">
        <v>8205.34</v>
      </c>
      <c r="BT248" s="602">
        <v>8096.6200000000008</v>
      </c>
      <c r="BU248" s="707">
        <v>8036.9299999999994</v>
      </c>
      <c r="BV248" s="602">
        <v>0</v>
      </c>
      <c r="BW248" s="602">
        <v>0</v>
      </c>
      <c r="BX248" s="602">
        <v>0</v>
      </c>
      <c r="BY248" s="602">
        <v>0</v>
      </c>
      <c r="BZ248" s="602">
        <v>0</v>
      </c>
      <c r="CA248" s="602">
        <v>17200.43</v>
      </c>
      <c r="CB248" s="602">
        <v>18103.79</v>
      </c>
      <c r="CC248" s="602">
        <v>0</v>
      </c>
      <c r="CD248" s="602">
        <v>0</v>
      </c>
      <c r="CE248" s="602">
        <v>0</v>
      </c>
      <c r="CF248" s="602">
        <v>0</v>
      </c>
      <c r="CG248" s="602">
        <v>0</v>
      </c>
      <c r="CH248" s="602">
        <v>0</v>
      </c>
      <c r="CI248" s="602">
        <v>0</v>
      </c>
      <c r="CJ248" s="602">
        <v>0</v>
      </c>
      <c r="CK248" s="602">
        <v>0</v>
      </c>
      <c r="CL248" s="602">
        <v>0</v>
      </c>
      <c r="CM248" s="602">
        <v>0</v>
      </c>
      <c r="CN248" s="707">
        <v>0</v>
      </c>
      <c r="CO248" s="602">
        <v>0</v>
      </c>
      <c r="CP248" s="602">
        <v>0</v>
      </c>
      <c r="CQ248" s="602">
        <v>0</v>
      </c>
      <c r="CR248" s="602">
        <v>0</v>
      </c>
      <c r="CS248" s="602">
        <v>0</v>
      </c>
      <c r="CT248" s="602">
        <v>0</v>
      </c>
      <c r="CU248" s="602">
        <v>0</v>
      </c>
      <c r="CV248" s="602">
        <v>0</v>
      </c>
      <c r="CW248" s="602">
        <v>0</v>
      </c>
      <c r="CX248" s="602">
        <v>0</v>
      </c>
      <c r="CY248" s="602">
        <v>0</v>
      </c>
      <c r="CZ248" s="602">
        <v>0</v>
      </c>
    </row>
    <row r="249" spans="1:104" x14ac:dyDescent="0.25">
      <c r="A249" s="183">
        <v>4514</v>
      </c>
      <c r="B249" s="183">
        <v>675485</v>
      </c>
      <c r="C249" s="27">
        <v>1025439</v>
      </c>
      <c r="D249" s="14">
        <v>1174957732</v>
      </c>
      <c r="F249" s="27" t="s">
        <v>1272</v>
      </c>
      <c r="G249" s="12" t="s">
        <v>700</v>
      </c>
      <c r="H249" s="27" t="s">
        <v>1283</v>
      </c>
      <c r="I249" s="12" t="s">
        <v>701</v>
      </c>
      <c r="J249" s="601">
        <v>9751.1999999999989</v>
      </c>
      <c r="K249" s="601">
        <v>10016.4</v>
      </c>
      <c r="L249" s="601">
        <v>10230.599999999999</v>
      </c>
      <c r="M249" s="601">
        <v>10159.200000000001</v>
      </c>
      <c r="N249" s="601">
        <v>9618.5999999999985</v>
      </c>
      <c r="O249" s="601">
        <v>10006.199999999999</v>
      </c>
      <c r="P249" s="707">
        <v>9481.08</v>
      </c>
      <c r="Q249" s="601">
        <v>0</v>
      </c>
      <c r="R249" s="601">
        <v>0</v>
      </c>
      <c r="S249" s="601">
        <v>0</v>
      </c>
      <c r="T249" s="601">
        <v>0</v>
      </c>
      <c r="U249" s="601">
        <v>0</v>
      </c>
      <c r="V249" s="601">
        <v>22145.73</v>
      </c>
      <c r="W249" s="601">
        <v>22101.000000000004</v>
      </c>
      <c r="X249" s="601">
        <v>0</v>
      </c>
      <c r="Y249" s="601">
        <v>0</v>
      </c>
      <c r="Z249" s="601">
        <v>0</v>
      </c>
      <c r="AA249" s="601">
        <v>0</v>
      </c>
      <c r="AB249" s="601">
        <v>0</v>
      </c>
      <c r="AC249" s="601">
        <v>0</v>
      </c>
      <c r="AD249" s="601">
        <v>0</v>
      </c>
      <c r="AE249" s="601">
        <v>0</v>
      </c>
      <c r="AF249" s="601">
        <v>0</v>
      </c>
      <c r="AG249" s="601">
        <v>0</v>
      </c>
      <c r="AH249" s="601">
        <v>0</v>
      </c>
      <c r="AI249" s="707">
        <v>0</v>
      </c>
      <c r="AJ249" s="601">
        <v>0</v>
      </c>
      <c r="AK249" s="601">
        <v>0</v>
      </c>
      <c r="AL249" s="601">
        <v>0</v>
      </c>
      <c r="AM249" s="601">
        <v>0</v>
      </c>
      <c r="AN249" s="601">
        <v>0</v>
      </c>
      <c r="AO249" s="601">
        <v>0</v>
      </c>
      <c r="AP249" s="601">
        <v>0</v>
      </c>
      <c r="AQ249" s="601">
        <v>0</v>
      </c>
      <c r="AR249" s="601">
        <v>0</v>
      </c>
      <c r="AS249" s="601">
        <v>0</v>
      </c>
      <c r="AT249" s="601">
        <v>0</v>
      </c>
      <c r="AU249" s="601">
        <v>0</v>
      </c>
      <c r="AV249" s="602">
        <v>0</v>
      </c>
      <c r="AW249" s="602">
        <v>0</v>
      </c>
      <c r="AX249" s="602">
        <v>0</v>
      </c>
      <c r="AY249" s="602">
        <v>0</v>
      </c>
      <c r="AZ249" s="602">
        <v>0</v>
      </c>
      <c r="BA249" s="602">
        <v>0</v>
      </c>
      <c r="BB249" s="707">
        <v>0</v>
      </c>
      <c r="BC249" s="602">
        <v>0</v>
      </c>
      <c r="BD249" s="602">
        <v>0</v>
      </c>
      <c r="BE249" s="602">
        <v>0</v>
      </c>
      <c r="BF249" s="602">
        <v>0</v>
      </c>
      <c r="BG249" s="602">
        <v>0</v>
      </c>
      <c r="BH249" s="602">
        <v>0</v>
      </c>
      <c r="BI249" s="602">
        <v>0</v>
      </c>
      <c r="BJ249" s="602">
        <v>0</v>
      </c>
      <c r="BK249" s="602">
        <v>0</v>
      </c>
      <c r="BL249" s="602">
        <v>0</v>
      </c>
      <c r="BM249" s="602">
        <v>0</v>
      </c>
      <c r="BN249" s="602">
        <v>0</v>
      </c>
      <c r="BO249" s="602">
        <v>6976.7999999999993</v>
      </c>
      <c r="BP249" s="602">
        <v>7323.5999999999995</v>
      </c>
      <c r="BQ249" s="602">
        <v>7599</v>
      </c>
      <c r="BR249" s="602">
        <v>7507.2</v>
      </c>
      <c r="BS249" s="602">
        <v>7823.4</v>
      </c>
      <c r="BT249" s="602">
        <v>7976.4</v>
      </c>
      <c r="BU249" s="707">
        <v>7740.1200000000008</v>
      </c>
      <c r="BV249" s="602">
        <v>0</v>
      </c>
      <c r="BW249" s="602">
        <v>0</v>
      </c>
      <c r="BX249" s="602">
        <v>0</v>
      </c>
      <c r="BY249" s="602">
        <v>0</v>
      </c>
      <c r="BZ249" s="602">
        <v>0</v>
      </c>
      <c r="CA249" s="602">
        <v>16166.910000000002</v>
      </c>
      <c r="CB249" s="602">
        <v>17295.05</v>
      </c>
      <c r="CC249" s="602">
        <v>0</v>
      </c>
      <c r="CD249" s="602">
        <v>0</v>
      </c>
      <c r="CE249" s="602">
        <v>0</v>
      </c>
      <c r="CF249" s="602">
        <v>0</v>
      </c>
      <c r="CG249" s="602">
        <v>0</v>
      </c>
      <c r="CH249" s="602">
        <v>0</v>
      </c>
      <c r="CI249" s="602">
        <v>0</v>
      </c>
      <c r="CJ249" s="602">
        <v>0</v>
      </c>
      <c r="CK249" s="602">
        <v>0</v>
      </c>
      <c r="CL249" s="602">
        <v>0</v>
      </c>
      <c r="CM249" s="602">
        <v>0</v>
      </c>
      <c r="CN249" s="707">
        <v>0</v>
      </c>
      <c r="CO249" s="602">
        <v>0</v>
      </c>
      <c r="CP249" s="602">
        <v>0</v>
      </c>
      <c r="CQ249" s="602">
        <v>0</v>
      </c>
      <c r="CR249" s="602">
        <v>0</v>
      </c>
      <c r="CS249" s="602">
        <v>0</v>
      </c>
      <c r="CT249" s="602">
        <v>0</v>
      </c>
      <c r="CU249" s="602">
        <v>0</v>
      </c>
      <c r="CV249" s="602">
        <v>0</v>
      </c>
      <c r="CW249" s="602">
        <v>0</v>
      </c>
      <c r="CX249" s="602">
        <v>0</v>
      </c>
      <c r="CY249" s="602">
        <v>0</v>
      </c>
      <c r="CZ249" s="602">
        <v>0</v>
      </c>
    </row>
    <row r="250" spans="1:104" x14ac:dyDescent="0.25">
      <c r="A250" s="183">
        <v>4376</v>
      </c>
      <c r="B250" s="183">
        <v>675490</v>
      </c>
      <c r="C250" s="27">
        <v>1026193</v>
      </c>
      <c r="D250" s="14">
        <v>1447668538</v>
      </c>
      <c r="F250" s="27" t="s">
        <v>1296</v>
      </c>
      <c r="G250" s="12" t="s">
        <v>646</v>
      </c>
      <c r="H250" s="27" t="s">
        <v>1433</v>
      </c>
      <c r="I250" s="12" t="s">
        <v>647</v>
      </c>
      <c r="J250" s="601">
        <v>0</v>
      </c>
      <c r="K250" s="601">
        <v>0</v>
      </c>
      <c r="L250" s="601">
        <v>0</v>
      </c>
      <c r="M250" s="601">
        <v>0</v>
      </c>
      <c r="N250" s="601">
        <v>0</v>
      </c>
      <c r="O250" s="601">
        <v>0</v>
      </c>
      <c r="P250" s="707">
        <v>0</v>
      </c>
      <c r="Q250" s="601">
        <v>0</v>
      </c>
      <c r="R250" s="601">
        <v>0</v>
      </c>
      <c r="S250" s="601">
        <v>0</v>
      </c>
      <c r="T250" s="601">
        <v>0</v>
      </c>
      <c r="U250" s="601">
        <v>0</v>
      </c>
      <c r="V250" s="601">
        <v>0</v>
      </c>
      <c r="W250" s="601">
        <v>0</v>
      </c>
      <c r="X250" s="601">
        <v>0</v>
      </c>
      <c r="Y250" s="601">
        <v>0</v>
      </c>
      <c r="Z250" s="601">
        <v>0</v>
      </c>
      <c r="AA250" s="601">
        <v>0</v>
      </c>
      <c r="AB250" s="601">
        <v>0</v>
      </c>
      <c r="AC250" s="601">
        <v>11239.050000000001</v>
      </c>
      <c r="AD250" s="601">
        <v>11276.250000000002</v>
      </c>
      <c r="AE250" s="601">
        <v>11992.35</v>
      </c>
      <c r="AF250" s="601">
        <v>12071.4</v>
      </c>
      <c r="AG250" s="601">
        <v>11848.2</v>
      </c>
      <c r="AH250" s="601">
        <v>11824.95</v>
      </c>
      <c r="AI250" s="707">
        <v>11619.81</v>
      </c>
      <c r="AJ250" s="601">
        <v>0</v>
      </c>
      <c r="AK250" s="601">
        <v>0</v>
      </c>
      <c r="AL250" s="601">
        <v>0</v>
      </c>
      <c r="AM250" s="601">
        <v>0</v>
      </c>
      <c r="AN250" s="601">
        <v>0</v>
      </c>
      <c r="AO250" s="601">
        <v>25602.449999999993</v>
      </c>
      <c r="AP250" s="601">
        <v>33940.619999999995</v>
      </c>
      <c r="AQ250" s="601">
        <v>0</v>
      </c>
      <c r="AR250" s="601">
        <v>0</v>
      </c>
      <c r="AS250" s="601">
        <v>0</v>
      </c>
      <c r="AT250" s="601">
        <v>0</v>
      </c>
      <c r="AU250" s="601">
        <v>0</v>
      </c>
      <c r="AV250" s="602">
        <v>0</v>
      </c>
      <c r="AW250" s="602">
        <v>0</v>
      </c>
      <c r="AX250" s="602">
        <v>0</v>
      </c>
      <c r="AY250" s="602">
        <v>0</v>
      </c>
      <c r="AZ250" s="602">
        <v>0</v>
      </c>
      <c r="BA250" s="602">
        <v>0</v>
      </c>
      <c r="BB250" s="707">
        <v>0</v>
      </c>
      <c r="BC250" s="602">
        <v>0</v>
      </c>
      <c r="BD250" s="602">
        <v>0</v>
      </c>
      <c r="BE250" s="602">
        <v>0</v>
      </c>
      <c r="BF250" s="602">
        <v>0</v>
      </c>
      <c r="BG250" s="602">
        <v>0</v>
      </c>
      <c r="BH250" s="602">
        <v>0</v>
      </c>
      <c r="BI250" s="602">
        <v>0</v>
      </c>
      <c r="BJ250" s="602">
        <v>0</v>
      </c>
      <c r="BK250" s="602">
        <v>0</v>
      </c>
      <c r="BL250" s="602">
        <v>0</v>
      </c>
      <c r="BM250" s="602">
        <v>0</v>
      </c>
      <c r="BN250" s="602">
        <v>0</v>
      </c>
      <c r="BO250" s="602">
        <v>0</v>
      </c>
      <c r="BP250" s="602">
        <v>0</v>
      </c>
      <c r="BQ250" s="602">
        <v>0</v>
      </c>
      <c r="BR250" s="602">
        <v>0</v>
      </c>
      <c r="BS250" s="602">
        <v>0</v>
      </c>
      <c r="BT250" s="602">
        <v>0</v>
      </c>
      <c r="BU250" s="707">
        <v>0</v>
      </c>
      <c r="BV250" s="602">
        <v>0</v>
      </c>
      <c r="BW250" s="602">
        <v>0</v>
      </c>
      <c r="BX250" s="602">
        <v>0</v>
      </c>
      <c r="BY250" s="602">
        <v>0</v>
      </c>
      <c r="BZ250" s="602">
        <v>0</v>
      </c>
      <c r="CA250" s="602">
        <v>0</v>
      </c>
      <c r="CB250" s="602">
        <v>0</v>
      </c>
      <c r="CC250" s="602">
        <v>0</v>
      </c>
      <c r="CD250" s="602">
        <v>0</v>
      </c>
      <c r="CE250" s="602">
        <v>0</v>
      </c>
      <c r="CF250" s="602">
        <v>0</v>
      </c>
      <c r="CG250" s="602">
        <v>0</v>
      </c>
      <c r="CH250" s="602">
        <v>15372.900000000001</v>
      </c>
      <c r="CI250" s="602">
        <v>15940.2</v>
      </c>
      <c r="CJ250" s="602">
        <v>16633.05</v>
      </c>
      <c r="CK250" s="602">
        <v>16953.900000000001</v>
      </c>
      <c r="CL250" s="602">
        <v>16870.2</v>
      </c>
      <c r="CM250" s="602">
        <v>16679.55</v>
      </c>
      <c r="CN250" s="707">
        <v>16340.009999999998</v>
      </c>
      <c r="CO250" s="602">
        <v>0</v>
      </c>
      <c r="CP250" s="602">
        <v>0</v>
      </c>
      <c r="CQ250" s="602">
        <v>0</v>
      </c>
      <c r="CR250" s="602">
        <v>0</v>
      </c>
      <c r="CS250" s="602">
        <v>0</v>
      </c>
      <c r="CT250" s="602">
        <v>35572.949999999997</v>
      </c>
      <c r="CU250" s="602">
        <v>48011.820000000007</v>
      </c>
      <c r="CV250" s="602">
        <v>0</v>
      </c>
      <c r="CW250" s="602">
        <v>0</v>
      </c>
      <c r="CX250" s="602">
        <v>0</v>
      </c>
      <c r="CY250" s="602">
        <v>0</v>
      </c>
      <c r="CZ250" s="602">
        <v>0</v>
      </c>
    </row>
    <row r="251" spans="1:104" x14ac:dyDescent="0.25">
      <c r="A251" s="183">
        <v>4062</v>
      </c>
      <c r="B251" s="183">
        <v>675493</v>
      </c>
      <c r="C251" s="27">
        <v>1026169</v>
      </c>
      <c r="D251" s="14">
        <v>1235538513</v>
      </c>
      <c r="F251" s="27" t="s">
        <v>1279</v>
      </c>
      <c r="G251" s="12" t="s">
        <v>164</v>
      </c>
      <c r="H251" s="27" t="s">
        <v>1433</v>
      </c>
      <c r="I251" s="12" t="s">
        <v>165</v>
      </c>
      <c r="J251" s="601">
        <v>7327.16</v>
      </c>
      <c r="K251" s="601">
        <v>7174.7699999999995</v>
      </c>
      <c r="L251" s="601">
        <v>8092.2199999999993</v>
      </c>
      <c r="M251" s="601">
        <v>8331.6899999999987</v>
      </c>
      <c r="N251" s="601">
        <v>7883.8499999999995</v>
      </c>
      <c r="O251" s="601">
        <v>8138.87</v>
      </c>
      <c r="P251" s="707">
        <v>7724.5</v>
      </c>
      <c r="Q251" s="601">
        <v>0</v>
      </c>
      <c r="R251" s="601">
        <v>0</v>
      </c>
      <c r="S251" s="601">
        <v>0</v>
      </c>
      <c r="T251" s="601">
        <v>0</v>
      </c>
      <c r="U251" s="601">
        <v>0</v>
      </c>
      <c r="V251" s="601">
        <v>21359.100000000002</v>
      </c>
      <c r="W251" s="601">
        <v>23169.68</v>
      </c>
      <c r="X251" s="601">
        <v>0</v>
      </c>
      <c r="Y251" s="601">
        <v>0</v>
      </c>
      <c r="Z251" s="601">
        <v>0</v>
      </c>
      <c r="AA251" s="601">
        <v>0</v>
      </c>
      <c r="AB251" s="601">
        <v>0</v>
      </c>
      <c r="AC251" s="601">
        <v>0</v>
      </c>
      <c r="AD251" s="601">
        <v>0</v>
      </c>
      <c r="AE251" s="601">
        <v>0</v>
      </c>
      <c r="AF251" s="601">
        <v>0</v>
      </c>
      <c r="AG251" s="601">
        <v>0</v>
      </c>
      <c r="AH251" s="601">
        <v>0</v>
      </c>
      <c r="AI251" s="707">
        <v>0</v>
      </c>
      <c r="AJ251" s="601">
        <v>0</v>
      </c>
      <c r="AK251" s="601">
        <v>0</v>
      </c>
      <c r="AL251" s="601">
        <v>0</v>
      </c>
      <c r="AM251" s="601">
        <v>0</v>
      </c>
      <c r="AN251" s="601">
        <v>0</v>
      </c>
      <c r="AO251" s="601">
        <v>0</v>
      </c>
      <c r="AP251" s="601">
        <v>0</v>
      </c>
      <c r="AQ251" s="601">
        <v>0</v>
      </c>
      <c r="AR251" s="601">
        <v>0</v>
      </c>
      <c r="AS251" s="601">
        <v>0</v>
      </c>
      <c r="AT251" s="601">
        <v>0</v>
      </c>
      <c r="AU251" s="601">
        <v>0</v>
      </c>
      <c r="AV251" s="602">
        <v>4692.99</v>
      </c>
      <c r="AW251" s="602">
        <v>4534.38</v>
      </c>
      <c r="AX251" s="602">
        <v>5153.2699999999995</v>
      </c>
      <c r="AY251" s="602">
        <v>5193.7</v>
      </c>
      <c r="AZ251" s="602">
        <v>4985.33</v>
      </c>
      <c r="BA251" s="602">
        <v>4767.63</v>
      </c>
      <c r="BB251" s="707">
        <v>4747.21</v>
      </c>
      <c r="BC251" s="602">
        <v>0</v>
      </c>
      <c r="BD251" s="602">
        <v>0</v>
      </c>
      <c r="BE251" s="602">
        <v>0</v>
      </c>
      <c r="BF251" s="602">
        <v>0</v>
      </c>
      <c r="BG251" s="602">
        <v>0</v>
      </c>
      <c r="BH251" s="602">
        <v>13594.559999999998</v>
      </c>
      <c r="BI251" s="602">
        <v>14220.699999999999</v>
      </c>
      <c r="BJ251" s="602">
        <v>0</v>
      </c>
      <c r="BK251" s="602">
        <v>0</v>
      </c>
      <c r="BL251" s="602">
        <v>0</v>
      </c>
      <c r="BM251" s="602">
        <v>0</v>
      </c>
      <c r="BN251" s="602">
        <v>0</v>
      </c>
      <c r="BO251" s="602">
        <v>0</v>
      </c>
      <c r="BP251" s="602">
        <v>0</v>
      </c>
      <c r="BQ251" s="602">
        <v>0</v>
      </c>
      <c r="BR251" s="602">
        <v>0</v>
      </c>
      <c r="BS251" s="602">
        <v>0</v>
      </c>
      <c r="BT251" s="602">
        <v>0</v>
      </c>
      <c r="BU251" s="707">
        <v>0</v>
      </c>
      <c r="BV251" s="602">
        <v>0</v>
      </c>
      <c r="BW251" s="602">
        <v>0</v>
      </c>
      <c r="BX251" s="602">
        <v>0</v>
      </c>
      <c r="BY251" s="602">
        <v>0</v>
      </c>
      <c r="BZ251" s="602">
        <v>0</v>
      </c>
      <c r="CA251" s="602">
        <v>0</v>
      </c>
      <c r="CB251" s="602">
        <v>0</v>
      </c>
      <c r="CC251" s="602">
        <v>0</v>
      </c>
      <c r="CD251" s="602">
        <v>0</v>
      </c>
      <c r="CE251" s="602">
        <v>0</v>
      </c>
      <c r="CF251" s="602">
        <v>0</v>
      </c>
      <c r="CG251" s="602">
        <v>0</v>
      </c>
      <c r="CH251" s="602">
        <v>10250.56</v>
      </c>
      <c r="CI251" s="602">
        <v>10474.48</v>
      </c>
      <c r="CJ251" s="602">
        <v>11821.11</v>
      </c>
      <c r="CK251" s="602">
        <v>11886.42</v>
      </c>
      <c r="CL251" s="602">
        <v>11709.15</v>
      </c>
      <c r="CM251" s="602">
        <v>11687.38</v>
      </c>
      <c r="CN251" s="707">
        <v>11399.28</v>
      </c>
      <c r="CO251" s="602">
        <v>0</v>
      </c>
      <c r="CP251" s="602">
        <v>0</v>
      </c>
      <c r="CQ251" s="602">
        <v>0</v>
      </c>
      <c r="CR251" s="602">
        <v>0</v>
      </c>
      <c r="CS251" s="602">
        <v>0</v>
      </c>
      <c r="CT251" s="602">
        <v>30767.1</v>
      </c>
      <c r="CU251" s="602">
        <v>33566.399999999994</v>
      </c>
      <c r="CV251" s="602">
        <v>0</v>
      </c>
      <c r="CW251" s="602">
        <v>0</v>
      </c>
      <c r="CX251" s="602">
        <v>0</v>
      </c>
      <c r="CY251" s="602">
        <v>0</v>
      </c>
      <c r="CZ251" s="602">
        <v>0</v>
      </c>
    </row>
    <row r="252" spans="1:104" x14ac:dyDescent="0.25">
      <c r="A252" s="183">
        <v>4705</v>
      </c>
      <c r="B252" s="183">
        <v>675495</v>
      </c>
      <c r="C252" s="27">
        <v>1026681</v>
      </c>
      <c r="D252" s="14">
        <v>1992193767</v>
      </c>
      <c r="F252" s="27" t="s">
        <v>1279</v>
      </c>
      <c r="G252" s="12" t="s">
        <v>788</v>
      </c>
      <c r="H252" s="27" t="s">
        <v>1421</v>
      </c>
      <c r="I252" s="12" t="s">
        <v>789</v>
      </c>
      <c r="J252" s="601">
        <v>14512.960000000001</v>
      </c>
      <c r="K252" s="601">
        <v>14211.119999999999</v>
      </c>
      <c r="L252" s="601">
        <v>16028.320000000002</v>
      </c>
      <c r="M252" s="601">
        <v>16502.64</v>
      </c>
      <c r="N252" s="601">
        <v>15615.600000000002</v>
      </c>
      <c r="O252" s="601">
        <v>16120.720000000001</v>
      </c>
      <c r="P252" s="707">
        <v>15322.050000000001</v>
      </c>
      <c r="Q252" s="601">
        <v>0</v>
      </c>
      <c r="R252" s="601">
        <v>0</v>
      </c>
      <c r="S252" s="601">
        <v>0</v>
      </c>
      <c r="T252" s="601">
        <v>0</v>
      </c>
      <c r="U252" s="601">
        <v>0</v>
      </c>
      <c r="V252" s="601">
        <v>23611.249999999996</v>
      </c>
      <c r="W252" s="601">
        <v>25597.29</v>
      </c>
      <c r="X252" s="601">
        <v>0</v>
      </c>
      <c r="Y252" s="601">
        <v>0</v>
      </c>
      <c r="Z252" s="601">
        <v>0</v>
      </c>
      <c r="AA252" s="601">
        <v>0</v>
      </c>
      <c r="AB252" s="601">
        <v>0</v>
      </c>
      <c r="AC252" s="601">
        <v>0</v>
      </c>
      <c r="AD252" s="601">
        <v>0</v>
      </c>
      <c r="AE252" s="601">
        <v>0</v>
      </c>
      <c r="AF252" s="601">
        <v>0</v>
      </c>
      <c r="AG252" s="601">
        <v>0</v>
      </c>
      <c r="AH252" s="601">
        <v>0</v>
      </c>
      <c r="AI252" s="707">
        <v>0</v>
      </c>
      <c r="AJ252" s="601">
        <v>0</v>
      </c>
      <c r="AK252" s="601">
        <v>0</v>
      </c>
      <c r="AL252" s="601">
        <v>0</v>
      </c>
      <c r="AM252" s="601">
        <v>0</v>
      </c>
      <c r="AN252" s="601">
        <v>0</v>
      </c>
      <c r="AO252" s="601">
        <v>0</v>
      </c>
      <c r="AP252" s="601">
        <v>0</v>
      </c>
      <c r="AQ252" s="601">
        <v>0</v>
      </c>
      <c r="AR252" s="601">
        <v>0</v>
      </c>
      <c r="AS252" s="601">
        <v>0</v>
      </c>
      <c r="AT252" s="601">
        <v>0</v>
      </c>
      <c r="AU252" s="601">
        <v>0</v>
      </c>
      <c r="AV252" s="602">
        <v>9295.44</v>
      </c>
      <c r="AW252" s="602">
        <v>8981.2799999999988</v>
      </c>
      <c r="AX252" s="602">
        <v>10207.120000000001</v>
      </c>
      <c r="AY252" s="602">
        <v>10287.200000000001</v>
      </c>
      <c r="AZ252" s="602">
        <v>9874.4800000000014</v>
      </c>
      <c r="BA252" s="602">
        <v>9443.2799999999988</v>
      </c>
      <c r="BB252" s="707">
        <v>9416.76</v>
      </c>
      <c r="BC252" s="602">
        <v>0</v>
      </c>
      <c r="BD252" s="602">
        <v>0</v>
      </c>
      <c r="BE252" s="602">
        <v>0</v>
      </c>
      <c r="BF252" s="602">
        <v>0</v>
      </c>
      <c r="BG252" s="602">
        <v>0</v>
      </c>
      <c r="BH252" s="602">
        <v>15028</v>
      </c>
      <c r="BI252" s="602">
        <v>15710.56</v>
      </c>
      <c r="BJ252" s="602">
        <v>0</v>
      </c>
      <c r="BK252" s="602">
        <v>0</v>
      </c>
      <c r="BL252" s="602">
        <v>0</v>
      </c>
      <c r="BM252" s="602">
        <v>0</v>
      </c>
      <c r="BN252" s="602">
        <v>0</v>
      </c>
      <c r="BO252" s="602">
        <v>0</v>
      </c>
      <c r="BP252" s="602">
        <v>0</v>
      </c>
      <c r="BQ252" s="602">
        <v>0</v>
      </c>
      <c r="BR252" s="602">
        <v>0</v>
      </c>
      <c r="BS252" s="602">
        <v>0</v>
      </c>
      <c r="BT252" s="602">
        <v>0</v>
      </c>
      <c r="BU252" s="707">
        <v>0</v>
      </c>
      <c r="BV252" s="602">
        <v>0</v>
      </c>
      <c r="BW252" s="602">
        <v>0</v>
      </c>
      <c r="BX252" s="602">
        <v>0</v>
      </c>
      <c r="BY252" s="602">
        <v>0</v>
      </c>
      <c r="BZ252" s="602">
        <v>0</v>
      </c>
      <c r="CA252" s="602">
        <v>0</v>
      </c>
      <c r="CB252" s="602">
        <v>0</v>
      </c>
      <c r="CC252" s="602">
        <v>0</v>
      </c>
      <c r="CD252" s="602">
        <v>0</v>
      </c>
      <c r="CE252" s="602">
        <v>0</v>
      </c>
      <c r="CF252" s="602">
        <v>0</v>
      </c>
      <c r="CG252" s="602">
        <v>0</v>
      </c>
      <c r="CH252" s="602">
        <v>20303.36</v>
      </c>
      <c r="CI252" s="602">
        <v>20746.88</v>
      </c>
      <c r="CJ252" s="602">
        <v>23414.16</v>
      </c>
      <c r="CK252" s="602">
        <v>23543.519999999997</v>
      </c>
      <c r="CL252" s="602">
        <v>23192.399999999998</v>
      </c>
      <c r="CM252" s="602">
        <v>23149.279999999999</v>
      </c>
      <c r="CN252" s="707">
        <v>22611.08</v>
      </c>
      <c r="CO252" s="602">
        <v>0</v>
      </c>
      <c r="CP252" s="602">
        <v>0</v>
      </c>
      <c r="CQ252" s="602">
        <v>0</v>
      </c>
      <c r="CR252" s="602">
        <v>0</v>
      </c>
      <c r="CS252" s="602">
        <v>0</v>
      </c>
      <c r="CT252" s="602">
        <v>34011.25</v>
      </c>
      <c r="CU252" s="602">
        <v>37083.350000000006</v>
      </c>
      <c r="CV252" s="602">
        <v>0</v>
      </c>
      <c r="CW252" s="602">
        <v>0</v>
      </c>
      <c r="CX252" s="602">
        <v>0</v>
      </c>
      <c r="CY252" s="602">
        <v>0</v>
      </c>
      <c r="CZ252" s="602">
        <v>0</v>
      </c>
    </row>
    <row r="253" spans="1:104" x14ac:dyDescent="0.25">
      <c r="A253" s="183">
        <v>4200</v>
      </c>
      <c r="B253" s="183">
        <v>675497</v>
      </c>
      <c r="C253" s="27">
        <v>1015118</v>
      </c>
      <c r="D253" s="14">
        <v>1295934354</v>
      </c>
      <c r="F253" s="27" t="s">
        <v>1258</v>
      </c>
      <c r="G253" s="12" t="s">
        <v>176</v>
      </c>
      <c r="H253" s="27" t="s">
        <v>1457</v>
      </c>
      <c r="I253" s="12" t="s">
        <v>177</v>
      </c>
      <c r="J253" s="601">
        <v>0</v>
      </c>
      <c r="K253" s="601">
        <v>0</v>
      </c>
      <c r="L253" s="601">
        <v>0</v>
      </c>
      <c r="M253" s="601">
        <v>0</v>
      </c>
      <c r="N253" s="601">
        <v>0</v>
      </c>
      <c r="O253" s="601">
        <v>0</v>
      </c>
      <c r="P253" s="707">
        <v>0</v>
      </c>
      <c r="Q253" s="601">
        <v>0</v>
      </c>
      <c r="R253" s="601">
        <v>0</v>
      </c>
      <c r="S253" s="601">
        <v>0</v>
      </c>
      <c r="T253" s="601">
        <v>0</v>
      </c>
      <c r="U253" s="601">
        <v>0</v>
      </c>
      <c r="V253" s="601">
        <v>22944.46</v>
      </c>
      <c r="W253" s="601">
        <v>30626.239999999994</v>
      </c>
      <c r="X253" s="601">
        <v>0</v>
      </c>
      <c r="Y253" s="601">
        <v>0</v>
      </c>
      <c r="Z253" s="601">
        <v>0</v>
      </c>
      <c r="AA253" s="601">
        <v>0</v>
      </c>
      <c r="AB253" s="601">
        <v>0</v>
      </c>
      <c r="AC253" s="601">
        <v>0</v>
      </c>
      <c r="AD253" s="601">
        <v>0</v>
      </c>
      <c r="AE253" s="601">
        <v>0</v>
      </c>
      <c r="AF253" s="601">
        <v>0</v>
      </c>
      <c r="AG253" s="601">
        <v>0</v>
      </c>
      <c r="AH253" s="601">
        <v>0</v>
      </c>
      <c r="AI253" s="707">
        <v>0</v>
      </c>
      <c r="AJ253" s="601">
        <v>0</v>
      </c>
      <c r="AK253" s="601">
        <v>0</v>
      </c>
      <c r="AL253" s="601">
        <v>0</v>
      </c>
      <c r="AM253" s="601">
        <v>0</v>
      </c>
      <c r="AN253" s="601">
        <v>0</v>
      </c>
      <c r="AO253" s="601">
        <v>0</v>
      </c>
      <c r="AP253" s="601">
        <v>0</v>
      </c>
      <c r="AQ253" s="601">
        <v>0</v>
      </c>
      <c r="AR253" s="601">
        <v>0</v>
      </c>
      <c r="AS253" s="601">
        <v>0</v>
      </c>
      <c r="AT253" s="601">
        <v>0</v>
      </c>
      <c r="AU253" s="601">
        <v>0</v>
      </c>
      <c r="AV253" s="602">
        <v>0</v>
      </c>
      <c r="AW253" s="602">
        <v>0</v>
      </c>
      <c r="AX253" s="602">
        <v>0</v>
      </c>
      <c r="AY253" s="602">
        <v>0</v>
      </c>
      <c r="AZ253" s="602">
        <v>0</v>
      </c>
      <c r="BA253" s="602">
        <v>0</v>
      </c>
      <c r="BB253" s="707">
        <v>0</v>
      </c>
      <c r="BC253" s="602">
        <v>0</v>
      </c>
      <c r="BD253" s="602">
        <v>0</v>
      </c>
      <c r="BE253" s="602">
        <v>0</v>
      </c>
      <c r="BF253" s="602">
        <v>0</v>
      </c>
      <c r="BG253" s="602">
        <v>0</v>
      </c>
      <c r="BH253" s="602">
        <v>0</v>
      </c>
      <c r="BI253" s="602">
        <v>0</v>
      </c>
      <c r="BJ253" s="602">
        <v>0</v>
      </c>
      <c r="BK253" s="602">
        <v>0</v>
      </c>
      <c r="BL253" s="602">
        <v>0</v>
      </c>
      <c r="BM253" s="602">
        <v>0</v>
      </c>
      <c r="BN253" s="602">
        <v>0</v>
      </c>
      <c r="BO253" s="602">
        <v>0</v>
      </c>
      <c r="BP253" s="602">
        <v>0</v>
      </c>
      <c r="BQ253" s="602">
        <v>0</v>
      </c>
      <c r="BR253" s="602">
        <v>0</v>
      </c>
      <c r="BS253" s="602">
        <v>0</v>
      </c>
      <c r="BT253" s="602">
        <v>0</v>
      </c>
      <c r="BU253" s="707">
        <v>0</v>
      </c>
      <c r="BV253" s="602">
        <v>0</v>
      </c>
      <c r="BW253" s="602">
        <v>0</v>
      </c>
      <c r="BX253" s="602">
        <v>0</v>
      </c>
      <c r="BY253" s="602">
        <v>0</v>
      </c>
      <c r="BZ253" s="602">
        <v>0</v>
      </c>
      <c r="CA253" s="602">
        <v>25606.069999999996</v>
      </c>
      <c r="CB253" s="602">
        <v>35318.990000000005</v>
      </c>
      <c r="CC253" s="602">
        <v>0</v>
      </c>
      <c r="CD253" s="602">
        <v>0</v>
      </c>
      <c r="CE253" s="602">
        <v>0</v>
      </c>
      <c r="CF253" s="602">
        <v>0</v>
      </c>
      <c r="CG253" s="602">
        <v>0</v>
      </c>
      <c r="CH253" s="602">
        <v>0</v>
      </c>
      <c r="CI253" s="602">
        <v>0</v>
      </c>
      <c r="CJ253" s="602">
        <v>0</v>
      </c>
      <c r="CK253" s="602">
        <v>0</v>
      </c>
      <c r="CL253" s="602">
        <v>0</v>
      </c>
      <c r="CM253" s="602">
        <v>0</v>
      </c>
      <c r="CN253" s="707">
        <v>0</v>
      </c>
      <c r="CO253" s="602">
        <v>0</v>
      </c>
      <c r="CP253" s="602">
        <v>0</v>
      </c>
      <c r="CQ253" s="602">
        <v>0</v>
      </c>
      <c r="CR253" s="602">
        <v>0</v>
      </c>
      <c r="CS253" s="602">
        <v>0</v>
      </c>
      <c r="CT253" s="602">
        <v>0</v>
      </c>
      <c r="CU253" s="602">
        <v>0</v>
      </c>
      <c r="CV253" s="602">
        <v>0</v>
      </c>
      <c r="CW253" s="602">
        <v>0</v>
      </c>
      <c r="CX253" s="602">
        <v>0</v>
      </c>
      <c r="CY253" s="602">
        <v>0</v>
      </c>
      <c r="CZ253" s="602">
        <v>0</v>
      </c>
    </row>
    <row r="254" spans="1:104" x14ac:dyDescent="0.25">
      <c r="A254" s="183">
        <v>4383</v>
      </c>
      <c r="B254" s="183">
        <v>675498</v>
      </c>
      <c r="C254" s="27">
        <v>1026314</v>
      </c>
      <c r="D254" s="14">
        <v>1063509248</v>
      </c>
      <c r="F254" s="27" t="s">
        <v>1272</v>
      </c>
      <c r="G254" s="12" t="s">
        <v>650</v>
      </c>
      <c r="H254" s="27" t="s">
        <v>1420</v>
      </c>
      <c r="I254" s="12" t="s">
        <v>651</v>
      </c>
      <c r="J254" s="601">
        <v>19521.52</v>
      </c>
      <c r="K254" s="601">
        <v>20052.440000000002</v>
      </c>
      <c r="L254" s="601">
        <v>20481.260000000002</v>
      </c>
      <c r="M254" s="601">
        <v>20338.32</v>
      </c>
      <c r="N254" s="601">
        <v>19256.060000000001</v>
      </c>
      <c r="O254" s="601">
        <v>20032.02</v>
      </c>
      <c r="P254" s="707">
        <v>18989.650000000001</v>
      </c>
      <c r="Q254" s="601">
        <v>0</v>
      </c>
      <c r="R254" s="601">
        <v>0</v>
      </c>
      <c r="S254" s="601">
        <v>0</v>
      </c>
      <c r="T254" s="601">
        <v>0</v>
      </c>
      <c r="U254" s="601">
        <v>0</v>
      </c>
      <c r="V254" s="601">
        <v>44291.46</v>
      </c>
      <c r="W254" s="601">
        <v>32011.5</v>
      </c>
      <c r="X254" s="601">
        <v>0</v>
      </c>
      <c r="Y254" s="601">
        <v>0</v>
      </c>
      <c r="Z254" s="601">
        <v>0</v>
      </c>
      <c r="AA254" s="601">
        <v>0</v>
      </c>
      <c r="AB254" s="601">
        <v>0</v>
      </c>
      <c r="AC254" s="601">
        <v>0</v>
      </c>
      <c r="AD254" s="601">
        <v>0</v>
      </c>
      <c r="AE254" s="601">
        <v>0</v>
      </c>
      <c r="AF254" s="601">
        <v>0</v>
      </c>
      <c r="AG254" s="601">
        <v>0</v>
      </c>
      <c r="AH254" s="601">
        <v>0</v>
      </c>
      <c r="AI254" s="707">
        <v>0</v>
      </c>
      <c r="AJ254" s="601">
        <v>0</v>
      </c>
      <c r="AK254" s="601">
        <v>0</v>
      </c>
      <c r="AL254" s="601">
        <v>0</v>
      </c>
      <c r="AM254" s="601">
        <v>0</v>
      </c>
      <c r="AN254" s="601">
        <v>0</v>
      </c>
      <c r="AO254" s="601">
        <v>0</v>
      </c>
      <c r="AP254" s="601">
        <v>0</v>
      </c>
      <c r="AQ254" s="601">
        <v>0</v>
      </c>
      <c r="AR254" s="601">
        <v>0</v>
      </c>
      <c r="AS254" s="601">
        <v>0</v>
      </c>
      <c r="AT254" s="601">
        <v>0</v>
      </c>
      <c r="AU254" s="601">
        <v>0</v>
      </c>
      <c r="AV254" s="602">
        <v>0</v>
      </c>
      <c r="AW254" s="602">
        <v>0</v>
      </c>
      <c r="AX254" s="602">
        <v>0</v>
      </c>
      <c r="AY254" s="602">
        <v>0</v>
      </c>
      <c r="AZ254" s="602">
        <v>0</v>
      </c>
      <c r="BA254" s="602">
        <v>0</v>
      </c>
      <c r="BB254" s="707">
        <v>0</v>
      </c>
      <c r="BC254" s="602">
        <v>0</v>
      </c>
      <c r="BD254" s="602">
        <v>0</v>
      </c>
      <c r="BE254" s="602">
        <v>0</v>
      </c>
      <c r="BF254" s="602">
        <v>0</v>
      </c>
      <c r="BG254" s="602">
        <v>0</v>
      </c>
      <c r="BH254" s="602">
        <v>0</v>
      </c>
      <c r="BI254" s="602">
        <v>0</v>
      </c>
      <c r="BJ254" s="602">
        <v>0</v>
      </c>
      <c r="BK254" s="602">
        <v>0</v>
      </c>
      <c r="BL254" s="602">
        <v>0</v>
      </c>
      <c r="BM254" s="602">
        <v>0</v>
      </c>
      <c r="BN254" s="602">
        <v>0</v>
      </c>
      <c r="BO254" s="602">
        <v>13967.28</v>
      </c>
      <c r="BP254" s="602">
        <v>14661.56</v>
      </c>
      <c r="BQ254" s="602">
        <v>15212.900000000001</v>
      </c>
      <c r="BR254" s="602">
        <v>15029.12</v>
      </c>
      <c r="BS254" s="602">
        <v>15662.140000000003</v>
      </c>
      <c r="BT254" s="602">
        <v>15968.440000000002</v>
      </c>
      <c r="BU254" s="707">
        <v>15502.590000000002</v>
      </c>
      <c r="BV254" s="602">
        <v>0</v>
      </c>
      <c r="BW254" s="602">
        <v>0</v>
      </c>
      <c r="BX254" s="602">
        <v>0</v>
      </c>
      <c r="BY254" s="602">
        <v>0</v>
      </c>
      <c r="BZ254" s="602">
        <v>0</v>
      </c>
      <c r="CA254" s="602">
        <v>32333.820000000003</v>
      </c>
      <c r="CB254" s="602">
        <v>25022.599999999995</v>
      </c>
      <c r="CC254" s="602">
        <v>0</v>
      </c>
      <c r="CD254" s="602">
        <v>0</v>
      </c>
      <c r="CE254" s="602">
        <v>0</v>
      </c>
      <c r="CF254" s="602">
        <v>0</v>
      </c>
      <c r="CG254" s="602">
        <v>0</v>
      </c>
      <c r="CH254" s="602">
        <v>0</v>
      </c>
      <c r="CI254" s="602">
        <v>0</v>
      </c>
      <c r="CJ254" s="602">
        <v>0</v>
      </c>
      <c r="CK254" s="602">
        <v>0</v>
      </c>
      <c r="CL254" s="602">
        <v>0</v>
      </c>
      <c r="CM254" s="602">
        <v>0</v>
      </c>
      <c r="CN254" s="707">
        <v>0</v>
      </c>
      <c r="CO254" s="602">
        <v>0</v>
      </c>
      <c r="CP254" s="602">
        <v>0</v>
      </c>
      <c r="CQ254" s="602">
        <v>0</v>
      </c>
      <c r="CR254" s="602">
        <v>0</v>
      </c>
      <c r="CS254" s="602">
        <v>0</v>
      </c>
      <c r="CT254" s="602">
        <v>0</v>
      </c>
      <c r="CU254" s="602">
        <v>0</v>
      </c>
      <c r="CV254" s="602">
        <v>0</v>
      </c>
      <c r="CW254" s="602">
        <v>0</v>
      </c>
      <c r="CX254" s="602">
        <v>0</v>
      </c>
      <c r="CY254" s="602">
        <v>0</v>
      </c>
      <c r="CZ254" s="602">
        <v>0</v>
      </c>
    </row>
    <row r="255" spans="1:104" x14ac:dyDescent="0.25">
      <c r="A255" s="183">
        <v>4502</v>
      </c>
      <c r="B255" s="183">
        <v>675502</v>
      </c>
      <c r="C255" s="27">
        <v>1026686</v>
      </c>
      <c r="D255" s="14">
        <v>1811018286</v>
      </c>
      <c r="F255" s="27" t="s">
        <v>1267</v>
      </c>
      <c r="G255" s="12" t="s">
        <v>698</v>
      </c>
      <c r="H255" s="27" t="s">
        <v>1351</v>
      </c>
      <c r="I255" s="12" t="s">
        <v>699</v>
      </c>
      <c r="J255" s="601">
        <v>4904.25</v>
      </c>
      <c r="K255" s="601">
        <v>5075.2700000000004</v>
      </c>
      <c r="L255" s="601">
        <v>5050.12</v>
      </c>
      <c r="M255" s="601">
        <v>5095.3900000000003</v>
      </c>
      <c r="N255" s="601">
        <v>5346.89</v>
      </c>
      <c r="O255" s="601">
        <v>5014.91</v>
      </c>
      <c r="P255" s="707">
        <v>4640.45</v>
      </c>
      <c r="Q255" s="601">
        <v>0</v>
      </c>
      <c r="R255" s="601">
        <v>0</v>
      </c>
      <c r="S255" s="601">
        <v>0</v>
      </c>
      <c r="T255" s="601">
        <v>0</v>
      </c>
      <c r="U255" s="601">
        <v>0</v>
      </c>
      <c r="V255" s="601">
        <v>11115.36</v>
      </c>
      <c r="W255" s="601">
        <v>14621.99</v>
      </c>
      <c r="X255" s="601">
        <v>0</v>
      </c>
      <c r="Y255" s="601">
        <v>0</v>
      </c>
      <c r="Z255" s="601">
        <v>0</v>
      </c>
      <c r="AA255" s="601">
        <v>0</v>
      </c>
      <c r="AB255" s="601">
        <v>0</v>
      </c>
      <c r="AC255" s="601">
        <v>0</v>
      </c>
      <c r="AD255" s="601">
        <v>0</v>
      </c>
      <c r="AE255" s="601">
        <v>0</v>
      </c>
      <c r="AF255" s="601">
        <v>0</v>
      </c>
      <c r="AG255" s="601">
        <v>0</v>
      </c>
      <c r="AH255" s="601">
        <v>0</v>
      </c>
      <c r="AI255" s="707">
        <v>0</v>
      </c>
      <c r="AJ255" s="601">
        <v>0</v>
      </c>
      <c r="AK255" s="601">
        <v>0</v>
      </c>
      <c r="AL255" s="601">
        <v>0</v>
      </c>
      <c r="AM255" s="601">
        <v>0</v>
      </c>
      <c r="AN255" s="601">
        <v>0</v>
      </c>
      <c r="AO255" s="601">
        <v>0</v>
      </c>
      <c r="AP255" s="601">
        <v>0</v>
      </c>
      <c r="AQ255" s="601">
        <v>0</v>
      </c>
      <c r="AR255" s="601">
        <v>0</v>
      </c>
      <c r="AS255" s="601">
        <v>0</v>
      </c>
      <c r="AT255" s="601">
        <v>0</v>
      </c>
      <c r="AU255" s="601">
        <v>0</v>
      </c>
      <c r="AV255" s="602">
        <v>6508.8200000000006</v>
      </c>
      <c r="AW255" s="602">
        <v>6619.4800000000005</v>
      </c>
      <c r="AX255" s="602">
        <v>6911.2200000000012</v>
      </c>
      <c r="AY255" s="602">
        <v>7092.3</v>
      </c>
      <c r="AZ255" s="602">
        <v>7011.8200000000006</v>
      </c>
      <c r="BA255" s="602">
        <v>6710.02</v>
      </c>
      <c r="BB255" s="707">
        <v>6614.3399999999992</v>
      </c>
      <c r="BC255" s="602">
        <v>0</v>
      </c>
      <c r="BD255" s="602">
        <v>0</v>
      </c>
      <c r="BE255" s="602">
        <v>0</v>
      </c>
      <c r="BF255" s="602">
        <v>0</v>
      </c>
      <c r="BG255" s="602">
        <v>0</v>
      </c>
      <c r="BH255" s="602">
        <v>14820.480000000001</v>
      </c>
      <c r="BI255" s="602">
        <v>19737.010000000002</v>
      </c>
      <c r="BJ255" s="602">
        <v>0</v>
      </c>
      <c r="BK255" s="602">
        <v>0</v>
      </c>
      <c r="BL255" s="602">
        <v>0</v>
      </c>
      <c r="BM255" s="602">
        <v>0</v>
      </c>
      <c r="BN255" s="602">
        <v>0</v>
      </c>
      <c r="BO255" s="602">
        <v>9285.380000000001</v>
      </c>
      <c r="BP255" s="602">
        <v>9828.6200000000008</v>
      </c>
      <c r="BQ255" s="602">
        <v>10683.720000000001</v>
      </c>
      <c r="BR255" s="602">
        <v>11035.820000000002</v>
      </c>
      <c r="BS255" s="602">
        <v>10427.19</v>
      </c>
      <c r="BT255" s="602">
        <v>10925.16</v>
      </c>
      <c r="BU255" s="707">
        <v>10597.09</v>
      </c>
      <c r="BV255" s="602">
        <v>0</v>
      </c>
      <c r="BW255" s="602">
        <v>0</v>
      </c>
      <c r="BX255" s="602">
        <v>0</v>
      </c>
      <c r="BY255" s="602">
        <v>0</v>
      </c>
      <c r="BZ255" s="602">
        <v>0</v>
      </c>
      <c r="CA255" s="602">
        <v>22037.279999999999</v>
      </c>
      <c r="CB255" s="602">
        <v>30646.770000000004</v>
      </c>
      <c r="CC255" s="602">
        <v>0</v>
      </c>
      <c r="CD255" s="602">
        <v>0</v>
      </c>
      <c r="CE255" s="602">
        <v>0</v>
      </c>
      <c r="CF255" s="602">
        <v>0</v>
      </c>
      <c r="CG255" s="602">
        <v>0</v>
      </c>
      <c r="CH255" s="602">
        <v>0</v>
      </c>
      <c r="CI255" s="602">
        <v>0</v>
      </c>
      <c r="CJ255" s="602">
        <v>0</v>
      </c>
      <c r="CK255" s="602">
        <v>0</v>
      </c>
      <c r="CL255" s="602">
        <v>0</v>
      </c>
      <c r="CM255" s="602">
        <v>0</v>
      </c>
      <c r="CN255" s="707">
        <v>0</v>
      </c>
      <c r="CO255" s="602">
        <v>0</v>
      </c>
      <c r="CP255" s="602">
        <v>0</v>
      </c>
      <c r="CQ255" s="602">
        <v>0</v>
      </c>
      <c r="CR255" s="602">
        <v>0</v>
      </c>
      <c r="CS255" s="602">
        <v>0</v>
      </c>
      <c r="CT255" s="602">
        <v>0</v>
      </c>
      <c r="CU255" s="602">
        <v>0</v>
      </c>
      <c r="CV255" s="602">
        <v>0</v>
      </c>
      <c r="CW255" s="602">
        <v>0</v>
      </c>
      <c r="CX255" s="602">
        <v>0</v>
      </c>
      <c r="CY255" s="602">
        <v>0</v>
      </c>
      <c r="CZ255" s="602">
        <v>0</v>
      </c>
    </row>
    <row r="256" spans="1:104" x14ac:dyDescent="0.25">
      <c r="A256" s="183">
        <v>4344</v>
      </c>
      <c r="B256" s="183">
        <v>675503</v>
      </c>
      <c r="C256" s="27">
        <v>1026747</v>
      </c>
      <c r="D256" s="14">
        <v>1790175925</v>
      </c>
      <c r="F256" s="27" t="s">
        <v>1296</v>
      </c>
      <c r="G256" s="12" t="s">
        <v>630</v>
      </c>
      <c r="H256" s="27" t="s">
        <v>1332</v>
      </c>
      <c r="I256" s="12" t="s">
        <v>631</v>
      </c>
      <c r="J256" s="601">
        <v>0</v>
      </c>
      <c r="K256" s="601">
        <v>0</v>
      </c>
      <c r="L256" s="601">
        <v>0</v>
      </c>
      <c r="M256" s="601">
        <v>0</v>
      </c>
      <c r="N256" s="601">
        <v>0</v>
      </c>
      <c r="O256" s="601">
        <v>0</v>
      </c>
      <c r="P256" s="707">
        <v>0</v>
      </c>
      <c r="Q256" s="601">
        <v>0</v>
      </c>
      <c r="R256" s="601">
        <v>0</v>
      </c>
      <c r="S256" s="601">
        <v>0</v>
      </c>
      <c r="T256" s="601">
        <v>0</v>
      </c>
      <c r="U256" s="601">
        <v>0</v>
      </c>
      <c r="V256" s="601">
        <v>0</v>
      </c>
      <c r="W256" s="601">
        <v>0</v>
      </c>
      <c r="X256" s="601">
        <v>0</v>
      </c>
      <c r="Y256" s="601">
        <v>0</v>
      </c>
      <c r="Z256" s="601">
        <v>0</v>
      </c>
      <c r="AA256" s="601">
        <v>0</v>
      </c>
      <c r="AB256" s="601">
        <v>0</v>
      </c>
      <c r="AC256" s="601">
        <v>15033.74</v>
      </c>
      <c r="AD256" s="601">
        <v>15083.5</v>
      </c>
      <c r="AE256" s="601">
        <v>16041.38</v>
      </c>
      <c r="AF256" s="601">
        <v>16147.119999999999</v>
      </c>
      <c r="AG256" s="601">
        <v>15848.56</v>
      </c>
      <c r="AH256" s="601">
        <v>15817.46</v>
      </c>
      <c r="AI256" s="707">
        <v>15519.69</v>
      </c>
      <c r="AJ256" s="601">
        <v>0</v>
      </c>
      <c r="AK256" s="601">
        <v>0</v>
      </c>
      <c r="AL256" s="601">
        <v>0</v>
      </c>
      <c r="AM256" s="601">
        <v>0</v>
      </c>
      <c r="AN256" s="601">
        <v>0</v>
      </c>
      <c r="AO256" s="601">
        <v>33988.179999999993</v>
      </c>
      <c r="AP256" s="601">
        <v>35426.870000000003</v>
      </c>
      <c r="AQ256" s="601">
        <v>0</v>
      </c>
      <c r="AR256" s="601">
        <v>0</v>
      </c>
      <c r="AS256" s="601">
        <v>0</v>
      </c>
      <c r="AT256" s="601">
        <v>0</v>
      </c>
      <c r="AU256" s="601">
        <v>0</v>
      </c>
      <c r="AV256" s="602">
        <v>0</v>
      </c>
      <c r="AW256" s="602">
        <v>0</v>
      </c>
      <c r="AX256" s="602">
        <v>0</v>
      </c>
      <c r="AY256" s="602">
        <v>0</v>
      </c>
      <c r="AZ256" s="602">
        <v>0</v>
      </c>
      <c r="BA256" s="602">
        <v>0</v>
      </c>
      <c r="BB256" s="707">
        <v>0</v>
      </c>
      <c r="BC256" s="602">
        <v>0</v>
      </c>
      <c r="BD256" s="602">
        <v>0</v>
      </c>
      <c r="BE256" s="602">
        <v>0</v>
      </c>
      <c r="BF256" s="602">
        <v>0</v>
      </c>
      <c r="BG256" s="602">
        <v>0</v>
      </c>
      <c r="BH256" s="602">
        <v>0</v>
      </c>
      <c r="BI256" s="602">
        <v>0</v>
      </c>
      <c r="BJ256" s="602">
        <v>0</v>
      </c>
      <c r="BK256" s="602">
        <v>0</v>
      </c>
      <c r="BL256" s="602">
        <v>0</v>
      </c>
      <c r="BM256" s="602">
        <v>0</v>
      </c>
      <c r="BN256" s="602">
        <v>0</v>
      </c>
      <c r="BO256" s="602">
        <v>0</v>
      </c>
      <c r="BP256" s="602">
        <v>0</v>
      </c>
      <c r="BQ256" s="602">
        <v>0</v>
      </c>
      <c r="BR256" s="602">
        <v>0</v>
      </c>
      <c r="BS256" s="602">
        <v>0</v>
      </c>
      <c r="BT256" s="602">
        <v>0</v>
      </c>
      <c r="BU256" s="707">
        <v>0</v>
      </c>
      <c r="BV256" s="602">
        <v>0</v>
      </c>
      <c r="BW256" s="602">
        <v>0</v>
      </c>
      <c r="BX256" s="602">
        <v>0</v>
      </c>
      <c r="BY256" s="602">
        <v>0</v>
      </c>
      <c r="BZ256" s="602">
        <v>0</v>
      </c>
      <c r="CA256" s="602">
        <v>0</v>
      </c>
      <c r="CB256" s="602">
        <v>0</v>
      </c>
      <c r="CC256" s="602">
        <v>0</v>
      </c>
      <c r="CD256" s="602">
        <v>0</v>
      </c>
      <c r="CE256" s="602">
        <v>0</v>
      </c>
      <c r="CF256" s="602">
        <v>0</v>
      </c>
      <c r="CG256" s="602">
        <v>0</v>
      </c>
      <c r="CH256" s="602">
        <v>20563.32</v>
      </c>
      <c r="CI256" s="602">
        <v>21322.16</v>
      </c>
      <c r="CJ256" s="602">
        <v>22248.94</v>
      </c>
      <c r="CK256" s="602">
        <v>22678.120000000003</v>
      </c>
      <c r="CL256" s="602">
        <v>22566.16</v>
      </c>
      <c r="CM256" s="602">
        <v>22311.139999999996</v>
      </c>
      <c r="CN256" s="707">
        <v>21824.02</v>
      </c>
      <c r="CO256" s="602">
        <v>0</v>
      </c>
      <c r="CP256" s="602">
        <v>0</v>
      </c>
      <c r="CQ256" s="602">
        <v>0</v>
      </c>
      <c r="CR256" s="602">
        <v>0</v>
      </c>
      <c r="CS256" s="602">
        <v>0</v>
      </c>
      <c r="CT256" s="602">
        <v>47224.380000000005</v>
      </c>
      <c r="CU256" s="602">
        <v>50056.490000000005</v>
      </c>
      <c r="CV256" s="602">
        <v>0</v>
      </c>
      <c r="CW256" s="602">
        <v>0</v>
      </c>
      <c r="CX256" s="602">
        <v>0</v>
      </c>
      <c r="CY256" s="602">
        <v>0</v>
      </c>
      <c r="CZ256" s="602">
        <v>0</v>
      </c>
    </row>
    <row r="257" spans="1:104" x14ac:dyDescent="0.25">
      <c r="A257" s="183">
        <v>127</v>
      </c>
      <c r="B257" s="183">
        <v>675506</v>
      </c>
      <c r="C257" s="27">
        <v>1026665</v>
      </c>
      <c r="D257" s="14">
        <v>1720100050</v>
      </c>
      <c r="F257" s="27" t="s">
        <v>1258</v>
      </c>
      <c r="G257" s="12" t="s">
        <v>158</v>
      </c>
      <c r="H257" s="27" t="s">
        <v>1428</v>
      </c>
      <c r="I257" s="12" t="s">
        <v>159</v>
      </c>
      <c r="J257" s="601">
        <v>6660.3</v>
      </c>
      <c r="K257" s="601">
        <v>6898.7</v>
      </c>
      <c r="L257" s="601">
        <v>7223.5199999999995</v>
      </c>
      <c r="M257" s="601">
        <v>7029.8200000000006</v>
      </c>
      <c r="N257" s="601">
        <v>6973.2000000000007</v>
      </c>
      <c r="O257" s="601">
        <v>6964.26</v>
      </c>
      <c r="P257" s="707">
        <v>6959.72</v>
      </c>
      <c r="Q257" s="601">
        <v>0</v>
      </c>
      <c r="R257" s="601">
        <v>0</v>
      </c>
      <c r="S257" s="601">
        <v>0</v>
      </c>
      <c r="T257" s="601">
        <v>0</v>
      </c>
      <c r="U257" s="601">
        <v>0</v>
      </c>
      <c r="V257" s="601">
        <v>15412.539999999999</v>
      </c>
      <c r="W257" s="601">
        <v>15617.539999999999</v>
      </c>
      <c r="X257" s="601">
        <v>0</v>
      </c>
      <c r="Y257" s="601">
        <v>0</v>
      </c>
      <c r="Z257" s="601">
        <v>0</v>
      </c>
      <c r="AA257" s="601">
        <v>0</v>
      </c>
      <c r="AB257" s="601">
        <v>0</v>
      </c>
      <c r="AC257" s="601">
        <v>0</v>
      </c>
      <c r="AD257" s="601">
        <v>0</v>
      </c>
      <c r="AE257" s="601">
        <v>0</v>
      </c>
      <c r="AF257" s="601">
        <v>0</v>
      </c>
      <c r="AG257" s="601">
        <v>0</v>
      </c>
      <c r="AH257" s="601">
        <v>0</v>
      </c>
      <c r="AI257" s="707">
        <v>0</v>
      </c>
      <c r="AJ257" s="601">
        <v>0</v>
      </c>
      <c r="AK257" s="601">
        <v>0</v>
      </c>
      <c r="AL257" s="601">
        <v>0</v>
      </c>
      <c r="AM257" s="601">
        <v>0</v>
      </c>
      <c r="AN257" s="601">
        <v>0</v>
      </c>
      <c r="AO257" s="601">
        <v>0</v>
      </c>
      <c r="AP257" s="601">
        <v>0</v>
      </c>
      <c r="AQ257" s="601">
        <v>0</v>
      </c>
      <c r="AR257" s="601">
        <v>0</v>
      </c>
      <c r="AS257" s="601">
        <v>0</v>
      </c>
      <c r="AT257" s="601">
        <v>0</v>
      </c>
      <c r="AU257" s="601">
        <v>0</v>
      </c>
      <c r="AV257" s="602">
        <v>0</v>
      </c>
      <c r="AW257" s="602">
        <v>0</v>
      </c>
      <c r="AX257" s="602">
        <v>0</v>
      </c>
      <c r="AY257" s="602">
        <v>0</v>
      </c>
      <c r="AZ257" s="602">
        <v>0</v>
      </c>
      <c r="BA257" s="602">
        <v>0</v>
      </c>
      <c r="BB257" s="707">
        <v>0</v>
      </c>
      <c r="BC257" s="602">
        <v>0</v>
      </c>
      <c r="BD257" s="602">
        <v>0</v>
      </c>
      <c r="BE257" s="602">
        <v>0</v>
      </c>
      <c r="BF257" s="602">
        <v>0</v>
      </c>
      <c r="BG257" s="602">
        <v>0</v>
      </c>
      <c r="BH257" s="602">
        <v>0</v>
      </c>
      <c r="BI257" s="602">
        <v>0</v>
      </c>
      <c r="BJ257" s="602">
        <v>0</v>
      </c>
      <c r="BK257" s="602">
        <v>0</v>
      </c>
      <c r="BL257" s="602">
        <v>0</v>
      </c>
      <c r="BM257" s="602">
        <v>0</v>
      </c>
      <c r="BN257" s="602">
        <v>0</v>
      </c>
      <c r="BO257" s="602">
        <v>7420.2</v>
      </c>
      <c r="BP257" s="602">
        <v>7619.86</v>
      </c>
      <c r="BQ257" s="602">
        <v>8153.28</v>
      </c>
      <c r="BR257" s="602">
        <v>8114.5399999999991</v>
      </c>
      <c r="BS257" s="602">
        <v>8096.66</v>
      </c>
      <c r="BT257" s="602">
        <v>7989.3799999999992</v>
      </c>
      <c r="BU257" s="707">
        <v>7955.68</v>
      </c>
      <c r="BV257" s="602">
        <v>0</v>
      </c>
      <c r="BW257" s="602">
        <v>0</v>
      </c>
      <c r="BX257" s="602">
        <v>0</v>
      </c>
      <c r="BY257" s="602">
        <v>0</v>
      </c>
      <c r="BZ257" s="602">
        <v>0</v>
      </c>
      <c r="CA257" s="602">
        <v>17200.43</v>
      </c>
      <c r="CB257" s="602">
        <v>18025.599999999999</v>
      </c>
      <c r="CC257" s="602">
        <v>0</v>
      </c>
      <c r="CD257" s="602">
        <v>0</v>
      </c>
      <c r="CE257" s="602">
        <v>0</v>
      </c>
      <c r="CF257" s="602">
        <v>0</v>
      </c>
      <c r="CG257" s="602">
        <v>0</v>
      </c>
      <c r="CH257" s="602">
        <v>0</v>
      </c>
      <c r="CI257" s="602">
        <v>0</v>
      </c>
      <c r="CJ257" s="602">
        <v>0</v>
      </c>
      <c r="CK257" s="602">
        <v>0</v>
      </c>
      <c r="CL257" s="602">
        <v>0</v>
      </c>
      <c r="CM257" s="602">
        <v>0</v>
      </c>
      <c r="CN257" s="707">
        <v>0</v>
      </c>
      <c r="CO257" s="602">
        <v>0</v>
      </c>
      <c r="CP257" s="602">
        <v>0</v>
      </c>
      <c r="CQ257" s="602">
        <v>0</v>
      </c>
      <c r="CR257" s="602">
        <v>0</v>
      </c>
      <c r="CS257" s="602">
        <v>0</v>
      </c>
      <c r="CT257" s="602">
        <v>0</v>
      </c>
      <c r="CU257" s="602">
        <v>0</v>
      </c>
      <c r="CV257" s="602">
        <v>0</v>
      </c>
      <c r="CW257" s="602">
        <v>0</v>
      </c>
      <c r="CX257" s="602">
        <v>0</v>
      </c>
      <c r="CY257" s="602">
        <v>0</v>
      </c>
      <c r="CZ257" s="602">
        <v>0</v>
      </c>
    </row>
    <row r="258" spans="1:104" x14ac:dyDescent="0.25">
      <c r="A258" s="183">
        <v>4441</v>
      </c>
      <c r="B258" s="183">
        <v>675519</v>
      </c>
      <c r="C258" s="27">
        <v>1013980</v>
      </c>
      <c r="D258" s="14">
        <v>1518953827</v>
      </c>
      <c r="F258" s="27" t="s">
        <v>1296</v>
      </c>
      <c r="G258" s="12" t="s">
        <v>672</v>
      </c>
      <c r="H258" s="27" t="s">
        <v>1391</v>
      </c>
      <c r="I258" s="12" t="s">
        <v>673</v>
      </c>
      <c r="J258" s="601">
        <v>0</v>
      </c>
      <c r="K258" s="601">
        <v>0</v>
      </c>
      <c r="L258" s="601">
        <v>0</v>
      </c>
      <c r="M258" s="601">
        <v>0</v>
      </c>
      <c r="N258" s="601">
        <v>0</v>
      </c>
      <c r="O258" s="601">
        <v>0</v>
      </c>
      <c r="P258" s="707">
        <v>0</v>
      </c>
      <c r="Q258" s="601">
        <v>0</v>
      </c>
      <c r="R258" s="601">
        <v>0</v>
      </c>
      <c r="S258" s="601">
        <v>0</v>
      </c>
      <c r="T258" s="601">
        <v>0</v>
      </c>
      <c r="U258" s="601">
        <v>0</v>
      </c>
      <c r="V258" s="601">
        <v>0</v>
      </c>
      <c r="W258" s="601">
        <v>0</v>
      </c>
      <c r="X258" s="601">
        <v>0</v>
      </c>
      <c r="Y258" s="601">
        <v>0</v>
      </c>
      <c r="Z258" s="601">
        <v>0</v>
      </c>
      <c r="AA258" s="601">
        <v>0</v>
      </c>
      <c r="AB258" s="601">
        <v>0</v>
      </c>
      <c r="AC258" s="601">
        <v>17281.55</v>
      </c>
      <c r="AD258" s="601">
        <v>17338.75</v>
      </c>
      <c r="AE258" s="601">
        <v>18439.849999999999</v>
      </c>
      <c r="AF258" s="601">
        <v>18561.400000000001</v>
      </c>
      <c r="AG258" s="601">
        <v>18218.2</v>
      </c>
      <c r="AH258" s="601">
        <v>18182.45</v>
      </c>
      <c r="AI258" s="707">
        <v>17829.809999999998</v>
      </c>
      <c r="AJ258" s="601">
        <v>0</v>
      </c>
      <c r="AK258" s="601">
        <v>0</v>
      </c>
      <c r="AL258" s="601">
        <v>0</v>
      </c>
      <c r="AM258" s="601">
        <v>0</v>
      </c>
      <c r="AN258" s="601">
        <v>0</v>
      </c>
      <c r="AO258" s="601">
        <v>39182.880000000005</v>
      </c>
      <c r="AP258" s="601">
        <v>40807.770000000004</v>
      </c>
      <c r="AQ258" s="601">
        <v>0</v>
      </c>
      <c r="AR258" s="601">
        <v>0</v>
      </c>
      <c r="AS258" s="601">
        <v>0</v>
      </c>
      <c r="AT258" s="601">
        <v>0</v>
      </c>
      <c r="AU258" s="601">
        <v>0</v>
      </c>
      <c r="AV258" s="602">
        <v>0</v>
      </c>
      <c r="AW258" s="602">
        <v>0</v>
      </c>
      <c r="AX258" s="602">
        <v>0</v>
      </c>
      <c r="AY258" s="602">
        <v>0</v>
      </c>
      <c r="AZ258" s="602">
        <v>0</v>
      </c>
      <c r="BA258" s="602">
        <v>0</v>
      </c>
      <c r="BB258" s="707">
        <v>0</v>
      </c>
      <c r="BC258" s="602">
        <v>0</v>
      </c>
      <c r="BD258" s="602">
        <v>0</v>
      </c>
      <c r="BE258" s="602">
        <v>0</v>
      </c>
      <c r="BF258" s="602">
        <v>0</v>
      </c>
      <c r="BG258" s="602">
        <v>0</v>
      </c>
      <c r="BH258" s="602">
        <v>0</v>
      </c>
      <c r="BI258" s="602">
        <v>0</v>
      </c>
      <c r="BJ258" s="602">
        <v>0</v>
      </c>
      <c r="BK258" s="602">
        <v>0</v>
      </c>
      <c r="BL258" s="602">
        <v>0</v>
      </c>
      <c r="BM258" s="602">
        <v>0</v>
      </c>
      <c r="BN258" s="602">
        <v>0</v>
      </c>
      <c r="BO258" s="602">
        <v>0</v>
      </c>
      <c r="BP258" s="602">
        <v>0</v>
      </c>
      <c r="BQ258" s="602">
        <v>0</v>
      </c>
      <c r="BR258" s="602">
        <v>0</v>
      </c>
      <c r="BS258" s="602">
        <v>0</v>
      </c>
      <c r="BT258" s="602">
        <v>0</v>
      </c>
      <c r="BU258" s="707">
        <v>0</v>
      </c>
      <c r="BV258" s="602">
        <v>0</v>
      </c>
      <c r="BW258" s="602">
        <v>0</v>
      </c>
      <c r="BX258" s="602">
        <v>0</v>
      </c>
      <c r="BY258" s="602">
        <v>0</v>
      </c>
      <c r="BZ258" s="602">
        <v>0</v>
      </c>
      <c r="CA258" s="602">
        <v>0</v>
      </c>
      <c r="CB258" s="602">
        <v>0</v>
      </c>
      <c r="CC258" s="602">
        <v>0</v>
      </c>
      <c r="CD258" s="602">
        <v>0</v>
      </c>
      <c r="CE258" s="602">
        <v>0</v>
      </c>
      <c r="CF258" s="602">
        <v>0</v>
      </c>
      <c r="CG258" s="602">
        <v>0</v>
      </c>
      <c r="CH258" s="602">
        <v>23637.9</v>
      </c>
      <c r="CI258" s="602">
        <v>24510.2</v>
      </c>
      <c r="CJ258" s="602">
        <v>25575.55</v>
      </c>
      <c r="CK258" s="602">
        <v>26068.9</v>
      </c>
      <c r="CL258" s="602">
        <v>25940.2</v>
      </c>
      <c r="CM258" s="602">
        <v>25647.050000000003</v>
      </c>
      <c r="CN258" s="707">
        <v>25072.510000000002</v>
      </c>
      <c r="CO258" s="602">
        <v>0</v>
      </c>
      <c r="CP258" s="602">
        <v>0</v>
      </c>
      <c r="CQ258" s="602">
        <v>0</v>
      </c>
      <c r="CR258" s="602">
        <v>0</v>
      </c>
      <c r="CS258" s="602">
        <v>0</v>
      </c>
      <c r="CT258" s="602">
        <v>54442.079999999994</v>
      </c>
      <c r="CU258" s="602">
        <v>57659.189999999995</v>
      </c>
      <c r="CV258" s="602">
        <v>0</v>
      </c>
      <c r="CW258" s="602">
        <v>0</v>
      </c>
      <c r="CX258" s="602">
        <v>0</v>
      </c>
      <c r="CY258" s="602">
        <v>0</v>
      </c>
      <c r="CZ258" s="602">
        <v>0</v>
      </c>
    </row>
    <row r="259" spans="1:104" x14ac:dyDescent="0.25">
      <c r="A259" s="183">
        <v>5164</v>
      </c>
      <c r="B259" s="183">
        <v>675522</v>
      </c>
      <c r="C259" s="27">
        <v>1025979</v>
      </c>
      <c r="D259" s="14">
        <v>1306251053</v>
      </c>
      <c r="F259" s="27" t="s">
        <v>1258</v>
      </c>
      <c r="G259" s="12" t="s">
        <v>3330</v>
      </c>
      <c r="H259" s="27" t="s">
        <v>3331</v>
      </c>
      <c r="I259" s="12" t="s">
        <v>994</v>
      </c>
      <c r="J259" s="601">
        <v>10660.949999999999</v>
      </c>
      <c r="K259" s="601">
        <v>11042.549999999997</v>
      </c>
      <c r="L259" s="601">
        <v>11562.479999999998</v>
      </c>
      <c r="M259" s="601">
        <v>11252.429999999998</v>
      </c>
      <c r="N259" s="601">
        <v>11161.8</v>
      </c>
      <c r="O259" s="601">
        <v>11147.49</v>
      </c>
      <c r="P259" s="707">
        <v>11135.880000000001</v>
      </c>
      <c r="Q259" s="601">
        <v>0</v>
      </c>
      <c r="R259" s="601">
        <v>0</v>
      </c>
      <c r="S259" s="601">
        <v>0</v>
      </c>
      <c r="T259" s="601">
        <v>0</v>
      </c>
      <c r="U259" s="601">
        <v>0</v>
      </c>
      <c r="V259" s="601">
        <v>31661.96</v>
      </c>
      <c r="W259" s="601">
        <v>32079.400000000005</v>
      </c>
      <c r="X259" s="601">
        <v>0</v>
      </c>
      <c r="Y259" s="601">
        <v>0</v>
      </c>
      <c r="Z259" s="601">
        <v>0</v>
      </c>
      <c r="AA259" s="601">
        <v>0</v>
      </c>
      <c r="AB259" s="601">
        <v>0</v>
      </c>
      <c r="AC259" s="601">
        <v>0</v>
      </c>
      <c r="AD259" s="601">
        <v>0</v>
      </c>
      <c r="AE259" s="601">
        <v>0</v>
      </c>
      <c r="AF259" s="601">
        <v>0</v>
      </c>
      <c r="AG259" s="601">
        <v>0</v>
      </c>
      <c r="AH259" s="601">
        <v>0</v>
      </c>
      <c r="AI259" s="707">
        <v>0</v>
      </c>
      <c r="AJ259" s="601">
        <v>0</v>
      </c>
      <c r="AK259" s="601">
        <v>0</v>
      </c>
      <c r="AL259" s="601">
        <v>0</v>
      </c>
      <c r="AM259" s="601">
        <v>0</v>
      </c>
      <c r="AN259" s="601">
        <v>0</v>
      </c>
      <c r="AO259" s="601">
        <v>0</v>
      </c>
      <c r="AP259" s="601">
        <v>0</v>
      </c>
      <c r="AQ259" s="601">
        <v>0</v>
      </c>
      <c r="AR259" s="601">
        <v>0</v>
      </c>
      <c r="AS259" s="601">
        <v>0</v>
      </c>
      <c r="AT259" s="601">
        <v>0</v>
      </c>
      <c r="AU259" s="601">
        <v>0</v>
      </c>
      <c r="AV259" s="602">
        <v>0</v>
      </c>
      <c r="AW259" s="602">
        <v>0</v>
      </c>
      <c r="AX259" s="602">
        <v>0</v>
      </c>
      <c r="AY259" s="602">
        <v>0</v>
      </c>
      <c r="AZ259" s="602">
        <v>0</v>
      </c>
      <c r="BA259" s="602">
        <v>0</v>
      </c>
      <c r="BB259" s="707">
        <v>0</v>
      </c>
      <c r="BC259" s="602">
        <v>0</v>
      </c>
      <c r="BD259" s="602">
        <v>0</v>
      </c>
      <c r="BE259" s="602">
        <v>0</v>
      </c>
      <c r="BF259" s="602">
        <v>0</v>
      </c>
      <c r="BG259" s="602">
        <v>0</v>
      </c>
      <c r="BH259" s="602">
        <v>0</v>
      </c>
      <c r="BI259" s="602">
        <v>0</v>
      </c>
      <c r="BJ259" s="602">
        <v>0</v>
      </c>
      <c r="BK259" s="602">
        <v>0</v>
      </c>
      <c r="BL259" s="602">
        <v>0</v>
      </c>
      <c r="BM259" s="602">
        <v>0</v>
      </c>
      <c r="BN259" s="602">
        <v>0</v>
      </c>
      <c r="BO259" s="602">
        <v>11877.3</v>
      </c>
      <c r="BP259" s="602">
        <v>12196.889999999998</v>
      </c>
      <c r="BQ259" s="602">
        <v>13050.719999999998</v>
      </c>
      <c r="BR259" s="602">
        <v>12988.71</v>
      </c>
      <c r="BS259" s="602">
        <v>12960.09</v>
      </c>
      <c r="BT259" s="602">
        <v>12788.369999999999</v>
      </c>
      <c r="BU259" s="707">
        <v>12729.42</v>
      </c>
      <c r="BV259" s="602">
        <v>0</v>
      </c>
      <c r="BW259" s="602">
        <v>0</v>
      </c>
      <c r="BX259" s="602">
        <v>0</v>
      </c>
      <c r="BY259" s="602">
        <v>0</v>
      </c>
      <c r="BZ259" s="602">
        <v>0</v>
      </c>
      <c r="CA259" s="602">
        <v>35334.82</v>
      </c>
      <c r="CB259" s="602">
        <v>37025.719999999994</v>
      </c>
      <c r="CC259" s="602">
        <v>0</v>
      </c>
      <c r="CD259" s="602">
        <v>0</v>
      </c>
      <c r="CE259" s="602">
        <v>0</v>
      </c>
      <c r="CF259" s="602">
        <v>0</v>
      </c>
      <c r="CG259" s="602">
        <v>0</v>
      </c>
      <c r="CH259" s="602">
        <v>0</v>
      </c>
      <c r="CI259" s="602">
        <v>0</v>
      </c>
      <c r="CJ259" s="602">
        <v>0</v>
      </c>
      <c r="CK259" s="602">
        <v>0</v>
      </c>
      <c r="CL259" s="602">
        <v>0</v>
      </c>
      <c r="CM259" s="602">
        <v>0</v>
      </c>
      <c r="CN259" s="707">
        <v>0</v>
      </c>
      <c r="CO259" s="602">
        <v>0</v>
      </c>
      <c r="CP259" s="602">
        <v>0</v>
      </c>
      <c r="CQ259" s="602">
        <v>0</v>
      </c>
      <c r="CR259" s="602">
        <v>0</v>
      </c>
      <c r="CS259" s="602">
        <v>0</v>
      </c>
      <c r="CT259" s="602">
        <v>0</v>
      </c>
      <c r="CU259" s="602">
        <v>0</v>
      </c>
      <c r="CV259" s="602">
        <v>0</v>
      </c>
      <c r="CW259" s="602">
        <v>0</v>
      </c>
      <c r="CX259" s="602">
        <v>0</v>
      </c>
      <c r="CY259" s="602">
        <v>0</v>
      </c>
      <c r="CZ259" s="602">
        <v>0</v>
      </c>
    </row>
    <row r="260" spans="1:104" x14ac:dyDescent="0.25">
      <c r="A260" s="183">
        <v>4881</v>
      </c>
      <c r="B260" s="183">
        <v>675537</v>
      </c>
      <c r="C260" s="27">
        <v>1004851</v>
      </c>
      <c r="D260" s="14">
        <v>1891782397</v>
      </c>
      <c r="F260" s="27" t="s">
        <v>1258</v>
      </c>
      <c r="G260" s="12" t="s">
        <v>853</v>
      </c>
      <c r="H260" s="27" t="s">
        <v>853</v>
      </c>
      <c r="I260" s="12" t="s">
        <v>854</v>
      </c>
      <c r="J260" s="601">
        <v>0</v>
      </c>
      <c r="K260" s="601">
        <v>0</v>
      </c>
      <c r="L260" s="601">
        <v>0</v>
      </c>
      <c r="M260" s="601">
        <v>0</v>
      </c>
      <c r="N260" s="601">
        <v>0</v>
      </c>
      <c r="O260" s="601">
        <v>0</v>
      </c>
      <c r="P260" s="707">
        <v>0</v>
      </c>
      <c r="Q260" s="601">
        <v>0</v>
      </c>
      <c r="R260" s="601">
        <v>0</v>
      </c>
      <c r="S260" s="601">
        <v>0</v>
      </c>
      <c r="T260" s="601">
        <v>0</v>
      </c>
      <c r="U260" s="601">
        <v>0</v>
      </c>
      <c r="V260" s="601">
        <v>33544.94</v>
      </c>
      <c r="W260" s="601">
        <v>33911.139999999992</v>
      </c>
      <c r="X260" s="601">
        <v>0</v>
      </c>
      <c r="Y260" s="601">
        <v>0</v>
      </c>
      <c r="Z260" s="601">
        <v>0</v>
      </c>
      <c r="AA260" s="601">
        <v>0</v>
      </c>
      <c r="AB260" s="601">
        <v>0</v>
      </c>
      <c r="AC260" s="601">
        <v>0</v>
      </c>
      <c r="AD260" s="601">
        <v>0</v>
      </c>
      <c r="AE260" s="601">
        <v>0</v>
      </c>
      <c r="AF260" s="601">
        <v>0</v>
      </c>
      <c r="AG260" s="601">
        <v>0</v>
      </c>
      <c r="AH260" s="601">
        <v>0</v>
      </c>
      <c r="AI260" s="707">
        <v>0</v>
      </c>
      <c r="AJ260" s="601">
        <v>0</v>
      </c>
      <c r="AK260" s="601">
        <v>0</v>
      </c>
      <c r="AL260" s="601">
        <v>0</v>
      </c>
      <c r="AM260" s="601">
        <v>0</v>
      </c>
      <c r="AN260" s="601">
        <v>0</v>
      </c>
      <c r="AO260" s="601">
        <v>0</v>
      </c>
      <c r="AP260" s="601">
        <v>0</v>
      </c>
      <c r="AQ260" s="601">
        <v>0</v>
      </c>
      <c r="AR260" s="601">
        <v>0</v>
      </c>
      <c r="AS260" s="601">
        <v>0</v>
      </c>
      <c r="AT260" s="601">
        <v>0</v>
      </c>
      <c r="AU260" s="601">
        <v>0</v>
      </c>
      <c r="AV260" s="602">
        <v>0</v>
      </c>
      <c r="AW260" s="602">
        <v>0</v>
      </c>
      <c r="AX260" s="602">
        <v>0</v>
      </c>
      <c r="AY260" s="602">
        <v>0</v>
      </c>
      <c r="AZ260" s="602">
        <v>0</v>
      </c>
      <c r="BA260" s="602">
        <v>0</v>
      </c>
      <c r="BB260" s="707">
        <v>0</v>
      </c>
      <c r="BC260" s="602">
        <v>0</v>
      </c>
      <c r="BD260" s="602">
        <v>0</v>
      </c>
      <c r="BE260" s="602">
        <v>0</v>
      </c>
      <c r="BF260" s="602">
        <v>0</v>
      </c>
      <c r="BG260" s="602">
        <v>0</v>
      </c>
      <c r="BH260" s="602">
        <v>0</v>
      </c>
      <c r="BI260" s="602">
        <v>0</v>
      </c>
      <c r="BJ260" s="602">
        <v>0</v>
      </c>
      <c r="BK260" s="602">
        <v>0</v>
      </c>
      <c r="BL260" s="602">
        <v>0</v>
      </c>
      <c r="BM260" s="602">
        <v>0</v>
      </c>
      <c r="BN260" s="602">
        <v>0</v>
      </c>
      <c r="BO260" s="602">
        <v>0</v>
      </c>
      <c r="BP260" s="602">
        <v>0</v>
      </c>
      <c r="BQ260" s="602">
        <v>0</v>
      </c>
      <c r="BR260" s="602">
        <v>0</v>
      </c>
      <c r="BS260" s="602">
        <v>0</v>
      </c>
      <c r="BT260" s="602">
        <v>0</v>
      </c>
      <c r="BU260" s="707">
        <v>0</v>
      </c>
      <c r="BV260" s="602">
        <v>0</v>
      </c>
      <c r="BW260" s="602">
        <v>0</v>
      </c>
      <c r="BX260" s="602">
        <v>0</v>
      </c>
      <c r="BY260" s="602">
        <v>0</v>
      </c>
      <c r="BZ260" s="602">
        <v>0</v>
      </c>
      <c r="CA260" s="602">
        <v>37436.229999999996</v>
      </c>
      <c r="CB260" s="602">
        <v>39140.199999999997</v>
      </c>
      <c r="CC260" s="602">
        <v>0</v>
      </c>
      <c r="CD260" s="602">
        <v>0</v>
      </c>
      <c r="CE260" s="602">
        <v>0</v>
      </c>
      <c r="CF260" s="602">
        <v>0</v>
      </c>
      <c r="CG260" s="602">
        <v>0</v>
      </c>
      <c r="CH260" s="602">
        <v>0</v>
      </c>
      <c r="CI260" s="602">
        <v>0</v>
      </c>
      <c r="CJ260" s="602">
        <v>0</v>
      </c>
      <c r="CK260" s="602">
        <v>0</v>
      </c>
      <c r="CL260" s="602">
        <v>0</v>
      </c>
      <c r="CM260" s="602">
        <v>0</v>
      </c>
      <c r="CN260" s="707">
        <v>0</v>
      </c>
      <c r="CO260" s="602">
        <v>0</v>
      </c>
      <c r="CP260" s="602">
        <v>0</v>
      </c>
      <c r="CQ260" s="602">
        <v>0</v>
      </c>
      <c r="CR260" s="602">
        <v>0</v>
      </c>
      <c r="CS260" s="602">
        <v>0</v>
      </c>
      <c r="CT260" s="602">
        <v>0</v>
      </c>
      <c r="CU260" s="602">
        <v>0</v>
      </c>
      <c r="CV260" s="602">
        <v>0</v>
      </c>
      <c r="CW260" s="602">
        <v>0</v>
      </c>
      <c r="CX260" s="602">
        <v>0</v>
      </c>
      <c r="CY260" s="602">
        <v>0</v>
      </c>
      <c r="CZ260" s="602">
        <v>0</v>
      </c>
    </row>
    <row r="261" spans="1:104" x14ac:dyDescent="0.25">
      <c r="A261" s="183">
        <v>4658</v>
      </c>
      <c r="B261" s="183">
        <v>675539</v>
      </c>
      <c r="C261" s="27">
        <v>465804</v>
      </c>
      <c r="D261" s="14">
        <v>1821084138</v>
      </c>
      <c r="F261" s="27" t="s">
        <v>1277</v>
      </c>
      <c r="G261" s="12" t="s">
        <v>778</v>
      </c>
      <c r="H261" s="27" t="s">
        <v>1391</v>
      </c>
      <c r="I261" s="12" t="s">
        <v>779</v>
      </c>
      <c r="J261" s="601">
        <v>14322.88</v>
      </c>
      <c r="K261" s="601">
        <v>12469.919999999998</v>
      </c>
      <c r="L261" s="601">
        <v>16200.88</v>
      </c>
      <c r="M261" s="601">
        <v>15174.239999999998</v>
      </c>
      <c r="N261" s="601">
        <v>15274.4</v>
      </c>
      <c r="O261" s="601">
        <v>14322.88</v>
      </c>
      <c r="P261" s="707">
        <v>14359.76</v>
      </c>
      <c r="Q261" s="601">
        <v>0</v>
      </c>
      <c r="R261" s="601">
        <v>0</v>
      </c>
      <c r="S261" s="601">
        <v>0</v>
      </c>
      <c r="T261" s="601">
        <v>0</v>
      </c>
      <c r="U261" s="601">
        <v>0</v>
      </c>
      <c r="V261" s="601">
        <v>31661.479999999996</v>
      </c>
      <c r="W261" s="601">
        <v>33156.18</v>
      </c>
      <c r="X261" s="601">
        <v>0</v>
      </c>
      <c r="Y261" s="601">
        <v>0</v>
      </c>
      <c r="Z261" s="601">
        <v>0</v>
      </c>
      <c r="AA261" s="601">
        <v>0</v>
      </c>
      <c r="AB261" s="601">
        <v>0</v>
      </c>
      <c r="AC261" s="601">
        <v>0</v>
      </c>
      <c r="AD261" s="601">
        <v>0</v>
      </c>
      <c r="AE261" s="601">
        <v>0</v>
      </c>
      <c r="AF261" s="601">
        <v>0</v>
      </c>
      <c r="AG261" s="601">
        <v>0</v>
      </c>
      <c r="AH261" s="601">
        <v>0</v>
      </c>
      <c r="AI261" s="707">
        <v>0</v>
      </c>
      <c r="AJ261" s="601">
        <v>0</v>
      </c>
      <c r="AK261" s="601">
        <v>0</v>
      </c>
      <c r="AL261" s="601">
        <v>0</v>
      </c>
      <c r="AM261" s="601">
        <v>0</v>
      </c>
      <c r="AN261" s="601">
        <v>0</v>
      </c>
      <c r="AO261" s="601">
        <v>0</v>
      </c>
      <c r="AP261" s="601">
        <v>0</v>
      </c>
      <c r="AQ261" s="601">
        <v>0</v>
      </c>
      <c r="AR261" s="601">
        <v>0</v>
      </c>
      <c r="AS261" s="601">
        <v>0</v>
      </c>
      <c r="AT261" s="601">
        <v>0</v>
      </c>
      <c r="AU261" s="601">
        <v>0</v>
      </c>
      <c r="AV261" s="602">
        <v>15825.279999999999</v>
      </c>
      <c r="AW261" s="602">
        <v>13997.359999999999</v>
      </c>
      <c r="AX261" s="602">
        <v>17377.759999999998</v>
      </c>
      <c r="AY261" s="602">
        <v>17703.28</v>
      </c>
      <c r="AZ261" s="602">
        <v>17277.599999999999</v>
      </c>
      <c r="BA261" s="602">
        <v>17477.919999999998</v>
      </c>
      <c r="BB261" s="707">
        <v>16698.080000000002</v>
      </c>
      <c r="BC261" s="602">
        <v>0</v>
      </c>
      <c r="BD261" s="602">
        <v>0</v>
      </c>
      <c r="BE261" s="602">
        <v>0</v>
      </c>
      <c r="BF261" s="602">
        <v>0</v>
      </c>
      <c r="BG261" s="602">
        <v>0</v>
      </c>
      <c r="BH261" s="602">
        <v>34759.4</v>
      </c>
      <c r="BI261" s="602">
        <v>38842.999999999993</v>
      </c>
      <c r="BJ261" s="602">
        <v>0</v>
      </c>
      <c r="BK261" s="602">
        <v>0</v>
      </c>
      <c r="BL261" s="602">
        <v>0</v>
      </c>
      <c r="BM261" s="602">
        <v>0</v>
      </c>
      <c r="BN261" s="602">
        <v>0</v>
      </c>
      <c r="BO261" s="602">
        <v>0</v>
      </c>
      <c r="BP261" s="602">
        <v>0</v>
      </c>
      <c r="BQ261" s="602">
        <v>0</v>
      </c>
      <c r="BR261" s="602">
        <v>0</v>
      </c>
      <c r="BS261" s="602">
        <v>0</v>
      </c>
      <c r="BT261" s="602">
        <v>0</v>
      </c>
      <c r="BU261" s="707">
        <v>0</v>
      </c>
      <c r="BV261" s="602">
        <v>0</v>
      </c>
      <c r="BW261" s="602">
        <v>0</v>
      </c>
      <c r="BX261" s="602">
        <v>0</v>
      </c>
      <c r="BY261" s="602">
        <v>0</v>
      </c>
      <c r="BZ261" s="602">
        <v>0</v>
      </c>
      <c r="CA261" s="602">
        <v>0</v>
      </c>
      <c r="CB261" s="602">
        <v>0</v>
      </c>
      <c r="CC261" s="602">
        <v>0</v>
      </c>
      <c r="CD261" s="602">
        <v>0</v>
      </c>
      <c r="CE261" s="602">
        <v>0</v>
      </c>
      <c r="CF261" s="602">
        <v>0</v>
      </c>
      <c r="CG261" s="602">
        <v>0</v>
      </c>
      <c r="CH261" s="602">
        <v>17227.52</v>
      </c>
      <c r="CI261" s="602">
        <v>15399.599999999999</v>
      </c>
      <c r="CJ261" s="602">
        <v>19681.439999999999</v>
      </c>
      <c r="CK261" s="602">
        <v>18579.68</v>
      </c>
      <c r="CL261" s="602">
        <v>18304.240000000002</v>
      </c>
      <c r="CM261" s="602">
        <v>19180.64</v>
      </c>
      <c r="CN261" s="707">
        <v>17305.400000000001</v>
      </c>
      <c r="CO261" s="602">
        <v>0</v>
      </c>
      <c r="CP261" s="602">
        <v>0</v>
      </c>
      <c r="CQ261" s="602">
        <v>0</v>
      </c>
      <c r="CR261" s="602">
        <v>0</v>
      </c>
      <c r="CS261" s="602">
        <v>0</v>
      </c>
      <c r="CT261" s="602">
        <v>38521.160000000003</v>
      </c>
      <c r="CU261" s="602">
        <v>41519.699999999997</v>
      </c>
      <c r="CV261" s="602">
        <v>0</v>
      </c>
      <c r="CW261" s="602">
        <v>0</v>
      </c>
      <c r="CX261" s="602">
        <v>0</v>
      </c>
      <c r="CY261" s="602">
        <v>0</v>
      </c>
      <c r="CZ261" s="602">
        <v>0</v>
      </c>
    </row>
    <row r="262" spans="1:104" x14ac:dyDescent="0.25">
      <c r="A262" s="183">
        <v>4630</v>
      </c>
      <c r="B262" s="183">
        <v>675541</v>
      </c>
      <c r="C262" s="27">
        <v>1026487</v>
      </c>
      <c r="D262" s="14">
        <v>1942623459</v>
      </c>
      <c r="F262" s="27" t="s">
        <v>1277</v>
      </c>
      <c r="G262" s="12" t="s">
        <v>762</v>
      </c>
      <c r="H262" s="27" t="s">
        <v>1371</v>
      </c>
      <c r="I262" s="12" t="s">
        <v>763</v>
      </c>
      <c r="J262" s="601">
        <v>15392.52</v>
      </c>
      <c r="K262" s="601">
        <v>13401.179999999998</v>
      </c>
      <c r="L262" s="601">
        <v>17410.77</v>
      </c>
      <c r="M262" s="601">
        <v>16307.460000000001</v>
      </c>
      <c r="N262" s="601">
        <v>16415.099999999999</v>
      </c>
      <c r="O262" s="601">
        <v>15392.52</v>
      </c>
      <c r="P262" s="707">
        <v>15427.530000000002</v>
      </c>
      <c r="Q262" s="601">
        <v>0</v>
      </c>
      <c r="R262" s="601">
        <v>0</v>
      </c>
      <c r="S262" s="601">
        <v>0</v>
      </c>
      <c r="T262" s="601">
        <v>0</v>
      </c>
      <c r="U262" s="601">
        <v>0</v>
      </c>
      <c r="V262" s="601">
        <v>34065.279999999999</v>
      </c>
      <c r="W262" s="601">
        <v>45219</v>
      </c>
      <c r="X262" s="601">
        <v>0</v>
      </c>
      <c r="Y262" s="601">
        <v>0</v>
      </c>
      <c r="Z262" s="601">
        <v>0</v>
      </c>
      <c r="AA262" s="601">
        <v>0</v>
      </c>
      <c r="AB262" s="601">
        <v>0</v>
      </c>
      <c r="AC262" s="601">
        <v>0</v>
      </c>
      <c r="AD262" s="601">
        <v>0</v>
      </c>
      <c r="AE262" s="601">
        <v>0</v>
      </c>
      <c r="AF262" s="601">
        <v>0</v>
      </c>
      <c r="AG262" s="601">
        <v>0</v>
      </c>
      <c r="AH262" s="601">
        <v>0</v>
      </c>
      <c r="AI262" s="707">
        <v>0</v>
      </c>
      <c r="AJ262" s="601">
        <v>0</v>
      </c>
      <c r="AK262" s="601">
        <v>0</v>
      </c>
      <c r="AL262" s="601">
        <v>0</v>
      </c>
      <c r="AM262" s="601">
        <v>0</v>
      </c>
      <c r="AN262" s="601">
        <v>0</v>
      </c>
      <c r="AO262" s="601">
        <v>0</v>
      </c>
      <c r="AP262" s="601">
        <v>0</v>
      </c>
      <c r="AQ262" s="601">
        <v>0</v>
      </c>
      <c r="AR262" s="601">
        <v>0</v>
      </c>
      <c r="AS262" s="601">
        <v>0</v>
      </c>
      <c r="AT262" s="601">
        <v>0</v>
      </c>
      <c r="AU262" s="601">
        <v>0</v>
      </c>
      <c r="AV262" s="602">
        <v>17007.12</v>
      </c>
      <c r="AW262" s="602">
        <v>15042.69</v>
      </c>
      <c r="AX262" s="602">
        <v>18675.54</v>
      </c>
      <c r="AY262" s="602">
        <v>19025.37</v>
      </c>
      <c r="AZ262" s="602">
        <v>18567.900000000001</v>
      </c>
      <c r="BA262" s="602">
        <v>18783.18</v>
      </c>
      <c r="BB262" s="707">
        <v>17939.760000000002</v>
      </c>
      <c r="BC262" s="602">
        <v>0</v>
      </c>
      <c r="BD262" s="602">
        <v>0</v>
      </c>
      <c r="BE262" s="602">
        <v>0</v>
      </c>
      <c r="BF262" s="602">
        <v>0</v>
      </c>
      <c r="BG262" s="602">
        <v>0</v>
      </c>
      <c r="BH262" s="602">
        <v>37398.399999999994</v>
      </c>
      <c r="BI262" s="602">
        <v>52662.400000000001</v>
      </c>
      <c r="BJ262" s="602">
        <v>0</v>
      </c>
      <c r="BK262" s="602">
        <v>0</v>
      </c>
      <c r="BL262" s="602">
        <v>0</v>
      </c>
      <c r="BM262" s="602">
        <v>0</v>
      </c>
      <c r="BN262" s="602">
        <v>0</v>
      </c>
      <c r="BO262" s="602">
        <v>0</v>
      </c>
      <c r="BP262" s="602">
        <v>0</v>
      </c>
      <c r="BQ262" s="602">
        <v>0</v>
      </c>
      <c r="BR262" s="602">
        <v>0</v>
      </c>
      <c r="BS262" s="602">
        <v>0</v>
      </c>
      <c r="BT262" s="602">
        <v>0</v>
      </c>
      <c r="BU262" s="707">
        <v>0</v>
      </c>
      <c r="BV262" s="602">
        <v>0</v>
      </c>
      <c r="BW262" s="602">
        <v>0</v>
      </c>
      <c r="BX262" s="602">
        <v>0</v>
      </c>
      <c r="BY262" s="602">
        <v>0</v>
      </c>
      <c r="BZ262" s="602">
        <v>0</v>
      </c>
      <c r="CA262" s="602">
        <v>0</v>
      </c>
      <c r="CB262" s="602">
        <v>0</v>
      </c>
      <c r="CC262" s="602">
        <v>0</v>
      </c>
      <c r="CD262" s="602">
        <v>0</v>
      </c>
      <c r="CE262" s="602">
        <v>0</v>
      </c>
      <c r="CF262" s="602">
        <v>0</v>
      </c>
      <c r="CG262" s="602">
        <v>0</v>
      </c>
      <c r="CH262" s="602">
        <v>18514.080000000002</v>
      </c>
      <c r="CI262" s="602">
        <v>16549.649999999998</v>
      </c>
      <c r="CJ262" s="602">
        <v>21151.26</v>
      </c>
      <c r="CK262" s="602">
        <v>19967.22</v>
      </c>
      <c r="CL262" s="602">
        <v>19671.21</v>
      </c>
      <c r="CM262" s="602">
        <v>20613.059999999998</v>
      </c>
      <c r="CN262" s="707">
        <v>18591.960000000003</v>
      </c>
      <c r="CO262" s="602">
        <v>0</v>
      </c>
      <c r="CP262" s="602">
        <v>0</v>
      </c>
      <c r="CQ262" s="602">
        <v>0</v>
      </c>
      <c r="CR262" s="602">
        <v>0</v>
      </c>
      <c r="CS262" s="602">
        <v>0</v>
      </c>
      <c r="CT262" s="602">
        <v>41445.759999999995</v>
      </c>
      <c r="CU262" s="602">
        <v>56640.679999999993</v>
      </c>
      <c r="CV262" s="602">
        <v>0</v>
      </c>
      <c r="CW262" s="602">
        <v>0</v>
      </c>
      <c r="CX262" s="602">
        <v>0</v>
      </c>
      <c r="CY262" s="602">
        <v>0</v>
      </c>
      <c r="CZ262" s="602">
        <v>0</v>
      </c>
    </row>
    <row r="263" spans="1:104" x14ac:dyDescent="0.25">
      <c r="A263" s="183">
        <v>4817</v>
      </c>
      <c r="B263" s="183">
        <v>675554</v>
      </c>
      <c r="C263" s="27">
        <v>1026241</v>
      </c>
      <c r="D263" s="14">
        <v>1932517190</v>
      </c>
      <c r="F263" s="27" t="s">
        <v>1296</v>
      </c>
      <c r="G263" s="12" t="s">
        <v>835</v>
      </c>
      <c r="H263" s="27" t="s">
        <v>1390</v>
      </c>
      <c r="I263" s="12" t="s">
        <v>836</v>
      </c>
      <c r="J263" s="601">
        <v>0</v>
      </c>
      <c r="K263" s="601">
        <v>0</v>
      </c>
      <c r="L263" s="601">
        <v>0</v>
      </c>
      <c r="M263" s="601">
        <v>0</v>
      </c>
      <c r="N263" s="601">
        <v>0</v>
      </c>
      <c r="O263" s="601">
        <v>0</v>
      </c>
      <c r="P263" s="707">
        <v>0</v>
      </c>
      <c r="Q263" s="601">
        <v>0</v>
      </c>
      <c r="R263" s="601">
        <v>0</v>
      </c>
      <c r="S263" s="601">
        <v>0</v>
      </c>
      <c r="T263" s="601">
        <v>0</v>
      </c>
      <c r="U263" s="601">
        <v>0</v>
      </c>
      <c r="V263" s="601">
        <v>0</v>
      </c>
      <c r="W263" s="601">
        <v>0</v>
      </c>
      <c r="X263" s="601">
        <v>0</v>
      </c>
      <c r="Y263" s="601">
        <v>0</v>
      </c>
      <c r="Z263" s="601">
        <v>0</v>
      </c>
      <c r="AA263" s="601">
        <v>0</v>
      </c>
      <c r="AB263" s="601">
        <v>0</v>
      </c>
      <c r="AC263" s="601">
        <v>6912.62</v>
      </c>
      <c r="AD263" s="601">
        <v>6935.5</v>
      </c>
      <c r="AE263" s="601">
        <v>7375.94</v>
      </c>
      <c r="AF263" s="601">
        <v>7424.5599999999995</v>
      </c>
      <c r="AG263" s="601">
        <v>7287.28</v>
      </c>
      <c r="AH263" s="601">
        <v>7272.98</v>
      </c>
      <c r="AI263" s="707">
        <v>7127.31</v>
      </c>
      <c r="AJ263" s="601">
        <v>0</v>
      </c>
      <c r="AK263" s="601">
        <v>0</v>
      </c>
      <c r="AL263" s="601">
        <v>0</v>
      </c>
      <c r="AM263" s="601">
        <v>0</v>
      </c>
      <c r="AN263" s="601">
        <v>0</v>
      </c>
      <c r="AO263" s="601">
        <v>20036.7</v>
      </c>
      <c r="AP263" s="601">
        <v>12011.970000000001</v>
      </c>
      <c r="AQ263" s="601">
        <v>0</v>
      </c>
      <c r="AR263" s="601">
        <v>0</v>
      </c>
      <c r="AS263" s="601">
        <v>0</v>
      </c>
      <c r="AT263" s="601">
        <v>0</v>
      </c>
      <c r="AU263" s="601">
        <v>0</v>
      </c>
      <c r="AV263" s="602">
        <v>0</v>
      </c>
      <c r="AW263" s="602">
        <v>0</v>
      </c>
      <c r="AX263" s="602">
        <v>0</v>
      </c>
      <c r="AY263" s="602">
        <v>0</v>
      </c>
      <c r="AZ263" s="602">
        <v>0</v>
      </c>
      <c r="BA263" s="602">
        <v>0</v>
      </c>
      <c r="BB263" s="707">
        <v>0</v>
      </c>
      <c r="BC263" s="602">
        <v>0</v>
      </c>
      <c r="BD263" s="602">
        <v>0</v>
      </c>
      <c r="BE263" s="602">
        <v>0</v>
      </c>
      <c r="BF263" s="602">
        <v>0</v>
      </c>
      <c r="BG263" s="602">
        <v>0</v>
      </c>
      <c r="BH263" s="602">
        <v>0</v>
      </c>
      <c r="BI263" s="602">
        <v>0</v>
      </c>
      <c r="BJ263" s="602">
        <v>0</v>
      </c>
      <c r="BK263" s="602">
        <v>0</v>
      </c>
      <c r="BL263" s="602">
        <v>0</v>
      </c>
      <c r="BM263" s="602">
        <v>0</v>
      </c>
      <c r="BN263" s="602">
        <v>0</v>
      </c>
      <c r="BO263" s="602">
        <v>0</v>
      </c>
      <c r="BP263" s="602">
        <v>0</v>
      </c>
      <c r="BQ263" s="602">
        <v>0</v>
      </c>
      <c r="BR263" s="602">
        <v>0</v>
      </c>
      <c r="BS263" s="602">
        <v>0</v>
      </c>
      <c r="BT263" s="602">
        <v>0</v>
      </c>
      <c r="BU263" s="707">
        <v>0</v>
      </c>
      <c r="BV263" s="602">
        <v>0</v>
      </c>
      <c r="BW263" s="602">
        <v>0</v>
      </c>
      <c r="BX263" s="602">
        <v>0</v>
      </c>
      <c r="BY263" s="602">
        <v>0</v>
      </c>
      <c r="BZ263" s="602">
        <v>0</v>
      </c>
      <c r="CA263" s="602">
        <v>0</v>
      </c>
      <c r="CB263" s="602">
        <v>0</v>
      </c>
      <c r="CC263" s="602">
        <v>0</v>
      </c>
      <c r="CD263" s="602">
        <v>0</v>
      </c>
      <c r="CE263" s="602">
        <v>0</v>
      </c>
      <c r="CF263" s="602">
        <v>0</v>
      </c>
      <c r="CG263" s="602">
        <v>0</v>
      </c>
      <c r="CH263" s="602">
        <v>9455.16</v>
      </c>
      <c r="CI263" s="602">
        <v>9804.08</v>
      </c>
      <c r="CJ263" s="602">
        <v>10230.219999999999</v>
      </c>
      <c r="CK263" s="602">
        <v>10427.560000000001</v>
      </c>
      <c r="CL263" s="602">
        <v>10376.08</v>
      </c>
      <c r="CM263" s="602">
        <v>10258.819999999998</v>
      </c>
      <c r="CN263" s="707">
        <v>10022.5</v>
      </c>
      <c r="CO263" s="602">
        <v>0</v>
      </c>
      <c r="CP263" s="602">
        <v>0</v>
      </c>
      <c r="CQ263" s="602">
        <v>0</v>
      </c>
      <c r="CR263" s="602">
        <v>0</v>
      </c>
      <c r="CS263" s="602">
        <v>0</v>
      </c>
      <c r="CT263" s="602">
        <v>27839.699999999997</v>
      </c>
      <c r="CU263" s="602">
        <v>16904.669999999998</v>
      </c>
      <c r="CV263" s="602">
        <v>0</v>
      </c>
      <c r="CW263" s="602">
        <v>0</v>
      </c>
      <c r="CX263" s="602">
        <v>0</v>
      </c>
      <c r="CY263" s="602">
        <v>0</v>
      </c>
      <c r="CZ263" s="602">
        <v>0</v>
      </c>
    </row>
    <row r="264" spans="1:104" x14ac:dyDescent="0.25">
      <c r="A264" s="183">
        <v>5103</v>
      </c>
      <c r="B264" s="183">
        <v>675560</v>
      </c>
      <c r="C264" s="27">
        <v>1014911</v>
      </c>
      <c r="D264" s="14">
        <v>1881736056</v>
      </c>
      <c r="F264" s="27" t="s">
        <v>1293</v>
      </c>
      <c r="G264" s="12" t="s">
        <v>952</v>
      </c>
      <c r="H264" s="27" t="s">
        <v>1355</v>
      </c>
      <c r="I264" s="12" t="s">
        <v>953</v>
      </c>
      <c r="J264" s="601">
        <v>19969.949999999997</v>
      </c>
      <c r="K264" s="601">
        <v>20508.949999999997</v>
      </c>
      <c r="L264" s="601">
        <v>21861.84</v>
      </c>
      <c r="M264" s="601">
        <v>22066.659999999996</v>
      </c>
      <c r="N264" s="601">
        <v>21775.599999999999</v>
      </c>
      <c r="O264" s="601">
        <v>22271.479999999996</v>
      </c>
      <c r="P264" s="707">
        <v>21407.759999999998</v>
      </c>
      <c r="Q264" s="601">
        <v>0</v>
      </c>
      <c r="R264" s="601">
        <v>0</v>
      </c>
      <c r="S264" s="601">
        <v>0</v>
      </c>
      <c r="T264" s="601">
        <v>0</v>
      </c>
      <c r="U264" s="601">
        <v>0</v>
      </c>
      <c r="V264" s="601">
        <v>59333.580000000009</v>
      </c>
      <c r="W264" s="601">
        <v>63276.21</v>
      </c>
      <c r="X264" s="601">
        <v>0</v>
      </c>
      <c r="Y264" s="601">
        <v>0</v>
      </c>
      <c r="Z264" s="601">
        <v>0</v>
      </c>
      <c r="AA264" s="601">
        <v>0</v>
      </c>
      <c r="AB264" s="601">
        <v>0</v>
      </c>
      <c r="AC264" s="601">
        <v>9292.3599999999988</v>
      </c>
      <c r="AD264" s="601">
        <v>9346.26</v>
      </c>
      <c r="AE264" s="601">
        <v>10036.18</v>
      </c>
      <c r="AF264" s="601">
        <v>9637.32</v>
      </c>
      <c r="AG264" s="601">
        <v>9583.42</v>
      </c>
      <c r="AH264" s="601">
        <v>9362.4299999999985</v>
      </c>
      <c r="AI264" s="707">
        <v>9405.3700000000008</v>
      </c>
      <c r="AJ264" s="601">
        <v>0</v>
      </c>
      <c r="AK264" s="601">
        <v>0</v>
      </c>
      <c r="AL264" s="601">
        <v>0</v>
      </c>
      <c r="AM264" s="601">
        <v>0</v>
      </c>
      <c r="AN264" s="601">
        <v>0</v>
      </c>
      <c r="AO264" s="601">
        <v>27291.599999999999</v>
      </c>
      <c r="AP264" s="601">
        <v>27358.2</v>
      </c>
      <c r="AQ264" s="601">
        <v>0</v>
      </c>
      <c r="AR264" s="601">
        <v>0</v>
      </c>
      <c r="AS264" s="601">
        <v>0</v>
      </c>
      <c r="AT264" s="601">
        <v>0</v>
      </c>
      <c r="AU264" s="601">
        <v>0</v>
      </c>
      <c r="AV264" s="602">
        <v>0</v>
      </c>
      <c r="AW264" s="602">
        <v>0</v>
      </c>
      <c r="AX264" s="602">
        <v>0</v>
      </c>
      <c r="AY264" s="602">
        <v>0</v>
      </c>
      <c r="AZ264" s="602">
        <v>0</v>
      </c>
      <c r="BA264" s="602">
        <v>0</v>
      </c>
      <c r="BB264" s="707">
        <v>0</v>
      </c>
      <c r="BC264" s="602">
        <v>0</v>
      </c>
      <c r="BD264" s="602">
        <v>0</v>
      </c>
      <c r="BE264" s="602">
        <v>0</v>
      </c>
      <c r="BF264" s="602">
        <v>0</v>
      </c>
      <c r="BG264" s="602">
        <v>0</v>
      </c>
      <c r="BH264" s="602">
        <v>0</v>
      </c>
      <c r="BI264" s="602">
        <v>0</v>
      </c>
      <c r="BJ264" s="602">
        <v>0</v>
      </c>
      <c r="BK264" s="602">
        <v>0</v>
      </c>
      <c r="BL264" s="602">
        <v>0</v>
      </c>
      <c r="BM264" s="602">
        <v>0</v>
      </c>
      <c r="BN264" s="602">
        <v>0</v>
      </c>
      <c r="BO264" s="602">
        <v>0</v>
      </c>
      <c r="BP264" s="602">
        <v>0</v>
      </c>
      <c r="BQ264" s="602">
        <v>0</v>
      </c>
      <c r="BR264" s="602">
        <v>0</v>
      </c>
      <c r="BS264" s="602">
        <v>0</v>
      </c>
      <c r="BT264" s="602">
        <v>0</v>
      </c>
      <c r="BU264" s="707">
        <v>0</v>
      </c>
      <c r="BV264" s="602">
        <v>0</v>
      </c>
      <c r="BW264" s="602">
        <v>0</v>
      </c>
      <c r="BX264" s="602">
        <v>0</v>
      </c>
      <c r="BY264" s="602">
        <v>0</v>
      </c>
      <c r="BZ264" s="602">
        <v>0</v>
      </c>
      <c r="CA264" s="602">
        <v>0</v>
      </c>
      <c r="CB264" s="602">
        <v>0</v>
      </c>
      <c r="CC264" s="602">
        <v>0</v>
      </c>
      <c r="CD264" s="602">
        <v>0</v>
      </c>
      <c r="CE264" s="602">
        <v>0</v>
      </c>
      <c r="CF264" s="602">
        <v>0</v>
      </c>
      <c r="CG264" s="602">
        <v>0</v>
      </c>
      <c r="CH264" s="602">
        <v>0</v>
      </c>
      <c r="CI264" s="602">
        <v>0</v>
      </c>
      <c r="CJ264" s="602">
        <v>0</v>
      </c>
      <c r="CK264" s="602">
        <v>0</v>
      </c>
      <c r="CL264" s="602">
        <v>0</v>
      </c>
      <c r="CM264" s="602">
        <v>0</v>
      </c>
      <c r="CN264" s="707">
        <v>0</v>
      </c>
      <c r="CO264" s="602">
        <v>0</v>
      </c>
      <c r="CP264" s="602">
        <v>0</v>
      </c>
      <c r="CQ264" s="602">
        <v>0</v>
      </c>
      <c r="CR264" s="602">
        <v>0</v>
      </c>
      <c r="CS264" s="602">
        <v>0</v>
      </c>
      <c r="CT264" s="602">
        <v>0</v>
      </c>
      <c r="CU264" s="602">
        <v>0</v>
      </c>
      <c r="CV264" s="602">
        <v>0</v>
      </c>
      <c r="CW264" s="602">
        <v>0</v>
      </c>
      <c r="CX264" s="602">
        <v>0</v>
      </c>
      <c r="CY264" s="602">
        <v>0</v>
      </c>
      <c r="CZ264" s="602">
        <v>0</v>
      </c>
    </row>
    <row r="265" spans="1:104" x14ac:dyDescent="0.25">
      <c r="A265" s="183">
        <v>5345</v>
      </c>
      <c r="B265" s="183">
        <v>675561</v>
      </c>
      <c r="C265" s="27">
        <v>1003363</v>
      </c>
      <c r="D265" s="14">
        <v>1134113947</v>
      </c>
      <c r="F265" s="27" t="s">
        <v>1296</v>
      </c>
      <c r="G265" s="12" t="s">
        <v>1109</v>
      </c>
      <c r="H265" s="27" t="s">
        <v>1356</v>
      </c>
      <c r="I265" s="12" t="s">
        <v>1110</v>
      </c>
      <c r="J265" s="601">
        <v>0</v>
      </c>
      <c r="K265" s="601">
        <v>0</v>
      </c>
      <c r="L265" s="601">
        <v>0</v>
      </c>
      <c r="M265" s="601">
        <v>0</v>
      </c>
      <c r="N265" s="601">
        <v>0</v>
      </c>
      <c r="O265" s="601">
        <v>0</v>
      </c>
      <c r="P265" s="707">
        <v>0</v>
      </c>
      <c r="Q265" s="601">
        <v>0</v>
      </c>
      <c r="R265" s="601">
        <v>0</v>
      </c>
      <c r="S265" s="601">
        <v>0</v>
      </c>
      <c r="T265" s="601">
        <v>0</v>
      </c>
      <c r="U265" s="601">
        <v>0</v>
      </c>
      <c r="V265" s="601">
        <v>0</v>
      </c>
      <c r="W265" s="601">
        <v>0</v>
      </c>
      <c r="X265" s="601">
        <v>0</v>
      </c>
      <c r="Y265" s="601">
        <v>0</v>
      </c>
      <c r="Z265" s="601">
        <v>0</v>
      </c>
      <c r="AA265" s="601">
        <v>0</v>
      </c>
      <c r="AB265" s="601">
        <v>0</v>
      </c>
      <c r="AC265" s="601">
        <v>15710.5</v>
      </c>
      <c r="AD265" s="601">
        <v>15762.5</v>
      </c>
      <c r="AE265" s="601">
        <v>16763.5</v>
      </c>
      <c r="AF265" s="601">
        <v>16874</v>
      </c>
      <c r="AG265" s="601">
        <v>16562</v>
      </c>
      <c r="AH265" s="601">
        <v>16529.5</v>
      </c>
      <c r="AI265" s="707">
        <v>16215.210000000001</v>
      </c>
      <c r="AJ265" s="601">
        <v>0</v>
      </c>
      <c r="AK265" s="601">
        <v>0</v>
      </c>
      <c r="AL265" s="601">
        <v>0</v>
      </c>
      <c r="AM265" s="601">
        <v>0</v>
      </c>
      <c r="AN265" s="601">
        <v>0</v>
      </c>
      <c r="AO265" s="601">
        <v>45564.939999999995</v>
      </c>
      <c r="AP265" s="601">
        <v>37426.670000000006</v>
      </c>
      <c r="AQ265" s="601">
        <v>0</v>
      </c>
      <c r="AR265" s="601">
        <v>0</v>
      </c>
      <c r="AS265" s="601">
        <v>0</v>
      </c>
      <c r="AT265" s="601">
        <v>0</v>
      </c>
      <c r="AU265" s="601">
        <v>0</v>
      </c>
      <c r="AV265" s="602">
        <v>0</v>
      </c>
      <c r="AW265" s="602">
        <v>0</v>
      </c>
      <c r="AX265" s="602">
        <v>0</v>
      </c>
      <c r="AY265" s="602">
        <v>0</v>
      </c>
      <c r="AZ265" s="602">
        <v>0</v>
      </c>
      <c r="BA265" s="602">
        <v>0</v>
      </c>
      <c r="BB265" s="707">
        <v>0</v>
      </c>
      <c r="BC265" s="602">
        <v>0</v>
      </c>
      <c r="BD265" s="602">
        <v>0</v>
      </c>
      <c r="BE265" s="602">
        <v>0</v>
      </c>
      <c r="BF265" s="602">
        <v>0</v>
      </c>
      <c r="BG265" s="602">
        <v>0</v>
      </c>
      <c r="BH265" s="602">
        <v>0</v>
      </c>
      <c r="BI265" s="602">
        <v>0</v>
      </c>
      <c r="BJ265" s="602">
        <v>0</v>
      </c>
      <c r="BK265" s="602">
        <v>0</v>
      </c>
      <c r="BL265" s="602">
        <v>0</v>
      </c>
      <c r="BM265" s="602">
        <v>0</v>
      </c>
      <c r="BN265" s="602">
        <v>0</v>
      </c>
      <c r="BO265" s="602">
        <v>0</v>
      </c>
      <c r="BP265" s="602">
        <v>0</v>
      </c>
      <c r="BQ265" s="602">
        <v>0</v>
      </c>
      <c r="BR265" s="602">
        <v>0</v>
      </c>
      <c r="BS265" s="602">
        <v>0</v>
      </c>
      <c r="BT265" s="602">
        <v>0</v>
      </c>
      <c r="BU265" s="707">
        <v>0</v>
      </c>
      <c r="BV265" s="602">
        <v>0</v>
      </c>
      <c r="BW265" s="602">
        <v>0</v>
      </c>
      <c r="BX265" s="602">
        <v>0</v>
      </c>
      <c r="BY265" s="602">
        <v>0</v>
      </c>
      <c r="BZ265" s="602">
        <v>0</v>
      </c>
      <c r="CA265" s="602">
        <v>0</v>
      </c>
      <c r="CB265" s="602">
        <v>0</v>
      </c>
      <c r="CC265" s="602">
        <v>0</v>
      </c>
      <c r="CD265" s="602">
        <v>0</v>
      </c>
      <c r="CE265" s="602">
        <v>0</v>
      </c>
      <c r="CF265" s="602">
        <v>0</v>
      </c>
      <c r="CG265" s="602">
        <v>0</v>
      </c>
      <c r="CH265" s="602">
        <v>21489</v>
      </c>
      <c r="CI265" s="602">
        <v>22282</v>
      </c>
      <c r="CJ265" s="602">
        <v>23250.5</v>
      </c>
      <c r="CK265" s="602">
        <v>23699</v>
      </c>
      <c r="CL265" s="602">
        <v>23582</v>
      </c>
      <c r="CM265" s="602">
        <v>23315.5</v>
      </c>
      <c r="CN265" s="707">
        <v>22802.06</v>
      </c>
      <c r="CO265" s="602">
        <v>0</v>
      </c>
      <c r="CP265" s="602">
        <v>0</v>
      </c>
      <c r="CQ265" s="602">
        <v>0</v>
      </c>
      <c r="CR265" s="602">
        <v>0</v>
      </c>
      <c r="CS265" s="602">
        <v>0</v>
      </c>
      <c r="CT265" s="602">
        <v>63309.540000000008</v>
      </c>
      <c r="CU265" s="602">
        <v>52805.329999999994</v>
      </c>
      <c r="CV265" s="602">
        <v>0</v>
      </c>
      <c r="CW265" s="602">
        <v>0</v>
      </c>
      <c r="CX265" s="602">
        <v>0</v>
      </c>
      <c r="CY265" s="602">
        <v>0</v>
      </c>
      <c r="CZ265" s="602">
        <v>0</v>
      </c>
    </row>
    <row r="266" spans="1:104" x14ac:dyDescent="0.25">
      <c r="A266" s="183">
        <v>5213</v>
      </c>
      <c r="B266" s="183">
        <v>675563</v>
      </c>
      <c r="C266" s="27">
        <v>1026956</v>
      </c>
      <c r="D266" s="14">
        <v>1073900882</v>
      </c>
      <c r="F266" s="27" t="s">
        <v>1296</v>
      </c>
      <c r="G266" s="12" t="s">
        <v>1031</v>
      </c>
      <c r="H266" s="27" t="s">
        <v>1369</v>
      </c>
      <c r="I266" s="12" t="s">
        <v>1032</v>
      </c>
      <c r="J266" s="601">
        <v>0</v>
      </c>
      <c r="K266" s="601">
        <v>0</v>
      </c>
      <c r="L266" s="601">
        <v>0</v>
      </c>
      <c r="M266" s="601">
        <v>0</v>
      </c>
      <c r="N266" s="601">
        <v>0</v>
      </c>
      <c r="O266" s="601">
        <v>0</v>
      </c>
      <c r="P266" s="707">
        <v>0</v>
      </c>
      <c r="Q266" s="601">
        <v>0</v>
      </c>
      <c r="R266" s="601">
        <v>0</v>
      </c>
      <c r="S266" s="601">
        <v>0</v>
      </c>
      <c r="T266" s="601">
        <v>0</v>
      </c>
      <c r="U266" s="601">
        <v>0</v>
      </c>
      <c r="V266" s="601">
        <v>0</v>
      </c>
      <c r="W266" s="601">
        <v>0</v>
      </c>
      <c r="X266" s="601">
        <v>0</v>
      </c>
      <c r="Y266" s="601">
        <v>0</v>
      </c>
      <c r="Z266" s="601">
        <v>0</v>
      </c>
      <c r="AA266" s="601">
        <v>0</v>
      </c>
      <c r="AB266" s="601">
        <v>0</v>
      </c>
      <c r="AC266" s="601">
        <v>9353.7900000000009</v>
      </c>
      <c r="AD266" s="601">
        <v>9384.75</v>
      </c>
      <c r="AE266" s="601">
        <v>9980.73</v>
      </c>
      <c r="AF266" s="601">
        <v>10046.52</v>
      </c>
      <c r="AG266" s="601">
        <v>9860.760000000002</v>
      </c>
      <c r="AH266" s="601">
        <v>9841.41</v>
      </c>
      <c r="AI266" s="707">
        <v>9659.2199999999993</v>
      </c>
      <c r="AJ266" s="601">
        <v>0</v>
      </c>
      <c r="AK266" s="601">
        <v>0</v>
      </c>
      <c r="AL266" s="601">
        <v>0</v>
      </c>
      <c r="AM266" s="601">
        <v>0</v>
      </c>
      <c r="AN266" s="601">
        <v>0</v>
      </c>
      <c r="AO266" s="601">
        <v>15213.050000000001</v>
      </c>
      <c r="AP266" s="601">
        <v>15831.819999999998</v>
      </c>
      <c r="AQ266" s="601">
        <v>0</v>
      </c>
      <c r="AR266" s="601">
        <v>0</v>
      </c>
      <c r="AS266" s="601">
        <v>0</v>
      </c>
      <c r="AT266" s="601">
        <v>0</v>
      </c>
      <c r="AU266" s="601">
        <v>0</v>
      </c>
      <c r="AV266" s="602">
        <v>0</v>
      </c>
      <c r="AW266" s="602">
        <v>0</v>
      </c>
      <c r="AX266" s="602">
        <v>0</v>
      </c>
      <c r="AY266" s="602">
        <v>0</v>
      </c>
      <c r="AZ266" s="602">
        <v>0</v>
      </c>
      <c r="BA266" s="602">
        <v>0</v>
      </c>
      <c r="BB266" s="707">
        <v>0</v>
      </c>
      <c r="BC266" s="602">
        <v>0</v>
      </c>
      <c r="BD266" s="602">
        <v>0</v>
      </c>
      <c r="BE266" s="602">
        <v>0</v>
      </c>
      <c r="BF266" s="602">
        <v>0</v>
      </c>
      <c r="BG266" s="602">
        <v>0</v>
      </c>
      <c r="BH266" s="602">
        <v>0</v>
      </c>
      <c r="BI266" s="602">
        <v>0</v>
      </c>
      <c r="BJ266" s="602">
        <v>0</v>
      </c>
      <c r="BK266" s="602">
        <v>0</v>
      </c>
      <c r="BL266" s="602">
        <v>0</v>
      </c>
      <c r="BM266" s="602">
        <v>0</v>
      </c>
      <c r="BN266" s="602">
        <v>0</v>
      </c>
      <c r="BO266" s="602">
        <v>0</v>
      </c>
      <c r="BP266" s="602">
        <v>0</v>
      </c>
      <c r="BQ266" s="602">
        <v>0</v>
      </c>
      <c r="BR266" s="602">
        <v>0</v>
      </c>
      <c r="BS266" s="602">
        <v>0</v>
      </c>
      <c r="BT266" s="602">
        <v>0</v>
      </c>
      <c r="BU266" s="707">
        <v>0</v>
      </c>
      <c r="BV266" s="602">
        <v>0</v>
      </c>
      <c r="BW266" s="602">
        <v>0</v>
      </c>
      <c r="BX266" s="602">
        <v>0</v>
      </c>
      <c r="BY266" s="602">
        <v>0</v>
      </c>
      <c r="BZ266" s="602">
        <v>0</v>
      </c>
      <c r="CA266" s="602">
        <v>0</v>
      </c>
      <c r="CB266" s="602">
        <v>0</v>
      </c>
      <c r="CC266" s="602">
        <v>0</v>
      </c>
      <c r="CD266" s="602">
        <v>0</v>
      </c>
      <c r="CE266" s="602">
        <v>0</v>
      </c>
      <c r="CF266" s="602">
        <v>0</v>
      </c>
      <c r="CG266" s="602">
        <v>0</v>
      </c>
      <c r="CH266" s="602">
        <v>12794.220000000001</v>
      </c>
      <c r="CI266" s="602">
        <v>13266.36</v>
      </c>
      <c r="CJ266" s="602">
        <v>13842.99</v>
      </c>
      <c r="CK266" s="602">
        <v>14110.02</v>
      </c>
      <c r="CL266" s="602">
        <v>14040.36</v>
      </c>
      <c r="CM266" s="602">
        <v>13881.689999999999</v>
      </c>
      <c r="CN266" s="707">
        <v>13582.95</v>
      </c>
      <c r="CO266" s="602">
        <v>0</v>
      </c>
      <c r="CP266" s="602">
        <v>0</v>
      </c>
      <c r="CQ266" s="602">
        <v>0</v>
      </c>
      <c r="CR266" s="602">
        <v>0</v>
      </c>
      <c r="CS266" s="602">
        <v>0</v>
      </c>
      <c r="CT266" s="602">
        <v>21137.549999999996</v>
      </c>
      <c r="CU266" s="602">
        <v>22369.42</v>
      </c>
      <c r="CV266" s="602">
        <v>0</v>
      </c>
      <c r="CW266" s="602">
        <v>0</v>
      </c>
      <c r="CX266" s="602">
        <v>0</v>
      </c>
      <c r="CY266" s="602">
        <v>0</v>
      </c>
      <c r="CZ266" s="602">
        <v>0</v>
      </c>
    </row>
    <row r="267" spans="1:104" x14ac:dyDescent="0.25">
      <c r="A267" s="183">
        <v>4775</v>
      </c>
      <c r="B267" s="183">
        <v>675564</v>
      </c>
      <c r="C267" s="27">
        <v>1025635</v>
      </c>
      <c r="D267" s="14">
        <v>1669893871</v>
      </c>
      <c r="F267" s="27" t="s">
        <v>1297</v>
      </c>
      <c r="G267" s="12" t="s">
        <v>818</v>
      </c>
      <c r="H267" s="27" t="s">
        <v>1295</v>
      </c>
      <c r="I267" s="12" t="s">
        <v>819</v>
      </c>
      <c r="J267" s="601">
        <v>10059.18</v>
      </c>
      <c r="K267" s="601">
        <v>9987.3799999999992</v>
      </c>
      <c r="L267" s="601">
        <v>10604.859999999999</v>
      </c>
      <c r="M267" s="601">
        <v>10568.96</v>
      </c>
      <c r="N267" s="601">
        <v>10403.82</v>
      </c>
      <c r="O267" s="601">
        <v>9980.2000000000007</v>
      </c>
      <c r="P267" s="707">
        <v>10098.48</v>
      </c>
      <c r="Q267" s="601">
        <v>0</v>
      </c>
      <c r="R267" s="601">
        <v>0</v>
      </c>
      <c r="S267" s="601">
        <v>0</v>
      </c>
      <c r="T267" s="601">
        <v>0</v>
      </c>
      <c r="U267" s="601">
        <v>0</v>
      </c>
      <c r="V267" s="601">
        <v>22668.39</v>
      </c>
      <c r="W267" s="601">
        <v>16752.609999999997</v>
      </c>
      <c r="X267" s="601">
        <v>0</v>
      </c>
      <c r="Y267" s="601">
        <v>0</v>
      </c>
      <c r="Z267" s="601">
        <v>0</v>
      </c>
      <c r="AA267" s="601">
        <v>0</v>
      </c>
      <c r="AB267" s="601">
        <v>0</v>
      </c>
      <c r="AC267" s="601">
        <v>0</v>
      </c>
      <c r="AD267" s="601">
        <v>0</v>
      </c>
      <c r="AE267" s="601">
        <v>0</v>
      </c>
      <c r="AF267" s="601">
        <v>0</v>
      </c>
      <c r="AG267" s="601">
        <v>0</v>
      </c>
      <c r="AH267" s="601">
        <v>0</v>
      </c>
      <c r="AI267" s="707">
        <v>0</v>
      </c>
      <c r="AJ267" s="601">
        <v>0</v>
      </c>
      <c r="AK267" s="601">
        <v>0</v>
      </c>
      <c r="AL267" s="601">
        <v>0</v>
      </c>
      <c r="AM267" s="601">
        <v>0</v>
      </c>
      <c r="AN267" s="601">
        <v>0</v>
      </c>
      <c r="AO267" s="601">
        <v>0</v>
      </c>
      <c r="AP267" s="601">
        <v>0</v>
      </c>
      <c r="AQ267" s="601">
        <v>0</v>
      </c>
      <c r="AR267" s="601">
        <v>0</v>
      </c>
      <c r="AS267" s="601">
        <v>0</v>
      </c>
      <c r="AT267" s="601">
        <v>0</v>
      </c>
      <c r="AU267" s="601">
        <v>0</v>
      </c>
      <c r="AV267" s="602">
        <v>0</v>
      </c>
      <c r="AW267" s="602">
        <v>0</v>
      </c>
      <c r="AX267" s="602">
        <v>0</v>
      </c>
      <c r="AY267" s="602">
        <v>0</v>
      </c>
      <c r="AZ267" s="602">
        <v>0</v>
      </c>
      <c r="BA267" s="602">
        <v>0</v>
      </c>
      <c r="BB267" s="707">
        <v>0</v>
      </c>
      <c r="BC267" s="602">
        <v>0</v>
      </c>
      <c r="BD267" s="602">
        <v>0</v>
      </c>
      <c r="BE267" s="602">
        <v>0</v>
      </c>
      <c r="BF267" s="602">
        <v>0</v>
      </c>
      <c r="BG267" s="602">
        <v>0</v>
      </c>
      <c r="BH267" s="602">
        <v>0</v>
      </c>
      <c r="BI267" s="602">
        <v>0</v>
      </c>
      <c r="BJ267" s="602">
        <v>0</v>
      </c>
      <c r="BK267" s="602">
        <v>0</v>
      </c>
      <c r="BL267" s="602">
        <v>0</v>
      </c>
      <c r="BM267" s="602">
        <v>0</v>
      </c>
      <c r="BN267" s="602">
        <v>0</v>
      </c>
      <c r="BO267" s="602">
        <v>0</v>
      </c>
      <c r="BP267" s="602">
        <v>0</v>
      </c>
      <c r="BQ267" s="602">
        <v>0</v>
      </c>
      <c r="BR267" s="602">
        <v>0</v>
      </c>
      <c r="BS267" s="602">
        <v>0</v>
      </c>
      <c r="BT267" s="602">
        <v>0</v>
      </c>
      <c r="BU267" s="707">
        <v>0</v>
      </c>
      <c r="BV267" s="602">
        <v>0</v>
      </c>
      <c r="BW267" s="602">
        <v>0</v>
      </c>
      <c r="BX267" s="602">
        <v>0</v>
      </c>
      <c r="BY267" s="602">
        <v>0</v>
      </c>
      <c r="BZ267" s="602">
        <v>0</v>
      </c>
      <c r="CA267" s="602">
        <v>0</v>
      </c>
      <c r="CB267" s="602">
        <v>0</v>
      </c>
      <c r="CC267" s="602">
        <v>0</v>
      </c>
      <c r="CD267" s="602">
        <v>0</v>
      </c>
      <c r="CE267" s="602">
        <v>0</v>
      </c>
      <c r="CF267" s="602">
        <v>0</v>
      </c>
      <c r="CG267" s="602">
        <v>0</v>
      </c>
      <c r="CH267" s="602">
        <v>12378.32</v>
      </c>
      <c r="CI267" s="602">
        <v>12378.32</v>
      </c>
      <c r="CJ267" s="602">
        <v>13369.16</v>
      </c>
      <c r="CK267" s="602">
        <v>13455.32</v>
      </c>
      <c r="CL267" s="602">
        <v>13563.019999999999</v>
      </c>
      <c r="CM267" s="602">
        <v>13010.159999999998</v>
      </c>
      <c r="CN267" s="707">
        <v>13233.93</v>
      </c>
      <c r="CO267" s="602">
        <v>0</v>
      </c>
      <c r="CP267" s="602">
        <v>0</v>
      </c>
      <c r="CQ267" s="602">
        <v>0</v>
      </c>
      <c r="CR267" s="602">
        <v>0</v>
      </c>
      <c r="CS267" s="602">
        <v>0</v>
      </c>
      <c r="CT267" s="602">
        <v>28196.1</v>
      </c>
      <c r="CU267" s="602">
        <v>21649.63</v>
      </c>
      <c r="CV267" s="602">
        <v>0</v>
      </c>
      <c r="CW267" s="602">
        <v>0</v>
      </c>
      <c r="CX267" s="602">
        <v>0</v>
      </c>
      <c r="CY267" s="602">
        <v>0</v>
      </c>
      <c r="CZ267" s="602">
        <v>0</v>
      </c>
    </row>
    <row r="268" spans="1:104" x14ac:dyDescent="0.25">
      <c r="A268" s="183">
        <v>4748</v>
      </c>
      <c r="B268" s="183">
        <v>675587</v>
      </c>
      <c r="C268" s="27">
        <v>1026198</v>
      </c>
      <c r="D268" s="14">
        <v>1346292638</v>
      </c>
      <c r="F268" s="27" t="s">
        <v>1274</v>
      </c>
      <c r="G268" s="12" t="s">
        <v>806</v>
      </c>
      <c r="H268" s="27" t="s">
        <v>1362</v>
      </c>
      <c r="I268" s="12" t="s">
        <v>807</v>
      </c>
      <c r="J268" s="601">
        <v>0</v>
      </c>
      <c r="K268" s="601">
        <v>0</v>
      </c>
      <c r="L268" s="601">
        <v>0</v>
      </c>
      <c r="M268" s="601">
        <v>0</v>
      </c>
      <c r="N268" s="601">
        <v>0</v>
      </c>
      <c r="O268" s="601">
        <v>0</v>
      </c>
      <c r="P268" s="707">
        <v>0</v>
      </c>
      <c r="Q268" s="601">
        <v>0</v>
      </c>
      <c r="R268" s="601">
        <v>0</v>
      </c>
      <c r="S268" s="601">
        <v>0</v>
      </c>
      <c r="T268" s="601">
        <v>0</v>
      </c>
      <c r="U268" s="601">
        <v>0</v>
      </c>
      <c r="V268" s="601">
        <v>0</v>
      </c>
      <c r="W268" s="601">
        <v>0</v>
      </c>
      <c r="X268" s="601">
        <v>0</v>
      </c>
      <c r="Y268" s="601">
        <v>0</v>
      </c>
      <c r="Z268" s="601">
        <v>0</v>
      </c>
      <c r="AA268" s="601">
        <v>0</v>
      </c>
      <c r="AB268" s="601">
        <v>0</v>
      </c>
      <c r="AC268" s="601">
        <v>0</v>
      </c>
      <c r="AD268" s="601">
        <v>0</v>
      </c>
      <c r="AE268" s="601">
        <v>0</v>
      </c>
      <c r="AF268" s="601">
        <v>0</v>
      </c>
      <c r="AG268" s="601">
        <v>0</v>
      </c>
      <c r="AH268" s="601">
        <v>0</v>
      </c>
      <c r="AI268" s="707">
        <v>0</v>
      </c>
      <c r="AJ268" s="601">
        <v>0</v>
      </c>
      <c r="AK268" s="601">
        <v>0</v>
      </c>
      <c r="AL268" s="601">
        <v>0</v>
      </c>
      <c r="AM268" s="601">
        <v>0</v>
      </c>
      <c r="AN268" s="601">
        <v>0</v>
      </c>
      <c r="AO268" s="601">
        <v>0</v>
      </c>
      <c r="AP268" s="601">
        <v>0</v>
      </c>
      <c r="AQ268" s="601">
        <v>0</v>
      </c>
      <c r="AR268" s="601">
        <v>0</v>
      </c>
      <c r="AS268" s="601">
        <v>0</v>
      </c>
      <c r="AT268" s="601">
        <v>0</v>
      </c>
      <c r="AU268" s="601">
        <v>0</v>
      </c>
      <c r="AV268" s="602">
        <v>0</v>
      </c>
      <c r="AW268" s="602">
        <v>0</v>
      </c>
      <c r="AX268" s="602">
        <v>0</v>
      </c>
      <c r="AY268" s="602">
        <v>0</v>
      </c>
      <c r="AZ268" s="602">
        <v>0</v>
      </c>
      <c r="BA268" s="602">
        <v>0</v>
      </c>
      <c r="BB268" s="707">
        <v>0</v>
      </c>
      <c r="BC268" s="602">
        <v>0</v>
      </c>
      <c r="BD268" s="602">
        <v>0</v>
      </c>
      <c r="BE268" s="602">
        <v>0</v>
      </c>
      <c r="BF268" s="602">
        <v>0</v>
      </c>
      <c r="BG268" s="602">
        <v>0</v>
      </c>
      <c r="BH268" s="602">
        <v>0</v>
      </c>
      <c r="BI268" s="602">
        <v>0</v>
      </c>
      <c r="BJ268" s="602">
        <v>0</v>
      </c>
      <c r="BK268" s="602">
        <v>0</v>
      </c>
      <c r="BL268" s="602">
        <v>0</v>
      </c>
      <c r="BM268" s="602">
        <v>0</v>
      </c>
      <c r="BN268" s="602">
        <v>0</v>
      </c>
      <c r="BO268" s="602">
        <v>18486.239999999998</v>
      </c>
      <c r="BP268" s="602">
        <v>18249.12</v>
      </c>
      <c r="BQ268" s="602">
        <v>20510.879999999997</v>
      </c>
      <c r="BR268" s="602">
        <v>19991.039999999997</v>
      </c>
      <c r="BS268" s="602">
        <v>19753.919999999998</v>
      </c>
      <c r="BT268" s="602">
        <v>19480.319999999996</v>
      </c>
      <c r="BU268" s="707">
        <v>18995.89</v>
      </c>
      <c r="BV268" s="602">
        <v>0</v>
      </c>
      <c r="BW268" s="602">
        <v>0</v>
      </c>
      <c r="BX268" s="602">
        <v>0</v>
      </c>
      <c r="BY268" s="602">
        <v>0</v>
      </c>
      <c r="BZ268" s="602">
        <v>0</v>
      </c>
      <c r="CA268" s="602">
        <v>42369.75</v>
      </c>
      <c r="CB268" s="602">
        <v>19736.14</v>
      </c>
      <c r="CC268" s="602">
        <v>0</v>
      </c>
      <c r="CD268" s="602">
        <v>0</v>
      </c>
      <c r="CE268" s="602">
        <v>0</v>
      </c>
      <c r="CF268" s="602">
        <v>0</v>
      </c>
      <c r="CG268" s="602">
        <v>0</v>
      </c>
      <c r="CH268" s="602">
        <v>22362.239999999998</v>
      </c>
      <c r="CI268" s="602">
        <v>21997.439999999999</v>
      </c>
      <c r="CJ268" s="602">
        <v>24040.319999999996</v>
      </c>
      <c r="CK268" s="602">
        <v>23921.759999999998</v>
      </c>
      <c r="CL268" s="602">
        <v>23465.759999999998</v>
      </c>
      <c r="CM268" s="602">
        <v>23265.119999999999</v>
      </c>
      <c r="CN268" s="707">
        <v>22817.68</v>
      </c>
      <c r="CO268" s="602">
        <v>0</v>
      </c>
      <c r="CP268" s="602">
        <v>0</v>
      </c>
      <c r="CQ268" s="602">
        <v>0</v>
      </c>
      <c r="CR268" s="602">
        <v>0</v>
      </c>
      <c r="CS268" s="602">
        <v>0</v>
      </c>
      <c r="CT268" s="602">
        <v>50625</v>
      </c>
      <c r="CU268" s="602">
        <v>23800.880000000001</v>
      </c>
      <c r="CV268" s="602">
        <v>0</v>
      </c>
      <c r="CW268" s="602">
        <v>0</v>
      </c>
      <c r="CX268" s="602">
        <v>0</v>
      </c>
      <c r="CY268" s="602">
        <v>0</v>
      </c>
      <c r="CZ268" s="602">
        <v>0</v>
      </c>
    </row>
    <row r="269" spans="1:104" x14ac:dyDescent="0.25">
      <c r="A269" s="183">
        <v>5167</v>
      </c>
      <c r="B269" s="183">
        <v>675593</v>
      </c>
      <c r="C269" s="27">
        <v>1026605</v>
      </c>
      <c r="D269" s="14">
        <v>1417259490</v>
      </c>
      <c r="F269" s="27" t="s">
        <v>1258</v>
      </c>
      <c r="G269" s="12" t="s">
        <v>995</v>
      </c>
      <c r="H269" s="27" t="s">
        <v>1355</v>
      </c>
      <c r="I269" s="12" t="s">
        <v>996</v>
      </c>
      <c r="J269" s="601">
        <v>6526.2</v>
      </c>
      <c r="K269" s="601">
        <v>6759.8</v>
      </c>
      <c r="L269" s="601">
        <v>7078.08</v>
      </c>
      <c r="M269" s="601">
        <v>6888.28</v>
      </c>
      <c r="N269" s="601">
        <v>6832.8</v>
      </c>
      <c r="O269" s="601">
        <v>6824.04</v>
      </c>
      <c r="P269" s="707">
        <v>6798.89</v>
      </c>
      <c r="Q269" s="601">
        <v>0</v>
      </c>
      <c r="R269" s="601">
        <v>0</v>
      </c>
      <c r="S269" s="601">
        <v>0</v>
      </c>
      <c r="T269" s="601">
        <v>0</v>
      </c>
      <c r="U269" s="601">
        <v>0</v>
      </c>
      <c r="V269" s="601">
        <v>14924.36</v>
      </c>
      <c r="W269" s="601">
        <v>10978.24</v>
      </c>
      <c r="X269" s="601">
        <v>0</v>
      </c>
      <c r="Y269" s="601">
        <v>0</v>
      </c>
      <c r="Z269" s="601">
        <v>0</v>
      </c>
      <c r="AA269" s="601">
        <v>0</v>
      </c>
      <c r="AB269" s="601">
        <v>0</v>
      </c>
      <c r="AC269" s="601">
        <v>0</v>
      </c>
      <c r="AD269" s="601">
        <v>0</v>
      </c>
      <c r="AE269" s="601">
        <v>0</v>
      </c>
      <c r="AF269" s="601">
        <v>0</v>
      </c>
      <c r="AG269" s="601">
        <v>0</v>
      </c>
      <c r="AH269" s="601">
        <v>0</v>
      </c>
      <c r="AI269" s="707">
        <v>0</v>
      </c>
      <c r="AJ269" s="601">
        <v>0</v>
      </c>
      <c r="AK269" s="601">
        <v>0</v>
      </c>
      <c r="AL269" s="601">
        <v>0</v>
      </c>
      <c r="AM269" s="601">
        <v>0</v>
      </c>
      <c r="AN269" s="601">
        <v>0</v>
      </c>
      <c r="AO269" s="601">
        <v>0</v>
      </c>
      <c r="AP269" s="601">
        <v>0</v>
      </c>
      <c r="AQ269" s="601">
        <v>0</v>
      </c>
      <c r="AR269" s="601">
        <v>0</v>
      </c>
      <c r="AS269" s="601">
        <v>0</v>
      </c>
      <c r="AT269" s="601">
        <v>0</v>
      </c>
      <c r="AU269" s="601">
        <v>0</v>
      </c>
      <c r="AV269" s="602">
        <v>0</v>
      </c>
      <c r="AW269" s="602">
        <v>0</v>
      </c>
      <c r="AX269" s="602">
        <v>0</v>
      </c>
      <c r="AY269" s="602">
        <v>0</v>
      </c>
      <c r="AZ269" s="602">
        <v>0</v>
      </c>
      <c r="BA269" s="602">
        <v>0</v>
      </c>
      <c r="BB269" s="707">
        <v>0</v>
      </c>
      <c r="BC269" s="602">
        <v>0</v>
      </c>
      <c r="BD269" s="602">
        <v>0</v>
      </c>
      <c r="BE269" s="602">
        <v>0</v>
      </c>
      <c r="BF269" s="602">
        <v>0</v>
      </c>
      <c r="BG269" s="602">
        <v>0</v>
      </c>
      <c r="BH269" s="602">
        <v>0</v>
      </c>
      <c r="BI269" s="602">
        <v>0</v>
      </c>
      <c r="BJ269" s="602">
        <v>0</v>
      </c>
      <c r="BK269" s="602">
        <v>0</v>
      </c>
      <c r="BL269" s="602">
        <v>0</v>
      </c>
      <c r="BM269" s="602">
        <v>0</v>
      </c>
      <c r="BN269" s="602">
        <v>0</v>
      </c>
      <c r="BO269" s="602">
        <v>7270.8</v>
      </c>
      <c r="BP269" s="602">
        <v>7466.44</v>
      </c>
      <c r="BQ269" s="602">
        <v>7989.119999999999</v>
      </c>
      <c r="BR269" s="602">
        <v>7951.16</v>
      </c>
      <c r="BS269" s="602">
        <v>7933.6399999999994</v>
      </c>
      <c r="BT269" s="602">
        <v>7828.5199999999995</v>
      </c>
      <c r="BU269" s="707">
        <v>7771.630000000001</v>
      </c>
      <c r="BV269" s="602">
        <v>0</v>
      </c>
      <c r="BW269" s="602">
        <v>0</v>
      </c>
      <c r="BX269" s="602">
        <v>0</v>
      </c>
      <c r="BY269" s="602">
        <v>0</v>
      </c>
      <c r="BZ269" s="602">
        <v>0</v>
      </c>
      <c r="CA269" s="602">
        <v>16655.620000000003</v>
      </c>
      <c r="CB269" s="602">
        <v>12687.54</v>
      </c>
      <c r="CC269" s="602">
        <v>0</v>
      </c>
      <c r="CD269" s="602">
        <v>0</v>
      </c>
      <c r="CE269" s="602">
        <v>0</v>
      </c>
      <c r="CF269" s="602">
        <v>0</v>
      </c>
      <c r="CG269" s="602">
        <v>0</v>
      </c>
      <c r="CH269" s="602">
        <v>0</v>
      </c>
      <c r="CI269" s="602">
        <v>0</v>
      </c>
      <c r="CJ269" s="602">
        <v>0</v>
      </c>
      <c r="CK269" s="602">
        <v>0</v>
      </c>
      <c r="CL269" s="602">
        <v>0</v>
      </c>
      <c r="CM269" s="602">
        <v>0</v>
      </c>
      <c r="CN269" s="707">
        <v>0</v>
      </c>
      <c r="CO269" s="602">
        <v>0</v>
      </c>
      <c r="CP269" s="602">
        <v>0</v>
      </c>
      <c r="CQ269" s="602">
        <v>0</v>
      </c>
      <c r="CR269" s="602">
        <v>0</v>
      </c>
      <c r="CS269" s="602">
        <v>0</v>
      </c>
      <c r="CT269" s="602">
        <v>0</v>
      </c>
      <c r="CU269" s="602">
        <v>0</v>
      </c>
      <c r="CV269" s="602">
        <v>0</v>
      </c>
      <c r="CW269" s="602">
        <v>0</v>
      </c>
      <c r="CX269" s="602">
        <v>0</v>
      </c>
      <c r="CY269" s="602">
        <v>0</v>
      </c>
      <c r="CZ269" s="602">
        <v>0</v>
      </c>
    </row>
    <row r="270" spans="1:104" x14ac:dyDescent="0.25">
      <c r="A270" s="183">
        <v>4472</v>
      </c>
      <c r="B270" s="183">
        <v>675595</v>
      </c>
      <c r="C270" s="27">
        <v>1004117</v>
      </c>
      <c r="D270" s="14">
        <v>1164418935</v>
      </c>
      <c r="F270" s="27" t="s">
        <v>1277</v>
      </c>
      <c r="G270" s="12" t="s">
        <v>688</v>
      </c>
      <c r="H270" s="27" t="s">
        <v>688</v>
      </c>
      <c r="I270" s="12" t="s">
        <v>689</v>
      </c>
      <c r="J270" s="601">
        <v>0</v>
      </c>
      <c r="K270" s="601">
        <v>0</v>
      </c>
      <c r="L270" s="601">
        <v>0</v>
      </c>
      <c r="M270" s="601">
        <v>0</v>
      </c>
      <c r="N270" s="601">
        <v>0</v>
      </c>
      <c r="O270" s="601">
        <v>0</v>
      </c>
      <c r="P270" s="707">
        <v>0</v>
      </c>
      <c r="Q270" s="601">
        <v>0</v>
      </c>
      <c r="R270" s="601">
        <v>0</v>
      </c>
      <c r="S270" s="601">
        <v>0</v>
      </c>
      <c r="T270" s="601">
        <v>0</v>
      </c>
      <c r="U270" s="601">
        <v>0</v>
      </c>
      <c r="V270" s="601">
        <v>12431.079999999998</v>
      </c>
      <c r="W270" s="601">
        <v>4818.6000000000004</v>
      </c>
      <c r="X270" s="601">
        <v>0</v>
      </c>
      <c r="Y270" s="601">
        <v>0</v>
      </c>
      <c r="Z270" s="601">
        <v>0</v>
      </c>
      <c r="AA270" s="601">
        <v>0</v>
      </c>
      <c r="AB270" s="601">
        <v>0</v>
      </c>
      <c r="AC270" s="601">
        <v>0</v>
      </c>
      <c r="AD270" s="601">
        <v>0</v>
      </c>
      <c r="AE270" s="601">
        <v>0</v>
      </c>
      <c r="AF270" s="601">
        <v>0</v>
      </c>
      <c r="AG270" s="601">
        <v>0</v>
      </c>
      <c r="AH270" s="601">
        <v>0</v>
      </c>
      <c r="AI270" s="707">
        <v>0</v>
      </c>
      <c r="AJ270" s="601">
        <v>0</v>
      </c>
      <c r="AK270" s="601">
        <v>0</v>
      </c>
      <c r="AL270" s="601">
        <v>0</v>
      </c>
      <c r="AM270" s="601">
        <v>0</v>
      </c>
      <c r="AN270" s="601">
        <v>0</v>
      </c>
      <c r="AO270" s="601">
        <v>0</v>
      </c>
      <c r="AP270" s="601">
        <v>0</v>
      </c>
      <c r="AQ270" s="601">
        <v>0</v>
      </c>
      <c r="AR270" s="601">
        <v>0</v>
      </c>
      <c r="AS270" s="601">
        <v>0</v>
      </c>
      <c r="AT270" s="601">
        <v>0</v>
      </c>
      <c r="AU270" s="601">
        <v>0</v>
      </c>
      <c r="AV270" s="602">
        <v>0</v>
      </c>
      <c r="AW270" s="602">
        <v>0</v>
      </c>
      <c r="AX270" s="602">
        <v>0</v>
      </c>
      <c r="AY270" s="602">
        <v>0</v>
      </c>
      <c r="AZ270" s="602">
        <v>0</v>
      </c>
      <c r="BA270" s="602">
        <v>0</v>
      </c>
      <c r="BB270" s="707">
        <v>0</v>
      </c>
      <c r="BC270" s="602">
        <v>0</v>
      </c>
      <c r="BD270" s="602">
        <v>0</v>
      </c>
      <c r="BE270" s="602">
        <v>0</v>
      </c>
      <c r="BF270" s="602">
        <v>0</v>
      </c>
      <c r="BG270" s="602">
        <v>0</v>
      </c>
      <c r="BH270" s="602">
        <v>13647.4</v>
      </c>
      <c r="BI270" s="602">
        <v>5913.3999999999987</v>
      </c>
      <c r="BJ270" s="602">
        <v>0</v>
      </c>
      <c r="BK270" s="602">
        <v>0</v>
      </c>
      <c r="BL270" s="602">
        <v>0</v>
      </c>
      <c r="BM270" s="602">
        <v>0</v>
      </c>
      <c r="BN270" s="602">
        <v>0</v>
      </c>
      <c r="BO270" s="602">
        <v>0</v>
      </c>
      <c r="BP270" s="602">
        <v>0</v>
      </c>
      <c r="BQ270" s="602">
        <v>0</v>
      </c>
      <c r="BR270" s="602">
        <v>0</v>
      </c>
      <c r="BS270" s="602">
        <v>0</v>
      </c>
      <c r="BT270" s="602">
        <v>0</v>
      </c>
      <c r="BU270" s="707">
        <v>0</v>
      </c>
      <c r="BV270" s="602">
        <v>0</v>
      </c>
      <c r="BW270" s="602">
        <v>0</v>
      </c>
      <c r="BX270" s="602">
        <v>0</v>
      </c>
      <c r="BY270" s="602">
        <v>0</v>
      </c>
      <c r="BZ270" s="602">
        <v>0</v>
      </c>
      <c r="CA270" s="602">
        <v>0</v>
      </c>
      <c r="CB270" s="602">
        <v>0</v>
      </c>
      <c r="CC270" s="602">
        <v>0</v>
      </c>
      <c r="CD270" s="602">
        <v>0</v>
      </c>
      <c r="CE270" s="602">
        <v>0</v>
      </c>
      <c r="CF270" s="602">
        <v>0</v>
      </c>
      <c r="CG270" s="602">
        <v>0</v>
      </c>
      <c r="CH270" s="602">
        <v>0</v>
      </c>
      <c r="CI270" s="602">
        <v>0</v>
      </c>
      <c r="CJ270" s="602">
        <v>0</v>
      </c>
      <c r="CK270" s="602">
        <v>0</v>
      </c>
      <c r="CL270" s="602">
        <v>0</v>
      </c>
      <c r="CM270" s="602">
        <v>0</v>
      </c>
      <c r="CN270" s="707">
        <v>0</v>
      </c>
      <c r="CO270" s="602">
        <v>0</v>
      </c>
      <c r="CP270" s="602">
        <v>0</v>
      </c>
      <c r="CQ270" s="602">
        <v>0</v>
      </c>
      <c r="CR270" s="602">
        <v>0</v>
      </c>
      <c r="CS270" s="602">
        <v>0</v>
      </c>
      <c r="CT270" s="602">
        <v>15124.359999999999</v>
      </c>
      <c r="CU270" s="602">
        <v>6020.88</v>
      </c>
      <c r="CV270" s="602">
        <v>0</v>
      </c>
      <c r="CW270" s="602">
        <v>0</v>
      </c>
      <c r="CX270" s="602">
        <v>0</v>
      </c>
      <c r="CY270" s="602">
        <v>0</v>
      </c>
      <c r="CZ270" s="602">
        <v>0</v>
      </c>
    </row>
    <row r="271" spans="1:104" x14ac:dyDescent="0.25">
      <c r="A271" s="183">
        <v>4095</v>
      </c>
      <c r="B271" s="183">
        <v>675599</v>
      </c>
      <c r="C271" s="27">
        <v>409501</v>
      </c>
      <c r="D271" s="14">
        <v>1194720839</v>
      </c>
      <c r="F271" s="27" t="s">
        <v>1258</v>
      </c>
      <c r="G271" s="12" t="s">
        <v>172</v>
      </c>
      <c r="H271" s="27" t="s">
        <v>1431</v>
      </c>
      <c r="I271" s="12" t="s">
        <v>173</v>
      </c>
      <c r="J271" s="601">
        <v>0</v>
      </c>
      <c r="K271" s="601">
        <v>0</v>
      </c>
      <c r="L271" s="601">
        <v>0</v>
      </c>
      <c r="M271" s="601">
        <v>0</v>
      </c>
      <c r="N271" s="601">
        <v>0</v>
      </c>
      <c r="O271" s="601">
        <v>0</v>
      </c>
      <c r="P271" s="707">
        <v>3925.7400000000002</v>
      </c>
      <c r="Q271" s="601">
        <v>0</v>
      </c>
      <c r="R271" s="601">
        <v>0</v>
      </c>
      <c r="S271" s="601">
        <v>0</v>
      </c>
      <c r="T271" s="601">
        <v>0</v>
      </c>
      <c r="U271" s="601">
        <v>0</v>
      </c>
      <c r="V271" s="601">
        <v>7880.62</v>
      </c>
      <c r="W271" s="601">
        <v>5435.4199999999992</v>
      </c>
      <c r="X271" s="601">
        <v>0</v>
      </c>
      <c r="Y271" s="601">
        <v>0</v>
      </c>
      <c r="Z271" s="601">
        <v>0</v>
      </c>
      <c r="AA271" s="601">
        <v>0</v>
      </c>
      <c r="AB271" s="601">
        <v>0</v>
      </c>
      <c r="AC271" s="601">
        <v>0</v>
      </c>
      <c r="AD271" s="601">
        <v>0</v>
      </c>
      <c r="AE271" s="601">
        <v>0</v>
      </c>
      <c r="AF271" s="601">
        <v>0</v>
      </c>
      <c r="AG271" s="601">
        <v>0</v>
      </c>
      <c r="AH271" s="601">
        <v>0</v>
      </c>
      <c r="AI271" s="707">
        <v>0</v>
      </c>
      <c r="AJ271" s="601">
        <v>0</v>
      </c>
      <c r="AK271" s="601">
        <v>0</v>
      </c>
      <c r="AL271" s="601">
        <v>0</v>
      </c>
      <c r="AM271" s="601">
        <v>0</v>
      </c>
      <c r="AN271" s="601">
        <v>0</v>
      </c>
      <c r="AO271" s="601">
        <v>0</v>
      </c>
      <c r="AP271" s="601">
        <v>0</v>
      </c>
      <c r="AQ271" s="601">
        <v>0</v>
      </c>
      <c r="AR271" s="601">
        <v>0</v>
      </c>
      <c r="AS271" s="601">
        <v>0</v>
      </c>
      <c r="AT271" s="601">
        <v>0</v>
      </c>
      <c r="AU271" s="601">
        <v>0</v>
      </c>
      <c r="AV271" s="602">
        <v>0</v>
      </c>
      <c r="AW271" s="602">
        <v>0</v>
      </c>
      <c r="AX271" s="602">
        <v>0</v>
      </c>
      <c r="AY271" s="602">
        <v>0</v>
      </c>
      <c r="AZ271" s="602">
        <v>0</v>
      </c>
      <c r="BA271" s="602">
        <v>0</v>
      </c>
      <c r="BB271" s="707">
        <v>0</v>
      </c>
      <c r="BC271" s="602">
        <v>0</v>
      </c>
      <c r="BD271" s="602">
        <v>0</v>
      </c>
      <c r="BE271" s="602">
        <v>0</v>
      </c>
      <c r="BF271" s="602">
        <v>0</v>
      </c>
      <c r="BG271" s="602">
        <v>0</v>
      </c>
      <c r="BH271" s="602">
        <v>0</v>
      </c>
      <c r="BI271" s="602">
        <v>0</v>
      </c>
      <c r="BJ271" s="602">
        <v>0</v>
      </c>
      <c r="BK271" s="602">
        <v>0</v>
      </c>
      <c r="BL271" s="602">
        <v>0</v>
      </c>
      <c r="BM271" s="602">
        <v>0</v>
      </c>
      <c r="BN271" s="602">
        <v>0</v>
      </c>
      <c r="BO271" s="602">
        <v>0</v>
      </c>
      <c r="BP271" s="602">
        <v>0</v>
      </c>
      <c r="BQ271" s="602">
        <v>0</v>
      </c>
      <c r="BR271" s="602">
        <v>0</v>
      </c>
      <c r="BS271" s="602">
        <v>0</v>
      </c>
      <c r="BT271" s="602">
        <v>0</v>
      </c>
      <c r="BU271" s="707">
        <v>4526.34</v>
      </c>
      <c r="BV271" s="602">
        <v>0</v>
      </c>
      <c r="BW271" s="602">
        <v>0</v>
      </c>
      <c r="BX271" s="602">
        <v>0</v>
      </c>
      <c r="BY271" s="602">
        <v>0</v>
      </c>
      <c r="BZ271" s="602">
        <v>0</v>
      </c>
      <c r="CA271" s="602">
        <v>8794.7900000000009</v>
      </c>
      <c r="CB271" s="602">
        <v>6283.7000000000007</v>
      </c>
      <c r="CC271" s="602">
        <v>0</v>
      </c>
      <c r="CD271" s="602">
        <v>0</v>
      </c>
      <c r="CE271" s="602">
        <v>0</v>
      </c>
      <c r="CF271" s="602">
        <v>0</v>
      </c>
      <c r="CG271" s="602">
        <v>0</v>
      </c>
      <c r="CH271" s="602">
        <v>0</v>
      </c>
      <c r="CI271" s="602">
        <v>0</v>
      </c>
      <c r="CJ271" s="602">
        <v>0</v>
      </c>
      <c r="CK271" s="602">
        <v>0</v>
      </c>
      <c r="CL271" s="602">
        <v>0</v>
      </c>
      <c r="CM271" s="602">
        <v>0</v>
      </c>
      <c r="CN271" s="707">
        <v>0</v>
      </c>
      <c r="CO271" s="602">
        <v>0</v>
      </c>
      <c r="CP271" s="602">
        <v>0</v>
      </c>
      <c r="CQ271" s="602">
        <v>0</v>
      </c>
      <c r="CR271" s="602">
        <v>0</v>
      </c>
      <c r="CS271" s="602">
        <v>0</v>
      </c>
      <c r="CT271" s="602">
        <v>0</v>
      </c>
      <c r="CU271" s="602">
        <v>0</v>
      </c>
      <c r="CV271" s="602">
        <v>0</v>
      </c>
      <c r="CW271" s="602">
        <v>0</v>
      </c>
      <c r="CX271" s="602">
        <v>0</v>
      </c>
      <c r="CY271" s="602">
        <v>0</v>
      </c>
      <c r="CZ271" s="602">
        <v>0</v>
      </c>
    </row>
    <row r="272" spans="1:104" x14ac:dyDescent="0.25">
      <c r="A272" s="183">
        <v>4798</v>
      </c>
      <c r="B272" s="183">
        <v>675603</v>
      </c>
      <c r="C272" s="27">
        <v>1026050</v>
      </c>
      <c r="D272" s="14">
        <v>1073927018</v>
      </c>
      <c r="F272" s="27" t="s">
        <v>1296</v>
      </c>
      <c r="G272" s="12" t="s">
        <v>274</v>
      </c>
      <c r="H272" s="27" t="s">
        <v>1433</v>
      </c>
      <c r="I272" s="12" t="s">
        <v>275</v>
      </c>
      <c r="J272" s="601">
        <v>0</v>
      </c>
      <c r="K272" s="601">
        <v>0</v>
      </c>
      <c r="L272" s="601">
        <v>0</v>
      </c>
      <c r="M272" s="601">
        <v>0</v>
      </c>
      <c r="N272" s="601">
        <v>0</v>
      </c>
      <c r="O272" s="601">
        <v>0</v>
      </c>
      <c r="P272" s="707">
        <v>0</v>
      </c>
      <c r="Q272" s="601">
        <v>0</v>
      </c>
      <c r="R272" s="601">
        <v>0</v>
      </c>
      <c r="S272" s="601">
        <v>0</v>
      </c>
      <c r="T272" s="601">
        <v>0</v>
      </c>
      <c r="U272" s="601">
        <v>0</v>
      </c>
      <c r="V272" s="601">
        <v>0</v>
      </c>
      <c r="W272" s="601">
        <v>0</v>
      </c>
      <c r="X272" s="601">
        <v>0</v>
      </c>
      <c r="Y272" s="601">
        <v>0</v>
      </c>
      <c r="Z272" s="601">
        <v>0</v>
      </c>
      <c r="AA272" s="601">
        <v>0</v>
      </c>
      <c r="AB272" s="601">
        <v>0</v>
      </c>
      <c r="AC272" s="601">
        <v>8773.7099999999991</v>
      </c>
      <c r="AD272" s="601">
        <v>8802.75</v>
      </c>
      <c r="AE272" s="601">
        <v>9361.77</v>
      </c>
      <c r="AF272" s="601">
        <v>9423.48</v>
      </c>
      <c r="AG272" s="601">
        <v>9249.239999999998</v>
      </c>
      <c r="AH272" s="601">
        <v>9231.09</v>
      </c>
      <c r="AI272" s="707">
        <v>9063.06</v>
      </c>
      <c r="AJ272" s="601">
        <v>0</v>
      </c>
      <c r="AK272" s="601">
        <v>0</v>
      </c>
      <c r="AL272" s="601">
        <v>0</v>
      </c>
      <c r="AM272" s="601">
        <v>0</v>
      </c>
      <c r="AN272" s="601">
        <v>0</v>
      </c>
      <c r="AO272" s="601">
        <v>19888.28</v>
      </c>
      <c r="AP272" s="601">
        <v>26331.820000000003</v>
      </c>
      <c r="AQ272" s="601">
        <v>0</v>
      </c>
      <c r="AR272" s="601">
        <v>0</v>
      </c>
      <c r="AS272" s="601">
        <v>0</v>
      </c>
      <c r="AT272" s="601">
        <v>0</v>
      </c>
      <c r="AU272" s="601">
        <v>0</v>
      </c>
      <c r="AV272" s="602">
        <v>0</v>
      </c>
      <c r="AW272" s="602">
        <v>0</v>
      </c>
      <c r="AX272" s="602">
        <v>0</v>
      </c>
      <c r="AY272" s="602">
        <v>0</v>
      </c>
      <c r="AZ272" s="602">
        <v>0</v>
      </c>
      <c r="BA272" s="602">
        <v>0</v>
      </c>
      <c r="BB272" s="707">
        <v>0</v>
      </c>
      <c r="BC272" s="602">
        <v>0</v>
      </c>
      <c r="BD272" s="602">
        <v>0</v>
      </c>
      <c r="BE272" s="602">
        <v>0</v>
      </c>
      <c r="BF272" s="602">
        <v>0</v>
      </c>
      <c r="BG272" s="602">
        <v>0</v>
      </c>
      <c r="BH272" s="602">
        <v>0</v>
      </c>
      <c r="BI272" s="602">
        <v>0</v>
      </c>
      <c r="BJ272" s="602">
        <v>0</v>
      </c>
      <c r="BK272" s="602">
        <v>0</v>
      </c>
      <c r="BL272" s="602">
        <v>0</v>
      </c>
      <c r="BM272" s="602">
        <v>0</v>
      </c>
      <c r="BN272" s="602">
        <v>0</v>
      </c>
      <c r="BO272" s="602">
        <v>0</v>
      </c>
      <c r="BP272" s="602">
        <v>0</v>
      </c>
      <c r="BQ272" s="602">
        <v>0</v>
      </c>
      <c r="BR272" s="602">
        <v>0</v>
      </c>
      <c r="BS272" s="602">
        <v>0</v>
      </c>
      <c r="BT272" s="602">
        <v>0</v>
      </c>
      <c r="BU272" s="707">
        <v>0</v>
      </c>
      <c r="BV272" s="602">
        <v>0</v>
      </c>
      <c r="BW272" s="602">
        <v>0</v>
      </c>
      <c r="BX272" s="602">
        <v>0</v>
      </c>
      <c r="BY272" s="602">
        <v>0</v>
      </c>
      <c r="BZ272" s="602">
        <v>0</v>
      </c>
      <c r="CA272" s="602">
        <v>0</v>
      </c>
      <c r="CB272" s="602">
        <v>0</v>
      </c>
      <c r="CC272" s="602">
        <v>0</v>
      </c>
      <c r="CD272" s="602">
        <v>0</v>
      </c>
      <c r="CE272" s="602">
        <v>0</v>
      </c>
      <c r="CF272" s="602">
        <v>0</v>
      </c>
      <c r="CG272" s="602">
        <v>0</v>
      </c>
      <c r="CH272" s="602">
        <v>12000.779999999999</v>
      </c>
      <c r="CI272" s="602">
        <v>12443.64</v>
      </c>
      <c r="CJ272" s="602">
        <v>12984.51</v>
      </c>
      <c r="CK272" s="602">
        <v>13234.98</v>
      </c>
      <c r="CL272" s="602">
        <v>13169.64</v>
      </c>
      <c r="CM272" s="602">
        <v>13020.810000000001</v>
      </c>
      <c r="CN272" s="707">
        <v>12744.63</v>
      </c>
      <c r="CO272" s="602">
        <v>0</v>
      </c>
      <c r="CP272" s="602">
        <v>0</v>
      </c>
      <c r="CQ272" s="602">
        <v>0</v>
      </c>
      <c r="CR272" s="602">
        <v>0</v>
      </c>
      <c r="CS272" s="602">
        <v>0</v>
      </c>
      <c r="CT272" s="602">
        <v>27633.480000000003</v>
      </c>
      <c r="CU272" s="602">
        <v>37248.339999999997</v>
      </c>
      <c r="CV272" s="602">
        <v>0</v>
      </c>
      <c r="CW272" s="602">
        <v>0</v>
      </c>
      <c r="CX272" s="602">
        <v>0</v>
      </c>
      <c r="CY272" s="602">
        <v>0</v>
      </c>
      <c r="CZ272" s="602">
        <v>0</v>
      </c>
    </row>
    <row r="273" spans="1:104" x14ac:dyDescent="0.25">
      <c r="A273" s="183">
        <v>5358</v>
      </c>
      <c r="B273" s="183">
        <v>675606</v>
      </c>
      <c r="C273" s="27">
        <v>1027448</v>
      </c>
      <c r="D273" s="14">
        <v>1295799765</v>
      </c>
      <c r="F273" s="27" t="s">
        <v>1408</v>
      </c>
      <c r="G273" s="12" t="s">
        <v>1115</v>
      </c>
      <c r="H273" s="27" t="s">
        <v>1469</v>
      </c>
      <c r="I273" s="12" t="s">
        <v>1116</v>
      </c>
      <c r="J273" s="601">
        <v>0</v>
      </c>
      <c r="K273" s="601">
        <v>0</v>
      </c>
      <c r="L273" s="601">
        <v>0</v>
      </c>
      <c r="M273" s="601">
        <v>0</v>
      </c>
      <c r="N273" s="601">
        <v>0</v>
      </c>
      <c r="O273" s="601">
        <v>0</v>
      </c>
      <c r="P273" s="707">
        <v>0</v>
      </c>
      <c r="Q273" s="601">
        <v>0</v>
      </c>
      <c r="R273" s="601">
        <v>0</v>
      </c>
      <c r="S273" s="601">
        <v>0</v>
      </c>
      <c r="T273" s="601">
        <v>0</v>
      </c>
      <c r="U273" s="601">
        <v>0</v>
      </c>
      <c r="V273" s="601">
        <v>0</v>
      </c>
      <c r="W273" s="601">
        <v>0</v>
      </c>
      <c r="X273" s="601">
        <v>0</v>
      </c>
      <c r="Y273" s="601">
        <v>0</v>
      </c>
      <c r="Z273" s="601">
        <v>0</v>
      </c>
      <c r="AA273" s="601">
        <v>0</v>
      </c>
      <c r="AB273" s="601">
        <v>0</v>
      </c>
      <c r="AC273" s="601">
        <v>0</v>
      </c>
      <c r="AD273" s="601">
        <v>0</v>
      </c>
      <c r="AE273" s="601">
        <v>0</v>
      </c>
      <c r="AF273" s="601">
        <v>0</v>
      </c>
      <c r="AG273" s="601">
        <v>0</v>
      </c>
      <c r="AH273" s="601">
        <v>0</v>
      </c>
      <c r="AI273" s="707">
        <v>0</v>
      </c>
      <c r="AJ273" s="601">
        <v>0</v>
      </c>
      <c r="AK273" s="601">
        <v>0</v>
      </c>
      <c r="AL273" s="601">
        <v>0</v>
      </c>
      <c r="AM273" s="601">
        <v>0</v>
      </c>
      <c r="AN273" s="601">
        <v>0</v>
      </c>
      <c r="AO273" s="601">
        <v>20593.099999999999</v>
      </c>
      <c r="AP273" s="601">
        <v>32701.34</v>
      </c>
      <c r="AQ273" s="601">
        <v>0</v>
      </c>
      <c r="AR273" s="601">
        <v>0</v>
      </c>
      <c r="AS273" s="601">
        <v>0</v>
      </c>
      <c r="AT273" s="601">
        <v>0</v>
      </c>
      <c r="AU273" s="601">
        <v>0</v>
      </c>
      <c r="AV273" s="602">
        <v>0</v>
      </c>
      <c r="AW273" s="602">
        <v>0</v>
      </c>
      <c r="AX273" s="602">
        <v>0</v>
      </c>
      <c r="AY273" s="602">
        <v>0</v>
      </c>
      <c r="AZ273" s="602">
        <v>0</v>
      </c>
      <c r="BA273" s="602">
        <v>0</v>
      </c>
      <c r="BB273" s="707">
        <v>0</v>
      </c>
      <c r="BC273" s="602">
        <v>0</v>
      </c>
      <c r="BD273" s="602">
        <v>0</v>
      </c>
      <c r="BE273" s="602">
        <v>0</v>
      </c>
      <c r="BF273" s="602">
        <v>0</v>
      </c>
      <c r="BG273" s="602">
        <v>0</v>
      </c>
      <c r="BH273" s="602">
        <v>26286.600000000002</v>
      </c>
      <c r="BI273" s="602">
        <v>39648.03</v>
      </c>
      <c r="BJ273" s="602">
        <v>0</v>
      </c>
      <c r="BK273" s="602">
        <v>0</v>
      </c>
      <c r="BL273" s="602">
        <v>0</v>
      </c>
      <c r="BM273" s="602">
        <v>0</v>
      </c>
      <c r="BN273" s="602">
        <v>0</v>
      </c>
      <c r="BO273" s="602">
        <v>0</v>
      </c>
      <c r="BP273" s="602">
        <v>0</v>
      </c>
      <c r="BQ273" s="602">
        <v>0</v>
      </c>
      <c r="BR273" s="602">
        <v>0</v>
      </c>
      <c r="BS273" s="602">
        <v>0</v>
      </c>
      <c r="BT273" s="602">
        <v>0</v>
      </c>
      <c r="BU273" s="707">
        <v>0</v>
      </c>
      <c r="BV273" s="602">
        <v>0</v>
      </c>
      <c r="BW273" s="602">
        <v>0</v>
      </c>
      <c r="BX273" s="602">
        <v>0</v>
      </c>
      <c r="BY273" s="602">
        <v>0</v>
      </c>
      <c r="BZ273" s="602">
        <v>0</v>
      </c>
      <c r="CA273" s="602">
        <v>32356.449999999997</v>
      </c>
      <c r="CB273" s="602">
        <v>51320.500000000007</v>
      </c>
      <c r="CC273" s="602">
        <v>0</v>
      </c>
      <c r="CD273" s="602">
        <v>0</v>
      </c>
      <c r="CE273" s="602">
        <v>0</v>
      </c>
      <c r="CF273" s="602">
        <v>0</v>
      </c>
      <c r="CG273" s="602">
        <v>0</v>
      </c>
      <c r="CH273" s="602">
        <v>0</v>
      </c>
      <c r="CI273" s="602">
        <v>0</v>
      </c>
      <c r="CJ273" s="602">
        <v>0</v>
      </c>
      <c r="CK273" s="602">
        <v>0</v>
      </c>
      <c r="CL273" s="602">
        <v>0</v>
      </c>
      <c r="CM273" s="602">
        <v>0</v>
      </c>
      <c r="CN273" s="707">
        <v>0</v>
      </c>
      <c r="CO273" s="602">
        <v>0</v>
      </c>
      <c r="CP273" s="602">
        <v>0</v>
      </c>
      <c r="CQ273" s="602">
        <v>0</v>
      </c>
      <c r="CR273" s="602">
        <v>0</v>
      </c>
      <c r="CS273" s="602">
        <v>0</v>
      </c>
      <c r="CT273" s="602">
        <v>0</v>
      </c>
      <c r="CU273" s="602">
        <v>0</v>
      </c>
      <c r="CV273" s="602">
        <v>0</v>
      </c>
      <c r="CW273" s="602">
        <v>0</v>
      </c>
      <c r="CX273" s="602">
        <v>0</v>
      </c>
      <c r="CY273" s="602">
        <v>0</v>
      </c>
      <c r="CZ273" s="602">
        <v>0</v>
      </c>
    </row>
    <row r="274" spans="1:104" x14ac:dyDescent="0.25">
      <c r="A274" s="183">
        <v>5367</v>
      </c>
      <c r="B274" s="183">
        <v>675612</v>
      </c>
      <c r="C274" s="27">
        <v>1026700</v>
      </c>
      <c r="D274" s="14">
        <v>1871614354</v>
      </c>
      <c r="F274" s="27" t="s">
        <v>1279</v>
      </c>
      <c r="G274" s="12" t="s">
        <v>1123</v>
      </c>
      <c r="H274" s="27" t="s">
        <v>1391</v>
      </c>
      <c r="I274" s="12" t="s">
        <v>1124</v>
      </c>
      <c r="J274" s="601">
        <v>18541.72</v>
      </c>
      <c r="K274" s="601">
        <v>18156.09</v>
      </c>
      <c r="L274" s="601">
        <v>20477.739999999998</v>
      </c>
      <c r="M274" s="601">
        <v>21083.73</v>
      </c>
      <c r="N274" s="601">
        <v>19950.45</v>
      </c>
      <c r="O274" s="601">
        <v>20595.79</v>
      </c>
      <c r="P274" s="707">
        <v>19604.169999999998</v>
      </c>
      <c r="Q274" s="601">
        <v>0</v>
      </c>
      <c r="R274" s="601">
        <v>0</v>
      </c>
      <c r="S274" s="601">
        <v>0</v>
      </c>
      <c r="T274" s="601">
        <v>0</v>
      </c>
      <c r="U274" s="601">
        <v>0</v>
      </c>
      <c r="V274" s="601">
        <v>42064.35</v>
      </c>
      <c r="W274" s="601">
        <v>45561.3</v>
      </c>
      <c r="X274" s="601">
        <v>0</v>
      </c>
      <c r="Y274" s="601">
        <v>0</v>
      </c>
      <c r="Z274" s="601">
        <v>0</v>
      </c>
      <c r="AA274" s="601">
        <v>0</v>
      </c>
      <c r="AB274" s="601">
        <v>0</v>
      </c>
      <c r="AC274" s="601">
        <v>0</v>
      </c>
      <c r="AD274" s="601">
        <v>0</v>
      </c>
      <c r="AE274" s="601">
        <v>0</v>
      </c>
      <c r="AF274" s="601">
        <v>0</v>
      </c>
      <c r="AG274" s="601">
        <v>0</v>
      </c>
      <c r="AH274" s="601">
        <v>0</v>
      </c>
      <c r="AI274" s="707">
        <v>0</v>
      </c>
      <c r="AJ274" s="601">
        <v>0</v>
      </c>
      <c r="AK274" s="601">
        <v>0</v>
      </c>
      <c r="AL274" s="601">
        <v>0</v>
      </c>
      <c r="AM274" s="601">
        <v>0</v>
      </c>
      <c r="AN274" s="601">
        <v>0</v>
      </c>
      <c r="AO274" s="601">
        <v>0</v>
      </c>
      <c r="AP274" s="601">
        <v>0</v>
      </c>
      <c r="AQ274" s="601">
        <v>0</v>
      </c>
      <c r="AR274" s="601">
        <v>0</v>
      </c>
      <c r="AS274" s="601">
        <v>0</v>
      </c>
      <c r="AT274" s="601">
        <v>0</v>
      </c>
      <c r="AU274" s="601">
        <v>0</v>
      </c>
      <c r="AV274" s="602">
        <v>11875.83</v>
      </c>
      <c r="AW274" s="602">
        <v>11474.460000000001</v>
      </c>
      <c r="AX274" s="602">
        <v>13040.59</v>
      </c>
      <c r="AY274" s="602">
        <v>13142.900000000001</v>
      </c>
      <c r="AZ274" s="602">
        <v>12615.61</v>
      </c>
      <c r="BA274" s="602">
        <v>12064.71</v>
      </c>
      <c r="BB274" s="707">
        <v>12048.97</v>
      </c>
      <c r="BC274" s="602">
        <v>0</v>
      </c>
      <c r="BD274" s="602">
        <v>0</v>
      </c>
      <c r="BE274" s="602">
        <v>0</v>
      </c>
      <c r="BF274" s="602">
        <v>0</v>
      </c>
      <c r="BG274" s="602">
        <v>0</v>
      </c>
      <c r="BH274" s="602">
        <v>26772.960000000006</v>
      </c>
      <c r="BI274" s="602">
        <v>27963.33</v>
      </c>
      <c r="BJ274" s="602">
        <v>0</v>
      </c>
      <c r="BK274" s="602">
        <v>0</v>
      </c>
      <c r="BL274" s="602">
        <v>0</v>
      </c>
      <c r="BM274" s="602">
        <v>0</v>
      </c>
      <c r="BN274" s="602">
        <v>0</v>
      </c>
      <c r="BO274" s="602">
        <v>0</v>
      </c>
      <c r="BP274" s="602">
        <v>0</v>
      </c>
      <c r="BQ274" s="602">
        <v>0</v>
      </c>
      <c r="BR274" s="602">
        <v>0</v>
      </c>
      <c r="BS274" s="602">
        <v>0</v>
      </c>
      <c r="BT274" s="602">
        <v>0</v>
      </c>
      <c r="BU274" s="707">
        <v>0</v>
      </c>
      <c r="BV274" s="602">
        <v>0</v>
      </c>
      <c r="BW274" s="602">
        <v>0</v>
      </c>
      <c r="BX274" s="602">
        <v>0</v>
      </c>
      <c r="BY274" s="602">
        <v>0</v>
      </c>
      <c r="BZ274" s="602">
        <v>0</v>
      </c>
      <c r="CA274" s="602">
        <v>0</v>
      </c>
      <c r="CB274" s="602">
        <v>0</v>
      </c>
      <c r="CC274" s="602">
        <v>0</v>
      </c>
      <c r="CD274" s="602">
        <v>0</v>
      </c>
      <c r="CE274" s="602">
        <v>0</v>
      </c>
      <c r="CF274" s="602">
        <v>0</v>
      </c>
      <c r="CG274" s="602">
        <v>0</v>
      </c>
      <c r="CH274" s="602">
        <v>25939.52</v>
      </c>
      <c r="CI274" s="602">
        <v>26506.16</v>
      </c>
      <c r="CJ274" s="602">
        <v>29913.87</v>
      </c>
      <c r="CK274" s="602">
        <v>30079.140000000003</v>
      </c>
      <c r="CL274" s="602">
        <v>29630.55</v>
      </c>
      <c r="CM274" s="602">
        <v>29575.460000000003</v>
      </c>
      <c r="CN274" s="707">
        <v>28930.12</v>
      </c>
      <c r="CO274" s="602">
        <v>0</v>
      </c>
      <c r="CP274" s="602">
        <v>0</v>
      </c>
      <c r="CQ274" s="602">
        <v>0</v>
      </c>
      <c r="CR274" s="602">
        <v>0</v>
      </c>
      <c r="CS274" s="602">
        <v>0</v>
      </c>
      <c r="CT274" s="602">
        <v>60592.350000000006</v>
      </c>
      <c r="CU274" s="602">
        <v>66005.7</v>
      </c>
      <c r="CV274" s="602">
        <v>0</v>
      </c>
      <c r="CW274" s="602">
        <v>0</v>
      </c>
      <c r="CX274" s="602">
        <v>0</v>
      </c>
      <c r="CY274" s="602">
        <v>0</v>
      </c>
      <c r="CZ274" s="602">
        <v>0</v>
      </c>
    </row>
    <row r="275" spans="1:104" x14ac:dyDescent="0.25">
      <c r="A275" s="183">
        <v>5058</v>
      </c>
      <c r="B275" s="183">
        <v>675615</v>
      </c>
      <c r="C275" s="27">
        <v>1019722</v>
      </c>
      <c r="D275" s="14">
        <v>1760775522</v>
      </c>
      <c r="F275" s="27" t="s">
        <v>1267</v>
      </c>
      <c r="G275" s="12" t="s">
        <v>932</v>
      </c>
      <c r="H275" s="27" t="s">
        <v>1472</v>
      </c>
      <c r="I275" s="12" t="s">
        <v>933</v>
      </c>
      <c r="J275" s="601">
        <v>0</v>
      </c>
      <c r="K275" s="601">
        <v>0</v>
      </c>
      <c r="L275" s="601">
        <v>0</v>
      </c>
      <c r="M275" s="601">
        <v>0</v>
      </c>
      <c r="N275" s="601">
        <v>0</v>
      </c>
      <c r="O275" s="601">
        <v>0</v>
      </c>
      <c r="P275" s="707">
        <v>0</v>
      </c>
      <c r="Q275" s="601">
        <v>0</v>
      </c>
      <c r="R275" s="601">
        <v>0</v>
      </c>
      <c r="S275" s="601">
        <v>0</v>
      </c>
      <c r="T275" s="601">
        <v>0</v>
      </c>
      <c r="U275" s="601">
        <v>0</v>
      </c>
      <c r="V275" s="601">
        <v>0</v>
      </c>
      <c r="W275" s="601">
        <v>6644.2899999999991</v>
      </c>
      <c r="X275" s="601">
        <v>0</v>
      </c>
      <c r="Y275" s="601">
        <v>0</v>
      </c>
      <c r="Z275" s="601">
        <v>0</v>
      </c>
      <c r="AA275" s="601">
        <v>0</v>
      </c>
      <c r="AB275" s="601">
        <v>0</v>
      </c>
      <c r="AC275" s="601">
        <v>0</v>
      </c>
      <c r="AD275" s="601">
        <v>0</v>
      </c>
      <c r="AE275" s="601">
        <v>0</v>
      </c>
      <c r="AF275" s="601">
        <v>0</v>
      </c>
      <c r="AG275" s="601">
        <v>0</v>
      </c>
      <c r="AH275" s="601">
        <v>0</v>
      </c>
      <c r="AI275" s="707">
        <v>0</v>
      </c>
      <c r="AJ275" s="601">
        <v>0</v>
      </c>
      <c r="AK275" s="601">
        <v>0</v>
      </c>
      <c r="AL275" s="601">
        <v>0</v>
      </c>
      <c r="AM275" s="601">
        <v>0</v>
      </c>
      <c r="AN275" s="601">
        <v>0</v>
      </c>
      <c r="AO275" s="601">
        <v>0</v>
      </c>
      <c r="AP275" s="601">
        <v>0</v>
      </c>
      <c r="AQ275" s="601">
        <v>0</v>
      </c>
      <c r="AR275" s="601">
        <v>0</v>
      </c>
      <c r="AS275" s="601">
        <v>0</v>
      </c>
      <c r="AT275" s="601">
        <v>0</v>
      </c>
      <c r="AU275" s="601">
        <v>0</v>
      </c>
      <c r="AV275" s="602">
        <v>0</v>
      </c>
      <c r="AW275" s="602">
        <v>0</v>
      </c>
      <c r="AX275" s="602">
        <v>0</v>
      </c>
      <c r="AY275" s="602">
        <v>0</v>
      </c>
      <c r="AZ275" s="602">
        <v>0</v>
      </c>
      <c r="BA275" s="602">
        <v>0</v>
      </c>
      <c r="BB275" s="707">
        <v>0</v>
      </c>
      <c r="BC275" s="602">
        <v>0</v>
      </c>
      <c r="BD275" s="602">
        <v>0</v>
      </c>
      <c r="BE275" s="602">
        <v>0</v>
      </c>
      <c r="BF275" s="602">
        <v>0</v>
      </c>
      <c r="BG275" s="602">
        <v>0</v>
      </c>
      <c r="BH275" s="602">
        <v>0</v>
      </c>
      <c r="BI275" s="602">
        <v>9045.9499999999989</v>
      </c>
      <c r="BJ275" s="602">
        <v>0</v>
      </c>
      <c r="BK275" s="602">
        <v>0</v>
      </c>
      <c r="BL275" s="602">
        <v>0</v>
      </c>
      <c r="BM275" s="602">
        <v>0</v>
      </c>
      <c r="BN275" s="602">
        <v>0</v>
      </c>
      <c r="BO275" s="602">
        <v>0</v>
      </c>
      <c r="BP275" s="602">
        <v>0</v>
      </c>
      <c r="BQ275" s="602">
        <v>0</v>
      </c>
      <c r="BR275" s="602">
        <v>0</v>
      </c>
      <c r="BS275" s="602">
        <v>0</v>
      </c>
      <c r="BT275" s="602">
        <v>0</v>
      </c>
      <c r="BU275" s="707">
        <v>0</v>
      </c>
      <c r="BV275" s="602">
        <v>0</v>
      </c>
      <c r="BW275" s="602">
        <v>0</v>
      </c>
      <c r="BX275" s="602">
        <v>0</v>
      </c>
      <c r="BY275" s="602">
        <v>0</v>
      </c>
      <c r="BZ275" s="602">
        <v>0</v>
      </c>
      <c r="CA275" s="602">
        <v>0</v>
      </c>
      <c r="CB275" s="602">
        <v>13940.070000000002</v>
      </c>
      <c r="CC275" s="602">
        <v>0</v>
      </c>
      <c r="CD275" s="602">
        <v>0</v>
      </c>
      <c r="CE275" s="602">
        <v>0</v>
      </c>
      <c r="CF275" s="602">
        <v>0</v>
      </c>
      <c r="CG275" s="602">
        <v>0</v>
      </c>
      <c r="CH275" s="602">
        <v>0</v>
      </c>
      <c r="CI275" s="602">
        <v>0</v>
      </c>
      <c r="CJ275" s="602">
        <v>0</v>
      </c>
      <c r="CK275" s="602">
        <v>0</v>
      </c>
      <c r="CL275" s="602">
        <v>0</v>
      </c>
      <c r="CM275" s="602">
        <v>0</v>
      </c>
      <c r="CN275" s="707">
        <v>0</v>
      </c>
      <c r="CO275" s="602">
        <v>0</v>
      </c>
      <c r="CP275" s="602">
        <v>0</v>
      </c>
      <c r="CQ275" s="602">
        <v>0</v>
      </c>
      <c r="CR275" s="602">
        <v>0</v>
      </c>
      <c r="CS275" s="602">
        <v>0</v>
      </c>
      <c r="CT275" s="602">
        <v>0</v>
      </c>
      <c r="CU275" s="602">
        <v>0</v>
      </c>
      <c r="CV275" s="602">
        <v>0</v>
      </c>
      <c r="CW275" s="602">
        <v>0</v>
      </c>
      <c r="CX275" s="602">
        <v>0</v>
      </c>
      <c r="CY275" s="602">
        <v>0</v>
      </c>
      <c r="CZ275" s="602">
        <v>0</v>
      </c>
    </row>
    <row r="276" spans="1:104" x14ac:dyDescent="0.25">
      <c r="A276" s="183">
        <v>4538</v>
      </c>
      <c r="B276" s="183">
        <v>675619</v>
      </c>
      <c r="C276" s="27">
        <v>1026716</v>
      </c>
      <c r="D276" s="14">
        <v>1104216316</v>
      </c>
      <c r="F276" s="27" t="s">
        <v>1297</v>
      </c>
      <c r="G276" s="12" t="s">
        <v>230</v>
      </c>
      <c r="H276" s="27" t="s">
        <v>1373</v>
      </c>
      <c r="I276" s="12" t="s">
        <v>231</v>
      </c>
      <c r="J276" s="601">
        <v>15803.279999999999</v>
      </c>
      <c r="K276" s="601">
        <v>15690.48</v>
      </c>
      <c r="L276" s="601">
        <v>16660.559999999998</v>
      </c>
      <c r="M276" s="601">
        <v>16604.16</v>
      </c>
      <c r="N276" s="601">
        <v>16344.72</v>
      </c>
      <c r="O276" s="601">
        <v>15679.199999999999</v>
      </c>
      <c r="P276" s="707">
        <v>15881.88</v>
      </c>
      <c r="Q276" s="601">
        <v>0</v>
      </c>
      <c r="R276" s="601">
        <v>0</v>
      </c>
      <c r="S276" s="601">
        <v>0</v>
      </c>
      <c r="T276" s="601">
        <v>0</v>
      </c>
      <c r="U276" s="601">
        <v>0</v>
      </c>
      <c r="V276" s="601">
        <v>35475.39</v>
      </c>
      <c r="W276" s="601">
        <v>45794.80999999999</v>
      </c>
      <c r="X276" s="601">
        <v>0</v>
      </c>
      <c r="Y276" s="601">
        <v>0</v>
      </c>
      <c r="Z276" s="601">
        <v>0</v>
      </c>
      <c r="AA276" s="601">
        <v>0</v>
      </c>
      <c r="AB276" s="601">
        <v>0</v>
      </c>
      <c r="AC276" s="601">
        <v>0</v>
      </c>
      <c r="AD276" s="601">
        <v>0</v>
      </c>
      <c r="AE276" s="601">
        <v>0</v>
      </c>
      <c r="AF276" s="601">
        <v>0</v>
      </c>
      <c r="AG276" s="601">
        <v>0</v>
      </c>
      <c r="AH276" s="601">
        <v>0</v>
      </c>
      <c r="AI276" s="707">
        <v>0</v>
      </c>
      <c r="AJ276" s="601">
        <v>0</v>
      </c>
      <c r="AK276" s="601">
        <v>0</v>
      </c>
      <c r="AL276" s="601">
        <v>0</v>
      </c>
      <c r="AM276" s="601">
        <v>0</v>
      </c>
      <c r="AN276" s="601">
        <v>0</v>
      </c>
      <c r="AO276" s="601">
        <v>0</v>
      </c>
      <c r="AP276" s="601">
        <v>0</v>
      </c>
      <c r="AQ276" s="601">
        <v>0</v>
      </c>
      <c r="AR276" s="601">
        <v>0</v>
      </c>
      <c r="AS276" s="601">
        <v>0</v>
      </c>
      <c r="AT276" s="601">
        <v>0</v>
      </c>
      <c r="AU276" s="601">
        <v>0</v>
      </c>
      <c r="AV276" s="602">
        <v>0</v>
      </c>
      <c r="AW276" s="602">
        <v>0</v>
      </c>
      <c r="AX276" s="602">
        <v>0</v>
      </c>
      <c r="AY276" s="602">
        <v>0</v>
      </c>
      <c r="AZ276" s="602">
        <v>0</v>
      </c>
      <c r="BA276" s="602">
        <v>0</v>
      </c>
      <c r="BB276" s="707">
        <v>0</v>
      </c>
      <c r="BC276" s="602">
        <v>0</v>
      </c>
      <c r="BD276" s="602">
        <v>0</v>
      </c>
      <c r="BE276" s="602">
        <v>0</v>
      </c>
      <c r="BF276" s="602">
        <v>0</v>
      </c>
      <c r="BG276" s="602">
        <v>0</v>
      </c>
      <c r="BH276" s="602">
        <v>0</v>
      </c>
      <c r="BI276" s="602">
        <v>0</v>
      </c>
      <c r="BJ276" s="602">
        <v>0</v>
      </c>
      <c r="BK276" s="602">
        <v>0</v>
      </c>
      <c r="BL276" s="602">
        <v>0</v>
      </c>
      <c r="BM276" s="602">
        <v>0</v>
      </c>
      <c r="BN276" s="602">
        <v>0</v>
      </c>
      <c r="BO276" s="602">
        <v>0</v>
      </c>
      <c r="BP276" s="602">
        <v>0</v>
      </c>
      <c r="BQ276" s="602">
        <v>0</v>
      </c>
      <c r="BR276" s="602">
        <v>0</v>
      </c>
      <c r="BS276" s="602">
        <v>0</v>
      </c>
      <c r="BT276" s="602">
        <v>0</v>
      </c>
      <c r="BU276" s="707">
        <v>0</v>
      </c>
      <c r="BV276" s="602">
        <v>0</v>
      </c>
      <c r="BW276" s="602">
        <v>0</v>
      </c>
      <c r="BX276" s="602">
        <v>0</v>
      </c>
      <c r="BY276" s="602">
        <v>0</v>
      </c>
      <c r="BZ276" s="602">
        <v>0</v>
      </c>
      <c r="CA276" s="602">
        <v>0</v>
      </c>
      <c r="CB276" s="602">
        <v>0</v>
      </c>
      <c r="CC276" s="602">
        <v>0</v>
      </c>
      <c r="CD276" s="602">
        <v>0</v>
      </c>
      <c r="CE276" s="602">
        <v>0</v>
      </c>
      <c r="CF276" s="602">
        <v>0</v>
      </c>
      <c r="CG276" s="602">
        <v>0</v>
      </c>
      <c r="CH276" s="602">
        <v>19446.719999999998</v>
      </c>
      <c r="CI276" s="602">
        <v>19446.719999999998</v>
      </c>
      <c r="CJ276" s="602">
        <v>21003.359999999997</v>
      </c>
      <c r="CK276" s="602">
        <v>21138.719999999998</v>
      </c>
      <c r="CL276" s="602">
        <v>21307.919999999998</v>
      </c>
      <c r="CM276" s="602">
        <v>20439.359999999997</v>
      </c>
      <c r="CN276" s="707">
        <v>20812.98</v>
      </c>
      <c r="CO276" s="602">
        <v>0</v>
      </c>
      <c r="CP276" s="602">
        <v>0</v>
      </c>
      <c r="CQ276" s="602">
        <v>0</v>
      </c>
      <c r="CR276" s="602">
        <v>0</v>
      </c>
      <c r="CS276" s="602">
        <v>0</v>
      </c>
      <c r="CT276" s="602">
        <v>44126.100000000006</v>
      </c>
      <c r="CU276" s="602">
        <v>59246.209999999992</v>
      </c>
      <c r="CV276" s="602">
        <v>0</v>
      </c>
      <c r="CW276" s="602">
        <v>0</v>
      </c>
      <c r="CX276" s="602">
        <v>0</v>
      </c>
      <c r="CY276" s="602">
        <v>0</v>
      </c>
      <c r="CZ276" s="602">
        <v>0</v>
      </c>
    </row>
    <row r="277" spans="1:104" x14ac:dyDescent="0.25">
      <c r="A277" s="183">
        <v>274</v>
      </c>
      <c r="B277" s="183">
        <v>675622</v>
      </c>
      <c r="C277" s="27">
        <v>1026056</v>
      </c>
      <c r="D277" s="14">
        <v>1033153762</v>
      </c>
      <c r="F277" s="27" t="s">
        <v>1293</v>
      </c>
      <c r="G277" s="12" t="s">
        <v>548</v>
      </c>
      <c r="H277" s="27" t="s">
        <v>1334</v>
      </c>
      <c r="I277" s="12" t="s">
        <v>549</v>
      </c>
      <c r="J277" s="601">
        <v>42385.2</v>
      </c>
      <c r="K277" s="601">
        <v>43529.2</v>
      </c>
      <c r="L277" s="601">
        <v>46400.639999999999</v>
      </c>
      <c r="M277" s="601">
        <v>46835.359999999993</v>
      </c>
      <c r="N277" s="601">
        <v>46217.599999999999</v>
      </c>
      <c r="O277" s="601">
        <v>47270.079999999994</v>
      </c>
      <c r="P277" s="707">
        <v>45464.87</v>
      </c>
      <c r="Q277" s="601">
        <v>0</v>
      </c>
      <c r="R277" s="601">
        <v>0</v>
      </c>
      <c r="S277" s="601">
        <v>0</v>
      </c>
      <c r="T277" s="601">
        <v>0</v>
      </c>
      <c r="U277" s="601">
        <v>0</v>
      </c>
      <c r="V277" s="601">
        <v>125259.77999999998</v>
      </c>
      <c r="W277" s="601">
        <v>133426.82999999999</v>
      </c>
      <c r="X277" s="601">
        <v>0</v>
      </c>
      <c r="Y277" s="601">
        <v>0</v>
      </c>
      <c r="Z277" s="601">
        <v>0</v>
      </c>
      <c r="AA277" s="601">
        <v>0</v>
      </c>
      <c r="AB277" s="601">
        <v>0</v>
      </c>
      <c r="AC277" s="601">
        <v>19722.559999999998</v>
      </c>
      <c r="AD277" s="601">
        <v>19836.96</v>
      </c>
      <c r="AE277" s="601">
        <v>21301.279999999999</v>
      </c>
      <c r="AF277" s="601">
        <v>20454.719999999998</v>
      </c>
      <c r="AG277" s="601">
        <v>20340.32</v>
      </c>
      <c r="AH277" s="601">
        <v>19871.28</v>
      </c>
      <c r="AI277" s="707">
        <v>19974.560000000001</v>
      </c>
      <c r="AJ277" s="601">
        <v>0</v>
      </c>
      <c r="AK277" s="601">
        <v>0</v>
      </c>
      <c r="AL277" s="601">
        <v>0</v>
      </c>
      <c r="AM277" s="601">
        <v>0</v>
      </c>
      <c r="AN277" s="601">
        <v>0</v>
      </c>
      <c r="AO277" s="601">
        <v>57615.6</v>
      </c>
      <c r="AP277" s="601">
        <v>57687.840000000004</v>
      </c>
      <c r="AQ277" s="601">
        <v>0</v>
      </c>
      <c r="AR277" s="601">
        <v>0</v>
      </c>
      <c r="AS277" s="601">
        <v>0</v>
      </c>
      <c r="AT277" s="601">
        <v>0</v>
      </c>
      <c r="AU277" s="601">
        <v>0</v>
      </c>
      <c r="AV277" s="602">
        <v>0</v>
      </c>
      <c r="AW277" s="602">
        <v>0</v>
      </c>
      <c r="AX277" s="602">
        <v>0</v>
      </c>
      <c r="AY277" s="602">
        <v>0</v>
      </c>
      <c r="AZ277" s="602">
        <v>0</v>
      </c>
      <c r="BA277" s="602">
        <v>0</v>
      </c>
      <c r="BB277" s="707">
        <v>0</v>
      </c>
      <c r="BC277" s="602">
        <v>0</v>
      </c>
      <c r="BD277" s="602">
        <v>0</v>
      </c>
      <c r="BE277" s="602">
        <v>0</v>
      </c>
      <c r="BF277" s="602">
        <v>0</v>
      </c>
      <c r="BG277" s="602">
        <v>0</v>
      </c>
      <c r="BH277" s="602">
        <v>0</v>
      </c>
      <c r="BI277" s="602">
        <v>0</v>
      </c>
      <c r="BJ277" s="602">
        <v>0</v>
      </c>
      <c r="BK277" s="602">
        <v>0</v>
      </c>
      <c r="BL277" s="602">
        <v>0</v>
      </c>
      <c r="BM277" s="602">
        <v>0</v>
      </c>
      <c r="BN277" s="602">
        <v>0</v>
      </c>
      <c r="BO277" s="602">
        <v>0</v>
      </c>
      <c r="BP277" s="602">
        <v>0</v>
      </c>
      <c r="BQ277" s="602">
        <v>0</v>
      </c>
      <c r="BR277" s="602">
        <v>0</v>
      </c>
      <c r="BS277" s="602">
        <v>0</v>
      </c>
      <c r="BT277" s="602">
        <v>0</v>
      </c>
      <c r="BU277" s="707">
        <v>0</v>
      </c>
      <c r="BV277" s="602">
        <v>0</v>
      </c>
      <c r="BW277" s="602">
        <v>0</v>
      </c>
      <c r="BX277" s="602">
        <v>0</v>
      </c>
      <c r="BY277" s="602">
        <v>0</v>
      </c>
      <c r="BZ277" s="602">
        <v>0</v>
      </c>
      <c r="CA277" s="602">
        <v>0</v>
      </c>
      <c r="CB277" s="602">
        <v>0</v>
      </c>
      <c r="CC277" s="602">
        <v>0</v>
      </c>
      <c r="CD277" s="602">
        <v>0</v>
      </c>
      <c r="CE277" s="602">
        <v>0</v>
      </c>
      <c r="CF277" s="602">
        <v>0</v>
      </c>
      <c r="CG277" s="602">
        <v>0</v>
      </c>
      <c r="CH277" s="602">
        <v>0</v>
      </c>
      <c r="CI277" s="602">
        <v>0</v>
      </c>
      <c r="CJ277" s="602">
        <v>0</v>
      </c>
      <c r="CK277" s="602">
        <v>0</v>
      </c>
      <c r="CL277" s="602">
        <v>0</v>
      </c>
      <c r="CM277" s="602">
        <v>0</v>
      </c>
      <c r="CN277" s="707">
        <v>0</v>
      </c>
      <c r="CO277" s="602">
        <v>0</v>
      </c>
      <c r="CP277" s="602">
        <v>0</v>
      </c>
      <c r="CQ277" s="602">
        <v>0</v>
      </c>
      <c r="CR277" s="602">
        <v>0</v>
      </c>
      <c r="CS277" s="602">
        <v>0</v>
      </c>
      <c r="CT277" s="602">
        <v>0</v>
      </c>
      <c r="CU277" s="602">
        <v>0</v>
      </c>
      <c r="CV277" s="602">
        <v>0</v>
      </c>
      <c r="CW277" s="602">
        <v>0</v>
      </c>
      <c r="CX277" s="602">
        <v>0</v>
      </c>
      <c r="CY277" s="602">
        <v>0</v>
      </c>
      <c r="CZ277" s="602">
        <v>0</v>
      </c>
    </row>
    <row r="278" spans="1:104" x14ac:dyDescent="0.25">
      <c r="A278" s="183">
        <v>4428</v>
      </c>
      <c r="B278" s="183">
        <v>675624</v>
      </c>
      <c r="C278" s="27">
        <v>1021255</v>
      </c>
      <c r="D278" s="14">
        <v>1851645410</v>
      </c>
      <c r="F278" s="27" t="s">
        <v>1296</v>
      </c>
      <c r="G278" s="12" t="s">
        <v>670</v>
      </c>
      <c r="H278" s="27" t="s">
        <v>1295</v>
      </c>
      <c r="I278" s="12" t="s">
        <v>671</v>
      </c>
      <c r="J278" s="601">
        <v>0</v>
      </c>
      <c r="K278" s="601">
        <v>0</v>
      </c>
      <c r="L278" s="601">
        <v>0</v>
      </c>
      <c r="M278" s="601">
        <v>0</v>
      </c>
      <c r="N278" s="601">
        <v>0</v>
      </c>
      <c r="O278" s="601">
        <v>0</v>
      </c>
      <c r="P278" s="707">
        <v>0</v>
      </c>
      <c r="Q278" s="601">
        <v>0</v>
      </c>
      <c r="R278" s="601">
        <v>0</v>
      </c>
      <c r="S278" s="601">
        <v>0</v>
      </c>
      <c r="T278" s="601">
        <v>0</v>
      </c>
      <c r="U278" s="601">
        <v>0</v>
      </c>
      <c r="V278" s="601">
        <v>0</v>
      </c>
      <c r="W278" s="601">
        <v>0</v>
      </c>
      <c r="X278" s="601">
        <v>0</v>
      </c>
      <c r="Y278" s="601">
        <v>0</v>
      </c>
      <c r="Z278" s="601">
        <v>0</v>
      </c>
      <c r="AA278" s="601">
        <v>0</v>
      </c>
      <c r="AB278" s="601">
        <v>0</v>
      </c>
      <c r="AC278" s="601">
        <v>12471.720000000001</v>
      </c>
      <c r="AD278" s="601">
        <v>12513</v>
      </c>
      <c r="AE278" s="601">
        <v>13307.64</v>
      </c>
      <c r="AF278" s="601">
        <v>13395.36</v>
      </c>
      <c r="AG278" s="601">
        <v>13147.68</v>
      </c>
      <c r="AH278" s="601">
        <v>13121.880000000001</v>
      </c>
      <c r="AI278" s="707">
        <v>12886.650000000001</v>
      </c>
      <c r="AJ278" s="601">
        <v>0</v>
      </c>
      <c r="AK278" s="601">
        <v>0</v>
      </c>
      <c r="AL278" s="601">
        <v>0</v>
      </c>
      <c r="AM278" s="601">
        <v>0</v>
      </c>
      <c r="AN278" s="601">
        <v>0</v>
      </c>
      <c r="AO278" s="601">
        <v>36288.689999999995</v>
      </c>
      <c r="AP278" s="601">
        <v>37736.370000000003</v>
      </c>
      <c r="AQ278" s="601">
        <v>0</v>
      </c>
      <c r="AR278" s="601">
        <v>0</v>
      </c>
      <c r="AS278" s="601">
        <v>0</v>
      </c>
      <c r="AT278" s="601">
        <v>0</v>
      </c>
      <c r="AU278" s="601">
        <v>0</v>
      </c>
      <c r="AV278" s="602">
        <v>0</v>
      </c>
      <c r="AW278" s="602">
        <v>0</v>
      </c>
      <c r="AX278" s="602">
        <v>0</v>
      </c>
      <c r="AY278" s="602">
        <v>0</v>
      </c>
      <c r="AZ278" s="602">
        <v>0</v>
      </c>
      <c r="BA278" s="602">
        <v>0</v>
      </c>
      <c r="BB278" s="707">
        <v>0</v>
      </c>
      <c r="BC278" s="602">
        <v>0</v>
      </c>
      <c r="BD278" s="602">
        <v>0</v>
      </c>
      <c r="BE278" s="602">
        <v>0</v>
      </c>
      <c r="BF278" s="602">
        <v>0</v>
      </c>
      <c r="BG278" s="602">
        <v>0</v>
      </c>
      <c r="BH278" s="602">
        <v>0</v>
      </c>
      <c r="BI278" s="602">
        <v>0</v>
      </c>
      <c r="BJ278" s="602">
        <v>0</v>
      </c>
      <c r="BK278" s="602">
        <v>0</v>
      </c>
      <c r="BL278" s="602">
        <v>0</v>
      </c>
      <c r="BM278" s="602">
        <v>0</v>
      </c>
      <c r="BN278" s="602">
        <v>0</v>
      </c>
      <c r="BO278" s="602">
        <v>0</v>
      </c>
      <c r="BP278" s="602">
        <v>0</v>
      </c>
      <c r="BQ278" s="602">
        <v>0</v>
      </c>
      <c r="BR278" s="602">
        <v>0</v>
      </c>
      <c r="BS278" s="602">
        <v>0</v>
      </c>
      <c r="BT278" s="602">
        <v>0</v>
      </c>
      <c r="BU278" s="707">
        <v>0</v>
      </c>
      <c r="BV278" s="602">
        <v>0</v>
      </c>
      <c r="BW278" s="602">
        <v>0</v>
      </c>
      <c r="BX278" s="602">
        <v>0</v>
      </c>
      <c r="BY278" s="602">
        <v>0</v>
      </c>
      <c r="BZ278" s="602">
        <v>0</v>
      </c>
      <c r="CA278" s="602">
        <v>0</v>
      </c>
      <c r="CB278" s="602">
        <v>0</v>
      </c>
      <c r="CC278" s="602">
        <v>0</v>
      </c>
      <c r="CD278" s="602">
        <v>0</v>
      </c>
      <c r="CE278" s="602">
        <v>0</v>
      </c>
      <c r="CF278" s="602">
        <v>0</v>
      </c>
      <c r="CG278" s="602">
        <v>0</v>
      </c>
      <c r="CH278" s="602">
        <v>17058.96</v>
      </c>
      <c r="CI278" s="602">
        <v>17688.48</v>
      </c>
      <c r="CJ278" s="602">
        <v>18457.32</v>
      </c>
      <c r="CK278" s="602">
        <v>18813.36</v>
      </c>
      <c r="CL278" s="602">
        <v>18720.48</v>
      </c>
      <c r="CM278" s="602">
        <v>18508.919999999998</v>
      </c>
      <c r="CN278" s="707">
        <v>18121.440000000002</v>
      </c>
      <c r="CO278" s="602">
        <v>0</v>
      </c>
      <c r="CP278" s="602">
        <v>0</v>
      </c>
      <c r="CQ278" s="602">
        <v>0</v>
      </c>
      <c r="CR278" s="602">
        <v>0</v>
      </c>
      <c r="CS278" s="602">
        <v>0</v>
      </c>
      <c r="CT278" s="602">
        <v>50420.790000000008</v>
      </c>
      <c r="CU278" s="602">
        <v>53319.03</v>
      </c>
      <c r="CV278" s="602">
        <v>0</v>
      </c>
      <c r="CW278" s="602">
        <v>0</v>
      </c>
      <c r="CX278" s="602">
        <v>0</v>
      </c>
      <c r="CY278" s="602">
        <v>0</v>
      </c>
      <c r="CZ278" s="602">
        <v>0</v>
      </c>
    </row>
    <row r="279" spans="1:104" x14ac:dyDescent="0.25">
      <c r="A279" s="183">
        <v>5259</v>
      </c>
      <c r="B279" s="183">
        <v>675635</v>
      </c>
      <c r="C279" s="27">
        <v>1027423</v>
      </c>
      <c r="D279" s="14">
        <v>1497026363</v>
      </c>
      <c r="F279" s="27" t="s">
        <v>1408</v>
      </c>
      <c r="G279" s="12" t="s">
        <v>1063</v>
      </c>
      <c r="H279" s="27" t="s">
        <v>1467</v>
      </c>
      <c r="I279" s="12" t="s">
        <v>1064</v>
      </c>
      <c r="J279" s="601">
        <v>0</v>
      </c>
      <c r="K279" s="601">
        <v>0</v>
      </c>
      <c r="L279" s="601">
        <v>0</v>
      </c>
      <c r="M279" s="601">
        <v>0</v>
      </c>
      <c r="N279" s="601">
        <v>0</v>
      </c>
      <c r="O279" s="601">
        <v>0</v>
      </c>
      <c r="P279" s="707">
        <v>0</v>
      </c>
      <c r="Q279" s="601">
        <v>0</v>
      </c>
      <c r="R279" s="601">
        <v>0</v>
      </c>
      <c r="S279" s="601">
        <v>0</v>
      </c>
      <c r="T279" s="601">
        <v>0</v>
      </c>
      <c r="U279" s="601">
        <v>0</v>
      </c>
      <c r="V279" s="601">
        <v>0</v>
      </c>
      <c r="W279" s="601">
        <v>0</v>
      </c>
      <c r="X279" s="601">
        <v>0</v>
      </c>
      <c r="Y279" s="601">
        <v>0</v>
      </c>
      <c r="Z279" s="601">
        <v>0</v>
      </c>
      <c r="AA279" s="601">
        <v>0</v>
      </c>
      <c r="AB279" s="601">
        <v>0</v>
      </c>
      <c r="AC279" s="601">
        <v>0</v>
      </c>
      <c r="AD279" s="601">
        <v>0</v>
      </c>
      <c r="AE279" s="601">
        <v>0</v>
      </c>
      <c r="AF279" s="601">
        <v>0</v>
      </c>
      <c r="AG279" s="601">
        <v>0</v>
      </c>
      <c r="AH279" s="601">
        <v>0</v>
      </c>
      <c r="AI279" s="707">
        <v>0</v>
      </c>
      <c r="AJ279" s="601">
        <v>0</v>
      </c>
      <c r="AK279" s="601">
        <v>0</v>
      </c>
      <c r="AL279" s="601">
        <v>0</v>
      </c>
      <c r="AM279" s="601">
        <v>0</v>
      </c>
      <c r="AN279" s="601">
        <v>0</v>
      </c>
      <c r="AO279" s="601">
        <v>20016.919999999998</v>
      </c>
      <c r="AP279" s="601">
        <v>21769.34</v>
      </c>
      <c r="AQ279" s="601">
        <v>0</v>
      </c>
      <c r="AR279" s="601">
        <v>0</v>
      </c>
      <c r="AS279" s="601">
        <v>0</v>
      </c>
      <c r="AT279" s="601">
        <v>0</v>
      </c>
      <c r="AU279" s="601">
        <v>0</v>
      </c>
      <c r="AV279" s="602">
        <v>0</v>
      </c>
      <c r="AW279" s="602">
        <v>0</v>
      </c>
      <c r="AX279" s="602">
        <v>0</v>
      </c>
      <c r="AY279" s="602">
        <v>0</v>
      </c>
      <c r="AZ279" s="602">
        <v>0</v>
      </c>
      <c r="BA279" s="602">
        <v>0</v>
      </c>
      <c r="BB279" s="707">
        <v>0</v>
      </c>
      <c r="BC279" s="602">
        <v>0</v>
      </c>
      <c r="BD279" s="602">
        <v>0</v>
      </c>
      <c r="BE279" s="602">
        <v>0</v>
      </c>
      <c r="BF279" s="602">
        <v>0</v>
      </c>
      <c r="BG279" s="602">
        <v>0</v>
      </c>
      <c r="BH279" s="602">
        <v>25551.120000000003</v>
      </c>
      <c r="BI279" s="602">
        <v>26108.94</v>
      </c>
      <c r="BJ279" s="602">
        <v>0</v>
      </c>
      <c r="BK279" s="602">
        <v>0</v>
      </c>
      <c r="BL279" s="602">
        <v>0</v>
      </c>
      <c r="BM279" s="602">
        <v>0</v>
      </c>
      <c r="BN279" s="602">
        <v>0</v>
      </c>
      <c r="BO279" s="602">
        <v>0</v>
      </c>
      <c r="BP279" s="602">
        <v>0</v>
      </c>
      <c r="BQ279" s="602">
        <v>0</v>
      </c>
      <c r="BR279" s="602">
        <v>0</v>
      </c>
      <c r="BS279" s="602">
        <v>0</v>
      </c>
      <c r="BT279" s="602">
        <v>0</v>
      </c>
      <c r="BU279" s="707">
        <v>0</v>
      </c>
      <c r="BV279" s="602">
        <v>0</v>
      </c>
      <c r="BW279" s="602">
        <v>0</v>
      </c>
      <c r="BX279" s="602">
        <v>0</v>
      </c>
      <c r="BY279" s="602">
        <v>0</v>
      </c>
      <c r="BZ279" s="602">
        <v>0</v>
      </c>
      <c r="CA279" s="602">
        <v>31451.14</v>
      </c>
      <c r="CB279" s="602">
        <v>34112.68</v>
      </c>
      <c r="CC279" s="602">
        <v>0</v>
      </c>
      <c r="CD279" s="602">
        <v>0</v>
      </c>
      <c r="CE279" s="602">
        <v>0</v>
      </c>
      <c r="CF279" s="602">
        <v>0</v>
      </c>
      <c r="CG279" s="602">
        <v>0</v>
      </c>
      <c r="CH279" s="602">
        <v>0</v>
      </c>
      <c r="CI279" s="602">
        <v>0</v>
      </c>
      <c r="CJ279" s="602">
        <v>0</v>
      </c>
      <c r="CK279" s="602">
        <v>0</v>
      </c>
      <c r="CL279" s="602">
        <v>0</v>
      </c>
      <c r="CM279" s="602">
        <v>0</v>
      </c>
      <c r="CN279" s="707">
        <v>0</v>
      </c>
      <c r="CO279" s="602">
        <v>0</v>
      </c>
      <c r="CP279" s="602">
        <v>0</v>
      </c>
      <c r="CQ279" s="602">
        <v>0</v>
      </c>
      <c r="CR279" s="602">
        <v>0</v>
      </c>
      <c r="CS279" s="602">
        <v>0</v>
      </c>
      <c r="CT279" s="602">
        <v>0</v>
      </c>
      <c r="CU279" s="602">
        <v>0</v>
      </c>
      <c r="CV279" s="602">
        <v>0</v>
      </c>
      <c r="CW279" s="602">
        <v>0</v>
      </c>
      <c r="CX279" s="602">
        <v>0</v>
      </c>
      <c r="CY279" s="602">
        <v>0</v>
      </c>
      <c r="CZ279" s="602">
        <v>0</v>
      </c>
    </row>
    <row r="280" spans="1:104" x14ac:dyDescent="0.25">
      <c r="A280" s="183">
        <v>4975</v>
      </c>
      <c r="B280" s="183">
        <v>675638</v>
      </c>
      <c r="C280" s="27">
        <v>1025772</v>
      </c>
      <c r="D280" s="14">
        <v>1073934949</v>
      </c>
      <c r="F280" s="27" t="s">
        <v>1286</v>
      </c>
      <c r="G280" s="12" t="s">
        <v>881</v>
      </c>
      <c r="H280" s="27" t="s">
        <v>1284</v>
      </c>
      <c r="I280" s="12" t="s">
        <v>882</v>
      </c>
      <c r="J280" s="601">
        <v>0</v>
      </c>
      <c r="K280" s="601">
        <v>0</v>
      </c>
      <c r="L280" s="601">
        <v>0</v>
      </c>
      <c r="M280" s="601">
        <v>0</v>
      </c>
      <c r="N280" s="601">
        <v>0</v>
      </c>
      <c r="O280" s="601">
        <v>0</v>
      </c>
      <c r="P280" s="707">
        <v>0</v>
      </c>
      <c r="Q280" s="601">
        <v>0</v>
      </c>
      <c r="R280" s="601">
        <v>0</v>
      </c>
      <c r="S280" s="601">
        <v>0</v>
      </c>
      <c r="T280" s="601">
        <v>0</v>
      </c>
      <c r="U280" s="601">
        <v>0</v>
      </c>
      <c r="V280" s="601">
        <v>0</v>
      </c>
      <c r="W280" s="601">
        <v>0</v>
      </c>
      <c r="X280" s="601">
        <v>0</v>
      </c>
      <c r="Y280" s="601">
        <v>0</v>
      </c>
      <c r="Z280" s="601">
        <v>0</v>
      </c>
      <c r="AA280" s="601">
        <v>0</v>
      </c>
      <c r="AB280" s="601">
        <v>0</v>
      </c>
      <c r="AC280" s="601">
        <v>0</v>
      </c>
      <c r="AD280" s="601">
        <v>0</v>
      </c>
      <c r="AE280" s="601">
        <v>0</v>
      </c>
      <c r="AF280" s="601">
        <v>0</v>
      </c>
      <c r="AG280" s="601">
        <v>0</v>
      </c>
      <c r="AH280" s="601">
        <v>0</v>
      </c>
      <c r="AI280" s="707">
        <v>0</v>
      </c>
      <c r="AJ280" s="601">
        <v>0</v>
      </c>
      <c r="AK280" s="601">
        <v>0</v>
      </c>
      <c r="AL280" s="601">
        <v>0</v>
      </c>
      <c r="AM280" s="601">
        <v>0</v>
      </c>
      <c r="AN280" s="601">
        <v>0</v>
      </c>
      <c r="AO280" s="601">
        <v>0</v>
      </c>
      <c r="AP280" s="601">
        <v>0</v>
      </c>
      <c r="AQ280" s="601">
        <v>0</v>
      </c>
      <c r="AR280" s="601">
        <v>0</v>
      </c>
      <c r="AS280" s="601">
        <v>0</v>
      </c>
      <c r="AT280" s="601">
        <v>0</v>
      </c>
      <c r="AU280" s="601">
        <v>0</v>
      </c>
      <c r="AV280" s="602">
        <v>0</v>
      </c>
      <c r="AW280" s="602">
        <v>0</v>
      </c>
      <c r="AX280" s="602">
        <v>0</v>
      </c>
      <c r="AY280" s="602">
        <v>0</v>
      </c>
      <c r="AZ280" s="602">
        <v>0</v>
      </c>
      <c r="BA280" s="602">
        <v>0</v>
      </c>
      <c r="BB280" s="707">
        <v>0</v>
      </c>
      <c r="BC280" s="602">
        <v>0</v>
      </c>
      <c r="BD280" s="602">
        <v>0</v>
      </c>
      <c r="BE280" s="602">
        <v>0</v>
      </c>
      <c r="BF280" s="602">
        <v>0</v>
      </c>
      <c r="BG280" s="602">
        <v>0</v>
      </c>
      <c r="BH280" s="602">
        <v>0</v>
      </c>
      <c r="BI280" s="602">
        <v>0</v>
      </c>
      <c r="BJ280" s="602">
        <v>0</v>
      </c>
      <c r="BK280" s="602">
        <v>0</v>
      </c>
      <c r="BL280" s="602">
        <v>0</v>
      </c>
      <c r="BM280" s="602">
        <v>0</v>
      </c>
      <c r="BN280" s="602">
        <v>0</v>
      </c>
      <c r="BO280" s="602">
        <v>36481.4</v>
      </c>
      <c r="BP280" s="602">
        <v>30388.230000000003</v>
      </c>
      <c r="BQ280" s="602">
        <v>42070.040000000008</v>
      </c>
      <c r="BR280" s="602">
        <v>43040.29</v>
      </c>
      <c r="BS280" s="602">
        <v>36481.4</v>
      </c>
      <c r="BT280" s="602">
        <v>39508.58</v>
      </c>
      <c r="BU280" s="707">
        <v>39067.620000000003</v>
      </c>
      <c r="BV280" s="602">
        <v>0</v>
      </c>
      <c r="BW280" s="602">
        <v>0</v>
      </c>
      <c r="BX280" s="602">
        <v>0</v>
      </c>
      <c r="BY280" s="602">
        <v>0</v>
      </c>
      <c r="BZ280" s="602">
        <v>0</v>
      </c>
      <c r="CA280" s="602">
        <v>103213.39000000001</v>
      </c>
      <c r="CB280" s="602">
        <v>67497.59</v>
      </c>
      <c r="CC280" s="602">
        <v>0</v>
      </c>
      <c r="CD280" s="602">
        <v>0</v>
      </c>
      <c r="CE280" s="602">
        <v>0</v>
      </c>
      <c r="CF280" s="602">
        <v>0</v>
      </c>
      <c r="CG280" s="602">
        <v>0</v>
      </c>
      <c r="CH280" s="602">
        <v>40711.69</v>
      </c>
      <c r="CI280" s="602">
        <v>33609.46</v>
      </c>
      <c r="CJ280" s="602">
        <v>45524.13</v>
      </c>
      <c r="CK280" s="602">
        <v>46921.29</v>
      </c>
      <c r="CL280" s="602">
        <v>44359.83</v>
      </c>
      <c r="CM280" s="602">
        <v>43544.820000000007</v>
      </c>
      <c r="CN280" s="707">
        <v>41178.759999999995</v>
      </c>
      <c r="CO280" s="602">
        <v>0</v>
      </c>
      <c r="CP280" s="602">
        <v>0</v>
      </c>
      <c r="CQ280" s="602">
        <v>0</v>
      </c>
      <c r="CR280" s="602">
        <v>0</v>
      </c>
      <c r="CS280" s="602">
        <v>0</v>
      </c>
      <c r="CT280" s="602">
        <v>113545.76</v>
      </c>
      <c r="CU280" s="602">
        <v>76722.63</v>
      </c>
      <c r="CV280" s="602">
        <v>0</v>
      </c>
      <c r="CW280" s="602">
        <v>0</v>
      </c>
      <c r="CX280" s="602">
        <v>0</v>
      </c>
      <c r="CY280" s="602">
        <v>0</v>
      </c>
      <c r="CZ280" s="602">
        <v>0</v>
      </c>
    </row>
    <row r="281" spans="1:104" x14ac:dyDescent="0.25">
      <c r="A281" s="183">
        <v>4481</v>
      </c>
      <c r="B281" s="183">
        <v>675641</v>
      </c>
      <c r="C281" s="27">
        <v>1026614</v>
      </c>
      <c r="D281" s="14">
        <v>1316290588</v>
      </c>
      <c r="F281" s="27" t="s">
        <v>1267</v>
      </c>
      <c r="G281" s="12" t="s">
        <v>690</v>
      </c>
      <c r="H281" s="27" t="s">
        <v>1364</v>
      </c>
      <c r="I281" s="12" t="s">
        <v>691</v>
      </c>
      <c r="J281" s="601">
        <v>9155.25</v>
      </c>
      <c r="K281" s="601">
        <v>9474.510000000002</v>
      </c>
      <c r="L281" s="601">
        <v>9427.5600000000013</v>
      </c>
      <c r="M281" s="601">
        <v>9512.07</v>
      </c>
      <c r="N281" s="601">
        <v>9981.57</v>
      </c>
      <c r="O281" s="601">
        <v>9361.83</v>
      </c>
      <c r="P281" s="707">
        <v>8665.17</v>
      </c>
      <c r="Q281" s="601">
        <v>0</v>
      </c>
      <c r="R281" s="601">
        <v>0</v>
      </c>
      <c r="S281" s="601">
        <v>0</v>
      </c>
      <c r="T281" s="601">
        <v>0</v>
      </c>
      <c r="U281" s="601">
        <v>0</v>
      </c>
      <c r="V281" s="601">
        <v>20647.079999999998</v>
      </c>
      <c r="W281" s="601">
        <v>21351.510000000002</v>
      </c>
      <c r="X281" s="601">
        <v>0</v>
      </c>
      <c r="Y281" s="601">
        <v>0</v>
      </c>
      <c r="Z281" s="601">
        <v>0</v>
      </c>
      <c r="AA281" s="601">
        <v>0</v>
      </c>
      <c r="AB281" s="601">
        <v>0</v>
      </c>
      <c r="AC281" s="601">
        <v>0</v>
      </c>
      <c r="AD281" s="601">
        <v>0</v>
      </c>
      <c r="AE281" s="601">
        <v>0</v>
      </c>
      <c r="AF281" s="601">
        <v>0</v>
      </c>
      <c r="AG281" s="601">
        <v>0</v>
      </c>
      <c r="AH281" s="601">
        <v>0</v>
      </c>
      <c r="AI281" s="707">
        <v>0</v>
      </c>
      <c r="AJ281" s="601">
        <v>0</v>
      </c>
      <c r="AK281" s="601">
        <v>0</v>
      </c>
      <c r="AL281" s="601">
        <v>0</v>
      </c>
      <c r="AM281" s="601">
        <v>0</v>
      </c>
      <c r="AN281" s="601">
        <v>0</v>
      </c>
      <c r="AO281" s="601">
        <v>0</v>
      </c>
      <c r="AP281" s="601">
        <v>0</v>
      </c>
      <c r="AQ281" s="601">
        <v>0</v>
      </c>
      <c r="AR281" s="601">
        <v>0</v>
      </c>
      <c r="AS281" s="601">
        <v>0</v>
      </c>
      <c r="AT281" s="601">
        <v>0</v>
      </c>
      <c r="AU281" s="601">
        <v>0</v>
      </c>
      <c r="AV281" s="602">
        <v>12150.66</v>
      </c>
      <c r="AW281" s="602">
        <v>12357.240000000002</v>
      </c>
      <c r="AX281" s="602">
        <v>12901.86</v>
      </c>
      <c r="AY281" s="602">
        <v>13239.9</v>
      </c>
      <c r="AZ281" s="602">
        <v>13089.660000000002</v>
      </c>
      <c r="BA281" s="602">
        <v>12526.26</v>
      </c>
      <c r="BB281" s="707">
        <v>12350.98</v>
      </c>
      <c r="BC281" s="602">
        <v>0</v>
      </c>
      <c r="BD281" s="602">
        <v>0</v>
      </c>
      <c r="BE281" s="602">
        <v>0</v>
      </c>
      <c r="BF281" s="602">
        <v>0</v>
      </c>
      <c r="BG281" s="602">
        <v>0</v>
      </c>
      <c r="BH281" s="602">
        <v>27529.439999999999</v>
      </c>
      <c r="BI281" s="602">
        <v>28752.98</v>
      </c>
      <c r="BJ281" s="602">
        <v>0</v>
      </c>
      <c r="BK281" s="602">
        <v>0</v>
      </c>
      <c r="BL281" s="602">
        <v>0</v>
      </c>
      <c r="BM281" s="602">
        <v>0</v>
      </c>
      <c r="BN281" s="602">
        <v>0</v>
      </c>
      <c r="BO281" s="602">
        <v>17333.940000000002</v>
      </c>
      <c r="BP281" s="602">
        <v>18348.059999999998</v>
      </c>
      <c r="BQ281" s="602">
        <v>19944.36</v>
      </c>
      <c r="BR281" s="602">
        <v>20601.660000000003</v>
      </c>
      <c r="BS281" s="602">
        <v>19465.47</v>
      </c>
      <c r="BT281" s="602">
        <v>20395.080000000002</v>
      </c>
      <c r="BU281" s="707">
        <v>19787.849999999999</v>
      </c>
      <c r="BV281" s="602">
        <v>0</v>
      </c>
      <c r="BW281" s="602">
        <v>0</v>
      </c>
      <c r="BX281" s="602">
        <v>0</v>
      </c>
      <c r="BY281" s="602">
        <v>0</v>
      </c>
      <c r="BZ281" s="602">
        <v>0</v>
      </c>
      <c r="CA281" s="602">
        <v>40934.839999999997</v>
      </c>
      <c r="CB281" s="602">
        <v>44739.12999999999</v>
      </c>
      <c r="CC281" s="602">
        <v>0</v>
      </c>
      <c r="CD281" s="602">
        <v>0</v>
      </c>
      <c r="CE281" s="602">
        <v>0</v>
      </c>
      <c r="CF281" s="602">
        <v>0</v>
      </c>
      <c r="CG281" s="602">
        <v>0</v>
      </c>
      <c r="CH281" s="602">
        <v>0</v>
      </c>
      <c r="CI281" s="602">
        <v>0</v>
      </c>
      <c r="CJ281" s="602">
        <v>0</v>
      </c>
      <c r="CK281" s="602">
        <v>0</v>
      </c>
      <c r="CL281" s="602">
        <v>0</v>
      </c>
      <c r="CM281" s="602">
        <v>0</v>
      </c>
      <c r="CN281" s="707">
        <v>0</v>
      </c>
      <c r="CO281" s="602">
        <v>0</v>
      </c>
      <c r="CP281" s="602">
        <v>0</v>
      </c>
      <c r="CQ281" s="602">
        <v>0</v>
      </c>
      <c r="CR281" s="602">
        <v>0</v>
      </c>
      <c r="CS281" s="602">
        <v>0</v>
      </c>
      <c r="CT281" s="602">
        <v>0</v>
      </c>
      <c r="CU281" s="602">
        <v>0</v>
      </c>
      <c r="CV281" s="602">
        <v>0</v>
      </c>
      <c r="CW281" s="602">
        <v>0</v>
      </c>
      <c r="CX281" s="602">
        <v>0</v>
      </c>
      <c r="CY281" s="602">
        <v>0</v>
      </c>
      <c r="CZ281" s="602">
        <v>0</v>
      </c>
    </row>
    <row r="282" spans="1:104" x14ac:dyDescent="0.25">
      <c r="A282" s="183">
        <v>5378</v>
      </c>
      <c r="B282" s="183">
        <v>675645</v>
      </c>
      <c r="C282" s="27">
        <v>1026533</v>
      </c>
      <c r="D282" s="14">
        <v>1134517311</v>
      </c>
      <c r="F282" s="27" t="s">
        <v>1258</v>
      </c>
      <c r="G282" s="12" t="s">
        <v>374</v>
      </c>
      <c r="H282" s="27" t="s">
        <v>1355</v>
      </c>
      <c r="I282" s="12" t="s">
        <v>375</v>
      </c>
      <c r="J282" s="601">
        <v>7844.8499999999995</v>
      </c>
      <c r="K282" s="601">
        <v>8125.6499999999987</v>
      </c>
      <c r="L282" s="601">
        <v>8508.24</v>
      </c>
      <c r="M282" s="601">
        <v>8280.09</v>
      </c>
      <c r="N282" s="601">
        <v>8213.4</v>
      </c>
      <c r="O282" s="601">
        <v>8202.869999999999</v>
      </c>
      <c r="P282" s="707">
        <v>8189.8499999999995</v>
      </c>
      <c r="Q282" s="601">
        <v>0</v>
      </c>
      <c r="R282" s="601">
        <v>0</v>
      </c>
      <c r="S282" s="601">
        <v>0</v>
      </c>
      <c r="T282" s="601">
        <v>0</v>
      </c>
      <c r="U282" s="601">
        <v>0</v>
      </c>
      <c r="V282" s="601">
        <v>17923.18</v>
      </c>
      <c r="W282" s="601">
        <v>18150.5</v>
      </c>
      <c r="X282" s="601">
        <v>0</v>
      </c>
      <c r="Y282" s="601">
        <v>0</v>
      </c>
      <c r="Z282" s="601">
        <v>0</v>
      </c>
      <c r="AA282" s="601">
        <v>0</v>
      </c>
      <c r="AB282" s="601">
        <v>0</v>
      </c>
      <c r="AC282" s="601">
        <v>0</v>
      </c>
      <c r="AD282" s="601">
        <v>0</v>
      </c>
      <c r="AE282" s="601">
        <v>0</v>
      </c>
      <c r="AF282" s="601">
        <v>0</v>
      </c>
      <c r="AG282" s="601">
        <v>0</v>
      </c>
      <c r="AH282" s="601">
        <v>0</v>
      </c>
      <c r="AI282" s="707">
        <v>0</v>
      </c>
      <c r="AJ282" s="601">
        <v>0</v>
      </c>
      <c r="AK282" s="601">
        <v>0</v>
      </c>
      <c r="AL282" s="601">
        <v>0</v>
      </c>
      <c r="AM282" s="601">
        <v>0</v>
      </c>
      <c r="AN282" s="601">
        <v>0</v>
      </c>
      <c r="AO282" s="601">
        <v>0</v>
      </c>
      <c r="AP282" s="601">
        <v>0</v>
      </c>
      <c r="AQ282" s="601">
        <v>0</v>
      </c>
      <c r="AR282" s="601">
        <v>0</v>
      </c>
      <c r="AS282" s="601">
        <v>0</v>
      </c>
      <c r="AT282" s="601">
        <v>0</v>
      </c>
      <c r="AU282" s="601">
        <v>0</v>
      </c>
      <c r="AV282" s="602">
        <v>0</v>
      </c>
      <c r="AW282" s="602">
        <v>0</v>
      </c>
      <c r="AX282" s="602">
        <v>0</v>
      </c>
      <c r="AY282" s="602">
        <v>0</v>
      </c>
      <c r="AZ282" s="602">
        <v>0</v>
      </c>
      <c r="BA282" s="602">
        <v>0</v>
      </c>
      <c r="BB282" s="707">
        <v>0</v>
      </c>
      <c r="BC282" s="602">
        <v>0</v>
      </c>
      <c r="BD282" s="602">
        <v>0</v>
      </c>
      <c r="BE282" s="602">
        <v>0</v>
      </c>
      <c r="BF282" s="602">
        <v>0</v>
      </c>
      <c r="BG282" s="602">
        <v>0</v>
      </c>
      <c r="BH282" s="602">
        <v>0</v>
      </c>
      <c r="BI282" s="602">
        <v>0</v>
      </c>
      <c r="BJ282" s="602">
        <v>0</v>
      </c>
      <c r="BK282" s="602">
        <v>0</v>
      </c>
      <c r="BL282" s="602">
        <v>0</v>
      </c>
      <c r="BM282" s="602">
        <v>0</v>
      </c>
      <c r="BN282" s="602">
        <v>0</v>
      </c>
      <c r="BO282" s="602">
        <v>8739.9</v>
      </c>
      <c r="BP282" s="602">
        <v>8975.07</v>
      </c>
      <c r="BQ282" s="602">
        <v>9603.36</v>
      </c>
      <c r="BR282" s="602">
        <v>9557.73</v>
      </c>
      <c r="BS282" s="602">
        <v>9536.6699999999983</v>
      </c>
      <c r="BT282" s="602">
        <v>9410.31</v>
      </c>
      <c r="BU282" s="707">
        <v>9361.7699999999986</v>
      </c>
      <c r="BV282" s="602">
        <v>0</v>
      </c>
      <c r="BW282" s="602">
        <v>0</v>
      </c>
      <c r="BX282" s="602">
        <v>0</v>
      </c>
      <c r="BY282" s="602">
        <v>0</v>
      </c>
      <c r="BZ282" s="602">
        <v>0</v>
      </c>
      <c r="CA282" s="602">
        <v>20002.310000000005</v>
      </c>
      <c r="CB282" s="602">
        <v>20949.16</v>
      </c>
      <c r="CC282" s="602">
        <v>0</v>
      </c>
      <c r="CD282" s="602">
        <v>0</v>
      </c>
      <c r="CE282" s="602">
        <v>0</v>
      </c>
      <c r="CF282" s="602">
        <v>0</v>
      </c>
      <c r="CG282" s="602">
        <v>0</v>
      </c>
      <c r="CH282" s="602">
        <v>0</v>
      </c>
      <c r="CI282" s="602">
        <v>0</v>
      </c>
      <c r="CJ282" s="602">
        <v>0</v>
      </c>
      <c r="CK282" s="602">
        <v>0</v>
      </c>
      <c r="CL282" s="602">
        <v>0</v>
      </c>
      <c r="CM282" s="602">
        <v>0</v>
      </c>
      <c r="CN282" s="707">
        <v>0</v>
      </c>
      <c r="CO282" s="602">
        <v>0</v>
      </c>
      <c r="CP282" s="602">
        <v>0</v>
      </c>
      <c r="CQ282" s="602">
        <v>0</v>
      </c>
      <c r="CR282" s="602">
        <v>0</v>
      </c>
      <c r="CS282" s="602">
        <v>0</v>
      </c>
      <c r="CT282" s="602">
        <v>0</v>
      </c>
      <c r="CU282" s="602">
        <v>0</v>
      </c>
      <c r="CV282" s="602">
        <v>0</v>
      </c>
      <c r="CW282" s="602">
        <v>0</v>
      </c>
      <c r="CX282" s="602">
        <v>0</v>
      </c>
      <c r="CY282" s="602">
        <v>0</v>
      </c>
      <c r="CZ282" s="602">
        <v>0</v>
      </c>
    </row>
    <row r="283" spans="1:104" x14ac:dyDescent="0.25">
      <c r="A283" s="183">
        <v>5133</v>
      </c>
      <c r="B283" s="183">
        <v>675646</v>
      </c>
      <c r="C283" s="27">
        <v>1026133</v>
      </c>
      <c r="D283" s="14">
        <v>1356758304</v>
      </c>
      <c r="F283" s="27" t="s">
        <v>1258</v>
      </c>
      <c r="G283" s="12" t="s">
        <v>973</v>
      </c>
      <c r="H283" s="27" t="s">
        <v>1428</v>
      </c>
      <c r="I283" s="12" t="s">
        <v>974</v>
      </c>
      <c r="J283" s="601">
        <v>14058.15</v>
      </c>
      <c r="K283" s="601">
        <v>14561.35</v>
      </c>
      <c r="L283" s="601">
        <v>15246.960000000001</v>
      </c>
      <c r="M283" s="601">
        <v>14838.109999999999</v>
      </c>
      <c r="N283" s="601">
        <v>14718.599999999999</v>
      </c>
      <c r="O283" s="601">
        <v>14699.73</v>
      </c>
      <c r="P283" s="707">
        <v>14685.369999999999</v>
      </c>
      <c r="Q283" s="601">
        <v>0</v>
      </c>
      <c r="R283" s="601">
        <v>0</v>
      </c>
      <c r="S283" s="601">
        <v>0</v>
      </c>
      <c r="T283" s="601">
        <v>0</v>
      </c>
      <c r="U283" s="601">
        <v>0</v>
      </c>
      <c r="V283" s="601">
        <v>32498.839999999997</v>
      </c>
      <c r="W283" s="601">
        <v>23882.38</v>
      </c>
      <c r="X283" s="601">
        <v>0</v>
      </c>
      <c r="Y283" s="601">
        <v>0</v>
      </c>
      <c r="Z283" s="601">
        <v>0</v>
      </c>
      <c r="AA283" s="601">
        <v>0</v>
      </c>
      <c r="AB283" s="601">
        <v>0</v>
      </c>
      <c r="AC283" s="601">
        <v>0</v>
      </c>
      <c r="AD283" s="601">
        <v>0</v>
      </c>
      <c r="AE283" s="601">
        <v>0</v>
      </c>
      <c r="AF283" s="601">
        <v>0</v>
      </c>
      <c r="AG283" s="601">
        <v>0</v>
      </c>
      <c r="AH283" s="601">
        <v>0</v>
      </c>
      <c r="AI283" s="707">
        <v>0</v>
      </c>
      <c r="AJ283" s="601">
        <v>0</v>
      </c>
      <c r="AK283" s="601">
        <v>0</v>
      </c>
      <c r="AL283" s="601">
        <v>0</v>
      </c>
      <c r="AM283" s="601">
        <v>0</v>
      </c>
      <c r="AN283" s="601">
        <v>0</v>
      </c>
      <c r="AO283" s="601">
        <v>0</v>
      </c>
      <c r="AP283" s="601">
        <v>0</v>
      </c>
      <c r="AQ283" s="601">
        <v>0</v>
      </c>
      <c r="AR283" s="601">
        <v>0</v>
      </c>
      <c r="AS283" s="601">
        <v>0</v>
      </c>
      <c r="AT283" s="601">
        <v>0</v>
      </c>
      <c r="AU283" s="601">
        <v>0</v>
      </c>
      <c r="AV283" s="602">
        <v>0</v>
      </c>
      <c r="AW283" s="602">
        <v>0</v>
      </c>
      <c r="AX283" s="602">
        <v>0</v>
      </c>
      <c r="AY283" s="602">
        <v>0</v>
      </c>
      <c r="AZ283" s="602">
        <v>0</v>
      </c>
      <c r="BA283" s="602">
        <v>0</v>
      </c>
      <c r="BB283" s="707">
        <v>0</v>
      </c>
      <c r="BC283" s="602">
        <v>0</v>
      </c>
      <c r="BD283" s="602">
        <v>0</v>
      </c>
      <c r="BE283" s="602">
        <v>0</v>
      </c>
      <c r="BF283" s="602">
        <v>0</v>
      </c>
      <c r="BG283" s="602">
        <v>0</v>
      </c>
      <c r="BH283" s="602">
        <v>0</v>
      </c>
      <c r="BI283" s="602">
        <v>0</v>
      </c>
      <c r="BJ283" s="602">
        <v>0</v>
      </c>
      <c r="BK283" s="602">
        <v>0</v>
      </c>
      <c r="BL283" s="602">
        <v>0</v>
      </c>
      <c r="BM283" s="602">
        <v>0</v>
      </c>
      <c r="BN283" s="602">
        <v>0</v>
      </c>
      <c r="BO283" s="602">
        <v>15662.1</v>
      </c>
      <c r="BP283" s="602">
        <v>16083.53</v>
      </c>
      <c r="BQ283" s="602">
        <v>17209.439999999999</v>
      </c>
      <c r="BR283" s="602">
        <v>17127.670000000002</v>
      </c>
      <c r="BS283" s="602">
        <v>17089.93</v>
      </c>
      <c r="BT283" s="602">
        <v>16863.490000000002</v>
      </c>
      <c r="BU283" s="707">
        <v>16786.850000000002</v>
      </c>
      <c r="BV283" s="602">
        <v>0</v>
      </c>
      <c r="BW283" s="602">
        <v>0</v>
      </c>
      <c r="BX283" s="602">
        <v>0</v>
      </c>
      <c r="BY283" s="602">
        <v>0</v>
      </c>
      <c r="BZ283" s="602">
        <v>0</v>
      </c>
      <c r="CA283" s="602">
        <v>36268.78</v>
      </c>
      <c r="CB283" s="602">
        <v>27600.97</v>
      </c>
      <c r="CC283" s="602">
        <v>0</v>
      </c>
      <c r="CD283" s="602">
        <v>0</v>
      </c>
      <c r="CE283" s="602">
        <v>0</v>
      </c>
      <c r="CF283" s="602">
        <v>0</v>
      </c>
      <c r="CG283" s="602">
        <v>0</v>
      </c>
      <c r="CH283" s="602">
        <v>0</v>
      </c>
      <c r="CI283" s="602">
        <v>0</v>
      </c>
      <c r="CJ283" s="602">
        <v>0</v>
      </c>
      <c r="CK283" s="602">
        <v>0</v>
      </c>
      <c r="CL283" s="602">
        <v>0</v>
      </c>
      <c r="CM283" s="602">
        <v>0</v>
      </c>
      <c r="CN283" s="707">
        <v>0</v>
      </c>
      <c r="CO283" s="602">
        <v>0</v>
      </c>
      <c r="CP283" s="602">
        <v>0</v>
      </c>
      <c r="CQ283" s="602">
        <v>0</v>
      </c>
      <c r="CR283" s="602">
        <v>0</v>
      </c>
      <c r="CS283" s="602">
        <v>0</v>
      </c>
      <c r="CT283" s="602">
        <v>0</v>
      </c>
      <c r="CU283" s="602">
        <v>0</v>
      </c>
      <c r="CV283" s="602">
        <v>0</v>
      </c>
      <c r="CW283" s="602">
        <v>0</v>
      </c>
      <c r="CX283" s="602">
        <v>0</v>
      </c>
      <c r="CY283" s="602">
        <v>0</v>
      </c>
      <c r="CZ283" s="602">
        <v>0</v>
      </c>
    </row>
    <row r="284" spans="1:104" x14ac:dyDescent="0.25">
      <c r="A284" s="183">
        <v>4914</v>
      </c>
      <c r="B284" s="183">
        <v>675651</v>
      </c>
      <c r="C284" s="27">
        <v>1021106</v>
      </c>
      <c r="D284" s="14">
        <v>1528308640</v>
      </c>
      <c r="F284" s="27" t="s">
        <v>1297</v>
      </c>
      <c r="G284" s="12" t="s">
        <v>871</v>
      </c>
      <c r="H284" s="27" t="s">
        <v>1364</v>
      </c>
      <c r="I284" s="12" t="s">
        <v>872</v>
      </c>
      <c r="J284" s="601">
        <v>15200.85</v>
      </c>
      <c r="K284" s="601">
        <v>15092.349999999999</v>
      </c>
      <c r="L284" s="601">
        <v>16025.449999999999</v>
      </c>
      <c r="M284" s="601">
        <v>15971.2</v>
      </c>
      <c r="N284" s="601">
        <v>15721.65</v>
      </c>
      <c r="O284" s="601">
        <v>15081.5</v>
      </c>
      <c r="P284" s="707">
        <v>15279.45</v>
      </c>
      <c r="Q284" s="601">
        <v>0</v>
      </c>
      <c r="R284" s="601">
        <v>0</v>
      </c>
      <c r="S284" s="601">
        <v>0</v>
      </c>
      <c r="T284" s="601">
        <v>0</v>
      </c>
      <c r="U284" s="601">
        <v>0</v>
      </c>
      <c r="V284" s="601">
        <v>24418.680000000004</v>
      </c>
      <c r="W284" s="601">
        <v>43652.12</v>
      </c>
      <c r="X284" s="601">
        <v>0</v>
      </c>
      <c r="Y284" s="601">
        <v>0</v>
      </c>
      <c r="Z284" s="601">
        <v>0</v>
      </c>
      <c r="AA284" s="601">
        <v>0</v>
      </c>
      <c r="AB284" s="601">
        <v>0</v>
      </c>
      <c r="AC284" s="601">
        <v>0</v>
      </c>
      <c r="AD284" s="601">
        <v>0</v>
      </c>
      <c r="AE284" s="601">
        <v>0</v>
      </c>
      <c r="AF284" s="601">
        <v>0</v>
      </c>
      <c r="AG284" s="601">
        <v>0</v>
      </c>
      <c r="AH284" s="601">
        <v>0</v>
      </c>
      <c r="AI284" s="707">
        <v>0</v>
      </c>
      <c r="AJ284" s="601">
        <v>0</v>
      </c>
      <c r="AK284" s="601">
        <v>0</v>
      </c>
      <c r="AL284" s="601">
        <v>0</v>
      </c>
      <c r="AM284" s="601">
        <v>0</v>
      </c>
      <c r="AN284" s="601">
        <v>0</v>
      </c>
      <c r="AO284" s="601">
        <v>0</v>
      </c>
      <c r="AP284" s="601">
        <v>0</v>
      </c>
      <c r="AQ284" s="601">
        <v>0</v>
      </c>
      <c r="AR284" s="601">
        <v>0</v>
      </c>
      <c r="AS284" s="601">
        <v>0</v>
      </c>
      <c r="AT284" s="601">
        <v>0</v>
      </c>
      <c r="AU284" s="601">
        <v>0</v>
      </c>
      <c r="AV284" s="602">
        <v>0</v>
      </c>
      <c r="AW284" s="602">
        <v>0</v>
      </c>
      <c r="AX284" s="602">
        <v>0</v>
      </c>
      <c r="AY284" s="602">
        <v>0</v>
      </c>
      <c r="AZ284" s="602">
        <v>0</v>
      </c>
      <c r="BA284" s="602">
        <v>0</v>
      </c>
      <c r="BB284" s="707">
        <v>0</v>
      </c>
      <c r="BC284" s="602">
        <v>0</v>
      </c>
      <c r="BD284" s="602">
        <v>0</v>
      </c>
      <c r="BE284" s="602">
        <v>0</v>
      </c>
      <c r="BF284" s="602">
        <v>0</v>
      </c>
      <c r="BG284" s="602">
        <v>0</v>
      </c>
      <c r="BH284" s="602">
        <v>0</v>
      </c>
      <c r="BI284" s="602">
        <v>0</v>
      </c>
      <c r="BJ284" s="602">
        <v>0</v>
      </c>
      <c r="BK284" s="602">
        <v>0</v>
      </c>
      <c r="BL284" s="602">
        <v>0</v>
      </c>
      <c r="BM284" s="602">
        <v>0</v>
      </c>
      <c r="BN284" s="602">
        <v>0</v>
      </c>
      <c r="BO284" s="602">
        <v>0</v>
      </c>
      <c r="BP284" s="602">
        <v>0</v>
      </c>
      <c r="BQ284" s="602">
        <v>0</v>
      </c>
      <c r="BR284" s="602">
        <v>0</v>
      </c>
      <c r="BS284" s="602">
        <v>0</v>
      </c>
      <c r="BT284" s="602">
        <v>0</v>
      </c>
      <c r="BU284" s="707">
        <v>0</v>
      </c>
      <c r="BV284" s="602">
        <v>0</v>
      </c>
      <c r="BW284" s="602">
        <v>0</v>
      </c>
      <c r="BX284" s="602">
        <v>0</v>
      </c>
      <c r="BY284" s="602">
        <v>0</v>
      </c>
      <c r="BZ284" s="602">
        <v>0</v>
      </c>
      <c r="CA284" s="602">
        <v>0</v>
      </c>
      <c r="CB284" s="602">
        <v>0</v>
      </c>
      <c r="CC284" s="602">
        <v>0</v>
      </c>
      <c r="CD284" s="602">
        <v>0</v>
      </c>
      <c r="CE284" s="602">
        <v>0</v>
      </c>
      <c r="CF284" s="602">
        <v>0</v>
      </c>
      <c r="CG284" s="602">
        <v>0</v>
      </c>
      <c r="CH284" s="602">
        <v>18705.399999999998</v>
      </c>
      <c r="CI284" s="602">
        <v>18705.399999999998</v>
      </c>
      <c r="CJ284" s="602">
        <v>20202.7</v>
      </c>
      <c r="CK284" s="602">
        <v>20332.899999999998</v>
      </c>
      <c r="CL284" s="602">
        <v>20495.649999999998</v>
      </c>
      <c r="CM284" s="602">
        <v>19660.199999999997</v>
      </c>
      <c r="CN284" s="707">
        <v>20023.5</v>
      </c>
      <c r="CO284" s="602">
        <v>0</v>
      </c>
      <c r="CP284" s="602">
        <v>0</v>
      </c>
      <c r="CQ284" s="602">
        <v>0</v>
      </c>
      <c r="CR284" s="602">
        <v>0</v>
      </c>
      <c r="CS284" s="602">
        <v>0</v>
      </c>
      <c r="CT284" s="602">
        <v>30373.200000000004</v>
      </c>
      <c r="CU284" s="602">
        <v>56497.18</v>
      </c>
      <c r="CV284" s="602">
        <v>0</v>
      </c>
      <c r="CW284" s="602">
        <v>0</v>
      </c>
      <c r="CX284" s="602">
        <v>0</v>
      </c>
      <c r="CY284" s="602">
        <v>0</v>
      </c>
      <c r="CZ284" s="602">
        <v>0</v>
      </c>
    </row>
    <row r="285" spans="1:104" x14ac:dyDescent="0.25">
      <c r="A285" s="183">
        <v>4628</v>
      </c>
      <c r="B285" s="183">
        <v>675663</v>
      </c>
      <c r="C285" s="27">
        <v>1026586</v>
      </c>
      <c r="D285" s="14">
        <v>1730577503</v>
      </c>
      <c r="F285" s="27" t="s">
        <v>1279</v>
      </c>
      <c r="G285" s="12" t="s">
        <v>758</v>
      </c>
      <c r="H285" s="27" t="s">
        <v>1377</v>
      </c>
      <c r="I285" s="12" t="s">
        <v>759</v>
      </c>
      <c r="J285" s="601">
        <v>6455.4400000000005</v>
      </c>
      <c r="K285" s="601">
        <v>6321.18</v>
      </c>
      <c r="L285" s="601">
        <v>7129.4800000000014</v>
      </c>
      <c r="M285" s="601">
        <v>7340.46</v>
      </c>
      <c r="N285" s="601">
        <v>6945.9000000000015</v>
      </c>
      <c r="O285" s="601">
        <v>7170.58</v>
      </c>
      <c r="P285" s="707">
        <v>6802.83</v>
      </c>
      <c r="Q285" s="601">
        <v>0</v>
      </c>
      <c r="R285" s="601">
        <v>0</v>
      </c>
      <c r="S285" s="601">
        <v>0</v>
      </c>
      <c r="T285" s="601">
        <v>0</v>
      </c>
      <c r="U285" s="601">
        <v>0</v>
      </c>
      <c r="V285" s="601">
        <v>14675.300000000001</v>
      </c>
      <c r="W285" s="601">
        <v>15891.89</v>
      </c>
      <c r="X285" s="601">
        <v>0</v>
      </c>
      <c r="Y285" s="601">
        <v>0</v>
      </c>
      <c r="Z285" s="601">
        <v>0</v>
      </c>
      <c r="AA285" s="601">
        <v>0</v>
      </c>
      <c r="AB285" s="601">
        <v>0</v>
      </c>
      <c r="AC285" s="601">
        <v>0</v>
      </c>
      <c r="AD285" s="601">
        <v>0</v>
      </c>
      <c r="AE285" s="601">
        <v>0</v>
      </c>
      <c r="AF285" s="601">
        <v>0</v>
      </c>
      <c r="AG285" s="601">
        <v>0</v>
      </c>
      <c r="AH285" s="601">
        <v>0</v>
      </c>
      <c r="AI285" s="707">
        <v>0</v>
      </c>
      <c r="AJ285" s="601">
        <v>0</v>
      </c>
      <c r="AK285" s="601">
        <v>0</v>
      </c>
      <c r="AL285" s="601">
        <v>0</v>
      </c>
      <c r="AM285" s="601">
        <v>0</v>
      </c>
      <c r="AN285" s="601">
        <v>0</v>
      </c>
      <c r="AO285" s="601">
        <v>0</v>
      </c>
      <c r="AP285" s="601">
        <v>0</v>
      </c>
      <c r="AQ285" s="601">
        <v>0</v>
      </c>
      <c r="AR285" s="601">
        <v>0</v>
      </c>
      <c r="AS285" s="601">
        <v>0</v>
      </c>
      <c r="AT285" s="601">
        <v>0</v>
      </c>
      <c r="AU285" s="601">
        <v>0</v>
      </c>
      <c r="AV285" s="602">
        <v>4134.6600000000008</v>
      </c>
      <c r="AW285" s="602">
        <v>3994.92</v>
      </c>
      <c r="AX285" s="602">
        <v>4540.18</v>
      </c>
      <c r="AY285" s="602">
        <v>4575.8</v>
      </c>
      <c r="AZ285" s="602">
        <v>4392.22</v>
      </c>
      <c r="BA285" s="602">
        <v>4200.42</v>
      </c>
      <c r="BB285" s="707">
        <v>4180.74</v>
      </c>
      <c r="BC285" s="602">
        <v>0</v>
      </c>
      <c r="BD285" s="602">
        <v>0</v>
      </c>
      <c r="BE285" s="602">
        <v>0</v>
      </c>
      <c r="BF285" s="602">
        <v>0</v>
      </c>
      <c r="BG285" s="602">
        <v>0</v>
      </c>
      <c r="BH285" s="602">
        <v>9340.48</v>
      </c>
      <c r="BI285" s="602">
        <v>9753.65</v>
      </c>
      <c r="BJ285" s="602">
        <v>0</v>
      </c>
      <c r="BK285" s="602">
        <v>0</v>
      </c>
      <c r="BL285" s="602">
        <v>0</v>
      </c>
      <c r="BM285" s="602">
        <v>0</v>
      </c>
      <c r="BN285" s="602">
        <v>0</v>
      </c>
      <c r="BO285" s="602">
        <v>0</v>
      </c>
      <c r="BP285" s="602">
        <v>0</v>
      </c>
      <c r="BQ285" s="602">
        <v>0</v>
      </c>
      <c r="BR285" s="602">
        <v>0</v>
      </c>
      <c r="BS285" s="602">
        <v>0</v>
      </c>
      <c r="BT285" s="602">
        <v>0</v>
      </c>
      <c r="BU285" s="707">
        <v>0</v>
      </c>
      <c r="BV285" s="602">
        <v>0</v>
      </c>
      <c r="BW285" s="602">
        <v>0</v>
      </c>
      <c r="BX285" s="602">
        <v>0</v>
      </c>
      <c r="BY285" s="602">
        <v>0</v>
      </c>
      <c r="BZ285" s="602">
        <v>0</v>
      </c>
      <c r="CA285" s="602">
        <v>0</v>
      </c>
      <c r="CB285" s="602">
        <v>0</v>
      </c>
      <c r="CC285" s="602">
        <v>0</v>
      </c>
      <c r="CD285" s="602">
        <v>0</v>
      </c>
      <c r="CE285" s="602">
        <v>0</v>
      </c>
      <c r="CF285" s="602">
        <v>0</v>
      </c>
      <c r="CG285" s="602">
        <v>0</v>
      </c>
      <c r="CH285" s="602">
        <v>9031.0400000000009</v>
      </c>
      <c r="CI285" s="602">
        <v>9228.32</v>
      </c>
      <c r="CJ285" s="602">
        <v>10414.74</v>
      </c>
      <c r="CK285" s="602">
        <v>10472.280000000001</v>
      </c>
      <c r="CL285" s="602">
        <v>10316.1</v>
      </c>
      <c r="CM285" s="602">
        <v>10296.92</v>
      </c>
      <c r="CN285" s="707">
        <v>10039.16</v>
      </c>
      <c r="CO285" s="602">
        <v>0</v>
      </c>
      <c r="CP285" s="602">
        <v>0</v>
      </c>
      <c r="CQ285" s="602">
        <v>0</v>
      </c>
      <c r="CR285" s="602">
        <v>0</v>
      </c>
      <c r="CS285" s="602">
        <v>0</v>
      </c>
      <c r="CT285" s="602">
        <v>21139.3</v>
      </c>
      <c r="CU285" s="602">
        <v>23022.949999999997</v>
      </c>
      <c r="CV285" s="602">
        <v>0</v>
      </c>
      <c r="CW285" s="602">
        <v>0</v>
      </c>
      <c r="CX285" s="602">
        <v>0</v>
      </c>
      <c r="CY285" s="602">
        <v>0</v>
      </c>
      <c r="CZ285" s="602">
        <v>0</v>
      </c>
    </row>
    <row r="286" spans="1:104" x14ac:dyDescent="0.25">
      <c r="A286" s="183">
        <v>5060</v>
      </c>
      <c r="B286" s="183">
        <v>675664</v>
      </c>
      <c r="C286" s="27">
        <v>1026707</v>
      </c>
      <c r="D286" s="14">
        <v>1982093548</v>
      </c>
      <c r="F286" s="27" t="s">
        <v>1296</v>
      </c>
      <c r="G286" s="12" t="s">
        <v>934</v>
      </c>
      <c r="H286" s="27" t="s">
        <v>1390</v>
      </c>
      <c r="I286" s="12" t="s">
        <v>935</v>
      </c>
      <c r="J286" s="601">
        <v>0</v>
      </c>
      <c r="K286" s="601">
        <v>0</v>
      </c>
      <c r="L286" s="601">
        <v>0</v>
      </c>
      <c r="M286" s="601">
        <v>0</v>
      </c>
      <c r="N286" s="601">
        <v>0</v>
      </c>
      <c r="O286" s="601">
        <v>0</v>
      </c>
      <c r="P286" s="707">
        <v>0</v>
      </c>
      <c r="Q286" s="601">
        <v>0</v>
      </c>
      <c r="R286" s="601">
        <v>0</v>
      </c>
      <c r="S286" s="601">
        <v>0</v>
      </c>
      <c r="T286" s="601">
        <v>0</v>
      </c>
      <c r="U286" s="601">
        <v>0</v>
      </c>
      <c r="V286" s="601">
        <v>0</v>
      </c>
      <c r="W286" s="601">
        <v>0</v>
      </c>
      <c r="X286" s="601">
        <v>0</v>
      </c>
      <c r="Y286" s="601">
        <v>0</v>
      </c>
      <c r="Z286" s="601">
        <v>0</v>
      </c>
      <c r="AA286" s="601">
        <v>0</v>
      </c>
      <c r="AB286" s="601">
        <v>0</v>
      </c>
      <c r="AC286" s="601">
        <v>9740.51</v>
      </c>
      <c r="AD286" s="601">
        <v>9772.75</v>
      </c>
      <c r="AE286" s="601">
        <v>10393.370000000001</v>
      </c>
      <c r="AF286" s="601">
        <v>10461.880000000001</v>
      </c>
      <c r="AG286" s="601">
        <v>10268.44</v>
      </c>
      <c r="AH286" s="601">
        <v>10248.290000000001</v>
      </c>
      <c r="AI286" s="707">
        <v>10056.66</v>
      </c>
      <c r="AJ286" s="601">
        <v>0</v>
      </c>
      <c r="AK286" s="601">
        <v>0</v>
      </c>
      <c r="AL286" s="601">
        <v>0</v>
      </c>
      <c r="AM286" s="601">
        <v>0</v>
      </c>
      <c r="AN286" s="601">
        <v>0</v>
      </c>
      <c r="AO286" s="601">
        <v>28496.639999999999</v>
      </c>
      <c r="AP286" s="601">
        <v>23346.6</v>
      </c>
      <c r="AQ286" s="601">
        <v>0</v>
      </c>
      <c r="AR286" s="601">
        <v>0</v>
      </c>
      <c r="AS286" s="601">
        <v>0</v>
      </c>
      <c r="AT286" s="601">
        <v>0</v>
      </c>
      <c r="AU286" s="601">
        <v>0</v>
      </c>
      <c r="AV286" s="602">
        <v>0</v>
      </c>
      <c r="AW286" s="602">
        <v>0</v>
      </c>
      <c r="AX286" s="602">
        <v>0</v>
      </c>
      <c r="AY286" s="602">
        <v>0</v>
      </c>
      <c r="AZ286" s="602">
        <v>0</v>
      </c>
      <c r="BA286" s="602">
        <v>0</v>
      </c>
      <c r="BB286" s="707">
        <v>0</v>
      </c>
      <c r="BC286" s="602">
        <v>0</v>
      </c>
      <c r="BD286" s="602">
        <v>0</v>
      </c>
      <c r="BE286" s="602">
        <v>0</v>
      </c>
      <c r="BF286" s="602">
        <v>0</v>
      </c>
      <c r="BG286" s="602">
        <v>0</v>
      </c>
      <c r="BH286" s="602">
        <v>0</v>
      </c>
      <c r="BI286" s="602">
        <v>0</v>
      </c>
      <c r="BJ286" s="602">
        <v>0</v>
      </c>
      <c r="BK286" s="602">
        <v>0</v>
      </c>
      <c r="BL286" s="602">
        <v>0</v>
      </c>
      <c r="BM286" s="602">
        <v>0</v>
      </c>
      <c r="BN286" s="602">
        <v>0</v>
      </c>
      <c r="BO286" s="602">
        <v>0</v>
      </c>
      <c r="BP286" s="602">
        <v>0</v>
      </c>
      <c r="BQ286" s="602">
        <v>0</v>
      </c>
      <c r="BR286" s="602">
        <v>0</v>
      </c>
      <c r="BS286" s="602">
        <v>0</v>
      </c>
      <c r="BT286" s="602">
        <v>0</v>
      </c>
      <c r="BU286" s="707">
        <v>0</v>
      </c>
      <c r="BV286" s="602">
        <v>0</v>
      </c>
      <c r="BW286" s="602">
        <v>0</v>
      </c>
      <c r="BX286" s="602">
        <v>0</v>
      </c>
      <c r="BY286" s="602">
        <v>0</v>
      </c>
      <c r="BZ286" s="602">
        <v>0</v>
      </c>
      <c r="CA286" s="602">
        <v>0</v>
      </c>
      <c r="CB286" s="602">
        <v>0</v>
      </c>
      <c r="CC286" s="602">
        <v>0</v>
      </c>
      <c r="CD286" s="602">
        <v>0</v>
      </c>
      <c r="CE286" s="602">
        <v>0</v>
      </c>
      <c r="CF286" s="602">
        <v>0</v>
      </c>
      <c r="CG286" s="602">
        <v>0</v>
      </c>
      <c r="CH286" s="602">
        <v>13323.18</v>
      </c>
      <c r="CI286" s="602">
        <v>13814.84</v>
      </c>
      <c r="CJ286" s="602">
        <v>14415.310000000001</v>
      </c>
      <c r="CK286" s="602">
        <v>14693.380000000001</v>
      </c>
      <c r="CL286" s="602">
        <v>14620.84</v>
      </c>
      <c r="CM286" s="602">
        <v>14455.61</v>
      </c>
      <c r="CN286" s="707">
        <v>14141.829999999998</v>
      </c>
      <c r="CO286" s="602">
        <v>0</v>
      </c>
      <c r="CP286" s="602">
        <v>0</v>
      </c>
      <c r="CQ286" s="602">
        <v>0</v>
      </c>
      <c r="CR286" s="602">
        <v>0</v>
      </c>
      <c r="CS286" s="602">
        <v>0</v>
      </c>
      <c r="CT286" s="602">
        <v>39594.239999999998</v>
      </c>
      <c r="CU286" s="602">
        <v>32939.159999999996</v>
      </c>
      <c r="CV286" s="602">
        <v>0</v>
      </c>
      <c r="CW286" s="602">
        <v>0</v>
      </c>
      <c r="CX286" s="602">
        <v>0</v>
      </c>
      <c r="CY286" s="602">
        <v>0</v>
      </c>
      <c r="CZ286" s="602">
        <v>0</v>
      </c>
    </row>
    <row r="287" spans="1:104" x14ac:dyDescent="0.25">
      <c r="A287" s="183">
        <v>4743</v>
      </c>
      <c r="B287" s="183">
        <v>675677</v>
      </c>
      <c r="C287" s="27">
        <v>1026669</v>
      </c>
      <c r="D287" s="14">
        <v>1770972051</v>
      </c>
      <c r="F287" s="27" t="s">
        <v>1258</v>
      </c>
      <c r="G287" s="12" t="s">
        <v>800</v>
      </c>
      <c r="H287" s="27" t="s">
        <v>1430</v>
      </c>
      <c r="I287" s="12" t="s">
        <v>801</v>
      </c>
      <c r="J287" s="601">
        <v>10437.450000000001</v>
      </c>
      <c r="K287" s="601">
        <v>10811.05</v>
      </c>
      <c r="L287" s="601">
        <v>11320.08</v>
      </c>
      <c r="M287" s="601">
        <v>11016.529999999999</v>
      </c>
      <c r="N287" s="601">
        <v>10927.8</v>
      </c>
      <c r="O287" s="601">
        <v>10913.789999999999</v>
      </c>
      <c r="P287" s="707">
        <v>10903.779999999999</v>
      </c>
      <c r="Q287" s="601">
        <v>0</v>
      </c>
      <c r="R287" s="601">
        <v>0</v>
      </c>
      <c r="S287" s="601">
        <v>0</v>
      </c>
      <c r="T287" s="601">
        <v>0</v>
      </c>
      <c r="U287" s="601">
        <v>0</v>
      </c>
      <c r="V287" s="601">
        <v>24060.3</v>
      </c>
      <c r="W287" s="601">
        <v>24410.159999999996</v>
      </c>
      <c r="X287" s="601">
        <v>0</v>
      </c>
      <c r="Y287" s="601">
        <v>0</v>
      </c>
      <c r="Z287" s="601">
        <v>0</v>
      </c>
      <c r="AA287" s="601">
        <v>0</v>
      </c>
      <c r="AB287" s="601">
        <v>0</v>
      </c>
      <c r="AC287" s="601">
        <v>0</v>
      </c>
      <c r="AD287" s="601">
        <v>0</v>
      </c>
      <c r="AE287" s="601">
        <v>0</v>
      </c>
      <c r="AF287" s="601">
        <v>0</v>
      </c>
      <c r="AG287" s="601">
        <v>0</v>
      </c>
      <c r="AH287" s="601">
        <v>0</v>
      </c>
      <c r="AI287" s="707">
        <v>0</v>
      </c>
      <c r="AJ287" s="601">
        <v>0</v>
      </c>
      <c r="AK287" s="601">
        <v>0</v>
      </c>
      <c r="AL287" s="601">
        <v>0</v>
      </c>
      <c r="AM287" s="601">
        <v>0</v>
      </c>
      <c r="AN287" s="601">
        <v>0</v>
      </c>
      <c r="AO287" s="601">
        <v>0</v>
      </c>
      <c r="AP287" s="601">
        <v>0</v>
      </c>
      <c r="AQ287" s="601">
        <v>0</v>
      </c>
      <c r="AR287" s="601">
        <v>0</v>
      </c>
      <c r="AS287" s="601">
        <v>0</v>
      </c>
      <c r="AT287" s="601">
        <v>0</v>
      </c>
      <c r="AU287" s="601">
        <v>0</v>
      </c>
      <c r="AV287" s="602">
        <v>0</v>
      </c>
      <c r="AW287" s="602">
        <v>0</v>
      </c>
      <c r="AX287" s="602">
        <v>0</v>
      </c>
      <c r="AY287" s="602">
        <v>0</v>
      </c>
      <c r="AZ287" s="602">
        <v>0</v>
      </c>
      <c r="BA287" s="602">
        <v>0</v>
      </c>
      <c r="BB287" s="707">
        <v>0</v>
      </c>
      <c r="BC287" s="602">
        <v>0</v>
      </c>
      <c r="BD287" s="602">
        <v>0</v>
      </c>
      <c r="BE287" s="602">
        <v>0</v>
      </c>
      <c r="BF287" s="602">
        <v>0</v>
      </c>
      <c r="BG287" s="602">
        <v>0</v>
      </c>
      <c r="BH287" s="602">
        <v>0</v>
      </c>
      <c r="BI287" s="602">
        <v>0</v>
      </c>
      <c r="BJ287" s="602">
        <v>0</v>
      </c>
      <c r="BK287" s="602">
        <v>0</v>
      </c>
      <c r="BL287" s="602">
        <v>0</v>
      </c>
      <c r="BM287" s="602">
        <v>0</v>
      </c>
      <c r="BN287" s="602">
        <v>0</v>
      </c>
      <c r="BO287" s="602">
        <v>11628.3</v>
      </c>
      <c r="BP287" s="602">
        <v>11941.189999999999</v>
      </c>
      <c r="BQ287" s="602">
        <v>12777.119999999999</v>
      </c>
      <c r="BR287" s="602">
        <v>12716.41</v>
      </c>
      <c r="BS287" s="602">
        <v>12688.39</v>
      </c>
      <c r="BT287" s="602">
        <v>12520.27</v>
      </c>
      <c r="BU287" s="707">
        <v>12464.119999999999</v>
      </c>
      <c r="BV287" s="602">
        <v>0</v>
      </c>
      <c r="BW287" s="602">
        <v>0</v>
      </c>
      <c r="BX287" s="602">
        <v>0</v>
      </c>
      <c r="BY287" s="602">
        <v>0</v>
      </c>
      <c r="BZ287" s="602">
        <v>0</v>
      </c>
      <c r="CA287" s="602">
        <v>26851.35</v>
      </c>
      <c r="CB287" s="602">
        <v>28173.829999999998</v>
      </c>
      <c r="CC287" s="602">
        <v>0</v>
      </c>
      <c r="CD287" s="602">
        <v>0</v>
      </c>
      <c r="CE287" s="602">
        <v>0</v>
      </c>
      <c r="CF287" s="602">
        <v>0</v>
      </c>
      <c r="CG287" s="602">
        <v>0</v>
      </c>
      <c r="CH287" s="602">
        <v>0</v>
      </c>
      <c r="CI287" s="602">
        <v>0</v>
      </c>
      <c r="CJ287" s="602">
        <v>0</v>
      </c>
      <c r="CK287" s="602">
        <v>0</v>
      </c>
      <c r="CL287" s="602">
        <v>0</v>
      </c>
      <c r="CM287" s="602">
        <v>0</v>
      </c>
      <c r="CN287" s="707">
        <v>0</v>
      </c>
      <c r="CO287" s="602">
        <v>0</v>
      </c>
      <c r="CP287" s="602">
        <v>0</v>
      </c>
      <c r="CQ287" s="602">
        <v>0</v>
      </c>
      <c r="CR287" s="602">
        <v>0</v>
      </c>
      <c r="CS287" s="602">
        <v>0</v>
      </c>
      <c r="CT287" s="602">
        <v>0</v>
      </c>
      <c r="CU287" s="602">
        <v>0</v>
      </c>
      <c r="CV287" s="602">
        <v>0</v>
      </c>
      <c r="CW287" s="602">
        <v>0</v>
      </c>
      <c r="CX287" s="602">
        <v>0</v>
      </c>
      <c r="CY287" s="602">
        <v>0</v>
      </c>
      <c r="CZ287" s="602">
        <v>0</v>
      </c>
    </row>
    <row r="288" spans="1:104" x14ac:dyDescent="0.25">
      <c r="A288" s="183">
        <v>4008</v>
      </c>
      <c r="B288" s="183">
        <v>675678</v>
      </c>
      <c r="C288" s="27">
        <v>1026618</v>
      </c>
      <c r="D288" s="14">
        <v>1417346339</v>
      </c>
      <c r="F288" s="27" t="s">
        <v>1267</v>
      </c>
      <c r="G288" s="12" t="s">
        <v>552</v>
      </c>
      <c r="H288" s="27" t="s">
        <v>1428</v>
      </c>
      <c r="I288" s="12" t="s">
        <v>553</v>
      </c>
      <c r="J288" s="601">
        <v>3880.5</v>
      </c>
      <c r="K288" s="601">
        <v>4015.82</v>
      </c>
      <c r="L288" s="601">
        <v>3995.92</v>
      </c>
      <c r="M288" s="601">
        <v>4031.7400000000002</v>
      </c>
      <c r="N288" s="601">
        <v>4230.74</v>
      </c>
      <c r="O288" s="601">
        <v>3968.0600000000004</v>
      </c>
      <c r="P288" s="707">
        <v>3675.5</v>
      </c>
      <c r="Q288" s="601">
        <v>0</v>
      </c>
      <c r="R288" s="601">
        <v>0</v>
      </c>
      <c r="S288" s="601">
        <v>0</v>
      </c>
      <c r="T288" s="601">
        <v>0</v>
      </c>
      <c r="U288" s="601">
        <v>0</v>
      </c>
      <c r="V288" s="601">
        <v>8814.6</v>
      </c>
      <c r="W288" s="601">
        <v>9094.6200000000008</v>
      </c>
      <c r="X288" s="601">
        <v>0</v>
      </c>
      <c r="Y288" s="601">
        <v>0</v>
      </c>
      <c r="Z288" s="601">
        <v>0</v>
      </c>
      <c r="AA288" s="601">
        <v>0</v>
      </c>
      <c r="AB288" s="601">
        <v>0</v>
      </c>
      <c r="AC288" s="601">
        <v>0</v>
      </c>
      <c r="AD288" s="601">
        <v>0</v>
      </c>
      <c r="AE288" s="601">
        <v>0</v>
      </c>
      <c r="AF288" s="601">
        <v>0</v>
      </c>
      <c r="AG288" s="601">
        <v>0</v>
      </c>
      <c r="AH288" s="601">
        <v>0</v>
      </c>
      <c r="AI288" s="707">
        <v>0</v>
      </c>
      <c r="AJ288" s="601">
        <v>0</v>
      </c>
      <c r="AK288" s="601">
        <v>0</v>
      </c>
      <c r="AL288" s="601">
        <v>0</v>
      </c>
      <c r="AM288" s="601">
        <v>0</v>
      </c>
      <c r="AN288" s="601">
        <v>0</v>
      </c>
      <c r="AO288" s="601">
        <v>0</v>
      </c>
      <c r="AP288" s="601">
        <v>0</v>
      </c>
      <c r="AQ288" s="601">
        <v>0</v>
      </c>
      <c r="AR288" s="601">
        <v>0</v>
      </c>
      <c r="AS288" s="601">
        <v>0</v>
      </c>
      <c r="AT288" s="601">
        <v>0</v>
      </c>
      <c r="AU288" s="601">
        <v>0</v>
      </c>
      <c r="AV288" s="602">
        <v>5150.12</v>
      </c>
      <c r="AW288" s="602">
        <v>5237.68</v>
      </c>
      <c r="AX288" s="602">
        <v>5468.5199999999995</v>
      </c>
      <c r="AY288" s="602">
        <v>5611.7999999999993</v>
      </c>
      <c r="AZ288" s="602">
        <v>5548.1200000000008</v>
      </c>
      <c r="BA288" s="602">
        <v>5309.32</v>
      </c>
      <c r="BB288" s="707">
        <v>5238.84</v>
      </c>
      <c r="BC288" s="602">
        <v>0</v>
      </c>
      <c r="BD288" s="602">
        <v>0</v>
      </c>
      <c r="BE288" s="602">
        <v>0</v>
      </c>
      <c r="BF288" s="602">
        <v>0</v>
      </c>
      <c r="BG288" s="602">
        <v>0</v>
      </c>
      <c r="BH288" s="602">
        <v>11752.8</v>
      </c>
      <c r="BI288" s="602">
        <v>12246.949999999999</v>
      </c>
      <c r="BJ288" s="602">
        <v>0</v>
      </c>
      <c r="BK288" s="602">
        <v>0</v>
      </c>
      <c r="BL288" s="602">
        <v>0</v>
      </c>
      <c r="BM288" s="602">
        <v>0</v>
      </c>
      <c r="BN288" s="602">
        <v>0</v>
      </c>
      <c r="BO288" s="602">
        <v>7347.08</v>
      </c>
      <c r="BP288" s="602">
        <v>7776.9199999999992</v>
      </c>
      <c r="BQ288" s="602">
        <v>8453.52</v>
      </c>
      <c r="BR288" s="602">
        <v>8732.1200000000008</v>
      </c>
      <c r="BS288" s="602">
        <v>8250.5400000000009</v>
      </c>
      <c r="BT288" s="602">
        <v>8644.56</v>
      </c>
      <c r="BU288" s="707">
        <v>8393.14</v>
      </c>
      <c r="BV288" s="602">
        <v>0</v>
      </c>
      <c r="BW288" s="602">
        <v>0</v>
      </c>
      <c r="BX288" s="602">
        <v>0</v>
      </c>
      <c r="BY288" s="602">
        <v>0</v>
      </c>
      <c r="BZ288" s="602">
        <v>0</v>
      </c>
      <c r="CA288" s="602">
        <v>17475.800000000003</v>
      </c>
      <c r="CB288" s="602">
        <v>19056.460000000003</v>
      </c>
      <c r="CC288" s="602">
        <v>0</v>
      </c>
      <c r="CD288" s="602">
        <v>0</v>
      </c>
      <c r="CE288" s="602">
        <v>0</v>
      </c>
      <c r="CF288" s="602">
        <v>0</v>
      </c>
      <c r="CG288" s="602">
        <v>0</v>
      </c>
      <c r="CH288" s="602">
        <v>0</v>
      </c>
      <c r="CI288" s="602">
        <v>0</v>
      </c>
      <c r="CJ288" s="602">
        <v>0</v>
      </c>
      <c r="CK288" s="602">
        <v>0</v>
      </c>
      <c r="CL288" s="602">
        <v>0</v>
      </c>
      <c r="CM288" s="602">
        <v>0</v>
      </c>
      <c r="CN288" s="707">
        <v>0</v>
      </c>
      <c r="CO288" s="602">
        <v>0</v>
      </c>
      <c r="CP288" s="602">
        <v>0</v>
      </c>
      <c r="CQ288" s="602">
        <v>0</v>
      </c>
      <c r="CR288" s="602">
        <v>0</v>
      </c>
      <c r="CS288" s="602">
        <v>0</v>
      </c>
      <c r="CT288" s="602">
        <v>0</v>
      </c>
      <c r="CU288" s="602">
        <v>0</v>
      </c>
      <c r="CV288" s="602">
        <v>0</v>
      </c>
      <c r="CW288" s="602">
        <v>0</v>
      </c>
      <c r="CX288" s="602">
        <v>0</v>
      </c>
      <c r="CY288" s="602">
        <v>0</v>
      </c>
      <c r="CZ288" s="602">
        <v>0</v>
      </c>
    </row>
    <row r="289" spans="1:104" x14ac:dyDescent="0.25">
      <c r="A289" s="183">
        <v>5126</v>
      </c>
      <c r="B289" s="183">
        <v>675680</v>
      </c>
      <c r="C289" s="27">
        <v>1026709</v>
      </c>
      <c r="D289" s="14">
        <v>1750770749</v>
      </c>
      <c r="F289" s="27" t="s">
        <v>1298</v>
      </c>
      <c r="G289" s="12" t="s">
        <v>967</v>
      </c>
      <c r="H289" s="27" t="s">
        <v>1295</v>
      </c>
      <c r="I289" s="12" t="s">
        <v>968</v>
      </c>
      <c r="J289" s="601">
        <v>0</v>
      </c>
      <c r="K289" s="601">
        <v>0</v>
      </c>
      <c r="L289" s="601">
        <v>0</v>
      </c>
      <c r="M289" s="601">
        <v>0</v>
      </c>
      <c r="N289" s="601">
        <v>0</v>
      </c>
      <c r="O289" s="601">
        <v>0</v>
      </c>
      <c r="P289" s="707">
        <v>0</v>
      </c>
      <c r="Q289" s="601">
        <v>0</v>
      </c>
      <c r="R289" s="601">
        <v>0</v>
      </c>
      <c r="S289" s="601">
        <v>0</v>
      </c>
      <c r="T289" s="601">
        <v>0</v>
      </c>
      <c r="U289" s="601">
        <v>0</v>
      </c>
      <c r="V289" s="601">
        <v>0</v>
      </c>
      <c r="W289" s="601">
        <v>0</v>
      </c>
      <c r="X289" s="601">
        <v>0</v>
      </c>
      <c r="Y289" s="601">
        <v>0</v>
      </c>
      <c r="Z289" s="601">
        <v>0</v>
      </c>
      <c r="AA289" s="601">
        <v>0</v>
      </c>
      <c r="AB289" s="601">
        <v>0</v>
      </c>
      <c r="AC289" s="601">
        <v>0</v>
      </c>
      <c r="AD289" s="601">
        <v>0</v>
      </c>
      <c r="AE289" s="601">
        <v>0</v>
      </c>
      <c r="AF289" s="601">
        <v>0</v>
      </c>
      <c r="AG289" s="601">
        <v>0</v>
      </c>
      <c r="AH289" s="601">
        <v>0</v>
      </c>
      <c r="AI289" s="707">
        <v>0</v>
      </c>
      <c r="AJ289" s="601">
        <v>0</v>
      </c>
      <c r="AK289" s="601">
        <v>0</v>
      </c>
      <c r="AL289" s="601">
        <v>0</v>
      </c>
      <c r="AM289" s="601">
        <v>0</v>
      </c>
      <c r="AN289" s="601">
        <v>0</v>
      </c>
      <c r="AO289" s="601">
        <v>0</v>
      </c>
      <c r="AP289" s="601">
        <v>0</v>
      </c>
      <c r="AQ289" s="601">
        <v>0</v>
      </c>
      <c r="AR289" s="601">
        <v>0</v>
      </c>
      <c r="AS289" s="601">
        <v>0</v>
      </c>
      <c r="AT289" s="601">
        <v>0</v>
      </c>
      <c r="AU289" s="601">
        <v>0</v>
      </c>
      <c r="AV289" s="602">
        <v>34700.82</v>
      </c>
      <c r="AW289" s="602">
        <v>35935.350000000006</v>
      </c>
      <c r="AX289" s="602">
        <v>39007.32</v>
      </c>
      <c r="AY289" s="602">
        <v>39150.870000000003</v>
      </c>
      <c r="AZ289" s="602">
        <v>38509.68</v>
      </c>
      <c r="BA289" s="602">
        <v>37485.69</v>
      </c>
      <c r="BB289" s="707">
        <v>38779.01</v>
      </c>
      <c r="BC289" s="602">
        <v>0</v>
      </c>
      <c r="BD289" s="602">
        <v>0</v>
      </c>
      <c r="BE289" s="602">
        <v>0</v>
      </c>
      <c r="BF289" s="602">
        <v>0</v>
      </c>
      <c r="BG289" s="602">
        <v>0</v>
      </c>
      <c r="BH289" s="602">
        <v>104029.56</v>
      </c>
      <c r="BI289" s="602">
        <v>109706.32</v>
      </c>
      <c r="BJ289" s="602">
        <v>0</v>
      </c>
      <c r="BK289" s="602">
        <v>0</v>
      </c>
      <c r="BL289" s="602">
        <v>0</v>
      </c>
      <c r="BM289" s="602">
        <v>0</v>
      </c>
      <c r="BN289" s="602">
        <v>0</v>
      </c>
      <c r="BO289" s="602">
        <v>21542.07</v>
      </c>
      <c r="BP289" s="602">
        <v>21781.32</v>
      </c>
      <c r="BQ289" s="602">
        <v>24690.600000000002</v>
      </c>
      <c r="BR289" s="602">
        <v>24432.21</v>
      </c>
      <c r="BS289" s="602">
        <v>23934.57</v>
      </c>
      <c r="BT289" s="602">
        <v>22939.29</v>
      </c>
      <c r="BU289" s="707">
        <v>23210.239999999998</v>
      </c>
      <c r="BV289" s="602">
        <v>0</v>
      </c>
      <c r="BW289" s="602">
        <v>0</v>
      </c>
      <c r="BX289" s="602">
        <v>0</v>
      </c>
      <c r="BY289" s="602">
        <v>0</v>
      </c>
      <c r="BZ289" s="602">
        <v>0</v>
      </c>
      <c r="CA289" s="602">
        <v>64531.560000000005</v>
      </c>
      <c r="CB289" s="602">
        <v>67938</v>
      </c>
      <c r="CC289" s="602">
        <v>0</v>
      </c>
      <c r="CD289" s="602">
        <v>0</v>
      </c>
      <c r="CE289" s="602">
        <v>0</v>
      </c>
      <c r="CF289" s="602">
        <v>0</v>
      </c>
      <c r="CG289" s="602">
        <v>0</v>
      </c>
      <c r="CH289" s="602">
        <v>0</v>
      </c>
      <c r="CI289" s="602">
        <v>0</v>
      </c>
      <c r="CJ289" s="602">
        <v>0</v>
      </c>
      <c r="CK289" s="602">
        <v>0</v>
      </c>
      <c r="CL289" s="602">
        <v>0</v>
      </c>
      <c r="CM289" s="602">
        <v>0</v>
      </c>
      <c r="CN289" s="707">
        <v>0</v>
      </c>
      <c r="CO289" s="602">
        <v>0</v>
      </c>
      <c r="CP289" s="602">
        <v>0</v>
      </c>
      <c r="CQ289" s="602">
        <v>0</v>
      </c>
      <c r="CR289" s="602">
        <v>0</v>
      </c>
      <c r="CS289" s="602">
        <v>0</v>
      </c>
      <c r="CT289" s="602">
        <v>0</v>
      </c>
      <c r="CU289" s="602">
        <v>0</v>
      </c>
      <c r="CV289" s="602">
        <v>0</v>
      </c>
      <c r="CW289" s="602">
        <v>0</v>
      </c>
      <c r="CX289" s="602">
        <v>0</v>
      </c>
      <c r="CY289" s="602">
        <v>0</v>
      </c>
      <c r="CZ289" s="602">
        <v>0</v>
      </c>
    </row>
    <row r="290" spans="1:104" x14ac:dyDescent="0.25">
      <c r="A290" s="183">
        <v>4900</v>
      </c>
      <c r="B290" s="183">
        <v>675681</v>
      </c>
      <c r="C290" s="27">
        <v>490001</v>
      </c>
      <c r="D290" s="14">
        <v>1609945708</v>
      </c>
      <c r="F290" s="27" t="s">
        <v>1258</v>
      </c>
      <c r="G290" s="12" t="s">
        <v>294</v>
      </c>
      <c r="H290" s="27" t="s">
        <v>1354</v>
      </c>
      <c r="I290" s="12" t="s">
        <v>295</v>
      </c>
      <c r="J290" s="601">
        <v>4760.55</v>
      </c>
      <c r="K290" s="601">
        <v>4930.95</v>
      </c>
      <c r="L290" s="601">
        <v>5163.12</v>
      </c>
      <c r="M290" s="601">
        <v>5024.67</v>
      </c>
      <c r="N290" s="601">
        <v>4984.2</v>
      </c>
      <c r="O290" s="601">
        <v>4977.8099999999995</v>
      </c>
      <c r="P290" s="707">
        <v>4986.87</v>
      </c>
      <c r="Q290" s="601">
        <v>0</v>
      </c>
      <c r="R290" s="601">
        <v>0</v>
      </c>
      <c r="S290" s="601">
        <v>0</v>
      </c>
      <c r="T290" s="601">
        <v>0</v>
      </c>
      <c r="U290" s="601">
        <v>0</v>
      </c>
      <c r="V290" s="601">
        <v>10879.439999999999</v>
      </c>
      <c r="W290" s="601">
        <v>11044.14</v>
      </c>
      <c r="X290" s="601">
        <v>0</v>
      </c>
      <c r="Y290" s="601">
        <v>0</v>
      </c>
      <c r="Z290" s="601">
        <v>0</v>
      </c>
      <c r="AA290" s="601">
        <v>0</v>
      </c>
      <c r="AB290" s="601">
        <v>0</v>
      </c>
      <c r="AC290" s="601">
        <v>0</v>
      </c>
      <c r="AD290" s="601">
        <v>0</v>
      </c>
      <c r="AE290" s="601">
        <v>0</v>
      </c>
      <c r="AF290" s="601">
        <v>0</v>
      </c>
      <c r="AG290" s="601">
        <v>0</v>
      </c>
      <c r="AH290" s="601">
        <v>0</v>
      </c>
      <c r="AI290" s="707">
        <v>0</v>
      </c>
      <c r="AJ290" s="601">
        <v>0</v>
      </c>
      <c r="AK290" s="601">
        <v>0</v>
      </c>
      <c r="AL290" s="601">
        <v>0</v>
      </c>
      <c r="AM290" s="601">
        <v>0</v>
      </c>
      <c r="AN290" s="601">
        <v>0</v>
      </c>
      <c r="AO290" s="601">
        <v>0</v>
      </c>
      <c r="AP290" s="601">
        <v>0</v>
      </c>
      <c r="AQ290" s="601">
        <v>0</v>
      </c>
      <c r="AR290" s="601">
        <v>0</v>
      </c>
      <c r="AS290" s="601">
        <v>0</v>
      </c>
      <c r="AT290" s="601">
        <v>0</v>
      </c>
      <c r="AU290" s="601">
        <v>0</v>
      </c>
      <c r="AV290" s="602">
        <v>0</v>
      </c>
      <c r="AW290" s="602">
        <v>0</v>
      </c>
      <c r="AX290" s="602">
        <v>0</v>
      </c>
      <c r="AY290" s="602">
        <v>0</v>
      </c>
      <c r="AZ290" s="602">
        <v>0</v>
      </c>
      <c r="BA290" s="602">
        <v>0</v>
      </c>
      <c r="BB290" s="707">
        <v>0</v>
      </c>
      <c r="BC290" s="602">
        <v>0</v>
      </c>
      <c r="BD290" s="602">
        <v>0</v>
      </c>
      <c r="BE290" s="602">
        <v>0</v>
      </c>
      <c r="BF290" s="602">
        <v>0</v>
      </c>
      <c r="BG290" s="602">
        <v>0</v>
      </c>
      <c r="BH290" s="602">
        <v>0</v>
      </c>
      <c r="BI290" s="602">
        <v>0</v>
      </c>
      <c r="BJ290" s="602">
        <v>0</v>
      </c>
      <c r="BK290" s="602">
        <v>0</v>
      </c>
      <c r="BL290" s="602">
        <v>0</v>
      </c>
      <c r="BM290" s="602">
        <v>0</v>
      </c>
      <c r="BN290" s="602">
        <v>0</v>
      </c>
      <c r="BO290" s="602">
        <v>5303.7</v>
      </c>
      <c r="BP290" s="602">
        <v>5446.41</v>
      </c>
      <c r="BQ290" s="602">
        <v>5827.68</v>
      </c>
      <c r="BR290" s="602">
        <v>5799.99</v>
      </c>
      <c r="BS290" s="602">
        <v>5787.2099999999991</v>
      </c>
      <c r="BT290" s="602">
        <v>5710.53</v>
      </c>
      <c r="BU290" s="707">
        <v>5700.63</v>
      </c>
      <c r="BV290" s="602">
        <v>0</v>
      </c>
      <c r="BW290" s="602">
        <v>0</v>
      </c>
      <c r="BX290" s="602">
        <v>0</v>
      </c>
      <c r="BY290" s="602">
        <v>0</v>
      </c>
      <c r="BZ290" s="602">
        <v>0</v>
      </c>
      <c r="CA290" s="602">
        <v>12141.48</v>
      </c>
      <c r="CB290" s="602">
        <v>12746.95</v>
      </c>
      <c r="CC290" s="602">
        <v>0</v>
      </c>
      <c r="CD290" s="602">
        <v>0</v>
      </c>
      <c r="CE290" s="602">
        <v>0</v>
      </c>
      <c r="CF290" s="602">
        <v>0</v>
      </c>
      <c r="CG290" s="602">
        <v>0</v>
      </c>
      <c r="CH290" s="602">
        <v>0</v>
      </c>
      <c r="CI290" s="602">
        <v>0</v>
      </c>
      <c r="CJ290" s="602">
        <v>0</v>
      </c>
      <c r="CK290" s="602">
        <v>0</v>
      </c>
      <c r="CL290" s="602">
        <v>0</v>
      </c>
      <c r="CM290" s="602">
        <v>0</v>
      </c>
      <c r="CN290" s="707">
        <v>0</v>
      </c>
      <c r="CO290" s="602">
        <v>0</v>
      </c>
      <c r="CP290" s="602">
        <v>0</v>
      </c>
      <c r="CQ290" s="602">
        <v>0</v>
      </c>
      <c r="CR290" s="602">
        <v>0</v>
      </c>
      <c r="CS290" s="602">
        <v>0</v>
      </c>
      <c r="CT290" s="602">
        <v>0</v>
      </c>
      <c r="CU290" s="602">
        <v>0</v>
      </c>
      <c r="CV290" s="602">
        <v>0</v>
      </c>
      <c r="CW290" s="602">
        <v>0</v>
      </c>
      <c r="CX290" s="602">
        <v>0</v>
      </c>
      <c r="CY290" s="602">
        <v>0</v>
      </c>
      <c r="CZ290" s="602">
        <v>0</v>
      </c>
    </row>
    <row r="291" spans="1:104" x14ac:dyDescent="0.25">
      <c r="A291" s="183">
        <v>4593</v>
      </c>
      <c r="B291" s="183">
        <v>675695</v>
      </c>
      <c r="C291" s="27">
        <v>1026457</v>
      </c>
      <c r="D291" s="14">
        <v>1326141557</v>
      </c>
      <c r="F291" s="27" t="s">
        <v>1277</v>
      </c>
      <c r="G291" s="12" t="s">
        <v>738</v>
      </c>
      <c r="H291" s="27" t="s">
        <v>1371</v>
      </c>
      <c r="I291" s="12" t="s">
        <v>739</v>
      </c>
      <c r="J291" s="601">
        <v>5148</v>
      </c>
      <c r="K291" s="601">
        <v>4482</v>
      </c>
      <c r="L291" s="601">
        <v>5823</v>
      </c>
      <c r="M291" s="601">
        <v>5454</v>
      </c>
      <c r="N291" s="601">
        <v>5490</v>
      </c>
      <c r="O291" s="601">
        <v>5148</v>
      </c>
      <c r="P291" s="707">
        <v>5159.6399999999994</v>
      </c>
      <c r="Q291" s="601">
        <v>0</v>
      </c>
      <c r="R291" s="601">
        <v>0</v>
      </c>
      <c r="S291" s="601">
        <v>0</v>
      </c>
      <c r="T291" s="601">
        <v>0</v>
      </c>
      <c r="U291" s="601">
        <v>0</v>
      </c>
      <c r="V291" s="601">
        <v>14646.010000000002</v>
      </c>
      <c r="W291" s="601">
        <v>15319.080000000004</v>
      </c>
      <c r="X291" s="601">
        <v>0</v>
      </c>
      <c r="Y291" s="601">
        <v>0</v>
      </c>
      <c r="Z291" s="601">
        <v>0</v>
      </c>
      <c r="AA291" s="601">
        <v>0</v>
      </c>
      <c r="AB291" s="601">
        <v>0</v>
      </c>
      <c r="AC291" s="601">
        <v>0</v>
      </c>
      <c r="AD291" s="601">
        <v>0</v>
      </c>
      <c r="AE291" s="601">
        <v>0</v>
      </c>
      <c r="AF291" s="601">
        <v>0</v>
      </c>
      <c r="AG291" s="601">
        <v>0</v>
      </c>
      <c r="AH291" s="601">
        <v>0</v>
      </c>
      <c r="AI291" s="707">
        <v>0</v>
      </c>
      <c r="AJ291" s="601">
        <v>0</v>
      </c>
      <c r="AK291" s="601">
        <v>0</v>
      </c>
      <c r="AL291" s="601">
        <v>0</v>
      </c>
      <c r="AM291" s="601">
        <v>0</v>
      </c>
      <c r="AN291" s="601">
        <v>0</v>
      </c>
      <c r="AO291" s="601">
        <v>0</v>
      </c>
      <c r="AP291" s="601">
        <v>0</v>
      </c>
      <c r="AQ291" s="601">
        <v>0</v>
      </c>
      <c r="AR291" s="601">
        <v>0</v>
      </c>
      <c r="AS291" s="601">
        <v>0</v>
      </c>
      <c r="AT291" s="601">
        <v>0</v>
      </c>
      <c r="AU291" s="601">
        <v>0</v>
      </c>
      <c r="AV291" s="602">
        <v>5688</v>
      </c>
      <c r="AW291" s="602">
        <v>5031</v>
      </c>
      <c r="AX291" s="602">
        <v>6246</v>
      </c>
      <c r="AY291" s="602">
        <v>6363</v>
      </c>
      <c r="AZ291" s="602">
        <v>6210</v>
      </c>
      <c r="BA291" s="602">
        <v>6282</v>
      </c>
      <c r="BB291" s="707">
        <v>5999.8399999999992</v>
      </c>
      <c r="BC291" s="602">
        <v>0</v>
      </c>
      <c r="BD291" s="602">
        <v>0</v>
      </c>
      <c r="BE291" s="602">
        <v>0</v>
      </c>
      <c r="BF291" s="602">
        <v>0</v>
      </c>
      <c r="BG291" s="602">
        <v>0</v>
      </c>
      <c r="BH291" s="602">
        <v>16079.050000000001</v>
      </c>
      <c r="BI291" s="602">
        <v>17947.150000000001</v>
      </c>
      <c r="BJ291" s="602">
        <v>0</v>
      </c>
      <c r="BK291" s="602">
        <v>0</v>
      </c>
      <c r="BL291" s="602">
        <v>0</v>
      </c>
      <c r="BM291" s="602">
        <v>0</v>
      </c>
      <c r="BN291" s="602">
        <v>0</v>
      </c>
      <c r="BO291" s="602">
        <v>0</v>
      </c>
      <c r="BP291" s="602">
        <v>0</v>
      </c>
      <c r="BQ291" s="602">
        <v>0</v>
      </c>
      <c r="BR291" s="602">
        <v>0</v>
      </c>
      <c r="BS291" s="602">
        <v>0</v>
      </c>
      <c r="BT291" s="602">
        <v>0</v>
      </c>
      <c r="BU291" s="707">
        <v>0</v>
      </c>
      <c r="BV291" s="602">
        <v>0</v>
      </c>
      <c r="BW291" s="602">
        <v>0</v>
      </c>
      <c r="BX291" s="602">
        <v>0</v>
      </c>
      <c r="BY291" s="602">
        <v>0</v>
      </c>
      <c r="BZ291" s="602">
        <v>0</v>
      </c>
      <c r="CA291" s="602">
        <v>0</v>
      </c>
      <c r="CB291" s="602">
        <v>0</v>
      </c>
      <c r="CC291" s="602">
        <v>0</v>
      </c>
      <c r="CD291" s="602">
        <v>0</v>
      </c>
      <c r="CE291" s="602">
        <v>0</v>
      </c>
      <c r="CF291" s="602">
        <v>0</v>
      </c>
      <c r="CG291" s="602">
        <v>0</v>
      </c>
      <c r="CH291" s="602">
        <v>6192</v>
      </c>
      <c r="CI291" s="602">
        <v>5535</v>
      </c>
      <c r="CJ291" s="602">
        <v>7074</v>
      </c>
      <c r="CK291" s="602">
        <v>6678</v>
      </c>
      <c r="CL291" s="602">
        <v>6579</v>
      </c>
      <c r="CM291" s="602">
        <v>6894</v>
      </c>
      <c r="CN291" s="707">
        <v>6217.9599999999991</v>
      </c>
      <c r="CO291" s="602">
        <v>0</v>
      </c>
      <c r="CP291" s="602">
        <v>0</v>
      </c>
      <c r="CQ291" s="602">
        <v>0</v>
      </c>
      <c r="CR291" s="602">
        <v>0</v>
      </c>
      <c r="CS291" s="602">
        <v>0</v>
      </c>
      <c r="CT291" s="602">
        <v>17819.169999999998</v>
      </c>
      <c r="CU291" s="602">
        <v>19183.23</v>
      </c>
      <c r="CV291" s="602">
        <v>0</v>
      </c>
      <c r="CW291" s="602">
        <v>0</v>
      </c>
      <c r="CX291" s="602">
        <v>0</v>
      </c>
      <c r="CY291" s="602">
        <v>0</v>
      </c>
      <c r="CZ291" s="602">
        <v>0</v>
      </c>
    </row>
    <row r="292" spans="1:104" x14ac:dyDescent="0.25">
      <c r="A292" s="183">
        <v>4501</v>
      </c>
      <c r="B292" s="183">
        <v>675700</v>
      </c>
      <c r="C292" s="27">
        <v>1026275</v>
      </c>
      <c r="D292" s="14">
        <v>1396144770</v>
      </c>
      <c r="F292" s="27" t="s">
        <v>1279</v>
      </c>
      <c r="G292" s="12" t="s">
        <v>696</v>
      </c>
      <c r="H292" s="27" t="s">
        <v>1349</v>
      </c>
      <c r="I292" s="12" t="s">
        <v>697</v>
      </c>
      <c r="J292" s="601">
        <v>13523.44</v>
      </c>
      <c r="K292" s="601">
        <v>13242.180000000002</v>
      </c>
      <c r="L292" s="601">
        <v>14935.480000000001</v>
      </c>
      <c r="M292" s="601">
        <v>15377.460000000001</v>
      </c>
      <c r="N292" s="601">
        <v>14550.900000000001</v>
      </c>
      <c r="O292" s="601">
        <v>15021.580000000002</v>
      </c>
      <c r="P292" s="707">
        <v>14298.34</v>
      </c>
      <c r="Q292" s="601">
        <v>0</v>
      </c>
      <c r="R292" s="601">
        <v>0</v>
      </c>
      <c r="S292" s="601">
        <v>0</v>
      </c>
      <c r="T292" s="601">
        <v>0</v>
      </c>
      <c r="U292" s="601">
        <v>0</v>
      </c>
      <c r="V292" s="601">
        <v>22012.95</v>
      </c>
      <c r="W292" s="601">
        <v>23874.47</v>
      </c>
      <c r="X292" s="601">
        <v>0</v>
      </c>
      <c r="Y292" s="601">
        <v>0</v>
      </c>
      <c r="Z292" s="601">
        <v>0</v>
      </c>
      <c r="AA292" s="601">
        <v>0</v>
      </c>
      <c r="AB292" s="601">
        <v>0</v>
      </c>
      <c r="AC292" s="601">
        <v>0</v>
      </c>
      <c r="AD292" s="601">
        <v>0</v>
      </c>
      <c r="AE292" s="601">
        <v>0</v>
      </c>
      <c r="AF292" s="601">
        <v>0</v>
      </c>
      <c r="AG292" s="601">
        <v>0</v>
      </c>
      <c r="AH292" s="601">
        <v>0</v>
      </c>
      <c r="AI292" s="707">
        <v>0</v>
      </c>
      <c r="AJ292" s="601">
        <v>0</v>
      </c>
      <c r="AK292" s="601">
        <v>0</v>
      </c>
      <c r="AL292" s="601">
        <v>0</v>
      </c>
      <c r="AM292" s="601">
        <v>0</v>
      </c>
      <c r="AN292" s="601">
        <v>0</v>
      </c>
      <c r="AO292" s="601">
        <v>0</v>
      </c>
      <c r="AP292" s="601">
        <v>0</v>
      </c>
      <c r="AQ292" s="601">
        <v>0</v>
      </c>
      <c r="AR292" s="601">
        <v>0</v>
      </c>
      <c r="AS292" s="601">
        <v>0</v>
      </c>
      <c r="AT292" s="601">
        <v>0</v>
      </c>
      <c r="AU292" s="601">
        <v>0</v>
      </c>
      <c r="AV292" s="602">
        <v>8661.66</v>
      </c>
      <c r="AW292" s="602">
        <v>8368.92</v>
      </c>
      <c r="AX292" s="602">
        <v>9511.18</v>
      </c>
      <c r="AY292" s="602">
        <v>9585.7999999999993</v>
      </c>
      <c r="AZ292" s="602">
        <v>9201.2199999999993</v>
      </c>
      <c r="BA292" s="602">
        <v>8799.42</v>
      </c>
      <c r="BB292" s="707">
        <v>8787.94</v>
      </c>
      <c r="BC292" s="602">
        <v>0</v>
      </c>
      <c r="BD292" s="602">
        <v>0</v>
      </c>
      <c r="BE292" s="602">
        <v>0</v>
      </c>
      <c r="BF292" s="602">
        <v>0</v>
      </c>
      <c r="BG292" s="602">
        <v>0</v>
      </c>
      <c r="BH292" s="602">
        <v>14010.719999999998</v>
      </c>
      <c r="BI292" s="602">
        <v>14653.24</v>
      </c>
      <c r="BJ292" s="602">
        <v>0</v>
      </c>
      <c r="BK292" s="602">
        <v>0</v>
      </c>
      <c r="BL292" s="602">
        <v>0</v>
      </c>
      <c r="BM292" s="602">
        <v>0</v>
      </c>
      <c r="BN292" s="602">
        <v>0</v>
      </c>
      <c r="BO292" s="602">
        <v>0</v>
      </c>
      <c r="BP292" s="602">
        <v>0</v>
      </c>
      <c r="BQ292" s="602">
        <v>0</v>
      </c>
      <c r="BR292" s="602">
        <v>0</v>
      </c>
      <c r="BS292" s="602">
        <v>0</v>
      </c>
      <c r="BT292" s="602">
        <v>0</v>
      </c>
      <c r="BU292" s="707">
        <v>0</v>
      </c>
      <c r="BV292" s="602">
        <v>0</v>
      </c>
      <c r="BW292" s="602">
        <v>0</v>
      </c>
      <c r="BX292" s="602">
        <v>0</v>
      </c>
      <c r="BY292" s="602">
        <v>0</v>
      </c>
      <c r="BZ292" s="602">
        <v>0</v>
      </c>
      <c r="CA292" s="602">
        <v>0</v>
      </c>
      <c r="CB292" s="602">
        <v>0</v>
      </c>
      <c r="CC292" s="602">
        <v>0</v>
      </c>
      <c r="CD292" s="602">
        <v>0</v>
      </c>
      <c r="CE292" s="602">
        <v>0</v>
      </c>
      <c r="CF292" s="602">
        <v>0</v>
      </c>
      <c r="CG292" s="602">
        <v>0</v>
      </c>
      <c r="CH292" s="602">
        <v>18919.04</v>
      </c>
      <c r="CI292" s="602">
        <v>19332.320000000003</v>
      </c>
      <c r="CJ292" s="602">
        <v>21817.74</v>
      </c>
      <c r="CK292" s="602">
        <v>21938.28</v>
      </c>
      <c r="CL292" s="602">
        <v>21611.100000000002</v>
      </c>
      <c r="CM292" s="602">
        <v>21570.92</v>
      </c>
      <c r="CN292" s="707">
        <v>21100.240000000002</v>
      </c>
      <c r="CO292" s="602">
        <v>0</v>
      </c>
      <c r="CP292" s="602">
        <v>0</v>
      </c>
      <c r="CQ292" s="602">
        <v>0</v>
      </c>
      <c r="CR292" s="602">
        <v>0</v>
      </c>
      <c r="CS292" s="602">
        <v>0</v>
      </c>
      <c r="CT292" s="602">
        <v>31708.949999999993</v>
      </c>
      <c r="CU292" s="602">
        <v>34587.449999999997</v>
      </c>
      <c r="CV292" s="602">
        <v>0</v>
      </c>
      <c r="CW292" s="602">
        <v>0</v>
      </c>
      <c r="CX292" s="602">
        <v>0</v>
      </c>
      <c r="CY292" s="602">
        <v>0</v>
      </c>
      <c r="CZ292" s="602">
        <v>0</v>
      </c>
    </row>
    <row r="293" spans="1:104" x14ac:dyDescent="0.25">
      <c r="A293" s="183">
        <v>5148</v>
      </c>
      <c r="B293" s="183">
        <v>675702</v>
      </c>
      <c r="C293" s="27">
        <v>1026710</v>
      </c>
      <c r="D293" s="14">
        <v>1144619701</v>
      </c>
      <c r="F293" s="27" t="s">
        <v>1298</v>
      </c>
      <c r="G293" s="12" t="s">
        <v>981</v>
      </c>
      <c r="H293" s="27" t="s">
        <v>1295</v>
      </c>
      <c r="I293" s="12" t="s">
        <v>982</v>
      </c>
      <c r="J293" s="601">
        <v>0</v>
      </c>
      <c r="K293" s="601">
        <v>0</v>
      </c>
      <c r="L293" s="601">
        <v>0</v>
      </c>
      <c r="M293" s="601">
        <v>0</v>
      </c>
      <c r="N293" s="601">
        <v>0</v>
      </c>
      <c r="O293" s="601">
        <v>0</v>
      </c>
      <c r="P293" s="707">
        <v>0</v>
      </c>
      <c r="Q293" s="601">
        <v>0</v>
      </c>
      <c r="R293" s="601">
        <v>0</v>
      </c>
      <c r="S293" s="601">
        <v>0</v>
      </c>
      <c r="T293" s="601">
        <v>0</v>
      </c>
      <c r="U293" s="601">
        <v>0</v>
      </c>
      <c r="V293" s="601">
        <v>0</v>
      </c>
      <c r="W293" s="601">
        <v>0</v>
      </c>
      <c r="X293" s="601">
        <v>0</v>
      </c>
      <c r="Y293" s="601">
        <v>0</v>
      </c>
      <c r="Z293" s="601">
        <v>0</v>
      </c>
      <c r="AA293" s="601">
        <v>0</v>
      </c>
      <c r="AB293" s="601">
        <v>0</v>
      </c>
      <c r="AC293" s="601">
        <v>0</v>
      </c>
      <c r="AD293" s="601">
        <v>0</v>
      </c>
      <c r="AE293" s="601">
        <v>0</v>
      </c>
      <c r="AF293" s="601">
        <v>0</v>
      </c>
      <c r="AG293" s="601">
        <v>0</v>
      </c>
      <c r="AH293" s="601">
        <v>0</v>
      </c>
      <c r="AI293" s="707">
        <v>0</v>
      </c>
      <c r="AJ293" s="601">
        <v>0</v>
      </c>
      <c r="AK293" s="601">
        <v>0</v>
      </c>
      <c r="AL293" s="601">
        <v>0</v>
      </c>
      <c r="AM293" s="601">
        <v>0</v>
      </c>
      <c r="AN293" s="601">
        <v>0</v>
      </c>
      <c r="AO293" s="601">
        <v>0</v>
      </c>
      <c r="AP293" s="601">
        <v>0</v>
      </c>
      <c r="AQ293" s="601">
        <v>0</v>
      </c>
      <c r="AR293" s="601">
        <v>0</v>
      </c>
      <c r="AS293" s="601">
        <v>0</v>
      </c>
      <c r="AT293" s="601">
        <v>0</v>
      </c>
      <c r="AU293" s="601">
        <v>0</v>
      </c>
      <c r="AV293" s="602">
        <v>35135.939999999995</v>
      </c>
      <c r="AW293" s="602">
        <v>36385.949999999997</v>
      </c>
      <c r="AX293" s="602">
        <v>39496.439999999995</v>
      </c>
      <c r="AY293" s="602">
        <v>39641.79</v>
      </c>
      <c r="AZ293" s="602">
        <v>38992.559999999998</v>
      </c>
      <c r="BA293" s="602">
        <v>37955.730000000003</v>
      </c>
      <c r="BB293" s="707">
        <v>39263.450000000004</v>
      </c>
      <c r="BC293" s="602">
        <v>0</v>
      </c>
      <c r="BD293" s="602">
        <v>0</v>
      </c>
      <c r="BE293" s="602">
        <v>0</v>
      </c>
      <c r="BF293" s="602">
        <v>0</v>
      </c>
      <c r="BG293" s="602">
        <v>0</v>
      </c>
      <c r="BH293" s="602">
        <v>105175.26000000002</v>
      </c>
      <c r="BI293" s="602">
        <v>64422</v>
      </c>
      <c r="BJ293" s="602">
        <v>0</v>
      </c>
      <c r="BK293" s="602">
        <v>0</v>
      </c>
      <c r="BL293" s="602">
        <v>0</v>
      </c>
      <c r="BM293" s="602">
        <v>0</v>
      </c>
      <c r="BN293" s="602">
        <v>0</v>
      </c>
      <c r="BO293" s="602">
        <v>21812.19</v>
      </c>
      <c r="BP293" s="602">
        <v>22054.44</v>
      </c>
      <c r="BQ293" s="602">
        <v>25000.2</v>
      </c>
      <c r="BR293" s="602">
        <v>24738.57</v>
      </c>
      <c r="BS293" s="602">
        <v>24234.69</v>
      </c>
      <c r="BT293" s="602">
        <v>23226.93</v>
      </c>
      <c r="BU293" s="707">
        <v>23500.160000000003</v>
      </c>
      <c r="BV293" s="602">
        <v>0</v>
      </c>
      <c r="BW293" s="602">
        <v>0</v>
      </c>
      <c r="BX293" s="602">
        <v>0</v>
      </c>
      <c r="BY293" s="602">
        <v>0</v>
      </c>
      <c r="BZ293" s="602">
        <v>0</v>
      </c>
      <c r="CA293" s="602">
        <v>65242.259999999995</v>
      </c>
      <c r="CB293" s="602">
        <v>39825.26</v>
      </c>
      <c r="CC293" s="602">
        <v>0</v>
      </c>
      <c r="CD293" s="602">
        <v>0</v>
      </c>
      <c r="CE293" s="602">
        <v>0</v>
      </c>
      <c r="CF293" s="602">
        <v>0</v>
      </c>
      <c r="CG293" s="602">
        <v>0</v>
      </c>
      <c r="CH293" s="602">
        <v>0</v>
      </c>
      <c r="CI293" s="602">
        <v>0</v>
      </c>
      <c r="CJ293" s="602">
        <v>0</v>
      </c>
      <c r="CK293" s="602">
        <v>0</v>
      </c>
      <c r="CL293" s="602">
        <v>0</v>
      </c>
      <c r="CM293" s="602">
        <v>0</v>
      </c>
      <c r="CN293" s="707">
        <v>0</v>
      </c>
      <c r="CO293" s="602">
        <v>0</v>
      </c>
      <c r="CP293" s="602">
        <v>0</v>
      </c>
      <c r="CQ293" s="602">
        <v>0</v>
      </c>
      <c r="CR293" s="602">
        <v>0</v>
      </c>
      <c r="CS293" s="602">
        <v>0</v>
      </c>
      <c r="CT293" s="602">
        <v>0</v>
      </c>
      <c r="CU293" s="602">
        <v>0</v>
      </c>
      <c r="CV293" s="602">
        <v>0</v>
      </c>
      <c r="CW293" s="602">
        <v>0</v>
      </c>
      <c r="CX293" s="602">
        <v>0</v>
      </c>
      <c r="CY293" s="602">
        <v>0</v>
      </c>
      <c r="CZ293" s="602">
        <v>0</v>
      </c>
    </row>
    <row r="294" spans="1:104" x14ac:dyDescent="0.25">
      <c r="A294" s="183">
        <v>5349</v>
      </c>
      <c r="B294" s="183">
        <v>675703</v>
      </c>
      <c r="C294" s="27">
        <v>1001911</v>
      </c>
      <c r="D294" s="14">
        <v>1407817273</v>
      </c>
      <c r="F294" s="27" t="s">
        <v>1293</v>
      </c>
      <c r="G294" s="12" t="s">
        <v>1111</v>
      </c>
      <c r="H294" s="27" t="s">
        <v>1355</v>
      </c>
      <c r="I294" s="12" t="s">
        <v>1112</v>
      </c>
      <c r="J294" s="601">
        <v>25638.6</v>
      </c>
      <c r="K294" s="601">
        <v>26330.6</v>
      </c>
      <c r="L294" s="601">
        <v>28067.52</v>
      </c>
      <c r="M294" s="601">
        <v>28330.48</v>
      </c>
      <c r="N294" s="601">
        <v>27956.799999999999</v>
      </c>
      <c r="O294" s="601">
        <v>28593.439999999999</v>
      </c>
      <c r="P294" s="707">
        <v>27500.57</v>
      </c>
      <c r="Q294" s="601">
        <v>0</v>
      </c>
      <c r="R294" s="601">
        <v>0</v>
      </c>
      <c r="S294" s="601">
        <v>0</v>
      </c>
      <c r="T294" s="601">
        <v>0</v>
      </c>
      <c r="U294" s="601">
        <v>0</v>
      </c>
      <c r="V294" s="601">
        <v>58870.94000000001</v>
      </c>
      <c r="W294" s="601">
        <v>62785.569999999992</v>
      </c>
      <c r="X294" s="601">
        <v>0</v>
      </c>
      <c r="Y294" s="601">
        <v>0</v>
      </c>
      <c r="Z294" s="601">
        <v>0</v>
      </c>
      <c r="AA294" s="601">
        <v>0</v>
      </c>
      <c r="AB294" s="601">
        <v>0</v>
      </c>
      <c r="AC294" s="601">
        <v>11930.08</v>
      </c>
      <c r="AD294" s="601">
        <v>11999.279999999999</v>
      </c>
      <c r="AE294" s="601">
        <v>12885.039999999999</v>
      </c>
      <c r="AF294" s="601">
        <v>12372.960000000001</v>
      </c>
      <c r="AG294" s="601">
        <v>12303.759999999998</v>
      </c>
      <c r="AH294" s="601">
        <v>12020.04</v>
      </c>
      <c r="AI294" s="707">
        <v>12082.12</v>
      </c>
      <c r="AJ294" s="601">
        <v>0</v>
      </c>
      <c r="AK294" s="601">
        <v>0</v>
      </c>
      <c r="AL294" s="601">
        <v>0</v>
      </c>
      <c r="AM294" s="601">
        <v>0</v>
      </c>
      <c r="AN294" s="601">
        <v>0</v>
      </c>
      <c r="AO294" s="601">
        <v>27078.799999999996</v>
      </c>
      <c r="AP294" s="601">
        <v>27146.080000000002</v>
      </c>
      <c r="AQ294" s="601">
        <v>0</v>
      </c>
      <c r="AR294" s="601">
        <v>0</v>
      </c>
      <c r="AS294" s="601">
        <v>0</v>
      </c>
      <c r="AT294" s="601">
        <v>0</v>
      </c>
      <c r="AU294" s="601">
        <v>0</v>
      </c>
      <c r="AV294" s="602">
        <v>0</v>
      </c>
      <c r="AW294" s="602">
        <v>0</v>
      </c>
      <c r="AX294" s="602">
        <v>0</v>
      </c>
      <c r="AY294" s="602">
        <v>0</v>
      </c>
      <c r="AZ294" s="602">
        <v>0</v>
      </c>
      <c r="BA294" s="602">
        <v>0</v>
      </c>
      <c r="BB294" s="707">
        <v>0</v>
      </c>
      <c r="BC294" s="602">
        <v>0</v>
      </c>
      <c r="BD294" s="602">
        <v>0</v>
      </c>
      <c r="BE294" s="602">
        <v>0</v>
      </c>
      <c r="BF294" s="602">
        <v>0</v>
      </c>
      <c r="BG294" s="602">
        <v>0</v>
      </c>
      <c r="BH294" s="602">
        <v>0</v>
      </c>
      <c r="BI294" s="602">
        <v>0</v>
      </c>
      <c r="BJ294" s="602">
        <v>0</v>
      </c>
      <c r="BK294" s="602">
        <v>0</v>
      </c>
      <c r="BL294" s="602">
        <v>0</v>
      </c>
      <c r="BM294" s="602">
        <v>0</v>
      </c>
      <c r="BN294" s="602">
        <v>0</v>
      </c>
      <c r="BO294" s="602">
        <v>0</v>
      </c>
      <c r="BP294" s="602">
        <v>0</v>
      </c>
      <c r="BQ294" s="602">
        <v>0</v>
      </c>
      <c r="BR294" s="602">
        <v>0</v>
      </c>
      <c r="BS294" s="602">
        <v>0</v>
      </c>
      <c r="BT294" s="602">
        <v>0</v>
      </c>
      <c r="BU294" s="707">
        <v>0</v>
      </c>
      <c r="BV294" s="602">
        <v>0</v>
      </c>
      <c r="BW294" s="602">
        <v>0</v>
      </c>
      <c r="BX294" s="602">
        <v>0</v>
      </c>
      <c r="BY294" s="602">
        <v>0</v>
      </c>
      <c r="BZ294" s="602">
        <v>0</v>
      </c>
      <c r="CA294" s="602">
        <v>0</v>
      </c>
      <c r="CB294" s="602">
        <v>0</v>
      </c>
      <c r="CC294" s="602">
        <v>0</v>
      </c>
      <c r="CD294" s="602">
        <v>0</v>
      </c>
      <c r="CE294" s="602">
        <v>0</v>
      </c>
      <c r="CF294" s="602">
        <v>0</v>
      </c>
      <c r="CG294" s="602">
        <v>0</v>
      </c>
      <c r="CH294" s="602">
        <v>0</v>
      </c>
      <c r="CI294" s="602">
        <v>0</v>
      </c>
      <c r="CJ294" s="602">
        <v>0</v>
      </c>
      <c r="CK294" s="602">
        <v>0</v>
      </c>
      <c r="CL294" s="602">
        <v>0</v>
      </c>
      <c r="CM294" s="602">
        <v>0</v>
      </c>
      <c r="CN294" s="707">
        <v>0</v>
      </c>
      <c r="CO294" s="602">
        <v>0</v>
      </c>
      <c r="CP294" s="602">
        <v>0</v>
      </c>
      <c r="CQ294" s="602">
        <v>0</v>
      </c>
      <c r="CR294" s="602">
        <v>0</v>
      </c>
      <c r="CS294" s="602">
        <v>0</v>
      </c>
      <c r="CT294" s="602">
        <v>0</v>
      </c>
      <c r="CU294" s="602">
        <v>0</v>
      </c>
      <c r="CV294" s="602">
        <v>0</v>
      </c>
      <c r="CW294" s="602">
        <v>0</v>
      </c>
      <c r="CX294" s="602">
        <v>0</v>
      </c>
      <c r="CY294" s="602">
        <v>0</v>
      </c>
      <c r="CZ294" s="602">
        <v>0</v>
      </c>
    </row>
    <row r="295" spans="1:104" x14ac:dyDescent="0.25">
      <c r="A295" s="183">
        <v>4294</v>
      </c>
      <c r="B295" s="183">
        <v>675712</v>
      </c>
      <c r="C295" s="27">
        <v>1026320</v>
      </c>
      <c r="D295" s="14">
        <v>1013310861</v>
      </c>
      <c r="F295" s="27" t="s">
        <v>1274</v>
      </c>
      <c r="G295" s="12" t="s">
        <v>190</v>
      </c>
      <c r="H295" s="27" t="s">
        <v>1355</v>
      </c>
      <c r="I295" s="12" t="s">
        <v>191</v>
      </c>
      <c r="J295" s="601">
        <v>0</v>
      </c>
      <c r="K295" s="601">
        <v>0</v>
      </c>
      <c r="L295" s="601">
        <v>0</v>
      </c>
      <c r="M295" s="601">
        <v>0</v>
      </c>
      <c r="N295" s="601">
        <v>0</v>
      </c>
      <c r="O295" s="601">
        <v>0</v>
      </c>
      <c r="P295" s="707">
        <v>0</v>
      </c>
      <c r="Q295" s="601">
        <v>0</v>
      </c>
      <c r="R295" s="601">
        <v>0</v>
      </c>
      <c r="S295" s="601">
        <v>0</v>
      </c>
      <c r="T295" s="601">
        <v>0</v>
      </c>
      <c r="U295" s="601">
        <v>0</v>
      </c>
      <c r="V295" s="601">
        <v>0</v>
      </c>
      <c r="W295" s="601">
        <v>0</v>
      </c>
      <c r="X295" s="601">
        <v>0</v>
      </c>
      <c r="Y295" s="601">
        <v>0</v>
      </c>
      <c r="Z295" s="601">
        <v>0</v>
      </c>
      <c r="AA295" s="601">
        <v>0</v>
      </c>
      <c r="AB295" s="601">
        <v>0</v>
      </c>
      <c r="AC295" s="601">
        <v>0</v>
      </c>
      <c r="AD295" s="601">
        <v>0</v>
      </c>
      <c r="AE295" s="601">
        <v>0</v>
      </c>
      <c r="AF295" s="601">
        <v>0</v>
      </c>
      <c r="AG295" s="601">
        <v>0</v>
      </c>
      <c r="AH295" s="601">
        <v>0</v>
      </c>
      <c r="AI295" s="707">
        <v>0</v>
      </c>
      <c r="AJ295" s="601">
        <v>0</v>
      </c>
      <c r="AK295" s="601">
        <v>0</v>
      </c>
      <c r="AL295" s="601">
        <v>0</v>
      </c>
      <c r="AM295" s="601">
        <v>0</v>
      </c>
      <c r="AN295" s="601">
        <v>0</v>
      </c>
      <c r="AO295" s="601">
        <v>0</v>
      </c>
      <c r="AP295" s="601">
        <v>0</v>
      </c>
      <c r="AQ295" s="601">
        <v>0</v>
      </c>
      <c r="AR295" s="601">
        <v>0</v>
      </c>
      <c r="AS295" s="601">
        <v>0</v>
      </c>
      <c r="AT295" s="601">
        <v>0</v>
      </c>
      <c r="AU295" s="601">
        <v>0</v>
      </c>
      <c r="AV295" s="602">
        <v>0</v>
      </c>
      <c r="AW295" s="602">
        <v>0</v>
      </c>
      <c r="AX295" s="602">
        <v>0</v>
      </c>
      <c r="AY295" s="602">
        <v>0</v>
      </c>
      <c r="AZ295" s="602">
        <v>0</v>
      </c>
      <c r="BA295" s="602">
        <v>0</v>
      </c>
      <c r="BB295" s="707">
        <v>0</v>
      </c>
      <c r="BC295" s="602">
        <v>0</v>
      </c>
      <c r="BD295" s="602">
        <v>0</v>
      </c>
      <c r="BE295" s="602">
        <v>0</v>
      </c>
      <c r="BF295" s="602">
        <v>0</v>
      </c>
      <c r="BG295" s="602">
        <v>0</v>
      </c>
      <c r="BH295" s="602">
        <v>0</v>
      </c>
      <c r="BI295" s="602">
        <v>0</v>
      </c>
      <c r="BJ295" s="602">
        <v>0</v>
      </c>
      <c r="BK295" s="602">
        <v>0</v>
      </c>
      <c r="BL295" s="602">
        <v>0</v>
      </c>
      <c r="BM295" s="602">
        <v>0</v>
      </c>
      <c r="BN295" s="602">
        <v>0</v>
      </c>
      <c r="BO295" s="602">
        <v>5655.33</v>
      </c>
      <c r="BP295" s="602">
        <v>5582.79</v>
      </c>
      <c r="BQ295" s="602">
        <v>6274.71</v>
      </c>
      <c r="BR295" s="602">
        <v>6115.68</v>
      </c>
      <c r="BS295" s="602">
        <v>6043.1399999999994</v>
      </c>
      <c r="BT295" s="602">
        <v>5959.4400000000005</v>
      </c>
      <c r="BU295" s="707">
        <v>5800.73</v>
      </c>
      <c r="BV295" s="602">
        <v>0</v>
      </c>
      <c r="BW295" s="602">
        <v>0</v>
      </c>
      <c r="BX295" s="602">
        <v>0</v>
      </c>
      <c r="BY295" s="602">
        <v>0</v>
      </c>
      <c r="BZ295" s="602">
        <v>0</v>
      </c>
      <c r="CA295" s="602">
        <v>13118.929999999998</v>
      </c>
      <c r="CB295" s="602">
        <v>13635.38</v>
      </c>
      <c r="CC295" s="602">
        <v>0</v>
      </c>
      <c r="CD295" s="602">
        <v>0</v>
      </c>
      <c r="CE295" s="602">
        <v>0</v>
      </c>
      <c r="CF295" s="602">
        <v>0</v>
      </c>
      <c r="CG295" s="602">
        <v>0</v>
      </c>
      <c r="CH295" s="602">
        <v>6841.08</v>
      </c>
      <c r="CI295" s="602">
        <v>6729.4800000000005</v>
      </c>
      <c r="CJ295" s="602">
        <v>7354.4400000000005</v>
      </c>
      <c r="CK295" s="602">
        <v>7318.17</v>
      </c>
      <c r="CL295" s="602">
        <v>7178.67</v>
      </c>
      <c r="CM295" s="602">
        <v>7117.29</v>
      </c>
      <c r="CN295" s="707">
        <v>6967.91</v>
      </c>
      <c r="CO295" s="602">
        <v>0</v>
      </c>
      <c r="CP295" s="602">
        <v>0</v>
      </c>
      <c r="CQ295" s="602">
        <v>0</v>
      </c>
      <c r="CR295" s="602">
        <v>0</v>
      </c>
      <c r="CS295" s="602">
        <v>0</v>
      </c>
      <c r="CT295" s="602">
        <v>15674.999999999998</v>
      </c>
      <c r="CU295" s="602">
        <v>16265.619999999999</v>
      </c>
      <c r="CV295" s="602">
        <v>0</v>
      </c>
      <c r="CW295" s="602">
        <v>0</v>
      </c>
      <c r="CX295" s="602">
        <v>0</v>
      </c>
      <c r="CY295" s="602">
        <v>0</v>
      </c>
      <c r="CZ295" s="602">
        <v>0</v>
      </c>
    </row>
    <row r="296" spans="1:104" x14ac:dyDescent="0.25">
      <c r="A296" s="183">
        <v>4476</v>
      </c>
      <c r="B296" s="183">
        <v>675715</v>
      </c>
      <c r="C296" s="27">
        <v>1026589</v>
      </c>
      <c r="D296" s="14">
        <v>1407252448</v>
      </c>
      <c r="F296" s="27" t="s">
        <v>1274</v>
      </c>
      <c r="G296" s="12" t="s">
        <v>222</v>
      </c>
      <c r="H296" s="27" t="s">
        <v>1373</v>
      </c>
      <c r="I296" s="12" t="s">
        <v>223</v>
      </c>
      <c r="J296" s="601">
        <v>0</v>
      </c>
      <c r="K296" s="601">
        <v>0</v>
      </c>
      <c r="L296" s="601">
        <v>0</v>
      </c>
      <c r="M296" s="601">
        <v>0</v>
      </c>
      <c r="N296" s="601">
        <v>0</v>
      </c>
      <c r="O296" s="601">
        <v>0</v>
      </c>
      <c r="P296" s="707">
        <v>0</v>
      </c>
      <c r="Q296" s="601">
        <v>0</v>
      </c>
      <c r="R296" s="601">
        <v>0</v>
      </c>
      <c r="S296" s="601">
        <v>0</v>
      </c>
      <c r="T296" s="601">
        <v>0</v>
      </c>
      <c r="U296" s="601">
        <v>0</v>
      </c>
      <c r="V296" s="601">
        <v>0</v>
      </c>
      <c r="W296" s="601">
        <v>0</v>
      </c>
      <c r="X296" s="601">
        <v>0</v>
      </c>
      <c r="Y296" s="601">
        <v>0</v>
      </c>
      <c r="Z296" s="601">
        <v>0</v>
      </c>
      <c r="AA296" s="601">
        <v>0</v>
      </c>
      <c r="AB296" s="601">
        <v>0</v>
      </c>
      <c r="AC296" s="601">
        <v>0</v>
      </c>
      <c r="AD296" s="601">
        <v>0</v>
      </c>
      <c r="AE296" s="601">
        <v>0</v>
      </c>
      <c r="AF296" s="601">
        <v>0</v>
      </c>
      <c r="AG296" s="601">
        <v>0</v>
      </c>
      <c r="AH296" s="601">
        <v>0</v>
      </c>
      <c r="AI296" s="707">
        <v>0</v>
      </c>
      <c r="AJ296" s="601">
        <v>0</v>
      </c>
      <c r="AK296" s="601">
        <v>0</v>
      </c>
      <c r="AL296" s="601">
        <v>0</v>
      </c>
      <c r="AM296" s="601">
        <v>0</v>
      </c>
      <c r="AN296" s="601">
        <v>0</v>
      </c>
      <c r="AO296" s="601">
        <v>0</v>
      </c>
      <c r="AP296" s="601">
        <v>0</v>
      </c>
      <c r="AQ296" s="601">
        <v>0</v>
      </c>
      <c r="AR296" s="601">
        <v>0</v>
      </c>
      <c r="AS296" s="601">
        <v>0</v>
      </c>
      <c r="AT296" s="601">
        <v>0</v>
      </c>
      <c r="AU296" s="601">
        <v>0</v>
      </c>
      <c r="AV296" s="602">
        <v>0</v>
      </c>
      <c r="AW296" s="602">
        <v>0</v>
      </c>
      <c r="AX296" s="602">
        <v>0</v>
      </c>
      <c r="AY296" s="602">
        <v>0</v>
      </c>
      <c r="AZ296" s="602">
        <v>0</v>
      </c>
      <c r="BA296" s="602">
        <v>0</v>
      </c>
      <c r="BB296" s="707">
        <v>0</v>
      </c>
      <c r="BC296" s="602">
        <v>0</v>
      </c>
      <c r="BD296" s="602">
        <v>0</v>
      </c>
      <c r="BE296" s="602">
        <v>0</v>
      </c>
      <c r="BF296" s="602">
        <v>0</v>
      </c>
      <c r="BG296" s="602">
        <v>0</v>
      </c>
      <c r="BH296" s="602">
        <v>0</v>
      </c>
      <c r="BI296" s="602">
        <v>0</v>
      </c>
      <c r="BJ296" s="602">
        <v>0</v>
      </c>
      <c r="BK296" s="602">
        <v>0</v>
      </c>
      <c r="BL296" s="602">
        <v>0</v>
      </c>
      <c r="BM296" s="602">
        <v>0</v>
      </c>
      <c r="BN296" s="602">
        <v>0</v>
      </c>
      <c r="BO296" s="602">
        <v>6972.88</v>
      </c>
      <c r="BP296" s="602">
        <v>6883.4400000000005</v>
      </c>
      <c r="BQ296" s="602">
        <v>7736.5599999999995</v>
      </c>
      <c r="BR296" s="602">
        <v>7540.48</v>
      </c>
      <c r="BS296" s="602">
        <v>7451.04</v>
      </c>
      <c r="BT296" s="602">
        <v>7347.84</v>
      </c>
      <c r="BU296" s="707">
        <v>7167.38</v>
      </c>
      <c r="BV296" s="602">
        <v>0</v>
      </c>
      <c r="BW296" s="602">
        <v>0</v>
      </c>
      <c r="BX296" s="602">
        <v>0</v>
      </c>
      <c r="BY296" s="602">
        <v>0</v>
      </c>
      <c r="BZ296" s="602">
        <v>0</v>
      </c>
      <c r="CA296" s="602">
        <v>16069.119999999999</v>
      </c>
      <c r="CB296" s="602">
        <v>18260.560000000001</v>
      </c>
      <c r="CC296" s="602">
        <v>0</v>
      </c>
      <c r="CD296" s="602">
        <v>0</v>
      </c>
      <c r="CE296" s="602">
        <v>0</v>
      </c>
      <c r="CF296" s="602">
        <v>0</v>
      </c>
      <c r="CG296" s="602">
        <v>0</v>
      </c>
      <c r="CH296" s="602">
        <v>8434.8799999999992</v>
      </c>
      <c r="CI296" s="602">
        <v>8297.2800000000007</v>
      </c>
      <c r="CJ296" s="602">
        <v>9067.84</v>
      </c>
      <c r="CK296" s="602">
        <v>9023.1200000000008</v>
      </c>
      <c r="CL296" s="602">
        <v>8851.119999999999</v>
      </c>
      <c r="CM296" s="602">
        <v>8775.44</v>
      </c>
      <c r="CN296" s="707">
        <v>8609.36</v>
      </c>
      <c r="CO296" s="602">
        <v>0</v>
      </c>
      <c r="CP296" s="602">
        <v>0</v>
      </c>
      <c r="CQ296" s="602">
        <v>0</v>
      </c>
      <c r="CR296" s="602">
        <v>0</v>
      </c>
      <c r="CS296" s="602">
        <v>0</v>
      </c>
      <c r="CT296" s="602">
        <v>19200</v>
      </c>
      <c r="CU296" s="602">
        <v>21766.46</v>
      </c>
      <c r="CV296" s="602">
        <v>0</v>
      </c>
      <c r="CW296" s="602">
        <v>0</v>
      </c>
      <c r="CX296" s="602">
        <v>0</v>
      </c>
      <c r="CY296" s="602">
        <v>0</v>
      </c>
      <c r="CZ296" s="602">
        <v>0</v>
      </c>
    </row>
    <row r="297" spans="1:104" x14ac:dyDescent="0.25">
      <c r="A297" s="183">
        <v>5165</v>
      </c>
      <c r="B297" s="183">
        <v>675716</v>
      </c>
      <c r="C297" s="27">
        <v>1026820</v>
      </c>
      <c r="D297" s="14">
        <v>1780077479</v>
      </c>
      <c r="F297" s="27" t="s">
        <v>1272</v>
      </c>
      <c r="G297" s="12" t="s">
        <v>338</v>
      </c>
      <c r="H297" s="27" t="s">
        <v>1420</v>
      </c>
      <c r="I297" s="12" t="s">
        <v>339</v>
      </c>
      <c r="J297" s="601">
        <v>7638.4400000000005</v>
      </c>
      <c r="K297" s="601">
        <v>7846.18</v>
      </c>
      <c r="L297" s="601">
        <v>8013.97</v>
      </c>
      <c r="M297" s="601">
        <v>7958.04</v>
      </c>
      <c r="N297" s="601">
        <v>7534.5700000000006</v>
      </c>
      <c r="O297" s="601">
        <v>7838.1900000000005</v>
      </c>
      <c r="P297" s="707">
        <v>7425.65</v>
      </c>
      <c r="Q297" s="601">
        <v>0</v>
      </c>
      <c r="R297" s="601">
        <v>0</v>
      </c>
      <c r="S297" s="601">
        <v>0</v>
      </c>
      <c r="T297" s="601">
        <v>0</v>
      </c>
      <c r="U297" s="601">
        <v>0</v>
      </c>
      <c r="V297" s="601">
        <v>17351.900000000001</v>
      </c>
      <c r="W297" s="601">
        <v>9431.7500000000018</v>
      </c>
      <c r="X297" s="601">
        <v>0</v>
      </c>
      <c r="Y297" s="601">
        <v>0</v>
      </c>
      <c r="Z297" s="601">
        <v>0</v>
      </c>
      <c r="AA297" s="601">
        <v>0</v>
      </c>
      <c r="AB297" s="601">
        <v>0</v>
      </c>
      <c r="AC297" s="601">
        <v>0</v>
      </c>
      <c r="AD297" s="601">
        <v>0</v>
      </c>
      <c r="AE297" s="601">
        <v>0</v>
      </c>
      <c r="AF297" s="601">
        <v>0</v>
      </c>
      <c r="AG297" s="601">
        <v>0</v>
      </c>
      <c r="AH297" s="601">
        <v>0</v>
      </c>
      <c r="AI297" s="707">
        <v>0</v>
      </c>
      <c r="AJ297" s="601">
        <v>0</v>
      </c>
      <c r="AK297" s="601">
        <v>0</v>
      </c>
      <c r="AL297" s="601">
        <v>0</v>
      </c>
      <c r="AM297" s="601">
        <v>0</v>
      </c>
      <c r="AN297" s="601">
        <v>0</v>
      </c>
      <c r="AO297" s="601">
        <v>0</v>
      </c>
      <c r="AP297" s="601">
        <v>0</v>
      </c>
      <c r="AQ297" s="601">
        <v>0</v>
      </c>
      <c r="AR297" s="601">
        <v>0</v>
      </c>
      <c r="AS297" s="601">
        <v>0</v>
      </c>
      <c r="AT297" s="601">
        <v>0</v>
      </c>
      <c r="AU297" s="601">
        <v>0</v>
      </c>
      <c r="AV297" s="602">
        <v>0</v>
      </c>
      <c r="AW297" s="602">
        <v>0</v>
      </c>
      <c r="AX297" s="602">
        <v>0</v>
      </c>
      <c r="AY297" s="602">
        <v>0</v>
      </c>
      <c r="AZ297" s="602">
        <v>0</v>
      </c>
      <c r="BA297" s="602">
        <v>0</v>
      </c>
      <c r="BB297" s="707">
        <v>0</v>
      </c>
      <c r="BC297" s="602">
        <v>0</v>
      </c>
      <c r="BD297" s="602">
        <v>0</v>
      </c>
      <c r="BE297" s="602">
        <v>0</v>
      </c>
      <c r="BF297" s="602">
        <v>0</v>
      </c>
      <c r="BG297" s="602">
        <v>0</v>
      </c>
      <c r="BH297" s="602">
        <v>0</v>
      </c>
      <c r="BI297" s="602">
        <v>0</v>
      </c>
      <c r="BJ297" s="602">
        <v>0</v>
      </c>
      <c r="BK297" s="602">
        <v>0</v>
      </c>
      <c r="BL297" s="602">
        <v>0</v>
      </c>
      <c r="BM297" s="602">
        <v>0</v>
      </c>
      <c r="BN297" s="602">
        <v>0</v>
      </c>
      <c r="BO297" s="602">
        <v>5465.16</v>
      </c>
      <c r="BP297" s="602">
        <v>5736.82</v>
      </c>
      <c r="BQ297" s="602">
        <v>5952.55</v>
      </c>
      <c r="BR297" s="602">
        <v>5880.64</v>
      </c>
      <c r="BS297" s="602">
        <v>6128.33</v>
      </c>
      <c r="BT297" s="602">
        <v>6248.1799999999994</v>
      </c>
      <c r="BU297" s="707">
        <v>6062.13</v>
      </c>
      <c r="BV297" s="602">
        <v>0</v>
      </c>
      <c r="BW297" s="602">
        <v>0</v>
      </c>
      <c r="BX297" s="602">
        <v>0</v>
      </c>
      <c r="BY297" s="602">
        <v>0</v>
      </c>
      <c r="BZ297" s="602">
        <v>0</v>
      </c>
      <c r="CA297" s="602">
        <v>12667.3</v>
      </c>
      <c r="CB297" s="602">
        <v>7362.7500000000009</v>
      </c>
      <c r="CC297" s="602">
        <v>0</v>
      </c>
      <c r="CD297" s="602">
        <v>0</v>
      </c>
      <c r="CE297" s="602">
        <v>0</v>
      </c>
      <c r="CF297" s="602">
        <v>0</v>
      </c>
      <c r="CG297" s="602">
        <v>0</v>
      </c>
      <c r="CH297" s="602">
        <v>0</v>
      </c>
      <c r="CI297" s="602">
        <v>0</v>
      </c>
      <c r="CJ297" s="602">
        <v>0</v>
      </c>
      <c r="CK297" s="602">
        <v>0</v>
      </c>
      <c r="CL297" s="602">
        <v>0</v>
      </c>
      <c r="CM297" s="602">
        <v>0</v>
      </c>
      <c r="CN297" s="707">
        <v>0</v>
      </c>
      <c r="CO297" s="602">
        <v>0</v>
      </c>
      <c r="CP297" s="602">
        <v>0</v>
      </c>
      <c r="CQ297" s="602">
        <v>0</v>
      </c>
      <c r="CR297" s="602">
        <v>0</v>
      </c>
      <c r="CS297" s="602">
        <v>0</v>
      </c>
      <c r="CT297" s="602">
        <v>0</v>
      </c>
      <c r="CU297" s="602">
        <v>0</v>
      </c>
      <c r="CV297" s="602">
        <v>0</v>
      </c>
      <c r="CW297" s="602">
        <v>0</v>
      </c>
      <c r="CX297" s="602">
        <v>0</v>
      </c>
      <c r="CY297" s="602">
        <v>0</v>
      </c>
      <c r="CZ297" s="602">
        <v>0</v>
      </c>
    </row>
    <row r="298" spans="1:104" x14ac:dyDescent="0.25">
      <c r="A298" s="183">
        <v>4245</v>
      </c>
      <c r="B298" s="183">
        <v>675717</v>
      </c>
      <c r="C298" s="27">
        <v>1021200</v>
      </c>
      <c r="D298" s="14">
        <v>1659715647</v>
      </c>
      <c r="F298" s="27" t="s">
        <v>1286</v>
      </c>
      <c r="G298" s="12" t="s">
        <v>182</v>
      </c>
      <c r="H298" s="27" t="s">
        <v>1442</v>
      </c>
      <c r="I298" s="12" t="s">
        <v>183</v>
      </c>
      <c r="J298" s="601">
        <v>0</v>
      </c>
      <c r="K298" s="601">
        <v>0</v>
      </c>
      <c r="L298" s="601">
        <v>0</v>
      </c>
      <c r="M298" s="601">
        <v>0</v>
      </c>
      <c r="N298" s="601">
        <v>0</v>
      </c>
      <c r="O298" s="601">
        <v>0</v>
      </c>
      <c r="P298" s="707">
        <v>0</v>
      </c>
      <c r="Q298" s="601">
        <v>0</v>
      </c>
      <c r="R298" s="601">
        <v>0</v>
      </c>
      <c r="S298" s="601">
        <v>0</v>
      </c>
      <c r="T298" s="601">
        <v>0</v>
      </c>
      <c r="U298" s="601">
        <v>0</v>
      </c>
      <c r="V298" s="601">
        <v>0</v>
      </c>
      <c r="W298" s="601">
        <v>0</v>
      </c>
      <c r="X298" s="601">
        <v>0</v>
      </c>
      <c r="Y298" s="601">
        <v>0</v>
      </c>
      <c r="Z298" s="601">
        <v>0</v>
      </c>
      <c r="AA298" s="601">
        <v>0</v>
      </c>
      <c r="AB298" s="601">
        <v>0</v>
      </c>
      <c r="AC298" s="601">
        <v>0</v>
      </c>
      <c r="AD298" s="601">
        <v>0</v>
      </c>
      <c r="AE298" s="601">
        <v>0</v>
      </c>
      <c r="AF298" s="601">
        <v>0</v>
      </c>
      <c r="AG298" s="601">
        <v>0</v>
      </c>
      <c r="AH298" s="601">
        <v>0</v>
      </c>
      <c r="AI298" s="707">
        <v>0</v>
      </c>
      <c r="AJ298" s="601">
        <v>0</v>
      </c>
      <c r="AK298" s="601">
        <v>0</v>
      </c>
      <c r="AL298" s="601">
        <v>0</v>
      </c>
      <c r="AM298" s="601">
        <v>0</v>
      </c>
      <c r="AN298" s="601">
        <v>0</v>
      </c>
      <c r="AO298" s="601">
        <v>0</v>
      </c>
      <c r="AP298" s="601">
        <v>0</v>
      </c>
      <c r="AQ298" s="601">
        <v>0</v>
      </c>
      <c r="AR298" s="601">
        <v>0</v>
      </c>
      <c r="AS298" s="601">
        <v>0</v>
      </c>
      <c r="AT298" s="601">
        <v>0</v>
      </c>
      <c r="AU298" s="601">
        <v>0</v>
      </c>
      <c r="AV298" s="602">
        <v>0</v>
      </c>
      <c r="AW298" s="602">
        <v>0</v>
      </c>
      <c r="AX298" s="602">
        <v>0</v>
      </c>
      <c r="AY298" s="602">
        <v>0</v>
      </c>
      <c r="AZ298" s="602">
        <v>0</v>
      </c>
      <c r="BA298" s="602">
        <v>0</v>
      </c>
      <c r="BB298" s="707">
        <v>0</v>
      </c>
      <c r="BC298" s="602">
        <v>0</v>
      </c>
      <c r="BD298" s="602">
        <v>0</v>
      </c>
      <c r="BE298" s="602">
        <v>0</v>
      </c>
      <c r="BF298" s="602">
        <v>0</v>
      </c>
      <c r="BG298" s="602">
        <v>0</v>
      </c>
      <c r="BH298" s="602">
        <v>0</v>
      </c>
      <c r="BI298" s="602">
        <v>0</v>
      </c>
      <c r="BJ298" s="602">
        <v>0</v>
      </c>
      <c r="BK298" s="602">
        <v>0</v>
      </c>
      <c r="BL298" s="602">
        <v>0</v>
      </c>
      <c r="BM298" s="602">
        <v>0</v>
      </c>
      <c r="BN298" s="602">
        <v>0</v>
      </c>
      <c r="BO298" s="602">
        <v>0</v>
      </c>
      <c r="BP298" s="602">
        <v>0</v>
      </c>
      <c r="BQ298" s="602">
        <v>0</v>
      </c>
      <c r="BR298" s="602">
        <v>0</v>
      </c>
      <c r="BS298" s="602">
        <v>0</v>
      </c>
      <c r="BT298" s="602">
        <v>0</v>
      </c>
      <c r="BU298" s="707">
        <v>0</v>
      </c>
      <c r="BV298" s="602">
        <v>0</v>
      </c>
      <c r="BW298" s="602">
        <v>0</v>
      </c>
      <c r="BX298" s="602">
        <v>0</v>
      </c>
      <c r="BY298" s="602">
        <v>0</v>
      </c>
      <c r="BZ298" s="602">
        <v>0</v>
      </c>
      <c r="CA298" s="602">
        <v>37473.449999999997</v>
      </c>
      <c r="CB298" s="602">
        <v>41028.449999999997</v>
      </c>
      <c r="CC298" s="602">
        <v>0</v>
      </c>
      <c r="CD298" s="602">
        <v>0</v>
      </c>
      <c r="CE298" s="602">
        <v>0</v>
      </c>
      <c r="CF298" s="602">
        <v>0</v>
      </c>
      <c r="CG298" s="602">
        <v>0</v>
      </c>
      <c r="CH298" s="602">
        <v>0</v>
      </c>
      <c r="CI298" s="602">
        <v>0</v>
      </c>
      <c r="CJ298" s="602">
        <v>0</v>
      </c>
      <c r="CK298" s="602">
        <v>0</v>
      </c>
      <c r="CL298" s="602">
        <v>0</v>
      </c>
      <c r="CM298" s="602">
        <v>0</v>
      </c>
      <c r="CN298" s="707">
        <v>0</v>
      </c>
      <c r="CO298" s="602">
        <v>0</v>
      </c>
      <c r="CP298" s="602">
        <v>0</v>
      </c>
      <c r="CQ298" s="602">
        <v>0</v>
      </c>
      <c r="CR298" s="602">
        <v>0</v>
      </c>
      <c r="CS298" s="602">
        <v>0</v>
      </c>
      <c r="CT298" s="602">
        <v>41224.799999999996</v>
      </c>
      <c r="CU298" s="602">
        <v>46472.549999999996</v>
      </c>
      <c r="CV298" s="602">
        <v>0</v>
      </c>
      <c r="CW298" s="602">
        <v>0</v>
      </c>
      <c r="CX298" s="602">
        <v>0</v>
      </c>
      <c r="CY298" s="602">
        <v>0</v>
      </c>
      <c r="CZ298" s="602">
        <v>0</v>
      </c>
    </row>
    <row r="299" spans="1:104" x14ac:dyDescent="0.25">
      <c r="A299" s="183">
        <v>5310</v>
      </c>
      <c r="B299" s="183">
        <v>675722</v>
      </c>
      <c r="C299" s="27">
        <v>1025617</v>
      </c>
      <c r="D299" s="14">
        <v>1487085478</v>
      </c>
      <c r="F299" s="27" t="s">
        <v>1258</v>
      </c>
      <c r="G299" s="12" t="s">
        <v>3332</v>
      </c>
      <c r="H299" s="27" t="s">
        <v>3333</v>
      </c>
      <c r="I299" s="12" t="s">
        <v>1084</v>
      </c>
      <c r="J299" s="601">
        <v>16650.75</v>
      </c>
      <c r="K299" s="601">
        <v>17246.75</v>
      </c>
      <c r="L299" s="601">
        <v>18058.8</v>
      </c>
      <c r="M299" s="601">
        <v>17574.55</v>
      </c>
      <c r="N299" s="601">
        <v>17433</v>
      </c>
      <c r="O299" s="601">
        <v>17410.650000000001</v>
      </c>
      <c r="P299" s="707">
        <v>17377.73</v>
      </c>
      <c r="Q299" s="601">
        <v>0</v>
      </c>
      <c r="R299" s="601">
        <v>0</v>
      </c>
      <c r="S299" s="601">
        <v>0</v>
      </c>
      <c r="T299" s="601">
        <v>0</v>
      </c>
      <c r="U299" s="601">
        <v>0</v>
      </c>
      <c r="V299" s="601">
        <v>27477.560000000005</v>
      </c>
      <c r="W299" s="601">
        <v>27857.800000000003</v>
      </c>
      <c r="X299" s="601">
        <v>0</v>
      </c>
      <c r="Y299" s="601">
        <v>0</v>
      </c>
      <c r="Z299" s="601">
        <v>0</v>
      </c>
      <c r="AA299" s="601">
        <v>0</v>
      </c>
      <c r="AB299" s="601">
        <v>0</v>
      </c>
      <c r="AC299" s="601">
        <v>0</v>
      </c>
      <c r="AD299" s="601">
        <v>0</v>
      </c>
      <c r="AE299" s="601">
        <v>0</v>
      </c>
      <c r="AF299" s="601">
        <v>0</v>
      </c>
      <c r="AG299" s="601">
        <v>0</v>
      </c>
      <c r="AH299" s="601">
        <v>0</v>
      </c>
      <c r="AI299" s="707">
        <v>0</v>
      </c>
      <c r="AJ299" s="601">
        <v>0</v>
      </c>
      <c r="AK299" s="601">
        <v>0</v>
      </c>
      <c r="AL299" s="601">
        <v>0</v>
      </c>
      <c r="AM299" s="601">
        <v>0</v>
      </c>
      <c r="AN299" s="601">
        <v>0</v>
      </c>
      <c r="AO299" s="601">
        <v>0</v>
      </c>
      <c r="AP299" s="601">
        <v>0</v>
      </c>
      <c r="AQ299" s="601">
        <v>0</v>
      </c>
      <c r="AR299" s="601">
        <v>0</v>
      </c>
      <c r="AS299" s="601">
        <v>0</v>
      </c>
      <c r="AT299" s="601">
        <v>0</v>
      </c>
      <c r="AU299" s="601">
        <v>0</v>
      </c>
      <c r="AV299" s="602">
        <v>0</v>
      </c>
      <c r="AW299" s="602">
        <v>0</v>
      </c>
      <c r="AX299" s="602">
        <v>0</v>
      </c>
      <c r="AY299" s="602">
        <v>0</v>
      </c>
      <c r="AZ299" s="602">
        <v>0</v>
      </c>
      <c r="BA299" s="602">
        <v>0</v>
      </c>
      <c r="BB299" s="707">
        <v>0</v>
      </c>
      <c r="BC299" s="602">
        <v>0</v>
      </c>
      <c r="BD299" s="602">
        <v>0</v>
      </c>
      <c r="BE299" s="602">
        <v>0</v>
      </c>
      <c r="BF299" s="602">
        <v>0</v>
      </c>
      <c r="BG299" s="602">
        <v>0</v>
      </c>
      <c r="BH299" s="602">
        <v>0</v>
      </c>
      <c r="BI299" s="602">
        <v>0</v>
      </c>
      <c r="BJ299" s="602">
        <v>0</v>
      </c>
      <c r="BK299" s="602">
        <v>0</v>
      </c>
      <c r="BL299" s="602">
        <v>0</v>
      </c>
      <c r="BM299" s="602">
        <v>0</v>
      </c>
      <c r="BN299" s="602">
        <v>0</v>
      </c>
      <c r="BO299" s="602">
        <v>18550.5</v>
      </c>
      <c r="BP299" s="602">
        <v>19049.650000000001</v>
      </c>
      <c r="BQ299" s="602">
        <v>20383.2</v>
      </c>
      <c r="BR299" s="602">
        <v>20286.349999999999</v>
      </c>
      <c r="BS299" s="602">
        <v>20241.650000000001</v>
      </c>
      <c r="BT299" s="602">
        <v>19973.45</v>
      </c>
      <c r="BU299" s="707">
        <v>19864.330000000002</v>
      </c>
      <c r="BV299" s="602">
        <v>0</v>
      </c>
      <c r="BW299" s="602">
        <v>0</v>
      </c>
      <c r="BX299" s="602">
        <v>0</v>
      </c>
      <c r="BY299" s="602">
        <v>0</v>
      </c>
      <c r="BZ299" s="602">
        <v>0</v>
      </c>
      <c r="CA299" s="602">
        <v>30665.020000000004</v>
      </c>
      <c r="CB299" s="602">
        <v>32153.119999999995</v>
      </c>
      <c r="CC299" s="602">
        <v>0</v>
      </c>
      <c r="CD299" s="602">
        <v>0</v>
      </c>
      <c r="CE299" s="602">
        <v>0</v>
      </c>
      <c r="CF299" s="602">
        <v>0</v>
      </c>
      <c r="CG299" s="602">
        <v>0</v>
      </c>
      <c r="CH299" s="602">
        <v>0</v>
      </c>
      <c r="CI299" s="602">
        <v>0</v>
      </c>
      <c r="CJ299" s="602">
        <v>0</v>
      </c>
      <c r="CK299" s="602">
        <v>0</v>
      </c>
      <c r="CL299" s="602">
        <v>0</v>
      </c>
      <c r="CM299" s="602">
        <v>0</v>
      </c>
      <c r="CN299" s="707">
        <v>0</v>
      </c>
      <c r="CO299" s="602">
        <v>0</v>
      </c>
      <c r="CP299" s="602">
        <v>0</v>
      </c>
      <c r="CQ299" s="602">
        <v>0</v>
      </c>
      <c r="CR299" s="602">
        <v>0</v>
      </c>
      <c r="CS299" s="602">
        <v>0</v>
      </c>
      <c r="CT299" s="602">
        <v>0</v>
      </c>
      <c r="CU299" s="602">
        <v>0</v>
      </c>
      <c r="CV299" s="602">
        <v>0</v>
      </c>
      <c r="CW299" s="602">
        <v>0</v>
      </c>
      <c r="CX299" s="602">
        <v>0</v>
      </c>
      <c r="CY299" s="602">
        <v>0</v>
      </c>
      <c r="CZ299" s="602">
        <v>0</v>
      </c>
    </row>
    <row r="300" spans="1:104" x14ac:dyDescent="0.25">
      <c r="A300" s="183">
        <v>4236</v>
      </c>
      <c r="B300" s="183">
        <v>675727</v>
      </c>
      <c r="C300" s="27">
        <v>423601</v>
      </c>
      <c r="D300" s="14">
        <v>1811983885</v>
      </c>
      <c r="F300" s="27" t="s">
        <v>1297</v>
      </c>
      <c r="G300" s="12" t="s">
        <v>180</v>
      </c>
      <c r="H300" s="27" t="s">
        <v>1364</v>
      </c>
      <c r="I300" s="12" t="s">
        <v>181</v>
      </c>
      <c r="J300" s="601">
        <v>27081.329999999998</v>
      </c>
      <c r="K300" s="601">
        <v>26888.029999999995</v>
      </c>
      <c r="L300" s="601">
        <v>28550.409999999996</v>
      </c>
      <c r="M300" s="601">
        <v>28453.759999999998</v>
      </c>
      <c r="N300" s="601">
        <v>28009.17</v>
      </c>
      <c r="O300" s="601">
        <v>26868.7</v>
      </c>
      <c r="P300" s="707">
        <v>27199.23</v>
      </c>
      <c r="Q300" s="601">
        <v>0</v>
      </c>
      <c r="R300" s="601">
        <v>0</v>
      </c>
      <c r="S300" s="601">
        <v>0</v>
      </c>
      <c r="T300" s="601">
        <v>0</v>
      </c>
      <c r="U300" s="601">
        <v>0</v>
      </c>
      <c r="V300" s="601">
        <v>60662.489999999991</v>
      </c>
      <c r="W300" s="601">
        <v>78357.31</v>
      </c>
      <c r="X300" s="601">
        <v>0</v>
      </c>
      <c r="Y300" s="601">
        <v>0</v>
      </c>
      <c r="Z300" s="601">
        <v>0</v>
      </c>
      <c r="AA300" s="601">
        <v>0</v>
      </c>
      <c r="AB300" s="601">
        <v>0</v>
      </c>
      <c r="AC300" s="601">
        <v>0</v>
      </c>
      <c r="AD300" s="601">
        <v>0</v>
      </c>
      <c r="AE300" s="601">
        <v>0</v>
      </c>
      <c r="AF300" s="601">
        <v>0</v>
      </c>
      <c r="AG300" s="601">
        <v>0</v>
      </c>
      <c r="AH300" s="601">
        <v>0</v>
      </c>
      <c r="AI300" s="707">
        <v>0</v>
      </c>
      <c r="AJ300" s="601">
        <v>0</v>
      </c>
      <c r="AK300" s="601">
        <v>0</v>
      </c>
      <c r="AL300" s="601">
        <v>0</v>
      </c>
      <c r="AM300" s="601">
        <v>0</v>
      </c>
      <c r="AN300" s="601">
        <v>0</v>
      </c>
      <c r="AO300" s="601">
        <v>0</v>
      </c>
      <c r="AP300" s="601">
        <v>0</v>
      </c>
      <c r="AQ300" s="601">
        <v>0</v>
      </c>
      <c r="AR300" s="601">
        <v>0</v>
      </c>
      <c r="AS300" s="601">
        <v>0</v>
      </c>
      <c r="AT300" s="601">
        <v>0</v>
      </c>
      <c r="AU300" s="601">
        <v>0</v>
      </c>
      <c r="AV300" s="602">
        <v>0</v>
      </c>
      <c r="AW300" s="602">
        <v>0</v>
      </c>
      <c r="AX300" s="602">
        <v>0</v>
      </c>
      <c r="AY300" s="602">
        <v>0</v>
      </c>
      <c r="AZ300" s="602">
        <v>0</v>
      </c>
      <c r="BA300" s="602">
        <v>0</v>
      </c>
      <c r="BB300" s="707">
        <v>0</v>
      </c>
      <c r="BC300" s="602">
        <v>0</v>
      </c>
      <c r="BD300" s="602">
        <v>0</v>
      </c>
      <c r="BE300" s="602">
        <v>0</v>
      </c>
      <c r="BF300" s="602">
        <v>0</v>
      </c>
      <c r="BG300" s="602">
        <v>0</v>
      </c>
      <c r="BH300" s="602">
        <v>0</v>
      </c>
      <c r="BI300" s="602">
        <v>0</v>
      </c>
      <c r="BJ300" s="602">
        <v>0</v>
      </c>
      <c r="BK300" s="602">
        <v>0</v>
      </c>
      <c r="BL300" s="602">
        <v>0</v>
      </c>
      <c r="BM300" s="602">
        <v>0</v>
      </c>
      <c r="BN300" s="602">
        <v>0</v>
      </c>
      <c r="BO300" s="602">
        <v>0</v>
      </c>
      <c r="BP300" s="602">
        <v>0</v>
      </c>
      <c r="BQ300" s="602">
        <v>0</v>
      </c>
      <c r="BR300" s="602">
        <v>0</v>
      </c>
      <c r="BS300" s="602">
        <v>0</v>
      </c>
      <c r="BT300" s="602">
        <v>0</v>
      </c>
      <c r="BU300" s="707">
        <v>0</v>
      </c>
      <c r="BV300" s="602">
        <v>0</v>
      </c>
      <c r="BW300" s="602">
        <v>0</v>
      </c>
      <c r="BX300" s="602">
        <v>0</v>
      </c>
      <c r="BY300" s="602">
        <v>0</v>
      </c>
      <c r="BZ300" s="602">
        <v>0</v>
      </c>
      <c r="CA300" s="602">
        <v>0</v>
      </c>
      <c r="CB300" s="602">
        <v>0</v>
      </c>
      <c r="CC300" s="602">
        <v>0</v>
      </c>
      <c r="CD300" s="602">
        <v>0</v>
      </c>
      <c r="CE300" s="602">
        <v>0</v>
      </c>
      <c r="CF300" s="602">
        <v>0</v>
      </c>
      <c r="CG300" s="602">
        <v>0</v>
      </c>
      <c r="CH300" s="602">
        <v>33324.92</v>
      </c>
      <c r="CI300" s="602">
        <v>33324.92</v>
      </c>
      <c r="CJ300" s="602">
        <v>35992.459999999992</v>
      </c>
      <c r="CK300" s="602">
        <v>36224.42</v>
      </c>
      <c r="CL300" s="602">
        <v>36514.369999999995</v>
      </c>
      <c r="CM300" s="602">
        <v>35025.959999999992</v>
      </c>
      <c r="CN300" s="707">
        <v>35644.230000000003</v>
      </c>
      <c r="CO300" s="602">
        <v>0</v>
      </c>
      <c r="CP300" s="602">
        <v>0</v>
      </c>
      <c r="CQ300" s="602">
        <v>0</v>
      </c>
      <c r="CR300" s="602">
        <v>0</v>
      </c>
      <c r="CS300" s="602">
        <v>0</v>
      </c>
      <c r="CT300" s="602">
        <v>75455.099999999991</v>
      </c>
      <c r="CU300" s="602">
        <v>101373.45</v>
      </c>
      <c r="CV300" s="602">
        <v>0</v>
      </c>
      <c r="CW300" s="602">
        <v>0</v>
      </c>
      <c r="CX300" s="602">
        <v>0</v>
      </c>
      <c r="CY300" s="602">
        <v>0</v>
      </c>
      <c r="CZ300" s="602">
        <v>0</v>
      </c>
    </row>
    <row r="301" spans="1:104" x14ac:dyDescent="0.25">
      <c r="A301" s="183">
        <v>5195</v>
      </c>
      <c r="B301" s="183">
        <v>675729</v>
      </c>
      <c r="C301" s="27">
        <v>519501</v>
      </c>
      <c r="D301" s="14">
        <v>1831192368</v>
      </c>
      <c r="F301" s="27" t="s">
        <v>1296</v>
      </c>
      <c r="G301" s="12" t="s">
        <v>344</v>
      </c>
      <c r="H301" s="27" t="s">
        <v>1387</v>
      </c>
      <c r="I301" s="12" t="s">
        <v>345</v>
      </c>
      <c r="J301" s="601">
        <v>0</v>
      </c>
      <c r="K301" s="601">
        <v>0</v>
      </c>
      <c r="L301" s="601">
        <v>0</v>
      </c>
      <c r="M301" s="601">
        <v>0</v>
      </c>
      <c r="N301" s="601">
        <v>0</v>
      </c>
      <c r="O301" s="601">
        <v>0</v>
      </c>
      <c r="P301" s="707">
        <v>0</v>
      </c>
      <c r="Q301" s="601">
        <v>0</v>
      </c>
      <c r="R301" s="601">
        <v>0</v>
      </c>
      <c r="S301" s="601">
        <v>0</v>
      </c>
      <c r="T301" s="601">
        <v>0</v>
      </c>
      <c r="U301" s="601">
        <v>0</v>
      </c>
      <c r="V301" s="601">
        <v>0</v>
      </c>
      <c r="W301" s="601">
        <v>0</v>
      </c>
      <c r="X301" s="601">
        <v>0</v>
      </c>
      <c r="Y301" s="601">
        <v>0</v>
      </c>
      <c r="Z301" s="601">
        <v>0</v>
      </c>
      <c r="AA301" s="601">
        <v>0</v>
      </c>
      <c r="AB301" s="601">
        <v>0</v>
      </c>
      <c r="AC301" s="601">
        <v>11214.88</v>
      </c>
      <c r="AD301" s="601">
        <v>11252</v>
      </c>
      <c r="AE301" s="601">
        <v>11966.559999999998</v>
      </c>
      <c r="AF301" s="601">
        <v>12045.439999999999</v>
      </c>
      <c r="AG301" s="601">
        <v>11822.719999999998</v>
      </c>
      <c r="AH301" s="601">
        <v>11799.519999999999</v>
      </c>
      <c r="AI301" s="707">
        <v>11571.900000000001</v>
      </c>
      <c r="AJ301" s="601">
        <v>0</v>
      </c>
      <c r="AK301" s="601">
        <v>0</v>
      </c>
      <c r="AL301" s="601">
        <v>0</v>
      </c>
      <c r="AM301" s="601">
        <v>0</v>
      </c>
      <c r="AN301" s="601">
        <v>0</v>
      </c>
      <c r="AO301" s="601">
        <v>32578.19</v>
      </c>
      <c r="AP301" s="601">
        <v>33892.869999999995</v>
      </c>
      <c r="AQ301" s="601">
        <v>0</v>
      </c>
      <c r="AR301" s="601">
        <v>0</v>
      </c>
      <c r="AS301" s="601">
        <v>0</v>
      </c>
      <c r="AT301" s="601">
        <v>0</v>
      </c>
      <c r="AU301" s="601">
        <v>0</v>
      </c>
      <c r="AV301" s="602">
        <v>0</v>
      </c>
      <c r="AW301" s="602">
        <v>0</v>
      </c>
      <c r="AX301" s="602">
        <v>0</v>
      </c>
      <c r="AY301" s="602">
        <v>0</v>
      </c>
      <c r="AZ301" s="602">
        <v>0</v>
      </c>
      <c r="BA301" s="602">
        <v>0</v>
      </c>
      <c r="BB301" s="707">
        <v>0</v>
      </c>
      <c r="BC301" s="602">
        <v>0</v>
      </c>
      <c r="BD301" s="602">
        <v>0</v>
      </c>
      <c r="BE301" s="602">
        <v>0</v>
      </c>
      <c r="BF301" s="602">
        <v>0</v>
      </c>
      <c r="BG301" s="602">
        <v>0</v>
      </c>
      <c r="BH301" s="602">
        <v>0</v>
      </c>
      <c r="BI301" s="602">
        <v>0</v>
      </c>
      <c r="BJ301" s="602">
        <v>0</v>
      </c>
      <c r="BK301" s="602">
        <v>0</v>
      </c>
      <c r="BL301" s="602">
        <v>0</v>
      </c>
      <c r="BM301" s="602">
        <v>0</v>
      </c>
      <c r="BN301" s="602">
        <v>0</v>
      </c>
      <c r="BO301" s="602">
        <v>0</v>
      </c>
      <c r="BP301" s="602">
        <v>0</v>
      </c>
      <c r="BQ301" s="602">
        <v>0</v>
      </c>
      <c r="BR301" s="602">
        <v>0</v>
      </c>
      <c r="BS301" s="602">
        <v>0</v>
      </c>
      <c r="BT301" s="602">
        <v>0</v>
      </c>
      <c r="BU301" s="707">
        <v>0</v>
      </c>
      <c r="BV301" s="602">
        <v>0</v>
      </c>
      <c r="BW301" s="602">
        <v>0</v>
      </c>
      <c r="BX301" s="602">
        <v>0</v>
      </c>
      <c r="BY301" s="602">
        <v>0</v>
      </c>
      <c r="BZ301" s="602">
        <v>0</v>
      </c>
      <c r="CA301" s="602">
        <v>0</v>
      </c>
      <c r="CB301" s="602">
        <v>0</v>
      </c>
      <c r="CC301" s="602">
        <v>0</v>
      </c>
      <c r="CD301" s="602">
        <v>0</v>
      </c>
      <c r="CE301" s="602">
        <v>0</v>
      </c>
      <c r="CF301" s="602">
        <v>0</v>
      </c>
      <c r="CG301" s="602">
        <v>0</v>
      </c>
      <c r="CH301" s="602">
        <v>15339.839999999998</v>
      </c>
      <c r="CI301" s="602">
        <v>15905.919999999998</v>
      </c>
      <c r="CJ301" s="602">
        <v>16597.28</v>
      </c>
      <c r="CK301" s="602">
        <v>16917.439999999999</v>
      </c>
      <c r="CL301" s="602">
        <v>16833.919999999998</v>
      </c>
      <c r="CM301" s="602">
        <v>16643.68</v>
      </c>
      <c r="CN301" s="707">
        <v>16272.56</v>
      </c>
      <c r="CO301" s="602">
        <v>0</v>
      </c>
      <c r="CP301" s="602">
        <v>0</v>
      </c>
      <c r="CQ301" s="602">
        <v>0</v>
      </c>
      <c r="CR301" s="602">
        <v>0</v>
      </c>
      <c r="CS301" s="602">
        <v>0</v>
      </c>
      <c r="CT301" s="602">
        <v>45265.29</v>
      </c>
      <c r="CU301" s="602">
        <v>47888.529999999992</v>
      </c>
      <c r="CV301" s="602">
        <v>0</v>
      </c>
      <c r="CW301" s="602">
        <v>0</v>
      </c>
      <c r="CX301" s="602">
        <v>0</v>
      </c>
      <c r="CY301" s="602">
        <v>0</v>
      </c>
      <c r="CZ301" s="602">
        <v>0</v>
      </c>
    </row>
    <row r="302" spans="1:104" x14ac:dyDescent="0.25">
      <c r="A302" s="183">
        <v>5365</v>
      </c>
      <c r="B302" s="183">
        <v>675736</v>
      </c>
      <c r="C302" s="27">
        <v>1025765</v>
      </c>
      <c r="D302" s="14">
        <v>1245651330</v>
      </c>
      <c r="F302" s="27" t="s">
        <v>1274</v>
      </c>
      <c r="G302" s="12" t="s">
        <v>1121</v>
      </c>
      <c r="H302" s="27" t="s">
        <v>1292</v>
      </c>
      <c r="I302" s="12" t="s">
        <v>1122</v>
      </c>
      <c r="J302" s="601">
        <v>0</v>
      </c>
      <c r="K302" s="601">
        <v>0</v>
      </c>
      <c r="L302" s="601">
        <v>0</v>
      </c>
      <c r="M302" s="601">
        <v>0</v>
      </c>
      <c r="N302" s="601">
        <v>0</v>
      </c>
      <c r="O302" s="601">
        <v>0</v>
      </c>
      <c r="P302" s="707">
        <v>0</v>
      </c>
      <c r="Q302" s="601">
        <v>0</v>
      </c>
      <c r="R302" s="601">
        <v>0</v>
      </c>
      <c r="S302" s="601">
        <v>0</v>
      </c>
      <c r="T302" s="601">
        <v>0</v>
      </c>
      <c r="U302" s="601">
        <v>0</v>
      </c>
      <c r="V302" s="601">
        <v>0</v>
      </c>
      <c r="W302" s="601">
        <v>0</v>
      </c>
      <c r="X302" s="601">
        <v>0</v>
      </c>
      <c r="Y302" s="601">
        <v>0</v>
      </c>
      <c r="Z302" s="601">
        <v>0</v>
      </c>
      <c r="AA302" s="601">
        <v>0</v>
      </c>
      <c r="AB302" s="601">
        <v>0</v>
      </c>
      <c r="AC302" s="601">
        <v>0</v>
      </c>
      <c r="AD302" s="601">
        <v>0</v>
      </c>
      <c r="AE302" s="601">
        <v>0</v>
      </c>
      <c r="AF302" s="601">
        <v>0</v>
      </c>
      <c r="AG302" s="601">
        <v>0</v>
      </c>
      <c r="AH302" s="601">
        <v>0</v>
      </c>
      <c r="AI302" s="707">
        <v>0</v>
      </c>
      <c r="AJ302" s="601">
        <v>0</v>
      </c>
      <c r="AK302" s="601">
        <v>0</v>
      </c>
      <c r="AL302" s="601">
        <v>0</v>
      </c>
      <c r="AM302" s="601">
        <v>0</v>
      </c>
      <c r="AN302" s="601">
        <v>0</v>
      </c>
      <c r="AO302" s="601">
        <v>0</v>
      </c>
      <c r="AP302" s="601">
        <v>0</v>
      </c>
      <c r="AQ302" s="601">
        <v>0</v>
      </c>
      <c r="AR302" s="601">
        <v>0</v>
      </c>
      <c r="AS302" s="601">
        <v>0</v>
      </c>
      <c r="AT302" s="601">
        <v>0</v>
      </c>
      <c r="AU302" s="601">
        <v>0</v>
      </c>
      <c r="AV302" s="602">
        <v>0</v>
      </c>
      <c r="AW302" s="602">
        <v>0</v>
      </c>
      <c r="AX302" s="602">
        <v>0</v>
      </c>
      <c r="AY302" s="602">
        <v>0</v>
      </c>
      <c r="AZ302" s="602">
        <v>0</v>
      </c>
      <c r="BA302" s="602">
        <v>0</v>
      </c>
      <c r="BB302" s="707">
        <v>0</v>
      </c>
      <c r="BC302" s="602">
        <v>0</v>
      </c>
      <c r="BD302" s="602">
        <v>0</v>
      </c>
      <c r="BE302" s="602">
        <v>0</v>
      </c>
      <c r="BF302" s="602">
        <v>0</v>
      </c>
      <c r="BG302" s="602">
        <v>0</v>
      </c>
      <c r="BH302" s="602">
        <v>0</v>
      </c>
      <c r="BI302" s="602">
        <v>0</v>
      </c>
      <c r="BJ302" s="602">
        <v>0</v>
      </c>
      <c r="BK302" s="602">
        <v>0</v>
      </c>
      <c r="BL302" s="602">
        <v>0</v>
      </c>
      <c r="BM302" s="602">
        <v>0</v>
      </c>
      <c r="BN302" s="602">
        <v>0</v>
      </c>
      <c r="BO302" s="602">
        <v>21283.5</v>
      </c>
      <c r="BP302" s="602">
        <v>21010.5</v>
      </c>
      <c r="BQ302" s="602">
        <v>23614.5</v>
      </c>
      <c r="BR302" s="602">
        <v>23016</v>
      </c>
      <c r="BS302" s="602">
        <v>22743</v>
      </c>
      <c r="BT302" s="602">
        <v>22428</v>
      </c>
      <c r="BU302" s="707">
        <v>21855.25</v>
      </c>
      <c r="BV302" s="602">
        <v>0</v>
      </c>
      <c r="BW302" s="602">
        <v>0</v>
      </c>
      <c r="BX302" s="602">
        <v>0</v>
      </c>
      <c r="BY302" s="602">
        <v>0</v>
      </c>
      <c r="BZ302" s="602">
        <v>0</v>
      </c>
      <c r="CA302" s="602">
        <v>48709.52</v>
      </c>
      <c r="CB302" s="602">
        <v>36676.880000000005</v>
      </c>
      <c r="CC302" s="602">
        <v>0</v>
      </c>
      <c r="CD302" s="602">
        <v>0</v>
      </c>
      <c r="CE302" s="602">
        <v>0</v>
      </c>
      <c r="CF302" s="602">
        <v>0</v>
      </c>
      <c r="CG302" s="602">
        <v>0</v>
      </c>
      <c r="CH302" s="602">
        <v>25746</v>
      </c>
      <c r="CI302" s="602">
        <v>25326</v>
      </c>
      <c r="CJ302" s="602">
        <v>27678</v>
      </c>
      <c r="CK302" s="602">
        <v>27541.5</v>
      </c>
      <c r="CL302" s="602">
        <v>27016.5</v>
      </c>
      <c r="CM302" s="602">
        <v>26785.5</v>
      </c>
      <c r="CN302" s="707">
        <v>26252.5</v>
      </c>
      <c r="CO302" s="602">
        <v>0</v>
      </c>
      <c r="CP302" s="602">
        <v>0</v>
      </c>
      <c r="CQ302" s="602">
        <v>0</v>
      </c>
      <c r="CR302" s="602">
        <v>0</v>
      </c>
      <c r="CS302" s="602">
        <v>0</v>
      </c>
      <c r="CT302" s="602">
        <v>58200.000000000007</v>
      </c>
      <c r="CU302" s="602">
        <v>43899.700000000004</v>
      </c>
      <c r="CV302" s="602">
        <v>0</v>
      </c>
      <c r="CW302" s="602">
        <v>0</v>
      </c>
      <c r="CX302" s="602">
        <v>0</v>
      </c>
      <c r="CY302" s="602">
        <v>0</v>
      </c>
      <c r="CZ302" s="602">
        <v>0</v>
      </c>
    </row>
    <row r="303" spans="1:104" x14ac:dyDescent="0.25">
      <c r="A303" s="183">
        <v>5368</v>
      </c>
      <c r="B303" s="183">
        <v>675743</v>
      </c>
      <c r="C303" s="27">
        <v>1026705</v>
      </c>
      <c r="D303" s="14">
        <v>1255627238</v>
      </c>
      <c r="F303" s="27" t="s">
        <v>1279</v>
      </c>
      <c r="G303" s="12" t="s">
        <v>1125</v>
      </c>
      <c r="H303" s="27" t="s">
        <v>1371</v>
      </c>
      <c r="I303" s="12" t="s">
        <v>1126</v>
      </c>
      <c r="J303" s="601">
        <v>15573.16</v>
      </c>
      <c r="K303" s="601">
        <v>15249.27</v>
      </c>
      <c r="L303" s="601">
        <v>17199.22</v>
      </c>
      <c r="M303" s="601">
        <v>17708.190000000002</v>
      </c>
      <c r="N303" s="601">
        <v>16756.350000000002</v>
      </c>
      <c r="O303" s="601">
        <v>17298.370000000003</v>
      </c>
      <c r="P303" s="707">
        <v>16465.510000000002</v>
      </c>
      <c r="Q303" s="601">
        <v>0</v>
      </c>
      <c r="R303" s="601">
        <v>0</v>
      </c>
      <c r="S303" s="601">
        <v>0</v>
      </c>
      <c r="T303" s="601">
        <v>0</v>
      </c>
      <c r="U303" s="601">
        <v>0</v>
      </c>
      <c r="V303" s="601">
        <v>45624.200000000004</v>
      </c>
      <c r="W303" s="601">
        <v>22288.59</v>
      </c>
      <c r="X303" s="601">
        <v>0</v>
      </c>
      <c r="Y303" s="601">
        <v>0</v>
      </c>
      <c r="Z303" s="601">
        <v>0</v>
      </c>
      <c r="AA303" s="601">
        <v>0</v>
      </c>
      <c r="AB303" s="601">
        <v>0</v>
      </c>
      <c r="AC303" s="601">
        <v>0</v>
      </c>
      <c r="AD303" s="601">
        <v>0</v>
      </c>
      <c r="AE303" s="601">
        <v>0</v>
      </c>
      <c r="AF303" s="601">
        <v>0</v>
      </c>
      <c r="AG303" s="601">
        <v>0</v>
      </c>
      <c r="AH303" s="601">
        <v>0</v>
      </c>
      <c r="AI303" s="707">
        <v>0</v>
      </c>
      <c r="AJ303" s="601">
        <v>0</v>
      </c>
      <c r="AK303" s="601">
        <v>0</v>
      </c>
      <c r="AL303" s="601">
        <v>0</v>
      </c>
      <c r="AM303" s="601">
        <v>0</v>
      </c>
      <c r="AN303" s="601">
        <v>0</v>
      </c>
      <c r="AO303" s="601">
        <v>0</v>
      </c>
      <c r="AP303" s="601">
        <v>0</v>
      </c>
      <c r="AQ303" s="601">
        <v>0</v>
      </c>
      <c r="AR303" s="601">
        <v>0</v>
      </c>
      <c r="AS303" s="601">
        <v>0</v>
      </c>
      <c r="AT303" s="601">
        <v>0</v>
      </c>
      <c r="AU303" s="601">
        <v>0</v>
      </c>
      <c r="AV303" s="602">
        <v>9974.49</v>
      </c>
      <c r="AW303" s="602">
        <v>9637.380000000001</v>
      </c>
      <c r="AX303" s="602">
        <v>10952.77</v>
      </c>
      <c r="AY303" s="602">
        <v>11038.7</v>
      </c>
      <c r="AZ303" s="602">
        <v>10595.83</v>
      </c>
      <c r="BA303" s="602">
        <v>10133.130000000001</v>
      </c>
      <c r="BB303" s="707">
        <v>10119.91</v>
      </c>
      <c r="BC303" s="602">
        <v>0</v>
      </c>
      <c r="BD303" s="602">
        <v>0</v>
      </c>
      <c r="BE303" s="602">
        <v>0</v>
      </c>
      <c r="BF303" s="602">
        <v>0</v>
      </c>
      <c r="BG303" s="602">
        <v>0</v>
      </c>
      <c r="BH303" s="602">
        <v>29038.719999999998</v>
      </c>
      <c r="BI303" s="602">
        <v>13472.17</v>
      </c>
      <c r="BJ303" s="602">
        <v>0</v>
      </c>
      <c r="BK303" s="602">
        <v>0</v>
      </c>
      <c r="BL303" s="602">
        <v>0</v>
      </c>
      <c r="BM303" s="602">
        <v>0</v>
      </c>
      <c r="BN303" s="602">
        <v>0</v>
      </c>
      <c r="BO303" s="602">
        <v>0</v>
      </c>
      <c r="BP303" s="602">
        <v>0</v>
      </c>
      <c r="BQ303" s="602">
        <v>0</v>
      </c>
      <c r="BR303" s="602">
        <v>0</v>
      </c>
      <c r="BS303" s="602">
        <v>0</v>
      </c>
      <c r="BT303" s="602">
        <v>0</v>
      </c>
      <c r="BU303" s="707">
        <v>0</v>
      </c>
      <c r="BV303" s="602">
        <v>0</v>
      </c>
      <c r="BW303" s="602">
        <v>0</v>
      </c>
      <c r="BX303" s="602">
        <v>0</v>
      </c>
      <c r="BY303" s="602">
        <v>0</v>
      </c>
      <c r="BZ303" s="602">
        <v>0</v>
      </c>
      <c r="CA303" s="602">
        <v>0</v>
      </c>
      <c r="CB303" s="602">
        <v>0</v>
      </c>
      <c r="CC303" s="602">
        <v>0</v>
      </c>
      <c r="CD303" s="602">
        <v>0</v>
      </c>
      <c r="CE303" s="602">
        <v>0</v>
      </c>
      <c r="CF303" s="602">
        <v>0</v>
      </c>
      <c r="CG303" s="602">
        <v>0</v>
      </c>
      <c r="CH303" s="602">
        <v>21786.560000000001</v>
      </c>
      <c r="CI303" s="602">
        <v>22262.48</v>
      </c>
      <c r="CJ303" s="602">
        <v>25124.61</v>
      </c>
      <c r="CK303" s="602">
        <v>25263.420000000002</v>
      </c>
      <c r="CL303" s="602">
        <v>24886.65</v>
      </c>
      <c r="CM303" s="602">
        <v>24840.38</v>
      </c>
      <c r="CN303" s="707">
        <v>24298.36</v>
      </c>
      <c r="CO303" s="602">
        <v>0</v>
      </c>
      <c r="CP303" s="602">
        <v>0</v>
      </c>
      <c r="CQ303" s="602">
        <v>0</v>
      </c>
      <c r="CR303" s="602">
        <v>0</v>
      </c>
      <c r="CS303" s="602">
        <v>0</v>
      </c>
      <c r="CT303" s="602">
        <v>65720.2</v>
      </c>
      <c r="CU303" s="602">
        <v>32326.25</v>
      </c>
      <c r="CV303" s="602">
        <v>0</v>
      </c>
      <c r="CW303" s="602">
        <v>0</v>
      </c>
      <c r="CX303" s="602">
        <v>0</v>
      </c>
      <c r="CY303" s="602">
        <v>0</v>
      </c>
      <c r="CZ303" s="602">
        <v>0</v>
      </c>
    </row>
    <row r="304" spans="1:104" x14ac:dyDescent="0.25">
      <c r="A304" s="183">
        <v>4028</v>
      </c>
      <c r="B304" s="183">
        <v>675746</v>
      </c>
      <c r="C304" s="27">
        <v>1026068</v>
      </c>
      <c r="D304" s="14">
        <v>1649251026</v>
      </c>
      <c r="F304" s="27" t="s">
        <v>1258</v>
      </c>
      <c r="G304" s="12" t="s">
        <v>556</v>
      </c>
      <c r="H304" s="27" t="s">
        <v>1355</v>
      </c>
      <c r="I304" s="12" t="s">
        <v>557</v>
      </c>
      <c r="J304" s="601">
        <v>32541.600000000002</v>
      </c>
      <c r="K304" s="601">
        <v>33706.400000000001</v>
      </c>
      <c r="L304" s="601">
        <v>35293.440000000002</v>
      </c>
      <c r="M304" s="601">
        <v>34347.040000000001</v>
      </c>
      <c r="N304" s="601">
        <v>34070.400000000001</v>
      </c>
      <c r="O304" s="601">
        <v>34026.720000000001</v>
      </c>
      <c r="P304" s="707">
        <v>33966.32</v>
      </c>
      <c r="Q304" s="601">
        <v>0</v>
      </c>
      <c r="R304" s="601">
        <v>0</v>
      </c>
      <c r="S304" s="601">
        <v>0</v>
      </c>
      <c r="T304" s="601">
        <v>0</v>
      </c>
      <c r="U304" s="601">
        <v>0</v>
      </c>
      <c r="V304" s="601">
        <v>53560.32</v>
      </c>
      <c r="W304" s="601">
        <v>75314.220000000016</v>
      </c>
      <c r="X304" s="601">
        <v>0</v>
      </c>
      <c r="Y304" s="601">
        <v>0</v>
      </c>
      <c r="Z304" s="601">
        <v>0</v>
      </c>
      <c r="AA304" s="601">
        <v>0</v>
      </c>
      <c r="AB304" s="601">
        <v>0</v>
      </c>
      <c r="AC304" s="601">
        <v>0</v>
      </c>
      <c r="AD304" s="601">
        <v>0</v>
      </c>
      <c r="AE304" s="601">
        <v>0</v>
      </c>
      <c r="AF304" s="601">
        <v>0</v>
      </c>
      <c r="AG304" s="601">
        <v>0</v>
      </c>
      <c r="AH304" s="601">
        <v>0</v>
      </c>
      <c r="AI304" s="707">
        <v>0</v>
      </c>
      <c r="AJ304" s="601">
        <v>0</v>
      </c>
      <c r="AK304" s="601">
        <v>0</v>
      </c>
      <c r="AL304" s="601">
        <v>0</v>
      </c>
      <c r="AM304" s="601">
        <v>0</v>
      </c>
      <c r="AN304" s="601">
        <v>0</v>
      </c>
      <c r="AO304" s="601">
        <v>0</v>
      </c>
      <c r="AP304" s="601">
        <v>0</v>
      </c>
      <c r="AQ304" s="601">
        <v>0</v>
      </c>
      <c r="AR304" s="601">
        <v>0</v>
      </c>
      <c r="AS304" s="601">
        <v>0</v>
      </c>
      <c r="AT304" s="601">
        <v>0</v>
      </c>
      <c r="AU304" s="601">
        <v>0</v>
      </c>
      <c r="AV304" s="602">
        <v>0</v>
      </c>
      <c r="AW304" s="602">
        <v>0</v>
      </c>
      <c r="AX304" s="602">
        <v>0</v>
      </c>
      <c r="AY304" s="602">
        <v>0</v>
      </c>
      <c r="AZ304" s="602">
        <v>0</v>
      </c>
      <c r="BA304" s="602">
        <v>0</v>
      </c>
      <c r="BB304" s="707">
        <v>0</v>
      </c>
      <c r="BC304" s="602">
        <v>0</v>
      </c>
      <c r="BD304" s="602">
        <v>0</v>
      </c>
      <c r="BE304" s="602">
        <v>0</v>
      </c>
      <c r="BF304" s="602">
        <v>0</v>
      </c>
      <c r="BG304" s="602">
        <v>0</v>
      </c>
      <c r="BH304" s="602">
        <v>0</v>
      </c>
      <c r="BI304" s="602">
        <v>0</v>
      </c>
      <c r="BJ304" s="602">
        <v>0</v>
      </c>
      <c r="BK304" s="602">
        <v>0</v>
      </c>
      <c r="BL304" s="602">
        <v>0</v>
      </c>
      <c r="BM304" s="602">
        <v>0</v>
      </c>
      <c r="BN304" s="602">
        <v>0</v>
      </c>
      <c r="BO304" s="602">
        <v>36254.400000000001</v>
      </c>
      <c r="BP304" s="602">
        <v>37229.919999999998</v>
      </c>
      <c r="BQ304" s="602">
        <v>39836.160000000003</v>
      </c>
      <c r="BR304" s="602">
        <v>39646.880000000005</v>
      </c>
      <c r="BS304" s="602">
        <v>39559.520000000004</v>
      </c>
      <c r="BT304" s="602">
        <v>39035.360000000001</v>
      </c>
      <c r="BU304" s="707">
        <v>38826.639999999999</v>
      </c>
      <c r="BV304" s="602">
        <v>0</v>
      </c>
      <c r="BW304" s="602">
        <v>0</v>
      </c>
      <c r="BX304" s="602">
        <v>0</v>
      </c>
      <c r="BY304" s="602">
        <v>0</v>
      </c>
      <c r="BZ304" s="602">
        <v>0</v>
      </c>
      <c r="CA304" s="602">
        <v>59773.440000000002</v>
      </c>
      <c r="CB304" s="602">
        <v>86842.75</v>
      </c>
      <c r="CC304" s="602">
        <v>0</v>
      </c>
      <c r="CD304" s="602">
        <v>0</v>
      </c>
      <c r="CE304" s="602">
        <v>0</v>
      </c>
      <c r="CF304" s="602">
        <v>0</v>
      </c>
      <c r="CG304" s="602">
        <v>0</v>
      </c>
      <c r="CH304" s="602">
        <v>0</v>
      </c>
      <c r="CI304" s="602">
        <v>0</v>
      </c>
      <c r="CJ304" s="602">
        <v>0</v>
      </c>
      <c r="CK304" s="602">
        <v>0</v>
      </c>
      <c r="CL304" s="602">
        <v>0</v>
      </c>
      <c r="CM304" s="602">
        <v>0</v>
      </c>
      <c r="CN304" s="707">
        <v>0</v>
      </c>
      <c r="CO304" s="602">
        <v>0</v>
      </c>
      <c r="CP304" s="602">
        <v>0</v>
      </c>
      <c r="CQ304" s="602">
        <v>0</v>
      </c>
      <c r="CR304" s="602">
        <v>0</v>
      </c>
      <c r="CS304" s="602">
        <v>0</v>
      </c>
      <c r="CT304" s="602">
        <v>0</v>
      </c>
      <c r="CU304" s="602">
        <v>0</v>
      </c>
      <c r="CV304" s="602">
        <v>0</v>
      </c>
      <c r="CW304" s="602">
        <v>0</v>
      </c>
      <c r="CX304" s="602">
        <v>0</v>
      </c>
      <c r="CY304" s="602">
        <v>0</v>
      </c>
      <c r="CZ304" s="602">
        <v>0</v>
      </c>
    </row>
    <row r="305" spans="1:104" x14ac:dyDescent="0.25">
      <c r="A305" s="183">
        <v>5012</v>
      </c>
      <c r="B305" s="183">
        <v>675751</v>
      </c>
      <c r="C305" s="27">
        <v>1028196</v>
      </c>
      <c r="D305" s="14">
        <v>1710432877</v>
      </c>
      <c r="F305" s="27" t="s">
        <v>1258</v>
      </c>
      <c r="G305" s="12" t="s">
        <v>3334</v>
      </c>
      <c r="H305" s="27" t="s">
        <v>3335</v>
      </c>
      <c r="I305" s="12" t="s">
        <v>908</v>
      </c>
      <c r="J305" s="601">
        <v>7241.4000000000005</v>
      </c>
      <c r="K305" s="601">
        <v>7500.6000000000013</v>
      </c>
      <c r="L305" s="601">
        <v>7853.7600000000011</v>
      </c>
      <c r="M305" s="601">
        <v>7643.1600000000008</v>
      </c>
      <c r="N305" s="601">
        <v>7581.6</v>
      </c>
      <c r="O305" s="601">
        <v>7571.88</v>
      </c>
      <c r="P305" s="707">
        <v>7563.1799999999994</v>
      </c>
      <c r="Q305" s="601">
        <v>0</v>
      </c>
      <c r="R305" s="601">
        <v>0</v>
      </c>
      <c r="S305" s="601">
        <v>0</v>
      </c>
      <c r="T305" s="601">
        <v>0</v>
      </c>
      <c r="U305" s="601">
        <v>0</v>
      </c>
      <c r="V305" s="601">
        <v>21549.66</v>
      </c>
      <c r="W305" s="601">
        <v>21809.22</v>
      </c>
      <c r="X305" s="601">
        <v>0</v>
      </c>
      <c r="Y305" s="601">
        <v>0</v>
      </c>
      <c r="Z305" s="601">
        <v>0</v>
      </c>
      <c r="AA305" s="601">
        <v>0</v>
      </c>
      <c r="AB305" s="601">
        <v>0</v>
      </c>
      <c r="AC305" s="601">
        <v>0</v>
      </c>
      <c r="AD305" s="601">
        <v>0</v>
      </c>
      <c r="AE305" s="601">
        <v>0</v>
      </c>
      <c r="AF305" s="601">
        <v>0</v>
      </c>
      <c r="AG305" s="601">
        <v>0</v>
      </c>
      <c r="AH305" s="601">
        <v>0</v>
      </c>
      <c r="AI305" s="707">
        <v>0</v>
      </c>
      <c r="AJ305" s="601">
        <v>0</v>
      </c>
      <c r="AK305" s="601">
        <v>0</v>
      </c>
      <c r="AL305" s="601">
        <v>0</v>
      </c>
      <c r="AM305" s="601">
        <v>0</v>
      </c>
      <c r="AN305" s="601">
        <v>0</v>
      </c>
      <c r="AO305" s="601">
        <v>0</v>
      </c>
      <c r="AP305" s="601">
        <v>0</v>
      </c>
      <c r="AQ305" s="601">
        <v>0</v>
      </c>
      <c r="AR305" s="601">
        <v>0</v>
      </c>
      <c r="AS305" s="601">
        <v>0</v>
      </c>
      <c r="AT305" s="601">
        <v>0</v>
      </c>
      <c r="AU305" s="601">
        <v>0</v>
      </c>
      <c r="AV305" s="602">
        <v>0</v>
      </c>
      <c r="AW305" s="602">
        <v>0</v>
      </c>
      <c r="AX305" s="602">
        <v>0</v>
      </c>
      <c r="AY305" s="602">
        <v>0</v>
      </c>
      <c r="AZ305" s="602">
        <v>0</v>
      </c>
      <c r="BA305" s="602">
        <v>0</v>
      </c>
      <c r="BB305" s="707">
        <v>0</v>
      </c>
      <c r="BC305" s="602">
        <v>0</v>
      </c>
      <c r="BD305" s="602">
        <v>0</v>
      </c>
      <c r="BE305" s="602">
        <v>0</v>
      </c>
      <c r="BF305" s="602">
        <v>0</v>
      </c>
      <c r="BG305" s="602">
        <v>0</v>
      </c>
      <c r="BH305" s="602">
        <v>0</v>
      </c>
      <c r="BI305" s="602">
        <v>0</v>
      </c>
      <c r="BJ305" s="602">
        <v>0</v>
      </c>
      <c r="BK305" s="602">
        <v>0</v>
      </c>
      <c r="BL305" s="602">
        <v>0</v>
      </c>
      <c r="BM305" s="602">
        <v>0</v>
      </c>
      <c r="BN305" s="602">
        <v>0</v>
      </c>
      <c r="BO305" s="602">
        <v>8067.6</v>
      </c>
      <c r="BP305" s="602">
        <v>8284.68</v>
      </c>
      <c r="BQ305" s="602">
        <v>8864.64</v>
      </c>
      <c r="BR305" s="602">
        <v>8822.52</v>
      </c>
      <c r="BS305" s="602">
        <v>8803.0800000000017</v>
      </c>
      <c r="BT305" s="602">
        <v>8686.44</v>
      </c>
      <c r="BU305" s="707">
        <v>8645.4599999999991</v>
      </c>
      <c r="BV305" s="602">
        <v>0</v>
      </c>
      <c r="BW305" s="602">
        <v>0</v>
      </c>
      <c r="BX305" s="602">
        <v>0</v>
      </c>
      <c r="BY305" s="602">
        <v>0</v>
      </c>
      <c r="BZ305" s="602">
        <v>0</v>
      </c>
      <c r="CA305" s="602">
        <v>24049.47</v>
      </c>
      <c r="CB305" s="602">
        <v>25172.080000000002</v>
      </c>
      <c r="CC305" s="602">
        <v>0</v>
      </c>
      <c r="CD305" s="602">
        <v>0</v>
      </c>
      <c r="CE305" s="602">
        <v>0</v>
      </c>
      <c r="CF305" s="602">
        <v>0</v>
      </c>
      <c r="CG305" s="602">
        <v>0</v>
      </c>
      <c r="CH305" s="602">
        <v>0</v>
      </c>
      <c r="CI305" s="602">
        <v>0</v>
      </c>
      <c r="CJ305" s="602">
        <v>0</v>
      </c>
      <c r="CK305" s="602">
        <v>0</v>
      </c>
      <c r="CL305" s="602">
        <v>0</v>
      </c>
      <c r="CM305" s="602">
        <v>0</v>
      </c>
      <c r="CN305" s="707">
        <v>0</v>
      </c>
      <c r="CO305" s="602">
        <v>0</v>
      </c>
      <c r="CP305" s="602">
        <v>0</v>
      </c>
      <c r="CQ305" s="602">
        <v>0</v>
      </c>
      <c r="CR305" s="602">
        <v>0</v>
      </c>
      <c r="CS305" s="602">
        <v>0</v>
      </c>
      <c r="CT305" s="602">
        <v>0</v>
      </c>
      <c r="CU305" s="602">
        <v>0</v>
      </c>
      <c r="CV305" s="602">
        <v>0</v>
      </c>
      <c r="CW305" s="602">
        <v>0</v>
      </c>
      <c r="CX305" s="602">
        <v>0</v>
      </c>
      <c r="CY305" s="602">
        <v>0</v>
      </c>
      <c r="CZ305" s="602">
        <v>0</v>
      </c>
    </row>
    <row r="306" spans="1:104" x14ac:dyDescent="0.25">
      <c r="A306" s="183">
        <v>113</v>
      </c>
      <c r="B306" s="183">
        <v>675754</v>
      </c>
      <c r="C306" s="27">
        <v>1025934</v>
      </c>
      <c r="D306" s="14">
        <v>1922418631</v>
      </c>
      <c r="F306" s="27" t="s">
        <v>1298</v>
      </c>
      <c r="G306" s="12" t="s">
        <v>546</v>
      </c>
      <c r="H306" s="27" t="s">
        <v>1390</v>
      </c>
      <c r="I306" s="12" t="s">
        <v>547</v>
      </c>
      <c r="J306" s="601">
        <v>0</v>
      </c>
      <c r="K306" s="601">
        <v>0</v>
      </c>
      <c r="L306" s="601">
        <v>0</v>
      </c>
      <c r="M306" s="601">
        <v>0</v>
      </c>
      <c r="N306" s="601">
        <v>0</v>
      </c>
      <c r="O306" s="601">
        <v>0</v>
      </c>
      <c r="P306" s="707">
        <v>0</v>
      </c>
      <c r="Q306" s="601">
        <v>0</v>
      </c>
      <c r="R306" s="601">
        <v>0</v>
      </c>
      <c r="S306" s="601">
        <v>0</v>
      </c>
      <c r="T306" s="601">
        <v>0</v>
      </c>
      <c r="U306" s="601">
        <v>0</v>
      </c>
      <c r="V306" s="601">
        <v>0</v>
      </c>
      <c r="W306" s="601">
        <v>0</v>
      </c>
      <c r="X306" s="601">
        <v>0</v>
      </c>
      <c r="Y306" s="601">
        <v>0</v>
      </c>
      <c r="Z306" s="601">
        <v>0</v>
      </c>
      <c r="AA306" s="601">
        <v>0</v>
      </c>
      <c r="AB306" s="601">
        <v>0</v>
      </c>
      <c r="AC306" s="601">
        <v>0</v>
      </c>
      <c r="AD306" s="601">
        <v>0</v>
      </c>
      <c r="AE306" s="601">
        <v>0</v>
      </c>
      <c r="AF306" s="601">
        <v>0</v>
      </c>
      <c r="AG306" s="601">
        <v>0</v>
      </c>
      <c r="AH306" s="601">
        <v>0</v>
      </c>
      <c r="AI306" s="707">
        <v>0</v>
      </c>
      <c r="AJ306" s="601">
        <v>0</v>
      </c>
      <c r="AK306" s="601">
        <v>0</v>
      </c>
      <c r="AL306" s="601">
        <v>0</v>
      </c>
      <c r="AM306" s="601">
        <v>0</v>
      </c>
      <c r="AN306" s="601">
        <v>0</v>
      </c>
      <c r="AO306" s="601">
        <v>0</v>
      </c>
      <c r="AP306" s="601">
        <v>0</v>
      </c>
      <c r="AQ306" s="601">
        <v>0</v>
      </c>
      <c r="AR306" s="601">
        <v>0</v>
      </c>
      <c r="AS306" s="601">
        <v>0</v>
      </c>
      <c r="AT306" s="601">
        <v>0</v>
      </c>
      <c r="AU306" s="601">
        <v>0</v>
      </c>
      <c r="AV306" s="602">
        <v>4786.3200000000006</v>
      </c>
      <c r="AW306" s="602">
        <v>4956.6000000000004</v>
      </c>
      <c r="AX306" s="602">
        <v>5380.3200000000006</v>
      </c>
      <c r="AY306" s="602">
        <v>5400.12</v>
      </c>
      <c r="AZ306" s="602">
        <v>5311.68</v>
      </c>
      <c r="BA306" s="602">
        <v>5170.4399999999996</v>
      </c>
      <c r="BB306" s="707">
        <v>5365.07</v>
      </c>
      <c r="BC306" s="602">
        <v>0</v>
      </c>
      <c r="BD306" s="602">
        <v>0</v>
      </c>
      <c r="BE306" s="602">
        <v>0</v>
      </c>
      <c r="BF306" s="602">
        <v>0</v>
      </c>
      <c r="BG306" s="602">
        <v>0</v>
      </c>
      <c r="BH306" s="602">
        <v>11113.289999999999</v>
      </c>
      <c r="BI306" s="602">
        <v>11784.98</v>
      </c>
      <c r="BJ306" s="602">
        <v>0</v>
      </c>
      <c r="BK306" s="602">
        <v>0</v>
      </c>
      <c r="BL306" s="602">
        <v>0</v>
      </c>
      <c r="BM306" s="602">
        <v>0</v>
      </c>
      <c r="BN306" s="602">
        <v>0</v>
      </c>
      <c r="BO306" s="602">
        <v>2971.32</v>
      </c>
      <c r="BP306" s="602">
        <v>3004.32</v>
      </c>
      <c r="BQ306" s="602">
        <v>3405.6</v>
      </c>
      <c r="BR306" s="602">
        <v>3369.96</v>
      </c>
      <c r="BS306" s="602">
        <v>3301.32</v>
      </c>
      <c r="BT306" s="602">
        <v>3164.04</v>
      </c>
      <c r="BU306" s="707">
        <v>3211.4</v>
      </c>
      <c r="BV306" s="602">
        <v>0</v>
      </c>
      <c r="BW306" s="602">
        <v>0</v>
      </c>
      <c r="BX306" s="602">
        <v>0</v>
      </c>
      <c r="BY306" s="602">
        <v>0</v>
      </c>
      <c r="BZ306" s="602">
        <v>0</v>
      </c>
      <c r="CA306" s="602">
        <v>6893.7900000000009</v>
      </c>
      <c r="CB306" s="602">
        <v>7298.2</v>
      </c>
      <c r="CC306" s="602">
        <v>0</v>
      </c>
      <c r="CD306" s="602">
        <v>0</v>
      </c>
      <c r="CE306" s="602">
        <v>0</v>
      </c>
      <c r="CF306" s="602">
        <v>0</v>
      </c>
      <c r="CG306" s="602">
        <v>0</v>
      </c>
      <c r="CH306" s="602">
        <v>0</v>
      </c>
      <c r="CI306" s="602">
        <v>0</v>
      </c>
      <c r="CJ306" s="602">
        <v>0</v>
      </c>
      <c r="CK306" s="602">
        <v>0</v>
      </c>
      <c r="CL306" s="602">
        <v>0</v>
      </c>
      <c r="CM306" s="602">
        <v>0</v>
      </c>
      <c r="CN306" s="707">
        <v>0</v>
      </c>
      <c r="CO306" s="602">
        <v>0</v>
      </c>
      <c r="CP306" s="602">
        <v>0</v>
      </c>
      <c r="CQ306" s="602">
        <v>0</v>
      </c>
      <c r="CR306" s="602">
        <v>0</v>
      </c>
      <c r="CS306" s="602">
        <v>0</v>
      </c>
      <c r="CT306" s="602">
        <v>0</v>
      </c>
      <c r="CU306" s="602">
        <v>0</v>
      </c>
      <c r="CV306" s="602">
        <v>0</v>
      </c>
      <c r="CW306" s="602">
        <v>0</v>
      </c>
      <c r="CX306" s="602">
        <v>0</v>
      </c>
      <c r="CY306" s="602">
        <v>0</v>
      </c>
      <c r="CZ306" s="602">
        <v>0</v>
      </c>
    </row>
    <row r="307" spans="1:104" x14ac:dyDescent="0.25">
      <c r="A307" s="183">
        <v>5373</v>
      </c>
      <c r="B307" s="183">
        <v>675756</v>
      </c>
      <c r="C307" s="27">
        <v>1026661</v>
      </c>
      <c r="D307" s="14">
        <v>1629062369</v>
      </c>
      <c r="F307" s="27" t="s">
        <v>1298</v>
      </c>
      <c r="G307" s="12" t="s">
        <v>1127</v>
      </c>
      <c r="H307" s="27" t="s">
        <v>1330</v>
      </c>
      <c r="I307" s="12" t="s">
        <v>1128</v>
      </c>
      <c r="J307" s="601">
        <v>0</v>
      </c>
      <c r="K307" s="601">
        <v>0</v>
      </c>
      <c r="L307" s="601">
        <v>0</v>
      </c>
      <c r="M307" s="601">
        <v>0</v>
      </c>
      <c r="N307" s="601">
        <v>0</v>
      </c>
      <c r="O307" s="601">
        <v>0</v>
      </c>
      <c r="P307" s="707">
        <v>0</v>
      </c>
      <c r="Q307" s="601">
        <v>0</v>
      </c>
      <c r="R307" s="601">
        <v>0</v>
      </c>
      <c r="S307" s="601">
        <v>0</v>
      </c>
      <c r="T307" s="601">
        <v>0</v>
      </c>
      <c r="U307" s="601">
        <v>0</v>
      </c>
      <c r="V307" s="601">
        <v>0</v>
      </c>
      <c r="W307" s="601">
        <v>0</v>
      </c>
      <c r="X307" s="601">
        <v>0</v>
      </c>
      <c r="Y307" s="601">
        <v>0</v>
      </c>
      <c r="Z307" s="601">
        <v>0</v>
      </c>
      <c r="AA307" s="601">
        <v>0</v>
      </c>
      <c r="AB307" s="601">
        <v>0</v>
      </c>
      <c r="AC307" s="601">
        <v>0</v>
      </c>
      <c r="AD307" s="601">
        <v>0</v>
      </c>
      <c r="AE307" s="601">
        <v>0</v>
      </c>
      <c r="AF307" s="601">
        <v>0</v>
      </c>
      <c r="AG307" s="601">
        <v>0</v>
      </c>
      <c r="AH307" s="601">
        <v>0</v>
      </c>
      <c r="AI307" s="707">
        <v>0</v>
      </c>
      <c r="AJ307" s="601">
        <v>0</v>
      </c>
      <c r="AK307" s="601">
        <v>0</v>
      </c>
      <c r="AL307" s="601">
        <v>0</v>
      </c>
      <c r="AM307" s="601">
        <v>0</v>
      </c>
      <c r="AN307" s="601">
        <v>0</v>
      </c>
      <c r="AO307" s="601">
        <v>0</v>
      </c>
      <c r="AP307" s="601">
        <v>0</v>
      </c>
      <c r="AQ307" s="601">
        <v>0</v>
      </c>
      <c r="AR307" s="601">
        <v>0</v>
      </c>
      <c r="AS307" s="601">
        <v>0</v>
      </c>
      <c r="AT307" s="601">
        <v>0</v>
      </c>
      <c r="AU307" s="601">
        <v>0</v>
      </c>
      <c r="AV307" s="602">
        <v>59575.18</v>
      </c>
      <c r="AW307" s="602">
        <v>61694.649999999994</v>
      </c>
      <c r="AX307" s="602">
        <v>66968.680000000008</v>
      </c>
      <c r="AY307" s="602">
        <v>67215.12999999999</v>
      </c>
      <c r="AZ307" s="602">
        <v>66114.319999999992</v>
      </c>
      <c r="BA307" s="602">
        <v>64356.31</v>
      </c>
      <c r="BB307" s="707">
        <v>66581.52</v>
      </c>
      <c r="BC307" s="602">
        <v>0</v>
      </c>
      <c r="BD307" s="602">
        <v>0</v>
      </c>
      <c r="BE307" s="602">
        <v>0</v>
      </c>
      <c r="BF307" s="602">
        <v>0</v>
      </c>
      <c r="BG307" s="602">
        <v>0</v>
      </c>
      <c r="BH307" s="602">
        <v>178385.49</v>
      </c>
      <c r="BI307" s="602">
        <v>188135.81999999998</v>
      </c>
      <c r="BJ307" s="602">
        <v>0</v>
      </c>
      <c r="BK307" s="602">
        <v>0</v>
      </c>
      <c r="BL307" s="602">
        <v>0</v>
      </c>
      <c r="BM307" s="602">
        <v>0</v>
      </c>
      <c r="BN307" s="602">
        <v>0</v>
      </c>
      <c r="BO307" s="602">
        <v>36983.93</v>
      </c>
      <c r="BP307" s="602">
        <v>37394.68</v>
      </c>
      <c r="BQ307" s="602">
        <v>42389.4</v>
      </c>
      <c r="BR307" s="602">
        <v>41945.79</v>
      </c>
      <c r="BS307" s="602">
        <v>41091.429999999993</v>
      </c>
      <c r="BT307" s="602">
        <v>39382.71</v>
      </c>
      <c r="BU307" s="707">
        <v>39850.839999999997</v>
      </c>
      <c r="BV307" s="602">
        <v>0</v>
      </c>
      <c r="BW307" s="602">
        <v>0</v>
      </c>
      <c r="BX307" s="602">
        <v>0</v>
      </c>
      <c r="BY307" s="602">
        <v>0</v>
      </c>
      <c r="BZ307" s="602">
        <v>0</v>
      </c>
      <c r="CA307" s="602">
        <v>110655.98999999998</v>
      </c>
      <c r="CB307" s="602">
        <v>116507.18000000001</v>
      </c>
      <c r="CC307" s="602">
        <v>0</v>
      </c>
      <c r="CD307" s="602">
        <v>0</v>
      </c>
      <c r="CE307" s="602">
        <v>0</v>
      </c>
      <c r="CF307" s="602">
        <v>0</v>
      </c>
      <c r="CG307" s="602">
        <v>0</v>
      </c>
      <c r="CH307" s="602">
        <v>0</v>
      </c>
      <c r="CI307" s="602">
        <v>0</v>
      </c>
      <c r="CJ307" s="602">
        <v>0</v>
      </c>
      <c r="CK307" s="602">
        <v>0</v>
      </c>
      <c r="CL307" s="602">
        <v>0</v>
      </c>
      <c r="CM307" s="602">
        <v>0</v>
      </c>
      <c r="CN307" s="707">
        <v>0</v>
      </c>
      <c r="CO307" s="602">
        <v>0</v>
      </c>
      <c r="CP307" s="602">
        <v>0</v>
      </c>
      <c r="CQ307" s="602">
        <v>0</v>
      </c>
      <c r="CR307" s="602">
        <v>0</v>
      </c>
      <c r="CS307" s="602">
        <v>0</v>
      </c>
      <c r="CT307" s="602">
        <v>0</v>
      </c>
      <c r="CU307" s="602">
        <v>0</v>
      </c>
      <c r="CV307" s="602">
        <v>0</v>
      </c>
      <c r="CW307" s="602">
        <v>0</v>
      </c>
      <c r="CX307" s="602">
        <v>0</v>
      </c>
      <c r="CY307" s="602">
        <v>0</v>
      </c>
      <c r="CZ307" s="602">
        <v>0</v>
      </c>
    </row>
    <row r="308" spans="1:104" x14ac:dyDescent="0.25">
      <c r="A308" s="183">
        <v>5383</v>
      </c>
      <c r="B308" s="183">
        <v>675764</v>
      </c>
      <c r="C308" s="27">
        <v>1026028</v>
      </c>
      <c r="D308" s="14">
        <v>1679981765</v>
      </c>
      <c r="F308" s="27" t="s">
        <v>1279</v>
      </c>
      <c r="G308" s="12" t="s">
        <v>1129</v>
      </c>
      <c r="H308" s="27" t="s">
        <v>1433</v>
      </c>
      <c r="I308" s="12" t="s">
        <v>1130</v>
      </c>
      <c r="J308" s="601">
        <v>33290.28</v>
      </c>
      <c r="K308" s="601">
        <v>32597.910000000003</v>
      </c>
      <c r="L308" s="601">
        <v>36766.26</v>
      </c>
      <c r="M308" s="601">
        <v>37854.270000000004</v>
      </c>
      <c r="N308" s="601">
        <v>35819.550000000003</v>
      </c>
      <c r="O308" s="601">
        <v>36978.21</v>
      </c>
      <c r="P308" s="707">
        <v>35175.32</v>
      </c>
      <c r="Q308" s="601">
        <v>0</v>
      </c>
      <c r="R308" s="601">
        <v>0</v>
      </c>
      <c r="S308" s="601">
        <v>0</v>
      </c>
      <c r="T308" s="601">
        <v>0</v>
      </c>
      <c r="U308" s="601">
        <v>0</v>
      </c>
      <c r="V308" s="601">
        <v>97133.049999999988</v>
      </c>
      <c r="W308" s="601">
        <v>105213.36000000002</v>
      </c>
      <c r="X308" s="601">
        <v>0</v>
      </c>
      <c r="Y308" s="601">
        <v>0</v>
      </c>
      <c r="Z308" s="601">
        <v>0</v>
      </c>
      <c r="AA308" s="601">
        <v>0</v>
      </c>
      <c r="AB308" s="601">
        <v>0</v>
      </c>
      <c r="AC308" s="601">
        <v>0</v>
      </c>
      <c r="AD308" s="601">
        <v>0</v>
      </c>
      <c r="AE308" s="601">
        <v>0</v>
      </c>
      <c r="AF308" s="601">
        <v>0</v>
      </c>
      <c r="AG308" s="601">
        <v>0</v>
      </c>
      <c r="AH308" s="601">
        <v>0</v>
      </c>
      <c r="AI308" s="707">
        <v>0</v>
      </c>
      <c r="AJ308" s="601">
        <v>0</v>
      </c>
      <c r="AK308" s="601">
        <v>0</v>
      </c>
      <c r="AL308" s="601">
        <v>0</v>
      </c>
      <c r="AM308" s="601">
        <v>0</v>
      </c>
      <c r="AN308" s="601">
        <v>0</v>
      </c>
      <c r="AO308" s="601">
        <v>0</v>
      </c>
      <c r="AP308" s="601">
        <v>0</v>
      </c>
      <c r="AQ308" s="601">
        <v>0</v>
      </c>
      <c r="AR308" s="601">
        <v>0</v>
      </c>
      <c r="AS308" s="601">
        <v>0</v>
      </c>
      <c r="AT308" s="601">
        <v>0</v>
      </c>
      <c r="AU308" s="601">
        <v>0</v>
      </c>
      <c r="AV308" s="602">
        <v>21322.170000000002</v>
      </c>
      <c r="AW308" s="602">
        <v>20601.54</v>
      </c>
      <c r="AX308" s="602">
        <v>23413.410000000003</v>
      </c>
      <c r="AY308" s="602">
        <v>23597.100000000002</v>
      </c>
      <c r="AZ308" s="602">
        <v>22650.39</v>
      </c>
      <c r="BA308" s="602">
        <v>21661.29</v>
      </c>
      <c r="BB308" s="707">
        <v>21618.829999999998</v>
      </c>
      <c r="BC308" s="602">
        <v>0</v>
      </c>
      <c r="BD308" s="602">
        <v>0</v>
      </c>
      <c r="BE308" s="602">
        <v>0</v>
      </c>
      <c r="BF308" s="602">
        <v>0</v>
      </c>
      <c r="BG308" s="602">
        <v>0</v>
      </c>
      <c r="BH308" s="602">
        <v>61822.879999999997</v>
      </c>
      <c r="BI308" s="602">
        <v>64574.93</v>
      </c>
      <c r="BJ308" s="602">
        <v>0</v>
      </c>
      <c r="BK308" s="602">
        <v>0</v>
      </c>
      <c r="BL308" s="602">
        <v>0</v>
      </c>
      <c r="BM308" s="602">
        <v>0</v>
      </c>
      <c r="BN308" s="602">
        <v>0</v>
      </c>
      <c r="BO308" s="602">
        <v>0</v>
      </c>
      <c r="BP308" s="602">
        <v>0</v>
      </c>
      <c r="BQ308" s="602">
        <v>0</v>
      </c>
      <c r="BR308" s="602">
        <v>0</v>
      </c>
      <c r="BS308" s="602">
        <v>0</v>
      </c>
      <c r="BT308" s="602">
        <v>0</v>
      </c>
      <c r="BU308" s="707">
        <v>0</v>
      </c>
      <c r="BV308" s="602">
        <v>0</v>
      </c>
      <c r="BW308" s="602">
        <v>0</v>
      </c>
      <c r="BX308" s="602">
        <v>0</v>
      </c>
      <c r="BY308" s="602">
        <v>0</v>
      </c>
      <c r="BZ308" s="602">
        <v>0</v>
      </c>
      <c r="CA308" s="602">
        <v>0</v>
      </c>
      <c r="CB308" s="602">
        <v>0</v>
      </c>
      <c r="CC308" s="602">
        <v>0</v>
      </c>
      <c r="CD308" s="602">
        <v>0</v>
      </c>
      <c r="CE308" s="602">
        <v>0</v>
      </c>
      <c r="CF308" s="602">
        <v>0</v>
      </c>
      <c r="CG308" s="602">
        <v>0</v>
      </c>
      <c r="CH308" s="602">
        <v>46572.480000000003</v>
      </c>
      <c r="CI308" s="602">
        <v>47589.840000000004</v>
      </c>
      <c r="CJ308" s="602">
        <v>53708.13</v>
      </c>
      <c r="CK308" s="602">
        <v>54004.860000000008</v>
      </c>
      <c r="CL308" s="602">
        <v>53199.450000000004</v>
      </c>
      <c r="CM308" s="602">
        <v>53100.540000000008</v>
      </c>
      <c r="CN308" s="707">
        <v>51908.800000000003</v>
      </c>
      <c r="CO308" s="602">
        <v>0</v>
      </c>
      <c r="CP308" s="602">
        <v>0</v>
      </c>
      <c r="CQ308" s="602">
        <v>0</v>
      </c>
      <c r="CR308" s="602">
        <v>0</v>
      </c>
      <c r="CS308" s="602">
        <v>0</v>
      </c>
      <c r="CT308" s="602">
        <v>139917.04999999999</v>
      </c>
      <c r="CU308" s="602">
        <v>152424.99999999997</v>
      </c>
      <c r="CV308" s="602">
        <v>0</v>
      </c>
      <c r="CW308" s="602">
        <v>0</v>
      </c>
      <c r="CX308" s="602">
        <v>0</v>
      </c>
      <c r="CY308" s="602">
        <v>0</v>
      </c>
      <c r="CZ308" s="602">
        <v>0</v>
      </c>
    </row>
    <row r="309" spans="1:104" x14ac:dyDescent="0.25">
      <c r="A309" s="183">
        <v>4733</v>
      </c>
      <c r="B309" s="183">
        <v>675766</v>
      </c>
      <c r="C309" s="27">
        <v>1021109</v>
      </c>
      <c r="D309" s="14">
        <v>1639419781</v>
      </c>
      <c r="F309" s="27" t="s">
        <v>1286</v>
      </c>
      <c r="G309" s="12" t="s">
        <v>794</v>
      </c>
      <c r="H309" s="27" t="s">
        <v>1364</v>
      </c>
      <c r="I309" s="12" t="s">
        <v>795</v>
      </c>
      <c r="J309" s="601">
        <v>0</v>
      </c>
      <c r="K309" s="601">
        <v>0</v>
      </c>
      <c r="L309" s="601">
        <v>0</v>
      </c>
      <c r="M309" s="601">
        <v>0</v>
      </c>
      <c r="N309" s="601">
        <v>0</v>
      </c>
      <c r="O309" s="601">
        <v>0</v>
      </c>
      <c r="P309" s="707">
        <v>0</v>
      </c>
      <c r="Q309" s="601">
        <v>0</v>
      </c>
      <c r="R309" s="601">
        <v>0</v>
      </c>
      <c r="S309" s="601">
        <v>0</v>
      </c>
      <c r="T309" s="601">
        <v>0</v>
      </c>
      <c r="U309" s="601">
        <v>0</v>
      </c>
      <c r="V309" s="601">
        <v>0</v>
      </c>
      <c r="W309" s="601">
        <v>0</v>
      </c>
      <c r="X309" s="601">
        <v>0</v>
      </c>
      <c r="Y309" s="601">
        <v>0</v>
      </c>
      <c r="Z309" s="601">
        <v>0</v>
      </c>
      <c r="AA309" s="601">
        <v>0</v>
      </c>
      <c r="AB309" s="601">
        <v>0</v>
      </c>
      <c r="AC309" s="601">
        <v>0</v>
      </c>
      <c r="AD309" s="601">
        <v>0</v>
      </c>
      <c r="AE309" s="601">
        <v>0</v>
      </c>
      <c r="AF309" s="601">
        <v>0</v>
      </c>
      <c r="AG309" s="601">
        <v>0</v>
      </c>
      <c r="AH309" s="601">
        <v>0</v>
      </c>
      <c r="AI309" s="707">
        <v>0</v>
      </c>
      <c r="AJ309" s="601">
        <v>0</v>
      </c>
      <c r="AK309" s="601">
        <v>0</v>
      </c>
      <c r="AL309" s="601">
        <v>0</v>
      </c>
      <c r="AM309" s="601">
        <v>0</v>
      </c>
      <c r="AN309" s="601">
        <v>0</v>
      </c>
      <c r="AO309" s="601">
        <v>0</v>
      </c>
      <c r="AP309" s="601">
        <v>0</v>
      </c>
      <c r="AQ309" s="601">
        <v>0</v>
      </c>
      <c r="AR309" s="601">
        <v>0</v>
      </c>
      <c r="AS309" s="601">
        <v>0</v>
      </c>
      <c r="AT309" s="601">
        <v>0</v>
      </c>
      <c r="AU309" s="601">
        <v>0</v>
      </c>
      <c r="AV309" s="602">
        <v>0</v>
      </c>
      <c r="AW309" s="602">
        <v>0</v>
      </c>
      <c r="AX309" s="602">
        <v>0</v>
      </c>
      <c r="AY309" s="602">
        <v>0</v>
      </c>
      <c r="AZ309" s="602">
        <v>0</v>
      </c>
      <c r="BA309" s="602">
        <v>0</v>
      </c>
      <c r="BB309" s="707">
        <v>0</v>
      </c>
      <c r="BC309" s="602">
        <v>0</v>
      </c>
      <c r="BD309" s="602">
        <v>0</v>
      </c>
      <c r="BE309" s="602">
        <v>0</v>
      </c>
      <c r="BF309" s="602">
        <v>0</v>
      </c>
      <c r="BG309" s="602">
        <v>0</v>
      </c>
      <c r="BH309" s="602">
        <v>0</v>
      </c>
      <c r="BI309" s="602">
        <v>0</v>
      </c>
      <c r="BJ309" s="602">
        <v>0</v>
      </c>
      <c r="BK309" s="602">
        <v>0</v>
      </c>
      <c r="BL309" s="602">
        <v>0</v>
      </c>
      <c r="BM309" s="602">
        <v>0</v>
      </c>
      <c r="BN309" s="602">
        <v>0</v>
      </c>
      <c r="BO309" s="602">
        <v>9776</v>
      </c>
      <c r="BP309" s="602">
        <v>8143.2</v>
      </c>
      <c r="BQ309" s="602">
        <v>11273.6</v>
      </c>
      <c r="BR309" s="602">
        <v>11533.6</v>
      </c>
      <c r="BS309" s="602">
        <v>9776</v>
      </c>
      <c r="BT309" s="602">
        <v>10587.2</v>
      </c>
      <c r="BU309" s="707">
        <v>10465.799999999999</v>
      </c>
      <c r="BV309" s="602">
        <v>0</v>
      </c>
      <c r="BW309" s="602">
        <v>0</v>
      </c>
      <c r="BX309" s="602">
        <v>0</v>
      </c>
      <c r="BY309" s="602">
        <v>0</v>
      </c>
      <c r="BZ309" s="602">
        <v>0</v>
      </c>
      <c r="CA309" s="602">
        <v>3115.7700000000004</v>
      </c>
      <c r="CB309" s="602">
        <v>27960.37</v>
      </c>
      <c r="CC309" s="602">
        <v>0</v>
      </c>
      <c r="CD309" s="602">
        <v>0</v>
      </c>
      <c r="CE309" s="602">
        <v>0</v>
      </c>
      <c r="CF309" s="602">
        <v>0</v>
      </c>
      <c r="CG309" s="602">
        <v>0</v>
      </c>
      <c r="CH309" s="602">
        <v>10909.6</v>
      </c>
      <c r="CI309" s="602">
        <v>9006.4</v>
      </c>
      <c r="CJ309" s="602">
        <v>12199.2</v>
      </c>
      <c r="CK309" s="602">
        <v>12573.6</v>
      </c>
      <c r="CL309" s="602">
        <v>11887.2</v>
      </c>
      <c r="CM309" s="602">
        <v>11668.800000000001</v>
      </c>
      <c r="CN309" s="707">
        <v>11031.25</v>
      </c>
      <c r="CO309" s="602">
        <v>0</v>
      </c>
      <c r="CP309" s="602">
        <v>0</v>
      </c>
      <c r="CQ309" s="602">
        <v>0</v>
      </c>
      <c r="CR309" s="602">
        <v>0</v>
      </c>
      <c r="CS309" s="602">
        <v>0</v>
      </c>
      <c r="CT309" s="602">
        <v>3427.6800000000003</v>
      </c>
      <c r="CU309" s="602">
        <v>31525.489999999998</v>
      </c>
      <c r="CV309" s="602">
        <v>0</v>
      </c>
      <c r="CW309" s="602">
        <v>0</v>
      </c>
      <c r="CX309" s="602">
        <v>0</v>
      </c>
      <c r="CY309" s="602">
        <v>0</v>
      </c>
      <c r="CZ309" s="602">
        <v>0</v>
      </c>
    </row>
    <row r="310" spans="1:104" x14ac:dyDescent="0.25">
      <c r="A310" s="183">
        <v>4887</v>
      </c>
      <c r="B310" s="183">
        <v>675774</v>
      </c>
      <c r="C310" s="27">
        <v>1027707</v>
      </c>
      <c r="D310" s="14">
        <v>1114388089</v>
      </c>
      <c r="F310" s="27" t="s">
        <v>1298</v>
      </c>
      <c r="G310" s="12" t="s">
        <v>861</v>
      </c>
      <c r="H310" s="27" t="s">
        <v>1356</v>
      </c>
      <c r="I310" s="12" t="s">
        <v>862</v>
      </c>
      <c r="J310" s="601">
        <v>0</v>
      </c>
      <c r="K310" s="601">
        <v>0</v>
      </c>
      <c r="L310" s="601">
        <v>0</v>
      </c>
      <c r="M310" s="601">
        <v>0</v>
      </c>
      <c r="N310" s="601">
        <v>0</v>
      </c>
      <c r="O310" s="601">
        <v>0</v>
      </c>
      <c r="P310" s="707">
        <v>0</v>
      </c>
      <c r="Q310" s="601">
        <v>0</v>
      </c>
      <c r="R310" s="601">
        <v>0</v>
      </c>
      <c r="S310" s="601">
        <v>0</v>
      </c>
      <c r="T310" s="601">
        <v>0</v>
      </c>
      <c r="U310" s="601">
        <v>0</v>
      </c>
      <c r="V310" s="601">
        <v>0</v>
      </c>
      <c r="W310" s="601">
        <v>0</v>
      </c>
      <c r="X310" s="601">
        <v>0</v>
      </c>
      <c r="Y310" s="601">
        <v>0</v>
      </c>
      <c r="Z310" s="601">
        <v>0</v>
      </c>
      <c r="AA310" s="601">
        <v>0</v>
      </c>
      <c r="AB310" s="601">
        <v>0</v>
      </c>
      <c r="AC310" s="601">
        <v>0</v>
      </c>
      <c r="AD310" s="601">
        <v>0</v>
      </c>
      <c r="AE310" s="601">
        <v>0</v>
      </c>
      <c r="AF310" s="601">
        <v>0</v>
      </c>
      <c r="AG310" s="601">
        <v>0</v>
      </c>
      <c r="AH310" s="601">
        <v>0</v>
      </c>
      <c r="AI310" s="707">
        <v>0</v>
      </c>
      <c r="AJ310" s="601">
        <v>0</v>
      </c>
      <c r="AK310" s="601">
        <v>0</v>
      </c>
      <c r="AL310" s="601">
        <v>0</v>
      </c>
      <c r="AM310" s="601">
        <v>0</v>
      </c>
      <c r="AN310" s="601">
        <v>0</v>
      </c>
      <c r="AO310" s="601">
        <v>0</v>
      </c>
      <c r="AP310" s="601">
        <v>0</v>
      </c>
      <c r="AQ310" s="601">
        <v>0</v>
      </c>
      <c r="AR310" s="601">
        <v>0</v>
      </c>
      <c r="AS310" s="601">
        <v>0</v>
      </c>
      <c r="AT310" s="601">
        <v>0</v>
      </c>
      <c r="AU310" s="601">
        <v>0</v>
      </c>
      <c r="AV310" s="602">
        <v>22444.940000000002</v>
      </c>
      <c r="AW310" s="602">
        <v>23243.450000000004</v>
      </c>
      <c r="AX310" s="602">
        <v>25230.440000000002</v>
      </c>
      <c r="AY310" s="602">
        <v>25323.29</v>
      </c>
      <c r="AZ310" s="602">
        <v>24908.560000000005</v>
      </c>
      <c r="BA310" s="602">
        <v>24246.23</v>
      </c>
      <c r="BB310" s="707">
        <v>25097.719999999998</v>
      </c>
      <c r="BC310" s="602">
        <v>0</v>
      </c>
      <c r="BD310" s="602">
        <v>0</v>
      </c>
      <c r="BE310" s="602">
        <v>0</v>
      </c>
      <c r="BF310" s="602">
        <v>0</v>
      </c>
      <c r="BG310" s="602">
        <v>0</v>
      </c>
      <c r="BH310" s="602">
        <v>57285.000000000007</v>
      </c>
      <c r="BI310" s="602">
        <v>40448.379999999997</v>
      </c>
      <c r="BJ310" s="602">
        <v>0</v>
      </c>
      <c r="BK310" s="602">
        <v>0</v>
      </c>
      <c r="BL310" s="602">
        <v>0</v>
      </c>
      <c r="BM310" s="602">
        <v>0</v>
      </c>
      <c r="BN310" s="602">
        <v>0</v>
      </c>
      <c r="BO310" s="602">
        <v>13933.69</v>
      </c>
      <c r="BP310" s="602">
        <v>14088.44</v>
      </c>
      <c r="BQ310" s="602">
        <v>15970.2</v>
      </c>
      <c r="BR310" s="602">
        <v>15803.070000000002</v>
      </c>
      <c r="BS310" s="602">
        <v>15481.19</v>
      </c>
      <c r="BT310" s="602">
        <v>14837.43</v>
      </c>
      <c r="BU310" s="707">
        <v>15021.88</v>
      </c>
      <c r="BV310" s="602">
        <v>0</v>
      </c>
      <c r="BW310" s="602">
        <v>0</v>
      </c>
      <c r="BX310" s="602">
        <v>0</v>
      </c>
      <c r="BY310" s="602">
        <v>0</v>
      </c>
      <c r="BZ310" s="602">
        <v>0</v>
      </c>
      <c r="CA310" s="602">
        <v>35535.000000000007</v>
      </c>
      <c r="CB310" s="602">
        <v>25018.710000000003</v>
      </c>
      <c r="CC310" s="602">
        <v>0</v>
      </c>
      <c r="CD310" s="602">
        <v>0</v>
      </c>
      <c r="CE310" s="602">
        <v>0</v>
      </c>
      <c r="CF310" s="602">
        <v>0</v>
      </c>
      <c r="CG310" s="602">
        <v>0</v>
      </c>
      <c r="CH310" s="602">
        <v>0</v>
      </c>
      <c r="CI310" s="602">
        <v>0</v>
      </c>
      <c r="CJ310" s="602">
        <v>0</v>
      </c>
      <c r="CK310" s="602">
        <v>0</v>
      </c>
      <c r="CL310" s="602">
        <v>0</v>
      </c>
      <c r="CM310" s="602">
        <v>0</v>
      </c>
      <c r="CN310" s="707">
        <v>0</v>
      </c>
      <c r="CO310" s="602">
        <v>0</v>
      </c>
      <c r="CP310" s="602">
        <v>0</v>
      </c>
      <c r="CQ310" s="602">
        <v>0</v>
      </c>
      <c r="CR310" s="602">
        <v>0</v>
      </c>
      <c r="CS310" s="602">
        <v>0</v>
      </c>
      <c r="CT310" s="602">
        <v>0</v>
      </c>
      <c r="CU310" s="602">
        <v>0</v>
      </c>
      <c r="CV310" s="602">
        <v>0</v>
      </c>
      <c r="CW310" s="602">
        <v>0</v>
      </c>
      <c r="CX310" s="602">
        <v>0</v>
      </c>
      <c r="CY310" s="602">
        <v>0</v>
      </c>
      <c r="CZ310" s="602">
        <v>0</v>
      </c>
    </row>
    <row r="311" spans="1:104" x14ac:dyDescent="0.25">
      <c r="A311" s="183">
        <v>5388</v>
      </c>
      <c r="B311" s="183">
        <v>675779</v>
      </c>
      <c r="C311" s="27">
        <v>1004880</v>
      </c>
      <c r="D311" s="14">
        <v>1871589648</v>
      </c>
      <c r="F311" s="27" t="s">
        <v>1293</v>
      </c>
      <c r="G311" s="12" t="s">
        <v>1133</v>
      </c>
      <c r="H311" s="27" t="s">
        <v>1133</v>
      </c>
      <c r="I311" s="12" t="s">
        <v>1134</v>
      </c>
      <c r="J311" s="601">
        <v>0</v>
      </c>
      <c r="K311" s="601">
        <v>0</v>
      </c>
      <c r="L311" s="601">
        <v>0</v>
      </c>
      <c r="M311" s="601">
        <v>0</v>
      </c>
      <c r="N311" s="601">
        <v>0</v>
      </c>
      <c r="O311" s="601">
        <v>0</v>
      </c>
      <c r="P311" s="707">
        <v>0</v>
      </c>
      <c r="Q311" s="601">
        <v>0</v>
      </c>
      <c r="R311" s="601">
        <v>0</v>
      </c>
      <c r="S311" s="601">
        <v>0</v>
      </c>
      <c r="T311" s="601">
        <v>0</v>
      </c>
      <c r="U311" s="601">
        <v>0</v>
      </c>
      <c r="V311" s="601">
        <v>89058.200000000012</v>
      </c>
      <c r="W311" s="601">
        <v>94682.620000000024</v>
      </c>
      <c r="X311" s="601">
        <v>0</v>
      </c>
      <c r="Y311" s="601">
        <v>0</v>
      </c>
      <c r="Z311" s="601">
        <v>0</v>
      </c>
      <c r="AA311" s="601">
        <v>0</v>
      </c>
      <c r="AB311" s="601">
        <v>0</v>
      </c>
      <c r="AC311" s="601">
        <v>0</v>
      </c>
      <c r="AD311" s="601">
        <v>0</v>
      </c>
      <c r="AE311" s="601">
        <v>0</v>
      </c>
      <c r="AF311" s="601">
        <v>0</v>
      </c>
      <c r="AG311" s="601">
        <v>0</v>
      </c>
      <c r="AH311" s="601">
        <v>0</v>
      </c>
      <c r="AI311" s="707">
        <v>0</v>
      </c>
      <c r="AJ311" s="601">
        <v>0</v>
      </c>
      <c r="AK311" s="601">
        <v>0</v>
      </c>
      <c r="AL311" s="601">
        <v>0</v>
      </c>
      <c r="AM311" s="601">
        <v>0</v>
      </c>
      <c r="AN311" s="601">
        <v>0</v>
      </c>
      <c r="AO311" s="601">
        <v>40963.999999999993</v>
      </c>
      <c r="AP311" s="601">
        <v>40935.640000000007</v>
      </c>
      <c r="AQ311" s="601">
        <v>0</v>
      </c>
      <c r="AR311" s="601">
        <v>0</v>
      </c>
      <c r="AS311" s="601">
        <v>0</v>
      </c>
      <c r="AT311" s="601">
        <v>0</v>
      </c>
      <c r="AU311" s="601">
        <v>0</v>
      </c>
      <c r="AV311" s="602">
        <v>0</v>
      </c>
      <c r="AW311" s="602">
        <v>0</v>
      </c>
      <c r="AX311" s="602">
        <v>0</v>
      </c>
      <c r="AY311" s="602">
        <v>0</v>
      </c>
      <c r="AZ311" s="602">
        <v>0</v>
      </c>
      <c r="BA311" s="602">
        <v>0</v>
      </c>
      <c r="BB311" s="707">
        <v>0</v>
      </c>
      <c r="BC311" s="602">
        <v>0</v>
      </c>
      <c r="BD311" s="602">
        <v>0</v>
      </c>
      <c r="BE311" s="602">
        <v>0</v>
      </c>
      <c r="BF311" s="602">
        <v>0</v>
      </c>
      <c r="BG311" s="602">
        <v>0</v>
      </c>
      <c r="BH311" s="602">
        <v>0</v>
      </c>
      <c r="BI311" s="602">
        <v>0</v>
      </c>
      <c r="BJ311" s="602">
        <v>0</v>
      </c>
      <c r="BK311" s="602">
        <v>0</v>
      </c>
      <c r="BL311" s="602">
        <v>0</v>
      </c>
      <c r="BM311" s="602">
        <v>0</v>
      </c>
      <c r="BN311" s="602">
        <v>0</v>
      </c>
      <c r="BO311" s="602">
        <v>0</v>
      </c>
      <c r="BP311" s="602">
        <v>0</v>
      </c>
      <c r="BQ311" s="602">
        <v>0</v>
      </c>
      <c r="BR311" s="602">
        <v>0</v>
      </c>
      <c r="BS311" s="602">
        <v>0</v>
      </c>
      <c r="BT311" s="602">
        <v>0</v>
      </c>
      <c r="BU311" s="707">
        <v>0</v>
      </c>
      <c r="BV311" s="602">
        <v>0</v>
      </c>
      <c r="BW311" s="602">
        <v>0</v>
      </c>
      <c r="BX311" s="602">
        <v>0</v>
      </c>
      <c r="BY311" s="602">
        <v>0</v>
      </c>
      <c r="BZ311" s="602">
        <v>0</v>
      </c>
      <c r="CA311" s="602">
        <v>0</v>
      </c>
      <c r="CB311" s="602">
        <v>0</v>
      </c>
      <c r="CC311" s="602">
        <v>0</v>
      </c>
      <c r="CD311" s="602">
        <v>0</v>
      </c>
      <c r="CE311" s="602">
        <v>0</v>
      </c>
      <c r="CF311" s="602">
        <v>0</v>
      </c>
      <c r="CG311" s="602">
        <v>0</v>
      </c>
      <c r="CH311" s="602">
        <v>0</v>
      </c>
      <c r="CI311" s="602">
        <v>0</v>
      </c>
      <c r="CJ311" s="602">
        <v>0</v>
      </c>
      <c r="CK311" s="602">
        <v>0</v>
      </c>
      <c r="CL311" s="602">
        <v>0</v>
      </c>
      <c r="CM311" s="602">
        <v>0</v>
      </c>
      <c r="CN311" s="707">
        <v>0</v>
      </c>
      <c r="CO311" s="602">
        <v>0</v>
      </c>
      <c r="CP311" s="602">
        <v>0</v>
      </c>
      <c r="CQ311" s="602">
        <v>0</v>
      </c>
      <c r="CR311" s="602">
        <v>0</v>
      </c>
      <c r="CS311" s="602">
        <v>0</v>
      </c>
      <c r="CT311" s="602">
        <v>0</v>
      </c>
      <c r="CU311" s="602">
        <v>0</v>
      </c>
      <c r="CV311" s="602">
        <v>0</v>
      </c>
      <c r="CW311" s="602">
        <v>0</v>
      </c>
      <c r="CX311" s="602">
        <v>0</v>
      </c>
      <c r="CY311" s="602">
        <v>0</v>
      </c>
      <c r="CZ311" s="602">
        <v>0</v>
      </c>
    </row>
    <row r="312" spans="1:104" x14ac:dyDescent="0.25">
      <c r="A312" s="183">
        <v>4035</v>
      </c>
      <c r="B312" s="183">
        <v>675783</v>
      </c>
      <c r="C312" s="27">
        <v>1026565</v>
      </c>
      <c r="D312" s="14">
        <v>1699163980</v>
      </c>
      <c r="F312" s="27" t="s">
        <v>1298</v>
      </c>
      <c r="G312" s="12" t="s">
        <v>558</v>
      </c>
      <c r="H312" s="27" t="s">
        <v>1328</v>
      </c>
      <c r="I312" s="12" t="s">
        <v>559</v>
      </c>
      <c r="J312" s="601">
        <v>0</v>
      </c>
      <c r="K312" s="601">
        <v>0</v>
      </c>
      <c r="L312" s="601">
        <v>0</v>
      </c>
      <c r="M312" s="601">
        <v>0</v>
      </c>
      <c r="N312" s="601">
        <v>0</v>
      </c>
      <c r="O312" s="601">
        <v>0</v>
      </c>
      <c r="P312" s="707">
        <v>0</v>
      </c>
      <c r="Q312" s="601">
        <v>0</v>
      </c>
      <c r="R312" s="601">
        <v>0</v>
      </c>
      <c r="S312" s="601">
        <v>0</v>
      </c>
      <c r="T312" s="601">
        <v>0</v>
      </c>
      <c r="U312" s="601">
        <v>0</v>
      </c>
      <c r="V312" s="601">
        <v>0</v>
      </c>
      <c r="W312" s="601">
        <v>0</v>
      </c>
      <c r="X312" s="601">
        <v>0</v>
      </c>
      <c r="Y312" s="601">
        <v>0</v>
      </c>
      <c r="Z312" s="601">
        <v>0</v>
      </c>
      <c r="AA312" s="601">
        <v>0</v>
      </c>
      <c r="AB312" s="601">
        <v>0</v>
      </c>
      <c r="AC312" s="601">
        <v>0</v>
      </c>
      <c r="AD312" s="601">
        <v>0</v>
      </c>
      <c r="AE312" s="601">
        <v>0</v>
      </c>
      <c r="AF312" s="601">
        <v>0</v>
      </c>
      <c r="AG312" s="601">
        <v>0</v>
      </c>
      <c r="AH312" s="601">
        <v>0</v>
      </c>
      <c r="AI312" s="707">
        <v>0</v>
      </c>
      <c r="AJ312" s="601">
        <v>0</v>
      </c>
      <c r="AK312" s="601">
        <v>0</v>
      </c>
      <c r="AL312" s="601">
        <v>0</v>
      </c>
      <c r="AM312" s="601">
        <v>0</v>
      </c>
      <c r="AN312" s="601">
        <v>0</v>
      </c>
      <c r="AO312" s="601">
        <v>0</v>
      </c>
      <c r="AP312" s="601">
        <v>0</v>
      </c>
      <c r="AQ312" s="601">
        <v>0</v>
      </c>
      <c r="AR312" s="601">
        <v>0</v>
      </c>
      <c r="AS312" s="601">
        <v>0</v>
      </c>
      <c r="AT312" s="601">
        <v>0</v>
      </c>
      <c r="AU312" s="601">
        <v>0</v>
      </c>
      <c r="AV312" s="602">
        <v>24076.639999999999</v>
      </c>
      <c r="AW312" s="602">
        <v>24933.199999999997</v>
      </c>
      <c r="AX312" s="602">
        <v>27064.639999999996</v>
      </c>
      <c r="AY312" s="602">
        <v>27164.239999999998</v>
      </c>
      <c r="AZ312" s="602">
        <v>26719.359999999997</v>
      </c>
      <c r="BA312" s="602">
        <v>26008.879999999997</v>
      </c>
      <c r="BB312" s="707">
        <v>26914.37</v>
      </c>
      <c r="BC312" s="602">
        <v>0</v>
      </c>
      <c r="BD312" s="602">
        <v>0</v>
      </c>
      <c r="BE312" s="602">
        <v>0</v>
      </c>
      <c r="BF312" s="602">
        <v>0</v>
      </c>
      <c r="BG312" s="602">
        <v>0</v>
      </c>
      <c r="BH312" s="602">
        <v>72064.53</v>
      </c>
      <c r="BI312" s="602">
        <v>76023.100000000006</v>
      </c>
      <c r="BJ312" s="602">
        <v>0</v>
      </c>
      <c r="BK312" s="602">
        <v>0</v>
      </c>
      <c r="BL312" s="602">
        <v>0</v>
      </c>
      <c r="BM312" s="602">
        <v>0</v>
      </c>
      <c r="BN312" s="602">
        <v>0</v>
      </c>
      <c r="BO312" s="602">
        <v>14946.64</v>
      </c>
      <c r="BP312" s="602">
        <v>15112.639999999998</v>
      </c>
      <c r="BQ312" s="602">
        <v>17131.2</v>
      </c>
      <c r="BR312" s="602">
        <v>16951.919999999998</v>
      </c>
      <c r="BS312" s="602">
        <v>16606.64</v>
      </c>
      <c r="BT312" s="602">
        <v>15916.08</v>
      </c>
      <c r="BU312" s="707">
        <v>16109.08</v>
      </c>
      <c r="BV312" s="602">
        <v>0</v>
      </c>
      <c r="BW312" s="602">
        <v>0</v>
      </c>
      <c r="BX312" s="602">
        <v>0</v>
      </c>
      <c r="BY312" s="602">
        <v>0</v>
      </c>
      <c r="BZ312" s="602">
        <v>0</v>
      </c>
      <c r="CA312" s="602">
        <v>44703.03</v>
      </c>
      <c r="CB312" s="602">
        <v>47078.979999999996</v>
      </c>
      <c r="CC312" s="602">
        <v>0</v>
      </c>
      <c r="CD312" s="602">
        <v>0</v>
      </c>
      <c r="CE312" s="602">
        <v>0</v>
      </c>
      <c r="CF312" s="602">
        <v>0</v>
      </c>
      <c r="CG312" s="602">
        <v>0</v>
      </c>
      <c r="CH312" s="602">
        <v>0</v>
      </c>
      <c r="CI312" s="602">
        <v>0</v>
      </c>
      <c r="CJ312" s="602">
        <v>0</v>
      </c>
      <c r="CK312" s="602">
        <v>0</v>
      </c>
      <c r="CL312" s="602">
        <v>0</v>
      </c>
      <c r="CM312" s="602">
        <v>0</v>
      </c>
      <c r="CN312" s="707">
        <v>0</v>
      </c>
      <c r="CO312" s="602">
        <v>0</v>
      </c>
      <c r="CP312" s="602">
        <v>0</v>
      </c>
      <c r="CQ312" s="602">
        <v>0</v>
      </c>
      <c r="CR312" s="602">
        <v>0</v>
      </c>
      <c r="CS312" s="602">
        <v>0</v>
      </c>
      <c r="CT312" s="602">
        <v>0</v>
      </c>
      <c r="CU312" s="602">
        <v>0</v>
      </c>
      <c r="CV312" s="602">
        <v>0</v>
      </c>
      <c r="CW312" s="602">
        <v>0</v>
      </c>
      <c r="CX312" s="602">
        <v>0</v>
      </c>
      <c r="CY312" s="602">
        <v>0</v>
      </c>
      <c r="CZ312" s="602">
        <v>0</v>
      </c>
    </row>
    <row r="313" spans="1:104" x14ac:dyDescent="0.25">
      <c r="A313" s="183">
        <v>5392</v>
      </c>
      <c r="B313" s="183">
        <v>675785</v>
      </c>
      <c r="C313" s="27">
        <v>1027695</v>
      </c>
      <c r="D313" s="14">
        <v>1477517720</v>
      </c>
      <c r="F313" s="27" t="s">
        <v>1408</v>
      </c>
      <c r="G313" s="12" t="s">
        <v>1139</v>
      </c>
      <c r="H313" s="27" t="s">
        <v>1468</v>
      </c>
      <c r="I313" s="12" t="s">
        <v>1140</v>
      </c>
      <c r="J313" s="601">
        <v>0</v>
      </c>
      <c r="K313" s="601">
        <v>0</v>
      </c>
      <c r="L313" s="601">
        <v>0</v>
      </c>
      <c r="M313" s="601">
        <v>0</v>
      </c>
      <c r="N313" s="601">
        <v>0</v>
      </c>
      <c r="O313" s="601">
        <v>0</v>
      </c>
      <c r="P313" s="707">
        <v>0</v>
      </c>
      <c r="Q313" s="601">
        <v>0</v>
      </c>
      <c r="R313" s="601">
        <v>0</v>
      </c>
      <c r="S313" s="601">
        <v>0</v>
      </c>
      <c r="T313" s="601">
        <v>0</v>
      </c>
      <c r="U313" s="601">
        <v>0</v>
      </c>
      <c r="V313" s="601">
        <v>0</v>
      </c>
      <c r="W313" s="601">
        <v>0</v>
      </c>
      <c r="X313" s="601">
        <v>0</v>
      </c>
      <c r="Y313" s="601">
        <v>0</v>
      </c>
      <c r="Z313" s="601">
        <v>0</v>
      </c>
      <c r="AA313" s="601">
        <v>0</v>
      </c>
      <c r="AB313" s="601">
        <v>0</v>
      </c>
      <c r="AC313" s="601">
        <v>0</v>
      </c>
      <c r="AD313" s="601">
        <v>0</v>
      </c>
      <c r="AE313" s="601">
        <v>0</v>
      </c>
      <c r="AF313" s="601">
        <v>0</v>
      </c>
      <c r="AG313" s="601">
        <v>0</v>
      </c>
      <c r="AH313" s="601">
        <v>0</v>
      </c>
      <c r="AI313" s="707">
        <v>0</v>
      </c>
      <c r="AJ313" s="601">
        <v>0</v>
      </c>
      <c r="AK313" s="601">
        <v>0</v>
      </c>
      <c r="AL313" s="601">
        <v>0</v>
      </c>
      <c r="AM313" s="601">
        <v>0</v>
      </c>
      <c r="AN313" s="601">
        <v>0</v>
      </c>
      <c r="AO313" s="601">
        <v>37323.659999999989</v>
      </c>
      <c r="AP313" s="601">
        <v>40557.219999999994</v>
      </c>
      <c r="AQ313" s="601">
        <v>0</v>
      </c>
      <c r="AR313" s="601">
        <v>0</v>
      </c>
      <c r="AS313" s="601">
        <v>0</v>
      </c>
      <c r="AT313" s="601">
        <v>0</v>
      </c>
      <c r="AU313" s="601">
        <v>0</v>
      </c>
      <c r="AV313" s="602">
        <v>0</v>
      </c>
      <c r="AW313" s="602">
        <v>0</v>
      </c>
      <c r="AX313" s="602">
        <v>0</v>
      </c>
      <c r="AY313" s="602">
        <v>0</v>
      </c>
      <c r="AZ313" s="602">
        <v>0</v>
      </c>
      <c r="BA313" s="602">
        <v>0</v>
      </c>
      <c r="BB313" s="707">
        <v>0</v>
      </c>
      <c r="BC313" s="602">
        <v>0</v>
      </c>
      <c r="BD313" s="602">
        <v>0</v>
      </c>
      <c r="BE313" s="602">
        <v>0</v>
      </c>
      <c r="BF313" s="602">
        <v>0</v>
      </c>
      <c r="BG313" s="602">
        <v>0</v>
      </c>
      <c r="BH313" s="602">
        <v>47642.759999999995</v>
      </c>
      <c r="BI313" s="602">
        <v>48640.670000000006</v>
      </c>
      <c r="BJ313" s="602">
        <v>0</v>
      </c>
      <c r="BK313" s="602">
        <v>0</v>
      </c>
      <c r="BL313" s="602">
        <v>0</v>
      </c>
      <c r="BM313" s="602">
        <v>0</v>
      </c>
      <c r="BN313" s="602">
        <v>0</v>
      </c>
      <c r="BO313" s="602">
        <v>0</v>
      </c>
      <c r="BP313" s="602">
        <v>0</v>
      </c>
      <c r="BQ313" s="602">
        <v>0</v>
      </c>
      <c r="BR313" s="602">
        <v>0</v>
      </c>
      <c r="BS313" s="602">
        <v>0</v>
      </c>
      <c r="BT313" s="602">
        <v>0</v>
      </c>
      <c r="BU313" s="707">
        <v>0</v>
      </c>
      <c r="BV313" s="602">
        <v>0</v>
      </c>
      <c r="BW313" s="602">
        <v>0</v>
      </c>
      <c r="BX313" s="602">
        <v>0</v>
      </c>
      <c r="BY313" s="602">
        <v>0</v>
      </c>
      <c r="BZ313" s="602">
        <v>0</v>
      </c>
      <c r="CA313" s="602">
        <v>58643.969999999994</v>
      </c>
      <c r="CB313" s="602">
        <v>63553.139999999992</v>
      </c>
      <c r="CC313" s="602">
        <v>0</v>
      </c>
      <c r="CD313" s="602">
        <v>0</v>
      </c>
      <c r="CE313" s="602">
        <v>0</v>
      </c>
      <c r="CF313" s="602">
        <v>0</v>
      </c>
      <c r="CG313" s="602">
        <v>0</v>
      </c>
      <c r="CH313" s="602">
        <v>0</v>
      </c>
      <c r="CI313" s="602">
        <v>0</v>
      </c>
      <c r="CJ313" s="602">
        <v>0</v>
      </c>
      <c r="CK313" s="602">
        <v>0</v>
      </c>
      <c r="CL313" s="602">
        <v>0</v>
      </c>
      <c r="CM313" s="602">
        <v>0</v>
      </c>
      <c r="CN313" s="707">
        <v>0</v>
      </c>
      <c r="CO313" s="602">
        <v>0</v>
      </c>
      <c r="CP313" s="602">
        <v>0</v>
      </c>
      <c r="CQ313" s="602">
        <v>0</v>
      </c>
      <c r="CR313" s="602">
        <v>0</v>
      </c>
      <c r="CS313" s="602">
        <v>0</v>
      </c>
      <c r="CT313" s="602">
        <v>0</v>
      </c>
      <c r="CU313" s="602">
        <v>0</v>
      </c>
      <c r="CV313" s="602">
        <v>0</v>
      </c>
      <c r="CW313" s="602">
        <v>0</v>
      </c>
      <c r="CX313" s="602">
        <v>0</v>
      </c>
      <c r="CY313" s="602">
        <v>0</v>
      </c>
      <c r="CZ313" s="602">
        <v>0</v>
      </c>
    </row>
    <row r="314" spans="1:104" x14ac:dyDescent="0.25">
      <c r="A314" s="183">
        <v>4371</v>
      </c>
      <c r="B314" s="183">
        <v>675789</v>
      </c>
      <c r="C314" s="27">
        <v>1014598</v>
      </c>
      <c r="D314" s="14">
        <v>1104913276</v>
      </c>
      <c r="F314" s="27" t="s">
        <v>1279</v>
      </c>
      <c r="G314" s="12" t="s">
        <v>642</v>
      </c>
      <c r="H314" s="27" t="s">
        <v>1464</v>
      </c>
      <c r="I314" s="12" t="s">
        <v>643</v>
      </c>
      <c r="J314" s="601">
        <v>0</v>
      </c>
      <c r="K314" s="601">
        <v>0</v>
      </c>
      <c r="L314" s="601">
        <v>0</v>
      </c>
      <c r="M314" s="601">
        <v>0</v>
      </c>
      <c r="N314" s="601">
        <v>0</v>
      </c>
      <c r="O314" s="601">
        <v>0</v>
      </c>
      <c r="P314" s="707">
        <v>0</v>
      </c>
      <c r="Q314" s="601">
        <v>0</v>
      </c>
      <c r="R314" s="601">
        <v>0</v>
      </c>
      <c r="S314" s="601">
        <v>0</v>
      </c>
      <c r="T314" s="601">
        <v>0</v>
      </c>
      <c r="U314" s="601">
        <v>0</v>
      </c>
      <c r="V314" s="601">
        <v>37124.150000000009</v>
      </c>
      <c r="W314" s="601">
        <v>27633.78</v>
      </c>
      <c r="X314" s="601">
        <v>0</v>
      </c>
      <c r="Y314" s="601">
        <v>0</v>
      </c>
      <c r="Z314" s="601">
        <v>0</v>
      </c>
      <c r="AA314" s="601">
        <v>0</v>
      </c>
      <c r="AB314" s="601">
        <v>0</v>
      </c>
      <c r="AC314" s="601">
        <v>0</v>
      </c>
      <c r="AD314" s="601">
        <v>0</v>
      </c>
      <c r="AE314" s="601">
        <v>0</v>
      </c>
      <c r="AF314" s="601">
        <v>0</v>
      </c>
      <c r="AG314" s="601">
        <v>0</v>
      </c>
      <c r="AH314" s="601">
        <v>0</v>
      </c>
      <c r="AI314" s="707">
        <v>0</v>
      </c>
      <c r="AJ314" s="601">
        <v>0</v>
      </c>
      <c r="AK314" s="601">
        <v>0</v>
      </c>
      <c r="AL314" s="601">
        <v>0</v>
      </c>
      <c r="AM314" s="601">
        <v>0</v>
      </c>
      <c r="AN314" s="601">
        <v>0</v>
      </c>
      <c r="AO314" s="601">
        <v>0</v>
      </c>
      <c r="AP314" s="601">
        <v>0</v>
      </c>
      <c r="AQ314" s="601">
        <v>0</v>
      </c>
      <c r="AR314" s="601">
        <v>0</v>
      </c>
      <c r="AS314" s="601">
        <v>0</v>
      </c>
      <c r="AT314" s="601">
        <v>0</v>
      </c>
      <c r="AU314" s="601">
        <v>0</v>
      </c>
      <c r="AV314" s="602">
        <v>0</v>
      </c>
      <c r="AW314" s="602">
        <v>0</v>
      </c>
      <c r="AX314" s="602">
        <v>0</v>
      </c>
      <c r="AY314" s="602">
        <v>0</v>
      </c>
      <c r="AZ314" s="602">
        <v>0</v>
      </c>
      <c r="BA314" s="602">
        <v>0</v>
      </c>
      <c r="BB314" s="707">
        <v>0</v>
      </c>
      <c r="BC314" s="602">
        <v>0</v>
      </c>
      <c r="BD314" s="602">
        <v>0</v>
      </c>
      <c r="BE314" s="602">
        <v>0</v>
      </c>
      <c r="BF314" s="602">
        <v>0</v>
      </c>
      <c r="BG314" s="602">
        <v>0</v>
      </c>
      <c r="BH314" s="602">
        <v>23628.639999999999</v>
      </c>
      <c r="BI314" s="602">
        <v>16864.09</v>
      </c>
      <c r="BJ314" s="602">
        <v>0</v>
      </c>
      <c r="BK314" s="602">
        <v>0</v>
      </c>
      <c r="BL314" s="602">
        <v>0</v>
      </c>
      <c r="BM314" s="602">
        <v>0</v>
      </c>
      <c r="BN314" s="602">
        <v>0</v>
      </c>
      <c r="BO314" s="602">
        <v>0</v>
      </c>
      <c r="BP314" s="602">
        <v>0</v>
      </c>
      <c r="BQ314" s="602">
        <v>0</v>
      </c>
      <c r="BR314" s="602">
        <v>0</v>
      </c>
      <c r="BS314" s="602">
        <v>0</v>
      </c>
      <c r="BT314" s="602">
        <v>0</v>
      </c>
      <c r="BU314" s="707">
        <v>0</v>
      </c>
      <c r="BV314" s="602">
        <v>0</v>
      </c>
      <c r="BW314" s="602">
        <v>0</v>
      </c>
      <c r="BX314" s="602">
        <v>0</v>
      </c>
      <c r="BY314" s="602">
        <v>0</v>
      </c>
      <c r="BZ314" s="602">
        <v>0</v>
      </c>
      <c r="CA314" s="602">
        <v>0</v>
      </c>
      <c r="CB314" s="602">
        <v>0</v>
      </c>
      <c r="CC314" s="602">
        <v>0</v>
      </c>
      <c r="CD314" s="602">
        <v>0</v>
      </c>
      <c r="CE314" s="602">
        <v>0</v>
      </c>
      <c r="CF314" s="602">
        <v>0</v>
      </c>
      <c r="CG314" s="602">
        <v>0</v>
      </c>
      <c r="CH314" s="602">
        <v>0</v>
      </c>
      <c r="CI314" s="602">
        <v>0</v>
      </c>
      <c r="CJ314" s="602">
        <v>0</v>
      </c>
      <c r="CK314" s="602">
        <v>0</v>
      </c>
      <c r="CL314" s="602">
        <v>0</v>
      </c>
      <c r="CM314" s="602">
        <v>0</v>
      </c>
      <c r="CN314" s="707">
        <v>0</v>
      </c>
      <c r="CO314" s="602">
        <v>0</v>
      </c>
      <c r="CP314" s="602">
        <v>0</v>
      </c>
      <c r="CQ314" s="602">
        <v>0</v>
      </c>
      <c r="CR314" s="602">
        <v>0</v>
      </c>
      <c r="CS314" s="602">
        <v>0</v>
      </c>
      <c r="CT314" s="602">
        <v>53476.15</v>
      </c>
      <c r="CU314" s="602">
        <v>40050.499999999993</v>
      </c>
      <c r="CV314" s="602">
        <v>0</v>
      </c>
      <c r="CW314" s="602">
        <v>0</v>
      </c>
      <c r="CX314" s="602">
        <v>0</v>
      </c>
      <c r="CY314" s="602">
        <v>0</v>
      </c>
      <c r="CZ314" s="602">
        <v>0</v>
      </c>
    </row>
    <row r="315" spans="1:104" x14ac:dyDescent="0.25">
      <c r="A315" s="183">
        <v>4611</v>
      </c>
      <c r="B315" s="183">
        <v>675791</v>
      </c>
      <c r="C315" s="27">
        <v>1014616</v>
      </c>
      <c r="D315" s="14">
        <v>1750478822</v>
      </c>
      <c r="F315" s="27" t="s">
        <v>1279</v>
      </c>
      <c r="G315" s="12" t="s">
        <v>746</v>
      </c>
      <c r="H315" s="27" t="s">
        <v>1464</v>
      </c>
      <c r="I315" s="12" t="s">
        <v>747</v>
      </c>
      <c r="J315" s="601">
        <v>0</v>
      </c>
      <c r="K315" s="601">
        <v>0</v>
      </c>
      <c r="L315" s="601">
        <v>0</v>
      </c>
      <c r="M315" s="601">
        <v>0</v>
      </c>
      <c r="N315" s="601">
        <v>0</v>
      </c>
      <c r="O315" s="601">
        <v>0</v>
      </c>
      <c r="P315" s="707">
        <v>0</v>
      </c>
      <c r="Q315" s="601">
        <v>0</v>
      </c>
      <c r="R315" s="601">
        <v>0</v>
      </c>
      <c r="S315" s="601">
        <v>0</v>
      </c>
      <c r="T315" s="601">
        <v>0</v>
      </c>
      <c r="U315" s="601">
        <v>0</v>
      </c>
      <c r="V315" s="601">
        <v>57902.05</v>
      </c>
      <c r="W315" s="601">
        <v>82049.430000000008</v>
      </c>
      <c r="X315" s="601">
        <v>0</v>
      </c>
      <c r="Y315" s="601">
        <v>0</v>
      </c>
      <c r="Z315" s="601">
        <v>0</v>
      </c>
      <c r="AA315" s="601">
        <v>0</v>
      </c>
      <c r="AB315" s="601">
        <v>0</v>
      </c>
      <c r="AC315" s="601">
        <v>0</v>
      </c>
      <c r="AD315" s="601">
        <v>0</v>
      </c>
      <c r="AE315" s="601">
        <v>0</v>
      </c>
      <c r="AF315" s="601">
        <v>0</v>
      </c>
      <c r="AG315" s="601">
        <v>0</v>
      </c>
      <c r="AH315" s="601">
        <v>0</v>
      </c>
      <c r="AI315" s="707">
        <v>0</v>
      </c>
      <c r="AJ315" s="601">
        <v>0</v>
      </c>
      <c r="AK315" s="601">
        <v>0</v>
      </c>
      <c r="AL315" s="601">
        <v>0</v>
      </c>
      <c r="AM315" s="601">
        <v>0</v>
      </c>
      <c r="AN315" s="601">
        <v>0</v>
      </c>
      <c r="AO315" s="601">
        <v>0</v>
      </c>
      <c r="AP315" s="601">
        <v>0</v>
      </c>
      <c r="AQ315" s="601">
        <v>0</v>
      </c>
      <c r="AR315" s="601">
        <v>0</v>
      </c>
      <c r="AS315" s="601">
        <v>0</v>
      </c>
      <c r="AT315" s="601">
        <v>0</v>
      </c>
      <c r="AU315" s="601">
        <v>0</v>
      </c>
      <c r="AV315" s="602">
        <v>0</v>
      </c>
      <c r="AW315" s="602">
        <v>0</v>
      </c>
      <c r="AX315" s="602">
        <v>0</v>
      </c>
      <c r="AY315" s="602">
        <v>0</v>
      </c>
      <c r="AZ315" s="602">
        <v>0</v>
      </c>
      <c r="BA315" s="602">
        <v>0</v>
      </c>
      <c r="BB315" s="707">
        <v>0</v>
      </c>
      <c r="BC315" s="602">
        <v>0</v>
      </c>
      <c r="BD315" s="602">
        <v>0</v>
      </c>
      <c r="BE315" s="602">
        <v>0</v>
      </c>
      <c r="BF315" s="602">
        <v>0</v>
      </c>
      <c r="BG315" s="602">
        <v>0</v>
      </c>
      <c r="BH315" s="602">
        <v>36853.279999999999</v>
      </c>
      <c r="BI315" s="602">
        <v>50505.859999999993</v>
      </c>
      <c r="BJ315" s="602">
        <v>0</v>
      </c>
      <c r="BK315" s="602">
        <v>0</v>
      </c>
      <c r="BL315" s="602">
        <v>0</v>
      </c>
      <c r="BM315" s="602">
        <v>0</v>
      </c>
      <c r="BN315" s="602">
        <v>0</v>
      </c>
      <c r="BO315" s="602">
        <v>0</v>
      </c>
      <c r="BP315" s="602">
        <v>0</v>
      </c>
      <c r="BQ315" s="602">
        <v>0</v>
      </c>
      <c r="BR315" s="602">
        <v>0</v>
      </c>
      <c r="BS315" s="602">
        <v>0</v>
      </c>
      <c r="BT315" s="602">
        <v>0</v>
      </c>
      <c r="BU315" s="707">
        <v>0</v>
      </c>
      <c r="BV315" s="602">
        <v>0</v>
      </c>
      <c r="BW315" s="602">
        <v>0</v>
      </c>
      <c r="BX315" s="602">
        <v>0</v>
      </c>
      <c r="BY315" s="602">
        <v>0</v>
      </c>
      <c r="BZ315" s="602">
        <v>0</v>
      </c>
      <c r="CA315" s="602">
        <v>0</v>
      </c>
      <c r="CB315" s="602">
        <v>0</v>
      </c>
      <c r="CC315" s="602">
        <v>0</v>
      </c>
      <c r="CD315" s="602">
        <v>0</v>
      </c>
      <c r="CE315" s="602">
        <v>0</v>
      </c>
      <c r="CF315" s="602">
        <v>0</v>
      </c>
      <c r="CG315" s="602">
        <v>0</v>
      </c>
      <c r="CH315" s="602">
        <v>0</v>
      </c>
      <c r="CI315" s="602">
        <v>0</v>
      </c>
      <c r="CJ315" s="602">
        <v>0</v>
      </c>
      <c r="CK315" s="602">
        <v>0</v>
      </c>
      <c r="CL315" s="602">
        <v>0</v>
      </c>
      <c r="CM315" s="602">
        <v>0</v>
      </c>
      <c r="CN315" s="707">
        <v>0</v>
      </c>
      <c r="CO315" s="602">
        <v>0</v>
      </c>
      <c r="CP315" s="602">
        <v>0</v>
      </c>
      <c r="CQ315" s="602">
        <v>0</v>
      </c>
      <c r="CR315" s="602">
        <v>0</v>
      </c>
      <c r="CS315" s="602">
        <v>0</v>
      </c>
      <c r="CT315" s="602">
        <v>83406.05</v>
      </c>
      <c r="CU315" s="602">
        <v>118841.05000000002</v>
      </c>
      <c r="CV315" s="602">
        <v>0</v>
      </c>
      <c r="CW315" s="602">
        <v>0</v>
      </c>
      <c r="CX315" s="602">
        <v>0</v>
      </c>
      <c r="CY315" s="602">
        <v>0</v>
      </c>
      <c r="CZ315" s="602">
        <v>0</v>
      </c>
    </row>
    <row r="316" spans="1:104" x14ac:dyDescent="0.25">
      <c r="A316" s="183">
        <v>5124</v>
      </c>
      <c r="B316" s="183">
        <v>675795</v>
      </c>
      <c r="C316" s="27">
        <v>512401</v>
      </c>
      <c r="D316" s="14">
        <v>1619958691</v>
      </c>
      <c r="F316" s="27" t="s">
        <v>1267</v>
      </c>
      <c r="G316" s="12" t="s">
        <v>965</v>
      </c>
      <c r="H316" s="27" t="s">
        <v>1364</v>
      </c>
      <c r="I316" s="12" t="s">
        <v>966</v>
      </c>
      <c r="J316" s="601">
        <v>8199.75</v>
      </c>
      <c r="K316" s="601">
        <v>8485.69</v>
      </c>
      <c r="L316" s="601">
        <v>8443.64</v>
      </c>
      <c r="M316" s="601">
        <v>8519.33</v>
      </c>
      <c r="N316" s="601">
        <v>8939.83</v>
      </c>
      <c r="O316" s="601">
        <v>8384.77</v>
      </c>
      <c r="P316" s="707">
        <v>210.25</v>
      </c>
      <c r="Q316" s="601">
        <v>0</v>
      </c>
      <c r="R316" s="601">
        <v>0</v>
      </c>
      <c r="S316" s="601">
        <v>0</v>
      </c>
      <c r="T316" s="601">
        <v>0</v>
      </c>
      <c r="U316" s="601">
        <v>0</v>
      </c>
      <c r="V316" s="601">
        <v>18555.48</v>
      </c>
      <c r="W316" s="601">
        <v>13990.349999999999</v>
      </c>
      <c r="X316" s="601">
        <v>0</v>
      </c>
      <c r="Y316" s="601">
        <v>0</v>
      </c>
      <c r="Z316" s="601">
        <v>0</v>
      </c>
      <c r="AA316" s="601">
        <v>0</v>
      </c>
      <c r="AB316" s="601">
        <v>0</v>
      </c>
      <c r="AC316" s="601">
        <v>0</v>
      </c>
      <c r="AD316" s="601">
        <v>0</v>
      </c>
      <c r="AE316" s="601">
        <v>0</v>
      </c>
      <c r="AF316" s="601">
        <v>0</v>
      </c>
      <c r="AG316" s="601">
        <v>0</v>
      </c>
      <c r="AH316" s="601">
        <v>0</v>
      </c>
      <c r="AI316" s="707">
        <v>0</v>
      </c>
      <c r="AJ316" s="601">
        <v>0</v>
      </c>
      <c r="AK316" s="601">
        <v>0</v>
      </c>
      <c r="AL316" s="601">
        <v>0</v>
      </c>
      <c r="AM316" s="601">
        <v>0</v>
      </c>
      <c r="AN316" s="601">
        <v>0</v>
      </c>
      <c r="AO316" s="601">
        <v>0</v>
      </c>
      <c r="AP316" s="601">
        <v>0</v>
      </c>
      <c r="AQ316" s="601">
        <v>0</v>
      </c>
      <c r="AR316" s="601">
        <v>0</v>
      </c>
      <c r="AS316" s="601">
        <v>0</v>
      </c>
      <c r="AT316" s="601">
        <v>0</v>
      </c>
      <c r="AU316" s="601">
        <v>0</v>
      </c>
      <c r="AV316" s="602">
        <v>10882.54</v>
      </c>
      <c r="AW316" s="602">
        <v>11067.560000000001</v>
      </c>
      <c r="AX316" s="602">
        <v>11555.34</v>
      </c>
      <c r="AY316" s="602">
        <v>11858.1</v>
      </c>
      <c r="AZ316" s="602">
        <v>11723.54</v>
      </c>
      <c r="BA316" s="602">
        <v>11218.94</v>
      </c>
      <c r="BB316" s="707">
        <v>487.78</v>
      </c>
      <c r="BC316" s="602">
        <v>0</v>
      </c>
      <c r="BD316" s="602">
        <v>0</v>
      </c>
      <c r="BE316" s="602">
        <v>0</v>
      </c>
      <c r="BF316" s="602">
        <v>0</v>
      </c>
      <c r="BG316" s="602">
        <v>0</v>
      </c>
      <c r="BH316" s="602">
        <v>24740.640000000003</v>
      </c>
      <c r="BI316" s="602">
        <v>18763.080000000002</v>
      </c>
      <c r="BJ316" s="602">
        <v>0</v>
      </c>
      <c r="BK316" s="602">
        <v>0</v>
      </c>
      <c r="BL316" s="602">
        <v>0</v>
      </c>
      <c r="BM316" s="602">
        <v>0</v>
      </c>
      <c r="BN316" s="602">
        <v>0</v>
      </c>
      <c r="BO316" s="602">
        <v>15524.86</v>
      </c>
      <c r="BP316" s="602">
        <v>16433.14</v>
      </c>
      <c r="BQ316" s="602">
        <v>17862.84</v>
      </c>
      <c r="BR316" s="602">
        <v>18451.54</v>
      </c>
      <c r="BS316" s="602">
        <v>17433.93</v>
      </c>
      <c r="BT316" s="602">
        <v>18266.52</v>
      </c>
      <c r="BU316" s="707">
        <v>1202.6300000000001</v>
      </c>
      <c r="BV316" s="602">
        <v>0</v>
      </c>
      <c r="BW316" s="602">
        <v>0</v>
      </c>
      <c r="BX316" s="602">
        <v>0</v>
      </c>
      <c r="BY316" s="602">
        <v>0</v>
      </c>
      <c r="BZ316" s="602">
        <v>0</v>
      </c>
      <c r="CA316" s="602">
        <v>36788.040000000008</v>
      </c>
      <c r="CB316" s="602">
        <v>29300.85</v>
      </c>
      <c r="CC316" s="602">
        <v>0</v>
      </c>
      <c r="CD316" s="602">
        <v>0</v>
      </c>
      <c r="CE316" s="602">
        <v>0</v>
      </c>
      <c r="CF316" s="602">
        <v>0</v>
      </c>
      <c r="CG316" s="602">
        <v>0</v>
      </c>
      <c r="CH316" s="602">
        <v>0</v>
      </c>
      <c r="CI316" s="602">
        <v>0</v>
      </c>
      <c r="CJ316" s="602">
        <v>0</v>
      </c>
      <c r="CK316" s="602">
        <v>0</v>
      </c>
      <c r="CL316" s="602">
        <v>0</v>
      </c>
      <c r="CM316" s="602">
        <v>0</v>
      </c>
      <c r="CN316" s="707">
        <v>0</v>
      </c>
      <c r="CO316" s="602">
        <v>0</v>
      </c>
      <c r="CP316" s="602">
        <v>0</v>
      </c>
      <c r="CQ316" s="602">
        <v>0</v>
      </c>
      <c r="CR316" s="602">
        <v>0</v>
      </c>
      <c r="CS316" s="602">
        <v>0</v>
      </c>
      <c r="CT316" s="602">
        <v>0</v>
      </c>
      <c r="CU316" s="602">
        <v>0</v>
      </c>
      <c r="CV316" s="602">
        <v>0</v>
      </c>
      <c r="CW316" s="602">
        <v>0</v>
      </c>
      <c r="CX316" s="602">
        <v>0</v>
      </c>
      <c r="CY316" s="602">
        <v>0</v>
      </c>
      <c r="CZ316" s="602">
        <v>0</v>
      </c>
    </row>
    <row r="317" spans="1:104" x14ac:dyDescent="0.25">
      <c r="A317" s="183">
        <v>5389</v>
      </c>
      <c r="B317" s="183">
        <v>675796</v>
      </c>
      <c r="C317" s="27">
        <v>1016157</v>
      </c>
      <c r="D317" s="14">
        <v>1104085422</v>
      </c>
      <c r="F317" s="27" t="s">
        <v>1408</v>
      </c>
      <c r="G317" s="12" t="s">
        <v>1135</v>
      </c>
      <c r="H317" s="27" t="s">
        <v>1473</v>
      </c>
      <c r="I317" s="12" t="s">
        <v>1136</v>
      </c>
      <c r="J317" s="601">
        <v>0</v>
      </c>
      <c r="K317" s="601">
        <v>0</v>
      </c>
      <c r="L317" s="601">
        <v>0</v>
      </c>
      <c r="M317" s="601">
        <v>0</v>
      </c>
      <c r="N317" s="601">
        <v>0</v>
      </c>
      <c r="O317" s="601">
        <v>0</v>
      </c>
      <c r="P317" s="707">
        <v>0</v>
      </c>
      <c r="Q317" s="601">
        <v>0</v>
      </c>
      <c r="R317" s="601">
        <v>0</v>
      </c>
      <c r="S317" s="601">
        <v>0</v>
      </c>
      <c r="T317" s="601">
        <v>0</v>
      </c>
      <c r="U317" s="601">
        <v>0</v>
      </c>
      <c r="V317" s="601">
        <v>0</v>
      </c>
      <c r="W317" s="601">
        <v>0</v>
      </c>
      <c r="X317" s="601">
        <v>0</v>
      </c>
      <c r="Y317" s="601">
        <v>0</v>
      </c>
      <c r="Z317" s="601">
        <v>0</v>
      </c>
      <c r="AA317" s="601">
        <v>0</v>
      </c>
      <c r="AB317" s="601">
        <v>0</v>
      </c>
      <c r="AC317" s="601">
        <v>0</v>
      </c>
      <c r="AD317" s="601">
        <v>0</v>
      </c>
      <c r="AE317" s="601">
        <v>0</v>
      </c>
      <c r="AF317" s="601">
        <v>0</v>
      </c>
      <c r="AG317" s="601">
        <v>0</v>
      </c>
      <c r="AH317" s="601">
        <v>0</v>
      </c>
      <c r="AI317" s="707">
        <v>0</v>
      </c>
      <c r="AJ317" s="601">
        <v>0</v>
      </c>
      <c r="AK317" s="601">
        <v>0</v>
      </c>
      <c r="AL317" s="601">
        <v>0</v>
      </c>
      <c r="AM317" s="601">
        <v>0</v>
      </c>
      <c r="AN317" s="601">
        <v>0</v>
      </c>
      <c r="AO317" s="601">
        <v>13593.579999999998</v>
      </c>
      <c r="AP317" s="601">
        <v>10237.440000000002</v>
      </c>
      <c r="AQ317" s="601">
        <v>0</v>
      </c>
      <c r="AR317" s="601">
        <v>0</v>
      </c>
      <c r="AS317" s="601">
        <v>0</v>
      </c>
      <c r="AT317" s="601">
        <v>0</v>
      </c>
      <c r="AU317" s="601">
        <v>0</v>
      </c>
      <c r="AV317" s="602">
        <v>0</v>
      </c>
      <c r="AW317" s="602">
        <v>0</v>
      </c>
      <c r="AX317" s="602">
        <v>0</v>
      </c>
      <c r="AY317" s="602">
        <v>0</v>
      </c>
      <c r="AZ317" s="602">
        <v>0</v>
      </c>
      <c r="BA317" s="602">
        <v>0</v>
      </c>
      <c r="BB317" s="707">
        <v>0</v>
      </c>
      <c r="BC317" s="602">
        <v>0</v>
      </c>
      <c r="BD317" s="602">
        <v>0</v>
      </c>
      <c r="BE317" s="602">
        <v>0</v>
      </c>
      <c r="BF317" s="602">
        <v>0</v>
      </c>
      <c r="BG317" s="602">
        <v>0</v>
      </c>
      <c r="BH317" s="602">
        <v>17351.880000000005</v>
      </c>
      <c r="BI317" s="602">
        <v>12089.47</v>
      </c>
      <c r="BJ317" s="602">
        <v>0</v>
      </c>
      <c r="BK317" s="602">
        <v>0</v>
      </c>
      <c r="BL317" s="602">
        <v>0</v>
      </c>
      <c r="BM317" s="602">
        <v>0</v>
      </c>
      <c r="BN317" s="602">
        <v>0</v>
      </c>
      <c r="BO317" s="602">
        <v>0</v>
      </c>
      <c r="BP317" s="602">
        <v>0</v>
      </c>
      <c r="BQ317" s="602">
        <v>0</v>
      </c>
      <c r="BR317" s="602">
        <v>0</v>
      </c>
      <c r="BS317" s="602">
        <v>0</v>
      </c>
      <c r="BT317" s="602">
        <v>0</v>
      </c>
      <c r="BU317" s="707">
        <v>0</v>
      </c>
      <c r="BV317" s="602">
        <v>0</v>
      </c>
      <c r="BW317" s="602">
        <v>0</v>
      </c>
      <c r="BX317" s="602">
        <v>0</v>
      </c>
      <c r="BY317" s="602">
        <v>0</v>
      </c>
      <c r="BZ317" s="602">
        <v>0</v>
      </c>
      <c r="CA317" s="602">
        <v>21358.61</v>
      </c>
      <c r="CB317" s="602">
        <v>16008.02</v>
      </c>
      <c r="CC317" s="602">
        <v>0</v>
      </c>
      <c r="CD317" s="602">
        <v>0</v>
      </c>
      <c r="CE317" s="602">
        <v>0</v>
      </c>
      <c r="CF317" s="602">
        <v>0</v>
      </c>
      <c r="CG317" s="602">
        <v>0</v>
      </c>
      <c r="CH317" s="602">
        <v>0</v>
      </c>
      <c r="CI317" s="602">
        <v>0</v>
      </c>
      <c r="CJ317" s="602">
        <v>0</v>
      </c>
      <c r="CK317" s="602">
        <v>0</v>
      </c>
      <c r="CL317" s="602">
        <v>0</v>
      </c>
      <c r="CM317" s="602">
        <v>0</v>
      </c>
      <c r="CN317" s="707">
        <v>0</v>
      </c>
      <c r="CO317" s="602">
        <v>0</v>
      </c>
      <c r="CP317" s="602">
        <v>0</v>
      </c>
      <c r="CQ317" s="602">
        <v>0</v>
      </c>
      <c r="CR317" s="602">
        <v>0</v>
      </c>
      <c r="CS317" s="602">
        <v>0</v>
      </c>
      <c r="CT317" s="602">
        <v>0</v>
      </c>
      <c r="CU317" s="602">
        <v>0</v>
      </c>
      <c r="CV317" s="602">
        <v>0</v>
      </c>
      <c r="CW317" s="602">
        <v>0</v>
      </c>
      <c r="CX317" s="602">
        <v>0</v>
      </c>
      <c r="CY317" s="602">
        <v>0</v>
      </c>
      <c r="CZ317" s="602">
        <v>0</v>
      </c>
    </row>
    <row r="318" spans="1:104" x14ac:dyDescent="0.25">
      <c r="A318" s="183">
        <v>5394</v>
      </c>
      <c r="B318" s="183">
        <v>675798</v>
      </c>
      <c r="C318" s="27">
        <v>1026727</v>
      </c>
      <c r="D318" s="14">
        <v>1598156341</v>
      </c>
      <c r="F318" s="27" t="s">
        <v>1277</v>
      </c>
      <c r="G318" s="12" t="s">
        <v>1143</v>
      </c>
      <c r="H318" s="27" t="s">
        <v>1278</v>
      </c>
      <c r="I318" s="12" t="s">
        <v>1144</v>
      </c>
      <c r="J318" s="601">
        <v>11337.04</v>
      </c>
      <c r="K318" s="601">
        <v>9870.36</v>
      </c>
      <c r="L318" s="601">
        <v>12823.54</v>
      </c>
      <c r="M318" s="601">
        <v>12010.920000000002</v>
      </c>
      <c r="N318" s="601">
        <v>12090.2</v>
      </c>
      <c r="O318" s="601">
        <v>11337.04</v>
      </c>
      <c r="P318" s="707">
        <v>11363.66</v>
      </c>
      <c r="Q318" s="601">
        <v>0</v>
      </c>
      <c r="R318" s="601">
        <v>0</v>
      </c>
      <c r="S318" s="601">
        <v>0</v>
      </c>
      <c r="T318" s="601">
        <v>0</v>
      </c>
      <c r="U318" s="601">
        <v>0</v>
      </c>
      <c r="V318" s="601">
        <v>32279.600000000002</v>
      </c>
      <c r="W318" s="601">
        <v>33766.14</v>
      </c>
      <c r="X318" s="601">
        <v>0</v>
      </c>
      <c r="Y318" s="601">
        <v>0</v>
      </c>
      <c r="Z318" s="601">
        <v>0</v>
      </c>
      <c r="AA318" s="601">
        <v>0</v>
      </c>
      <c r="AB318" s="601">
        <v>0</v>
      </c>
      <c r="AC318" s="601">
        <v>0</v>
      </c>
      <c r="AD318" s="601">
        <v>0</v>
      </c>
      <c r="AE318" s="601">
        <v>0</v>
      </c>
      <c r="AF318" s="601">
        <v>0</v>
      </c>
      <c r="AG318" s="601">
        <v>0</v>
      </c>
      <c r="AH318" s="601">
        <v>0</v>
      </c>
      <c r="AI318" s="707">
        <v>0</v>
      </c>
      <c r="AJ318" s="601">
        <v>0</v>
      </c>
      <c r="AK318" s="601">
        <v>0</v>
      </c>
      <c r="AL318" s="601">
        <v>0</v>
      </c>
      <c r="AM318" s="601">
        <v>0</v>
      </c>
      <c r="AN318" s="601">
        <v>0</v>
      </c>
      <c r="AO318" s="601">
        <v>0</v>
      </c>
      <c r="AP318" s="601">
        <v>0</v>
      </c>
      <c r="AQ318" s="601">
        <v>0</v>
      </c>
      <c r="AR318" s="601">
        <v>0</v>
      </c>
      <c r="AS318" s="601">
        <v>0</v>
      </c>
      <c r="AT318" s="601">
        <v>0</v>
      </c>
      <c r="AU318" s="601">
        <v>0</v>
      </c>
      <c r="AV318" s="602">
        <v>12526.24</v>
      </c>
      <c r="AW318" s="602">
        <v>11079.38</v>
      </c>
      <c r="AX318" s="602">
        <v>13755.080000000002</v>
      </c>
      <c r="AY318" s="602">
        <v>14012.740000000002</v>
      </c>
      <c r="AZ318" s="602">
        <v>13675.800000000001</v>
      </c>
      <c r="BA318" s="602">
        <v>13834.36</v>
      </c>
      <c r="BB318" s="707">
        <v>13214.12</v>
      </c>
      <c r="BC318" s="602">
        <v>0</v>
      </c>
      <c r="BD318" s="602">
        <v>0</v>
      </c>
      <c r="BE318" s="602">
        <v>0</v>
      </c>
      <c r="BF318" s="602">
        <v>0</v>
      </c>
      <c r="BG318" s="602">
        <v>0</v>
      </c>
      <c r="BH318" s="602">
        <v>35438.000000000007</v>
      </c>
      <c r="BI318" s="602">
        <v>39558.800000000003</v>
      </c>
      <c r="BJ318" s="602">
        <v>0</v>
      </c>
      <c r="BK318" s="602">
        <v>0</v>
      </c>
      <c r="BL318" s="602">
        <v>0</v>
      </c>
      <c r="BM318" s="602">
        <v>0</v>
      </c>
      <c r="BN318" s="602">
        <v>0</v>
      </c>
      <c r="BO318" s="602">
        <v>0</v>
      </c>
      <c r="BP318" s="602">
        <v>0</v>
      </c>
      <c r="BQ318" s="602">
        <v>0</v>
      </c>
      <c r="BR318" s="602">
        <v>0</v>
      </c>
      <c r="BS318" s="602">
        <v>0</v>
      </c>
      <c r="BT318" s="602">
        <v>0</v>
      </c>
      <c r="BU318" s="707">
        <v>0</v>
      </c>
      <c r="BV318" s="602">
        <v>0</v>
      </c>
      <c r="BW318" s="602">
        <v>0</v>
      </c>
      <c r="BX318" s="602">
        <v>0</v>
      </c>
      <c r="BY318" s="602">
        <v>0</v>
      </c>
      <c r="BZ318" s="602">
        <v>0</v>
      </c>
      <c r="CA318" s="602">
        <v>0</v>
      </c>
      <c r="CB318" s="602">
        <v>0</v>
      </c>
      <c r="CC318" s="602">
        <v>0</v>
      </c>
      <c r="CD318" s="602">
        <v>0</v>
      </c>
      <c r="CE318" s="602">
        <v>0</v>
      </c>
      <c r="CF318" s="602">
        <v>0</v>
      </c>
      <c r="CG318" s="602">
        <v>0</v>
      </c>
      <c r="CH318" s="602">
        <v>13636.16</v>
      </c>
      <c r="CI318" s="602">
        <v>12189.3</v>
      </c>
      <c r="CJ318" s="602">
        <v>15578.52</v>
      </c>
      <c r="CK318" s="602">
        <v>14706.44</v>
      </c>
      <c r="CL318" s="602">
        <v>14488.42</v>
      </c>
      <c r="CM318" s="602">
        <v>15182.119999999999</v>
      </c>
      <c r="CN318" s="707">
        <v>13694.57</v>
      </c>
      <c r="CO318" s="602">
        <v>0</v>
      </c>
      <c r="CP318" s="602">
        <v>0</v>
      </c>
      <c r="CQ318" s="602">
        <v>0</v>
      </c>
      <c r="CR318" s="602">
        <v>0</v>
      </c>
      <c r="CS318" s="602">
        <v>0</v>
      </c>
      <c r="CT318" s="602">
        <v>39273.199999999997</v>
      </c>
      <c r="CU318" s="602">
        <v>42283.460000000006</v>
      </c>
      <c r="CV318" s="602">
        <v>0</v>
      </c>
      <c r="CW318" s="602">
        <v>0</v>
      </c>
      <c r="CX318" s="602">
        <v>0</v>
      </c>
      <c r="CY318" s="602">
        <v>0</v>
      </c>
      <c r="CZ318" s="602">
        <v>0</v>
      </c>
    </row>
    <row r="319" spans="1:104" x14ac:dyDescent="0.25">
      <c r="A319" s="183">
        <v>5397</v>
      </c>
      <c r="B319" s="183">
        <v>675799</v>
      </c>
      <c r="C319" s="27">
        <v>1026702</v>
      </c>
      <c r="D319" s="14">
        <v>1154608461</v>
      </c>
      <c r="F319" s="27" t="s">
        <v>1274</v>
      </c>
      <c r="G319" s="12" t="s">
        <v>1147</v>
      </c>
      <c r="H319" s="27" t="s">
        <v>1391</v>
      </c>
      <c r="I319" s="12" t="s">
        <v>1148</v>
      </c>
      <c r="J319" s="601">
        <v>0</v>
      </c>
      <c r="K319" s="601">
        <v>0</v>
      </c>
      <c r="L319" s="601">
        <v>0</v>
      </c>
      <c r="M319" s="601">
        <v>0</v>
      </c>
      <c r="N319" s="601">
        <v>0</v>
      </c>
      <c r="O319" s="601">
        <v>0</v>
      </c>
      <c r="P319" s="707">
        <v>0</v>
      </c>
      <c r="Q319" s="601">
        <v>0</v>
      </c>
      <c r="R319" s="601">
        <v>0</v>
      </c>
      <c r="S319" s="601">
        <v>0</v>
      </c>
      <c r="T319" s="601">
        <v>0</v>
      </c>
      <c r="U319" s="601">
        <v>0</v>
      </c>
      <c r="V319" s="601">
        <v>0</v>
      </c>
      <c r="W319" s="601">
        <v>0</v>
      </c>
      <c r="X319" s="601">
        <v>0</v>
      </c>
      <c r="Y319" s="601">
        <v>0</v>
      </c>
      <c r="Z319" s="601">
        <v>0</v>
      </c>
      <c r="AA319" s="601">
        <v>0</v>
      </c>
      <c r="AB319" s="601">
        <v>0</v>
      </c>
      <c r="AC319" s="601">
        <v>0</v>
      </c>
      <c r="AD319" s="601">
        <v>0</v>
      </c>
      <c r="AE319" s="601">
        <v>0</v>
      </c>
      <c r="AF319" s="601">
        <v>0</v>
      </c>
      <c r="AG319" s="601">
        <v>0</v>
      </c>
      <c r="AH319" s="601">
        <v>0</v>
      </c>
      <c r="AI319" s="707">
        <v>0</v>
      </c>
      <c r="AJ319" s="601">
        <v>0</v>
      </c>
      <c r="AK319" s="601">
        <v>0</v>
      </c>
      <c r="AL319" s="601">
        <v>0</v>
      </c>
      <c r="AM319" s="601">
        <v>0</v>
      </c>
      <c r="AN319" s="601">
        <v>0</v>
      </c>
      <c r="AO319" s="601">
        <v>0</v>
      </c>
      <c r="AP319" s="601">
        <v>0</v>
      </c>
      <c r="AQ319" s="601">
        <v>0</v>
      </c>
      <c r="AR319" s="601">
        <v>0</v>
      </c>
      <c r="AS319" s="601">
        <v>0</v>
      </c>
      <c r="AT319" s="601">
        <v>0</v>
      </c>
      <c r="AU319" s="601">
        <v>0</v>
      </c>
      <c r="AV319" s="602">
        <v>0</v>
      </c>
      <c r="AW319" s="602">
        <v>0</v>
      </c>
      <c r="AX319" s="602">
        <v>0</v>
      </c>
      <c r="AY319" s="602">
        <v>0</v>
      </c>
      <c r="AZ319" s="602">
        <v>0</v>
      </c>
      <c r="BA319" s="602">
        <v>0</v>
      </c>
      <c r="BB319" s="707">
        <v>0</v>
      </c>
      <c r="BC319" s="602">
        <v>0</v>
      </c>
      <c r="BD319" s="602">
        <v>0</v>
      </c>
      <c r="BE319" s="602">
        <v>0</v>
      </c>
      <c r="BF319" s="602">
        <v>0</v>
      </c>
      <c r="BG319" s="602">
        <v>0</v>
      </c>
      <c r="BH319" s="602">
        <v>0</v>
      </c>
      <c r="BI319" s="602">
        <v>0</v>
      </c>
      <c r="BJ319" s="602">
        <v>0</v>
      </c>
      <c r="BK319" s="602">
        <v>0</v>
      </c>
      <c r="BL319" s="602">
        <v>0</v>
      </c>
      <c r="BM319" s="602">
        <v>0</v>
      </c>
      <c r="BN319" s="602">
        <v>0</v>
      </c>
      <c r="BO319" s="602">
        <v>17574.09</v>
      </c>
      <c r="BP319" s="602">
        <v>17348.670000000002</v>
      </c>
      <c r="BQ319" s="602">
        <v>19498.829999999998</v>
      </c>
      <c r="BR319" s="602">
        <v>19004.64</v>
      </c>
      <c r="BS319" s="602">
        <v>18779.22</v>
      </c>
      <c r="BT319" s="602">
        <v>18519.12</v>
      </c>
      <c r="BU319" s="707">
        <v>18043.640000000003</v>
      </c>
      <c r="BV319" s="602">
        <v>0</v>
      </c>
      <c r="BW319" s="602">
        <v>0</v>
      </c>
      <c r="BX319" s="602">
        <v>0</v>
      </c>
      <c r="BY319" s="602">
        <v>0</v>
      </c>
      <c r="BZ319" s="602">
        <v>0</v>
      </c>
      <c r="CA319" s="602">
        <v>40172.800000000003</v>
      </c>
      <c r="CB319" s="602">
        <v>41813.279999999992</v>
      </c>
      <c r="CC319" s="602">
        <v>0</v>
      </c>
      <c r="CD319" s="602">
        <v>0</v>
      </c>
      <c r="CE319" s="602">
        <v>0</v>
      </c>
      <c r="CF319" s="602">
        <v>0</v>
      </c>
      <c r="CG319" s="602">
        <v>0</v>
      </c>
      <c r="CH319" s="602">
        <v>21258.84</v>
      </c>
      <c r="CI319" s="602">
        <v>20912.04</v>
      </c>
      <c r="CJ319" s="602">
        <v>22854.12</v>
      </c>
      <c r="CK319" s="602">
        <v>22741.41</v>
      </c>
      <c r="CL319" s="602">
        <v>22307.91</v>
      </c>
      <c r="CM319" s="602">
        <v>22117.170000000002</v>
      </c>
      <c r="CN319" s="707">
        <v>21674.030000000002</v>
      </c>
      <c r="CO319" s="602">
        <v>0</v>
      </c>
      <c r="CP319" s="602">
        <v>0</v>
      </c>
      <c r="CQ319" s="602">
        <v>0</v>
      </c>
      <c r="CR319" s="602">
        <v>0</v>
      </c>
      <c r="CS319" s="602">
        <v>0</v>
      </c>
      <c r="CT319" s="602">
        <v>48000</v>
      </c>
      <c r="CU319" s="602">
        <v>49878.359999999993</v>
      </c>
      <c r="CV319" s="602">
        <v>0</v>
      </c>
      <c r="CW319" s="602">
        <v>0</v>
      </c>
      <c r="CX319" s="602">
        <v>0</v>
      </c>
      <c r="CY319" s="602">
        <v>0</v>
      </c>
      <c r="CZ319" s="602">
        <v>0</v>
      </c>
    </row>
    <row r="320" spans="1:104" x14ac:dyDescent="0.25">
      <c r="A320" s="183">
        <v>4470</v>
      </c>
      <c r="B320" s="183">
        <v>675801</v>
      </c>
      <c r="C320" s="27">
        <v>1021085</v>
      </c>
      <c r="D320" s="14">
        <v>1750621140</v>
      </c>
      <c r="F320" s="27" t="s">
        <v>1296</v>
      </c>
      <c r="G320" s="12" t="s">
        <v>686</v>
      </c>
      <c r="H320" s="27" t="s">
        <v>686</v>
      </c>
      <c r="I320" s="12" t="s">
        <v>687</v>
      </c>
      <c r="J320" s="601">
        <v>0</v>
      </c>
      <c r="K320" s="601">
        <v>0</v>
      </c>
      <c r="L320" s="601">
        <v>0</v>
      </c>
      <c r="M320" s="601">
        <v>0</v>
      </c>
      <c r="N320" s="601">
        <v>0</v>
      </c>
      <c r="O320" s="601">
        <v>0</v>
      </c>
      <c r="P320" s="707">
        <v>0</v>
      </c>
      <c r="Q320" s="601">
        <v>0</v>
      </c>
      <c r="R320" s="601">
        <v>0</v>
      </c>
      <c r="S320" s="601">
        <v>0</v>
      </c>
      <c r="T320" s="601">
        <v>0</v>
      </c>
      <c r="U320" s="601">
        <v>0</v>
      </c>
      <c r="V320" s="601">
        <v>0</v>
      </c>
      <c r="W320" s="601">
        <v>0</v>
      </c>
      <c r="X320" s="601">
        <v>0</v>
      </c>
      <c r="Y320" s="601">
        <v>0</v>
      </c>
      <c r="Z320" s="601">
        <v>0</v>
      </c>
      <c r="AA320" s="601">
        <v>0</v>
      </c>
      <c r="AB320" s="601">
        <v>0</v>
      </c>
      <c r="AC320" s="601">
        <v>0</v>
      </c>
      <c r="AD320" s="601">
        <v>0</v>
      </c>
      <c r="AE320" s="601">
        <v>0</v>
      </c>
      <c r="AF320" s="601">
        <v>0</v>
      </c>
      <c r="AG320" s="601">
        <v>0</v>
      </c>
      <c r="AH320" s="601">
        <v>0</v>
      </c>
      <c r="AI320" s="707">
        <v>0</v>
      </c>
      <c r="AJ320" s="601">
        <v>0</v>
      </c>
      <c r="AK320" s="601">
        <v>0</v>
      </c>
      <c r="AL320" s="601">
        <v>0</v>
      </c>
      <c r="AM320" s="601">
        <v>0</v>
      </c>
      <c r="AN320" s="601">
        <v>0</v>
      </c>
      <c r="AO320" s="601">
        <v>28274.010000000002</v>
      </c>
      <c r="AP320" s="601">
        <v>29360.94</v>
      </c>
      <c r="AQ320" s="601">
        <v>0</v>
      </c>
      <c r="AR320" s="601">
        <v>0</v>
      </c>
      <c r="AS320" s="601">
        <v>0</v>
      </c>
      <c r="AT320" s="601">
        <v>0</v>
      </c>
      <c r="AU320" s="601">
        <v>0</v>
      </c>
      <c r="AV320" s="602">
        <v>0</v>
      </c>
      <c r="AW320" s="602">
        <v>0</v>
      </c>
      <c r="AX320" s="602">
        <v>0</v>
      </c>
      <c r="AY320" s="602">
        <v>0</v>
      </c>
      <c r="AZ320" s="602">
        <v>0</v>
      </c>
      <c r="BA320" s="602">
        <v>0</v>
      </c>
      <c r="BB320" s="707">
        <v>0</v>
      </c>
      <c r="BC320" s="602">
        <v>0</v>
      </c>
      <c r="BD320" s="602">
        <v>0</v>
      </c>
      <c r="BE320" s="602">
        <v>0</v>
      </c>
      <c r="BF320" s="602">
        <v>0</v>
      </c>
      <c r="BG320" s="602">
        <v>0</v>
      </c>
      <c r="BH320" s="602">
        <v>0</v>
      </c>
      <c r="BI320" s="602">
        <v>0</v>
      </c>
      <c r="BJ320" s="602">
        <v>0</v>
      </c>
      <c r="BK320" s="602">
        <v>0</v>
      </c>
      <c r="BL320" s="602">
        <v>0</v>
      </c>
      <c r="BM320" s="602">
        <v>0</v>
      </c>
      <c r="BN320" s="602">
        <v>0</v>
      </c>
      <c r="BO320" s="602">
        <v>0</v>
      </c>
      <c r="BP320" s="602">
        <v>0</v>
      </c>
      <c r="BQ320" s="602">
        <v>0</v>
      </c>
      <c r="BR320" s="602">
        <v>0</v>
      </c>
      <c r="BS320" s="602">
        <v>0</v>
      </c>
      <c r="BT320" s="602">
        <v>0</v>
      </c>
      <c r="BU320" s="707">
        <v>0</v>
      </c>
      <c r="BV320" s="602">
        <v>0</v>
      </c>
      <c r="BW320" s="602">
        <v>0</v>
      </c>
      <c r="BX320" s="602">
        <v>0</v>
      </c>
      <c r="BY320" s="602">
        <v>0</v>
      </c>
      <c r="BZ320" s="602">
        <v>0</v>
      </c>
      <c r="CA320" s="602">
        <v>0</v>
      </c>
      <c r="CB320" s="602">
        <v>0</v>
      </c>
      <c r="CC320" s="602">
        <v>0</v>
      </c>
      <c r="CD320" s="602">
        <v>0</v>
      </c>
      <c r="CE320" s="602">
        <v>0</v>
      </c>
      <c r="CF320" s="602">
        <v>0</v>
      </c>
      <c r="CG320" s="602">
        <v>0</v>
      </c>
      <c r="CH320" s="602">
        <v>0</v>
      </c>
      <c r="CI320" s="602">
        <v>0</v>
      </c>
      <c r="CJ320" s="602">
        <v>0</v>
      </c>
      <c r="CK320" s="602">
        <v>0</v>
      </c>
      <c r="CL320" s="602">
        <v>0</v>
      </c>
      <c r="CM320" s="602">
        <v>0</v>
      </c>
      <c r="CN320" s="707">
        <v>0</v>
      </c>
      <c r="CO320" s="602">
        <v>0</v>
      </c>
      <c r="CP320" s="602">
        <v>0</v>
      </c>
      <c r="CQ320" s="602">
        <v>0</v>
      </c>
      <c r="CR320" s="602">
        <v>0</v>
      </c>
      <c r="CS320" s="602">
        <v>0</v>
      </c>
      <c r="CT320" s="602">
        <v>39284.910000000003</v>
      </c>
      <c r="CU320" s="602">
        <v>41484.779999999992</v>
      </c>
      <c r="CV320" s="602">
        <v>0</v>
      </c>
      <c r="CW320" s="602">
        <v>0</v>
      </c>
      <c r="CX320" s="602">
        <v>0</v>
      </c>
      <c r="CY320" s="602">
        <v>0</v>
      </c>
      <c r="CZ320" s="602">
        <v>0</v>
      </c>
    </row>
    <row r="321" spans="1:104" x14ac:dyDescent="0.25">
      <c r="A321" s="183">
        <v>4998</v>
      </c>
      <c r="B321" s="183">
        <v>675809</v>
      </c>
      <c r="C321" s="27">
        <v>1004865</v>
      </c>
      <c r="D321" s="14">
        <v>1407842289</v>
      </c>
      <c r="F321" s="27" t="s">
        <v>1298</v>
      </c>
      <c r="G321" s="12" t="s">
        <v>899</v>
      </c>
      <c r="H321" s="27" t="s">
        <v>899</v>
      </c>
      <c r="I321" s="12" t="s">
        <v>900</v>
      </c>
      <c r="J321" s="601">
        <v>0</v>
      </c>
      <c r="K321" s="601">
        <v>0</v>
      </c>
      <c r="L321" s="601">
        <v>0</v>
      </c>
      <c r="M321" s="601">
        <v>0</v>
      </c>
      <c r="N321" s="601">
        <v>0</v>
      </c>
      <c r="O321" s="601">
        <v>0</v>
      </c>
      <c r="P321" s="707">
        <v>0</v>
      </c>
      <c r="Q321" s="601">
        <v>0</v>
      </c>
      <c r="R321" s="601">
        <v>0</v>
      </c>
      <c r="S321" s="601">
        <v>0</v>
      </c>
      <c r="T321" s="601">
        <v>0</v>
      </c>
      <c r="U321" s="601">
        <v>0</v>
      </c>
      <c r="V321" s="601">
        <v>0</v>
      </c>
      <c r="W321" s="601">
        <v>0</v>
      </c>
      <c r="X321" s="601">
        <v>0</v>
      </c>
      <c r="Y321" s="601">
        <v>0</v>
      </c>
      <c r="Z321" s="601">
        <v>0</v>
      </c>
      <c r="AA321" s="601">
        <v>0</v>
      </c>
      <c r="AB321" s="601">
        <v>0</v>
      </c>
      <c r="AC321" s="601">
        <v>0</v>
      </c>
      <c r="AD321" s="601">
        <v>0</v>
      </c>
      <c r="AE321" s="601">
        <v>0</v>
      </c>
      <c r="AF321" s="601">
        <v>0</v>
      </c>
      <c r="AG321" s="601">
        <v>0</v>
      </c>
      <c r="AH321" s="601">
        <v>0</v>
      </c>
      <c r="AI321" s="707">
        <v>0</v>
      </c>
      <c r="AJ321" s="601">
        <v>0</v>
      </c>
      <c r="AK321" s="601">
        <v>0</v>
      </c>
      <c r="AL321" s="601">
        <v>0</v>
      </c>
      <c r="AM321" s="601">
        <v>0</v>
      </c>
      <c r="AN321" s="601">
        <v>0</v>
      </c>
      <c r="AO321" s="601">
        <v>0</v>
      </c>
      <c r="AP321" s="601">
        <v>0</v>
      </c>
      <c r="AQ321" s="601">
        <v>0</v>
      </c>
      <c r="AR321" s="601">
        <v>0</v>
      </c>
      <c r="AS321" s="601">
        <v>0</v>
      </c>
      <c r="AT321" s="601">
        <v>0</v>
      </c>
      <c r="AU321" s="601">
        <v>0</v>
      </c>
      <c r="AV321" s="602">
        <v>0</v>
      </c>
      <c r="AW321" s="602">
        <v>0</v>
      </c>
      <c r="AX321" s="602">
        <v>0</v>
      </c>
      <c r="AY321" s="602">
        <v>0</v>
      </c>
      <c r="AZ321" s="602">
        <v>0</v>
      </c>
      <c r="BA321" s="602">
        <v>0</v>
      </c>
      <c r="BB321" s="707">
        <v>0</v>
      </c>
      <c r="BC321" s="602">
        <v>0</v>
      </c>
      <c r="BD321" s="602">
        <v>0</v>
      </c>
      <c r="BE321" s="602">
        <v>0</v>
      </c>
      <c r="BF321" s="602">
        <v>0</v>
      </c>
      <c r="BG321" s="602">
        <v>0</v>
      </c>
      <c r="BH321" s="602">
        <v>55108.17</v>
      </c>
      <c r="BI321" s="602">
        <v>76332.2</v>
      </c>
      <c r="BJ321" s="602">
        <v>0</v>
      </c>
      <c r="BK321" s="602">
        <v>0</v>
      </c>
      <c r="BL321" s="602">
        <v>0</v>
      </c>
      <c r="BM321" s="602">
        <v>0</v>
      </c>
      <c r="BN321" s="602">
        <v>0</v>
      </c>
      <c r="BO321" s="602">
        <v>0</v>
      </c>
      <c r="BP321" s="602">
        <v>0</v>
      </c>
      <c r="BQ321" s="602">
        <v>0</v>
      </c>
      <c r="BR321" s="602">
        <v>0</v>
      </c>
      <c r="BS321" s="602">
        <v>0</v>
      </c>
      <c r="BT321" s="602">
        <v>0</v>
      </c>
      <c r="BU321" s="707">
        <v>0</v>
      </c>
      <c r="BV321" s="602">
        <v>0</v>
      </c>
      <c r="BW321" s="602">
        <v>0</v>
      </c>
      <c r="BX321" s="602">
        <v>0</v>
      </c>
      <c r="BY321" s="602">
        <v>0</v>
      </c>
      <c r="BZ321" s="602">
        <v>0</v>
      </c>
      <c r="CA321" s="602">
        <v>34184.67</v>
      </c>
      <c r="CB321" s="602">
        <v>47297.569999999992</v>
      </c>
      <c r="CC321" s="602">
        <v>0</v>
      </c>
      <c r="CD321" s="602">
        <v>0</v>
      </c>
      <c r="CE321" s="602">
        <v>0</v>
      </c>
      <c r="CF321" s="602">
        <v>0</v>
      </c>
      <c r="CG321" s="602">
        <v>0</v>
      </c>
      <c r="CH321" s="602">
        <v>0</v>
      </c>
      <c r="CI321" s="602">
        <v>0</v>
      </c>
      <c r="CJ321" s="602">
        <v>0</v>
      </c>
      <c r="CK321" s="602">
        <v>0</v>
      </c>
      <c r="CL321" s="602">
        <v>0</v>
      </c>
      <c r="CM321" s="602">
        <v>0</v>
      </c>
      <c r="CN321" s="707">
        <v>0</v>
      </c>
      <c r="CO321" s="602">
        <v>0</v>
      </c>
      <c r="CP321" s="602">
        <v>0</v>
      </c>
      <c r="CQ321" s="602">
        <v>0</v>
      </c>
      <c r="CR321" s="602">
        <v>0</v>
      </c>
      <c r="CS321" s="602">
        <v>0</v>
      </c>
      <c r="CT321" s="602">
        <v>0</v>
      </c>
      <c r="CU321" s="602">
        <v>0</v>
      </c>
      <c r="CV321" s="602">
        <v>0</v>
      </c>
      <c r="CW321" s="602">
        <v>0</v>
      </c>
      <c r="CX321" s="602">
        <v>0</v>
      </c>
      <c r="CY321" s="602">
        <v>0</v>
      </c>
      <c r="CZ321" s="602">
        <v>0</v>
      </c>
    </row>
    <row r="322" spans="1:104" x14ac:dyDescent="0.25">
      <c r="A322" s="183">
        <v>5398</v>
      </c>
      <c r="B322" s="183">
        <v>675815</v>
      </c>
      <c r="C322" s="27">
        <v>1026483</v>
      </c>
      <c r="D322" s="14">
        <v>1841254174</v>
      </c>
      <c r="F322" s="27" t="s">
        <v>1286</v>
      </c>
      <c r="G322" s="12" t="s">
        <v>1149</v>
      </c>
      <c r="H322" s="27" t="s">
        <v>1349</v>
      </c>
      <c r="I322" s="12" t="s">
        <v>1150</v>
      </c>
      <c r="J322" s="601">
        <v>0</v>
      </c>
      <c r="K322" s="601">
        <v>0</v>
      </c>
      <c r="L322" s="601">
        <v>0</v>
      </c>
      <c r="M322" s="601">
        <v>0</v>
      </c>
      <c r="N322" s="601">
        <v>0</v>
      </c>
      <c r="O322" s="601">
        <v>0</v>
      </c>
      <c r="P322" s="707">
        <v>0</v>
      </c>
      <c r="Q322" s="601">
        <v>0</v>
      </c>
      <c r="R322" s="601">
        <v>0</v>
      </c>
      <c r="S322" s="601">
        <v>0</v>
      </c>
      <c r="T322" s="601">
        <v>0</v>
      </c>
      <c r="U322" s="601">
        <v>0</v>
      </c>
      <c r="V322" s="601">
        <v>0</v>
      </c>
      <c r="W322" s="601">
        <v>0</v>
      </c>
      <c r="X322" s="601">
        <v>0</v>
      </c>
      <c r="Y322" s="601">
        <v>0</v>
      </c>
      <c r="Z322" s="601">
        <v>0</v>
      </c>
      <c r="AA322" s="601">
        <v>0</v>
      </c>
      <c r="AB322" s="601">
        <v>0</v>
      </c>
      <c r="AC322" s="601">
        <v>0</v>
      </c>
      <c r="AD322" s="601">
        <v>0</v>
      </c>
      <c r="AE322" s="601">
        <v>0</v>
      </c>
      <c r="AF322" s="601">
        <v>0</v>
      </c>
      <c r="AG322" s="601">
        <v>0</v>
      </c>
      <c r="AH322" s="601">
        <v>0</v>
      </c>
      <c r="AI322" s="707">
        <v>0</v>
      </c>
      <c r="AJ322" s="601">
        <v>0</v>
      </c>
      <c r="AK322" s="601">
        <v>0</v>
      </c>
      <c r="AL322" s="601">
        <v>0</v>
      </c>
      <c r="AM322" s="601">
        <v>0</v>
      </c>
      <c r="AN322" s="601">
        <v>0</v>
      </c>
      <c r="AO322" s="601">
        <v>0</v>
      </c>
      <c r="AP322" s="601">
        <v>0</v>
      </c>
      <c r="AQ322" s="601">
        <v>0</v>
      </c>
      <c r="AR322" s="601">
        <v>0</v>
      </c>
      <c r="AS322" s="601">
        <v>0</v>
      </c>
      <c r="AT322" s="601">
        <v>0</v>
      </c>
      <c r="AU322" s="601">
        <v>0</v>
      </c>
      <c r="AV322" s="602">
        <v>0</v>
      </c>
      <c r="AW322" s="602">
        <v>0</v>
      </c>
      <c r="AX322" s="602">
        <v>0</v>
      </c>
      <c r="AY322" s="602">
        <v>0</v>
      </c>
      <c r="AZ322" s="602">
        <v>0</v>
      </c>
      <c r="BA322" s="602">
        <v>0</v>
      </c>
      <c r="BB322" s="707">
        <v>0</v>
      </c>
      <c r="BC322" s="602">
        <v>0</v>
      </c>
      <c r="BD322" s="602">
        <v>0</v>
      </c>
      <c r="BE322" s="602">
        <v>0</v>
      </c>
      <c r="BF322" s="602">
        <v>0</v>
      </c>
      <c r="BG322" s="602">
        <v>0</v>
      </c>
      <c r="BH322" s="602">
        <v>0</v>
      </c>
      <c r="BI322" s="602">
        <v>0</v>
      </c>
      <c r="BJ322" s="602">
        <v>0</v>
      </c>
      <c r="BK322" s="602">
        <v>0</v>
      </c>
      <c r="BL322" s="602">
        <v>0</v>
      </c>
      <c r="BM322" s="602">
        <v>0</v>
      </c>
      <c r="BN322" s="602">
        <v>0</v>
      </c>
      <c r="BO322" s="602">
        <v>26320</v>
      </c>
      <c r="BP322" s="602">
        <v>21924</v>
      </c>
      <c r="BQ322" s="602">
        <v>30352</v>
      </c>
      <c r="BR322" s="602">
        <v>31052</v>
      </c>
      <c r="BS322" s="602">
        <v>26320</v>
      </c>
      <c r="BT322" s="602">
        <v>28504</v>
      </c>
      <c r="BU322" s="707">
        <v>28191</v>
      </c>
      <c r="BV322" s="602">
        <v>0</v>
      </c>
      <c r="BW322" s="602">
        <v>0</v>
      </c>
      <c r="BX322" s="602">
        <v>0</v>
      </c>
      <c r="BY322" s="602">
        <v>0</v>
      </c>
      <c r="BZ322" s="602">
        <v>0</v>
      </c>
      <c r="CA322" s="602">
        <v>57880.340000000004</v>
      </c>
      <c r="CB322" s="602">
        <v>80069.540000000008</v>
      </c>
      <c r="CC322" s="602">
        <v>0</v>
      </c>
      <c r="CD322" s="602">
        <v>0</v>
      </c>
      <c r="CE322" s="602">
        <v>0</v>
      </c>
      <c r="CF322" s="602">
        <v>0</v>
      </c>
      <c r="CG322" s="602">
        <v>0</v>
      </c>
      <c r="CH322" s="602">
        <v>29372</v>
      </c>
      <c r="CI322" s="602">
        <v>24248</v>
      </c>
      <c r="CJ322" s="602">
        <v>32844</v>
      </c>
      <c r="CK322" s="602">
        <v>33852</v>
      </c>
      <c r="CL322" s="602">
        <v>32004</v>
      </c>
      <c r="CM322" s="602">
        <v>31416</v>
      </c>
      <c r="CN322" s="707">
        <v>29714.55</v>
      </c>
      <c r="CO322" s="602">
        <v>0</v>
      </c>
      <c r="CP322" s="602">
        <v>0</v>
      </c>
      <c r="CQ322" s="602">
        <v>0</v>
      </c>
      <c r="CR322" s="602">
        <v>0</v>
      </c>
      <c r="CS322" s="602">
        <v>0</v>
      </c>
      <c r="CT322" s="602">
        <v>63674.560000000012</v>
      </c>
      <c r="CU322" s="602">
        <v>90595.43</v>
      </c>
      <c r="CV322" s="602">
        <v>0</v>
      </c>
      <c r="CW322" s="602">
        <v>0</v>
      </c>
      <c r="CX322" s="602">
        <v>0</v>
      </c>
      <c r="CY322" s="602">
        <v>0</v>
      </c>
      <c r="CZ322" s="602">
        <v>0</v>
      </c>
    </row>
    <row r="323" spans="1:104" x14ac:dyDescent="0.25">
      <c r="A323" s="183">
        <v>5197</v>
      </c>
      <c r="B323" s="183">
        <v>675817</v>
      </c>
      <c r="C323" s="27">
        <v>1026719</v>
      </c>
      <c r="D323" s="14">
        <v>1023407012</v>
      </c>
      <c r="F323" s="27" t="s">
        <v>1293</v>
      </c>
      <c r="G323" s="12" t="s">
        <v>1013</v>
      </c>
      <c r="H323" s="27" t="s">
        <v>1295</v>
      </c>
      <c r="I323" s="12" t="s">
        <v>1014</v>
      </c>
      <c r="J323" s="601">
        <v>50276.85</v>
      </c>
      <c r="K323" s="601">
        <v>51633.85</v>
      </c>
      <c r="L323" s="601">
        <v>55039.92</v>
      </c>
      <c r="M323" s="601">
        <v>55555.58</v>
      </c>
      <c r="N323" s="601">
        <v>54822.8</v>
      </c>
      <c r="O323" s="601">
        <v>56071.24</v>
      </c>
      <c r="P323" s="707">
        <v>53895.409999999996</v>
      </c>
      <c r="Q323" s="601">
        <v>0</v>
      </c>
      <c r="R323" s="601">
        <v>0</v>
      </c>
      <c r="S323" s="601">
        <v>0</v>
      </c>
      <c r="T323" s="601">
        <v>0</v>
      </c>
      <c r="U323" s="601">
        <v>0</v>
      </c>
      <c r="V323" s="601">
        <v>49618.14</v>
      </c>
      <c r="W323" s="601">
        <v>53207.19</v>
      </c>
      <c r="X323" s="601">
        <v>0</v>
      </c>
      <c r="Y323" s="601">
        <v>0</v>
      </c>
      <c r="Z323" s="601">
        <v>0</v>
      </c>
      <c r="AA323" s="601">
        <v>0</v>
      </c>
      <c r="AB323" s="601">
        <v>0</v>
      </c>
      <c r="AC323" s="601">
        <v>23394.68</v>
      </c>
      <c r="AD323" s="601">
        <v>23530.38</v>
      </c>
      <c r="AE323" s="601">
        <v>25267.34</v>
      </c>
      <c r="AF323" s="601">
        <v>24263.16</v>
      </c>
      <c r="AG323" s="601">
        <v>24127.46</v>
      </c>
      <c r="AH323" s="601">
        <v>23571.09</v>
      </c>
      <c r="AI323" s="707">
        <v>23678.629999999997</v>
      </c>
      <c r="AJ323" s="601">
        <v>0</v>
      </c>
      <c r="AK323" s="601">
        <v>0</v>
      </c>
      <c r="AL323" s="601">
        <v>0</v>
      </c>
      <c r="AM323" s="601">
        <v>0</v>
      </c>
      <c r="AN323" s="601">
        <v>0</v>
      </c>
      <c r="AO323" s="601">
        <v>22822.799999999999</v>
      </c>
      <c r="AP323" s="601">
        <v>23006.22</v>
      </c>
      <c r="AQ323" s="601">
        <v>0</v>
      </c>
      <c r="AR323" s="601">
        <v>0</v>
      </c>
      <c r="AS323" s="601">
        <v>0</v>
      </c>
      <c r="AT323" s="601">
        <v>0</v>
      </c>
      <c r="AU323" s="601">
        <v>0</v>
      </c>
      <c r="AV323" s="602">
        <v>0</v>
      </c>
      <c r="AW323" s="602">
        <v>0</v>
      </c>
      <c r="AX323" s="602">
        <v>0</v>
      </c>
      <c r="AY323" s="602">
        <v>0</v>
      </c>
      <c r="AZ323" s="602">
        <v>0</v>
      </c>
      <c r="BA323" s="602">
        <v>0</v>
      </c>
      <c r="BB323" s="707">
        <v>0</v>
      </c>
      <c r="BC323" s="602">
        <v>0</v>
      </c>
      <c r="BD323" s="602">
        <v>0</v>
      </c>
      <c r="BE323" s="602">
        <v>0</v>
      </c>
      <c r="BF323" s="602">
        <v>0</v>
      </c>
      <c r="BG323" s="602">
        <v>0</v>
      </c>
      <c r="BH323" s="602">
        <v>0</v>
      </c>
      <c r="BI323" s="602">
        <v>0</v>
      </c>
      <c r="BJ323" s="602">
        <v>0</v>
      </c>
      <c r="BK323" s="602">
        <v>0</v>
      </c>
      <c r="BL323" s="602">
        <v>0</v>
      </c>
      <c r="BM323" s="602">
        <v>0</v>
      </c>
      <c r="BN323" s="602">
        <v>0</v>
      </c>
      <c r="BO323" s="602">
        <v>0</v>
      </c>
      <c r="BP323" s="602">
        <v>0</v>
      </c>
      <c r="BQ323" s="602">
        <v>0</v>
      </c>
      <c r="BR323" s="602">
        <v>0</v>
      </c>
      <c r="BS323" s="602">
        <v>0</v>
      </c>
      <c r="BT323" s="602">
        <v>0</v>
      </c>
      <c r="BU323" s="707">
        <v>0</v>
      </c>
      <c r="BV323" s="602">
        <v>0</v>
      </c>
      <c r="BW323" s="602">
        <v>0</v>
      </c>
      <c r="BX323" s="602">
        <v>0</v>
      </c>
      <c r="BY323" s="602">
        <v>0</v>
      </c>
      <c r="BZ323" s="602">
        <v>0</v>
      </c>
      <c r="CA323" s="602">
        <v>0</v>
      </c>
      <c r="CB323" s="602">
        <v>0</v>
      </c>
      <c r="CC323" s="602">
        <v>0</v>
      </c>
      <c r="CD323" s="602">
        <v>0</v>
      </c>
      <c r="CE323" s="602">
        <v>0</v>
      </c>
      <c r="CF323" s="602">
        <v>0</v>
      </c>
      <c r="CG323" s="602">
        <v>0</v>
      </c>
      <c r="CH323" s="602">
        <v>0</v>
      </c>
      <c r="CI323" s="602">
        <v>0</v>
      </c>
      <c r="CJ323" s="602">
        <v>0</v>
      </c>
      <c r="CK323" s="602">
        <v>0</v>
      </c>
      <c r="CL323" s="602">
        <v>0</v>
      </c>
      <c r="CM323" s="602">
        <v>0</v>
      </c>
      <c r="CN323" s="707">
        <v>0</v>
      </c>
      <c r="CO323" s="602">
        <v>0</v>
      </c>
      <c r="CP323" s="602">
        <v>0</v>
      </c>
      <c r="CQ323" s="602">
        <v>0</v>
      </c>
      <c r="CR323" s="602">
        <v>0</v>
      </c>
      <c r="CS323" s="602">
        <v>0</v>
      </c>
      <c r="CT323" s="602">
        <v>0</v>
      </c>
      <c r="CU323" s="602">
        <v>0</v>
      </c>
      <c r="CV323" s="602">
        <v>0</v>
      </c>
      <c r="CW323" s="602">
        <v>0</v>
      </c>
      <c r="CX323" s="602">
        <v>0</v>
      </c>
      <c r="CY323" s="602">
        <v>0</v>
      </c>
      <c r="CZ323" s="602">
        <v>0</v>
      </c>
    </row>
    <row r="324" spans="1:104" x14ac:dyDescent="0.25">
      <c r="A324" s="183">
        <v>4456</v>
      </c>
      <c r="B324" s="183">
        <v>675818</v>
      </c>
      <c r="C324" s="27">
        <v>1020249</v>
      </c>
      <c r="D324" s="14">
        <v>1811979115</v>
      </c>
      <c r="F324" s="27" t="s">
        <v>1279</v>
      </c>
      <c r="G324" s="12" t="s">
        <v>680</v>
      </c>
      <c r="H324" s="27" t="s">
        <v>1433</v>
      </c>
      <c r="I324" s="12" t="s">
        <v>681</v>
      </c>
      <c r="J324" s="601">
        <v>14230.24</v>
      </c>
      <c r="K324" s="601">
        <v>13934.28</v>
      </c>
      <c r="L324" s="601">
        <v>15716.08</v>
      </c>
      <c r="M324" s="601">
        <v>16181.16</v>
      </c>
      <c r="N324" s="601">
        <v>15311.4</v>
      </c>
      <c r="O324" s="601">
        <v>15806.68</v>
      </c>
      <c r="P324" s="707">
        <v>15045.640000000001</v>
      </c>
      <c r="Q324" s="601">
        <v>0</v>
      </c>
      <c r="R324" s="601">
        <v>0</v>
      </c>
      <c r="S324" s="601">
        <v>0</v>
      </c>
      <c r="T324" s="601">
        <v>0</v>
      </c>
      <c r="U324" s="601">
        <v>0</v>
      </c>
      <c r="V324" s="601">
        <v>41701.099999999991</v>
      </c>
      <c r="W324" s="601">
        <v>45096.48000000001</v>
      </c>
      <c r="X324" s="601">
        <v>0</v>
      </c>
      <c r="Y324" s="601">
        <v>0</v>
      </c>
      <c r="Z324" s="601">
        <v>0</v>
      </c>
      <c r="AA324" s="601">
        <v>0</v>
      </c>
      <c r="AB324" s="601">
        <v>0</v>
      </c>
      <c r="AC324" s="601">
        <v>0</v>
      </c>
      <c r="AD324" s="601">
        <v>0</v>
      </c>
      <c r="AE324" s="601">
        <v>0</v>
      </c>
      <c r="AF324" s="601">
        <v>0</v>
      </c>
      <c r="AG324" s="601">
        <v>0</v>
      </c>
      <c r="AH324" s="601">
        <v>0</v>
      </c>
      <c r="AI324" s="707">
        <v>0</v>
      </c>
      <c r="AJ324" s="601">
        <v>0</v>
      </c>
      <c r="AK324" s="601">
        <v>0</v>
      </c>
      <c r="AL324" s="601">
        <v>0</v>
      </c>
      <c r="AM324" s="601">
        <v>0</v>
      </c>
      <c r="AN324" s="601">
        <v>0</v>
      </c>
      <c r="AO324" s="601">
        <v>0</v>
      </c>
      <c r="AP324" s="601">
        <v>0</v>
      </c>
      <c r="AQ324" s="601">
        <v>0</v>
      </c>
      <c r="AR324" s="601">
        <v>0</v>
      </c>
      <c r="AS324" s="601">
        <v>0</v>
      </c>
      <c r="AT324" s="601">
        <v>0</v>
      </c>
      <c r="AU324" s="601">
        <v>0</v>
      </c>
      <c r="AV324" s="602">
        <v>9114.36</v>
      </c>
      <c r="AW324" s="602">
        <v>8806.32</v>
      </c>
      <c r="AX324" s="602">
        <v>10008.280000000001</v>
      </c>
      <c r="AY324" s="602">
        <v>10086.799999999999</v>
      </c>
      <c r="AZ324" s="602">
        <v>9682.1200000000008</v>
      </c>
      <c r="BA324" s="602">
        <v>9259.32</v>
      </c>
      <c r="BB324" s="707">
        <v>9247.24</v>
      </c>
      <c r="BC324" s="602">
        <v>0</v>
      </c>
      <c r="BD324" s="602">
        <v>0</v>
      </c>
      <c r="BE324" s="602">
        <v>0</v>
      </c>
      <c r="BF324" s="602">
        <v>0</v>
      </c>
      <c r="BG324" s="602">
        <v>0</v>
      </c>
      <c r="BH324" s="602">
        <v>26541.759999999998</v>
      </c>
      <c r="BI324" s="602">
        <v>27677.5</v>
      </c>
      <c r="BJ324" s="602">
        <v>0</v>
      </c>
      <c r="BK324" s="602">
        <v>0</v>
      </c>
      <c r="BL324" s="602">
        <v>0</v>
      </c>
      <c r="BM324" s="602">
        <v>0</v>
      </c>
      <c r="BN324" s="602">
        <v>0</v>
      </c>
      <c r="BO324" s="602">
        <v>0</v>
      </c>
      <c r="BP324" s="602">
        <v>0</v>
      </c>
      <c r="BQ324" s="602">
        <v>0</v>
      </c>
      <c r="BR324" s="602">
        <v>0</v>
      </c>
      <c r="BS324" s="602">
        <v>0</v>
      </c>
      <c r="BT324" s="602">
        <v>0</v>
      </c>
      <c r="BU324" s="707">
        <v>0</v>
      </c>
      <c r="BV324" s="602">
        <v>0</v>
      </c>
      <c r="BW324" s="602">
        <v>0</v>
      </c>
      <c r="BX324" s="602">
        <v>0</v>
      </c>
      <c r="BY324" s="602">
        <v>0</v>
      </c>
      <c r="BZ324" s="602">
        <v>0</v>
      </c>
      <c r="CA324" s="602">
        <v>0</v>
      </c>
      <c r="CB324" s="602">
        <v>0</v>
      </c>
      <c r="CC324" s="602">
        <v>0</v>
      </c>
      <c r="CD324" s="602">
        <v>0</v>
      </c>
      <c r="CE324" s="602">
        <v>0</v>
      </c>
      <c r="CF324" s="602">
        <v>0</v>
      </c>
      <c r="CG324" s="602">
        <v>0</v>
      </c>
      <c r="CH324" s="602">
        <v>19907.84</v>
      </c>
      <c r="CI324" s="602">
        <v>20342.719999999998</v>
      </c>
      <c r="CJ324" s="602">
        <v>22958.04</v>
      </c>
      <c r="CK324" s="602">
        <v>23084.880000000001</v>
      </c>
      <c r="CL324" s="602">
        <v>22740.6</v>
      </c>
      <c r="CM324" s="602">
        <v>22698.32</v>
      </c>
      <c r="CN324" s="707">
        <v>22203.040000000001</v>
      </c>
      <c r="CO324" s="602">
        <v>0</v>
      </c>
      <c r="CP324" s="602">
        <v>0</v>
      </c>
      <c r="CQ324" s="602">
        <v>0</v>
      </c>
      <c r="CR324" s="602">
        <v>0</v>
      </c>
      <c r="CS324" s="602">
        <v>0</v>
      </c>
      <c r="CT324" s="602">
        <v>60069.1</v>
      </c>
      <c r="CU324" s="602">
        <v>65332.4</v>
      </c>
      <c r="CV324" s="602">
        <v>0</v>
      </c>
      <c r="CW324" s="602">
        <v>0</v>
      </c>
      <c r="CX324" s="602">
        <v>0</v>
      </c>
      <c r="CY324" s="602">
        <v>0</v>
      </c>
      <c r="CZ324" s="602">
        <v>0</v>
      </c>
    </row>
    <row r="325" spans="1:104" x14ac:dyDescent="0.25">
      <c r="A325" s="183">
        <v>5113</v>
      </c>
      <c r="B325" s="183">
        <v>675822</v>
      </c>
      <c r="C325" s="27">
        <v>1016957</v>
      </c>
      <c r="D325" s="14">
        <v>1417192170</v>
      </c>
      <c r="F325" s="27" t="s">
        <v>1298</v>
      </c>
      <c r="G325" s="12" t="s">
        <v>958</v>
      </c>
      <c r="H325" s="27" t="s">
        <v>1439</v>
      </c>
      <c r="I325" s="12" t="s">
        <v>959</v>
      </c>
      <c r="J325" s="601">
        <v>0</v>
      </c>
      <c r="K325" s="601">
        <v>0</v>
      </c>
      <c r="L325" s="601">
        <v>0</v>
      </c>
      <c r="M325" s="601">
        <v>0</v>
      </c>
      <c r="N325" s="601">
        <v>0</v>
      </c>
      <c r="O325" s="601">
        <v>0</v>
      </c>
      <c r="P325" s="707">
        <v>0</v>
      </c>
      <c r="Q325" s="601">
        <v>0</v>
      </c>
      <c r="R325" s="601">
        <v>0</v>
      </c>
      <c r="S325" s="601">
        <v>0</v>
      </c>
      <c r="T325" s="601">
        <v>0</v>
      </c>
      <c r="U325" s="601">
        <v>0</v>
      </c>
      <c r="V325" s="601">
        <v>0</v>
      </c>
      <c r="W325" s="601">
        <v>0</v>
      </c>
      <c r="X325" s="601">
        <v>0</v>
      </c>
      <c r="Y325" s="601">
        <v>0</v>
      </c>
      <c r="Z325" s="601">
        <v>0</v>
      </c>
      <c r="AA325" s="601">
        <v>0</v>
      </c>
      <c r="AB325" s="601">
        <v>0</v>
      </c>
      <c r="AC325" s="601">
        <v>0</v>
      </c>
      <c r="AD325" s="601">
        <v>0</v>
      </c>
      <c r="AE325" s="601">
        <v>0</v>
      </c>
      <c r="AF325" s="601">
        <v>0</v>
      </c>
      <c r="AG325" s="601">
        <v>0</v>
      </c>
      <c r="AH325" s="601">
        <v>0</v>
      </c>
      <c r="AI325" s="707">
        <v>0</v>
      </c>
      <c r="AJ325" s="601">
        <v>0</v>
      </c>
      <c r="AK325" s="601">
        <v>0</v>
      </c>
      <c r="AL325" s="601">
        <v>0</v>
      </c>
      <c r="AM325" s="601">
        <v>0</v>
      </c>
      <c r="AN325" s="601">
        <v>0</v>
      </c>
      <c r="AO325" s="601">
        <v>0</v>
      </c>
      <c r="AP325" s="601">
        <v>0</v>
      </c>
      <c r="AQ325" s="601">
        <v>0</v>
      </c>
      <c r="AR325" s="601">
        <v>0</v>
      </c>
      <c r="AS325" s="601">
        <v>0</v>
      </c>
      <c r="AT325" s="601">
        <v>0</v>
      </c>
      <c r="AU325" s="601">
        <v>0</v>
      </c>
      <c r="AV325" s="602">
        <v>0</v>
      </c>
      <c r="AW325" s="602">
        <v>0</v>
      </c>
      <c r="AX325" s="602">
        <v>0</v>
      </c>
      <c r="AY325" s="602">
        <v>0</v>
      </c>
      <c r="AZ325" s="602">
        <v>0</v>
      </c>
      <c r="BA325" s="602">
        <v>0</v>
      </c>
      <c r="BB325" s="707">
        <v>0</v>
      </c>
      <c r="BC325" s="602">
        <v>0</v>
      </c>
      <c r="BD325" s="602">
        <v>0</v>
      </c>
      <c r="BE325" s="602">
        <v>0</v>
      </c>
      <c r="BF325" s="602">
        <v>0</v>
      </c>
      <c r="BG325" s="602">
        <v>0</v>
      </c>
      <c r="BH325" s="602">
        <v>92343.419999999984</v>
      </c>
      <c r="BI325" s="602">
        <v>97091.860000000015</v>
      </c>
      <c r="BJ325" s="602">
        <v>0</v>
      </c>
      <c r="BK325" s="602">
        <v>0</v>
      </c>
      <c r="BL325" s="602">
        <v>0</v>
      </c>
      <c r="BM325" s="602">
        <v>0</v>
      </c>
      <c r="BN325" s="602">
        <v>0</v>
      </c>
      <c r="BO325" s="602">
        <v>0</v>
      </c>
      <c r="BP325" s="602">
        <v>0</v>
      </c>
      <c r="BQ325" s="602">
        <v>0</v>
      </c>
      <c r="BR325" s="602">
        <v>0</v>
      </c>
      <c r="BS325" s="602">
        <v>0</v>
      </c>
      <c r="BT325" s="602">
        <v>0</v>
      </c>
      <c r="BU325" s="707">
        <v>0</v>
      </c>
      <c r="BV325" s="602">
        <v>0</v>
      </c>
      <c r="BW325" s="602">
        <v>0</v>
      </c>
      <c r="BX325" s="602">
        <v>0</v>
      </c>
      <c r="BY325" s="602">
        <v>0</v>
      </c>
      <c r="BZ325" s="602">
        <v>0</v>
      </c>
      <c r="CA325" s="602">
        <v>57282.42</v>
      </c>
      <c r="CB325" s="602">
        <v>60125.79</v>
      </c>
      <c r="CC325" s="602">
        <v>0</v>
      </c>
      <c r="CD325" s="602">
        <v>0</v>
      </c>
      <c r="CE325" s="602">
        <v>0</v>
      </c>
      <c r="CF325" s="602">
        <v>0</v>
      </c>
      <c r="CG325" s="602">
        <v>0</v>
      </c>
      <c r="CH325" s="602">
        <v>0</v>
      </c>
      <c r="CI325" s="602">
        <v>0</v>
      </c>
      <c r="CJ325" s="602">
        <v>0</v>
      </c>
      <c r="CK325" s="602">
        <v>0</v>
      </c>
      <c r="CL325" s="602">
        <v>0</v>
      </c>
      <c r="CM325" s="602">
        <v>0</v>
      </c>
      <c r="CN325" s="707">
        <v>0</v>
      </c>
      <c r="CO325" s="602">
        <v>0</v>
      </c>
      <c r="CP325" s="602">
        <v>0</v>
      </c>
      <c r="CQ325" s="602">
        <v>0</v>
      </c>
      <c r="CR325" s="602">
        <v>0</v>
      </c>
      <c r="CS325" s="602">
        <v>0</v>
      </c>
      <c r="CT325" s="602">
        <v>0</v>
      </c>
      <c r="CU325" s="602">
        <v>0</v>
      </c>
      <c r="CV325" s="602">
        <v>0</v>
      </c>
      <c r="CW325" s="602">
        <v>0</v>
      </c>
      <c r="CX325" s="602">
        <v>0</v>
      </c>
      <c r="CY325" s="602">
        <v>0</v>
      </c>
      <c r="CZ325" s="602">
        <v>0</v>
      </c>
    </row>
    <row r="326" spans="1:104" x14ac:dyDescent="0.25">
      <c r="A326" s="183">
        <v>4059</v>
      </c>
      <c r="B326" s="183">
        <v>675826</v>
      </c>
      <c r="C326" s="27">
        <v>1025615</v>
      </c>
      <c r="D326" s="14">
        <v>1740611805</v>
      </c>
      <c r="F326" s="27" t="s">
        <v>1274</v>
      </c>
      <c r="G326" s="12" t="s">
        <v>560</v>
      </c>
      <c r="H326" s="27" t="s">
        <v>1363</v>
      </c>
      <c r="I326" s="12" t="s">
        <v>561</v>
      </c>
      <c r="J326" s="601">
        <v>0</v>
      </c>
      <c r="K326" s="601">
        <v>0</v>
      </c>
      <c r="L326" s="601">
        <v>0</v>
      </c>
      <c r="M326" s="601">
        <v>0</v>
      </c>
      <c r="N326" s="601">
        <v>0</v>
      </c>
      <c r="O326" s="601">
        <v>0</v>
      </c>
      <c r="P326" s="707">
        <v>0</v>
      </c>
      <c r="Q326" s="601">
        <v>0</v>
      </c>
      <c r="R326" s="601">
        <v>0</v>
      </c>
      <c r="S326" s="601">
        <v>0</v>
      </c>
      <c r="T326" s="601">
        <v>0</v>
      </c>
      <c r="U326" s="601">
        <v>0</v>
      </c>
      <c r="V326" s="601">
        <v>0</v>
      </c>
      <c r="W326" s="601">
        <v>0</v>
      </c>
      <c r="X326" s="601">
        <v>0</v>
      </c>
      <c r="Y326" s="601">
        <v>0</v>
      </c>
      <c r="Z326" s="601">
        <v>0</v>
      </c>
      <c r="AA326" s="601">
        <v>0</v>
      </c>
      <c r="AB326" s="601">
        <v>0</v>
      </c>
      <c r="AC326" s="601">
        <v>0</v>
      </c>
      <c r="AD326" s="601">
        <v>0</v>
      </c>
      <c r="AE326" s="601">
        <v>0</v>
      </c>
      <c r="AF326" s="601">
        <v>0</v>
      </c>
      <c r="AG326" s="601">
        <v>0</v>
      </c>
      <c r="AH326" s="601">
        <v>0</v>
      </c>
      <c r="AI326" s="707">
        <v>0</v>
      </c>
      <c r="AJ326" s="601">
        <v>0</v>
      </c>
      <c r="AK326" s="601">
        <v>0</v>
      </c>
      <c r="AL326" s="601">
        <v>0</v>
      </c>
      <c r="AM326" s="601">
        <v>0</v>
      </c>
      <c r="AN326" s="601">
        <v>0</v>
      </c>
      <c r="AO326" s="601">
        <v>0</v>
      </c>
      <c r="AP326" s="601">
        <v>0</v>
      </c>
      <c r="AQ326" s="601">
        <v>0</v>
      </c>
      <c r="AR326" s="601">
        <v>0</v>
      </c>
      <c r="AS326" s="601">
        <v>0</v>
      </c>
      <c r="AT326" s="601">
        <v>0</v>
      </c>
      <c r="AU326" s="601">
        <v>0</v>
      </c>
      <c r="AV326" s="602">
        <v>0</v>
      </c>
      <c r="AW326" s="602">
        <v>0</v>
      </c>
      <c r="AX326" s="602">
        <v>0</v>
      </c>
      <c r="AY326" s="602">
        <v>0</v>
      </c>
      <c r="AZ326" s="602">
        <v>0</v>
      </c>
      <c r="BA326" s="602">
        <v>0</v>
      </c>
      <c r="BB326" s="707">
        <v>0</v>
      </c>
      <c r="BC326" s="602">
        <v>0</v>
      </c>
      <c r="BD326" s="602">
        <v>0</v>
      </c>
      <c r="BE326" s="602">
        <v>0</v>
      </c>
      <c r="BF326" s="602">
        <v>0</v>
      </c>
      <c r="BG326" s="602">
        <v>0</v>
      </c>
      <c r="BH326" s="602">
        <v>0</v>
      </c>
      <c r="BI326" s="602">
        <v>0</v>
      </c>
      <c r="BJ326" s="602">
        <v>0</v>
      </c>
      <c r="BK326" s="602">
        <v>0</v>
      </c>
      <c r="BL326" s="602">
        <v>0</v>
      </c>
      <c r="BM326" s="602">
        <v>0</v>
      </c>
      <c r="BN326" s="602">
        <v>0</v>
      </c>
      <c r="BO326" s="602">
        <v>16398.43</v>
      </c>
      <c r="BP326" s="602">
        <v>16188.09</v>
      </c>
      <c r="BQ326" s="602">
        <v>18194.41</v>
      </c>
      <c r="BR326" s="602">
        <v>17733.28</v>
      </c>
      <c r="BS326" s="602">
        <v>17522.940000000002</v>
      </c>
      <c r="BT326" s="602">
        <v>17280.240000000002</v>
      </c>
      <c r="BU326" s="707">
        <v>16841.88</v>
      </c>
      <c r="BV326" s="602">
        <v>0</v>
      </c>
      <c r="BW326" s="602">
        <v>0</v>
      </c>
      <c r="BX326" s="602">
        <v>0</v>
      </c>
      <c r="BY326" s="602">
        <v>0</v>
      </c>
      <c r="BZ326" s="602">
        <v>0</v>
      </c>
      <c r="CA326" s="602">
        <v>48207.360000000001</v>
      </c>
      <c r="CB326" s="602">
        <v>50125.599999999999</v>
      </c>
      <c r="CC326" s="602">
        <v>0</v>
      </c>
      <c r="CD326" s="602">
        <v>0</v>
      </c>
      <c r="CE326" s="602">
        <v>0</v>
      </c>
      <c r="CF326" s="602">
        <v>0</v>
      </c>
      <c r="CG326" s="602">
        <v>0</v>
      </c>
      <c r="CH326" s="602">
        <v>19836.68</v>
      </c>
      <c r="CI326" s="602">
        <v>19513.079999999998</v>
      </c>
      <c r="CJ326" s="602">
        <v>21325.239999999998</v>
      </c>
      <c r="CK326" s="602">
        <v>21220.07</v>
      </c>
      <c r="CL326" s="602">
        <v>20815.57</v>
      </c>
      <c r="CM326" s="602">
        <v>20637.59</v>
      </c>
      <c r="CN326" s="707">
        <v>20230.410000000003</v>
      </c>
      <c r="CO326" s="602">
        <v>0</v>
      </c>
      <c r="CP326" s="602">
        <v>0</v>
      </c>
      <c r="CQ326" s="602">
        <v>0</v>
      </c>
      <c r="CR326" s="602">
        <v>0</v>
      </c>
      <c r="CS326" s="602">
        <v>0</v>
      </c>
      <c r="CT326" s="602">
        <v>57600</v>
      </c>
      <c r="CU326" s="602">
        <v>59794.520000000004</v>
      </c>
      <c r="CV326" s="602">
        <v>0</v>
      </c>
      <c r="CW326" s="602">
        <v>0</v>
      </c>
      <c r="CX326" s="602">
        <v>0</v>
      </c>
      <c r="CY326" s="602">
        <v>0</v>
      </c>
      <c r="CZ326" s="602">
        <v>0</v>
      </c>
    </row>
    <row r="327" spans="1:104" x14ac:dyDescent="0.25">
      <c r="A327" s="183">
        <v>4327</v>
      </c>
      <c r="B327" s="183">
        <v>675832</v>
      </c>
      <c r="C327" s="27">
        <v>1020735</v>
      </c>
      <c r="D327" s="14">
        <v>1386992337</v>
      </c>
      <c r="F327" s="27" t="s">
        <v>1258</v>
      </c>
      <c r="G327" s="12" t="s">
        <v>194</v>
      </c>
      <c r="H327" s="27" t="s">
        <v>1373</v>
      </c>
      <c r="I327" s="12" t="s">
        <v>195</v>
      </c>
      <c r="J327" s="601">
        <v>8828.25</v>
      </c>
      <c r="K327" s="601">
        <v>9144.25</v>
      </c>
      <c r="L327" s="601">
        <v>9574.8000000000011</v>
      </c>
      <c r="M327" s="601">
        <v>9318.0500000000011</v>
      </c>
      <c r="N327" s="601">
        <v>9243</v>
      </c>
      <c r="O327" s="601">
        <v>9231.15</v>
      </c>
      <c r="P327" s="707">
        <v>9232.66</v>
      </c>
      <c r="Q327" s="601">
        <v>0</v>
      </c>
      <c r="R327" s="601">
        <v>0</v>
      </c>
      <c r="S327" s="601">
        <v>0</v>
      </c>
      <c r="T327" s="601">
        <v>0</v>
      </c>
      <c r="U327" s="601">
        <v>0</v>
      </c>
      <c r="V327" s="601">
        <v>26082.76</v>
      </c>
      <c r="W327" s="601">
        <v>20808.260000000002</v>
      </c>
      <c r="X327" s="601">
        <v>0</v>
      </c>
      <c r="Y327" s="601">
        <v>0</v>
      </c>
      <c r="Z327" s="601">
        <v>0</v>
      </c>
      <c r="AA327" s="601">
        <v>0</v>
      </c>
      <c r="AB327" s="601">
        <v>0</v>
      </c>
      <c r="AC327" s="601">
        <v>0</v>
      </c>
      <c r="AD327" s="601">
        <v>0</v>
      </c>
      <c r="AE327" s="601">
        <v>0</v>
      </c>
      <c r="AF327" s="601">
        <v>0</v>
      </c>
      <c r="AG327" s="601">
        <v>0</v>
      </c>
      <c r="AH327" s="601">
        <v>0</v>
      </c>
      <c r="AI327" s="707">
        <v>0</v>
      </c>
      <c r="AJ327" s="601">
        <v>0</v>
      </c>
      <c r="AK327" s="601">
        <v>0</v>
      </c>
      <c r="AL327" s="601">
        <v>0</v>
      </c>
      <c r="AM327" s="601">
        <v>0</v>
      </c>
      <c r="AN327" s="601">
        <v>0</v>
      </c>
      <c r="AO327" s="601">
        <v>0</v>
      </c>
      <c r="AP327" s="601">
        <v>0</v>
      </c>
      <c r="AQ327" s="601">
        <v>0</v>
      </c>
      <c r="AR327" s="601">
        <v>0</v>
      </c>
      <c r="AS327" s="601">
        <v>0</v>
      </c>
      <c r="AT327" s="601">
        <v>0</v>
      </c>
      <c r="AU327" s="601">
        <v>0</v>
      </c>
      <c r="AV327" s="602">
        <v>0</v>
      </c>
      <c r="AW327" s="602">
        <v>0</v>
      </c>
      <c r="AX327" s="602">
        <v>0</v>
      </c>
      <c r="AY327" s="602">
        <v>0</v>
      </c>
      <c r="AZ327" s="602">
        <v>0</v>
      </c>
      <c r="BA327" s="602">
        <v>0</v>
      </c>
      <c r="BB327" s="707">
        <v>0</v>
      </c>
      <c r="BC327" s="602">
        <v>0</v>
      </c>
      <c r="BD327" s="602">
        <v>0</v>
      </c>
      <c r="BE327" s="602">
        <v>0</v>
      </c>
      <c r="BF327" s="602">
        <v>0</v>
      </c>
      <c r="BG327" s="602">
        <v>0</v>
      </c>
      <c r="BH327" s="602">
        <v>0</v>
      </c>
      <c r="BI327" s="602">
        <v>0</v>
      </c>
      <c r="BJ327" s="602">
        <v>0</v>
      </c>
      <c r="BK327" s="602">
        <v>0</v>
      </c>
      <c r="BL327" s="602">
        <v>0</v>
      </c>
      <c r="BM327" s="602">
        <v>0</v>
      </c>
      <c r="BN327" s="602">
        <v>0</v>
      </c>
      <c r="BO327" s="602">
        <v>9835.5</v>
      </c>
      <c r="BP327" s="602">
        <v>10100.15</v>
      </c>
      <c r="BQ327" s="602">
        <v>10807.199999999999</v>
      </c>
      <c r="BR327" s="602">
        <v>10755.85</v>
      </c>
      <c r="BS327" s="602">
        <v>10732.15</v>
      </c>
      <c r="BT327" s="602">
        <v>10589.95</v>
      </c>
      <c r="BU327" s="707">
        <v>10553.960000000001</v>
      </c>
      <c r="BV327" s="602">
        <v>0</v>
      </c>
      <c r="BW327" s="602">
        <v>0</v>
      </c>
      <c r="BX327" s="602">
        <v>0</v>
      </c>
      <c r="BY327" s="602">
        <v>0</v>
      </c>
      <c r="BZ327" s="602">
        <v>0</v>
      </c>
      <c r="CA327" s="602">
        <v>29108.42</v>
      </c>
      <c r="CB327" s="602">
        <v>24039.15</v>
      </c>
      <c r="CC327" s="602">
        <v>0</v>
      </c>
      <c r="CD327" s="602">
        <v>0</v>
      </c>
      <c r="CE327" s="602">
        <v>0</v>
      </c>
      <c r="CF327" s="602">
        <v>0</v>
      </c>
      <c r="CG327" s="602">
        <v>0</v>
      </c>
      <c r="CH327" s="602">
        <v>0</v>
      </c>
      <c r="CI327" s="602">
        <v>0</v>
      </c>
      <c r="CJ327" s="602">
        <v>0</v>
      </c>
      <c r="CK327" s="602">
        <v>0</v>
      </c>
      <c r="CL327" s="602">
        <v>0</v>
      </c>
      <c r="CM327" s="602">
        <v>0</v>
      </c>
      <c r="CN327" s="707">
        <v>0</v>
      </c>
      <c r="CO327" s="602">
        <v>0</v>
      </c>
      <c r="CP327" s="602">
        <v>0</v>
      </c>
      <c r="CQ327" s="602">
        <v>0</v>
      </c>
      <c r="CR327" s="602">
        <v>0</v>
      </c>
      <c r="CS327" s="602">
        <v>0</v>
      </c>
      <c r="CT327" s="602">
        <v>0</v>
      </c>
      <c r="CU327" s="602">
        <v>0</v>
      </c>
      <c r="CV327" s="602">
        <v>0</v>
      </c>
      <c r="CW327" s="602">
        <v>0</v>
      </c>
      <c r="CX327" s="602">
        <v>0</v>
      </c>
      <c r="CY327" s="602">
        <v>0</v>
      </c>
      <c r="CZ327" s="602">
        <v>0</v>
      </c>
    </row>
    <row r="328" spans="1:104" x14ac:dyDescent="0.25">
      <c r="A328" s="183">
        <v>4873</v>
      </c>
      <c r="B328" s="183">
        <v>675838</v>
      </c>
      <c r="C328" s="27">
        <v>1004854</v>
      </c>
      <c r="D328" s="14">
        <v>1598752099</v>
      </c>
      <c r="F328" s="27" t="s">
        <v>1296</v>
      </c>
      <c r="G328" s="12" t="s">
        <v>849</v>
      </c>
      <c r="H328" s="27" t="s">
        <v>849</v>
      </c>
      <c r="I328" s="12" t="s">
        <v>850</v>
      </c>
      <c r="J328" s="601">
        <v>0</v>
      </c>
      <c r="K328" s="601">
        <v>0</v>
      </c>
      <c r="L328" s="601">
        <v>0</v>
      </c>
      <c r="M328" s="601">
        <v>0</v>
      </c>
      <c r="N328" s="601">
        <v>0</v>
      </c>
      <c r="O328" s="601">
        <v>0</v>
      </c>
      <c r="P328" s="707">
        <v>0</v>
      </c>
      <c r="Q328" s="601">
        <v>0</v>
      </c>
      <c r="R328" s="601">
        <v>0</v>
      </c>
      <c r="S328" s="601">
        <v>0</v>
      </c>
      <c r="T328" s="601">
        <v>0</v>
      </c>
      <c r="U328" s="601">
        <v>0</v>
      </c>
      <c r="V328" s="601">
        <v>0</v>
      </c>
      <c r="W328" s="601">
        <v>0</v>
      </c>
      <c r="X328" s="601">
        <v>0</v>
      </c>
      <c r="Y328" s="601">
        <v>0</v>
      </c>
      <c r="Z328" s="601">
        <v>0</v>
      </c>
      <c r="AA328" s="601">
        <v>0</v>
      </c>
      <c r="AB328" s="601">
        <v>0</v>
      </c>
      <c r="AC328" s="601">
        <v>0</v>
      </c>
      <c r="AD328" s="601">
        <v>0</v>
      </c>
      <c r="AE328" s="601">
        <v>0</v>
      </c>
      <c r="AF328" s="601">
        <v>0</v>
      </c>
      <c r="AG328" s="601">
        <v>0</v>
      </c>
      <c r="AH328" s="601">
        <v>0</v>
      </c>
      <c r="AI328" s="707">
        <v>0</v>
      </c>
      <c r="AJ328" s="601">
        <v>0</v>
      </c>
      <c r="AK328" s="601">
        <v>0</v>
      </c>
      <c r="AL328" s="601">
        <v>0</v>
      </c>
      <c r="AM328" s="601">
        <v>0</v>
      </c>
      <c r="AN328" s="601">
        <v>0</v>
      </c>
      <c r="AO328" s="601">
        <v>25899.289999999997</v>
      </c>
      <c r="AP328" s="601">
        <v>26827.63</v>
      </c>
      <c r="AQ328" s="601">
        <v>0</v>
      </c>
      <c r="AR328" s="601">
        <v>0</v>
      </c>
      <c r="AS328" s="601">
        <v>0</v>
      </c>
      <c r="AT328" s="601">
        <v>0</v>
      </c>
      <c r="AU328" s="601">
        <v>0</v>
      </c>
      <c r="AV328" s="602">
        <v>0</v>
      </c>
      <c r="AW328" s="602">
        <v>0</v>
      </c>
      <c r="AX328" s="602">
        <v>0</v>
      </c>
      <c r="AY328" s="602">
        <v>0</v>
      </c>
      <c r="AZ328" s="602">
        <v>0</v>
      </c>
      <c r="BA328" s="602">
        <v>0</v>
      </c>
      <c r="BB328" s="707">
        <v>0</v>
      </c>
      <c r="BC328" s="602">
        <v>0</v>
      </c>
      <c r="BD328" s="602">
        <v>0</v>
      </c>
      <c r="BE328" s="602">
        <v>0</v>
      </c>
      <c r="BF328" s="602">
        <v>0</v>
      </c>
      <c r="BG328" s="602">
        <v>0</v>
      </c>
      <c r="BH328" s="602">
        <v>0</v>
      </c>
      <c r="BI328" s="602">
        <v>0</v>
      </c>
      <c r="BJ328" s="602">
        <v>0</v>
      </c>
      <c r="BK328" s="602">
        <v>0</v>
      </c>
      <c r="BL328" s="602">
        <v>0</v>
      </c>
      <c r="BM328" s="602">
        <v>0</v>
      </c>
      <c r="BN328" s="602">
        <v>0</v>
      </c>
      <c r="BO328" s="602">
        <v>0</v>
      </c>
      <c r="BP328" s="602">
        <v>0</v>
      </c>
      <c r="BQ328" s="602">
        <v>0</v>
      </c>
      <c r="BR328" s="602">
        <v>0</v>
      </c>
      <c r="BS328" s="602">
        <v>0</v>
      </c>
      <c r="BT328" s="602">
        <v>0</v>
      </c>
      <c r="BU328" s="707">
        <v>0</v>
      </c>
      <c r="BV328" s="602">
        <v>0</v>
      </c>
      <c r="BW328" s="602">
        <v>0</v>
      </c>
      <c r="BX328" s="602">
        <v>0</v>
      </c>
      <c r="BY328" s="602">
        <v>0</v>
      </c>
      <c r="BZ328" s="602">
        <v>0</v>
      </c>
      <c r="CA328" s="602">
        <v>0</v>
      </c>
      <c r="CB328" s="602">
        <v>0</v>
      </c>
      <c r="CC328" s="602">
        <v>0</v>
      </c>
      <c r="CD328" s="602">
        <v>0</v>
      </c>
      <c r="CE328" s="602">
        <v>0</v>
      </c>
      <c r="CF328" s="602">
        <v>0</v>
      </c>
      <c r="CG328" s="602">
        <v>0</v>
      </c>
      <c r="CH328" s="602">
        <v>0</v>
      </c>
      <c r="CI328" s="602">
        <v>0</v>
      </c>
      <c r="CJ328" s="602">
        <v>0</v>
      </c>
      <c r="CK328" s="602">
        <v>0</v>
      </c>
      <c r="CL328" s="602">
        <v>0</v>
      </c>
      <c r="CM328" s="602">
        <v>0</v>
      </c>
      <c r="CN328" s="707">
        <v>0</v>
      </c>
      <c r="CO328" s="602">
        <v>0</v>
      </c>
      <c r="CP328" s="602">
        <v>0</v>
      </c>
      <c r="CQ328" s="602">
        <v>0</v>
      </c>
      <c r="CR328" s="602">
        <v>0</v>
      </c>
      <c r="CS328" s="602">
        <v>0</v>
      </c>
      <c r="CT328" s="602">
        <v>35985.389999999992</v>
      </c>
      <c r="CU328" s="602">
        <v>37904.889999999992</v>
      </c>
      <c r="CV328" s="602">
        <v>0</v>
      </c>
      <c r="CW328" s="602">
        <v>0</v>
      </c>
      <c r="CX328" s="602">
        <v>0</v>
      </c>
      <c r="CY328" s="602">
        <v>0</v>
      </c>
      <c r="CZ328" s="602">
        <v>0</v>
      </c>
    </row>
    <row r="329" spans="1:104" x14ac:dyDescent="0.25">
      <c r="A329" s="183">
        <v>100023</v>
      </c>
      <c r="B329" s="183">
        <v>675846</v>
      </c>
      <c r="C329" s="27">
        <v>1028351</v>
      </c>
      <c r="D329" s="14">
        <v>1730630831</v>
      </c>
      <c r="F329" s="27" t="s">
        <v>1296</v>
      </c>
      <c r="G329" s="12" t="s">
        <v>376</v>
      </c>
      <c r="H329" s="27" t="s">
        <v>1495</v>
      </c>
      <c r="I329" s="12" t="s">
        <v>377</v>
      </c>
      <c r="J329" s="601">
        <v>0</v>
      </c>
      <c r="K329" s="601">
        <v>0</v>
      </c>
      <c r="L329" s="601">
        <v>0</v>
      </c>
      <c r="M329" s="601">
        <v>0</v>
      </c>
      <c r="N329" s="601">
        <v>0</v>
      </c>
      <c r="O329" s="601">
        <v>0</v>
      </c>
      <c r="P329" s="707">
        <v>0</v>
      </c>
      <c r="Q329" s="601">
        <v>0</v>
      </c>
      <c r="R329" s="601">
        <v>0</v>
      </c>
      <c r="S329" s="601">
        <v>0</v>
      </c>
      <c r="T329" s="601">
        <v>0</v>
      </c>
      <c r="U329" s="601">
        <v>0</v>
      </c>
      <c r="V329" s="601">
        <v>0</v>
      </c>
      <c r="W329" s="601">
        <v>0</v>
      </c>
      <c r="X329" s="601">
        <v>0</v>
      </c>
      <c r="Y329" s="601">
        <v>0</v>
      </c>
      <c r="Z329" s="601">
        <v>0</v>
      </c>
      <c r="AA329" s="601">
        <v>0</v>
      </c>
      <c r="AB329" s="601">
        <v>0</v>
      </c>
      <c r="AC329" s="601">
        <v>0</v>
      </c>
      <c r="AD329" s="601">
        <v>0</v>
      </c>
      <c r="AE329" s="601">
        <v>0</v>
      </c>
      <c r="AF329" s="601">
        <v>0</v>
      </c>
      <c r="AG329" s="601">
        <v>0</v>
      </c>
      <c r="AH329" s="601">
        <v>0</v>
      </c>
      <c r="AI329" s="707">
        <v>0</v>
      </c>
      <c r="AJ329" s="601">
        <v>0</v>
      </c>
      <c r="AK329" s="601">
        <v>0</v>
      </c>
      <c r="AL329" s="601">
        <v>0</v>
      </c>
      <c r="AM329" s="601">
        <v>0</v>
      </c>
      <c r="AN329" s="601">
        <v>0</v>
      </c>
      <c r="AO329" s="601">
        <v>27235.07</v>
      </c>
      <c r="AP329" s="601">
        <v>21525.52</v>
      </c>
      <c r="AQ329" s="601">
        <v>0</v>
      </c>
      <c r="AR329" s="601">
        <v>0</v>
      </c>
      <c r="AS329" s="601">
        <v>0</v>
      </c>
      <c r="AT329" s="601">
        <v>0</v>
      </c>
      <c r="AU329" s="601">
        <v>0</v>
      </c>
      <c r="AV329" s="602">
        <v>0</v>
      </c>
      <c r="AW329" s="602">
        <v>0</v>
      </c>
      <c r="AX329" s="602">
        <v>0</v>
      </c>
      <c r="AY329" s="602">
        <v>0</v>
      </c>
      <c r="AZ329" s="602">
        <v>0</v>
      </c>
      <c r="BA329" s="602">
        <v>0</v>
      </c>
      <c r="BB329" s="707">
        <v>0</v>
      </c>
      <c r="BC329" s="602">
        <v>0</v>
      </c>
      <c r="BD329" s="602">
        <v>0</v>
      </c>
      <c r="BE329" s="602">
        <v>0</v>
      </c>
      <c r="BF329" s="602">
        <v>0</v>
      </c>
      <c r="BG329" s="602">
        <v>0</v>
      </c>
      <c r="BH329" s="602">
        <v>0</v>
      </c>
      <c r="BI329" s="602">
        <v>0</v>
      </c>
      <c r="BJ329" s="602">
        <v>0</v>
      </c>
      <c r="BK329" s="602">
        <v>0</v>
      </c>
      <c r="BL329" s="602">
        <v>0</v>
      </c>
      <c r="BM329" s="602">
        <v>0</v>
      </c>
      <c r="BN329" s="602">
        <v>0</v>
      </c>
      <c r="BO329" s="602">
        <v>0</v>
      </c>
      <c r="BP329" s="602">
        <v>0</v>
      </c>
      <c r="BQ329" s="602">
        <v>0</v>
      </c>
      <c r="BR329" s="602">
        <v>0</v>
      </c>
      <c r="BS329" s="602">
        <v>0</v>
      </c>
      <c r="BT329" s="602">
        <v>0</v>
      </c>
      <c r="BU329" s="707">
        <v>0</v>
      </c>
      <c r="BV329" s="602">
        <v>0</v>
      </c>
      <c r="BW329" s="602">
        <v>0</v>
      </c>
      <c r="BX329" s="602">
        <v>0</v>
      </c>
      <c r="BY329" s="602">
        <v>0</v>
      </c>
      <c r="BZ329" s="602">
        <v>0</v>
      </c>
      <c r="CA329" s="602">
        <v>0</v>
      </c>
      <c r="CB329" s="602">
        <v>0</v>
      </c>
      <c r="CC329" s="602">
        <v>0</v>
      </c>
      <c r="CD329" s="602">
        <v>0</v>
      </c>
      <c r="CE329" s="602">
        <v>0</v>
      </c>
      <c r="CF329" s="602">
        <v>0</v>
      </c>
      <c r="CG329" s="602">
        <v>0</v>
      </c>
      <c r="CH329" s="602">
        <v>0</v>
      </c>
      <c r="CI329" s="602">
        <v>0</v>
      </c>
      <c r="CJ329" s="602">
        <v>0</v>
      </c>
      <c r="CK329" s="602">
        <v>0</v>
      </c>
      <c r="CL329" s="602">
        <v>0</v>
      </c>
      <c r="CM329" s="602">
        <v>0</v>
      </c>
      <c r="CN329" s="707">
        <v>0</v>
      </c>
      <c r="CO329" s="602">
        <v>0</v>
      </c>
      <c r="CP329" s="602">
        <v>0</v>
      </c>
      <c r="CQ329" s="602">
        <v>0</v>
      </c>
      <c r="CR329" s="602">
        <v>0</v>
      </c>
      <c r="CS329" s="602">
        <v>0</v>
      </c>
      <c r="CT329" s="602">
        <v>37841.369999999995</v>
      </c>
      <c r="CU329" s="602">
        <v>30362.200000000004</v>
      </c>
      <c r="CV329" s="602">
        <v>0</v>
      </c>
      <c r="CW329" s="602">
        <v>0</v>
      </c>
      <c r="CX329" s="602">
        <v>0</v>
      </c>
      <c r="CY329" s="602">
        <v>0</v>
      </c>
      <c r="CZ329" s="602">
        <v>0</v>
      </c>
    </row>
    <row r="330" spans="1:104" x14ac:dyDescent="0.25">
      <c r="A330" s="183">
        <v>4742</v>
      </c>
      <c r="B330" s="183">
        <v>675852</v>
      </c>
      <c r="C330" s="27">
        <v>1026284</v>
      </c>
      <c r="D330" s="14">
        <v>1053710376</v>
      </c>
      <c r="F330" s="27" t="s">
        <v>1258</v>
      </c>
      <c r="G330" s="12" t="s">
        <v>798</v>
      </c>
      <c r="H330" s="27" t="s">
        <v>1266</v>
      </c>
      <c r="I330" s="12" t="s">
        <v>799</v>
      </c>
      <c r="J330" s="601">
        <v>22014.75</v>
      </c>
      <c r="K330" s="601">
        <v>22802.75</v>
      </c>
      <c r="L330" s="601">
        <v>23876.399999999998</v>
      </c>
      <c r="M330" s="601">
        <v>23236.149999999998</v>
      </c>
      <c r="N330" s="601">
        <v>23049</v>
      </c>
      <c r="O330" s="601">
        <v>23019.45</v>
      </c>
      <c r="P330" s="707">
        <v>22969.7</v>
      </c>
      <c r="Q330" s="601">
        <v>0</v>
      </c>
      <c r="R330" s="601">
        <v>0</v>
      </c>
      <c r="S330" s="601">
        <v>0</v>
      </c>
      <c r="T330" s="601">
        <v>0</v>
      </c>
      <c r="U330" s="601">
        <v>0</v>
      </c>
      <c r="V330" s="601">
        <v>36334.54</v>
      </c>
      <c r="W330" s="601">
        <v>51069.319999999992</v>
      </c>
      <c r="X330" s="601">
        <v>0</v>
      </c>
      <c r="Y330" s="601">
        <v>0</v>
      </c>
      <c r="Z330" s="601">
        <v>0</v>
      </c>
      <c r="AA330" s="601">
        <v>0</v>
      </c>
      <c r="AB330" s="601">
        <v>0</v>
      </c>
      <c r="AC330" s="601">
        <v>0</v>
      </c>
      <c r="AD330" s="601">
        <v>0</v>
      </c>
      <c r="AE330" s="601">
        <v>0</v>
      </c>
      <c r="AF330" s="601">
        <v>0</v>
      </c>
      <c r="AG330" s="601">
        <v>0</v>
      </c>
      <c r="AH330" s="601">
        <v>0</v>
      </c>
      <c r="AI330" s="707">
        <v>0</v>
      </c>
      <c r="AJ330" s="601">
        <v>0</v>
      </c>
      <c r="AK330" s="601">
        <v>0</v>
      </c>
      <c r="AL330" s="601">
        <v>0</v>
      </c>
      <c r="AM330" s="601">
        <v>0</v>
      </c>
      <c r="AN330" s="601">
        <v>0</v>
      </c>
      <c r="AO330" s="601">
        <v>0</v>
      </c>
      <c r="AP330" s="601">
        <v>0</v>
      </c>
      <c r="AQ330" s="601">
        <v>0</v>
      </c>
      <c r="AR330" s="601">
        <v>0</v>
      </c>
      <c r="AS330" s="601">
        <v>0</v>
      </c>
      <c r="AT330" s="601">
        <v>0</v>
      </c>
      <c r="AU330" s="601">
        <v>0</v>
      </c>
      <c r="AV330" s="602">
        <v>0</v>
      </c>
      <c r="AW330" s="602">
        <v>0</v>
      </c>
      <c r="AX330" s="602">
        <v>0</v>
      </c>
      <c r="AY330" s="602">
        <v>0</v>
      </c>
      <c r="AZ330" s="602">
        <v>0</v>
      </c>
      <c r="BA330" s="602">
        <v>0</v>
      </c>
      <c r="BB330" s="707">
        <v>0</v>
      </c>
      <c r="BC330" s="602">
        <v>0</v>
      </c>
      <c r="BD330" s="602">
        <v>0</v>
      </c>
      <c r="BE330" s="602">
        <v>0</v>
      </c>
      <c r="BF330" s="602">
        <v>0</v>
      </c>
      <c r="BG330" s="602">
        <v>0</v>
      </c>
      <c r="BH330" s="602">
        <v>0</v>
      </c>
      <c r="BI330" s="602">
        <v>0</v>
      </c>
      <c r="BJ330" s="602">
        <v>0</v>
      </c>
      <c r="BK330" s="602">
        <v>0</v>
      </c>
      <c r="BL330" s="602">
        <v>0</v>
      </c>
      <c r="BM330" s="602">
        <v>0</v>
      </c>
      <c r="BN330" s="602">
        <v>0</v>
      </c>
      <c r="BO330" s="602">
        <v>24526.5</v>
      </c>
      <c r="BP330" s="602">
        <v>25186.45</v>
      </c>
      <c r="BQ330" s="602">
        <v>26949.600000000002</v>
      </c>
      <c r="BR330" s="602">
        <v>26821.55</v>
      </c>
      <c r="BS330" s="602">
        <v>26762.45</v>
      </c>
      <c r="BT330" s="602">
        <v>26407.85</v>
      </c>
      <c r="BU330" s="707">
        <v>26256.399999999998</v>
      </c>
      <c r="BV330" s="602">
        <v>0</v>
      </c>
      <c r="BW330" s="602">
        <v>0</v>
      </c>
      <c r="BX330" s="602">
        <v>0</v>
      </c>
      <c r="BY330" s="602">
        <v>0</v>
      </c>
      <c r="BZ330" s="602">
        <v>0</v>
      </c>
      <c r="CA330" s="602">
        <v>40549.43</v>
      </c>
      <c r="CB330" s="602">
        <v>58886.69000000001</v>
      </c>
      <c r="CC330" s="602">
        <v>0</v>
      </c>
      <c r="CD330" s="602">
        <v>0</v>
      </c>
      <c r="CE330" s="602">
        <v>0</v>
      </c>
      <c r="CF330" s="602">
        <v>0</v>
      </c>
      <c r="CG330" s="602">
        <v>0</v>
      </c>
      <c r="CH330" s="602">
        <v>0</v>
      </c>
      <c r="CI330" s="602">
        <v>0</v>
      </c>
      <c r="CJ330" s="602">
        <v>0</v>
      </c>
      <c r="CK330" s="602">
        <v>0</v>
      </c>
      <c r="CL330" s="602">
        <v>0</v>
      </c>
      <c r="CM330" s="602">
        <v>0</v>
      </c>
      <c r="CN330" s="707">
        <v>0</v>
      </c>
      <c r="CO330" s="602">
        <v>0</v>
      </c>
      <c r="CP330" s="602">
        <v>0</v>
      </c>
      <c r="CQ330" s="602">
        <v>0</v>
      </c>
      <c r="CR330" s="602">
        <v>0</v>
      </c>
      <c r="CS330" s="602">
        <v>0</v>
      </c>
      <c r="CT330" s="602">
        <v>0</v>
      </c>
      <c r="CU330" s="602">
        <v>0</v>
      </c>
      <c r="CV330" s="602">
        <v>0</v>
      </c>
      <c r="CW330" s="602">
        <v>0</v>
      </c>
      <c r="CX330" s="602">
        <v>0</v>
      </c>
      <c r="CY330" s="602">
        <v>0</v>
      </c>
      <c r="CZ330" s="602">
        <v>0</v>
      </c>
    </row>
    <row r="331" spans="1:104" x14ac:dyDescent="0.25">
      <c r="A331" s="183">
        <v>4621</v>
      </c>
      <c r="B331" s="183">
        <v>675867</v>
      </c>
      <c r="C331" s="27">
        <v>1027111</v>
      </c>
      <c r="D331" s="14">
        <v>1831574227</v>
      </c>
      <c r="F331" s="27" t="s">
        <v>1298</v>
      </c>
      <c r="G331" s="12" t="s">
        <v>244</v>
      </c>
      <c r="H331" s="27" t="s">
        <v>1449</v>
      </c>
      <c r="I331" s="12" t="s">
        <v>245</v>
      </c>
      <c r="J331" s="601">
        <v>0</v>
      </c>
      <c r="K331" s="601">
        <v>0</v>
      </c>
      <c r="L331" s="601">
        <v>0</v>
      </c>
      <c r="M331" s="601">
        <v>0</v>
      </c>
      <c r="N331" s="601">
        <v>0</v>
      </c>
      <c r="O331" s="601">
        <v>0</v>
      </c>
      <c r="P331" s="707">
        <v>0</v>
      </c>
      <c r="Q331" s="601">
        <v>0</v>
      </c>
      <c r="R331" s="601">
        <v>0</v>
      </c>
      <c r="S331" s="601">
        <v>0</v>
      </c>
      <c r="T331" s="601">
        <v>0</v>
      </c>
      <c r="U331" s="601">
        <v>0</v>
      </c>
      <c r="V331" s="601">
        <v>0</v>
      </c>
      <c r="W331" s="601">
        <v>0</v>
      </c>
      <c r="X331" s="601">
        <v>0</v>
      </c>
      <c r="Y331" s="601">
        <v>0</v>
      </c>
      <c r="Z331" s="601">
        <v>0</v>
      </c>
      <c r="AA331" s="601">
        <v>0</v>
      </c>
      <c r="AB331" s="601">
        <v>0</v>
      </c>
      <c r="AC331" s="601">
        <v>0</v>
      </c>
      <c r="AD331" s="601">
        <v>0</v>
      </c>
      <c r="AE331" s="601">
        <v>0</v>
      </c>
      <c r="AF331" s="601">
        <v>0</v>
      </c>
      <c r="AG331" s="601">
        <v>0</v>
      </c>
      <c r="AH331" s="601">
        <v>0</v>
      </c>
      <c r="AI331" s="707">
        <v>0</v>
      </c>
      <c r="AJ331" s="601">
        <v>0</v>
      </c>
      <c r="AK331" s="601">
        <v>0</v>
      </c>
      <c r="AL331" s="601">
        <v>0</v>
      </c>
      <c r="AM331" s="601">
        <v>0</v>
      </c>
      <c r="AN331" s="601">
        <v>0</v>
      </c>
      <c r="AO331" s="601">
        <v>0</v>
      </c>
      <c r="AP331" s="601">
        <v>0</v>
      </c>
      <c r="AQ331" s="601">
        <v>0</v>
      </c>
      <c r="AR331" s="601">
        <v>0</v>
      </c>
      <c r="AS331" s="601">
        <v>0</v>
      </c>
      <c r="AT331" s="601">
        <v>0</v>
      </c>
      <c r="AU331" s="601">
        <v>0</v>
      </c>
      <c r="AV331" s="602">
        <v>0</v>
      </c>
      <c r="AW331" s="602">
        <v>0</v>
      </c>
      <c r="AX331" s="602">
        <v>0</v>
      </c>
      <c r="AY331" s="602">
        <v>0</v>
      </c>
      <c r="AZ331" s="602">
        <v>0</v>
      </c>
      <c r="BA331" s="602">
        <v>0</v>
      </c>
      <c r="BB331" s="707">
        <v>0</v>
      </c>
      <c r="BC331" s="602">
        <v>0</v>
      </c>
      <c r="BD331" s="602">
        <v>0</v>
      </c>
      <c r="BE331" s="602">
        <v>0</v>
      </c>
      <c r="BF331" s="602">
        <v>0</v>
      </c>
      <c r="BG331" s="602">
        <v>0</v>
      </c>
      <c r="BH331" s="602">
        <v>50754.509999999995</v>
      </c>
      <c r="BI331" s="602">
        <v>53301.759999999995</v>
      </c>
      <c r="BJ331" s="602">
        <v>0</v>
      </c>
      <c r="BK331" s="602">
        <v>0</v>
      </c>
      <c r="BL331" s="602">
        <v>0</v>
      </c>
      <c r="BM331" s="602">
        <v>0</v>
      </c>
      <c r="BN331" s="602">
        <v>0</v>
      </c>
      <c r="BO331" s="602">
        <v>0</v>
      </c>
      <c r="BP331" s="602">
        <v>0</v>
      </c>
      <c r="BQ331" s="602">
        <v>0</v>
      </c>
      <c r="BR331" s="602">
        <v>0</v>
      </c>
      <c r="BS331" s="602">
        <v>0</v>
      </c>
      <c r="BT331" s="602">
        <v>0</v>
      </c>
      <c r="BU331" s="707">
        <v>0</v>
      </c>
      <c r="BV331" s="602">
        <v>0</v>
      </c>
      <c r="BW331" s="602">
        <v>0</v>
      </c>
      <c r="BX331" s="602">
        <v>0</v>
      </c>
      <c r="BY331" s="602">
        <v>0</v>
      </c>
      <c r="BZ331" s="602">
        <v>0</v>
      </c>
      <c r="CA331" s="602">
        <v>31484.010000000002</v>
      </c>
      <c r="CB331" s="602">
        <v>33007.930000000008</v>
      </c>
      <c r="CC331" s="602">
        <v>0</v>
      </c>
      <c r="CD331" s="602">
        <v>0</v>
      </c>
      <c r="CE331" s="602">
        <v>0</v>
      </c>
      <c r="CF331" s="602">
        <v>0</v>
      </c>
      <c r="CG331" s="602">
        <v>0</v>
      </c>
      <c r="CH331" s="602">
        <v>0</v>
      </c>
      <c r="CI331" s="602">
        <v>0</v>
      </c>
      <c r="CJ331" s="602">
        <v>0</v>
      </c>
      <c r="CK331" s="602">
        <v>0</v>
      </c>
      <c r="CL331" s="602">
        <v>0</v>
      </c>
      <c r="CM331" s="602">
        <v>0</v>
      </c>
      <c r="CN331" s="707">
        <v>0</v>
      </c>
      <c r="CO331" s="602">
        <v>0</v>
      </c>
      <c r="CP331" s="602">
        <v>0</v>
      </c>
      <c r="CQ331" s="602">
        <v>0</v>
      </c>
      <c r="CR331" s="602">
        <v>0</v>
      </c>
      <c r="CS331" s="602">
        <v>0</v>
      </c>
      <c r="CT331" s="602">
        <v>0</v>
      </c>
      <c r="CU331" s="602">
        <v>0</v>
      </c>
      <c r="CV331" s="602">
        <v>0</v>
      </c>
      <c r="CW331" s="602">
        <v>0</v>
      </c>
      <c r="CX331" s="602">
        <v>0</v>
      </c>
      <c r="CY331" s="602">
        <v>0</v>
      </c>
      <c r="CZ331" s="602">
        <v>0</v>
      </c>
    </row>
    <row r="332" spans="1:104" x14ac:dyDescent="0.25">
      <c r="A332" s="183">
        <v>4276</v>
      </c>
      <c r="B332" s="183">
        <v>675877</v>
      </c>
      <c r="C332" s="27">
        <v>1004871</v>
      </c>
      <c r="D332" s="14">
        <v>1326034190</v>
      </c>
      <c r="F332" s="27" t="s">
        <v>1293</v>
      </c>
      <c r="G332" s="12" t="s">
        <v>620</v>
      </c>
      <c r="H332" s="27" t="s">
        <v>620</v>
      </c>
      <c r="I332" s="12" t="s">
        <v>621</v>
      </c>
      <c r="J332" s="601">
        <v>0</v>
      </c>
      <c r="K332" s="601">
        <v>0</v>
      </c>
      <c r="L332" s="601">
        <v>0</v>
      </c>
      <c r="M332" s="601">
        <v>0</v>
      </c>
      <c r="N332" s="601">
        <v>0</v>
      </c>
      <c r="O332" s="601">
        <v>0</v>
      </c>
      <c r="P332" s="707">
        <v>0</v>
      </c>
      <c r="Q332" s="601">
        <v>0</v>
      </c>
      <c r="R332" s="601">
        <v>0</v>
      </c>
      <c r="S332" s="601">
        <v>0</v>
      </c>
      <c r="T332" s="601">
        <v>0</v>
      </c>
      <c r="U332" s="601">
        <v>0</v>
      </c>
      <c r="V332" s="601">
        <v>73212.780000000013</v>
      </c>
      <c r="W332" s="601">
        <v>77760.990000000005</v>
      </c>
      <c r="X332" s="601">
        <v>0</v>
      </c>
      <c r="Y332" s="601">
        <v>0</v>
      </c>
      <c r="Z332" s="601">
        <v>0</v>
      </c>
      <c r="AA332" s="601">
        <v>0</v>
      </c>
      <c r="AB332" s="601">
        <v>0</v>
      </c>
      <c r="AC332" s="601">
        <v>0</v>
      </c>
      <c r="AD332" s="601">
        <v>0</v>
      </c>
      <c r="AE332" s="601">
        <v>0</v>
      </c>
      <c r="AF332" s="601">
        <v>0</v>
      </c>
      <c r="AG332" s="601">
        <v>0</v>
      </c>
      <c r="AH332" s="601">
        <v>0</v>
      </c>
      <c r="AI332" s="707">
        <v>0</v>
      </c>
      <c r="AJ332" s="601">
        <v>0</v>
      </c>
      <c r="AK332" s="601">
        <v>0</v>
      </c>
      <c r="AL332" s="601">
        <v>0</v>
      </c>
      <c r="AM332" s="601">
        <v>0</v>
      </c>
      <c r="AN332" s="601">
        <v>0</v>
      </c>
      <c r="AO332" s="601">
        <v>33675.599999999999</v>
      </c>
      <c r="AP332" s="601">
        <v>33619.259999999995</v>
      </c>
      <c r="AQ332" s="601">
        <v>0</v>
      </c>
      <c r="AR332" s="601">
        <v>0</v>
      </c>
      <c r="AS332" s="601">
        <v>0</v>
      </c>
      <c r="AT332" s="601">
        <v>0</v>
      </c>
      <c r="AU332" s="601">
        <v>0</v>
      </c>
      <c r="AV332" s="602">
        <v>0</v>
      </c>
      <c r="AW332" s="602">
        <v>0</v>
      </c>
      <c r="AX332" s="602">
        <v>0</v>
      </c>
      <c r="AY332" s="602">
        <v>0</v>
      </c>
      <c r="AZ332" s="602">
        <v>0</v>
      </c>
      <c r="BA332" s="602">
        <v>0</v>
      </c>
      <c r="BB332" s="707">
        <v>0</v>
      </c>
      <c r="BC332" s="602">
        <v>0</v>
      </c>
      <c r="BD332" s="602">
        <v>0</v>
      </c>
      <c r="BE332" s="602">
        <v>0</v>
      </c>
      <c r="BF332" s="602">
        <v>0</v>
      </c>
      <c r="BG332" s="602">
        <v>0</v>
      </c>
      <c r="BH332" s="602">
        <v>0</v>
      </c>
      <c r="BI332" s="602">
        <v>0</v>
      </c>
      <c r="BJ332" s="602">
        <v>0</v>
      </c>
      <c r="BK332" s="602">
        <v>0</v>
      </c>
      <c r="BL332" s="602">
        <v>0</v>
      </c>
      <c r="BM332" s="602">
        <v>0</v>
      </c>
      <c r="BN332" s="602">
        <v>0</v>
      </c>
      <c r="BO332" s="602">
        <v>0</v>
      </c>
      <c r="BP332" s="602">
        <v>0</v>
      </c>
      <c r="BQ332" s="602">
        <v>0</v>
      </c>
      <c r="BR332" s="602">
        <v>0</v>
      </c>
      <c r="BS332" s="602">
        <v>0</v>
      </c>
      <c r="BT332" s="602">
        <v>0</v>
      </c>
      <c r="BU332" s="707">
        <v>0</v>
      </c>
      <c r="BV332" s="602">
        <v>0</v>
      </c>
      <c r="BW332" s="602">
        <v>0</v>
      </c>
      <c r="BX332" s="602">
        <v>0</v>
      </c>
      <c r="BY332" s="602">
        <v>0</v>
      </c>
      <c r="BZ332" s="602">
        <v>0</v>
      </c>
      <c r="CA332" s="602">
        <v>0</v>
      </c>
      <c r="CB332" s="602">
        <v>0</v>
      </c>
      <c r="CC332" s="602">
        <v>0</v>
      </c>
      <c r="CD332" s="602">
        <v>0</v>
      </c>
      <c r="CE332" s="602">
        <v>0</v>
      </c>
      <c r="CF332" s="602">
        <v>0</v>
      </c>
      <c r="CG332" s="602">
        <v>0</v>
      </c>
      <c r="CH332" s="602">
        <v>0</v>
      </c>
      <c r="CI332" s="602">
        <v>0</v>
      </c>
      <c r="CJ332" s="602">
        <v>0</v>
      </c>
      <c r="CK332" s="602">
        <v>0</v>
      </c>
      <c r="CL332" s="602">
        <v>0</v>
      </c>
      <c r="CM332" s="602">
        <v>0</v>
      </c>
      <c r="CN332" s="707">
        <v>0</v>
      </c>
      <c r="CO332" s="602">
        <v>0</v>
      </c>
      <c r="CP332" s="602">
        <v>0</v>
      </c>
      <c r="CQ332" s="602">
        <v>0</v>
      </c>
      <c r="CR332" s="602">
        <v>0</v>
      </c>
      <c r="CS332" s="602">
        <v>0</v>
      </c>
      <c r="CT332" s="602">
        <v>0</v>
      </c>
      <c r="CU332" s="602">
        <v>0</v>
      </c>
      <c r="CV332" s="602">
        <v>0</v>
      </c>
      <c r="CW332" s="602">
        <v>0</v>
      </c>
      <c r="CX332" s="602">
        <v>0</v>
      </c>
      <c r="CY332" s="602">
        <v>0</v>
      </c>
      <c r="CZ332" s="602">
        <v>0</v>
      </c>
    </row>
    <row r="333" spans="1:104" x14ac:dyDescent="0.25">
      <c r="A333" s="183">
        <v>5158</v>
      </c>
      <c r="B333" s="183">
        <v>675879</v>
      </c>
      <c r="C333" s="27">
        <v>1014736</v>
      </c>
      <c r="D333" s="14">
        <v>1497712111</v>
      </c>
      <c r="F333" s="27" t="s">
        <v>1298</v>
      </c>
      <c r="G333" s="12" t="s">
        <v>989</v>
      </c>
      <c r="H333" s="27" t="s">
        <v>1460</v>
      </c>
      <c r="I333" s="12" t="s">
        <v>990</v>
      </c>
      <c r="J333" s="601">
        <v>0</v>
      </c>
      <c r="K333" s="601">
        <v>0</v>
      </c>
      <c r="L333" s="601">
        <v>0</v>
      </c>
      <c r="M333" s="601">
        <v>0</v>
      </c>
      <c r="N333" s="601">
        <v>0</v>
      </c>
      <c r="O333" s="601">
        <v>0</v>
      </c>
      <c r="P333" s="707">
        <v>0</v>
      </c>
      <c r="Q333" s="601">
        <v>0</v>
      </c>
      <c r="R333" s="601">
        <v>0</v>
      </c>
      <c r="S333" s="601">
        <v>0</v>
      </c>
      <c r="T333" s="601">
        <v>0</v>
      </c>
      <c r="U333" s="601">
        <v>0</v>
      </c>
      <c r="V333" s="601">
        <v>0</v>
      </c>
      <c r="W333" s="601">
        <v>0</v>
      </c>
      <c r="X333" s="601">
        <v>0</v>
      </c>
      <c r="Y333" s="601">
        <v>0</v>
      </c>
      <c r="Z333" s="601">
        <v>0</v>
      </c>
      <c r="AA333" s="601">
        <v>0</v>
      </c>
      <c r="AB333" s="601">
        <v>0</v>
      </c>
      <c r="AC333" s="601">
        <v>0</v>
      </c>
      <c r="AD333" s="601">
        <v>0</v>
      </c>
      <c r="AE333" s="601">
        <v>0</v>
      </c>
      <c r="AF333" s="601">
        <v>0</v>
      </c>
      <c r="AG333" s="601">
        <v>0</v>
      </c>
      <c r="AH333" s="601">
        <v>0</v>
      </c>
      <c r="AI333" s="707">
        <v>0</v>
      </c>
      <c r="AJ333" s="601">
        <v>0</v>
      </c>
      <c r="AK333" s="601">
        <v>0</v>
      </c>
      <c r="AL333" s="601">
        <v>0</v>
      </c>
      <c r="AM333" s="601">
        <v>0</v>
      </c>
      <c r="AN333" s="601">
        <v>0</v>
      </c>
      <c r="AO333" s="601">
        <v>0</v>
      </c>
      <c r="AP333" s="601">
        <v>0</v>
      </c>
      <c r="AQ333" s="601">
        <v>0</v>
      </c>
      <c r="AR333" s="601">
        <v>0</v>
      </c>
      <c r="AS333" s="601">
        <v>0</v>
      </c>
      <c r="AT333" s="601">
        <v>0</v>
      </c>
      <c r="AU333" s="601">
        <v>0</v>
      </c>
      <c r="AV333" s="602">
        <v>0</v>
      </c>
      <c r="AW333" s="602">
        <v>0</v>
      </c>
      <c r="AX333" s="602">
        <v>0</v>
      </c>
      <c r="AY333" s="602">
        <v>0</v>
      </c>
      <c r="AZ333" s="602">
        <v>0</v>
      </c>
      <c r="BA333" s="602">
        <v>0</v>
      </c>
      <c r="BB333" s="707">
        <v>0</v>
      </c>
      <c r="BC333" s="602">
        <v>0</v>
      </c>
      <c r="BD333" s="602">
        <v>0</v>
      </c>
      <c r="BE333" s="602">
        <v>0</v>
      </c>
      <c r="BF333" s="602">
        <v>0</v>
      </c>
      <c r="BG333" s="602">
        <v>0</v>
      </c>
      <c r="BH333" s="602">
        <v>56253.87</v>
      </c>
      <c r="BI333" s="602">
        <v>59191.06</v>
      </c>
      <c r="BJ333" s="602">
        <v>0</v>
      </c>
      <c r="BK333" s="602">
        <v>0</v>
      </c>
      <c r="BL333" s="602">
        <v>0</v>
      </c>
      <c r="BM333" s="602">
        <v>0</v>
      </c>
      <c r="BN333" s="602">
        <v>0</v>
      </c>
      <c r="BO333" s="602">
        <v>0</v>
      </c>
      <c r="BP333" s="602">
        <v>0</v>
      </c>
      <c r="BQ333" s="602">
        <v>0</v>
      </c>
      <c r="BR333" s="602">
        <v>0</v>
      </c>
      <c r="BS333" s="602">
        <v>0</v>
      </c>
      <c r="BT333" s="602">
        <v>0</v>
      </c>
      <c r="BU333" s="707">
        <v>0</v>
      </c>
      <c r="BV333" s="602">
        <v>0</v>
      </c>
      <c r="BW333" s="602">
        <v>0</v>
      </c>
      <c r="BX333" s="602">
        <v>0</v>
      </c>
      <c r="BY333" s="602">
        <v>0</v>
      </c>
      <c r="BZ333" s="602">
        <v>0</v>
      </c>
      <c r="CA333" s="602">
        <v>34895.370000000003</v>
      </c>
      <c r="CB333" s="602">
        <v>36655.14</v>
      </c>
      <c r="CC333" s="602">
        <v>0</v>
      </c>
      <c r="CD333" s="602">
        <v>0</v>
      </c>
      <c r="CE333" s="602">
        <v>0</v>
      </c>
      <c r="CF333" s="602">
        <v>0</v>
      </c>
      <c r="CG333" s="602">
        <v>0</v>
      </c>
      <c r="CH333" s="602">
        <v>0</v>
      </c>
      <c r="CI333" s="602">
        <v>0</v>
      </c>
      <c r="CJ333" s="602">
        <v>0</v>
      </c>
      <c r="CK333" s="602">
        <v>0</v>
      </c>
      <c r="CL333" s="602">
        <v>0</v>
      </c>
      <c r="CM333" s="602">
        <v>0</v>
      </c>
      <c r="CN333" s="707">
        <v>0</v>
      </c>
      <c r="CO333" s="602">
        <v>0</v>
      </c>
      <c r="CP333" s="602">
        <v>0</v>
      </c>
      <c r="CQ333" s="602">
        <v>0</v>
      </c>
      <c r="CR333" s="602">
        <v>0</v>
      </c>
      <c r="CS333" s="602">
        <v>0</v>
      </c>
      <c r="CT333" s="602">
        <v>0</v>
      </c>
      <c r="CU333" s="602">
        <v>0</v>
      </c>
      <c r="CV333" s="602">
        <v>0</v>
      </c>
      <c r="CW333" s="602">
        <v>0</v>
      </c>
      <c r="CX333" s="602">
        <v>0</v>
      </c>
      <c r="CY333" s="602">
        <v>0</v>
      </c>
      <c r="CZ333" s="602">
        <v>0</v>
      </c>
    </row>
    <row r="334" spans="1:104" x14ac:dyDescent="0.25">
      <c r="A334" s="183">
        <v>4889</v>
      </c>
      <c r="B334" s="183">
        <v>675880</v>
      </c>
      <c r="C334" s="27">
        <v>488901</v>
      </c>
      <c r="D334" s="14">
        <v>1598768681</v>
      </c>
      <c r="F334" s="27" t="s">
        <v>1258</v>
      </c>
      <c r="G334" s="12" t="s">
        <v>865</v>
      </c>
      <c r="H334" s="27" t="s">
        <v>865</v>
      </c>
      <c r="I334" s="12" t="s">
        <v>866</v>
      </c>
      <c r="J334" s="601">
        <v>0</v>
      </c>
      <c r="K334" s="601">
        <v>0</v>
      </c>
      <c r="L334" s="601">
        <v>0</v>
      </c>
      <c r="M334" s="601">
        <v>0</v>
      </c>
      <c r="N334" s="601">
        <v>0</v>
      </c>
      <c r="O334" s="601">
        <v>0</v>
      </c>
      <c r="P334" s="707">
        <v>0</v>
      </c>
      <c r="Q334" s="601">
        <v>0</v>
      </c>
      <c r="R334" s="601">
        <v>0</v>
      </c>
      <c r="S334" s="601">
        <v>0</v>
      </c>
      <c r="T334" s="601">
        <v>0</v>
      </c>
      <c r="U334" s="601">
        <v>0</v>
      </c>
      <c r="V334" s="601">
        <v>14784.88</v>
      </c>
      <c r="W334" s="601">
        <v>14984.300000000001</v>
      </c>
      <c r="X334" s="601">
        <v>0</v>
      </c>
      <c r="Y334" s="601">
        <v>0</v>
      </c>
      <c r="Z334" s="601">
        <v>0</v>
      </c>
      <c r="AA334" s="601">
        <v>0</v>
      </c>
      <c r="AB334" s="601">
        <v>0</v>
      </c>
      <c r="AC334" s="601">
        <v>0</v>
      </c>
      <c r="AD334" s="601">
        <v>0</v>
      </c>
      <c r="AE334" s="601">
        <v>0</v>
      </c>
      <c r="AF334" s="601">
        <v>0</v>
      </c>
      <c r="AG334" s="601">
        <v>0</v>
      </c>
      <c r="AH334" s="601">
        <v>0</v>
      </c>
      <c r="AI334" s="707">
        <v>0</v>
      </c>
      <c r="AJ334" s="601">
        <v>0</v>
      </c>
      <c r="AK334" s="601">
        <v>0</v>
      </c>
      <c r="AL334" s="601">
        <v>0</v>
      </c>
      <c r="AM334" s="601">
        <v>0</v>
      </c>
      <c r="AN334" s="601">
        <v>0</v>
      </c>
      <c r="AO334" s="601">
        <v>0</v>
      </c>
      <c r="AP334" s="601">
        <v>0</v>
      </c>
      <c r="AQ334" s="601">
        <v>0</v>
      </c>
      <c r="AR334" s="601">
        <v>0</v>
      </c>
      <c r="AS334" s="601">
        <v>0</v>
      </c>
      <c r="AT334" s="601">
        <v>0</v>
      </c>
      <c r="AU334" s="601">
        <v>0</v>
      </c>
      <c r="AV334" s="602">
        <v>0</v>
      </c>
      <c r="AW334" s="602">
        <v>0</v>
      </c>
      <c r="AX334" s="602">
        <v>0</v>
      </c>
      <c r="AY334" s="602">
        <v>0</v>
      </c>
      <c r="AZ334" s="602">
        <v>0</v>
      </c>
      <c r="BA334" s="602">
        <v>0</v>
      </c>
      <c r="BB334" s="707">
        <v>0</v>
      </c>
      <c r="BC334" s="602">
        <v>0</v>
      </c>
      <c r="BD334" s="602">
        <v>0</v>
      </c>
      <c r="BE334" s="602">
        <v>0</v>
      </c>
      <c r="BF334" s="602">
        <v>0</v>
      </c>
      <c r="BG334" s="602">
        <v>0</v>
      </c>
      <c r="BH334" s="602">
        <v>0</v>
      </c>
      <c r="BI334" s="602">
        <v>0</v>
      </c>
      <c r="BJ334" s="602">
        <v>0</v>
      </c>
      <c r="BK334" s="602">
        <v>0</v>
      </c>
      <c r="BL334" s="602">
        <v>0</v>
      </c>
      <c r="BM334" s="602">
        <v>0</v>
      </c>
      <c r="BN334" s="602">
        <v>0</v>
      </c>
      <c r="BO334" s="602">
        <v>0</v>
      </c>
      <c r="BP334" s="602">
        <v>0</v>
      </c>
      <c r="BQ334" s="602">
        <v>0</v>
      </c>
      <c r="BR334" s="602">
        <v>0</v>
      </c>
      <c r="BS334" s="602">
        <v>0</v>
      </c>
      <c r="BT334" s="602">
        <v>0</v>
      </c>
      <c r="BU334" s="707">
        <v>0</v>
      </c>
      <c r="BV334" s="602">
        <v>0</v>
      </c>
      <c r="BW334" s="602">
        <v>0</v>
      </c>
      <c r="BX334" s="602">
        <v>0</v>
      </c>
      <c r="BY334" s="602">
        <v>0</v>
      </c>
      <c r="BZ334" s="602">
        <v>0</v>
      </c>
      <c r="CA334" s="602">
        <v>16499.96</v>
      </c>
      <c r="CB334" s="602">
        <v>17294.71</v>
      </c>
      <c r="CC334" s="602">
        <v>0</v>
      </c>
      <c r="CD334" s="602">
        <v>0</v>
      </c>
      <c r="CE334" s="602">
        <v>0</v>
      </c>
      <c r="CF334" s="602">
        <v>0</v>
      </c>
      <c r="CG334" s="602">
        <v>0</v>
      </c>
      <c r="CH334" s="602">
        <v>0</v>
      </c>
      <c r="CI334" s="602">
        <v>0</v>
      </c>
      <c r="CJ334" s="602">
        <v>0</v>
      </c>
      <c r="CK334" s="602">
        <v>0</v>
      </c>
      <c r="CL334" s="602">
        <v>0</v>
      </c>
      <c r="CM334" s="602">
        <v>0</v>
      </c>
      <c r="CN334" s="707">
        <v>0</v>
      </c>
      <c r="CO334" s="602">
        <v>0</v>
      </c>
      <c r="CP334" s="602">
        <v>0</v>
      </c>
      <c r="CQ334" s="602">
        <v>0</v>
      </c>
      <c r="CR334" s="602">
        <v>0</v>
      </c>
      <c r="CS334" s="602">
        <v>0</v>
      </c>
      <c r="CT334" s="602">
        <v>0</v>
      </c>
      <c r="CU334" s="602">
        <v>0</v>
      </c>
      <c r="CV334" s="602">
        <v>0</v>
      </c>
      <c r="CW334" s="602">
        <v>0</v>
      </c>
      <c r="CX334" s="602">
        <v>0</v>
      </c>
      <c r="CY334" s="602">
        <v>0</v>
      </c>
      <c r="CZ334" s="602">
        <v>0</v>
      </c>
    </row>
    <row r="335" spans="1:104" x14ac:dyDescent="0.25">
      <c r="A335" s="183">
        <v>5076</v>
      </c>
      <c r="B335" s="183">
        <v>675883</v>
      </c>
      <c r="C335" s="27">
        <v>1017865</v>
      </c>
      <c r="D335" s="14">
        <v>1952637316</v>
      </c>
      <c r="F335" s="27" t="s">
        <v>1267</v>
      </c>
      <c r="G335" s="12" t="s">
        <v>940</v>
      </c>
      <c r="H335" s="27" t="s">
        <v>1482</v>
      </c>
      <c r="I335" s="12" t="s">
        <v>941</v>
      </c>
      <c r="J335" s="601">
        <v>0</v>
      </c>
      <c r="K335" s="601">
        <v>0</v>
      </c>
      <c r="L335" s="601">
        <v>0</v>
      </c>
      <c r="M335" s="601">
        <v>0</v>
      </c>
      <c r="N335" s="601">
        <v>0</v>
      </c>
      <c r="O335" s="601">
        <v>0</v>
      </c>
      <c r="P335" s="707">
        <v>0</v>
      </c>
      <c r="Q335" s="601">
        <v>0</v>
      </c>
      <c r="R335" s="601">
        <v>0</v>
      </c>
      <c r="S335" s="601">
        <v>0</v>
      </c>
      <c r="T335" s="601">
        <v>0</v>
      </c>
      <c r="U335" s="601">
        <v>0</v>
      </c>
      <c r="V335" s="601">
        <v>25607.16</v>
      </c>
      <c r="W335" s="601">
        <v>26394.149999999998</v>
      </c>
      <c r="X335" s="601">
        <v>0</v>
      </c>
      <c r="Y335" s="601">
        <v>0</v>
      </c>
      <c r="Z335" s="601">
        <v>0</v>
      </c>
      <c r="AA335" s="601">
        <v>0</v>
      </c>
      <c r="AB335" s="601">
        <v>0</v>
      </c>
      <c r="AC335" s="601">
        <v>0</v>
      </c>
      <c r="AD335" s="601">
        <v>0</v>
      </c>
      <c r="AE335" s="601">
        <v>0</v>
      </c>
      <c r="AF335" s="601">
        <v>0</v>
      </c>
      <c r="AG335" s="601">
        <v>0</v>
      </c>
      <c r="AH335" s="601">
        <v>0</v>
      </c>
      <c r="AI335" s="707">
        <v>0</v>
      </c>
      <c r="AJ335" s="601">
        <v>0</v>
      </c>
      <c r="AK335" s="601">
        <v>0</v>
      </c>
      <c r="AL335" s="601">
        <v>0</v>
      </c>
      <c r="AM335" s="601">
        <v>0</v>
      </c>
      <c r="AN335" s="601">
        <v>0</v>
      </c>
      <c r="AO335" s="601">
        <v>0</v>
      </c>
      <c r="AP335" s="601">
        <v>0</v>
      </c>
      <c r="AQ335" s="601">
        <v>0</v>
      </c>
      <c r="AR335" s="601">
        <v>0</v>
      </c>
      <c r="AS335" s="601">
        <v>0</v>
      </c>
      <c r="AT335" s="601">
        <v>0</v>
      </c>
      <c r="AU335" s="601">
        <v>0</v>
      </c>
      <c r="AV335" s="602">
        <v>0</v>
      </c>
      <c r="AW335" s="602">
        <v>0</v>
      </c>
      <c r="AX335" s="602">
        <v>0</v>
      </c>
      <c r="AY335" s="602">
        <v>0</v>
      </c>
      <c r="AZ335" s="602">
        <v>0</v>
      </c>
      <c r="BA335" s="602">
        <v>0</v>
      </c>
      <c r="BB335" s="707">
        <v>0</v>
      </c>
      <c r="BC335" s="602">
        <v>0</v>
      </c>
      <c r="BD335" s="602">
        <v>0</v>
      </c>
      <c r="BE335" s="602">
        <v>0</v>
      </c>
      <c r="BF335" s="602">
        <v>0</v>
      </c>
      <c r="BG335" s="602">
        <v>0</v>
      </c>
      <c r="BH335" s="602">
        <v>34142.879999999997</v>
      </c>
      <c r="BI335" s="602">
        <v>35542.360000000008</v>
      </c>
      <c r="BJ335" s="602">
        <v>0</v>
      </c>
      <c r="BK335" s="602">
        <v>0</v>
      </c>
      <c r="BL335" s="602">
        <v>0</v>
      </c>
      <c r="BM335" s="602">
        <v>0</v>
      </c>
      <c r="BN335" s="602">
        <v>0</v>
      </c>
      <c r="BO335" s="602">
        <v>0</v>
      </c>
      <c r="BP335" s="602">
        <v>0</v>
      </c>
      <c r="BQ335" s="602">
        <v>0</v>
      </c>
      <c r="BR335" s="602">
        <v>0</v>
      </c>
      <c r="BS335" s="602">
        <v>0</v>
      </c>
      <c r="BT335" s="602">
        <v>0</v>
      </c>
      <c r="BU335" s="707">
        <v>0</v>
      </c>
      <c r="BV335" s="602">
        <v>0</v>
      </c>
      <c r="BW335" s="602">
        <v>0</v>
      </c>
      <c r="BX335" s="602">
        <v>0</v>
      </c>
      <c r="BY335" s="602">
        <v>0</v>
      </c>
      <c r="BZ335" s="602">
        <v>0</v>
      </c>
      <c r="CA335" s="602">
        <v>50768.68</v>
      </c>
      <c r="CB335" s="602">
        <v>55305.05</v>
      </c>
      <c r="CC335" s="602">
        <v>0</v>
      </c>
      <c r="CD335" s="602">
        <v>0</v>
      </c>
      <c r="CE335" s="602">
        <v>0</v>
      </c>
      <c r="CF335" s="602">
        <v>0</v>
      </c>
      <c r="CG335" s="602">
        <v>0</v>
      </c>
      <c r="CH335" s="602">
        <v>0</v>
      </c>
      <c r="CI335" s="602">
        <v>0</v>
      </c>
      <c r="CJ335" s="602">
        <v>0</v>
      </c>
      <c r="CK335" s="602">
        <v>0</v>
      </c>
      <c r="CL335" s="602">
        <v>0</v>
      </c>
      <c r="CM335" s="602">
        <v>0</v>
      </c>
      <c r="CN335" s="707">
        <v>0</v>
      </c>
      <c r="CO335" s="602">
        <v>0</v>
      </c>
      <c r="CP335" s="602">
        <v>0</v>
      </c>
      <c r="CQ335" s="602">
        <v>0</v>
      </c>
      <c r="CR335" s="602">
        <v>0</v>
      </c>
      <c r="CS335" s="602">
        <v>0</v>
      </c>
      <c r="CT335" s="602">
        <v>0</v>
      </c>
      <c r="CU335" s="602">
        <v>0</v>
      </c>
      <c r="CV335" s="602">
        <v>0</v>
      </c>
      <c r="CW335" s="602">
        <v>0</v>
      </c>
      <c r="CX335" s="602">
        <v>0</v>
      </c>
      <c r="CY335" s="602">
        <v>0</v>
      </c>
      <c r="CZ335" s="602">
        <v>0</v>
      </c>
    </row>
    <row r="336" spans="1:104" x14ac:dyDescent="0.25">
      <c r="A336" s="183">
        <v>5396</v>
      </c>
      <c r="B336" s="183">
        <v>675885</v>
      </c>
      <c r="C336" s="27">
        <v>1025829</v>
      </c>
      <c r="D336" s="14">
        <v>1548687171</v>
      </c>
      <c r="F336" s="27" t="s">
        <v>1274</v>
      </c>
      <c r="G336" s="12" t="s">
        <v>1145</v>
      </c>
      <c r="H336" s="27" t="s">
        <v>1275</v>
      </c>
      <c r="I336" s="12" t="s">
        <v>1146</v>
      </c>
      <c r="J336" s="601">
        <v>0</v>
      </c>
      <c r="K336" s="601">
        <v>0</v>
      </c>
      <c r="L336" s="601">
        <v>0</v>
      </c>
      <c r="M336" s="601">
        <v>0</v>
      </c>
      <c r="N336" s="601">
        <v>0</v>
      </c>
      <c r="O336" s="601">
        <v>0</v>
      </c>
      <c r="P336" s="707">
        <v>0</v>
      </c>
      <c r="Q336" s="601">
        <v>0</v>
      </c>
      <c r="R336" s="601">
        <v>0</v>
      </c>
      <c r="S336" s="601">
        <v>0</v>
      </c>
      <c r="T336" s="601">
        <v>0</v>
      </c>
      <c r="U336" s="601">
        <v>0</v>
      </c>
      <c r="V336" s="601">
        <v>0</v>
      </c>
      <c r="W336" s="601">
        <v>0</v>
      </c>
      <c r="X336" s="601">
        <v>0</v>
      </c>
      <c r="Y336" s="601">
        <v>0</v>
      </c>
      <c r="Z336" s="601">
        <v>0</v>
      </c>
      <c r="AA336" s="601">
        <v>0</v>
      </c>
      <c r="AB336" s="601">
        <v>0</v>
      </c>
      <c r="AC336" s="601">
        <v>0</v>
      </c>
      <c r="AD336" s="601">
        <v>0</v>
      </c>
      <c r="AE336" s="601">
        <v>0</v>
      </c>
      <c r="AF336" s="601">
        <v>0</v>
      </c>
      <c r="AG336" s="601">
        <v>0</v>
      </c>
      <c r="AH336" s="601">
        <v>0</v>
      </c>
      <c r="AI336" s="707">
        <v>0</v>
      </c>
      <c r="AJ336" s="601">
        <v>0</v>
      </c>
      <c r="AK336" s="601">
        <v>0</v>
      </c>
      <c r="AL336" s="601">
        <v>0</v>
      </c>
      <c r="AM336" s="601">
        <v>0</v>
      </c>
      <c r="AN336" s="601">
        <v>0</v>
      </c>
      <c r="AO336" s="601">
        <v>0</v>
      </c>
      <c r="AP336" s="601">
        <v>0</v>
      </c>
      <c r="AQ336" s="601">
        <v>0</v>
      </c>
      <c r="AR336" s="601">
        <v>0</v>
      </c>
      <c r="AS336" s="601">
        <v>0</v>
      </c>
      <c r="AT336" s="601">
        <v>0</v>
      </c>
      <c r="AU336" s="601">
        <v>0</v>
      </c>
      <c r="AV336" s="602">
        <v>0</v>
      </c>
      <c r="AW336" s="602">
        <v>0</v>
      </c>
      <c r="AX336" s="602">
        <v>0</v>
      </c>
      <c r="AY336" s="602">
        <v>0</v>
      </c>
      <c r="AZ336" s="602">
        <v>0</v>
      </c>
      <c r="BA336" s="602">
        <v>0</v>
      </c>
      <c r="BB336" s="707">
        <v>0</v>
      </c>
      <c r="BC336" s="602">
        <v>0</v>
      </c>
      <c r="BD336" s="602">
        <v>0</v>
      </c>
      <c r="BE336" s="602">
        <v>0</v>
      </c>
      <c r="BF336" s="602">
        <v>0</v>
      </c>
      <c r="BG336" s="602">
        <v>0</v>
      </c>
      <c r="BH336" s="602">
        <v>0</v>
      </c>
      <c r="BI336" s="602">
        <v>0</v>
      </c>
      <c r="BJ336" s="602">
        <v>0</v>
      </c>
      <c r="BK336" s="602">
        <v>0</v>
      </c>
      <c r="BL336" s="602">
        <v>0</v>
      </c>
      <c r="BM336" s="602">
        <v>0</v>
      </c>
      <c r="BN336" s="602">
        <v>0</v>
      </c>
      <c r="BO336" s="602">
        <v>14959.26</v>
      </c>
      <c r="BP336" s="602">
        <v>14767.380000000001</v>
      </c>
      <c r="BQ336" s="602">
        <v>16597.62</v>
      </c>
      <c r="BR336" s="602">
        <v>16176.96</v>
      </c>
      <c r="BS336" s="602">
        <v>15985.08</v>
      </c>
      <c r="BT336" s="602">
        <v>15763.68</v>
      </c>
      <c r="BU336" s="707">
        <v>15370.76</v>
      </c>
      <c r="BV336" s="602">
        <v>0</v>
      </c>
      <c r="BW336" s="602">
        <v>0</v>
      </c>
      <c r="BX336" s="602">
        <v>0</v>
      </c>
      <c r="BY336" s="602">
        <v>0</v>
      </c>
      <c r="BZ336" s="602">
        <v>0</v>
      </c>
      <c r="CA336" s="602">
        <v>34146.879999999997</v>
      </c>
      <c r="CB336" s="602">
        <v>35516.120000000003</v>
      </c>
      <c r="CC336" s="602">
        <v>0</v>
      </c>
      <c r="CD336" s="602">
        <v>0</v>
      </c>
      <c r="CE336" s="602">
        <v>0</v>
      </c>
      <c r="CF336" s="602">
        <v>0</v>
      </c>
      <c r="CG336" s="602">
        <v>0</v>
      </c>
      <c r="CH336" s="602">
        <v>18095.759999999998</v>
      </c>
      <c r="CI336" s="602">
        <v>17800.560000000001</v>
      </c>
      <c r="CJ336" s="602">
        <v>19453.68</v>
      </c>
      <c r="CK336" s="602">
        <v>19357.740000000002</v>
      </c>
      <c r="CL336" s="602">
        <v>18988.739999999998</v>
      </c>
      <c r="CM336" s="602">
        <v>18826.38</v>
      </c>
      <c r="CN336" s="707">
        <v>18463.22</v>
      </c>
      <c r="CO336" s="602">
        <v>0</v>
      </c>
      <c r="CP336" s="602">
        <v>0</v>
      </c>
      <c r="CQ336" s="602">
        <v>0</v>
      </c>
      <c r="CR336" s="602">
        <v>0</v>
      </c>
      <c r="CS336" s="602">
        <v>0</v>
      </c>
      <c r="CT336" s="602">
        <v>40800</v>
      </c>
      <c r="CU336" s="602">
        <v>42366.850000000006</v>
      </c>
      <c r="CV336" s="602">
        <v>0</v>
      </c>
      <c r="CW336" s="602">
        <v>0</v>
      </c>
      <c r="CX336" s="602">
        <v>0</v>
      </c>
      <c r="CY336" s="602">
        <v>0</v>
      </c>
      <c r="CZ336" s="602">
        <v>0</v>
      </c>
    </row>
    <row r="337" spans="1:104" x14ac:dyDescent="0.25">
      <c r="A337" s="183">
        <v>100657</v>
      </c>
      <c r="B337" s="183">
        <v>675886</v>
      </c>
      <c r="C337" s="27">
        <v>1002990</v>
      </c>
      <c r="D337" s="14">
        <v>1447296264</v>
      </c>
      <c r="F337" s="27" t="s">
        <v>1274</v>
      </c>
      <c r="G337" s="12" t="s">
        <v>126</v>
      </c>
      <c r="H337" s="27" t="s">
        <v>1295</v>
      </c>
      <c r="I337" s="12" t="s">
        <v>127</v>
      </c>
      <c r="J337" s="601">
        <v>0</v>
      </c>
      <c r="K337" s="601">
        <v>0</v>
      </c>
      <c r="L337" s="601">
        <v>0</v>
      </c>
      <c r="M337" s="601">
        <v>0</v>
      </c>
      <c r="N337" s="601">
        <v>0</v>
      </c>
      <c r="O337" s="601">
        <v>0</v>
      </c>
      <c r="P337" s="707">
        <v>0</v>
      </c>
      <c r="Q337" s="601">
        <v>0</v>
      </c>
      <c r="R337" s="601">
        <v>0</v>
      </c>
      <c r="S337" s="601">
        <v>0</v>
      </c>
      <c r="T337" s="601">
        <v>0</v>
      </c>
      <c r="U337" s="601">
        <v>0</v>
      </c>
      <c r="V337" s="601">
        <v>0</v>
      </c>
      <c r="W337" s="601">
        <v>0</v>
      </c>
      <c r="X337" s="601">
        <v>0</v>
      </c>
      <c r="Y337" s="601">
        <v>0</v>
      </c>
      <c r="Z337" s="601">
        <v>0</v>
      </c>
      <c r="AA337" s="601">
        <v>0</v>
      </c>
      <c r="AB337" s="601">
        <v>0</v>
      </c>
      <c r="AC337" s="601">
        <v>0</v>
      </c>
      <c r="AD337" s="601">
        <v>0</v>
      </c>
      <c r="AE337" s="601">
        <v>0</v>
      </c>
      <c r="AF337" s="601">
        <v>0</v>
      </c>
      <c r="AG337" s="601">
        <v>0</v>
      </c>
      <c r="AH337" s="601">
        <v>0</v>
      </c>
      <c r="AI337" s="707">
        <v>0</v>
      </c>
      <c r="AJ337" s="601">
        <v>0</v>
      </c>
      <c r="AK337" s="601">
        <v>0</v>
      </c>
      <c r="AL337" s="601">
        <v>0</v>
      </c>
      <c r="AM337" s="601">
        <v>0</v>
      </c>
      <c r="AN337" s="601">
        <v>0</v>
      </c>
      <c r="AO337" s="601">
        <v>0</v>
      </c>
      <c r="AP337" s="601">
        <v>0</v>
      </c>
      <c r="AQ337" s="601">
        <v>0</v>
      </c>
      <c r="AR337" s="601">
        <v>0</v>
      </c>
      <c r="AS337" s="601">
        <v>0</v>
      </c>
      <c r="AT337" s="601">
        <v>0</v>
      </c>
      <c r="AU337" s="601">
        <v>0</v>
      </c>
      <c r="AV337" s="602">
        <v>0</v>
      </c>
      <c r="AW337" s="602">
        <v>0</v>
      </c>
      <c r="AX337" s="602">
        <v>0</v>
      </c>
      <c r="AY337" s="602">
        <v>0</v>
      </c>
      <c r="AZ337" s="602">
        <v>0</v>
      </c>
      <c r="BA337" s="602">
        <v>0</v>
      </c>
      <c r="BB337" s="707">
        <v>0</v>
      </c>
      <c r="BC337" s="602">
        <v>0</v>
      </c>
      <c r="BD337" s="602">
        <v>0</v>
      </c>
      <c r="BE337" s="602">
        <v>0</v>
      </c>
      <c r="BF337" s="602">
        <v>0</v>
      </c>
      <c r="BG337" s="602">
        <v>0</v>
      </c>
      <c r="BH337" s="602">
        <v>0</v>
      </c>
      <c r="BI337" s="602">
        <v>0</v>
      </c>
      <c r="BJ337" s="602">
        <v>0</v>
      </c>
      <c r="BK337" s="602">
        <v>0</v>
      </c>
      <c r="BL337" s="602">
        <v>0</v>
      </c>
      <c r="BM337" s="602">
        <v>0</v>
      </c>
      <c r="BN337" s="602">
        <v>0</v>
      </c>
      <c r="BO337" s="602">
        <v>9993.1099999999988</v>
      </c>
      <c r="BP337" s="602">
        <v>9864.9299999999985</v>
      </c>
      <c r="BQ337" s="602">
        <v>11087.57</v>
      </c>
      <c r="BR337" s="602">
        <v>10806.56</v>
      </c>
      <c r="BS337" s="602">
        <v>10678.38</v>
      </c>
      <c r="BT337" s="602">
        <v>10530.48</v>
      </c>
      <c r="BU337" s="707">
        <v>10254.66</v>
      </c>
      <c r="BV337" s="602">
        <v>0</v>
      </c>
      <c r="BW337" s="602">
        <v>0</v>
      </c>
      <c r="BX337" s="602">
        <v>0</v>
      </c>
      <c r="BY337" s="602">
        <v>0</v>
      </c>
      <c r="BZ337" s="602">
        <v>0</v>
      </c>
      <c r="CA337" s="602">
        <v>22911.049999999996</v>
      </c>
      <c r="CB337" s="602">
        <v>23828.94</v>
      </c>
      <c r="CC337" s="602">
        <v>0</v>
      </c>
      <c r="CD337" s="602">
        <v>0</v>
      </c>
      <c r="CE337" s="602">
        <v>0</v>
      </c>
      <c r="CF337" s="602">
        <v>0</v>
      </c>
      <c r="CG337" s="602">
        <v>0</v>
      </c>
      <c r="CH337" s="602">
        <v>12088.359999999999</v>
      </c>
      <c r="CI337" s="602">
        <v>11891.16</v>
      </c>
      <c r="CJ337" s="602">
        <v>12995.48</v>
      </c>
      <c r="CK337" s="602">
        <v>12931.39</v>
      </c>
      <c r="CL337" s="602">
        <v>12684.89</v>
      </c>
      <c r="CM337" s="602">
        <v>12576.43</v>
      </c>
      <c r="CN337" s="707">
        <v>12317.97</v>
      </c>
      <c r="CO337" s="602">
        <v>0</v>
      </c>
      <c r="CP337" s="602">
        <v>0</v>
      </c>
      <c r="CQ337" s="602">
        <v>0</v>
      </c>
      <c r="CR337" s="602">
        <v>0</v>
      </c>
      <c r="CS337" s="602">
        <v>0</v>
      </c>
      <c r="CT337" s="602">
        <v>27375</v>
      </c>
      <c r="CU337" s="602">
        <v>28425.329999999998</v>
      </c>
      <c r="CV337" s="602">
        <v>0</v>
      </c>
      <c r="CW337" s="602">
        <v>0</v>
      </c>
      <c r="CX337" s="602">
        <v>0</v>
      </c>
      <c r="CY337" s="602">
        <v>0</v>
      </c>
      <c r="CZ337" s="602">
        <v>0</v>
      </c>
    </row>
    <row r="338" spans="1:104" x14ac:dyDescent="0.25">
      <c r="A338" s="183">
        <v>5393</v>
      </c>
      <c r="B338" s="183">
        <v>675887</v>
      </c>
      <c r="C338" s="27">
        <v>1025841</v>
      </c>
      <c r="D338" s="14">
        <v>1710306253</v>
      </c>
      <c r="F338" s="27" t="s">
        <v>1274</v>
      </c>
      <c r="G338" s="12" t="s">
        <v>1141</v>
      </c>
      <c r="H338" s="27" t="s">
        <v>1276</v>
      </c>
      <c r="I338" s="12" t="s">
        <v>1142</v>
      </c>
      <c r="J338" s="601">
        <v>0</v>
      </c>
      <c r="K338" s="601">
        <v>0</v>
      </c>
      <c r="L338" s="601">
        <v>0</v>
      </c>
      <c r="M338" s="601">
        <v>0</v>
      </c>
      <c r="N338" s="601">
        <v>0</v>
      </c>
      <c r="O338" s="601">
        <v>0</v>
      </c>
      <c r="P338" s="707">
        <v>0</v>
      </c>
      <c r="Q338" s="601">
        <v>0</v>
      </c>
      <c r="R338" s="601">
        <v>0</v>
      </c>
      <c r="S338" s="601">
        <v>0</v>
      </c>
      <c r="T338" s="601">
        <v>0</v>
      </c>
      <c r="U338" s="601">
        <v>0</v>
      </c>
      <c r="V338" s="601">
        <v>0</v>
      </c>
      <c r="W338" s="601">
        <v>0</v>
      </c>
      <c r="X338" s="601">
        <v>0</v>
      </c>
      <c r="Y338" s="601">
        <v>0</v>
      </c>
      <c r="Z338" s="601">
        <v>0</v>
      </c>
      <c r="AA338" s="601">
        <v>0</v>
      </c>
      <c r="AB338" s="601">
        <v>0</v>
      </c>
      <c r="AC338" s="601">
        <v>0</v>
      </c>
      <c r="AD338" s="601">
        <v>0</v>
      </c>
      <c r="AE338" s="601">
        <v>0</v>
      </c>
      <c r="AF338" s="601">
        <v>0</v>
      </c>
      <c r="AG338" s="601">
        <v>0</v>
      </c>
      <c r="AH338" s="601">
        <v>0</v>
      </c>
      <c r="AI338" s="707">
        <v>0</v>
      </c>
      <c r="AJ338" s="601">
        <v>0</v>
      </c>
      <c r="AK338" s="601">
        <v>0</v>
      </c>
      <c r="AL338" s="601">
        <v>0</v>
      </c>
      <c r="AM338" s="601">
        <v>0</v>
      </c>
      <c r="AN338" s="601">
        <v>0</v>
      </c>
      <c r="AO338" s="601">
        <v>0</v>
      </c>
      <c r="AP338" s="601">
        <v>0</v>
      </c>
      <c r="AQ338" s="601">
        <v>0</v>
      </c>
      <c r="AR338" s="601">
        <v>0</v>
      </c>
      <c r="AS338" s="601">
        <v>0</v>
      </c>
      <c r="AT338" s="601">
        <v>0</v>
      </c>
      <c r="AU338" s="601">
        <v>0</v>
      </c>
      <c r="AV338" s="602">
        <v>0</v>
      </c>
      <c r="AW338" s="602">
        <v>0</v>
      </c>
      <c r="AX338" s="602">
        <v>0</v>
      </c>
      <c r="AY338" s="602">
        <v>0</v>
      </c>
      <c r="AZ338" s="602">
        <v>0</v>
      </c>
      <c r="BA338" s="602">
        <v>0</v>
      </c>
      <c r="BB338" s="707">
        <v>0</v>
      </c>
      <c r="BC338" s="602">
        <v>0</v>
      </c>
      <c r="BD338" s="602">
        <v>0</v>
      </c>
      <c r="BE338" s="602">
        <v>0</v>
      </c>
      <c r="BF338" s="602">
        <v>0</v>
      </c>
      <c r="BG338" s="602">
        <v>0</v>
      </c>
      <c r="BH338" s="602">
        <v>0</v>
      </c>
      <c r="BI338" s="602">
        <v>0</v>
      </c>
      <c r="BJ338" s="602">
        <v>0</v>
      </c>
      <c r="BK338" s="602">
        <v>0</v>
      </c>
      <c r="BL338" s="602">
        <v>0</v>
      </c>
      <c r="BM338" s="602">
        <v>0</v>
      </c>
      <c r="BN338" s="602">
        <v>0</v>
      </c>
      <c r="BO338" s="602">
        <v>4216.16</v>
      </c>
      <c r="BP338" s="602">
        <v>4162.08</v>
      </c>
      <c r="BQ338" s="602">
        <v>4677.92</v>
      </c>
      <c r="BR338" s="602">
        <v>4559.3600000000006</v>
      </c>
      <c r="BS338" s="602">
        <v>4505.2800000000007</v>
      </c>
      <c r="BT338" s="602">
        <v>4442.88</v>
      </c>
      <c r="BU338" s="707">
        <v>4329.6099999999997</v>
      </c>
      <c r="BV338" s="602">
        <v>0</v>
      </c>
      <c r="BW338" s="602">
        <v>0</v>
      </c>
      <c r="BX338" s="602">
        <v>0</v>
      </c>
      <c r="BY338" s="602">
        <v>0</v>
      </c>
      <c r="BZ338" s="602">
        <v>0</v>
      </c>
      <c r="CA338" s="602">
        <v>12491.230000000001</v>
      </c>
      <c r="CB338" s="602">
        <v>7386.1</v>
      </c>
      <c r="CC338" s="602">
        <v>0</v>
      </c>
      <c r="CD338" s="602">
        <v>0</v>
      </c>
      <c r="CE338" s="602">
        <v>0</v>
      </c>
      <c r="CF338" s="602">
        <v>0</v>
      </c>
      <c r="CG338" s="602">
        <v>0</v>
      </c>
      <c r="CH338" s="602">
        <v>5100.16</v>
      </c>
      <c r="CI338" s="602">
        <v>5016.96</v>
      </c>
      <c r="CJ338" s="602">
        <v>5482.880000000001</v>
      </c>
      <c r="CK338" s="602">
        <v>5455.84</v>
      </c>
      <c r="CL338" s="602">
        <v>5351.84</v>
      </c>
      <c r="CM338" s="602">
        <v>5306.0800000000008</v>
      </c>
      <c r="CN338" s="707">
        <v>5200.7199999999993</v>
      </c>
      <c r="CO338" s="602">
        <v>0</v>
      </c>
      <c r="CP338" s="602">
        <v>0</v>
      </c>
      <c r="CQ338" s="602">
        <v>0</v>
      </c>
      <c r="CR338" s="602">
        <v>0</v>
      </c>
      <c r="CS338" s="602">
        <v>0</v>
      </c>
      <c r="CT338" s="602">
        <v>14925</v>
      </c>
      <c r="CU338" s="602">
        <v>8870.2099999999991</v>
      </c>
      <c r="CV338" s="602">
        <v>0</v>
      </c>
      <c r="CW338" s="602">
        <v>0</v>
      </c>
      <c r="CX338" s="602">
        <v>0</v>
      </c>
      <c r="CY338" s="602">
        <v>0</v>
      </c>
      <c r="CZ338" s="602">
        <v>0</v>
      </c>
    </row>
    <row r="339" spans="1:104" x14ac:dyDescent="0.25">
      <c r="A339" s="183">
        <v>100790</v>
      </c>
      <c r="B339" s="183">
        <v>675894</v>
      </c>
      <c r="C339" s="27">
        <v>1020248</v>
      </c>
      <c r="D339" s="14">
        <v>1669454963</v>
      </c>
      <c r="F339" s="27" t="s">
        <v>1279</v>
      </c>
      <c r="G339" s="12" t="s">
        <v>380</v>
      </c>
      <c r="H339" s="27" t="s">
        <v>1433</v>
      </c>
      <c r="I339" s="12" t="s">
        <v>381</v>
      </c>
      <c r="J339" s="601">
        <v>11238.119999999999</v>
      </c>
      <c r="K339" s="601">
        <v>11004.39</v>
      </c>
      <c r="L339" s="601">
        <v>12411.539999999997</v>
      </c>
      <c r="M339" s="601">
        <v>12778.83</v>
      </c>
      <c r="N339" s="601">
        <v>12091.949999999997</v>
      </c>
      <c r="O339" s="601">
        <v>12483.09</v>
      </c>
      <c r="P339" s="707">
        <v>11882.069999999998</v>
      </c>
      <c r="Q339" s="601">
        <v>0</v>
      </c>
      <c r="R339" s="601">
        <v>0</v>
      </c>
      <c r="S339" s="601">
        <v>0</v>
      </c>
      <c r="T339" s="601">
        <v>0</v>
      </c>
      <c r="U339" s="601">
        <v>0</v>
      </c>
      <c r="V339" s="601">
        <v>32983.1</v>
      </c>
      <c r="W339" s="601">
        <v>35699.279999999999</v>
      </c>
      <c r="X339" s="601">
        <v>0</v>
      </c>
      <c r="Y339" s="601">
        <v>0</v>
      </c>
      <c r="Z339" s="601">
        <v>0</v>
      </c>
      <c r="AA339" s="601">
        <v>0</v>
      </c>
      <c r="AB339" s="601">
        <v>0</v>
      </c>
      <c r="AC339" s="601">
        <v>0</v>
      </c>
      <c r="AD339" s="601">
        <v>0</v>
      </c>
      <c r="AE339" s="601">
        <v>0</v>
      </c>
      <c r="AF339" s="601">
        <v>0</v>
      </c>
      <c r="AG339" s="601">
        <v>0</v>
      </c>
      <c r="AH339" s="601">
        <v>0</v>
      </c>
      <c r="AI339" s="707">
        <v>0</v>
      </c>
      <c r="AJ339" s="601">
        <v>0</v>
      </c>
      <c r="AK339" s="601">
        <v>0</v>
      </c>
      <c r="AL339" s="601">
        <v>0</v>
      </c>
      <c r="AM339" s="601">
        <v>0</v>
      </c>
      <c r="AN339" s="601">
        <v>0</v>
      </c>
      <c r="AO339" s="601">
        <v>0</v>
      </c>
      <c r="AP339" s="601">
        <v>0</v>
      </c>
      <c r="AQ339" s="601">
        <v>0</v>
      </c>
      <c r="AR339" s="601">
        <v>0</v>
      </c>
      <c r="AS339" s="601">
        <v>0</v>
      </c>
      <c r="AT339" s="601">
        <v>0</v>
      </c>
      <c r="AU339" s="601">
        <v>0</v>
      </c>
      <c r="AV339" s="602">
        <v>7197.9299999999994</v>
      </c>
      <c r="AW339" s="602">
        <v>6954.66</v>
      </c>
      <c r="AX339" s="602">
        <v>7903.8899999999994</v>
      </c>
      <c r="AY339" s="602">
        <v>7965.8999999999987</v>
      </c>
      <c r="AZ339" s="602">
        <v>7646.3099999999995</v>
      </c>
      <c r="BA339" s="602">
        <v>7312.41</v>
      </c>
      <c r="BB339" s="707">
        <v>7302.87</v>
      </c>
      <c r="BC339" s="602">
        <v>0</v>
      </c>
      <c r="BD339" s="602">
        <v>0</v>
      </c>
      <c r="BE339" s="602">
        <v>0</v>
      </c>
      <c r="BF339" s="602">
        <v>0</v>
      </c>
      <c r="BG339" s="602">
        <v>0</v>
      </c>
      <c r="BH339" s="602">
        <v>20992.959999999995</v>
      </c>
      <c r="BI339" s="602">
        <v>21910.3</v>
      </c>
      <c r="BJ339" s="602">
        <v>0</v>
      </c>
      <c r="BK339" s="602">
        <v>0</v>
      </c>
      <c r="BL339" s="602">
        <v>0</v>
      </c>
      <c r="BM339" s="602">
        <v>0</v>
      </c>
      <c r="BN339" s="602">
        <v>0</v>
      </c>
      <c r="BO339" s="602">
        <v>0</v>
      </c>
      <c r="BP339" s="602">
        <v>0</v>
      </c>
      <c r="BQ339" s="602">
        <v>0</v>
      </c>
      <c r="BR339" s="602">
        <v>0</v>
      </c>
      <c r="BS339" s="602">
        <v>0</v>
      </c>
      <c r="BT339" s="602">
        <v>0</v>
      </c>
      <c r="BU339" s="707">
        <v>0</v>
      </c>
      <c r="BV339" s="602">
        <v>0</v>
      </c>
      <c r="BW339" s="602">
        <v>0</v>
      </c>
      <c r="BX339" s="602">
        <v>0</v>
      </c>
      <c r="BY339" s="602">
        <v>0</v>
      </c>
      <c r="BZ339" s="602">
        <v>0</v>
      </c>
      <c r="CA339" s="602">
        <v>0</v>
      </c>
      <c r="CB339" s="602">
        <v>0</v>
      </c>
      <c r="CC339" s="602">
        <v>0</v>
      </c>
      <c r="CD339" s="602">
        <v>0</v>
      </c>
      <c r="CE339" s="602">
        <v>0</v>
      </c>
      <c r="CF339" s="602">
        <v>0</v>
      </c>
      <c r="CG339" s="602">
        <v>0</v>
      </c>
      <c r="CH339" s="602">
        <v>15721.919999999998</v>
      </c>
      <c r="CI339" s="602">
        <v>16065.359999999997</v>
      </c>
      <c r="CJ339" s="602">
        <v>18130.769999999997</v>
      </c>
      <c r="CK339" s="602">
        <v>18230.939999999999</v>
      </c>
      <c r="CL339" s="602">
        <v>17959.05</v>
      </c>
      <c r="CM339" s="602">
        <v>17925.66</v>
      </c>
      <c r="CN339" s="707">
        <v>17534.519999999997</v>
      </c>
      <c r="CO339" s="602">
        <v>0</v>
      </c>
      <c r="CP339" s="602">
        <v>0</v>
      </c>
      <c r="CQ339" s="602">
        <v>0</v>
      </c>
      <c r="CR339" s="602">
        <v>0</v>
      </c>
      <c r="CS339" s="602">
        <v>0</v>
      </c>
      <c r="CT339" s="602">
        <v>47511.100000000006</v>
      </c>
      <c r="CU339" s="602">
        <v>51718.400000000009</v>
      </c>
      <c r="CV339" s="602">
        <v>0</v>
      </c>
      <c r="CW339" s="602">
        <v>0</v>
      </c>
      <c r="CX339" s="602">
        <v>0</v>
      </c>
      <c r="CY339" s="602">
        <v>0</v>
      </c>
      <c r="CZ339" s="602">
        <v>0</v>
      </c>
    </row>
    <row r="340" spans="1:104" x14ac:dyDescent="0.25">
      <c r="A340" s="183">
        <v>4417</v>
      </c>
      <c r="B340" s="183">
        <v>675896</v>
      </c>
      <c r="C340" s="27">
        <v>1027113</v>
      </c>
      <c r="D340" s="14">
        <v>1841676665</v>
      </c>
      <c r="F340" s="27" t="s">
        <v>1267</v>
      </c>
      <c r="G340" s="12" t="s">
        <v>214</v>
      </c>
      <c r="H340" s="27" t="s">
        <v>1450</v>
      </c>
      <c r="I340" s="12" t="s">
        <v>215</v>
      </c>
      <c r="J340" s="601">
        <v>0</v>
      </c>
      <c r="K340" s="601">
        <v>0</v>
      </c>
      <c r="L340" s="601">
        <v>0</v>
      </c>
      <c r="M340" s="601">
        <v>0</v>
      </c>
      <c r="N340" s="601">
        <v>0</v>
      </c>
      <c r="O340" s="601">
        <v>0</v>
      </c>
      <c r="P340" s="707">
        <v>0</v>
      </c>
      <c r="Q340" s="601">
        <v>0</v>
      </c>
      <c r="R340" s="601">
        <v>0</v>
      </c>
      <c r="S340" s="601">
        <v>0</v>
      </c>
      <c r="T340" s="601">
        <v>0</v>
      </c>
      <c r="U340" s="601">
        <v>0</v>
      </c>
      <c r="V340" s="601">
        <v>22708.799999999999</v>
      </c>
      <c r="W340" s="601">
        <v>23413.340000000004</v>
      </c>
      <c r="X340" s="601">
        <v>0</v>
      </c>
      <c r="Y340" s="601">
        <v>0</v>
      </c>
      <c r="Z340" s="601">
        <v>0</v>
      </c>
      <c r="AA340" s="601">
        <v>0</v>
      </c>
      <c r="AB340" s="601">
        <v>0</v>
      </c>
      <c r="AC340" s="601">
        <v>0</v>
      </c>
      <c r="AD340" s="601">
        <v>0</v>
      </c>
      <c r="AE340" s="601">
        <v>0</v>
      </c>
      <c r="AF340" s="601">
        <v>0</v>
      </c>
      <c r="AG340" s="601">
        <v>0</v>
      </c>
      <c r="AH340" s="601">
        <v>0</v>
      </c>
      <c r="AI340" s="707">
        <v>0</v>
      </c>
      <c r="AJ340" s="601">
        <v>0</v>
      </c>
      <c r="AK340" s="601">
        <v>0</v>
      </c>
      <c r="AL340" s="601">
        <v>0</v>
      </c>
      <c r="AM340" s="601">
        <v>0</v>
      </c>
      <c r="AN340" s="601">
        <v>0</v>
      </c>
      <c r="AO340" s="601">
        <v>0</v>
      </c>
      <c r="AP340" s="601">
        <v>0</v>
      </c>
      <c r="AQ340" s="601">
        <v>0</v>
      </c>
      <c r="AR340" s="601">
        <v>0</v>
      </c>
      <c r="AS340" s="601">
        <v>0</v>
      </c>
      <c r="AT340" s="601">
        <v>0</v>
      </c>
      <c r="AU340" s="601">
        <v>0</v>
      </c>
      <c r="AV340" s="602">
        <v>0</v>
      </c>
      <c r="AW340" s="602">
        <v>0</v>
      </c>
      <c r="AX340" s="602">
        <v>0</v>
      </c>
      <c r="AY340" s="602">
        <v>0</v>
      </c>
      <c r="AZ340" s="602">
        <v>0</v>
      </c>
      <c r="BA340" s="602">
        <v>0</v>
      </c>
      <c r="BB340" s="707">
        <v>0</v>
      </c>
      <c r="BC340" s="602">
        <v>0</v>
      </c>
      <c r="BD340" s="602">
        <v>0</v>
      </c>
      <c r="BE340" s="602">
        <v>0</v>
      </c>
      <c r="BF340" s="602">
        <v>0</v>
      </c>
      <c r="BG340" s="602">
        <v>0</v>
      </c>
      <c r="BH340" s="602">
        <v>30278.400000000001</v>
      </c>
      <c r="BI340" s="602">
        <v>31528.5</v>
      </c>
      <c r="BJ340" s="602">
        <v>0</v>
      </c>
      <c r="BK340" s="602">
        <v>0</v>
      </c>
      <c r="BL340" s="602">
        <v>0</v>
      </c>
      <c r="BM340" s="602">
        <v>0</v>
      </c>
      <c r="BN340" s="602">
        <v>0</v>
      </c>
      <c r="BO340" s="602">
        <v>0</v>
      </c>
      <c r="BP340" s="602">
        <v>0</v>
      </c>
      <c r="BQ340" s="602">
        <v>0</v>
      </c>
      <c r="BR340" s="602">
        <v>0</v>
      </c>
      <c r="BS340" s="602">
        <v>0</v>
      </c>
      <c r="BT340" s="602">
        <v>0</v>
      </c>
      <c r="BU340" s="707">
        <v>0</v>
      </c>
      <c r="BV340" s="602">
        <v>0</v>
      </c>
      <c r="BW340" s="602">
        <v>0</v>
      </c>
      <c r="BX340" s="602">
        <v>0</v>
      </c>
      <c r="BY340" s="602">
        <v>0</v>
      </c>
      <c r="BZ340" s="602">
        <v>0</v>
      </c>
      <c r="CA340" s="602">
        <v>45022.399999999994</v>
      </c>
      <c r="CB340" s="602">
        <v>49059.219999999994</v>
      </c>
      <c r="CC340" s="602">
        <v>0</v>
      </c>
      <c r="CD340" s="602">
        <v>0</v>
      </c>
      <c r="CE340" s="602">
        <v>0</v>
      </c>
      <c r="CF340" s="602">
        <v>0</v>
      </c>
      <c r="CG340" s="602">
        <v>0</v>
      </c>
      <c r="CH340" s="602">
        <v>0</v>
      </c>
      <c r="CI340" s="602">
        <v>0</v>
      </c>
      <c r="CJ340" s="602">
        <v>0</v>
      </c>
      <c r="CK340" s="602">
        <v>0</v>
      </c>
      <c r="CL340" s="602">
        <v>0</v>
      </c>
      <c r="CM340" s="602">
        <v>0</v>
      </c>
      <c r="CN340" s="707">
        <v>0</v>
      </c>
      <c r="CO340" s="602">
        <v>0</v>
      </c>
      <c r="CP340" s="602">
        <v>0</v>
      </c>
      <c r="CQ340" s="602">
        <v>0</v>
      </c>
      <c r="CR340" s="602">
        <v>0</v>
      </c>
      <c r="CS340" s="602">
        <v>0</v>
      </c>
      <c r="CT340" s="602">
        <v>0</v>
      </c>
      <c r="CU340" s="602">
        <v>0</v>
      </c>
      <c r="CV340" s="602">
        <v>0</v>
      </c>
      <c r="CW340" s="602">
        <v>0</v>
      </c>
      <c r="CX340" s="602">
        <v>0</v>
      </c>
      <c r="CY340" s="602">
        <v>0</v>
      </c>
      <c r="CZ340" s="602">
        <v>0</v>
      </c>
    </row>
    <row r="341" spans="1:104" x14ac:dyDescent="0.25">
      <c r="A341" s="183">
        <v>5336</v>
      </c>
      <c r="B341" s="183">
        <v>675899</v>
      </c>
      <c r="C341" s="27">
        <v>1025779</v>
      </c>
      <c r="D341" s="14">
        <v>1629499595</v>
      </c>
      <c r="F341" s="27" t="s">
        <v>1279</v>
      </c>
      <c r="G341" s="12" t="s">
        <v>1101</v>
      </c>
      <c r="H341" s="27" t="s">
        <v>1284</v>
      </c>
      <c r="I341" s="12" t="s">
        <v>1102</v>
      </c>
      <c r="J341" s="601">
        <v>9447.56</v>
      </c>
      <c r="K341" s="601">
        <v>9251.0699999999979</v>
      </c>
      <c r="L341" s="601">
        <v>10434.019999999999</v>
      </c>
      <c r="M341" s="601">
        <v>10742.789999999999</v>
      </c>
      <c r="N341" s="601">
        <v>10165.349999999999</v>
      </c>
      <c r="O341" s="601">
        <v>10494.169999999998</v>
      </c>
      <c r="P341" s="707">
        <v>9988.91</v>
      </c>
      <c r="Q341" s="601">
        <v>0</v>
      </c>
      <c r="R341" s="601">
        <v>0</v>
      </c>
      <c r="S341" s="601">
        <v>0</v>
      </c>
      <c r="T341" s="601">
        <v>0</v>
      </c>
      <c r="U341" s="601">
        <v>0</v>
      </c>
      <c r="V341" s="601">
        <v>27897.600000000002</v>
      </c>
      <c r="W341" s="601">
        <v>30144.310000000005</v>
      </c>
      <c r="X341" s="601">
        <v>0</v>
      </c>
      <c r="Y341" s="601">
        <v>0</v>
      </c>
      <c r="Z341" s="601">
        <v>0</v>
      </c>
      <c r="AA341" s="601">
        <v>0</v>
      </c>
      <c r="AB341" s="601">
        <v>0</v>
      </c>
      <c r="AC341" s="601">
        <v>0</v>
      </c>
      <c r="AD341" s="601">
        <v>0</v>
      </c>
      <c r="AE341" s="601">
        <v>0</v>
      </c>
      <c r="AF341" s="601">
        <v>0</v>
      </c>
      <c r="AG341" s="601">
        <v>0</v>
      </c>
      <c r="AH341" s="601">
        <v>0</v>
      </c>
      <c r="AI341" s="707">
        <v>0</v>
      </c>
      <c r="AJ341" s="601">
        <v>0</v>
      </c>
      <c r="AK341" s="601">
        <v>0</v>
      </c>
      <c r="AL341" s="601">
        <v>0</v>
      </c>
      <c r="AM341" s="601">
        <v>0</v>
      </c>
      <c r="AN341" s="601">
        <v>0</v>
      </c>
      <c r="AO341" s="601">
        <v>0</v>
      </c>
      <c r="AP341" s="601">
        <v>0</v>
      </c>
      <c r="AQ341" s="601">
        <v>0</v>
      </c>
      <c r="AR341" s="601">
        <v>0</v>
      </c>
      <c r="AS341" s="601">
        <v>0</v>
      </c>
      <c r="AT341" s="601">
        <v>0</v>
      </c>
      <c r="AU341" s="601">
        <v>0</v>
      </c>
      <c r="AV341" s="602">
        <v>6051.0899999999992</v>
      </c>
      <c r="AW341" s="602">
        <v>5846.58</v>
      </c>
      <c r="AX341" s="602">
        <v>6644.57</v>
      </c>
      <c r="AY341" s="602">
        <v>6696.6999999999989</v>
      </c>
      <c r="AZ341" s="602">
        <v>6428.03</v>
      </c>
      <c r="BA341" s="602">
        <v>6147.33</v>
      </c>
      <c r="BB341" s="707">
        <v>6139.3099999999995</v>
      </c>
      <c r="BC341" s="602">
        <v>0</v>
      </c>
      <c r="BD341" s="602">
        <v>0</v>
      </c>
      <c r="BE341" s="602">
        <v>0</v>
      </c>
      <c r="BF341" s="602">
        <v>0</v>
      </c>
      <c r="BG341" s="602">
        <v>0</v>
      </c>
      <c r="BH341" s="602">
        <v>17756.16</v>
      </c>
      <c r="BI341" s="602">
        <v>18500.57</v>
      </c>
      <c r="BJ341" s="602">
        <v>0</v>
      </c>
      <c r="BK341" s="602">
        <v>0</v>
      </c>
      <c r="BL341" s="602">
        <v>0</v>
      </c>
      <c r="BM341" s="602">
        <v>0</v>
      </c>
      <c r="BN341" s="602">
        <v>0</v>
      </c>
      <c r="BO341" s="602">
        <v>0</v>
      </c>
      <c r="BP341" s="602">
        <v>0</v>
      </c>
      <c r="BQ341" s="602">
        <v>0</v>
      </c>
      <c r="BR341" s="602">
        <v>0</v>
      </c>
      <c r="BS341" s="602">
        <v>0</v>
      </c>
      <c r="BT341" s="602">
        <v>0</v>
      </c>
      <c r="BU341" s="707">
        <v>0</v>
      </c>
      <c r="BV341" s="602">
        <v>0</v>
      </c>
      <c r="BW341" s="602">
        <v>0</v>
      </c>
      <c r="BX341" s="602">
        <v>0</v>
      </c>
      <c r="BY341" s="602">
        <v>0</v>
      </c>
      <c r="BZ341" s="602">
        <v>0</v>
      </c>
      <c r="CA341" s="602">
        <v>0</v>
      </c>
      <c r="CB341" s="602">
        <v>0</v>
      </c>
      <c r="CC341" s="602">
        <v>0</v>
      </c>
      <c r="CD341" s="602">
        <v>0</v>
      </c>
      <c r="CE341" s="602">
        <v>0</v>
      </c>
      <c r="CF341" s="602">
        <v>0</v>
      </c>
      <c r="CG341" s="602">
        <v>0</v>
      </c>
      <c r="CH341" s="602">
        <v>13216.96</v>
      </c>
      <c r="CI341" s="602">
        <v>13505.68</v>
      </c>
      <c r="CJ341" s="602">
        <v>15242.01</v>
      </c>
      <c r="CK341" s="602">
        <v>15326.22</v>
      </c>
      <c r="CL341" s="602">
        <v>15097.65</v>
      </c>
      <c r="CM341" s="602">
        <v>15069.58</v>
      </c>
      <c r="CN341" s="707">
        <v>14740.76</v>
      </c>
      <c r="CO341" s="602">
        <v>0</v>
      </c>
      <c r="CP341" s="602">
        <v>0</v>
      </c>
      <c r="CQ341" s="602">
        <v>0</v>
      </c>
      <c r="CR341" s="602">
        <v>0</v>
      </c>
      <c r="CS341" s="602">
        <v>0</v>
      </c>
      <c r="CT341" s="602">
        <v>40185.600000000006</v>
      </c>
      <c r="CU341" s="602">
        <v>43670.850000000006</v>
      </c>
      <c r="CV341" s="602">
        <v>0</v>
      </c>
      <c r="CW341" s="602">
        <v>0</v>
      </c>
      <c r="CX341" s="602">
        <v>0</v>
      </c>
      <c r="CY341" s="602">
        <v>0</v>
      </c>
      <c r="CZ341" s="602">
        <v>0</v>
      </c>
    </row>
    <row r="342" spans="1:104" x14ac:dyDescent="0.25">
      <c r="A342" s="183">
        <v>5199</v>
      </c>
      <c r="B342" s="183">
        <v>675900</v>
      </c>
      <c r="C342" s="27">
        <v>1014243</v>
      </c>
      <c r="D342" s="14">
        <v>1336190347</v>
      </c>
      <c r="F342" s="27" t="s">
        <v>1296</v>
      </c>
      <c r="G342" s="12" t="s">
        <v>1015</v>
      </c>
      <c r="H342" s="27" t="s">
        <v>1371</v>
      </c>
      <c r="I342" s="12" t="s">
        <v>1016</v>
      </c>
      <c r="J342" s="601">
        <v>0</v>
      </c>
      <c r="K342" s="601">
        <v>0</v>
      </c>
      <c r="L342" s="601">
        <v>0</v>
      </c>
      <c r="M342" s="601">
        <v>0</v>
      </c>
      <c r="N342" s="601">
        <v>0</v>
      </c>
      <c r="O342" s="601">
        <v>0</v>
      </c>
      <c r="P342" s="707">
        <v>0</v>
      </c>
      <c r="Q342" s="601">
        <v>0</v>
      </c>
      <c r="R342" s="601">
        <v>0</v>
      </c>
      <c r="S342" s="601">
        <v>0</v>
      </c>
      <c r="T342" s="601">
        <v>0</v>
      </c>
      <c r="U342" s="601">
        <v>0</v>
      </c>
      <c r="V342" s="601">
        <v>0</v>
      </c>
      <c r="W342" s="601">
        <v>0</v>
      </c>
      <c r="X342" s="601">
        <v>0</v>
      </c>
      <c r="Y342" s="601">
        <v>0</v>
      </c>
      <c r="Z342" s="601">
        <v>0</v>
      </c>
      <c r="AA342" s="601">
        <v>0</v>
      </c>
      <c r="AB342" s="601">
        <v>0</v>
      </c>
      <c r="AC342" s="601">
        <v>13728.56</v>
      </c>
      <c r="AD342" s="601">
        <v>13773.999999999998</v>
      </c>
      <c r="AE342" s="601">
        <v>14648.72</v>
      </c>
      <c r="AF342" s="601">
        <v>14745.279999999999</v>
      </c>
      <c r="AG342" s="601">
        <v>14472.64</v>
      </c>
      <c r="AH342" s="601">
        <v>14444.239999999998</v>
      </c>
      <c r="AI342" s="707">
        <v>14178.33</v>
      </c>
      <c r="AJ342" s="601">
        <v>0</v>
      </c>
      <c r="AK342" s="601">
        <v>0</v>
      </c>
      <c r="AL342" s="601">
        <v>0</v>
      </c>
      <c r="AM342" s="601">
        <v>0</v>
      </c>
      <c r="AN342" s="601">
        <v>0</v>
      </c>
      <c r="AO342" s="601">
        <v>39999.19</v>
      </c>
      <c r="AP342" s="601">
        <v>32763.47</v>
      </c>
      <c r="AQ342" s="601">
        <v>0</v>
      </c>
      <c r="AR342" s="601">
        <v>0</v>
      </c>
      <c r="AS342" s="601">
        <v>0</v>
      </c>
      <c r="AT342" s="601">
        <v>0</v>
      </c>
      <c r="AU342" s="601">
        <v>0</v>
      </c>
      <c r="AV342" s="602">
        <v>0</v>
      </c>
      <c r="AW342" s="602">
        <v>0</v>
      </c>
      <c r="AX342" s="602">
        <v>0</v>
      </c>
      <c r="AY342" s="602">
        <v>0</v>
      </c>
      <c r="AZ342" s="602">
        <v>0</v>
      </c>
      <c r="BA342" s="602">
        <v>0</v>
      </c>
      <c r="BB342" s="707">
        <v>0</v>
      </c>
      <c r="BC342" s="602">
        <v>0</v>
      </c>
      <c r="BD342" s="602">
        <v>0</v>
      </c>
      <c r="BE342" s="602">
        <v>0</v>
      </c>
      <c r="BF342" s="602">
        <v>0</v>
      </c>
      <c r="BG342" s="602">
        <v>0</v>
      </c>
      <c r="BH342" s="602">
        <v>0</v>
      </c>
      <c r="BI342" s="602">
        <v>0</v>
      </c>
      <c r="BJ342" s="602">
        <v>0</v>
      </c>
      <c r="BK342" s="602">
        <v>0</v>
      </c>
      <c r="BL342" s="602">
        <v>0</v>
      </c>
      <c r="BM342" s="602">
        <v>0</v>
      </c>
      <c r="BN342" s="602">
        <v>0</v>
      </c>
      <c r="BO342" s="602">
        <v>0</v>
      </c>
      <c r="BP342" s="602">
        <v>0</v>
      </c>
      <c r="BQ342" s="602">
        <v>0</v>
      </c>
      <c r="BR342" s="602">
        <v>0</v>
      </c>
      <c r="BS342" s="602">
        <v>0</v>
      </c>
      <c r="BT342" s="602">
        <v>0</v>
      </c>
      <c r="BU342" s="707">
        <v>0</v>
      </c>
      <c r="BV342" s="602">
        <v>0</v>
      </c>
      <c r="BW342" s="602">
        <v>0</v>
      </c>
      <c r="BX342" s="602">
        <v>0</v>
      </c>
      <c r="BY342" s="602">
        <v>0</v>
      </c>
      <c r="BZ342" s="602">
        <v>0</v>
      </c>
      <c r="CA342" s="602">
        <v>0</v>
      </c>
      <c r="CB342" s="602">
        <v>0</v>
      </c>
      <c r="CC342" s="602">
        <v>0</v>
      </c>
      <c r="CD342" s="602">
        <v>0</v>
      </c>
      <c r="CE342" s="602">
        <v>0</v>
      </c>
      <c r="CF342" s="602">
        <v>0</v>
      </c>
      <c r="CG342" s="602">
        <v>0</v>
      </c>
      <c r="CH342" s="602">
        <v>18778.079999999998</v>
      </c>
      <c r="CI342" s="602">
        <v>19471.039999999997</v>
      </c>
      <c r="CJ342" s="602">
        <v>20317.359999999997</v>
      </c>
      <c r="CK342" s="602">
        <v>20709.28</v>
      </c>
      <c r="CL342" s="602">
        <v>20607.039999999997</v>
      </c>
      <c r="CM342" s="602">
        <v>20374.159999999996</v>
      </c>
      <c r="CN342" s="707">
        <v>19937.8</v>
      </c>
      <c r="CO342" s="602">
        <v>0</v>
      </c>
      <c r="CP342" s="602">
        <v>0</v>
      </c>
      <c r="CQ342" s="602">
        <v>0</v>
      </c>
      <c r="CR342" s="602">
        <v>0</v>
      </c>
      <c r="CS342" s="602">
        <v>0</v>
      </c>
      <c r="CT342" s="602">
        <v>55576.289999999994</v>
      </c>
      <c r="CU342" s="602">
        <v>46225.12999999999</v>
      </c>
      <c r="CV342" s="602">
        <v>0</v>
      </c>
      <c r="CW342" s="602">
        <v>0</v>
      </c>
      <c r="CX342" s="602">
        <v>0</v>
      </c>
      <c r="CY342" s="602">
        <v>0</v>
      </c>
      <c r="CZ342" s="602">
        <v>0</v>
      </c>
    </row>
    <row r="343" spans="1:104" x14ac:dyDescent="0.25">
      <c r="A343" s="183">
        <v>5333</v>
      </c>
      <c r="B343" s="183">
        <v>675901</v>
      </c>
      <c r="C343" s="27">
        <v>1026646</v>
      </c>
      <c r="D343" s="14">
        <v>1457467623</v>
      </c>
      <c r="F343" s="27" t="s">
        <v>1279</v>
      </c>
      <c r="G343" s="12" t="s">
        <v>1099</v>
      </c>
      <c r="H343" s="27" t="s">
        <v>1391</v>
      </c>
      <c r="I343" s="12" t="s">
        <v>1100</v>
      </c>
      <c r="J343" s="601">
        <v>12581.039999999999</v>
      </c>
      <c r="K343" s="601">
        <v>12319.380000000001</v>
      </c>
      <c r="L343" s="601">
        <v>13894.679999999998</v>
      </c>
      <c r="M343" s="601">
        <v>14305.86</v>
      </c>
      <c r="N343" s="601">
        <v>13536.899999999998</v>
      </c>
      <c r="O343" s="601">
        <v>13974.779999999999</v>
      </c>
      <c r="P343" s="707">
        <v>13301.94</v>
      </c>
      <c r="Q343" s="601">
        <v>0</v>
      </c>
      <c r="R343" s="601">
        <v>0</v>
      </c>
      <c r="S343" s="601">
        <v>0</v>
      </c>
      <c r="T343" s="601">
        <v>0</v>
      </c>
      <c r="U343" s="601">
        <v>0</v>
      </c>
      <c r="V343" s="601">
        <v>36978.85</v>
      </c>
      <c r="W343" s="601">
        <v>40006.33</v>
      </c>
      <c r="X343" s="601">
        <v>0</v>
      </c>
      <c r="Y343" s="601">
        <v>0</v>
      </c>
      <c r="Z343" s="601">
        <v>0</v>
      </c>
      <c r="AA343" s="601">
        <v>0</v>
      </c>
      <c r="AB343" s="601">
        <v>0</v>
      </c>
      <c r="AC343" s="601">
        <v>0</v>
      </c>
      <c r="AD343" s="601">
        <v>0</v>
      </c>
      <c r="AE343" s="601">
        <v>0</v>
      </c>
      <c r="AF343" s="601">
        <v>0</v>
      </c>
      <c r="AG343" s="601">
        <v>0</v>
      </c>
      <c r="AH343" s="601">
        <v>0</v>
      </c>
      <c r="AI343" s="707">
        <v>0</v>
      </c>
      <c r="AJ343" s="601">
        <v>0</v>
      </c>
      <c r="AK343" s="601">
        <v>0</v>
      </c>
      <c r="AL343" s="601">
        <v>0</v>
      </c>
      <c r="AM343" s="601">
        <v>0</v>
      </c>
      <c r="AN343" s="601">
        <v>0</v>
      </c>
      <c r="AO343" s="601">
        <v>0</v>
      </c>
      <c r="AP343" s="601">
        <v>0</v>
      </c>
      <c r="AQ343" s="601">
        <v>0</v>
      </c>
      <c r="AR343" s="601">
        <v>0</v>
      </c>
      <c r="AS343" s="601">
        <v>0</v>
      </c>
      <c r="AT343" s="601">
        <v>0</v>
      </c>
      <c r="AU343" s="601">
        <v>0</v>
      </c>
      <c r="AV343" s="602">
        <v>8058.0599999999995</v>
      </c>
      <c r="AW343" s="602">
        <v>7785.7199999999993</v>
      </c>
      <c r="AX343" s="602">
        <v>8848.3799999999992</v>
      </c>
      <c r="AY343" s="602">
        <v>8917.7999999999993</v>
      </c>
      <c r="AZ343" s="602">
        <v>8560.02</v>
      </c>
      <c r="BA343" s="602">
        <v>8186.2199999999993</v>
      </c>
      <c r="BB343" s="707">
        <v>8175.54</v>
      </c>
      <c r="BC343" s="602">
        <v>0</v>
      </c>
      <c r="BD343" s="602">
        <v>0</v>
      </c>
      <c r="BE343" s="602">
        <v>0</v>
      </c>
      <c r="BF343" s="602">
        <v>0</v>
      </c>
      <c r="BG343" s="602">
        <v>0</v>
      </c>
      <c r="BH343" s="602">
        <v>23536.160000000003</v>
      </c>
      <c r="BI343" s="602">
        <v>24553.600000000006</v>
      </c>
      <c r="BJ343" s="602">
        <v>0</v>
      </c>
      <c r="BK343" s="602">
        <v>0</v>
      </c>
      <c r="BL343" s="602">
        <v>0</v>
      </c>
      <c r="BM343" s="602">
        <v>0</v>
      </c>
      <c r="BN343" s="602">
        <v>0</v>
      </c>
      <c r="BO343" s="602">
        <v>0</v>
      </c>
      <c r="BP343" s="602">
        <v>0</v>
      </c>
      <c r="BQ343" s="602">
        <v>0</v>
      </c>
      <c r="BR343" s="602">
        <v>0</v>
      </c>
      <c r="BS343" s="602">
        <v>0</v>
      </c>
      <c r="BT343" s="602">
        <v>0</v>
      </c>
      <c r="BU343" s="707">
        <v>0</v>
      </c>
      <c r="BV343" s="602">
        <v>0</v>
      </c>
      <c r="BW343" s="602">
        <v>0</v>
      </c>
      <c r="BX343" s="602">
        <v>0</v>
      </c>
      <c r="BY343" s="602">
        <v>0</v>
      </c>
      <c r="BZ343" s="602">
        <v>0</v>
      </c>
      <c r="CA343" s="602">
        <v>0</v>
      </c>
      <c r="CB343" s="602">
        <v>0</v>
      </c>
      <c r="CC343" s="602">
        <v>0</v>
      </c>
      <c r="CD343" s="602">
        <v>0</v>
      </c>
      <c r="CE343" s="602">
        <v>0</v>
      </c>
      <c r="CF343" s="602">
        <v>0</v>
      </c>
      <c r="CG343" s="602">
        <v>0</v>
      </c>
      <c r="CH343" s="602">
        <v>17600.64</v>
      </c>
      <c r="CI343" s="602">
        <v>17985.12</v>
      </c>
      <c r="CJ343" s="602">
        <v>20297.34</v>
      </c>
      <c r="CK343" s="602">
        <v>20409.48</v>
      </c>
      <c r="CL343" s="602">
        <v>20105.100000000002</v>
      </c>
      <c r="CM343" s="602">
        <v>20067.72</v>
      </c>
      <c r="CN343" s="707">
        <v>19629.84</v>
      </c>
      <c r="CO343" s="602">
        <v>0</v>
      </c>
      <c r="CP343" s="602">
        <v>0</v>
      </c>
      <c r="CQ343" s="602">
        <v>0</v>
      </c>
      <c r="CR343" s="602">
        <v>0</v>
      </c>
      <c r="CS343" s="602">
        <v>0</v>
      </c>
      <c r="CT343" s="602">
        <v>53266.85</v>
      </c>
      <c r="CU343" s="602">
        <v>57958.15</v>
      </c>
      <c r="CV343" s="602">
        <v>0</v>
      </c>
      <c r="CW343" s="602">
        <v>0</v>
      </c>
      <c r="CX343" s="602">
        <v>0</v>
      </c>
      <c r="CY343" s="602">
        <v>0</v>
      </c>
      <c r="CZ343" s="602">
        <v>0</v>
      </c>
    </row>
    <row r="344" spans="1:104" x14ac:dyDescent="0.25">
      <c r="A344" s="183">
        <v>5183</v>
      </c>
      <c r="B344" s="183">
        <v>675904</v>
      </c>
      <c r="C344" s="27">
        <v>1026679</v>
      </c>
      <c r="D344" s="14">
        <v>1518357680</v>
      </c>
      <c r="F344" s="27" t="s">
        <v>1272</v>
      </c>
      <c r="G344" s="12" t="s">
        <v>1005</v>
      </c>
      <c r="H344" s="27" t="s">
        <v>1368</v>
      </c>
      <c r="I344" s="12" t="s">
        <v>1006</v>
      </c>
      <c r="J344" s="601">
        <v>13508.28</v>
      </c>
      <c r="K344" s="601">
        <v>13875.660000000002</v>
      </c>
      <c r="L344" s="601">
        <v>14172.390000000001</v>
      </c>
      <c r="M344" s="601">
        <v>14073.48</v>
      </c>
      <c r="N344" s="601">
        <v>13324.59</v>
      </c>
      <c r="O344" s="601">
        <v>13861.53</v>
      </c>
      <c r="P344" s="707">
        <v>13147.17</v>
      </c>
      <c r="Q344" s="601">
        <v>0</v>
      </c>
      <c r="R344" s="601">
        <v>0</v>
      </c>
      <c r="S344" s="601">
        <v>0</v>
      </c>
      <c r="T344" s="601">
        <v>0</v>
      </c>
      <c r="U344" s="601">
        <v>0</v>
      </c>
      <c r="V344" s="601">
        <v>39321.17</v>
      </c>
      <c r="W344" s="601">
        <v>39238.85</v>
      </c>
      <c r="X344" s="601">
        <v>0</v>
      </c>
      <c r="Y344" s="601">
        <v>0</v>
      </c>
      <c r="Z344" s="601">
        <v>0</v>
      </c>
      <c r="AA344" s="601">
        <v>0</v>
      </c>
      <c r="AB344" s="601">
        <v>0</v>
      </c>
      <c r="AC344" s="601">
        <v>0</v>
      </c>
      <c r="AD344" s="601">
        <v>0</v>
      </c>
      <c r="AE344" s="601">
        <v>0</v>
      </c>
      <c r="AF344" s="601">
        <v>0</v>
      </c>
      <c r="AG344" s="601">
        <v>0</v>
      </c>
      <c r="AH344" s="601">
        <v>0</v>
      </c>
      <c r="AI344" s="707">
        <v>0</v>
      </c>
      <c r="AJ344" s="601">
        <v>0</v>
      </c>
      <c r="AK344" s="601">
        <v>0</v>
      </c>
      <c r="AL344" s="601">
        <v>0</v>
      </c>
      <c r="AM344" s="601">
        <v>0</v>
      </c>
      <c r="AN344" s="601">
        <v>0</v>
      </c>
      <c r="AO344" s="601">
        <v>0</v>
      </c>
      <c r="AP344" s="601">
        <v>0</v>
      </c>
      <c r="AQ344" s="601">
        <v>0</v>
      </c>
      <c r="AR344" s="601">
        <v>0</v>
      </c>
      <c r="AS344" s="601">
        <v>0</v>
      </c>
      <c r="AT344" s="601">
        <v>0</v>
      </c>
      <c r="AU344" s="601">
        <v>0</v>
      </c>
      <c r="AV344" s="602">
        <v>0</v>
      </c>
      <c r="AW344" s="602">
        <v>0</v>
      </c>
      <c r="AX344" s="602">
        <v>0</v>
      </c>
      <c r="AY344" s="602">
        <v>0</v>
      </c>
      <c r="AZ344" s="602">
        <v>0</v>
      </c>
      <c r="BA344" s="602">
        <v>0</v>
      </c>
      <c r="BB344" s="707">
        <v>0</v>
      </c>
      <c r="BC344" s="602">
        <v>0</v>
      </c>
      <c r="BD344" s="602">
        <v>0</v>
      </c>
      <c r="BE344" s="602">
        <v>0</v>
      </c>
      <c r="BF344" s="602">
        <v>0</v>
      </c>
      <c r="BG344" s="602">
        <v>0</v>
      </c>
      <c r="BH344" s="602">
        <v>0</v>
      </c>
      <c r="BI344" s="602">
        <v>0</v>
      </c>
      <c r="BJ344" s="602">
        <v>0</v>
      </c>
      <c r="BK344" s="602">
        <v>0</v>
      </c>
      <c r="BL344" s="602">
        <v>0</v>
      </c>
      <c r="BM344" s="602">
        <v>0</v>
      </c>
      <c r="BN344" s="602">
        <v>0</v>
      </c>
      <c r="BO344" s="602">
        <v>9664.92</v>
      </c>
      <c r="BP344" s="602">
        <v>10145.34</v>
      </c>
      <c r="BQ344" s="602">
        <v>10526.85</v>
      </c>
      <c r="BR344" s="602">
        <v>10399.68</v>
      </c>
      <c r="BS344" s="602">
        <v>10837.710000000001</v>
      </c>
      <c r="BT344" s="602">
        <v>11049.66</v>
      </c>
      <c r="BU344" s="707">
        <v>10732.890000000001</v>
      </c>
      <c r="BV344" s="602">
        <v>0</v>
      </c>
      <c r="BW344" s="602">
        <v>0</v>
      </c>
      <c r="BX344" s="602">
        <v>0</v>
      </c>
      <c r="BY344" s="602">
        <v>0</v>
      </c>
      <c r="BZ344" s="602">
        <v>0</v>
      </c>
      <c r="CA344" s="602">
        <v>28705.39</v>
      </c>
      <c r="CB344" s="602">
        <v>30706.2</v>
      </c>
      <c r="CC344" s="602">
        <v>0</v>
      </c>
      <c r="CD344" s="602">
        <v>0</v>
      </c>
      <c r="CE344" s="602">
        <v>0</v>
      </c>
      <c r="CF344" s="602">
        <v>0</v>
      </c>
      <c r="CG344" s="602">
        <v>0</v>
      </c>
      <c r="CH344" s="602">
        <v>0</v>
      </c>
      <c r="CI344" s="602">
        <v>0</v>
      </c>
      <c r="CJ344" s="602">
        <v>0</v>
      </c>
      <c r="CK344" s="602">
        <v>0</v>
      </c>
      <c r="CL344" s="602">
        <v>0</v>
      </c>
      <c r="CM344" s="602">
        <v>0</v>
      </c>
      <c r="CN344" s="707">
        <v>0</v>
      </c>
      <c r="CO344" s="602">
        <v>0</v>
      </c>
      <c r="CP344" s="602">
        <v>0</v>
      </c>
      <c r="CQ344" s="602">
        <v>0</v>
      </c>
      <c r="CR344" s="602">
        <v>0</v>
      </c>
      <c r="CS344" s="602">
        <v>0</v>
      </c>
      <c r="CT344" s="602">
        <v>0</v>
      </c>
      <c r="CU344" s="602">
        <v>0</v>
      </c>
      <c r="CV344" s="602">
        <v>0</v>
      </c>
      <c r="CW344" s="602">
        <v>0</v>
      </c>
      <c r="CX344" s="602">
        <v>0</v>
      </c>
      <c r="CY344" s="602">
        <v>0</v>
      </c>
      <c r="CZ344" s="602">
        <v>0</v>
      </c>
    </row>
    <row r="345" spans="1:104" x14ac:dyDescent="0.25">
      <c r="A345" s="183">
        <v>4606</v>
      </c>
      <c r="B345" s="183">
        <v>675906</v>
      </c>
      <c r="C345" s="27">
        <v>1026283</v>
      </c>
      <c r="D345" s="14">
        <v>1386043610</v>
      </c>
      <c r="F345" s="27" t="s">
        <v>1293</v>
      </c>
      <c r="G345" s="12" t="s">
        <v>742</v>
      </c>
      <c r="H345" s="27" t="s">
        <v>1394</v>
      </c>
      <c r="I345" s="12" t="s">
        <v>743</v>
      </c>
      <c r="J345" s="601">
        <v>30566.25</v>
      </c>
      <c r="K345" s="601">
        <v>31391.25</v>
      </c>
      <c r="L345" s="601">
        <v>33462</v>
      </c>
      <c r="M345" s="601">
        <v>33775.5</v>
      </c>
      <c r="N345" s="601">
        <v>33330</v>
      </c>
      <c r="O345" s="601">
        <v>34089</v>
      </c>
      <c r="P345" s="707">
        <v>32764.71</v>
      </c>
      <c r="Q345" s="601">
        <v>0</v>
      </c>
      <c r="R345" s="601">
        <v>0</v>
      </c>
      <c r="S345" s="601">
        <v>0</v>
      </c>
      <c r="T345" s="601">
        <v>0</v>
      </c>
      <c r="U345" s="601">
        <v>0</v>
      </c>
      <c r="V345" s="601">
        <v>50427.76</v>
      </c>
      <c r="W345" s="601">
        <v>94620.470000000016</v>
      </c>
      <c r="X345" s="601">
        <v>0</v>
      </c>
      <c r="Y345" s="601">
        <v>0</v>
      </c>
      <c r="Z345" s="601">
        <v>0</v>
      </c>
      <c r="AA345" s="601">
        <v>0</v>
      </c>
      <c r="AB345" s="601">
        <v>0</v>
      </c>
      <c r="AC345" s="601">
        <v>14223</v>
      </c>
      <c r="AD345" s="601">
        <v>14305.5</v>
      </c>
      <c r="AE345" s="601">
        <v>15361.5</v>
      </c>
      <c r="AF345" s="601">
        <v>14751</v>
      </c>
      <c r="AG345" s="601">
        <v>14668.5</v>
      </c>
      <c r="AH345" s="601">
        <v>14330.25</v>
      </c>
      <c r="AI345" s="707">
        <v>14394.99</v>
      </c>
      <c r="AJ345" s="601">
        <v>0</v>
      </c>
      <c r="AK345" s="601">
        <v>0</v>
      </c>
      <c r="AL345" s="601">
        <v>0</v>
      </c>
      <c r="AM345" s="601">
        <v>0</v>
      </c>
      <c r="AN345" s="601">
        <v>0</v>
      </c>
      <c r="AO345" s="601">
        <v>23195.199999999997</v>
      </c>
      <c r="AP345" s="601">
        <v>41116.850000000006</v>
      </c>
      <c r="AQ345" s="601">
        <v>0</v>
      </c>
      <c r="AR345" s="601">
        <v>0</v>
      </c>
      <c r="AS345" s="601">
        <v>0</v>
      </c>
      <c r="AT345" s="601">
        <v>0</v>
      </c>
      <c r="AU345" s="601">
        <v>0</v>
      </c>
      <c r="AV345" s="602">
        <v>0</v>
      </c>
      <c r="AW345" s="602">
        <v>0</v>
      </c>
      <c r="AX345" s="602">
        <v>0</v>
      </c>
      <c r="AY345" s="602">
        <v>0</v>
      </c>
      <c r="AZ345" s="602">
        <v>0</v>
      </c>
      <c r="BA345" s="602">
        <v>0</v>
      </c>
      <c r="BB345" s="707">
        <v>0</v>
      </c>
      <c r="BC345" s="602">
        <v>0</v>
      </c>
      <c r="BD345" s="602">
        <v>0</v>
      </c>
      <c r="BE345" s="602">
        <v>0</v>
      </c>
      <c r="BF345" s="602">
        <v>0</v>
      </c>
      <c r="BG345" s="602">
        <v>0</v>
      </c>
      <c r="BH345" s="602">
        <v>0</v>
      </c>
      <c r="BI345" s="602">
        <v>0</v>
      </c>
      <c r="BJ345" s="602">
        <v>0</v>
      </c>
      <c r="BK345" s="602">
        <v>0</v>
      </c>
      <c r="BL345" s="602">
        <v>0</v>
      </c>
      <c r="BM345" s="602">
        <v>0</v>
      </c>
      <c r="BN345" s="602">
        <v>0</v>
      </c>
      <c r="BO345" s="602">
        <v>0</v>
      </c>
      <c r="BP345" s="602">
        <v>0</v>
      </c>
      <c r="BQ345" s="602">
        <v>0</v>
      </c>
      <c r="BR345" s="602">
        <v>0</v>
      </c>
      <c r="BS345" s="602">
        <v>0</v>
      </c>
      <c r="BT345" s="602">
        <v>0</v>
      </c>
      <c r="BU345" s="707">
        <v>0</v>
      </c>
      <c r="BV345" s="602">
        <v>0</v>
      </c>
      <c r="BW345" s="602">
        <v>0</v>
      </c>
      <c r="BX345" s="602">
        <v>0</v>
      </c>
      <c r="BY345" s="602">
        <v>0</v>
      </c>
      <c r="BZ345" s="602">
        <v>0</v>
      </c>
      <c r="CA345" s="602">
        <v>0</v>
      </c>
      <c r="CB345" s="602">
        <v>0</v>
      </c>
      <c r="CC345" s="602">
        <v>0</v>
      </c>
      <c r="CD345" s="602">
        <v>0</v>
      </c>
      <c r="CE345" s="602">
        <v>0</v>
      </c>
      <c r="CF345" s="602">
        <v>0</v>
      </c>
      <c r="CG345" s="602">
        <v>0</v>
      </c>
      <c r="CH345" s="602">
        <v>0</v>
      </c>
      <c r="CI345" s="602">
        <v>0</v>
      </c>
      <c r="CJ345" s="602">
        <v>0</v>
      </c>
      <c r="CK345" s="602">
        <v>0</v>
      </c>
      <c r="CL345" s="602">
        <v>0</v>
      </c>
      <c r="CM345" s="602">
        <v>0</v>
      </c>
      <c r="CN345" s="707">
        <v>0</v>
      </c>
      <c r="CO345" s="602">
        <v>0</v>
      </c>
      <c r="CP345" s="602">
        <v>0</v>
      </c>
      <c r="CQ345" s="602">
        <v>0</v>
      </c>
      <c r="CR345" s="602">
        <v>0</v>
      </c>
      <c r="CS345" s="602">
        <v>0</v>
      </c>
      <c r="CT345" s="602">
        <v>0</v>
      </c>
      <c r="CU345" s="602">
        <v>0</v>
      </c>
      <c r="CV345" s="602">
        <v>0</v>
      </c>
      <c r="CW345" s="602">
        <v>0</v>
      </c>
      <c r="CX345" s="602">
        <v>0</v>
      </c>
      <c r="CY345" s="602">
        <v>0</v>
      </c>
      <c r="CZ345" s="602">
        <v>0</v>
      </c>
    </row>
    <row r="346" spans="1:104" x14ac:dyDescent="0.25">
      <c r="A346" s="183">
        <v>4614</v>
      </c>
      <c r="B346" s="183">
        <v>675907</v>
      </c>
      <c r="C346" s="27">
        <v>1025953</v>
      </c>
      <c r="D346" s="14">
        <v>1568882843</v>
      </c>
      <c r="F346" s="27" t="s">
        <v>1296</v>
      </c>
      <c r="G346" s="12" t="s">
        <v>748</v>
      </c>
      <c r="H346" s="27" t="s">
        <v>748</v>
      </c>
      <c r="I346" s="12" t="s">
        <v>749</v>
      </c>
      <c r="J346" s="601">
        <v>0</v>
      </c>
      <c r="K346" s="601">
        <v>0</v>
      </c>
      <c r="L346" s="601">
        <v>0</v>
      </c>
      <c r="M346" s="601">
        <v>0</v>
      </c>
      <c r="N346" s="601">
        <v>0</v>
      </c>
      <c r="O346" s="601">
        <v>0</v>
      </c>
      <c r="P346" s="707">
        <v>0</v>
      </c>
      <c r="Q346" s="601">
        <v>0</v>
      </c>
      <c r="R346" s="601">
        <v>0</v>
      </c>
      <c r="S346" s="601">
        <v>0</v>
      </c>
      <c r="T346" s="601">
        <v>0</v>
      </c>
      <c r="U346" s="601">
        <v>0</v>
      </c>
      <c r="V346" s="601">
        <v>0</v>
      </c>
      <c r="W346" s="601">
        <v>0</v>
      </c>
      <c r="X346" s="601">
        <v>0</v>
      </c>
      <c r="Y346" s="601">
        <v>0</v>
      </c>
      <c r="Z346" s="601">
        <v>0</v>
      </c>
      <c r="AA346" s="601">
        <v>0</v>
      </c>
      <c r="AB346" s="601">
        <v>0</v>
      </c>
      <c r="AC346" s="601">
        <v>0</v>
      </c>
      <c r="AD346" s="601">
        <v>0</v>
      </c>
      <c r="AE346" s="601">
        <v>0</v>
      </c>
      <c r="AF346" s="601">
        <v>0</v>
      </c>
      <c r="AG346" s="601">
        <v>0</v>
      </c>
      <c r="AH346" s="601">
        <v>0</v>
      </c>
      <c r="AI346" s="707">
        <v>0</v>
      </c>
      <c r="AJ346" s="601">
        <v>0</v>
      </c>
      <c r="AK346" s="601">
        <v>0</v>
      </c>
      <c r="AL346" s="601">
        <v>0</v>
      </c>
      <c r="AM346" s="601">
        <v>0</v>
      </c>
      <c r="AN346" s="601">
        <v>0</v>
      </c>
      <c r="AO346" s="601">
        <v>24637.719999999994</v>
      </c>
      <c r="AP346" s="601">
        <v>25594.31</v>
      </c>
      <c r="AQ346" s="601">
        <v>0</v>
      </c>
      <c r="AR346" s="601">
        <v>0</v>
      </c>
      <c r="AS346" s="601">
        <v>0</v>
      </c>
      <c r="AT346" s="601">
        <v>0</v>
      </c>
      <c r="AU346" s="601">
        <v>0</v>
      </c>
      <c r="AV346" s="602">
        <v>0</v>
      </c>
      <c r="AW346" s="602">
        <v>0</v>
      </c>
      <c r="AX346" s="602">
        <v>0</v>
      </c>
      <c r="AY346" s="602">
        <v>0</v>
      </c>
      <c r="AZ346" s="602">
        <v>0</v>
      </c>
      <c r="BA346" s="602">
        <v>0</v>
      </c>
      <c r="BB346" s="707">
        <v>0</v>
      </c>
      <c r="BC346" s="602">
        <v>0</v>
      </c>
      <c r="BD346" s="602">
        <v>0</v>
      </c>
      <c r="BE346" s="602">
        <v>0</v>
      </c>
      <c r="BF346" s="602">
        <v>0</v>
      </c>
      <c r="BG346" s="602">
        <v>0</v>
      </c>
      <c r="BH346" s="602">
        <v>0</v>
      </c>
      <c r="BI346" s="602">
        <v>0</v>
      </c>
      <c r="BJ346" s="602">
        <v>0</v>
      </c>
      <c r="BK346" s="602">
        <v>0</v>
      </c>
      <c r="BL346" s="602">
        <v>0</v>
      </c>
      <c r="BM346" s="602">
        <v>0</v>
      </c>
      <c r="BN346" s="602">
        <v>0</v>
      </c>
      <c r="BO346" s="602">
        <v>0</v>
      </c>
      <c r="BP346" s="602">
        <v>0</v>
      </c>
      <c r="BQ346" s="602">
        <v>0</v>
      </c>
      <c r="BR346" s="602">
        <v>0</v>
      </c>
      <c r="BS346" s="602">
        <v>0</v>
      </c>
      <c r="BT346" s="602">
        <v>0</v>
      </c>
      <c r="BU346" s="707">
        <v>0</v>
      </c>
      <c r="BV346" s="602">
        <v>0</v>
      </c>
      <c r="BW346" s="602">
        <v>0</v>
      </c>
      <c r="BX346" s="602">
        <v>0</v>
      </c>
      <c r="BY346" s="602">
        <v>0</v>
      </c>
      <c r="BZ346" s="602">
        <v>0</v>
      </c>
      <c r="CA346" s="602">
        <v>0</v>
      </c>
      <c r="CB346" s="602">
        <v>0</v>
      </c>
      <c r="CC346" s="602">
        <v>0</v>
      </c>
      <c r="CD346" s="602">
        <v>0</v>
      </c>
      <c r="CE346" s="602">
        <v>0</v>
      </c>
      <c r="CF346" s="602">
        <v>0</v>
      </c>
      <c r="CG346" s="602">
        <v>0</v>
      </c>
      <c r="CH346" s="602">
        <v>0</v>
      </c>
      <c r="CI346" s="602">
        <v>0</v>
      </c>
      <c r="CJ346" s="602">
        <v>0</v>
      </c>
      <c r="CK346" s="602">
        <v>0</v>
      </c>
      <c r="CL346" s="602">
        <v>0</v>
      </c>
      <c r="CM346" s="602">
        <v>0</v>
      </c>
      <c r="CN346" s="707">
        <v>0</v>
      </c>
      <c r="CO346" s="602">
        <v>0</v>
      </c>
      <c r="CP346" s="602">
        <v>0</v>
      </c>
      <c r="CQ346" s="602">
        <v>0</v>
      </c>
      <c r="CR346" s="602">
        <v>0</v>
      </c>
      <c r="CS346" s="602">
        <v>0</v>
      </c>
      <c r="CT346" s="602">
        <v>34232.519999999997</v>
      </c>
      <c r="CU346" s="602">
        <v>36162.89</v>
      </c>
      <c r="CV346" s="602">
        <v>0</v>
      </c>
      <c r="CW346" s="602">
        <v>0</v>
      </c>
      <c r="CX346" s="602">
        <v>0</v>
      </c>
      <c r="CY346" s="602">
        <v>0</v>
      </c>
      <c r="CZ346" s="602">
        <v>0</v>
      </c>
    </row>
    <row r="347" spans="1:104" x14ac:dyDescent="0.25">
      <c r="A347" s="183">
        <v>4280</v>
      </c>
      <c r="B347" s="183">
        <v>675910</v>
      </c>
      <c r="C347" s="27">
        <v>1027971</v>
      </c>
      <c r="D347" s="14">
        <v>1932652070</v>
      </c>
      <c r="F347" s="27" t="s">
        <v>1258</v>
      </c>
      <c r="G347" s="12" t="s">
        <v>3336</v>
      </c>
      <c r="H347" s="27" t="s">
        <v>3337</v>
      </c>
      <c r="I347" s="12" t="s">
        <v>623</v>
      </c>
      <c r="J347" s="601">
        <v>18774</v>
      </c>
      <c r="K347" s="601">
        <v>19446</v>
      </c>
      <c r="L347" s="601">
        <v>20361.600000000002</v>
      </c>
      <c r="M347" s="601">
        <v>19815.600000000002</v>
      </c>
      <c r="N347" s="601">
        <v>19656</v>
      </c>
      <c r="O347" s="601">
        <v>19630.8</v>
      </c>
      <c r="P347" s="707">
        <v>19604.249999999996</v>
      </c>
      <c r="Q347" s="601">
        <v>0</v>
      </c>
      <c r="R347" s="601">
        <v>0</v>
      </c>
      <c r="S347" s="601">
        <v>0</v>
      </c>
      <c r="T347" s="601">
        <v>0</v>
      </c>
      <c r="U347" s="601">
        <v>0</v>
      </c>
      <c r="V347" s="601">
        <v>43308.539999999994</v>
      </c>
      <c r="W347" s="601">
        <v>43897.500000000007</v>
      </c>
      <c r="X347" s="601">
        <v>0</v>
      </c>
      <c r="Y347" s="601">
        <v>0</v>
      </c>
      <c r="Z347" s="601">
        <v>0</v>
      </c>
      <c r="AA347" s="601">
        <v>0</v>
      </c>
      <c r="AB347" s="601">
        <v>0</v>
      </c>
      <c r="AC347" s="601">
        <v>0</v>
      </c>
      <c r="AD347" s="601">
        <v>0</v>
      </c>
      <c r="AE347" s="601">
        <v>0</v>
      </c>
      <c r="AF347" s="601">
        <v>0</v>
      </c>
      <c r="AG347" s="601">
        <v>0</v>
      </c>
      <c r="AH347" s="601">
        <v>0</v>
      </c>
      <c r="AI347" s="707">
        <v>0</v>
      </c>
      <c r="AJ347" s="601">
        <v>0</v>
      </c>
      <c r="AK347" s="601">
        <v>0</v>
      </c>
      <c r="AL347" s="601">
        <v>0</v>
      </c>
      <c r="AM347" s="601">
        <v>0</v>
      </c>
      <c r="AN347" s="601">
        <v>0</v>
      </c>
      <c r="AO347" s="601">
        <v>0</v>
      </c>
      <c r="AP347" s="601">
        <v>0</v>
      </c>
      <c r="AQ347" s="601">
        <v>0</v>
      </c>
      <c r="AR347" s="601">
        <v>0</v>
      </c>
      <c r="AS347" s="601">
        <v>0</v>
      </c>
      <c r="AT347" s="601">
        <v>0</v>
      </c>
      <c r="AU347" s="601">
        <v>0</v>
      </c>
      <c r="AV347" s="602">
        <v>0</v>
      </c>
      <c r="AW347" s="602">
        <v>0</v>
      </c>
      <c r="AX347" s="602">
        <v>0</v>
      </c>
      <c r="AY347" s="602">
        <v>0</v>
      </c>
      <c r="AZ347" s="602">
        <v>0</v>
      </c>
      <c r="BA347" s="602">
        <v>0</v>
      </c>
      <c r="BB347" s="707">
        <v>0</v>
      </c>
      <c r="BC347" s="602">
        <v>0</v>
      </c>
      <c r="BD347" s="602">
        <v>0</v>
      </c>
      <c r="BE347" s="602">
        <v>0</v>
      </c>
      <c r="BF347" s="602">
        <v>0</v>
      </c>
      <c r="BG347" s="602">
        <v>0</v>
      </c>
      <c r="BH347" s="602">
        <v>0</v>
      </c>
      <c r="BI347" s="602">
        <v>0</v>
      </c>
      <c r="BJ347" s="602">
        <v>0</v>
      </c>
      <c r="BK347" s="602">
        <v>0</v>
      </c>
      <c r="BL347" s="602">
        <v>0</v>
      </c>
      <c r="BM347" s="602">
        <v>0</v>
      </c>
      <c r="BN347" s="602">
        <v>0</v>
      </c>
      <c r="BO347" s="602">
        <v>20916</v>
      </c>
      <c r="BP347" s="602">
        <v>21478.799999999999</v>
      </c>
      <c r="BQ347" s="602">
        <v>22982.399999999998</v>
      </c>
      <c r="BR347" s="602">
        <v>22873.200000000001</v>
      </c>
      <c r="BS347" s="602">
        <v>22822.799999999999</v>
      </c>
      <c r="BT347" s="602">
        <v>22520.400000000001</v>
      </c>
      <c r="BU347" s="707">
        <v>22409.55</v>
      </c>
      <c r="BV347" s="602">
        <v>0</v>
      </c>
      <c r="BW347" s="602">
        <v>0</v>
      </c>
      <c r="BX347" s="602">
        <v>0</v>
      </c>
      <c r="BY347" s="602">
        <v>0</v>
      </c>
      <c r="BZ347" s="602">
        <v>0</v>
      </c>
      <c r="CA347" s="602">
        <v>48332.430000000008</v>
      </c>
      <c r="CB347" s="602">
        <v>50665.98</v>
      </c>
      <c r="CC347" s="602">
        <v>0</v>
      </c>
      <c r="CD347" s="602">
        <v>0</v>
      </c>
      <c r="CE347" s="602">
        <v>0</v>
      </c>
      <c r="CF347" s="602">
        <v>0</v>
      </c>
      <c r="CG347" s="602">
        <v>0</v>
      </c>
      <c r="CH347" s="602">
        <v>0</v>
      </c>
      <c r="CI347" s="602">
        <v>0</v>
      </c>
      <c r="CJ347" s="602">
        <v>0</v>
      </c>
      <c r="CK347" s="602">
        <v>0</v>
      </c>
      <c r="CL347" s="602">
        <v>0</v>
      </c>
      <c r="CM347" s="602">
        <v>0</v>
      </c>
      <c r="CN347" s="707">
        <v>0</v>
      </c>
      <c r="CO347" s="602">
        <v>0</v>
      </c>
      <c r="CP347" s="602">
        <v>0</v>
      </c>
      <c r="CQ347" s="602">
        <v>0</v>
      </c>
      <c r="CR347" s="602">
        <v>0</v>
      </c>
      <c r="CS347" s="602">
        <v>0</v>
      </c>
      <c r="CT347" s="602">
        <v>0</v>
      </c>
      <c r="CU347" s="602">
        <v>0</v>
      </c>
      <c r="CV347" s="602">
        <v>0</v>
      </c>
      <c r="CW347" s="602">
        <v>0</v>
      </c>
      <c r="CX347" s="602">
        <v>0</v>
      </c>
      <c r="CY347" s="602">
        <v>0</v>
      </c>
      <c r="CZ347" s="602">
        <v>0</v>
      </c>
    </row>
    <row r="348" spans="1:104" x14ac:dyDescent="0.25">
      <c r="A348" s="183">
        <v>5300</v>
      </c>
      <c r="B348" s="183">
        <v>675913</v>
      </c>
      <c r="C348" s="27">
        <v>1026871</v>
      </c>
      <c r="D348" s="14">
        <v>1952795783</v>
      </c>
      <c r="F348" s="27" t="s">
        <v>1297</v>
      </c>
      <c r="G348" s="12" t="s">
        <v>1079</v>
      </c>
      <c r="H348" s="27" t="s">
        <v>1364</v>
      </c>
      <c r="I348" s="12" t="s">
        <v>1080</v>
      </c>
      <c r="J348" s="601">
        <v>19810.14</v>
      </c>
      <c r="K348" s="601">
        <v>19668.740000000002</v>
      </c>
      <c r="L348" s="601">
        <v>20884.780000000002</v>
      </c>
      <c r="M348" s="601">
        <v>20814.080000000002</v>
      </c>
      <c r="N348" s="601">
        <v>20488.86</v>
      </c>
      <c r="O348" s="601">
        <v>19654.599999999999</v>
      </c>
      <c r="P348" s="707">
        <v>19901.840000000004</v>
      </c>
      <c r="Q348" s="601">
        <v>0</v>
      </c>
      <c r="R348" s="601">
        <v>0</v>
      </c>
      <c r="S348" s="601">
        <v>0</v>
      </c>
      <c r="T348" s="601">
        <v>0</v>
      </c>
      <c r="U348" s="601">
        <v>0</v>
      </c>
      <c r="V348" s="601">
        <v>57289.98</v>
      </c>
      <c r="W348" s="601">
        <v>58100.82</v>
      </c>
      <c r="X348" s="601">
        <v>0</v>
      </c>
      <c r="Y348" s="601">
        <v>0</v>
      </c>
      <c r="Z348" s="601">
        <v>0</v>
      </c>
      <c r="AA348" s="601">
        <v>0</v>
      </c>
      <c r="AB348" s="601">
        <v>0</v>
      </c>
      <c r="AC348" s="601">
        <v>0</v>
      </c>
      <c r="AD348" s="601">
        <v>0</v>
      </c>
      <c r="AE348" s="601">
        <v>0</v>
      </c>
      <c r="AF348" s="601">
        <v>0</v>
      </c>
      <c r="AG348" s="601">
        <v>0</v>
      </c>
      <c r="AH348" s="601">
        <v>0</v>
      </c>
      <c r="AI348" s="707">
        <v>0</v>
      </c>
      <c r="AJ348" s="601">
        <v>0</v>
      </c>
      <c r="AK348" s="601">
        <v>0</v>
      </c>
      <c r="AL348" s="601">
        <v>0</v>
      </c>
      <c r="AM348" s="601">
        <v>0</v>
      </c>
      <c r="AN348" s="601">
        <v>0</v>
      </c>
      <c r="AO348" s="601">
        <v>0</v>
      </c>
      <c r="AP348" s="601">
        <v>0</v>
      </c>
      <c r="AQ348" s="601">
        <v>0</v>
      </c>
      <c r="AR348" s="601">
        <v>0</v>
      </c>
      <c r="AS348" s="601">
        <v>0</v>
      </c>
      <c r="AT348" s="601">
        <v>0</v>
      </c>
      <c r="AU348" s="601">
        <v>0</v>
      </c>
      <c r="AV348" s="602">
        <v>0</v>
      </c>
      <c r="AW348" s="602">
        <v>0</v>
      </c>
      <c r="AX348" s="602">
        <v>0</v>
      </c>
      <c r="AY348" s="602">
        <v>0</v>
      </c>
      <c r="AZ348" s="602">
        <v>0</v>
      </c>
      <c r="BA348" s="602">
        <v>0</v>
      </c>
      <c r="BB348" s="707">
        <v>0</v>
      </c>
      <c r="BC348" s="602">
        <v>0</v>
      </c>
      <c r="BD348" s="602">
        <v>0</v>
      </c>
      <c r="BE348" s="602">
        <v>0</v>
      </c>
      <c r="BF348" s="602">
        <v>0</v>
      </c>
      <c r="BG348" s="602">
        <v>0</v>
      </c>
      <c r="BH348" s="602">
        <v>0</v>
      </c>
      <c r="BI348" s="602">
        <v>0</v>
      </c>
      <c r="BJ348" s="602">
        <v>0</v>
      </c>
      <c r="BK348" s="602">
        <v>0</v>
      </c>
      <c r="BL348" s="602">
        <v>0</v>
      </c>
      <c r="BM348" s="602">
        <v>0</v>
      </c>
      <c r="BN348" s="602">
        <v>0</v>
      </c>
      <c r="BO348" s="602">
        <v>0</v>
      </c>
      <c r="BP348" s="602">
        <v>0</v>
      </c>
      <c r="BQ348" s="602">
        <v>0</v>
      </c>
      <c r="BR348" s="602">
        <v>0</v>
      </c>
      <c r="BS348" s="602">
        <v>0</v>
      </c>
      <c r="BT348" s="602">
        <v>0</v>
      </c>
      <c r="BU348" s="707">
        <v>0</v>
      </c>
      <c r="BV348" s="602">
        <v>0</v>
      </c>
      <c r="BW348" s="602">
        <v>0</v>
      </c>
      <c r="BX348" s="602">
        <v>0</v>
      </c>
      <c r="BY348" s="602">
        <v>0</v>
      </c>
      <c r="BZ348" s="602">
        <v>0</v>
      </c>
      <c r="CA348" s="602">
        <v>0</v>
      </c>
      <c r="CB348" s="602">
        <v>0</v>
      </c>
      <c r="CC348" s="602">
        <v>0</v>
      </c>
      <c r="CD348" s="602">
        <v>0</v>
      </c>
      <c r="CE348" s="602">
        <v>0</v>
      </c>
      <c r="CF348" s="602">
        <v>0</v>
      </c>
      <c r="CG348" s="602">
        <v>0</v>
      </c>
      <c r="CH348" s="602">
        <v>24377.360000000001</v>
      </c>
      <c r="CI348" s="602">
        <v>24377.360000000001</v>
      </c>
      <c r="CJ348" s="602">
        <v>26328.68</v>
      </c>
      <c r="CK348" s="602">
        <v>26498.36</v>
      </c>
      <c r="CL348" s="602">
        <v>26710.460000000003</v>
      </c>
      <c r="CM348" s="602">
        <v>25621.680000000004</v>
      </c>
      <c r="CN348" s="707">
        <v>26081.09</v>
      </c>
      <c r="CO348" s="602">
        <v>0</v>
      </c>
      <c r="CP348" s="602">
        <v>0</v>
      </c>
      <c r="CQ348" s="602">
        <v>0</v>
      </c>
      <c r="CR348" s="602">
        <v>0</v>
      </c>
      <c r="CS348" s="602">
        <v>0</v>
      </c>
      <c r="CT348" s="602">
        <v>71260.2</v>
      </c>
      <c r="CU348" s="602">
        <v>75136.78</v>
      </c>
      <c r="CV348" s="602">
        <v>0</v>
      </c>
      <c r="CW348" s="602">
        <v>0</v>
      </c>
      <c r="CX348" s="602">
        <v>0</v>
      </c>
      <c r="CY348" s="602">
        <v>0</v>
      </c>
      <c r="CZ348" s="602">
        <v>0</v>
      </c>
    </row>
    <row r="349" spans="1:104" x14ac:dyDescent="0.25">
      <c r="A349" s="183">
        <v>5356</v>
      </c>
      <c r="B349" s="183">
        <v>675914</v>
      </c>
      <c r="C349" s="27">
        <v>1026024</v>
      </c>
      <c r="D349" s="14">
        <v>1013321579</v>
      </c>
      <c r="F349" s="27" t="s">
        <v>1297</v>
      </c>
      <c r="G349" s="12" t="s">
        <v>1113</v>
      </c>
      <c r="H349" s="27" t="s">
        <v>1295</v>
      </c>
      <c r="I349" s="12" t="s">
        <v>1114</v>
      </c>
      <c r="J349" s="601">
        <v>14178.119999999999</v>
      </c>
      <c r="K349" s="601">
        <v>14076.92</v>
      </c>
      <c r="L349" s="601">
        <v>14947.239999999998</v>
      </c>
      <c r="M349" s="601">
        <v>14896.639999999998</v>
      </c>
      <c r="N349" s="601">
        <v>14663.88</v>
      </c>
      <c r="O349" s="601">
        <v>14066.8</v>
      </c>
      <c r="P349" s="707">
        <v>14243.62</v>
      </c>
      <c r="Q349" s="601">
        <v>0</v>
      </c>
      <c r="R349" s="601">
        <v>0</v>
      </c>
      <c r="S349" s="601">
        <v>0</v>
      </c>
      <c r="T349" s="601">
        <v>0</v>
      </c>
      <c r="U349" s="601">
        <v>0</v>
      </c>
      <c r="V349" s="601">
        <v>40897.020000000004</v>
      </c>
      <c r="W349" s="601">
        <v>41505.380000000005</v>
      </c>
      <c r="X349" s="601">
        <v>0</v>
      </c>
      <c r="Y349" s="601">
        <v>0</v>
      </c>
      <c r="Z349" s="601">
        <v>0</v>
      </c>
      <c r="AA349" s="601">
        <v>0</v>
      </c>
      <c r="AB349" s="601">
        <v>0</v>
      </c>
      <c r="AC349" s="601">
        <v>0</v>
      </c>
      <c r="AD349" s="601">
        <v>0</v>
      </c>
      <c r="AE349" s="601">
        <v>0</v>
      </c>
      <c r="AF349" s="601">
        <v>0</v>
      </c>
      <c r="AG349" s="601">
        <v>0</v>
      </c>
      <c r="AH349" s="601">
        <v>0</v>
      </c>
      <c r="AI349" s="707">
        <v>0</v>
      </c>
      <c r="AJ349" s="601">
        <v>0</v>
      </c>
      <c r="AK349" s="601">
        <v>0</v>
      </c>
      <c r="AL349" s="601">
        <v>0</v>
      </c>
      <c r="AM349" s="601">
        <v>0</v>
      </c>
      <c r="AN349" s="601">
        <v>0</v>
      </c>
      <c r="AO349" s="601">
        <v>0</v>
      </c>
      <c r="AP349" s="601">
        <v>0</v>
      </c>
      <c r="AQ349" s="601">
        <v>0</v>
      </c>
      <c r="AR349" s="601">
        <v>0</v>
      </c>
      <c r="AS349" s="601">
        <v>0</v>
      </c>
      <c r="AT349" s="601">
        <v>0</v>
      </c>
      <c r="AU349" s="601">
        <v>0</v>
      </c>
      <c r="AV349" s="602">
        <v>0</v>
      </c>
      <c r="AW349" s="602">
        <v>0</v>
      </c>
      <c r="AX349" s="602">
        <v>0</v>
      </c>
      <c r="AY349" s="602">
        <v>0</v>
      </c>
      <c r="AZ349" s="602">
        <v>0</v>
      </c>
      <c r="BA349" s="602">
        <v>0</v>
      </c>
      <c r="BB349" s="707">
        <v>0</v>
      </c>
      <c r="BC349" s="602">
        <v>0</v>
      </c>
      <c r="BD349" s="602">
        <v>0</v>
      </c>
      <c r="BE349" s="602">
        <v>0</v>
      </c>
      <c r="BF349" s="602">
        <v>0</v>
      </c>
      <c r="BG349" s="602">
        <v>0</v>
      </c>
      <c r="BH349" s="602">
        <v>0</v>
      </c>
      <c r="BI349" s="602">
        <v>0</v>
      </c>
      <c r="BJ349" s="602">
        <v>0</v>
      </c>
      <c r="BK349" s="602">
        <v>0</v>
      </c>
      <c r="BL349" s="602">
        <v>0</v>
      </c>
      <c r="BM349" s="602">
        <v>0</v>
      </c>
      <c r="BN349" s="602">
        <v>0</v>
      </c>
      <c r="BO349" s="602">
        <v>0</v>
      </c>
      <c r="BP349" s="602">
        <v>0</v>
      </c>
      <c r="BQ349" s="602">
        <v>0</v>
      </c>
      <c r="BR349" s="602">
        <v>0</v>
      </c>
      <c r="BS349" s="602">
        <v>0</v>
      </c>
      <c r="BT349" s="602">
        <v>0</v>
      </c>
      <c r="BU349" s="707">
        <v>0</v>
      </c>
      <c r="BV349" s="602">
        <v>0</v>
      </c>
      <c r="BW349" s="602">
        <v>0</v>
      </c>
      <c r="BX349" s="602">
        <v>0</v>
      </c>
      <c r="BY349" s="602">
        <v>0</v>
      </c>
      <c r="BZ349" s="602">
        <v>0</v>
      </c>
      <c r="CA349" s="602">
        <v>0</v>
      </c>
      <c r="CB349" s="602">
        <v>0</v>
      </c>
      <c r="CC349" s="602">
        <v>0</v>
      </c>
      <c r="CD349" s="602">
        <v>0</v>
      </c>
      <c r="CE349" s="602">
        <v>0</v>
      </c>
      <c r="CF349" s="602">
        <v>0</v>
      </c>
      <c r="CG349" s="602">
        <v>0</v>
      </c>
      <c r="CH349" s="602">
        <v>17446.879999999997</v>
      </c>
      <c r="CI349" s="602">
        <v>17446.88</v>
      </c>
      <c r="CJ349" s="602">
        <v>18843.439999999999</v>
      </c>
      <c r="CK349" s="602">
        <v>18964.88</v>
      </c>
      <c r="CL349" s="602">
        <v>19116.679999999997</v>
      </c>
      <c r="CM349" s="602">
        <v>18337.439999999999</v>
      </c>
      <c r="CN349" s="707">
        <v>18666.07</v>
      </c>
      <c r="CO349" s="602">
        <v>0</v>
      </c>
      <c r="CP349" s="602">
        <v>0</v>
      </c>
      <c r="CQ349" s="602">
        <v>0</v>
      </c>
      <c r="CR349" s="602">
        <v>0</v>
      </c>
      <c r="CS349" s="602">
        <v>0</v>
      </c>
      <c r="CT349" s="602">
        <v>50869.8</v>
      </c>
      <c r="CU349" s="602">
        <v>53675.4</v>
      </c>
      <c r="CV349" s="602">
        <v>0</v>
      </c>
      <c r="CW349" s="602">
        <v>0</v>
      </c>
      <c r="CX349" s="602">
        <v>0</v>
      </c>
      <c r="CY349" s="602">
        <v>0</v>
      </c>
      <c r="CZ349" s="602">
        <v>0</v>
      </c>
    </row>
    <row r="350" spans="1:104" x14ac:dyDescent="0.25">
      <c r="A350" s="183">
        <v>5364</v>
      </c>
      <c r="B350" s="183">
        <v>675915</v>
      </c>
      <c r="C350" s="27">
        <v>1026911</v>
      </c>
      <c r="D350" s="14">
        <v>1578956355</v>
      </c>
      <c r="F350" s="27" t="s">
        <v>1297</v>
      </c>
      <c r="G350" s="12" t="s">
        <v>1119</v>
      </c>
      <c r="H350" s="27" t="s">
        <v>1364</v>
      </c>
      <c r="I350" s="12" t="s">
        <v>1120</v>
      </c>
      <c r="J350" s="601">
        <v>17078.189999999999</v>
      </c>
      <c r="K350" s="601">
        <v>16956.29</v>
      </c>
      <c r="L350" s="601">
        <v>18004.629999999997</v>
      </c>
      <c r="M350" s="601">
        <v>17943.68</v>
      </c>
      <c r="N350" s="601">
        <v>17663.309999999998</v>
      </c>
      <c r="O350" s="601">
        <v>16944.099999999999</v>
      </c>
      <c r="P350" s="707">
        <v>17156.79</v>
      </c>
      <c r="Q350" s="601">
        <v>0</v>
      </c>
      <c r="R350" s="601">
        <v>0</v>
      </c>
      <c r="S350" s="601">
        <v>0</v>
      </c>
      <c r="T350" s="601">
        <v>0</v>
      </c>
      <c r="U350" s="601">
        <v>0</v>
      </c>
      <c r="V350" s="601">
        <v>49221.57</v>
      </c>
      <c r="W350" s="601">
        <v>49953.03</v>
      </c>
      <c r="X350" s="601">
        <v>0</v>
      </c>
      <c r="Y350" s="601">
        <v>0</v>
      </c>
      <c r="Z350" s="601">
        <v>0</v>
      </c>
      <c r="AA350" s="601">
        <v>0</v>
      </c>
      <c r="AB350" s="601">
        <v>0</v>
      </c>
      <c r="AC350" s="601">
        <v>0</v>
      </c>
      <c r="AD350" s="601">
        <v>0</v>
      </c>
      <c r="AE350" s="601">
        <v>0</v>
      </c>
      <c r="AF350" s="601">
        <v>0</v>
      </c>
      <c r="AG350" s="601">
        <v>0</v>
      </c>
      <c r="AH350" s="601">
        <v>0</v>
      </c>
      <c r="AI350" s="707">
        <v>0</v>
      </c>
      <c r="AJ350" s="601">
        <v>0</v>
      </c>
      <c r="AK350" s="601">
        <v>0</v>
      </c>
      <c r="AL350" s="601">
        <v>0</v>
      </c>
      <c r="AM350" s="601">
        <v>0</v>
      </c>
      <c r="AN350" s="601">
        <v>0</v>
      </c>
      <c r="AO350" s="601">
        <v>0</v>
      </c>
      <c r="AP350" s="601">
        <v>0</v>
      </c>
      <c r="AQ350" s="601">
        <v>0</v>
      </c>
      <c r="AR350" s="601">
        <v>0</v>
      </c>
      <c r="AS350" s="601">
        <v>0</v>
      </c>
      <c r="AT350" s="601">
        <v>0</v>
      </c>
      <c r="AU350" s="601">
        <v>0</v>
      </c>
      <c r="AV350" s="602">
        <v>0</v>
      </c>
      <c r="AW350" s="602">
        <v>0</v>
      </c>
      <c r="AX350" s="602">
        <v>0</v>
      </c>
      <c r="AY350" s="602">
        <v>0</v>
      </c>
      <c r="AZ350" s="602">
        <v>0</v>
      </c>
      <c r="BA350" s="602">
        <v>0</v>
      </c>
      <c r="BB350" s="707">
        <v>0</v>
      </c>
      <c r="BC350" s="602">
        <v>0</v>
      </c>
      <c r="BD350" s="602">
        <v>0</v>
      </c>
      <c r="BE350" s="602">
        <v>0</v>
      </c>
      <c r="BF350" s="602">
        <v>0</v>
      </c>
      <c r="BG350" s="602">
        <v>0</v>
      </c>
      <c r="BH350" s="602">
        <v>0</v>
      </c>
      <c r="BI350" s="602">
        <v>0</v>
      </c>
      <c r="BJ350" s="602">
        <v>0</v>
      </c>
      <c r="BK350" s="602">
        <v>0</v>
      </c>
      <c r="BL350" s="602">
        <v>0</v>
      </c>
      <c r="BM350" s="602">
        <v>0</v>
      </c>
      <c r="BN350" s="602">
        <v>0</v>
      </c>
      <c r="BO350" s="602">
        <v>0</v>
      </c>
      <c r="BP350" s="602">
        <v>0</v>
      </c>
      <c r="BQ350" s="602">
        <v>0</v>
      </c>
      <c r="BR350" s="602">
        <v>0</v>
      </c>
      <c r="BS350" s="602">
        <v>0</v>
      </c>
      <c r="BT350" s="602">
        <v>0</v>
      </c>
      <c r="BU350" s="707">
        <v>0</v>
      </c>
      <c r="BV350" s="602">
        <v>0</v>
      </c>
      <c r="BW350" s="602">
        <v>0</v>
      </c>
      <c r="BX350" s="602">
        <v>0</v>
      </c>
      <c r="BY350" s="602">
        <v>0</v>
      </c>
      <c r="BZ350" s="602">
        <v>0</v>
      </c>
      <c r="CA350" s="602">
        <v>0</v>
      </c>
      <c r="CB350" s="602">
        <v>0</v>
      </c>
      <c r="CC350" s="602">
        <v>0</v>
      </c>
      <c r="CD350" s="602">
        <v>0</v>
      </c>
      <c r="CE350" s="602">
        <v>0</v>
      </c>
      <c r="CF350" s="602">
        <v>0</v>
      </c>
      <c r="CG350" s="602">
        <v>0</v>
      </c>
      <c r="CH350" s="602">
        <v>21015.559999999998</v>
      </c>
      <c r="CI350" s="602">
        <v>21015.559999999998</v>
      </c>
      <c r="CJ350" s="602">
        <v>22697.78</v>
      </c>
      <c r="CK350" s="602">
        <v>22844.059999999998</v>
      </c>
      <c r="CL350" s="602">
        <v>23026.91</v>
      </c>
      <c r="CM350" s="602">
        <v>22088.28</v>
      </c>
      <c r="CN350" s="707">
        <v>22483.74</v>
      </c>
      <c r="CO350" s="602">
        <v>0</v>
      </c>
      <c r="CP350" s="602">
        <v>0</v>
      </c>
      <c r="CQ350" s="602">
        <v>0</v>
      </c>
      <c r="CR350" s="602">
        <v>0</v>
      </c>
      <c r="CS350" s="602">
        <v>0</v>
      </c>
      <c r="CT350" s="602">
        <v>61224.3</v>
      </c>
      <c r="CU350" s="602">
        <v>64600.03</v>
      </c>
      <c r="CV350" s="602">
        <v>0</v>
      </c>
      <c r="CW350" s="602">
        <v>0</v>
      </c>
      <c r="CX350" s="602">
        <v>0</v>
      </c>
      <c r="CY350" s="602">
        <v>0</v>
      </c>
      <c r="CZ350" s="602">
        <v>0</v>
      </c>
    </row>
    <row r="351" spans="1:104" x14ac:dyDescent="0.25">
      <c r="A351" s="183">
        <v>4598</v>
      </c>
      <c r="B351" s="183">
        <v>675920</v>
      </c>
      <c r="C351" s="27">
        <v>1026317</v>
      </c>
      <c r="D351" s="14">
        <v>1700830163</v>
      </c>
      <c r="F351" s="27" t="s">
        <v>1258</v>
      </c>
      <c r="G351" s="12" t="s">
        <v>242</v>
      </c>
      <c r="H351" s="27" t="s">
        <v>1420</v>
      </c>
      <c r="I351" s="12" t="s">
        <v>243</v>
      </c>
      <c r="J351" s="601">
        <v>8358.9</v>
      </c>
      <c r="K351" s="601">
        <v>8658.1</v>
      </c>
      <c r="L351" s="601">
        <v>9065.76</v>
      </c>
      <c r="M351" s="601">
        <v>8822.66</v>
      </c>
      <c r="N351" s="601">
        <v>8751.6</v>
      </c>
      <c r="O351" s="601">
        <v>8740.380000000001</v>
      </c>
      <c r="P351" s="707">
        <v>8723.68</v>
      </c>
      <c r="Q351" s="601">
        <v>0</v>
      </c>
      <c r="R351" s="601">
        <v>0</v>
      </c>
      <c r="S351" s="601">
        <v>0</v>
      </c>
      <c r="T351" s="601">
        <v>0</v>
      </c>
      <c r="U351" s="601">
        <v>0</v>
      </c>
      <c r="V351" s="601">
        <v>24687.960000000003</v>
      </c>
      <c r="W351" s="601">
        <v>25043.4</v>
      </c>
      <c r="X351" s="601">
        <v>0</v>
      </c>
      <c r="Y351" s="601">
        <v>0</v>
      </c>
      <c r="Z351" s="601">
        <v>0</v>
      </c>
      <c r="AA351" s="601">
        <v>0</v>
      </c>
      <c r="AB351" s="601">
        <v>0</v>
      </c>
      <c r="AC351" s="601">
        <v>0</v>
      </c>
      <c r="AD351" s="601">
        <v>0</v>
      </c>
      <c r="AE351" s="601">
        <v>0</v>
      </c>
      <c r="AF351" s="601">
        <v>0</v>
      </c>
      <c r="AG351" s="601">
        <v>0</v>
      </c>
      <c r="AH351" s="601">
        <v>0</v>
      </c>
      <c r="AI351" s="707">
        <v>0</v>
      </c>
      <c r="AJ351" s="601">
        <v>0</v>
      </c>
      <c r="AK351" s="601">
        <v>0</v>
      </c>
      <c r="AL351" s="601">
        <v>0</v>
      </c>
      <c r="AM351" s="601">
        <v>0</v>
      </c>
      <c r="AN351" s="601">
        <v>0</v>
      </c>
      <c r="AO351" s="601">
        <v>0</v>
      </c>
      <c r="AP351" s="601">
        <v>0</v>
      </c>
      <c r="AQ351" s="601">
        <v>0</v>
      </c>
      <c r="AR351" s="601">
        <v>0</v>
      </c>
      <c r="AS351" s="601">
        <v>0</v>
      </c>
      <c r="AT351" s="601">
        <v>0</v>
      </c>
      <c r="AU351" s="601">
        <v>0</v>
      </c>
      <c r="AV351" s="602">
        <v>0</v>
      </c>
      <c r="AW351" s="602">
        <v>0</v>
      </c>
      <c r="AX351" s="602">
        <v>0</v>
      </c>
      <c r="AY351" s="602">
        <v>0</v>
      </c>
      <c r="AZ351" s="602">
        <v>0</v>
      </c>
      <c r="BA351" s="602">
        <v>0</v>
      </c>
      <c r="BB351" s="707">
        <v>0</v>
      </c>
      <c r="BC351" s="602">
        <v>0</v>
      </c>
      <c r="BD351" s="602">
        <v>0</v>
      </c>
      <c r="BE351" s="602">
        <v>0</v>
      </c>
      <c r="BF351" s="602">
        <v>0</v>
      </c>
      <c r="BG351" s="602">
        <v>0</v>
      </c>
      <c r="BH351" s="602">
        <v>0</v>
      </c>
      <c r="BI351" s="602">
        <v>0</v>
      </c>
      <c r="BJ351" s="602">
        <v>0</v>
      </c>
      <c r="BK351" s="602">
        <v>0</v>
      </c>
      <c r="BL351" s="602">
        <v>0</v>
      </c>
      <c r="BM351" s="602">
        <v>0</v>
      </c>
      <c r="BN351" s="602">
        <v>0</v>
      </c>
      <c r="BO351" s="602">
        <v>9312.6</v>
      </c>
      <c r="BP351" s="602">
        <v>9563.18</v>
      </c>
      <c r="BQ351" s="602">
        <v>10232.64</v>
      </c>
      <c r="BR351" s="602">
        <v>10184.02</v>
      </c>
      <c r="BS351" s="602">
        <v>10161.580000000002</v>
      </c>
      <c r="BT351" s="602">
        <v>10026.94</v>
      </c>
      <c r="BU351" s="707">
        <v>9971.9599999999991</v>
      </c>
      <c r="BV351" s="602">
        <v>0</v>
      </c>
      <c r="BW351" s="602">
        <v>0</v>
      </c>
      <c r="BX351" s="602">
        <v>0</v>
      </c>
      <c r="BY351" s="602">
        <v>0</v>
      </c>
      <c r="BZ351" s="602">
        <v>0</v>
      </c>
      <c r="CA351" s="602">
        <v>27551.820000000003</v>
      </c>
      <c r="CB351" s="602">
        <v>28904.720000000001</v>
      </c>
      <c r="CC351" s="602">
        <v>0</v>
      </c>
      <c r="CD351" s="602">
        <v>0</v>
      </c>
      <c r="CE351" s="602">
        <v>0</v>
      </c>
      <c r="CF351" s="602">
        <v>0</v>
      </c>
      <c r="CG351" s="602">
        <v>0</v>
      </c>
      <c r="CH351" s="602">
        <v>0</v>
      </c>
      <c r="CI351" s="602">
        <v>0</v>
      </c>
      <c r="CJ351" s="602">
        <v>0</v>
      </c>
      <c r="CK351" s="602">
        <v>0</v>
      </c>
      <c r="CL351" s="602">
        <v>0</v>
      </c>
      <c r="CM351" s="602">
        <v>0</v>
      </c>
      <c r="CN351" s="707">
        <v>0</v>
      </c>
      <c r="CO351" s="602">
        <v>0</v>
      </c>
      <c r="CP351" s="602">
        <v>0</v>
      </c>
      <c r="CQ351" s="602">
        <v>0</v>
      </c>
      <c r="CR351" s="602">
        <v>0</v>
      </c>
      <c r="CS351" s="602">
        <v>0</v>
      </c>
      <c r="CT351" s="602">
        <v>0</v>
      </c>
      <c r="CU351" s="602">
        <v>0</v>
      </c>
      <c r="CV351" s="602">
        <v>0</v>
      </c>
      <c r="CW351" s="602">
        <v>0</v>
      </c>
      <c r="CX351" s="602">
        <v>0</v>
      </c>
      <c r="CY351" s="602">
        <v>0</v>
      </c>
      <c r="CZ351" s="602">
        <v>0</v>
      </c>
    </row>
    <row r="352" spans="1:104" x14ac:dyDescent="0.25">
      <c r="A352" s="183">
        <v>100947</v>
      </c>
      <c r="B352" s="183">
        <v>675925</v>
      </c>
      <c r="C352" s="27">
        <v>1026489</v>
      </c>
      <c r="D352" s="14">
        <v>1255736526</v>
      </c>
      <c r="F352" s="27" t="s">
        <v>1272</v>
      </c>
      <c r="G352" s="12" t="s">
        <v>128</v>
      </c>
      <c r="H352" s="27" t="s">
        <v>1273</v>
      </c>
      <c r="I352" s="12" t="s">
        <v>129</v>
      </c>
      <c r="J352" s="601">
        <v>14751.08</v>
      </c>
      <c r="K352" s="601">
        <v>15152.26</v>
      </c>
      <c r="L352" s="601">
        <v>15476.289999999999</v>
      </c>
      <c r="M352" s="601">
        <v>15368.28</v>
      </c>
      <c r="N352" s="601">
        <v>14550.49</v>
      </c>
      <c r="O352" s="601">
        <v>15136.83</v>
      </c>
      <c r="P352" s="707">
        <v>14350.97</v>
      </c>
      <c r="Q352" s="601">
        <v>0</v>
      </c>
      <c r="R352" s="601">
        <v>0</v>
      </c>
      <c r="S352" s="601">
        <v>0</v>
      </c>
      <c r="T352" s="601">
        <v>0</v>
      </c>
      <c r="U352" s="601">
        <v>0</v>
      </c>
      <c r="V352" s="601">
        <v>42997.420000000006</v>
      </c>
      <c r="W352" s="601">
        <v>42888.85</v>
      </c>
      <c r="X352" s="601">
        <v>0</v>
      </c>
      <c r="Y352" s="601">
        <v>0</v>
      </c>
      <c r="Z352" s="601">
        <v>0</v>
      </c>
      <c r="AA352" s="601">
        <v>0</v>
      </c>
      <c r="AB352" s="601">
        <v>0</v>
      </c>
      <c r="AC352" s="601">
        <v>0</v>
      </c>
      <c r="AD352" s="601">
        <v>0</v>
      </c>
      <c r="AE352" s="601">
        <v>0</v>
      </c>
      <c r="AF352" s="601">
        <v>0</v>
      </c>
      <c r="AG352" s="601">
        <v>0</v>
      </c>
      <c r="AH352" s="601">
        <v>0</v>
      </c>
      <c r="AI352" s="707">
        <v>0</v>
      </c>
      <c r="AJ352" s="601">
        <v>0</v>
      </c>
      <c r="AK352" s="601">
        <v>0</v>
      </c>
      <c r="AL352" s="601">
        <v>0</v>
      </c>
      <c r="AM352" s="601">
        <v>0</v>
      </c>
      <c r="AN352" s="601">
        <v>0</v>
      </c>
      <c r="AO352" s="601">
        <v>0</v>
      </c>
      <c r="AP352" s="601">
        <v>0</v>
      </c>
      <c r="AQ352" s="601">
        <v>0</v>
      </c>
      <c r="AR352" s="601">
        <v>0</v>
      </c>
      <c r="AS352" s="601">
        <v>0</v>
      </c>
      <c r="AT352" s="601">
        <v>0</v>
      </c>
      <c r="AU352" s="601">
        <v>0</v>
      </c>
      <c r="AV352" s="602">
        <v>0</v>
      </c>
      <c r="AW352" s="602">
        <v>0</v>
      </c>
      <c r="AX352" s="602">
        <v>0</v>
      </c>
      <c r="AY352" s="602">
        <v>0</v>
      </c>
      <c r="AZ352" s="602">
        <v>0</v>
      </c>
      <c r="BA352" s="602">
        <v>0</v>
      </c>
      <c r="BB352" s="707">
        <v>0</v>
      </c>
      <c r="BC352" s="602">
        <v>0</v>
      </c>
      <c r="BD352" s="602">
        <v>0</v>
      </c>
      <c r="BE352" s="602">
        <v>0</v>
      </c>
      <c r="BF352" s="602">
        <v>0</v>
      </c>
      <c r="BG352" s="602">
        <v>0</v>
      </c>
      <c r="BH352" s="602">
        <v>0</v>
      </c>
      <c r="BI352" s="602">
        <v>0</v>
      </c>
      <c r="BJ352" s="602">
        <v>0</v>
      </c>
      <c r="BK352" s="602">
        <v>0</v>
      </c>
      <c r="BL352" s="602">
        <v>0</v>
      </c>
      <c r="BM352" s="602">
        <v>0</v>
      </c>
      <c r="BN352" s="602">
        <v>0</v>
      </c>
      <c r="BO352" s="602">
        <v>10554.119999999999</v>
      </c>
      <c r="BP352" s="602">
        <v>11078.74</v>
      </c>
      <c r="BQ352" s="602">
        <v>11495.35</v>
      </c>
      <c r="BR352" s="602">
        <v>11356.48</v>
      </c>
      <c r="BS352" s="602">
        <v>11834.81</v>
      </c>
      <c r="BT352" s="602">
        <v>12066.259999999998</v>
      </c>
      <c r="BU352" s="707">
        <v>11715.69</v>
      </c>
      <c r="BV352" s="602">
        <v>0</v>
      </c>
      <c r="BW352" s="602">
        <v>0</v>
      </c>
      <c r="BX352" s="602">
        <v>0</v>
      </c>
      <c r="BY352" s="602">
        <v>0</v>
      </c>
      <c r="BZ352" s="602">
        <v>0</v>
      </c>
      <c r="CA352" s="602">
        <v>31389.139999999996</v>
      </c>
      <c r="CB352" s="602">
        <v>33562.450000000004</v>
      </c>
      <c r="CC352" s="602">
        <v>0</v>
      </c>
      <c r="CD352" s="602">
        <v>0</v>
      </c>
      <c r="CE352" s="602">
        <v>0</v>
      </c>
      <c r="CF352" s="602">
        <v>0</v>
      </c>
      <c r="CG352" s="602">
        <v>0</v>
      </c>
      <c r="CH352" s="602">
        <v>0</v>
      </c>
      <c r="CI352" s="602">
        <v>0</v>
      </c>
      <c r="CJ352" s="602">
        <v>0</v>
      </c>
      <c r="CK352" s="602">
        <v>0</v>
      </c>
      <c r="CL352" s="602">
        <v>0</v>
      </c>
      <c r="CM352" s="602">
        <v>0</v>
      </c>
      <c r="CN352" s="707">
        <v>0</v>
      </c>
      <c r="CO352" s="602">
        <v>0</v>
      </c>
      <c r="CP352" s="602">
        <v>0</v>
      </c>
      <c r="CQ352" s="602">
        <v>0</v>
      </c>
      <c r="CR352" s="602">
        <v>0</v>
      </c>
      <c r="CS352" s="602">
        <v>0</v>
      </c>
      <c r="CT352" s="602">
        <v>0</v>
      </c>
      <c r="CU352" s="602">
        <v>0</v>
      </c>
      <c r="CV352" s="602">
        <v>0</v>
      </c>
      <c r="CW352" s="602">
        <v>0</v>
      </c>
      <c r="CX352" s="602">
        <v>0</v>
      </c>
      <c r="CY352" s="602">
        <v>0</v>
      </c>
      <c r="CZ352" s="602">
        <v>0</v>
      </c>
    </row>
    <row r="353" spans="1:104" x14ac:dyDescent="0.25">
      <c r="A353" s="183">
        <v>4272</v>
      </c>
      <c r="B353" s="183">
        <v>675927</v>
      </c>
      <c r="C353" s="27">
        <v>1025911</v>
      </c>
      <c r="D353" s="14">
        <v>1689084840</v>
      </c>
      <c r="F353" s="27" t="s">
        <v>1258</v>
      </c>
      <c r="G353" s="12" t="s">
        <v>3338</v>
      </c>
      <c r="H353" s="27" t="s">
        <v>3339</v>
      </c>
      <c r="I353" s="12" t="s">
        <v>619</v>
      </c>
      <c r="J353" s="601">
        <v>15466.2</v>
      </c>
      <c r="K353" s="601">
        <v>16019.8</v>
      </c>
      <c r="L353" s="601">
        <v>16774.079999999998</v>
      </c>
      <c r="M353" s="601">
        <v>16324.279999999999</v>
      </c>
      <c r="N353" s="601">
        <v>16192.8</v>
      </c>
      <c r="O353" s="601">
        <v>16172.039999999999</v>
      </c>
      <c r="P353" s="707">
        <v>16147.599999999999</v>
      </c>
      <c r="Q353" s="601">
        <v>0</v>
      </c>
      <c r="R353" s="601">
        <v>0</v>
      </c>
      <c r="S353" s="601">
        <v>0</v>
      </c>
      <c r="T353" s="601">
        <v>0</v>
      </c>
      <c r="U353" s="601">
        <v>0</v>
      </c>
      <c r="V353" s="601">
        <v>35706.879999999997</v>
      </c>
      <c r="W353" s="601">
        <v>26235.199999999997</v>
      </c>
      <c r="X353" s="601">
        <v>0</v>
      </c>
      <c r="Y353" s="601">
        <v>0</v>
      </c>
      <c r="Z353" s="601">
        <v>0</v>
      </c>
      <c r="AA353" s="601">
        <v>0</v>
      </c>
      <c r="AB353" s="601">
        <v>0</v>
      </c>
      <c r="AC353" s="601">
        <v>0</v>
      </c>
      <c r="AD353" s="601">
        <v>0</v>
      </c>
      <c r="AE353" s="601">
        <v>0</v>
      </c>
      <c r="AF353" s="601">
        <v>0</v>
      </c>
      <c r="AG353" s="601">
        <v>0</v>
      </c>
      <c r="AH353" s="601">
        <v>0</v>
      </c>
      <c r="AI353" s="707">
        <v>0</v>
      </c>
      <c r="AJ353" s="601">
        <v>0</v>
      </c>
      <c r="AK353" s="601">
        <v>0</v>
      </c>
      <c r="AL353" s="601">
        <v>0</v>
      </c>
      <c r="AM353" s="601">
        <v>0</v>
      </c>
      <c r="AN353" s="601">
        <v>0</v>
      </c>
      <c r="AO353" s="601">
        <v>0</v>
      </c>
      <c r="AP353" s="601">
        <v>0</v>
      </c>
      <c r="AQ353" s="601">
        <v>0</v>
      </c>
      <c r="AR353" s="601">
        <v>0</v>
      </c>
      <c r="AS353" s="601">
        <v>0</v>
      </c>
      <c r="AT353" s="601">
        <v>0</v>
      </c>
      <c r="AU353" s="601">
        <v>0</v>
      </c>
      <c r="AV353" s="602">
        <v>0</v>
      </c>
      <c r="AW353" s="602">
        <v>0</v>
      </c>
      <c r="AX353" s="602">
        <v>0</v>
      </c>
      <c r="AY353" s="602">
        <v>0</v>
      </c>
      <c r="AZ353" s="602">
        <v>0</v>
      </c>
      <c r="BA353" s="602">
        <v>0</v>
      </c>
      <c r="BB353" s="707">
        <v>0</v>
      </c>
      <c r="BC353" s="602">
        <v>0</v>
      </c>
      <c r="BD353" s="602">
        <v>0</v>
      </c>
      <c r="BE353" s="602">
        <v>0</v>
      </c>
      <c r="BF353" s="602">
        <v>0</v>
      </c>
      <c r="BG353" s="602">
        <v>0</v>
      </c>
      <c r="BH353" s="602">
        <v>0</v>
      </c>
      <c r="BI353" s="602">
        <v>0</v>
      </c>
      <c r="BJ353" s="602">
        <v>0</v>
      </c>
      <c r="BK353" s="602">
        <v>0</v>
      </c>
      <c r="BL353" s="602">
        <v>0</v>
      </c>
      <c r="BM353" s="602">
        <v>0</v>
      </c>
      <c r="BN353" s="602">
        <v>0</v>
      </c>
      <c r="BO353" s="602">
        <v>17230.8</v>
      </c>
      <c r="BP353" s="602">
        <v>17694.439999999999</v>
      </c>
      <c r="BQ353" s="602">
        <v>18933.12</v>
      </c>
      <c r="BR353" s="602">
        <v>18843.159999999996</v>
      </c>
      <c r="BS353" s="602">
        <v>18801.640000000003</v>
      </c>
      <c r="BT353" s="602">
        <v>18552.519999999997</v>
      </c>
      <c r="BU353" s="707">
        <v>18458.240000000002</v>
      </c>
      <c r="BV353" s="602">
        <v>0</v>
      </c>
      <c r="BW353" s="602">
        <v>0</v>
      </c>
      <c r="BX353" s="602">
        <v>0</v>
      </c>
      <c r="BY353" s="602">
        <v>0</v>
      </c>
      <c r="BZ353" s="602">
        <v>0</v>
      </c>
      <c r="CA353" s="602">
        <v>39848.960000000006</v>
      </c>
      <c r="CB353" s="602">
        <v>30320.159999999996</v>
      </c>
      <c r="CC353" s="602">
        <v>0</v>
      </c>
      <c r="CD353" s="602">
        <v>0</v>
      </c>
      <c r="CE353" s="602">
        <v>0</v>
      </c>
      <c r="CF353" s="602">
        <v>0</v>
      </c>
      <c r="CG353" s="602">
        <v>0</v>
      </c>
      <c r="CH353" s="602">
        <v>0</v>
      </c>
      <c r="CI353" s="602">
        <v>0</v>
      </c>
      <c r="CJ353" s="602">
        <v>0</v>
      </c>
      <c r="CK353" s="602">
        <v>0</v>
      </c>
      <c r="CL353" s="602">
        <v>0</v>
      </c>
      <c r="CM353" s="602">
        <v>0</v>
      </c>
      <c r="CN353" s="707">
        <v>0</v>
      </c>
      <c r="CO353" s="602">
        <v>0</v>
      </c>
      <c r="CP353" s="602">
        <v>0</v>
      </c>
      <c r="CQ353" s="602">
        <v>0</v>
      </c>
      <c r="CR353" s="602">
        <v>0</v>
      </c>
      <c r="CS353" s="602">
        <v>0</v>
      </c>
      <c r="CT353" s="602">
        <v>0</v>
      </c>
      <c r="CU353" s="602">
        <v>0</v>
      </c>
      <c r="CV353" s="602">
        <v>0</v>
      </c>
      <c r="CW353" s="602">
        <v>0</v>
      </c>
      <c r="CX353" s="602">
        <v>0</v>
      </c>
      <c r="CY353" s="602">
        <v>0</v>
      </c>
      <c r="CZ353" s="602">
        <v>0</v>
      </c>
    </row>
    <row r="354" spans="1:104" x14ac:dyDescent="0.25">
      <c r="A354" s="12">
        <v>5123</v>
      </c>
      <c r="B354" s="183">
        <v>675928</v>
      </c>
      <c r="C354" s="27">
        <v>1003461</v>
      </c>
      <c r="D354" s="14">
        <v>1013903889</v>
      </c>
      <c r="F354" s="14" t="s">
        <v>1258</v>
      </c>
      <c r="G354" s="12" t="s">
        <v>964</v>
      </c>
      <c r="H354" s="27" t="s">
        <v>964</v>
      </c>
      <c r="I354" s="14" t="s">
        <v>1755</v>
      </c>
      <c r="J354" s="601">
        <v>0</v>
      </c>
      <c r="K354" s="601">
        <v>0</v>
      </c>
      <c r="L354" s="601">
        <v>0</v>
      </c>
      <c r="M354" s="601">
        <v>0</v>
      </c>
      <c r="N354" s="601">
        <v>0</v>
      </c>
      <c r="O354" s="601">
        <v>0</v>
      </c>
      <c r="P354" s="707">
        <v>0</v>
      </c>
      <c r="Q354" s="601">
        <v>0</v>
      </c>
      <c r="R354" s="601">
        <v>0</v>
      </c>
      <c r="S354" s="601">
        <v>0</v>
      </c>
      <c r="T354" s="601">
        <v>0</v>
      </c>
      <c r="U354" s="601">
        <v>0</v>
      </c>
      <c r="V354" s="601">
        <v>58372.380000000005</v>
      </c>
      <c r="W354" s="601">
        <v>30475.679999999993</v>
      </c>
      <c r="X354" s="601">
        <v>0</v>
      </c>
      <c r="Y354" s="601">
        <v>0</v>
      </c>
      <c r="Z354" s="601">
        <v>0</v>
      </c>
      <c r="AA354" s="601">
        <v>0</v>
      </c>
      <c r="AB354" s="601">
        <v>0</v>
      </c>
      <c r="AC354" s="601">
        <v>0</v>
      </c>
      <c r="AD354" s="601">
        <v>0</v>
      </c>
      <c r="AE354" s="601">
        <v>0</v>
      </c>
      <c r="AF354" s="601">
        <v>0</v>
      </c>
      <c r="AG354" s="601">
        <v>0</v>
      </c>
      <c r="AH354" s="601">
        <v>0</v>
      </c>
      <c r="AI354" s="707">
        <v>0</v>
      </c>
      <c r="AJ354" s="601">
        <v>0</v>
      </c>
      <c r="AK354" s="601">
        <v>0</v>
      </c>
      <c r="AL354" s="601">
        <v>0</v>
      </c>
      <c r="AM354" s="601">
        <v>0</v>
      </c>
      <c r="AN354" s="601">
        <v>0</v>
      </c>
      <c r="AO354" s="601">
        <v>0</v>
      </c>
      <c r="AP354" s="601">
        <v>0</v>
      </c>
      <c r="AQ354" s="601">
        <v>0</v>
      </c>
      <c r="AR354" s="601">
        <v>0</v>
      </c>
      <c r="AS354" s="601">
        <v>0</v>
      </c>
      <c r="AT354" s="601">
        <v>0</v>
      </c>
      <c r="AU354" s="601">
        <v>0</v>
      </c>
      <c r="AV354" s="602">
        <v>0</v>
      </c>
      <c r="AW354" s="602">
        <v>0</v>
      </c>
      <c r="AX354" s="602">
        <v>0</v>
      </c>
      <c r="AY354" s="602">
        <v>0</v>
      </c>
      <c r="AZ354" s="602">
        <v>0</v>
      </c>
      <c r="BA354" s="602">
        <v>0</v>
      </c>
      <c r="BB354" s="707">
        <v>0</v>
      </c>
      <c r="BC354" s="602">
        <v>0</v>
      </c>
      <c r="BD354" s="602">
        <v>0</v>
      </c>
      <c r="BE354" s="602">
        <v>0</v>
      </c>
      <c r="BF354" s="602">
        <v>0</v>
      </c>
      <c r="BG354" s="602">
        <v>0</v>
      </c>
      <c r="BH354" s="602">
        <v>0</v>
      </c>
      <c r="BI354" s="602">
        <v>0</v>
      </c>
      <c r="BJ354" s="602">
        <v>0</v>
      </c>
      <c r="BK354" s="602">
        <v>0</v>
      </c>
      <c r="BL354" s="602">
        <v>0</v>
      </c>
      <c r="BM354" s="602">
        <v>0</v>
      </c>
      <c r="BN354" s="602">
        <v>0</v>
      </c>
      <c r="BO354" s="602">
        <v>0</v>
      </c>
      <c r="BP354" s="602">
        <v>0</v>
      </c>
      <c r="BQ354" s="602">
        <v>0</v>
      </c>
      <c r="BR354" s="602">
        <v>0</v>
      </c>
      <c r="BS354" s="602">
        <v>0</v>
      </c>
      <c r="BT354" s="602">
        <v>0</v>
      </c>
      <c r="BU354" s="707">
        <v>0</v>
      </c>
      <c r="BV354" s="602">
        <v>0</v>
      </c>
      <c r="BW354" s="602">
        <v>0</v>
      </c>
      <c r="BX354" s="602">
        <v>0</v>
      </c>
      <c r="BY354" s="602">
        <v>0</v>
      </c>
      <c r="BZ354" s="602">
        <v>0</v>
      </c>
      <c r="CA354" s="602">
        <v>65143.709999999992</v>
      </c>
      <c r="CB354" s="602">
        <v>35289.350000000006</v>
      </c>
      <c r="CC354" s="602">
        <v>0</v>
      </c>
      <c r="CD354" s="602">
        <v>0</v>
      </c>
      <c r="CE354" s="602">
        <v>0</v>
      </c>
      <c r="CF354" s="602">
        <v>0</v>
      </c>
      <c r="CG354" s="602">
        <v>0</v>
      </c>
      <c r="CH354" s="602">
        <v>0</v>
      </c>
      <c r="CI354" s="602">
        <v>0</v>
      </c>
      <c r="CJ354" s="602">
        <v>0</v>
      </c>
      <c r="CK354" s="602">
        <v>0</v>
      </c>
      <c r="CL354" s="602">
        <v>0</v>
      </c>
      <c r="CM354" s="602">
        <v>0</v>
      </c>
      <c r="CN354" s="707">
        <v>0</v>
      </c>
      <c r="CO354" s="602">
        <v>0</v>
      </c>
      <c r="CP354" s="602">
        <v>0</v>
      </c>
      <c r="CQ354" s="602">
        <v>0</v>
      </c>
      <c r="CR354" s="602">
        <v>0</v>
      </c>
      <c r="CS354" s="602">
        <v>0</v>
      </c>
      <c r="CT354" s="602">
        <v>0</v>
      </c>
      <c r="CU354" s="602">
        <v>0</v>
      </c>
      <c r="CV354" s="602">
        <v>0</v>
      </c>
      <c r="CW354" s="602">
        <v>0</v>
      </c>
      <c r="CX354" s="602">
        <v>0</v>
      </c>
      <c r="CY354" s="602">
        <v>0</v>
      </c>
      <c r="CZ354" s="602">
        <v>0</v>
      </c>
    </row>
    <row r="355" spans="1:104" x14ac:dyDescent="0.25">
      <c r="A355" s="183">
        <v>5273</v>
      </c>
      <c r="B355" s="183">
        <v>675931</v>
      </c>
      <c r="C355" s="27">
        <v>1025918</v>
      </c>
      <c r="D355" s="14">
        <v>1679986897</v>
      </c>
      <c r="F355" s="27" t="s">
        <v>1258</v>
      </c>
      <c r="G355" s="12" t="s">
        <v>352</v>
      </c>
      <c r="H355" s="27" t="s">
        <v>1428</v>
      </c>
      <c r="I355" s="12" t="s">
        <v>353</v>
      </c>
      <c r="J355" s="601">
        <v>22908.75</v>
      </c>
      <c r="K355" s="601">
        <v>23728.75</v>
      </c>
      <c r="L355" s="601">
        <v>24846</v>
      </c>
      <c r="M355" s="601">
        <v>24179.75</v>
      </c>
      <c r="N355" s="601">
        <v>23985</v>
      </c>
      <c r="O355" s="601">
        <v>23954.25</v>
      </c>
      <c r="P355" s="707">
        <v>23898.100000000002</v>
      </c>
      <c r="Q355" s="601">
        <v>0</v>
      </c>
      <c r="R355" s="601">
        <v>0</v>
      </c>
      <c r="S355" s="601">
        <v>0</v>
      </c>
      <c r="T355" s="601">
        <v>0</v>
      </c>
      <c r="U355" s="601">
        <v>0</v>
      </c>
      <c r="V355" s="601">
        <v>67857.01999999999</v>
      </c>
      <c r="W355" s="601">
        <v>68732.2</v>
      </c>
      <c r="X355" s="601">
        <v>0</v>
      </c>
      <c r="Y355" s="601">
        <v>0</v>
      </c>
      <c r="Z355" s="601">
        <v>0</v>
      </c>
      <c r="AA355" s="601">
        <v>0</v>
      </c>
      <c r="AB355" s="601">
        <v>0</v>
      </c>
      <c r="AC355" s="601">
        <v>0</v>
      </c>
      <c r="AD355" s="601">
        <v>0</v>
      </c>
      <c r="AE355" s="601">
        <v>0</v>
      </c>
      <c r="AF355" s="601">
        <v>0</v>
      </c>
      <c r="AG355" s="601">
        <v>0</v>
      </c>
      <c r="AH355" s="601">
        <v>0</v>
      </c>
      <c r="AI355" s="707">
        <v>0</v>
      </c>
      <c r="AJ355" s="601">
        <v>0</v>
      </c>
      <c r="AK355" s="601">
        <v>0</v>
      </c>
      <c r="AL355" s="601">
        <v>0</v>
      </c>
      <c r="AM355" s="601">
        <v>0</v>
      </c>
      <c r="AN355" s="601">
        <v>0</v>
      </c>
      <c r="AO355" s="601">
        <v>0</v>
      </c>
      <c r="AP355" s="601">
        <v>0</v>
      </c>
      <c r="AQ355" s="601">
        <v>0</v>
      </c>
      <c r="AR355" s="601">
        <v>0</v>
      </c>
      <c r="AS355" s="601">
        <v>0</v>
      </c>
      <c r="AT355" s="601">
        <v>0</v>
      </c>
      <c r="AU355" s="601">
        <v>0</v>
      </c>
      <c r="AV355" s="602">
        <v>0</v>
      </c>
      <c r="AW355" s="602">
        <v>0</v>
      </c>
      <c r="AX355" s="602">
        <v>0</v>
      </c>
      <c r="AY355" s="602">
        <v>0</v>
      </c>
      <c r="AZ355" s="602">
        <v>0</v>
      </c>
      <c r="BA355" s="602">
        <v>0</v>
      </c>
      <c r="BB355" s="707">
        <v>0</v>
      </c>
      <c r="BC355" s="602">
        <v>0</v>
      </c>
      <c r="BD355" s="602">
        <v>0</v>
      </c>
      <c r="BE355" s="602">
        <v>0</v>
      </c>
      <c r="BF355" s="602">
        <v>0</v>
      </c>
      <c r="BG355" s="602">
        <v>0</v>
      </c>
      <c r="BH355" s="602">
        <v>0</v>
      </c>
      <c r="BI355" s="602">
        <v>0</v>
      </c>
      <c r="BJ355" s="602">
        <v>0</v>
      </c>
      <c r="BK355" s="602">
        <v>0</v>
      </c>
      <c r="BL355" s="602">
        <v>0</v>
      </c>
      <c r="BM355" s="602">
        <v>0</v>
      </c>
      <c r="BN355" s="602">
        <v>0</v>
      </c>
      <c r="BO355" s="602">
        <v>25522.5</v>
      </c>
      <c r="BP355" s="602">
        <v>26209.25</v>
      </c>
      <c r="BQ355" s="602">
        <v>28044</v>
      </c>
      <c r="BR355" s="602">
        <v>27910.75</v>
      </c>
      <c r="BS355" s="602">
        <v>27849.25</v>
      </c>
      <c r="BT355" s="602">
        <v>27480.25</v>
      </c>
      <c r="BU355" s="707">
        <v>27317.600000000002</v>
      </c>
      <c r="BV355" s="602">
        <v>0</v>
      </c>
      <c r="BW355" s="602">
        <v>0</v>
      </c>
      <c r="BX355" s="602">
        <v>0</v>
      </c>
      <c r="BY355" s="602">
        <v>0</v>
      </c>
      <c r="BZ355" s="602">
        <v>0</v>
      </c>
      <c r="CA355" s="602">
        <v>75728.59</v>
      </c>
      <c r="CB355" s="602">
        <v>79330.09</v>
      </c>
      <c r="CC355" s="602">
        <v>0</v>
      </c>
      <c r="CD355" s="602">
        <v>0</v>
      </c>
      <c r="CE355" s="602">
        <v>0</v>
      </c>
      <c r="CF355" s="602">
        <v>0</v>
      </c>
      <c r="CG355" s="602">
        <v>0</v>
      </c>
      <c r="CH355" s="602">
        <v>0</v>
      </c>
      <c r="CI355" s="602">
        <v>0</v>
      </c>
      <c r="CJ355" s="602">
        <v>0</v>
      </c>
      <c r="CK355" s="602">
        <v>0</v>
      </c>
      <c r="CL355" s="602">
        <v>0</v>
      </c>
      <c r="CM355" s="602">
        <v>0</v>
      </c>
      <c r="CN355" s="707">
        <v>0</v>
      </c>
      <c r="CO355" s="602">
        <v>0</v>
      </c>
      <c r="CP355" s="602">
        <v>0</v>
      </c>
      <c r="CQ355" s="602">
        <v>0</v>
      </c>
      <c r="CR355" s="602">
        <v>0</v>
      </c>
      <c r="CS355" s="602">
        <v>0</v>
      </c>
      <c r="CT355" s="602">
        <v>0</v>
      </c>
      <c r="CU355" s="602">
        <v>0</v>
      </c>
      <c r="CV355" s="602">
        <v>0</v>
      </c>
      <c r="CW355" s="602">
        <v>0</v>
      </c>
      <c r="CX355" s="602">
        <v>0</v>
      </c>
      <c r="CY355" s="602">
        <v>0</v>
      </c>
      <c r="CZ355" s="602">
        <v>0</v>
      </c>
    </row>
    <row r="356" spans="1:104" x14ac:dyDescent="0.25">
      <c r="A356" s="183">
        <v>4815</v>
      </c>
      <c r="B356" s="183">
        <v>675932</v>
      </c>
      <c r="C356" s="27">
        <v>1026044</v>
      </c>
      <c r="D356" s="14">
        <v>1215925920</v>
      </c>
      <c r="F356" s="27" t="s">
        <v>1258</v>
      </c>
      <c r="G356" s="12" t="s">
        <v>833</v>
      </c>
      <c r="H356" s="27" t="s">
        <v>1420</v>
      </c>
      <c r="I356" s="12" t="s">
        <v>834</v>
      </c>
      <c r="J356" s="601">
        <v>17790.599999999999</v>
      </c>
      <c r="K356" s="601">
        <v>18427.400000000001</v>
      </c>
      <c r="L356" s="601">
        <v>19295.04</v>
      </c>
      <c r="M356" s="601">
        <v>18777.64</v>
      </c>
      <c r="N356" s="601">
        <v>18626.400000000001</v>
      </c>
      <c r="O356" s="601">
        <v>18602.52</v>
      </c>
      <c r="P356" s="707">
        <v>18561.439999999999</v>
      </c>
      <c r="Q356" s="601">
        <v>0</v>
      </c>
      <c r="R356" s="601">
        <v>0</v>
      </c>
      <c r="S356" s="601">
        <v>0</v>
      </c>
      <c r="T356" s="601">
        <v>0</v>
      </c>
      <c r="U356" s="601">
        <v>0</v>
      </c>
      <c r="V356" s="601">
        <v>29221.059999999998</v>
      </c>
      <c r="W356" s="601">
        <v>41105.42</v>
      </c>
      <c r="X356" s="601">
        <v>0</v>
      </c>
      <c r="Y356" s="601">
        <v>0</v>
      </c>
      <c r="Z356" s="601">
        <v>0</v>
      </c>
      <c r="AA356" s="601">
        <v>0</v>
      </c>
      <c r="AB356" s="601">
        <v>0</v>
      </c>
      <c r="AC356" s="601">
        <v>0</v>
      </c>
      <c r="AD356" s="601">
        <v>0</v>
      </c>
      <c r="AE356" s="601">
        <v>0</v>
      </c>
      <c r="AF356" s="601">
        <v>0</v>
      </c>
      <c r="AG356" s="601">
        <v>0</v>
      </c>
      <c r="AH356" s="601">
        <v>0</v>
      </c>
      <c r="AI356" s="707">
        <v>0</v>
      </c>
      <c r="AJ356" s="601">
        <v>0</v>
      </c>
      <c r="AK356" s="601">
        <v>0</v>
      </c>
      <c r="AL356" s="601">
        <v>0</v>
      </c>
      <c r="AM356" s="601">
        <v>0</v>
      </c>
      <c r="AN356" s="601">
        <v>0</v>
      </c>
      <c r="AO356" s="601">
        <v>0</v>
      </c>
      <c r="AP356" s="601">
        <v>0</v>
      </c>
      <c r="AQ356" s="601">
        <v>0</v>
      </c>
      <c r="AR356" s="601">
        <v>0</v>
      </c>
      <c r="AS356" s="601">
        <v>0</v>
      </c>
      <c r="AT356" s="601">
        <v>0</v>
      </c>
      <c r="AU356" s="601">
        <v>0</v>
      </c>
      <c r="AV356" s="602">
        <v>0</v>
      </c>
      <c r="AW356" s="602">
        <v>0</v>
      </c>
      <c r="AX356" s="602">
        <v>0</v>
      </c>
      <c r="AY356" s="602">
        <v>0</v>
      </c>
      <c r="AZ356" s="602">
        <v>0</v>
      </c>
      <c r="BA356" s="602">
        <v>0</v>
      </c>
      <c r="BB356" s="707">
        <v>0</v>
      </c>
      <c r="BC356" s="602">
        <v>0</v>
      </c>
      <c r="BD356" s="602">
        <v>0</v>
      </c>
      <c r="BE356" s="602">
        <v>0</v>
      </c>
      <c r="BF356" s="602">
        <v>0</v>
      </c>
      <c r="BG356" s="602">
        <v>0</v>
      </c>
      <c r="BH356" s="602">
        <v>0</v>
      </c>
      <c r="BI356" s="602">
        <v>0</v>
      </c>
      <c r="BJ356" s="602">
        <v>0</v>
      </c>
      <c r="BK356" s="602">
        <v>0</v>
      </c>
      <c r="BL356" s="602">
        <v>0</v>
      </c>
      <c r="BM356" s="602">
        <v>0</v>
      </c>
      <c r="BN356" s="602">
        <v>0</v>
      </c>
      <c r="BO356" s="602">
        <v>19820.400000000001</v>
      </c>
      <c r="BP356" s="602">
        <v>20353.72</v>
      </c>
      <c r="BQ356" s="602">
        <v>21778.560000000001</v>
      </c>
      <c r="BR356" s="602">
        <v>21675.08</v>
      </c>
      <c r="BS356" s="602">
        <v>21627.32</v>
      </c>
      <c r="BT356" s="602">
        <v>21340.760000000002</v>
      </c>
      <c r="BU356" s="707">
        <v>21217.360000000001</v>
      </c>
      <c r="BV356" s="602">
        <v>0</v>
      </c>
      <c r="BW356" s="602">
        <v>0</v>
      </c>
      <c r="BX356" s="602">
        <v>0</v>
      </c>
      <c r="BY356" s="602">
        <v>0</v>
      </c>
      <c r="BZ356" s="602">
        <v>0</v>
      </c>
      <c r="CA356" s="602">
        <v>32610.769999999993</v>
      </c>
      <c r="CB356" s="602">
        <v>47397.48</v>
      </c>
      <c r="CC356" s="602">
        <v>0</v>
      </c>
      <c r="CD356" s="602">
        <v>0</v>
      </c>
      <c r="CE356" s="602">
        <v>0</v>
      </c>
      <c r="CF356" s="602">
        <v>0</v>
      </c>
      <c r="CG356" s="602">
        <v>0</v>
      </c>
      <c r="CH356" s="602">
        <v>0</v>
      </c>
      <c r="CI356" s="602">
        <v>0</v>
      </c>
      <c r="CJ356" s="602">
        <v>0</v>
      </c>
      <c r="CK356" s="602">
        <v>0</v>
      </c>
      <c r="CL356" s="602">
        <v>0</v>
      </c>
      <c r="CM356" s="602">
        <v>0</v>
      </c>
      <c r="CN356" s="707">
        <v>0</v>
      </c>
      <c r="CO356" s="602">
        <v>0</v>
      </c>
      <c r="CP356" s="602">
        <v>0</v>
      </c>
      <c r="CQ356" s="602">
        <v>0</v>
      </c>
      <c r="CR356" s="602">
        <v>0</v>
      </c>
      <c r="CS356" s="602">
        <v>0</v>
      </c>
      <c r="CT356" s="602">
        <v>0</v>
      </c>
      <c r="CU356" s="602">
        <v>0</v>
      </c>
      <c r="CV356" s="602">
        <v>0</v>
      </c>
      <c r="CW356" s="602">
        <v>0</v>
      </c>
      <c r="CX356" s="602">
        <v>0</v>
      </c>
      <c r="CY356" s="602">
        <v>0</v>
      </c>
      <c r="CZ356" s="602">
        <v>0</v>
      </c>
    </row>
    <row r="357" spans="1:104" x14ac:dyDescent="0.25">
      <c r="A357" s="183">
        <v>4341</v>
      </c>
      <c r="B357" s="183">
        <v>675934</v>
      </c>
      <c r="C357" s="27">
        <v>1021370</v>
      </c>
      <c r="D357" s="14">
        <v>1194166132</v>
      </c>
      <c r="F357" s="27" t="s">
        <v>1293</v>
      </c>
      <c r="G357" s="12" t="s">
        <v>200</v>
      </c>
      <c r="H357" s="27" t="s">
        <v>1356</v>
      </c>
      <c r="I357" s="12" t="s">
        <v>201</v>
      </c>
      <c r="J357" s="601">
        <v>16561.349999999999</v>
      </c>
      <c r="K357" s="601">
        <v>17008.349999999999</v>
      </c>
      <c r="L357" s="601">
        <v>18130.32</v>
      </c>
      <c r="M357" s="601">
        <v>18300.179999999997</v>
      </c>
      <c r="N357" s="601">
        <v>18058.8</v>
      </c>
      <c r="O357" s="601">
        <v>18470.039999999997</v>
      </c>
      <c r="P357" s="707">
        <v>17766.400000000001</v>
      </c>
      <c r="Q357" s="601">
        <v>0</v>
      </c>
      <c r="R357" s="601">
        <v>0</v>
      </c>
      <c r="S357" s="601">
        <v>0</v>
      </c>
      <c r="T357" s="601">
        <v>0</v>
      </c>
      <c r="U357" s="601">
        <v>0</v>
      </c>
      <c r="V357" s="601">
        <v>38167.800000000003</v>
      </c>
      <c r="W357" s="601">
        <v>40712.220000000008</v>
      </c>
      <c r="X357" s="601">
        <v>0</v>
      </c>
      <c r="Y357" s="601">
        <v>0</v>
      </c>
      <c r="Z357" s="601">
        <v>0</v>
      </c>
      <c r="AA357" s="601">
        <v>0</v>
      </c>
      <c r="AB357" s="601">
        <v>0</v>
      </c>
      <c r="AC357" s="601">
        <v>7706.28</v>
      </c>
      <c r="AD357" s="601">
        <v>7750.98</v>
      </c>
      <c r="AE357" s="601">
        <v>8323.14</v>
      </c>
      <c r="AF357" s="601">
        <v>7992.36</v>
      </c>
      <c r="AG357" s="601">
        <v>7947.66</v>
      </c>
      <c r="AH357" s="601">
        <v>7764.3899999999994</v>
      </c>
      <c r="AI357" s="707">
        <v>7805.49</v>
      </c>
      <c r="AJ357" s="601">
        <v>0</v>
      </c>
      <c r="AK357" s="601">
        <v>0</v>
      </c>
      <c r="AL357" s="601">
        <v>0</v>
      </c>
      <c r="AM357" s="601">
        <v>0</v>
      </c>
      <c r="AN357" s="601">
        <v>0</v>
      </c>
      <c r="AO357" s="601">
        <v>17556</v>
      </c>
      <c r="AP357" s="601">
        <v>17602.440000000002</v>
      </c>
      <c r="AQ357" s="601">
        <v>0</v>
      </c>
      <c r="AR357" s="601">
        <v>0</v>
      </c>
      <c r="AS357" s="601">
        <v>0</v>
      </c>
      <c r="AT357" s="601">
        <v>0</v>
      </c>
      <c r="AU357" s="601">
        <v>0</v>
      </c>
      <c r="AV357" s="602">
        <v>0</v>
      </c>
      <c r="AW357" s="602">
        <v>0</v>
      </c>
      <c r="AX357" s="602">
        <v>0</v>
      </c>
      <c r="AY357" s="602">
        <v>0</v>
      </c>
      <c r="AZ357" s="602">
        <v>0</v>
      </c>
      <c r="BA357" s="602">
        <v>0</v>
      </c>
      <c r="BB357" s="707">
        <v>0</v>
      </c>
      <c r="BC357" s="602">
        <v>0</v>
      </c>
      <c r="BD357" s="602">
        <v>0</v>
      </c>
      <c r="BE357" s="602">
        <v>0</v>
      </c>
      <c r="BF357" s="602">
        <v>0</v>
      </c>
      <c r="BG357" s="602">
        <v>0</v>
      </c>
      <c r="BH357" s="602">
        <v>0</v>
      </c>
      <c r="BI357" s="602">
        <v>0</v>
      </c>
      <c r="BJ357" s="602">
        <v>0</v>
      </c>
      <c r="BK357" s="602">
        <v>0</v>
      </c>
      <c r="BL357" s="602">
        <v>0</v>
      </c>
      <c r="BM357" s="602">
        <v>0</v>
      </c>
      <c r="BN357" s="602">
        <v>0</v>
      </c>
      <c r="BO357" s="602">
        <v>0</v>
      </c>
      <c r="BP357" s="602">
        <v>0</v>
      </c>
      <c r="BQ357" s="602">
        <v>0</v>
      </c>
      <c r="BR357" s="602">
        <v>0</v>
      </c>
      <c r="BS357" s="602">
        <v>0</v>
      </c>
      <c r="BT357" s="602">
        <v>0</v>
      </c>
      <c r="BU357" s="707">
        <v>0</v>
      </c>
      <c r="BV357" s="602">
        <v>0</v>
      </c>
      <c r="BW357" s="602">
        <v>0</v>
      </c>
      <c r="BX357" s="602">
        <v>0</v>
      </c>
      <c r="BY357" s="602">
        <v>0</v>
      </c>
      <c r="BZ357" s="602">
        <v>0</v>
      </c>
      <c r="CA357" s="602">
        <v>0</v>
      </c>
      <c r="CB357" s="602">
        <v>0</v>
      </c>
      <c r="CC357" s="602">
        <v>0</v>
      </c>
      <c r="CD357" s="602">
        <v>0</v>
      </c>
      <c r="CE357" s="602">
        <v>0</v>
      </c>
      <c r="CF357" s="602">
        <v>0</v>
      </c>
      <c r="CG357" s="602">
        <v>0</v>
      </c>
      <c r="CH357" s="602">
        <v>0</v>
      </c>
      <c r="CI357" s="602">
        <v>0</v>
      </c>
      <c r="CJ357" s="602">
        <v>0</v>
      </c>
      <c r="CK357" s="602">
        <v>0</v>
      </c>
      <c r="CL357" s="602">
        <v>0</v>
      </c>
      <c r="CM357" s="602">
        <v>0</v>
      </c>
      <c r="CN357" s="707">
        <v>0</v>
      </c>
      <c r="CO357" s="602">
        <v>0</v>
      </c>
      <c r="CP357" s="602">
        <v>0</v>
      </c>
      <c r="CQ357" s="602">
        <v>0</v>
      </c>
      <c r="CR357" s="602">
        <v>0</v>
      </c>
      <c r="CS357" s="602">
        <v>0</v>
      </c>
      <c r="CT357" s="602">
        <v>0</v>
      </c>
      <c r="CU357" s="602">
        <v>0</v>
      </c>
      <c r="CV357" s="602">
        <v>0</v>
      </c>
      <c r="CW357" s="602">
        <v>0</v>
      </c>
      <c r="CX357" s="602">
        <v>0</v>
      </c>
      <c r="CY357" s="602">
        <v>0</v>
      </c>
      <c r="CZ357" s="602">
        <v>0</v>
      </c>
    </row>
    <row r="358" spans="1:104" x14ac:dyDescent="0.25">
      <c r="A358" s="183">
        <v>4553</v>
      </c>
      <c r="B358" s="183">
        <v>675936</v>
      </c>
      <c r="C358" s="27">
        <v>1021048</v>
      </c>
      <c r="D358" s="14">
        <v>1487992889</v>
      </c>
      <c r="F358" s="27" t="s">
        <v>1296</v>
      </c>
      <c r="G358" s="12" t="s">
        <v>720</v>
      </c>
      <c r="H358" s="27" t="s">
        <v>1387</v>
      </c>
      <c r="I358" s="12" t="s">
        <v>721</v>
      </c>
      <c r="J358" s="601">
        <v>0</v>
      </c>
      <c r="K358" s="601">
        <v>0</v>
      </c>
      <c r="L358" s="601">
        <v>0</v>
      </c>
      <c r="M358" s="601">
        <v>0</v>
      </c>
      <c r="N358" s="601">
        <v>0</v>
      </c>
      <c r="O358" s="601">
        <v>0</v>
      </c>
      <c r="P358" s="707">
        <v>0</v>
      </c>
      <c r="Q358" s="601">
        <v>0</v>
      </c>
      <c r="R358" s="601">
        <v>0</v>
      </c>
      <c r="S358" s="601">
        <v>0</v>
      </c>
      <c r="T358" s="601">
        <v>0</v>
      </c>
      <c r="U358" s="601">
        <v>0</v>
      </c>
      <c r="V358" s="601">
        <v>0</v>
      </c>
      <c r="W358" s="601">
        <v>0</v>
      </c>
      <c r="X358" s="601">
        <v>0</v>
      </c>
      <c r="Y358" s="601">
        <v>0</v>
      </c>
      <c r="Z358" s="601">
        <v>0</v>
      </c>
      <c r="AA358" s="601">
        <v>0</v>
      </c>
      <c r="AB358" s="601">
        <v>0</v>
      </c>
      <c r="AC358" s="601">
        <v>11529.089999999998</v>
      </c>
      <c r="AD358" s="601">
        <v>11567.249999999998</v>
      </c>
      <c r="AE358" s="601">
        <v>12301.83</v>
      </c>
      <c r="AF358" s="601">
        <v>12382.919999999998</v>
      </c>
      <c r="AG358" s="601">
        <v>12153.96</v>
      </c>
      <c r="AH358" s="601">
        <v>12130.109999999999</v>
      </c>
      <c r="AI358" s="707">
        <v>11917.89</v>
      </c>
      <c r="AJ358" s="601">
        <v>0</v>
      </c>
      <c r="AK358" s="601">
        <v>0</v>
      </c>
      <c r="AL358" s="601">
        <v>0</v>
      </c>
      <c r="AM358" s="601">
        <v>0</v>
      </c>
      <c r="AN358" s="601">
        <v>0</v>
      </c>
      <c r="AO358" s="601">
        <v>26196.13</v>
      </c>
      <c r="AP358" s="601">
        <v>27282.05</v>
      </c>
      <c r="AQ358" s="601">
        <v>0</v>
      </c>
      <c r="AR358" s="601">
        <v>0</v>
      </c>
      <c r="AS358" s="601">
        <v>0</v>
      </c>
      <c r="AT358" s="601">
        <v>0</v>
      </c>
      <c r="AU358" s="601">
        <v>0</v>
      </c>
      <c r="AV358" s="602">
        <v>0</v>
      </c>
      <c r="AW358" s="602">
        <v>0</v>
      </c>
      <c r="AX358" s="602">
        <v>0</v>
      </c>
      <c r="AY358" s="602">
        <v>0</v>
      </c>
      <c r="AZ358" s="602">
        <v>0</v>
      </c>
      <c r="BA358" s="602">
        <v>0</v>
      </c>
      <c r="BB358" s="707">
        <v>0</v>
      </c>
      <c r="BC358" s="602">
        <v>0</v>
      </c>
      <c r="BD358" s="602">
        <v>0</v>
      </c>
      <c r="BE358" s="602">
        <v>0</v>
      </c>
      <c r="BF358" s="602">
        <v>0</v>
      </c>
      <c r="BG358" s="602">
        <v>0</v>
      </c>
      <c r="BH358" s="602">
        <v>0</v>
      </c>
      <c r="BI358" s="602">
        <v>0</v>
      </c>
      <c r="BJ358" s="602">
        <v>0</v>
      </c>
      <c r="BK358" s="602">
        <v>0</v>
      </c>
      <c r="BL358" s="602">
        <v>0</v>
      </c>
      <c r="BM358" s="602">
        <v>0</v>
      </c>
      <c r="BN358" s="602">
        <v>0</v>
      </c>
      <c r="BO358" s="602">
        <v>0</v>
      </c>
      <c r="BP358" s="602">
        <v>0</v>
      </c>
      <c r="BQ358" s="602">
        <v>0</v>
      </c>
      <c r="BR358" s="602">
        <v>0</v>
      </c>
      <c r="BS358" s="602">
        <v>0</v>
      </c>
      <c r="BT358" s="602">
        <v>0</v>
      </c>
      <c r="BU358" s="707">
        <v>0</v>
      </c>
      <c r="BV358" s="602">
        <v>0</v>
      </c>
      <c r="BW358" s="602">
        <v>0</v>
      </c>
      <c r="BX358" s="602">
        <v>0</v>
      </c>
      <c r="BY358" s="602">
        <v>0</v>
      </c>
      <c r="BZ358" s="602">
        <v>0</v>
      </c>
      <c r="CA358" s="602">
        <v>0</v>
      </c>
      <c r="CB358" s="602">
        <v>0</v>
      </c>
      <c r="CC358" s="602">
        <v>0</v>
      </c>
      <c r="CD358" s="602">
        <v>0</v>
      </c>
      <c r="CE358" s="602">
        <v>0</v>
      </c>
      <c r="CF358" s="602">
        <v>0</v>
      </c>
      <c r="CG358" s="602">
        <v>0</v>
      </c>
      <c r="CH358" s="602">
        <v>15769.619999999999</v>
      </c>
      <c r="CI358" s="602">
        <v>16351.56</v>
      </c>
      <c r="CJ358" s="602">
        <v>17062.289999999997</v>
      </c>
      <c r="CK358" s="602">
        <v>17391.419999999998</v>
      </c>
      <c r="CL358" s="602">
        <v>17305.559999999998</v>
      </c>
      <c r="CM358" s="602">
        <v>17109.989999999998</v>
      </c>
      <c r="CN358" s="707">
        <v>16759.169999999998</v>
      </c>
      <c r="CO358" s="602">
        <v>0</v>
      </c>
      <c r="CP358" s="602">
        <v>0</v>
      </c>
      <c r="CQ358" s="602">
        <v>0</v>
      </c>
      <c r="CR358" s="602">
        <v>0</v>
      </c>
      <c r="CS358" s="602">
        <v>0</v>
      </c>
      <c r="CT358" s="602">
        <v>36397.829999999994</v>
      </c>
      <c r="CU358" s="602">
        <v>38548.069999999992</v>
      </c>
      <c r="CV358" s="602">
        <v>0</v>
      </c>
      <c r="CW358" s="602">
        <v>0</v>
      </c>
      <c r="CX358" s="602">
        <v>0</v>
      </c>
      <c r="CY358" s="602">
        <v>0</v>
      </c>
      <c r="CZ358" s="602">
        <v>0</v>
      </c>
    </row>
    <row r="359" spans="1:104" x14ac:dyDescent="0.25">
      <c r="A359" s="183">
        <v>4468</v>
      </c>
      <c r="B359" s="183">
        <v>675942</v>
      </c>
      <c r="C359" s="27">
        <v>1027527</v>
      </c>
      <c r="D359" s="14">
        <v>1063871382</v>
      </c>
      <c r="F359" s="27" t="s">
        <v>1297</v>
      </c>
      <c r="G359" s="12" t="s">
        <v>684</v>
      </c>
      <c r="H359" s="27" t="s">
        <v>1406</v>
      </c>
      <c r="I359" s="12" t="s">
        <v>685</v>
      </c>
      <c r="J359" s="601">
        <v>14752.529999999999</v>
      </c>
      <c r="K359" s="601">
        <v>14647.23</v>
      </c>
      <c r="L359" s="601">
        <v>15552.809999999998</v>
      </c>
      <c r="M359" s="601">
        <v>15500.16</v>
      </c>
      <c r="N359" s="601">
        <v>15257.97</v>
      </c>
      <c r="O359" s="601">
        <v>14636.699999999999</v>
      </c>
      <c r="P359" s="707">
        <v>14831.13</v>
      </c>
      <c r="Q359" s="601">
        <v>0</v>
      </c>
      <c r="R359" s="601">
        <v>0</v>
      </c>
      <c r="S359" s="601">
        <v>0</v>
      </c>
      <c r="T359" s="601">
        <v>0</v>
      </c>
      <c r="U359" s="601">
        <v>0</v>
      </c>
      <c r="V359" s="601">
        <v>33127.440000000002</v>
      </c>
      <c r="W359" s="601">
        <v>33659.360000000001</v>
      </c>
      <c r="X359" s="601">
        <v>0</v>
      </c>
      <c r="Y359" s="601">
        <v>0</v>
      </c>
      <c r="Z359" s="601">
        <v>0</v>
      </c>
      <c r="AA359" s="601">
        <v>0</v>
      </c>
      <c r="AB359" s="601">
        <v>0</v>
      </c>
      <c r="AC359" s="601">
        <v>0</v>
      </c>
      <c r="AD359" s="601">
        <v>0</v>
      </c>
      <c r="AE359" s="601">
        <v>0</v>
      </c>
      <c r="AF359" s="601">
        <v>0</v>
      </c>
      <c r="AG359" s="601">
        <v>0</v>
      </c>
      <c r="AH359" s="601">
        <v>0</v>
      </c>
      <c r="AI359" s="707">
        <v>0</v>
      </c>
      <c r="AJ359" s="601">
        <v>0</v>
      </c>
      <c r="AK359" s="601">
        <v>0</v>
      </c>
      <c r="AL359" s="601">
        <v>0</v>
      </c>
      <c r="AM359" s="601">
        <v>0</v>
      </c>
      <c r="AN359" s="601">
        <v>0</v>
      </c>
      <c r="AO359" s="601">
        <v>0</v>
      </c>
      <c r="AP359" s="601">
        <v>0</v>
      </c>
      <c r="AQ359" s="601">
        <v>0</v>
      </c>
      <c r="AR359" s="601">
        <v>0</v>
      </c>
      <c r="AS359" s="601">
        <v>0</v>
      </c>
      <c r="AT359" s="601">
        <v>0</v>
      </c>
      <c r="AU359" s="601">
        <v>0</v>
      </c>
      <c r="AV359" s="602">
        <v>0</v>
      </c>
      <c r="AW359" s="602">
        <v>0</v>
      </c>
      <c r="AX359" s="602">
        <v>0</v>
      </c>
      <c r="AY359" s="602">
        <v>0</v>
      </c>
      <c r="AZ359" s="602">
        <v>0</v>
      </c>
      <c r="BA359" s="602">
        <v>0</v>
      </c>
      <c r="BB359" s="707">
        <v>0</v>
      </c>
      <c r="BC359" s="602">
        <v>0</v>
      </c>
      <c r="BD359" s="602">
        <v>0</v>
      </c>
      <c r="BE359" s="602">
        <v>0</v>
      </c>
      <c r="BF359" s="602">
        <v>0</v>
      </c>
      <c r="BG359" s="602">
        <v>0</v>
      </c>
      <c r="BH359" s="602">
        <v>0</v>
      </c>
      <c r="BI359" s="602">
        <v>0</v>
      </c>
      <c r="BJ359" s="602">
        <v>0</v>
      </c>
      <c r="BK359" s="602">
        <v>0</v>
      </c>
      <c r="BL359" s="602">
        <v>0</v>
      </c>
      <c r="BM359" s="602">
        <v>0</v>
      </c>
      <c r="BN359" s="602">
        <v>0</v>
      </c>
      <c r="BO359" s="602">
        <v>0</v>
      </c>
      <c r="BP359" s="602">
        <v>0</v>
      </c>
      <c r="BQ359" s="602">
        <v>0</v>
      </c>
      <c r="BR359" s="602">
        <v>0</v>
      </c>
      <c r="BS359" s="602">
        <v>0</v>
      </c>
      <c r="BT359" s="602">
        <v>0</v>
      </c>
      <c r="BU359" s="707">
        <v>0</v>
      </c>
      <c r="BV359" s="602">
        <v>0</v>
      </c>
      <c r="BW359" s="602">
        <v>0</v>
      </c>
      <c r="BX359" s="602">
        <v>0</v>
      </c>
      <c r="BY359" s="602">
        <v>0</v>
      </c>
      <c r="BZ359" s="602">
        <v>0</v>
      </c>
      <c r="CA359" s="602">
        <v>0</v>
      </c>
      <c r="CB359" s="602">
        <v>0</v>
      </c>
      <c r="CC359" s="602">
        <v>0</v>
      </c>
      <c r="CD359" s="602">
        <v>0</v>
      </c>
      <c r="CE359" s="602">
        <v>0</v>
      </c>
      <c r="CF359" s="602">
        <v>0</v>
      </c>
      <c r="CG359" s="602">
        <v>0</v>
      </c>
      <c r="CH359" s="602">
        <v>18153.719999999998</v>
      </c>
      <c r="CI359" s="602">
        <v>18153.719999999998</v>
      </c>
      <c r="CJ359" s="602">
        <v>19606.859999999997</v>
      </c>
      <c r="CK359" s="602">
        <v>19733.219999999998</v>
      </c>
      <c r="CL359" s="602">
        <v>19891.169999999998</v>
      </c>
      <c r="CM359" s="602">
        <v>19080.359999999997</v>
      </c>
      <c r="CN359" s="707">
        <v>19435.98</v>
      </c>
      <c r="CO359" s="602">
        <v>0</v>
      </c>
      <c r="CP359" s="602">
        <v>0</v>
      </c>
      <c r="CQ359" s="602">
        <v>0</v>
      </c>
      <c r="CR359" s="602">
        <v>0</v>
      </c>
      <c r="CS359" s="602">
        <v>0</v>
      </c>
      <c r="CT359" s="602">
        <v>41205.599999999999</v>
      </c>
      <c r="CU359" s="602">
        <v>43528.899999999994</v>
      </c>
      <c r="CV359" s="602">
        <v>0</v>
      </c>
      <c r="CW359" s="602">
        <v>0</v>
      </c>
      <c r="CX359" s="602">
        <v>0</v>
      </c>
      <c r="CY359" s="602">
        <v>0</v>
      </c>
      <c r="CZ359" s="602">
        <v>0</v>
      </c>
    </row>
    <row r="360" spans="1:104" x14ac:dyDescent="0.25">
      <c r="A360" s="183">
        <v>5242</v>
      </c>
      <c r="B360" s="183">
        <v>675943</v>
      </c>
      <c r="C360" s="27">
        <v>1020778</v>
      </c>
      <c r="D360" s="14">
        <v>1447507082</v>
      </c>
      <c r="F360" s="27" t="s">
        <v>1297</v>
      </c>
      <c r="G360" s="12" t="s">
        <v>1051</v>
      </c>
      <c r="H360" s="27" t="s">
        <v>1295</v>
      </c>
      <c r="I360" s="12" t="s">
        <v>1052</v>
      </c>
      <c r="J360" s="601">
        <v>20132.37</v>
      </c>
      <c r="K360" s="601">
        <v>19988.669999999998</v>
      </c>
      <c r="L360" s="601">
        <v>21224.489999999998</v>
      </c>
      <c r="M360" s="601">
        <v>21152.639999999999</v>
      </c>
      <c r="N360" s="601">
        <v>20822.129999999997</v>
      </c>
      <c r="O360" s="601">
        <v>19974.299999999996</v>
      </c>
      <c r="P360" s="707">
        <v>20237.169999999998</v>
      </c>
      <c r="Q360" s="601">
        <v>0</v>
      </c>
      <c r="R360" s="601">
        <v>0</v>
      </c>
      <c r="S360" s="601">
        <v>0</v>
      </c>
      <c r="T360" s="601">
        <v>0</v>
      </c>
      <c r="U360" s="601">
        <v>0</v>
      </c>
      <c r="V360" s="601">
        <v>58143.779999999992</v>
      </c>
      <c r="W360" s="601">
        <v>59004.219999999994</v>
      </c>
      <c r="X360" s="601">
        <v>0</v>
      </c>
      <c r="Y360" s="601">
        <v>0</v>
      </c>
      <c r="Z360" s="601">
        <v>0</v>
      </c>
      <c r="AA360" s="601">
        <v>0</v>
      </c>
      <c r="AB360" s="601">
        <v>0</v>
      </c>
      <c r="AC360" s="601">
        <v>0</v>
      </c>
      <c r="AD360" s="601">
        <v>0</v>
      </c>
      <c r="AE360" s="601">
        <v>0</v>
      </c>
      <c r="AF360" s="601">
        <v>0</v>
      </c>
      <c r="AG360" s="601">
        <v>0</v>
      </c>
      <c r="AH360" s="601">
        <v>0</v>
      </c>
      <c r="AI360" s="707">
        <v>0</v>
      </c>
      <c r="AJ360" s="601">
        <v>0</v>
      </c>
      <c r="AK360" s="601">
        <v>0</v>
      </c>
      <c r="AL360" s="601">
        <v>0</v>
      </c>
      <c r="AM360" s="601">
        <v>0</v>
      </c>
      <c r="AN360" s="601">
        <v>0</v>
      </c>
      <c r="AO360" s="601">
        <v>0</v>
      </c>
      <c r="AP360" s="601">
        <v>0</v>
      </c>
      <c r="AQ360" s="601">
        <v>0</v>
      </c>
      <c r="AR360" s="601">
        <v>0</v>
      </c>
      <c r="AS360" s="601">
        <v>0</v>
      </c>
      <c r="AT360" s="601">
        <v>0</v>
      </c>
      <c r="AU360" s="601">
        <v>0</v>
      </c>
      <c r="AV360" s="602">
        <v>0</v>
      </c>
      <c r="AW360" s="602">
        <v>0</v>
      </c>
      <c r="AX360" s="602">
        <v>0</v>
      </c>
      <c r="AY360" s="602">
        <v>0</v>
      </c>
      <c r="AZ360" s="602">
        <v>0</v>
      </c>
      <c r="BA360" s="602">
        <v>0</v>
      </c>
      <c r="BB360" s="707">
        <v>0</v>
      </c>
      <c r="BC360" s="602">
        <v>0</v>
      </c>
      <c r="BD360" s="602">
        <v>0</v>
      </c>
      <c r="BE360" s="602">
        <v>0</v>
      </c>
      <c r="BF360" s="602">
        <v>0</v>
      </c>
      <c r="BG360" s="602">
        <v>0</v>
      </c>
      <c r="BH360" s="602">
        <v>0</v>
      </c>
      <c r="BI360" s="602">
        <v>0</v>
      </c>
      <c r="BJ360" s="602">
        <v>0</v>
      </c>
      <c r="BK360" s="602">
        <v>0</v>
      </c>
      <c r="BL360" s="602">
        <v>0</v>
      </c>
      <c r="BM360" s="602">
        <v>0</v>
      </c>
      <c r="BN360" s="602">
        <v>0</v>
      </c>
      <c r="BO360" s="602">
        <v>0</v>
      </c>
      <c r="BP360" s="602">
        <v>0</v>
      </c>
      <c r="BQ360" s="602">
        <v>0</v>
      </c>
      <c r="BR360" s="602">
        <v>0</v>
      </c>
      <c r="BS360" s="602">
        <v>0</v>
      </c>
      <c r="BT360" s="602">
        <v>0</v>
      </c>
      <c r="BU360" s="707">
        <v>0</v>
      </c>
      <c r="BV360" s="602">
        <v>0</v>
      </c>
      <c r="BW360" s="602">
        <v>0</v>
      </c>
      <c r="BX360" s="602">
        <v>0</v>
      </c>
      <c r="BY360" s="602">
        <v>0</v>
      </c>
      <c r="BZ360" s="602">
        <v>0</v>
      </c>
      <c r="CA360" s="602">
        <v>0</v>
      </c>
      <c r="CB360" s="602">
        <v>0</v>
      </c>
      <c r="CC360" s="602">
        <v>0</v>
      </c>
      <c r="CD360" s="602">
        <v>0</v>
      </c>
      <c r="CE360" s="602">
        <v>0</v>
      </c>
      <c r="CF360" s="602">
        <v>0</v>
      </c>
      <c r="CG360" s="602">
        <v>0</v>
      </c>
      <c r="CH360" s="602">
        <v>24773.879999999997</v>
      </c>
      <c r="CI360" s="602">
        <v>24773.88</v>
      </c>
      <c r="CJ360" s="602">
        <v>26756.94</v>
      </c>
      <c r="CK360" s="602">
        <v>26929.38</v>
      </c>
      <c r="CL360" s="602">
        <v>27144.929999999997</v>
      </c>
      <c r="CM360" s="602">
        <v>26038.44</v>
      </c>
      <c r="CN360" s="707">
        <v>26520.52</v>
      </c>
      <c r="CO360" s="602">
        <v>0</v>
      </c>
      <c r="CP360" s="602">
        <v>0</v>
      </c>
      <c r="CQ360" s="602">
        <v>0</v>
      </c>
      <c r="CR360" s="602">
        <v>0</v>
      </c>
      <c r="CS360" s="602">
        <v>0</v>
      </c>
      <c r="CT360" s="602">
        <v>72322.2</v>
      </c>
      <c r="CU360" s="602">
        <v>76305.159999999989</v>
      </c>
      <c r="CV360" s="602">
        <v>0</v>
      </c>
      <c r="CW360" s="602">
        <v>0</v>
      </c>
      <c r="CX360" s="602">
        <v>0</v>
      </c>
      <c r="CY360" s="602">
        <v>0</v>
      </c>
      <c r="CZ360" s="602">
        <v>0</v>
      </c>
    </row>
    <row r="361" spans="1:104" x14ac:dyDescent="0.25">
      <c r="A361" s="183">
        <v>5299</v>
      </c>
      <c r="B361" s="183">
        <v>675947</v>
      </c>
      <c r="C361" s="27">
        <v>1026693</v>
      </c>
      <c r="D361" s="14">
        <v>1780073056</v>
      </c>
      <c r="F361" s="27" t="s">
        <v>1267</v>
      </c>
      <c r="G361" s="12" t="s">
        <v>1077</v>
      </c>
      <c r="H361" s="27" t="s">
        <v>1268</v>
      </c>
      <c r="I361" s="12" t="s">
        <v>1078</v>
      </c>
      <c r="J361" s="601">
        <v>8307</v>
      </c>
      <c r="K361" s="601">
        <v>8596.6799999999985</v>
      </c>
      <c r="L361" s="601">
        <v>8554.08</v>
      </c>
      <c r="M361" s="601">
        <v>8630.76</v>
      </c>
      <c r="N361" s="601">
        <v>9056.76</v>
      </c>
      <c r="O361" s="601">
        <v>8494.44</v>
      </c>
      <c r="P361" s="707">
        <v>7865.64</v>
      </c>
      <c r="Q361" s="601">
        <v>0</v>
      </c>
      <c r="R361" s="601">
        <v>0</v>
      </c>
      <c r="S361" s="601">
        <v>0</v>
      </c>
      <c r="T361" s="601">
        <v>0</v>
      </c>
      <c r="U361" s="601">
        <v>0</v>
      </c>
      <c r="V361" s="601">
        <v>18794.52</v>
      </c>
      <c r="W361" s="601">
        <v>24685.579999999998</v>
      </c>
      <c r="X361" s="601">
        <v>0</v>
      </c>
      <c r="Y361" s="601">
        <v>0</v>
      </c>
      <c r="Z361" s="601">
        <v>0</v>
      </c>
      <c r="AA361" s="601">
        <v>0</v>
      </c>
      <c r="AB361" s="601">
        <v>0</v>
      </c>
      <c r="AC361" s="601">
        <v>0</v>
      </c>
      <c r="AD361" s="601">
        <v>0</v>
      </c>
      <c r="AE361" s="601">
        <v>0</v>
      </c>
      <c r="AF361" s="601">
        <v>0</v>
      </c>
      <c r="AG361" s="601">
        <v>0</v>
      </c>
      <c r="AH361" s="601">
        <v>0</v>
      </c>
      <c r="AI361" s="707">
        <v>0</v>
      </c>
      <c r="AJ361" s="601">
        <v>0</v>
      </c>
      <c r="AK361" s="601">
        <v>0</v>
      </c>
      <c r="AL361" s="601">
        <v>0</v>
      </c>
      <c r="AM361" s="601">
        <v>0</v>
      </c>
      <c r="AN361" s="601">
        <v>0</v>
      </c>
      <c r="AO361" s="601">
        <v>0</v>
      </c>
      <c r="AP361" s="601">
        <v>0</v>
      </c>
      <c r="AQ361" s="601">
        <v>0</v>
      </c>
      <c r="AR361" s="601">
        <v>0</v>
      </c>
      <c r="AS361" s="601">
        <v>0</v>
      </c>
      <c r="AT361" s="601">
        <v>0</v>
      </c>
      <c r="AU361" s="601">
        <v>0</v>
      </c>
      <c r="AV361" s="602">
        <v>11024.88</v>
      </c>
      <c r="AW361" s="602">
        <v>11212.32</v>
      </c>
      <c r="AX361" s="602">
        <v>11706.48</v>
      </c>
      <c r="AY361" s="602">
        <v>12013.2</v>
      </c>
      <c r="AZ361" s="602">
        <v>11876.88</v>
      </c>
      <c r="BA361" s="602">
        <v>11365.68</v>
      </c>
      <c r="BB361" s="707">
        <v>11211.28</v>
      </c>
      <c r="BC361" s="602">
        <v>0</v>
      </c>
      <c r="BD361" s="602">
        <v>0</v>
      </c>
      <c r="BE361" s="602">
        <v>0</v>
      </c>
      <c r="BF361" s="602">
        <v>0</v>
      </c>
      <c r="BG361" s="602">
        <v>0</v>
      </c>
      <c r="BH361" s="602">
        <v>25059.359999999997</v>
      </c>
      <c r="BI361" s="602">
        <v>33320.569999999992</v>
      </c>
      <c r="BJ361" s="602">
        <v>0</v>
      </c>
      <c r="BK361" s="602">
        <v>0</v>
      </c>
      <c r="BL361" s="602">
        <v>0</v>
      </c>
      <c r="BM361" s="602">
        <v>0</v>
      </c>
      <c r="BN361" s="602">
        <v>0</v>
      </c>
      <c r="BO361" s="602">
        <v>15727.92</v>
      </c>
      <c r="BP361" s="602">
        <v>16648.079999999998</v>
      </c>
      <c r="BQ361" s="602">
        <v>18096.48</v>
      </c>
      <c r="BR361" s="602">
        <v>18692.879999999997</v>
      </c>
      <c r="BS361" s="602">
        <v>17661.96</v>
      </c>
      <c r="BT361" s="602">
        <v>18505.439999999999</v>
      </c>
      <c r="BU361" s="707">
        <v>17961.72</v>
      </c>
      <c r="BV361" s="602">
        <v>0</v>
      </c>
      <c r="BW361" s="602">
        <v>0</v>
      </c>
      <c r="BX361" s="602">
        <v>0</v>
      </c>
      <c r="BY361" s="602">
        <v>0</v>
      </c>
      <c r="BZ361" s="602">
        <v>0</v>
      </c>
      <c r="CA361" s="602">
        <v>37261.96</v>
      </c>
      <c r="CB361" s="602">
        <v>51739.340000000004</v>
      </c>
      <c r="CC361" s="602">
        <v>0</v>
      </c>
      <c r="CD361" s="602">
        <v>0</v>
      </c>
      <c r="CE361" s="602">
        <v>0</v>
      </c>
      <c r="CF361" s="602">
        <v>0</v>
      </c>
      <c r="CG361" s="602">
        <v>0</v>
      </c>
      <c r="CH361" s="602">
        <v>0</v>
      </c>
      <c r="CI361" s="602">
        <v>0</v>
      </c>
      <c r="CJ361" s="602">
        <v>0</v>
      </c>
      <c r="CK361" s="602">
        <v>0</v>
      </c>
      <c r="CL361" s="602">
        <v>0</v>
      </c>
      <c r="CM361" s="602">
        <v>0</v>
      </c>
      <c r="CN361" s="707">
        <v>0</v>
      </c>
      <c r="CO361" s="602">
        <v>0</v>
      </c>
      <c r="CP361" s="602">
        <v>0</v>
      </c>
      <c r="CQ361" s="602">
        <v>0</v>
      </c>
      <c r="CR361" s="602">
        <v>0</v>
      </c>
      <c r="CS361" s="602">
        <v>0</v>
      </c>
      <c r="CT361" s="602">
        <v>0</v>
      </c>
      <c r="CU361" s="602">
        <v>0</v>
      </c>
      <c r="CV361" s="602">
        <v>0</v>
      </c>
      <c r="CW361" s="602">
        <v>0</v>
      </c>
      <c r="CX361" s="602">
        <v>0</v>
      </c>
      <c r="CY361" s="602">
        <v>0</v>
      </c>
      <c r="CZ361" s="602">
        <v>0</v>
      </c>
    </row>
    <row r="362" spans="1:104" x14ac:dyDescent="0.25">
      <c r="A362" s="183">
        <v>4970</v>
      </c>
      <c r="B362" s="183">
        <v>675956</v>
      </c>
      <c r="C362" s="27">
        <v>1026704</v>
      </c>
      <c r="D362" s="14">
        <v>1851629430</v>
      </c>
      <c r="F362" s="27" t="s">
        <v>1297</v>
      </c>
      <c r="G362" s="12" t="s">
        <v>306</v>
      </c>
      <c r="H362" s="27" t="s">
        <v>1349</v>
      </c>
      <c r="I362" s="12" t="s">
        <v>307</v>
      </c>
      <c r="J362" s="601">
        <v>34142.370000000003</v>
      </c>
      <c r="K362" s="601">
        <v>33898.67</v>
      </c>
      <c r="L362" s="601">
        <v>35994.490000000005</v>
      </c>
      <c r="M362" s="601">
        <v>35872.639999999999</v>
      </c>
      <c r="N362" s="601">
        <v>35312.130000000005</v>
      </c>
      <c r="O362" s="601">
        <v>33874.300000000003</v>
      </c>
      <c r="P362" s="707">
        <v>34299.57</v>
      </c>
      <c r="Q362" s="601">
        <v>0</v>
      </c>
      <c r="R362" s="601">
        <v>0</v>
      </c>
      <c r="S362" s="601">
        <v>0</v>
      </c>
      <c r="T362" s="601">
        <v>0</v>
      </c>
      <c r="U362" s="601">
        <v>0</v>
      </c>
      <c r="V362" s="601">
        <v>98613.900000000009</v>
      </c>
      <c r="W362" s="601">
        <v>100037.3</v>
      </c>
      <c r="X362" s="601">
        <v>0</v>
      </c>
      <c r="Y362" s="601">
        <v>0</v>
      </c>
      <c r="Z362" s="601">
        <v>0</v>
      </c>
      <c r="AA362" s="601">
        <v>0</v>
      </c>
      <c r="AB362" s="601">
        <v>0</v>
      </c>
      <c r="AC362" s="601">
        <v>0</v>
      </c>
      <c r="AD362" s="601">
        <v>0</v>
      </c>
      <c r="AE362" s="601">
        <v>0</v>
      </c>
      <c r="AF362" s="601">
        <v>0</v>
      </c>
      <c r="AG362" s="601">
        <v>0</v>
      </c>
      <c r="AH362" s="601">
        <v>0</v>
      </c>
      <c r="AI362" s="707">
        <v>0</v>
      </c>
      <c r="AJ362" s="601">
        <v>0</v>
      </c>
      <c r="AK362" s="601">
        <v>0</v>
      </c>
      <c r="AL362" s="601">
        <v>0</v>
      </c>
      <c r="AM362" s="601">
        <v>0</v>
      </c>
      <c r="AN362" s="601">
        <v>0</v>
      </c>
      <c r="AO362" s="601">
        <v>0</v>
      </c>
      <c r="AP362" s="601">
        <v>0</v>
      </c>
      <c r="AQ362" s="601">
        <v>0</v>
      </c>
      <c r="AR362" s="601">
        <v>0</v>
      </c>
      <c r="AS362" s="601">
        <v>0</v>
      </c>
      <c r="AT362" s="601">
        <v>0</v>
      </c>
      <c r="AU362" s="601">
        <v>0</v>
      </c>
      <c r="AV362" s="602">
        <v>0</v>
      </c>
      <c r="AW362" s="602">
        <v>0</v>
      </c>
      <c r="AX362" s="602">
        <v>0</v>
      </c>
      <c r="AY362" s="602">
        <v>0</v>
      </c>
      <c r="AZ362" s="602">
        <v>0</v>
      </c>
      <c r="BA362" s="602">
        <v>0</v>
      </c>
      <c r="BB362" s="707">
        <v>0</v>
      </c>
      <c r="BC362" s="602">
        <v>0</v>
      </c>
      <c r="BD362" s="602">
        <v>0</v>
      </c>
      <c r="BE362" s="602">
        <v>0</v>
      </c>
      <c r="BF362" s="602">
        <v>0</v>
      </c>
      <c r="BG362" s="602">
        <v>0</v>
      </c>
      <c r="BH362" s="602">
        <v>0</v>
      </c>
      <c r="BI362" s="602">
        <v>0</v>
      </c>
      <c r="BJ362" s="602">
        <v>0</v>
      </c>
      <c r="BK362" s="602">
        <v>0</v>
      </c>
      <c r="BL362" s="602">
        <v>0</v>
      </c>
      <c r="BM362" s="602">
        <v>0</v>
      </c>
      <c r="BN362" s="602">
        <v>0</v>
      </c>
      <c r="BO362" s="602">
        <v>0</v>
      </c>
      <c r="BP362" s="602">
        <v>0</v>
      </c>
      <c r="BQ362" s="602">
        <v>0</v>
      </c>
      <c r="BR362" s="602">
        <v>0</v>
      </c>
      <c r="BS362" s="602">
        <v>0</v>
      </c>
      <c r="BT362" s="602">
        <v>0</v>
      </c>
      <c r="BU362" s="707">
        <v>0</v>
      </c>
      <c r="BV362" s="602">
        <v>0</v>
      </c>
      <c r="BW362" s="602">
        <v>0</v>
      </c>
      <c r="BX362" s="602">
        <v>0</v>
      </c>
      <c r="BY362" s="602">
        <v>0</v>
      </c>
      <c r="BZ362" s="602">
        <v>0</v>
      </c>
      <c r="CA362" s="602">
        <v>0</v>
      </c>
      <c r="CB362" s="602">
        <v>0</v>
      </c>
      <c r="CC362" s="602">
        <v>0</v>
      </c>
      <c r="CD362" s="602">
        <v>0</v>
      </c>
      <c r="CE362" s="602">
        <v>0</v>
      </c>
      <c r="CF362" s="602">
        <v>0</v>
      </c>
      <c r="CG362" s="602">
        <v>0</v>
      </c>
      <c r="CH362" s="602">
        <v>42013.880000000005</v>
      </c>
      <c r="CI362" s="602">
        <v>42013.880000000005</v>
      </c>
      <c r="CJ362" s="602">
        <v>45376.94</v>
      </c>
      <c r="CK362" s="602">
        <v>45669.380000000005</v>
      </c>
      <c r="CL362" s="602">
        <v>46034.93</v>
      </c>
      <c r="CM362" s="602">
        <v>44158.44</v>
      </c>
      <c r="CN362" s="707">
        <v>44949.119999999995</v>
      </c>
      <c r="CO362" s="602">
        <v>0</v>
      </c>
      <c r="CP362" s="602">
        <v>0</v>
      </c>
      <c r="CQ362" s="602">
        <v>0</v>
      </c>
      <c r="CR362" s="602">
        <v>0</v>
      </c>
      <c r="CS362" s="602">
        <v>0</v>
      </c>
      <c r="CT362" s="602">
        <v>122661</v>
      </c>
      <c r="CU362" s="602">
        <v>129369.67999999998</v>
      </c>
      <c r="CV362" s="602">
        <v>0</v>
      </c>
      <c r="CW362" s="602">
        <v>0</v>
      </c>
      <c r="CX362" s="602">
        <v>0</v>
      </c>
      <c r="CY362" s="602">
        <v>0</v>
      </c>
      <c r="CZ362" s="602">
        <v>0</v>
      </c>
    </row>
    <row r="363" spans="1:104" x14ac:dyDescent="0.25">
      <c r="A363" s="183">
        <v>5253</v>
      </c>
      <c r="B363" s="183">
        <v>675962</v>
      </c>
      <c r="C363" s="27">
        <v>1026683</v>
      </c>
      <c r="D363" s="14">
        <v>1639314560</v>
      </c>
      <c r="F363" s="27" t="s">
        <v>1296</v>
      </c>
      <c r="G363" s="12" t="s">
        <v>1061</v>
      </c>
      <c r="H363" s="27" t="s">
        <v>1371</v>
      </c>
      <c r="I363" s="12" t="s">
        <v>1062</v>
      </c>
      <c r="J363" s="601">
        <v>0</v>
      </c>
      <c r="K363" s="601">
        <v>0</v>
      </c>
      <c r="L363" s="601">
        <v>0</v>
      </c>
      <c r="M363" s="601">
        <v>0</v>
      </c>
      <c r="N363" s="601">
        <v>0</v>
      </c>
      <c r="O363" s="601">
        <v>0</v>
      </c>
      <c r="P363" s="707">
        <v>0</v>
      </c>
      <c r="Q363" s="601">
        <v>0</v>
      </c>
      <c r="R363" s="601">
        <v>0</v>
      </c>
      <c r="S363" s="601">
        <v>0</v>
      </c>
      <c r="T363" s="601">
        <v>0</v>
      </c>
      <c r="U363" s="601">
        <v>0</v>
      </c>
      <c r="V363" s="601">
        <v>0</v>
      </c>
      <c r="W363" s="601">
        <v>0</v>
      </c>
      <c r="X363" s="601">
        <v>0</v>
      </c>
      <c r="Y363" s="601">
        <v>0</v>
      </c>
      <c r="Z363" s="601">
        <v>0</v>
      </c>
      <c r="AA363" s="601">
        <v>0</v>
      </c>
      <c r="AB363" s="601">
        <v>0</v>
      </c>
      <c r="AC363" s="601">
        <v>20834.539999999997</v>
      </c>
      <c r="AD363" s="601">
        <v>20903.5</v>
      </c>
      <c r="AE363" s="601">
        <v>22230.98</v>
      </c>
      <c r="AF363" s="601">
        <v>22377.52</v>
      </c>
      <c r="AG363" s="601">
        <v>21963.759999999998</v>
      </c>
      <c r="AH363" s="601">
        <v>21920.659999999996</v>
      </c>
      <c r="AI363" s="707">
        <v>21504.36</v>
      </c>
      <c r="AJ363" s="601">
        <v>0</v>
      </c>
      <c r="AK363" s="601">
        <v>0</v>
      </c>
      <c r="AL363" s="601">
        <v>0</v>
      </c>
      <c r="AM363" s="601">
        <v>0</v>
      </c>
      <c r="AN363" s="601">
        <v>0</v>
      </c>
      <c r="AO363" s="601">
        <v>33617.129999999997</v>
      </c>
      <c r="AP363" s="601">
        <v>48340.590000000004</v>
      </c>
      <c r="AQ363" s="601">
        <v>0</v>
      </c>
      <c r="AR363" s="601">
        <v>0</v>
      </c>
      <c r="AS363" s="601">
        <v>0</v>
      </c>
      <c r="AT363" s="601">
        <v>0</v>
      </c>
      <c r="AU363" s="601">
        <v>0</v>
      </c>
      <c r="AV363" s="602">
        <v>0</v>
      </c>
      <c r="AW363" s="602">
        <v>0</v>
      </c>
      <c r="AX363" s="602">
        <v>0</v>
      </c>
      <c r="AY363" s="602">
        <v>0</v>
      </c>
      <c r="AZ363" s="602">
        <v>0</v>
      </c>
      <c r="BA363" s="602">
        <v>0</v>
      </c>
      <c r="BB363" s="707">
        <v>0</v>
      </c>
      <c r="BC363" s="602">
        <v>0</v>
      </c>
      <c r="BD363" s="602">
        <v>0</v>
      </c>
      <c r="BE363" s="602">
        <v>0</v>
      </c>
      <c r="BF363" s="602">
        <v>0</v>
      </c>
      <c r="BG363" s="602">
        <v>0</v>
      </c>
      <c r="BH363" s="602">
        <v>0</v>
      </c>
      <c r="BI363" s="602">
        <v>0</v>
      </c>
      <c r="BJ363" s="602">
        <v>0</v>
      </c>
      <c r="BK363" s="602">
        <v>0</v>
      </c>
      <c r="BL363" s="602">
        <v>0</v>
      </c>
      <c r="BM363" s="602">
        <v>0</v>
      </c>
      <c r="BN363" s="602">
        <v>0</v>
      </c>
      <c r="BO363" s="602">
        <v>0</v>
      </c>
      <c r="BP363" s="602">
        <v>0</v>
      </c>
      <c r="BQ363" s="602">
        <v>0</v>
      </c>
      <c r="BR363" s="602">
        <v>0</v>
      </c>
      <c r="BS363" s="602">
        <v>0</v>
      </c>
      <c r="BT363" s="602">
        <v>0</v>
      </c>
      <c r="BU363" s="707">
        <v>0</v>
      </c>
      <c r="BV363" s="602">
        <v>0</v>
      </c>
      <c r="BW363" s="602">
        <v>0</v>
      </c>
      <c r="BX363" s="602">
        <v>0</v>
      </c>
      <c r="BY363" s="602">
        <v>0</v>
      </c>
      <c r="BZ363" s="602">
        <v>0</v>
      </c>
      <c r="CA363" s="602">
        <v>0</v>
      </c>
      <c r="CB363" s="602">
        <v>0</v>
      </c>
      <c r="CC363" s="602">
        <v>0</v>
      </c>
      <c r="CD363" s="602">
        <v>0</v>
      </c>
      <c r="CE363" s="602">
        <v>0</v>
      </c>
      <c r="CF363" s="602">
        <v>0</v>
      </c>
      <c r="CG363" s="602">
        <v>0</v>
      </c>
      <c r="CH363" s="602">
        <v>28497.719999999998</v>
      </c>
      <c r="CI363" s="602">
        <v>29549.359999999997</v>
      </c>
      <c r="CJ363" s="602">
        <v>30833.739999999998</v>
      </c>
      <c r="CK363" s="602">
        <v>31428.519999999997</v>
      </c>
      <c r="CL363" s="602">
        <v>31273.359999999997</v>
      </c>
      <c r="CM363" s="602">
        <v>30919.939999999995</v>
      </c>
      <c r="CN363" s="707">
        <v>30239.739999999998</v>
      </c>
      <c r="CO363" s="602">
        <v>0</v>
      </c>
      <c r="CP363" s="602">
        <v>0</v>
      </c>
      <c r="CQ363" s="602">
        <v>0</v>
      </c>
      <c r="CR363" s="602">
        <v>0</v>
      </c>
      <c r="CS363" s="602">
        <v>0</v>
      </c>
      <c r="CT363" s="602">
        <v>46708.83</v>
      </c>
      <c r="CU363" s="602">
        <v>68404.41</v>
      </c>
      <c r="CV363" s="602">
        <v>0</v>
      </c>
      <c r="CW363" s="602">
        <v>0</v>
      </c>
      <c r="CX363" s="602">
        <v>0</v>
      </c>
      <c r="CY363" s="602">
        <v>0</v>
      </c>
      <c r="CZ363" s="602">
        <v>0</v>
      </c>
    </row>
    <row r="364" spans="1:104" x14ac:dyDescent="0.25">
      <c r="A364" s="183">
        <v>5182</v>
      </c>
      <c r="B364" s="183">
        <v>675966</v>
      </c>
      <c r="C364" s="27">
        <v>1026860</v>
      </c>
      <c r="D364" s="14">
        <v>1639569734</v>
      </c>
      <c r="F364" s="27" t="s">
        <v>1296</v>
      </c>
      <c r="G364" s="12" t="s">
        <v>1003</v>
      </c>
      <c r="H364" s="27" t="s">
        <v>1496</v>
      </c>
      <c r="I364" s="12" t="s">
        <v>1004</v>
      </c>
      <c r="J364" s="601">
        <v>0</v>
      </c>
      <c r="K364" s="601">
        <v>0</v>
      </c>
      <c r="L364" s="601">
        <v>0</v>
      </c>
      <c r="M364" s="601">
        <v>0</v>
      </c>
      <c r="N364" s="601">
        <v>0</v>
      </c>
      <c r="O364" s="601">
        <v>0</v>
      </c>
      <c r="P364" s="707">
        <v>0</v>
      </c>
      <c r="Q364" s="601">
        <v>0</v>
      </c>
      <c r="R364" s="601">
        <v>0</v>
      </c>
      <c r="S364" s="601">
        <v>0</v>
      </c>
      <c r="T364" s="601">
        <v>0</v>
      </c>
      <c r="U364" s="601">
        <v>0</v>
      </c>
      <c r="V364" s="601">
        <v>0</v>
      </c>
      <c r="W364" s="601">
        <v>0</v>
      </c>
      <c r="X364" s="601">
        <v>0</v>
      </c>
      <c r="Y364" s="601">
        <v>0</v>
      </c>
      <c r="Z364" s="601">
        <v>0</v>
      </c>
      <c r="AA364" s="601">
        <v>0</v>
      </c>
      <c r="AB364" s="601">
        <v>0</v>
      </c>
      <c r="AC364" s="601">
        <v>0</v>
      </c>
      <c r="AD364" s="601">
        <v>0</v>
      </c>
      <c r="AE364" s="601">
        <v>0</v>
      </c>
      <c r="AF364" s="601">
        <v>0</v>
      </c>
      <c r="AG364" s="601">
        <v>0</v>
      </c>
      <c r="AH364" s="601">
        <v>0</v>
      </c>
      <c r="AI364" s="707">
        <v>0</v>
      </c>
      <c r="AJ364" s="601">
        <v>0</v>
      </c>
      <c r="AK364" s="601">
        <v>0</v>
      </c>
      <c r="AL364" s="601">
        <v>0</v>
      </c>
      <c r="AM364" s="601">
        <v>0</v>
      </c>
      <c r="AN364" s="601">
        <v>0</v>
      </c>
      <c r="AO364" s="601">
        <v>55212.24</v>
      </c>
      <c r="AP364" s="601">
        <v>57264.75</v>
      </c>
      <c r="AQ364" s="601">
        <v>0</v>
      </c>
      <c r="AR364" s="601">
        <v>0</v>
      </c>
      <c r="AS364" s="601">
        <v>0</v>
      </c>
      <c r="AT364" s="601">
        <v>0</v>
      </c>
      <c r="AU364" s="601">
        <v>0</v>
      </c>
      <c r="AV364" s="602">
        <v>0</v>
      </c>
      <c r="AW364" s="602">
        <v>0</v>
      </c>
      <c r="AX364" s="602">
        <v>0</v>
      </c>
      <c r="AY364" s="602">
        <v>0</v>
      </c>
      <c r="AZ364" s="602">
        <v>0</v>
      </c>
      <c r="BA364" s="602">
        <v>0</v>
      </c>
      <c r="BB364" s="707">
        <v>0</v>
      </c>
      <c r="BC364" s="602">
        <v>0</v>
      </c>
      <c r="BD364" s="602">
        <v>0</v>
      </c>
      <c r="BE364" s="602">
        <v>0</v>
      </c>
      <c r="BF364" s="602">
        <v>0</v>
      </c>
      <c r="BG364" s="602">
        <v>0</v>
      </c>
      <c r="BH364" s="602">
        <v>0</v>
      </c>
      <c r="BI364" s="602">
        <v>0</v>
      </c>
      <c r="BJ364" s="602">
        <v>0</v>
      </c>
      <c r="BK364" s="602">
        <v>0</v>
      </c>
      <c r="BL364" s="602">
        <v>0</v>
      </c>
      <c r="BM364" s="602">
        <v>0</v>
      </c>
      <c r="BN364" s="602">
        <v>0</v>
      </c>
      <c r="BO364" s="602">
        <v>0</v>
      </c>
      <c r="BP364" s="602">
        <v>0</v>
      </c>
      <c r="BQ364" s="602">
        <v>0</v>
      </c>
      <c r="BR364" s="602">
        <v>0</v>
      </c>
      <c r="BS364" s="602">
        <v>0</v>
      </c>
      <c r="BT364" s="602">
        <v>0</v>
      </c>
      <c r="BU364" s="707">
        <v>0</v>
      </c>
      <c r="BV364" s="602">
        <v>0</v>
      </c>
      <c r="BW364" s="602">
        <v>0</v>
      </c>
      <c r="BX364" s="602">
        <v>0</v>
      </c>
      <c r="BY364" s="602">
        <v>0</v>
      </c>
      <c r="BZ364" s="602">
        <v>0</v>
      </c>
      <c r="CA364" s="602">
        <v>0</v>
      </c>
      <c r="CB364" s="602">
        <v>0</v>
      </c>
      <c r="CC364" s="602">
        <v>0</v>
      </c>
      <c r="CD364" s="602">
        <v>0</v>
      </c>
      <c r="CE364" s="602">
        <v>0</v>
      </c>
      <c r="CF364" s="602">
        <v>0</v>
      </c>
      <c r="CG364" s="602">
        <v>0</v>
      </c>
      <c r="CH364" s="602">
        <v>0</v>
      </c>
      <c r="CI364" s="602">
        <v>0</v>
      </c>
      <c r="CJ364" s="602">
        <v>0</v>
      </c>
      <c r="CK364" s="602">
        <v>0</v>
      </c>
      <c r="CL364" s="602">
        <v>0</v>
      </c>
      <c r="CM364" s="602">
        <v>0</v>
      </c>
      <c r="CN364" s="707">
        <v>0</v>
      </c>
      <c r="CO364" s="602">
        <v>0</v>
      </c>
      <c r="CP364" s="602">
        <v>0</v>
      </c>
      <c r="CQ364" s="602">
        <v>0</v>
      </c>
      <c r="CR364" s="602">
        <v>0</v>
      </c>
      <c r="CS364" s="602">
        <v>0</v>
      </c>
      <c r="CT364" s="602">
        <v>76713.840000000026</v>
      </c>
      <c r="CU364" s="602">
        <v>80910.210000000021</v>
      </c>
      <c r="CV364" s="602">
        <v>0</v>
      </c>
      <c r="CW364" s="602">
        <v>0</v>
      </c>
      <c r="CX364" s="602">
        <v>0</v>
      </c>
      <c r="CY364" s="602">
        <v>0</v>
      </c>
      <c r="CZ364" s="602">
        <v>0</v>
      </c>
    </row>
    <row r="365" spans="1:104" x14ac:dyDescent="0.25">
      <c r="A365" s="183">
        <v>101364</v>
      </c>
      <c r="B365" s="183">
        <v>675968</v>
      </c>
      <c r="C365" s="27">
        <v>1027493</v>
      </c>
      <c r="D365" s="14">
        <v>1477910636</v>
      </c>
      <c r="F365" s="27" t="s">
        <v>1267</v>
      </c>
      <c r="G365" s="12" t="s">
        <v>384</v>
      </c>
      <c r="H365" s="27" t="s">
        <v>1268</v>
      </c>
      <c r="I365" s="12" t="s">
        <v>385</v>
      </c>
      <c r="J365" s="601">
        <v>11193</v>
      </c>
      <c r="K365" s="601">
        <v>11583.320000000002</v>
      </c>
      <c r="L365" s="601">
        <v>11525.92</v>
      </c>
      <c r="M365" s="601">
        <v>11629.240000000002</v>
      </c>
      <c r="N365" s="601">
        <v>12203.24</v>
      </c>
      <c r="O365" s="601">
        <v>11445.560000000001</v>
      </c>
      <c r="P365" s="707">
        <v>10594.82</v>
      </c>
      <c r="Q365" s="601">
        <v>0</v>
      </c>
      <c r="R365" s="601">
        <v>0</v>
      </c>
      <c r="S365" s="601">
        <v>0</v>
      </c>
      <c r="T365" s="601">
        <v>0</v>
      </c>
      <c r="U365" s="601">
        <v>0</v>
      </c>
      <c r="V365" s="601">
        <v>18077.399999999998</v>
      </c>
      <c r="W365" s="601">
        <v>25792.069999999996</v>
      </c>
      <c r="X365" s="601">
        <v>0</v>
      </c>
      <c r="Y365" s="601">
        <v>0</v>
      </c>
      <c r="Z365" s="601">
        <v>0</v>
      </c>
      <c r="AA365" s="601">
        <v>0</v>
      </c>
      <c r="AB365" s="601">
        <v>0</v>
      </c>
      <c r="AC365" s="601">
        <v>0</v>
      </c>
      <c r="AD365" s="601">
        <v>0</v>
      </c>
      <c r="AE365" s="601">
        <v>0</v>
      </c>
      <c r="AF365" s="601">
        <v>0</v>
      </c>
      <c r="AG365" s="601">
        <v>0</v>
      </c>
      <c r="AH365" s="601">
        <v>0</v>
      </c>
      <c r="AI365" s="707">
        <v>0</v>
      </c>
      <c r="AJ365" s="601">
        <v>0</v>
      </c>
      <c r="AK365" s="601">
        <v>0</v>
      </c>
      <c r="AL365" s="601">
        <v>0</v>
      </c>
      <c r="AM365" s="601">
        <v>0</v>
      </c>
      <c r="AN365" s="601">
        <v>0</v>
      </c>
      <c r="AO365" s="601">
        <v>0</v>
      </c>
      <c r="AP365" s="601">
        <v>0</v>
      </c>
      <c r="AQ365" s="601">
        <v>0</v>
      </c>
      <c r="AR365" s="601">
        <v>0</v>
      </c>
      <c r="AS365" s="601">
        <v>0</v>
      </c>
      <c r="AT365" s="601">
        <v>0</v>
      </c>
      <c r="AU365" s="601">
        <v>0</v>
      </c>
      <c r="AV365" s="602">
        <v>14855.12</v>
      </c>
      <c r="AW365" s="602">
        <v>15107.68</v>
      </c>
      <c r="AX365" s="602">
        <v>15773.52</v>
      </c>
      <c r="AY365" s="602">
        <v>16186.8</v>
      </c>
      <c r="AZ365" s="602">
        <v>16003.12</v>
      </c>
      <c r="BA365" s="602">
        <v>15314.32</v>
      </c>
      <c r="BB365" s="707">
        <v>15101.4</v>
      </c>
      <c r="BC365" s="602">
        <v>0</v>
      </c>
      <c r="BD365" s="602">
        <v>0</v>
      </c>
      <c r="BE365" s="602">
        <v>0</v>
      </c>
      <c r="BF365" s="602">
        <v>0</v>
      </c>
      <c r="BG365" s="602">
        <v>0</v>
      </c>
      <c r="BH365" s="602">
        <v>24103.200000000001</v>
      </c>
      <c r="BI365" s="602">
        <v>34838</v>
      </c>
      <c r="BJ365" s="602">
        <v>0</v>
      </c>
      <c r="BK365" s="602">
        <v>0</v>
      </c>
      <c r="BL365" s="602">
        <v>0</v>
      </c>
      <c r="BM365" s="602">
        <v>0</v>
      </c>
      <c r="BN365" s="602">
        <v>0</v>
      </c>
      <c r="BO365" s="602">
        <v>21192.080000000002</v>
      </c>
      <c r="BP365" s="602">
        <v>22431.919999999998</v>
      </c>
      <c r="BQ365" s="602">
        <v>24383.52</v>
      </c>
      <c r="BR365" s="602">
        <v>25187.120000000003</v>
      </c>
      <c r="BS365" s="602">
        <v>23798.04</v>
      </c>
      <c r="BT365" s="602">
        <v>24934.560000000001</v>
      </c>
      <c r="BU365" s="707">
        <v>24194.32</v>
      </c>
      <c r="BV365" s="602">
        <v>0</v>
      </c>
      <c r="BW365" s="602">
        <v>0</v>
      </c>
      <c r="BX365" s="602">
        <v>0</v>
      </c>
      <c r="BY365" s="602">
        <v>0</v>
      </c>
      <c r="BZ365" s="602">
        <v>0</v>
      </c>
      <c r="CA365" s="602">
        <v>35840.199999999997</v>
      </c>
      <c r="CB365" s="602">
        <v>54062.81</v>
      </c>
      <c r="CC365" s="602">
        <v>0</v>
      </c>
      <c r="CD365" s="602">
        <v>0</v>
      </c>
      <c r="CE365" s="602">
        <v>0</v>
      </c>
      <c r="CF365" s="602">
        <v>0</v>
      </c>
      <c r="CG365" s="602">
        <v>0</v>
      </c>
      <c r="CH365" s="602">
        <v>0</v>
      </c>
      <c r="CI365" s="602">
        <v>0</v>
      </c>
      <c r="CJ365" s="602">
        <v>0</v>
      </c>
      <c r="CK365" s="602">
        <v>0</v>
      </c>
      <c r="CL365" s="602">
        <v>0</v>
      </c>
      <c r="CM365" s="602">
        <v>0</v>
      </c>
      <c r="CN365" s="707">
        <v>0</v>
      </c>
      <c r="CO365" s="602">
        <v>0</v>
      </c>
      <c r="CP365" s="602">
        <v>0</v>
      </c>
      <c r="CQ365" s="602">
        <v>0</v>
      </c>
      <c r="CR365" s="602">
        <v>0</v>
      </c>
      <c r="CS365" s="602">
        <v>0</v>
      </c>
      <c r="CT365" s="602">
        <v>0</v>
      </c>
      <c r="CU365" s="602">
        <v>0</v>
      </c>
      <c r="CV365" s="602">
        <v>0</v>
      </c>
      <c r="CW365" s="602">
        <v>0</v>
      </c>
      <c r="CX365" s="602">
        <v>0</v>
      </c>
      <c r="CY365" s="602">
        <v>0</v>
      </c>
      <c r="CZ365" s="602">
        <v>0</v>
      </c>
    </row>
    <row r="366" spans="1:104" x14ac:dyDescent="0.25">
      <c r="A366" s="183">
        <v>101456</v>
      </c>
      <c r="B366" s="183">
        <v>675969</v>
      </c>
      <c r="C366" s="27">
        <v>1026689</v>
      </c>
      <c r="D366" s="14">
        <v>1295768927</v>
      </c>
      <c r="F366" s="27" t="s">
        <v>1298</v>
      </c>
      <c r="G366" s="12" t="s">
        <v>386</v>
      </c>
      <c r="H366" s="27" t="s">
        <v>1407</v>
      </c>
      <c r="I366" s="12" t="s">
        <v>387</v>
      </c>
      <c r="J366" s="601">
        <v>0</v>
      </c>
      <c r="K366" s="601">
        <v>0</v>
      </c>
      <c r="L366" s="601">
        <v>0</v>
      </c>
      <c r="M366" s="601">
        <v>0</v>
      </c>
      <c r="N366" s="601">
        <v>0</v>
      </c>
      <c r="O366" s="601">
        <v>0</v>
      </c>
      <c r="P366" s="707">
        <v>0</v>
      </c>
      <c r="Q366" s="601">
        <v>0</v>
      </c>
      <c r="R366" s="601">
        <v>0</v>
      </c>
      <c r="S366" s="601">
        <v>0</v>
      </c>
      <c r="T366" s="601">
        <v>0</v>
      </c>
      <c r="U366" s="601">
        <v>0</v>
      </c>
      <c r="V366" s="601">
        <v>0</v>
      </c>
      <c r="W366" s="601">
        <v>0</v>
      </c>
      <c r="X366" s="601">
        <v>0</v>
      </c>
      <c r="Y366" s="601">
        <v>0</v>
      </c>
      <c r="Z366" s="601">
        <v>0</v>
      </c>
      <c r="AA366" s="601">
        <v>0</v>
      </c>
      <c r="AB366" s="601">
        <v>0</v>
      </c>
      <c r="AC366" s="601">
        <v>0</v>
      </c>
      <c r="AD366" s="601">
        <v>0</v>
      </c>
      <c r="AE366" s="601">
        <v>0</v>
      </c>
      <c r="AF366" s="601">
        <v>0</v>
      </c>
      <c r="AG366" s="601">
        <v>0</v>
      </c>
      <c r="AH366" s="601">
        <v>0</v>
      </c>
      <c r="AI366" s="707">
        <v>0</v>
      </c>
      <c r="AJ366" s="601">
        <v>0</v>
      </c>
      <c r="AK366" s="601">
        <v>0</v>
      </c>
      <c r="AL366" s="601">
        <v>0</v>
      </c>
      <c r="AM366" s="601">
        <v>0</v>
      </c>
      <c r="AN366" s="601">
        <v>0</v>
      </c>
      <c r="AO366" s="601">
        <v>0</v>
      </c>
      <c r="AP366" s="601">
        <v>0</v>
      </c>
      <c r="AQ366" s="601">
        <v>0</v>
      </c>
      <c r="AR366" s="601">
        <v>0</v>
      </c>
      <c r="AS366" s="601">
        <v>0</v>
      </c>
      <c r="AT366" s="601">
        <v>0</v>
      </c>
      <c r="AU366" s="601">
        <v>0</v>
      </c>
      <c r="AV366" s="602">
        <v>24221.68</v>
      </c>
      <c r="AW366" s="602">
        <v>25083.399999999998</v>
      </c>
      <c r="AX366" s="602">
        <v>27227.679999999997</v>
      </c>
      <c r="AY366" s="602">
        <v>27327.879999999997</v>
      </c>
      <c r="AZ366" s="602">
        <v>26880.319999999996</v>
      </c>
      <c r="BA366" s="602">
        <v>26165.559999999998</v>
      </c>
      <c r="BB366" s="707">
        <v>27075.85</v>
      </c>
      <c r="BC366" s="602">
        <v>0</v>
      </c>
      <c r="BD366" s="602">
        <v>0</v>
      </c>
      <c r="BE366" s="602">
        <v>0</v>
      </c>
      <c r="BF366" s="602">
        <v>0</v>
      </c>
      <c r="BG366" s="602">
        <v>0</v>
      </c>
      <c r="BH366" s="602">
        <v>56483.010000000009</v>
      </c>
      <c r="BI366" s="602">
        <v>49177.099999999991</v>
      </c>
      <c r="BJ366" s="602">
        <v>0</v>
      </c>
      <c r="BK366" s="602">
        <v>0</v>
      </c>
      <c r="BL366" s="602">
        <v>0</v>
      </c>
      <c r="BM366" s="602">
        <v>0</v>
      </c>
      <c r="BN366" s="602">
        <v>0</v>
      </c>
      <c r="BO366" s="602">
        <v>15036.679999999998</v>
      </c>
      <c r="BP366" s="602">
        <v>15203.679999999998</v>
      </c>
      <c r="BQ366" s="602">
        <v>17234.399999999998</v>
      </c>
      <c r="BR366" s="602">
        <v>17054.04</v>
      </c>
      <c r="BS366" s="602">
        <v>16706.68</v>
      </c>
      <c r="BT366" s="602">
        <v>16011.96</v>
      </c>
      <c r="BU366" s="707">
        <v>16205.72</v>
      </c>
      <c r="BV366" s="602">
        <v>0</v>
      </c>
      <c r="BW366" s="602">
        <v>0</v>
      </c>
      <c r="BX366" s="602">
        <v>0</v>
      </c>
      <c r="BY366" s="602">
        <v>0</v>
      </c>
      <c r="BZ366" s="602">
        <v>0</v>
      </c>
      <c r="CA366" s="602">
        <v>35037.51</v>
      </c>
      <c r="CB366" s="602">
        <v>30438.46</v>
      </c>
      <c r="CC366" s="602">
        <v>0</v>
      </c>
      <c r="CD366" s="602">
        <v>0</v>
      </c>
      <c r="CE366" s="602">
        <v>0</v>
      </c>
      <c r="CF366" s="602">
        <v>0</v>
      </c>
      <c r="CG366" s="602">
        <v>0</v>
      </c>
      <c r="CH366" s="602">
        <v>0</v>
      </c>
      <c r="CI366" s="602">
        <v>0</v>
      </c>
      <c r="CJ366" s="602">
        <v>0</v>
      </c>
      <c r="CK366" s="602">
        <v>0</v>
      </c>
      <c r="CL366" s="602">
        <v>0</v>
      </c>
      <c r="CM366" s="602">
        <v>0</v>
      </c>
      <c r="CN366" s="707">
        <v>0</v>
      </c>
      <c r="CO366" s="602">
        <v>0</v>
      </c>
      <c r="CP366" s="602">
        <v>0</v>
      </c>
      <c r="CQ366" s="602">
        <v>0</v>
      </c>
      <c r="CR366" s="602">
        <v>0</v>
      </c>
      <c r="CS366" s="602">
        <v>0</v>
      </c>
      <c r="CT366" s="602">
        <v>0</v>
      </c>
      <c r="CU366" s="602">
        <v>0</v>
      </c>
      <c r="CV366" s="602">
        <v>0</v>
      </c>
      <c r="CW366" s="602">
        <v>0</v>
      </c>
      <c r="CX366" s="602">
        <v>0</v>
      </c>
      <c r="CY366" s="602">
        <v>0</v>
      </c>
      <c r="CZ366" s="602">
        <v>0</v>
      </c>
    </row>
    <row r="367" spans="1:104" x14ac:dyDescent="0.25">
      <c r="A367" s="183">
        <v>4070</v>
      </c>
      <c r="B367" s="183">
        <v>675971</v>
      </c>
      <c r="C367" s="27">
        <v>1004548</v>
      </c>
      <c r="D367" s="14">
        <v>1447358668</v>
      </c>
      <c r="F367" s="27" t="s">
        <v>1297</v>
      </c>
      <c r="G367" s="12" t="s">
        <v>566</v>
      </c>
      <c r="H367" s="27" t="s">
        <v>1440</v>
      </c>
      <c r="I367" s="12" t="s">
        <v>567</v>
      </c>
      <c r="J367" s="601">
        <v>0</v>
      </c>
      <c r="K367" s="601">
        <v>0</v>
      </c>
      <c r="L367" s="601">
        <v>0</v>
      </c>
      <c r="M367" s="601">
        <v>0</v>
      </c>
      <c r="N367" s="601">
        <v>0</v>
      </c>
      <c r="O367" s="601">
        <v>0</v>
      </c>
      <c r="P367" s="707">
        <v>0</v>
      </c>
      <c r="Q367" s="601">
        <v>0</v>
      </c>
      <c r="R367" s="601">
        <v>0</v>
      </c>
      <c r="S367" s="601">
        <v>0</v>
      </c>
      <c r="T367" s="601">
        <v>0</v>
      </c>
      <c r="U367" s="601">
        <v>0</v>
      </c>
      <c r="V367" s="601">
        <v>34578.9</v>
      </c>
      <c r="W367" s="601">
        <v>35001.499999999993</v>
      </c>
      <c r="X367" s="601">
        <v>0</v>
      </c>
      <c r="Y367" s="601">
        <v>0</v>
      </c>
      <c r="Z367" s="601">
        <v>0</v>
      </c>
      <c r="AA367" s="601">
        <v>0</v>
      </c>
      <c r="AB367" s="601">
        <v>0</v>
      </c>
      <c r="AC367" s="601">
        <v>0</v>
      </c>
      <c r="AD367" s="601">
        <v>0</v>
      </c>
      <c r="AE367" s="601">
        <v>0</v>
      </c>
      <c r="AF367" s="601">
        <v>0</v>
      </c>
      <c r="AG367" s="601">
        <v>0</v>
      </c>
      <c r="AH367" s="601">
        <v>0</v>
      </c>
      <c r="AI367" s="707">
        <v>0</v>
      </c>
      <c r="AJ367" s="601">
        <v>0</v>
      </c>
      <c r="AK367" s="601">
        <v>0</v>
      </c>
      <c r="AL367" s="601">
        <v>0</v>
      </c>
      <c r="AM367" s="601">
        <v>0</v>
      </c>
      <c r="AN367" s="601">
        <v>0</v>
      </c>
      <c r="AO367" s="601">
        <v>0</v>
      </c>
      <c r="AP367" s="601">
        <v>0</v>
      </c>
      <c r="AQ367" s="601">
        <v>0</v>
      </c>
      <c r="AR367" s="601">
        <v>0</v>
      </c>
      <c r="AS367" s="601">
        <v>0</v>
      </c>
      <c r="AT367" s="601">
        <v>0</v>
      </c>
      <c r="AU367" s="601">
        <v>0</v>
      </c>
      <c r="AV367" s="602">
        <v>0</v>
      </c>
      <c r="AW367" s="602">
        <v>0</v>
      </c>
      <c r="AX367" s="602">
        <v>0</v>
      </c>
      <c r="AY367" s="602">
        <v>0</v>
      </c>
      <c r="AZ367" s="602">
        <v>0</v>
      </c>
      <c r="BA367" s="602">
        <v>0</v>
      </c>
      <c r="BB367" s="707">
        <v>0</v>
      </c>
      <c r="BC367" s="602">
        <v>0</v>
      </c>
      <c r="BD367" s="602">
        <v>0</v>
      </c>
      <c r="BE367" s="602">
        <v>0</v>
      </c>
      <c r="BF367" s="602">
        <v>0</v>
      </c>
      <c r="BG367" s="602">
        <v>0</v>
      </c>
      <c r="BH367" s="602">
        <v>0</v>
      </c>
      <c r="BI367" s="602">
        <v>0</v>
      </c>
      <c r="BJ367" s="602">
        <v>0</v>
      </c>
      <c r="BK367" s="602">
        <v>0</v>
      </c>
      <c r="BL367" s="602">
        <v>0</v>
      </c>
      <c r="BM367" s="602">
        <v>0</v>
      </c>
      <c r="BN367" s="602">
        <v>0</v>
      </c>
      <c r="BO367" s="602">
        <v>0</v>
      </c>
      <c r="BP367" s="602">
        <v>0</v>
      </c>
      <c r="BQ367" s="602">
        <v>0</v>
      </c>
      <c r="BR367" s="602">
        <v>0</v>
      </c>
      <c r="BS367" s="602">
        <v>0</v>
      </c>
      <c r="BT367" s="602">
        <v>0</v>
      </c>
      <c r="BU367" s="707">
        <v>0</v>
      </c>
      <c r="BV367" s="602">
        <v>0</v>
      </c>
      <c r="BW367" s="602">
        <v>0</v>
      </c>
      <c r="BX367" s="602">
        <v>0</v>
      </c>
      <c r="BY367" s="602">
        <v>0</v>
      </c>
      <c r="BZ367" s="602">
        <v>0</v>
      </c>
      <c r="CA367" s="602">
        <v>0</v>
      </c>
      <c r="CB367" s="602">
        <v>0</v>
      </c>
      <c r="CC367" s="602">
        <v>0</v>
      </c>
      <c r="CD367" s="602">
        <v>0</v>
      </c>
      <c r="CE367" s="602">
        <v>0</v>
      </c>
      <c r="CF367" s="602">
        <v>0</v>
      </c>
      <c r="CG367" s="602">
        <v>0</v>
      </c>
      <c r="CH367" s="602">
        <v>0</v>
      </c>
      <c r="CI367" s="602">
        <v>0</v>
      </c>
      <c r="CJ367" s="602">
        <v>0</v>
      </c>
      <c r="CK367" s="602">
        <v>0</v>
      </c>
      <c r="CL367" s="602">
        <v>0</v>
      </c>
      <c r="CM367" s="602">
        <v>0</v>
      </c>
      <c r="CN367" s="707">
        <v>0</v>
      </c>
      <c r="CO367" s="602">
        <v>0</v>
      </c>
      <c r="CP367" s="602">
        <v>0</v>
      </c>
      <c r="CQ367" s="602">
        <v>0</v>
      </c>
      <c r="CR367" s="602">
        <v>0</v>
      </c>
      <c r="CS367" s="602">
        <v>0</v>
      </c>
      <c r="CT367" s="602">
        <v>43011</v>
      </c>
      <c r="CU367" s="602">
        <v>45264.26</v>
      </c>
      <c r="CV367" s="602">
        <v>0</v>
      </c>
      <c r="CW367" s="602">
        <v>0</v>
      </c>
      <c r="CX367" s="602">
        <v>0</v>
      </c>
      <c r="CY367" s="602">
        <v>0</v>
      </c>
      <c r="CZ367" s="602">
        <v>0</v>
      </c>
    </row>
    <row r="368" spans="1:104" x14ac:dyDescent="0.25">
      <c r="A368" s="183">
        <v>5062</v>
      </c>
      <c r="B368" s="183">
        <v>675972</v>
      </c>
      <c r="C368" s="27">
        <v>1014741</v>
      </c>
      <c r="D368" s="14">
        <v>1578642252</v>
      </c>
      <c r="F368" s="27" t="s">
        <v>1298</v>
      </c>
      <c r="G368" s="12" t="s">
        <v>324</v>
      </c>
      <c r="H368" s="27" t="s">
        <v>1355</v>
      </c>
      <c r="I368" s="12" t="s">
        <v>325</v>
      </c>
      <c r="J368" s="601">
        <v>0</v>
      </c>
      <c r="K368" s="601">
        <v>0</v>
      </c>
      <c r="L368" s="601">
        <v>0</v>
      </c>
      <c r="M368" s="601">
        <v>0</v>
      </c>
      <c r="N368" s="601">
        <v>0</v>
      </c>
      <c r="O368" s="601">
        <v>0</v>
      </c>
      <c r="P368" s="707">
        <v>0</v>
      </c>
      <c r="Q368" s="601">
        <v>0</v>
      </c>
      <c r="R368" s="601">
        <v>0</v>
      </c>
      <c r="S368" s="601">
        <v>0</v>
      </c>
      <c r="T368" s="601">
        <v>0</v>
      </c>
      <c r="U368" s="601">
        <v>0</v>
      </c>
      <c r="V368" s="601">
        <v>0</v>
      </c>
      <c r="W368" s="601">
        <v>0</v>
      </c>
      <c r="X368" s="601">
        <v>0</v>
      </c>
      <c r="Y368" s="601">
        <v>0</v>
      </c>
      <c r="Z368" s="601">
        <v>0</v>
      </c>
      <c r="AA368" s="601">
        <v>0</v>
      </c>
      <c r="AB368" s="601">
        <v>0</v>
      </c>
      <c r="AC368" s="601">
        <v>0</v>
      </c>
      <c r="AD368" s="601">
        <v>0</v>
      </c>
      <c r="AE368" s="601">
        <v>0</v>
      </c>
      <c r="AF368" s="601">
        <v>0</v>
      </c>
      <c r="AG368" s="601">
        <v>0</v>
      </c>
      <c r="AH368" s="601">
        <v>0</v>
      </c>
      <c r="AI368" s="707">
        <v>0</v>
      </c>
      <c r="AJ368" s="601">
        <v>0</v>
      </c>
      <c r="AK368" s="601">
        <v>0</v>
      </c>
      <c r="AL368" s="601">
        <v>0</v>
      </c>
      <c r="AM368" s="601">
        <v>0</v>
      </c>
      <c r="AN368" s="601">
        <v>0</v>
      </c>
      <c r="AO368" s="601">
        <v>0</v>
      </c>
      <c r="AP368" s="601">
        <v>0</v>
      </c>
      <c r="AQ368" s="601">
        <v>0</v>
      </c>
      <c r="AR368" s="601">
        <v>0</v>
      </c>
      <c r="AS368" s="601">
        <v>0</v>
      </c>
      <c r="AT368" s="601">
        <v>0</v>
      </c>
      <c r="AU368" s="601">
        <v>0</v>
      </c>
      <c r="AV368" s="602">
        <v>22807.54</v>
      </c>
      <c r="AW368" s="602">
        <v>23618.95</v>
      </c>
      <c r="AX368" s="602">
        <v>25638.04</v>
      </c>
      <c r="AY368" s="602">
        <v>25732.390000000003</v>
      </c>
      <c r="AZ368" s="602">
        <v>25310.959999999999</v>
      </c>
      <c r="BA368" s="602">
        <v>24637.93</v>
      </c>
      <c r="BB368" s="707">
        <v>25465.19</v>
      </c>
      <c r="BC368" s="602">
        <v>0</v>
      </c>
      <c r="BD368" s="602">
        <v>0</v>
      </c>
      <c r="BE368" s="602">
        <v>0</v>
      </c>
      <c r="BF368" s="602">
        <v>0</v>
      </c>
      <c r="BG368" s="602">
        <v>0</v>
      </c>
      <c r="BH368" s="602">
        <v>68512.86</v>
      </c>
      <c r="BI368" s="602">
        <v>72293.179999999993</v>
      </c>
      <c r="BJ368" s="602">
        <v>0</v>
      </c>
      <c r="BK368" s="602">
        <v>0</v>
      </c>
      <c r="BL368" s="602">
        <v>0</v>
      </c>
      <c r="BM368" s="602">
        <v>0</v>
      </c>
      <c r="BN368" s="602">
        <v>0</v>
      </c>
      <c r="BO368" s="602">
        <v>14158.79</v>
      </c>
      <c r="BP368" s="602">
        <v>14316.04</v>
      </c>
      <c r="BQ368" s="602">
        <v>16228.199999999999</v>
      </c>
      <c r="BR368" s="602">
        <v>16058.37</v>
      </c>
      <c r="BS368" s="602">
        <v>15731.29</v>
      </c>
      <c r="BT368" s="602">
        <v>15077.130000000001</v>
      </c>
      <c r="BU368" s="707">
        <v>15241.199999999999</v>
      </c>
      <c r="BV368" s="602">
        <v>0</v>
      </c>
      <c r="BW368" s="602">
        <v>0</v>
      </c>
      <c r="BX368" s="602">
        <v>0</v>
      </c>
      <c r="BY368" s="602">
        <v>0</v>
      </c>
      <c r="BZ368" s="602">
        <v>0</v>
      </c>
      <c r="CA368" s="602">
        <v>42499.86</v>
      </c>
      <c r="CB368" s="602">
        <v>44769.170000000006</v>
      </c>
      <c r="CC368" s="602">
        <v>0</v>
      </c>
      <c r="CD368" s="602">
        <v>0</v>
      </c>
      <c r="CE368" s="602">
        <v>0</v>
      </c>
      <c r="CF368" s="602">
        <v>0</v>
      </c>
      <c r="CG368" s="602">
        <v>0</v>
      </c>
      <c r="CH368" s="602">
        <v>0</v>
      </c>
      <c r="CI368" s="602">
        <v>0</v>
      </c>
      <c r="CJ368" s="602">
        <v>0</v>
      </c>
      <c r="CK368" s="602">
        <v>0</v>
      </c>
      <c r="CL368" s="602">
        <v>0</v>
      </c>
      <c r="CM368" s="602">
        <v>0</v>
      </c>
      <c r="CN368" s="707">
        <v>0</v>
      </c>
      <c r="CO368" s="602">
        <v>0</v>
      </c>
      <c r="CP368" s="602">
        <v>0</v>
      </c>
      <c r="CQ368" s="602">
        <v>0</v>
      </c>
      <c r="CR368" s="602">
        <v>0</v>
      </c>
      <c r="CS368" s="602">
        <v>0</v>
      </c>
      <c r="CT368" s="602">
        <v>0</v>
      </c>
      <c r="CU368" s="602">
        <v>0</v>
      </c>
      <c r="CV368" s="602">
        <v>0</v>
      </c>
      <c r="CW368" s="602">
        <v>0</v>
      </c>
      <c r="CX368" s="602">
        <v>0</v>
      </c>
      <c r="CY368" s="602">
        <v>0</v>
      </c>
      <c r="CZ368" s="602">
        <v>0</v>
      </c>
    </row>
    <row r="369" spans="1:104" x14ac:dyDescent="0.25">
      <c r="A369" s="183">
        <v>5311</v>
      </c>
      <c r="B369" s="183">
        <v>675974</v>
      </c>
      <c r="C369" s="27">
        <v>1026006</v>
      </c>
      <c r="D369" s="14">
        <v>1851705685</v>
      </c>
      <c r="F369" s="27" t="s">
        <v>1267</v>
      </c>
      <c r="G369" s="12" t="s">
        <v>1085</v>
      </c>
      <c r="H369" s="27" t="s">
        <v>1085</v>
      </c>
      <c r="I369" s="12" t="s">
        <v>1086</v>
      </c>
      <c r="J369" s="601">
        <v>7244.25</v>
      </c>
      <c r="K369" s="601">
        <v>7496.869999999999</v>
      </c>
      <c r="L369" s="601">
        <v>7459.7199999999993</v>
      </c>
      <c r="M369" s="601">
        <v>7526.59</v>
      </c>
      <c r="N369" s="601">
        <v>7898.09</v>
      </c>
      <c r="O369" s="601">
        <v>7407.71</v>
      </c>
      <c r="P369" s="707">
        <v>6854.99</v>
      </c>
      <c r="Q369" s="601">
        <v>0</v>
      </c>
      <c r="R369" s="601">
        <v>0</v>
      </c>
      <c r="S369" s="601">
        <v>0</v>
      </c>
      <c r="T369" s="601">
        <v>0</v>
      </c>
      <c r="U369" s="601">
        <v>0</v>
      </c>
      <c r="V369" s="601">
        <v>21005.64</v>
      </c>
      <c r="W369" s="601">
        <v>17124.88</v>
      </c>
      <c r="X369" s="601">
        <v>0</v>
      </c>
      <c r="Y369" s="601">
        <v>0</v>
      </c>
      <c r="Z369" s="601">
        <v>0</v>
      </c>
      <c r="AA369" s="601">
        <v>0</v>
      </c>
      <c r="AB369" s="601">
        <v>0</v>
      </c>
      <c r="AC369" s="601">
        <v>0</v>
      </c>
      <c r="AD369" s="601">
        <v>0</v>
      </c>
      <c r="AE369" s="601">
        <v>0</v>
      </c>
      <c r="AF369" s="601">
        <v>0</v>
      </c>
      <c r="AG369" s="601">
        <v>0</v>
      </c>
      <c r="AH369" s="601">
        <v>0</v>
      </c>
      <c r="AI369" s="707">
        <v>0</v>
      </c>
      <c r="AJ369" s="601">
        <v>0</v>
      </c>
      <c r="AK369" s="601">
        <v>0</v>
      </c>
      <c r="AL369" s="601">
        <v>0</v>
      </c>
      <c r="AM369" s="601">
        <v>0</v>
      </c>
      <c r="AN369" s="601">
        <v>0</v>
      </c>
      <c r="AO369" s="601">
        <v>0</v>
      </c>
      <c r="AP369" s="601">
        <v>0</v>
      </c>
      <c r="AQ369" s="601">
        <v>0</v>
      </c>
      <c r="AR369" s="601">
        <v>0</v>
      </c>
      <c r="AS369" s="601">
        <v>0</v>
      </c>
      <c r="AT369" s="601">
        <v>0</v>
      </c>
      <c r="AU369" s="601">
        <v>0</v>
      </c>
      <c r="AV369" s="602">
        <v>9614.42</v>
      </c>
      <c r="AW369" s="602">
        <v>9777.880000000001</v>
      </c>
      <c r="AX369" s="602">
        <v>10208.82</v>
      </c>
      <c r="AY369" s="602">
        <v>10476.299999999999</v>
      </c>
      <c r="AZ369" s="602">
        <v>10357.42</v>
      </c>
      <c r="BA369" s="602">
        <v>9911.6200000000008</v>
      </c>
      <c r="BB369" s="707">
        <v>9770.86</v>
      </c>
      <c r="BC369" s="602">
        <v>0</v>
      </c>
      <c r="BD369" s="602">
        <v>0</v>
      </c>
      <c r="BE369" s="602">
        <v>0</v>
      </c>
      <c r="BF369" s="602">
        <v>0</v>
      </c>
      <c r="BG369" s="602">
        <v>0</v>
      </c>
      <c r="BH369" s="602">
        <v>28007.52</v>
      </c>
      <c r="BI369" s="602">
        <v>22993.09</v>
      </c>
      <c r="BJ369" s="602">
        <v>0</v>
      </c>
      <c r="BK369" s="602">
        <v>0</v>
      </c>
      <c r="BL369" s="602">
        <v>0</v>
      </c>
      <c r="BM369" s="602">
        <v>0</v>
      </c>
      <c r="BN369" s="602">
        <v>0</v>
      </c>
      <c r="BO369" s="602">
        <v>13715.779999999999</v>
      </c>
      <c r="BP369" s="602">
        <v>14518.220000000001</v>
      </c>
      <c r="BQ369" s="602">
        <v>15781.32</v>
      </c>
      <c r="BR369" s="602">
        <v>16301.419999999998</v>
      </c>
      <c r="BS369" s="602">
        <v>15402.39</v>
      </c>
      <c r="BT369" s="602">
        <v>16137.96</v>
      </c>
      <c r="BU369" s="707">
        <v>15654.25</v>
      </c>
      <c r="BV369" s="602">
        <v>0</v>
      </c>
      <c r="BW369" s="602">
        <v>0</v>
      </c>
      <c r="BX369" s="602">
        <v>0</v>
      </c>
      <c r="BY369" s="602">
        <v>0</v>
      </c>
      <c r="BZ369" s="602">
        <v>0</v>
      </c>
      <c r="CA369" s="602">
        <v>41645.72</v>
      </c>
      <c r="CB369" s="602">
        <v>35870.44</v>
      </c>
      <c r="CC369" s="602">
        <v>0</v>
      </c>
      <c r="CD369" s="602">
        <v>0</v>
      </c>
      <c r="CE369" s="602">
        <v>0</v>
      </c>
      <c r="CF369" s="602">
        <v>0</v>
      </c>
      <c r="CG369" s="602">
        <v>0</v>
      </c>
      <c r="CH369" s="602">
        <v>0</v>
      </c>
      <c r="CI369" s="602">
        <v>0</v>
      </c>
      <c r="CJ369" s="602">
        <v>0</v>
      </c>
      <c r="CK369" s="602">
        <v>0</v>
      </c>
      <c r="CL369" s="602">
        <v>0</v>
      </c>
      <c r="CM369" s="602">
        <v>0</v>
      </c>
      <c r="CN369" s="707">
        <v>0</v>
      </c>
      <c r="CO369" s="602">
        <v>0</v>
      </c>
      <c r="CP369" s="602">
        <v>0</v>
      </c>
      <c r="CQ369" s="602">
        <v>0</v>
      </c>
      <c r="CR369" s="602">
        <v>0</v>
      </c>
      <c r="CS369" s="602">
        <v>0</v>
      </c>
      <c r="CT369" s="602">
        <v>0</v>
      </c>
      <c r="CU369" s="602">
        <v>0</v>
      </c>
      <c r="CV369" s="602">
        <v>0</v>
      </c>
      <c r="CW369" s="602">
        <v>0</v>
      </c>
      <c r="CX369" s="602">
        <v>0</v>
      </c>
      <c r="CY369" s="602">
        <v>0</v>
      </c>
      <c r="CZ369" s="602">
        <v>0</v>
      </c>
    </row>
    <row r="370" spans="1:104" x14ac:dyDescent="0.25">
      <c r="A370" s="183">
        <v>5291</v>
      </c>
      <c r="B370" s="183">
        <v>675975</v>
      </c>
      <c r="C370" s="27">
        <v>1013853</v>
      </c>
      <c r="D370" s="14">
        <v>1821055542</v>
      </c>
      <c r="F370" s="27" t="s">
        <v>1277</v>
      </c>
      <c r="G370" s="12" t="s">
        <v>1071</v>
      </c>
      <c r="H370" s="27" t="s">
        <v>1388</v>
      </c>
      <c r="I370" s="12" t="s">
        <v>1072</v>
      </c>
      <c r="J370" s="601">
        <v>7916.48</v>
      </c>
      <c r="K370" s="601">
        <v>6892.32</v>
      </c>
      <c r="L370" s="601">
        <v>8954.48</v>
      </c>
      <c r="M370" s="601">
        <v>8387.0399999999991</v>
      </c>
      <c r="N370" s="601">
        <v>8442.4</v>
      </c>
      <c r="O370" s="601">
        <v>7916.48</v>
      </c>
      <c r="P370" s="707">
        <v>7938.76</v>
      </c>
      <c r="Q370" s="601">
        <v>0</v>
      </c>
      <c r="R370" s="601">
        <v>0</v>
      </c>
      <c r="S370" s="601">
        <v>0</v>
      </c>
      <c r="T370" s="601">
        <v>0</v>
      </c>
      <c r="U370" s="601">
        <v>0</v>
      </c>
      <c r="V370" s="601">
        <v>22527.040000000001</v>
      </c>
      <c r="W370" s="601">
        <v>23559.72</v>
      </c>
      <c r="X370" s="601">
        <v>0</v>
      </c>
      <c r="Y370" s="601">
        <v>0</v>
      </c>
      <c r="Z370" s="601">
        <v>0</v>
      </c>
      <c r="AA370" s="601">
        <v>0</v>
      </c>
      <c r="AB370" s="601">
        <v>0</v>
      </c>
      <c r="AC370" s="601">
        <v>0</v>
      </c>
      <c r="AD370" s="601">
        <v>0</v>
      </c>
      <c r="AE370" s="601">
        <v>0</v>
      </c>
      <c r="AF370" s="601">
        <v>0</v>
      </c>
      <c r="AG370" s="601">
        <v>0</v>
      </c>
      <c r="AH370" s="601">
        <v>0</v>
      </c>
      <c r="AI370" s="707">
        <v>0</v>
      </c>
      <c r="AJ370" s="601">
        <v>0</v>
      </c>
      <c r="AK370" s="601">
        <v>0</v>
      </c>
      <c r="AL370" s="601">
        <v>0</v>
      </c>
      <c r="AM370" s="601">
        <v>0</v>
      </c>
      <c r="AN370" s="601">
        <v>0</v>
      </c>
      <c r="AO370" s="601">
        <v>0</v>
      </c>
      <c r="AP370" s="601">
        <v>0</v>
      </c>
      <c r="AQ370" s="601">
        <v>0</v>
      </c>
      <c r="AR370" s="601">
        <v>0</v>
      </c>
      <c r="AS370" s="601">
        <v>0</v>
      </c>
      <c r="AT370" s="601">
        <v>0</v>
      </c>
      <c r="AU370" s="601">
        <v>0</v>
      </c>
      <c r="AV370" s="602">
        <v>8746.8799999999992</v>
      </c>
      <c r="AW370" s="602">
        <v>7736.56</v>
      </c>
      <c r="AX370" s="602">
        <v>9604.9600000000009</v>
      </c>
      <c r="AY370" s="602">
        <v>9784.8799999999992</v>
      </c>
      <c r="AZ370" s="602">
        <v>9549.6</v>
      </c>
      <c r="BA370" s="602">
        <v>9660.32</v>
      </c>
      <c r="BB370" s="707">
        <v>9231.48</v>
      </c>
      <c r="BC370" s="602">
        <v>0</v>
      </c>
      <c r="BD370" s="602">
        <v>0</v>
      </c>
      <c r="BE370" s="602">
        <v>0</v>
      </c>
      <c r="BF370" s="602">
        <v>0</v>
      </c>
      <c r="BG370" s="602">
        <v>0</v>
      </c>
      <c r="BH370" s="602">
        <v>24731.200000000001</v>
      </c>
      <c r="BI370" s="602">
        <v>27601.599999999999</v>
      </c>
      <c r="BJ370" s="602">
        <v>0</v>
      </c>
      <c r="BK370" s="602">
        <v>0</v>
      </c>
      <c r="BL370" s="602">
        <v>0</v>
      </c>
      <c r="BM370" s="602">
        <v>0</v>
      </c>
      <c r="BN370" s="602">
        <v>0</v>
      </c>
      <c r="BO370" s="602">
        <v>0</v>
      </c>
      <c r="BP370" s="602">
        <v>0</v>
      </c>
      <c r="BQ370" s="602">
        <v>0</v>
      </c>
      <c r="BR370" s="602">
        <v>0</v>
      </c>
      <c r="BS370" s="602">
        <v>0</v>
      </c>
      <c r="BT370" s="602">
        <v>0</v>
      </c>
      <c r="BU370" s="707">
        <v>0</v>
      </c>
      <c r="BV370" s="602">
        <v>0</v>
      </c>
      <c r="BW370" s="602">
        <v>0</v>
      </c>
      <c r="BX370" s="602">
        <v>0</v>
      </c>
      <c r="BY370" s="602">
        <v>0</v>
      </c>
      <c r="BZ370" s="602">
        <v>0</v>
      </c>
      <c r="CA370" s="602">
        <v>0</v>
      </c>
      <c r="CB370" s="602">
        <v>0</v>
      </c>
      <c r="CC370" s="602">
        <v>0</v>
      </c>
      <c r="CD370" s="602">
        <v>0</v>
      </c>
      <c r="CE370" s="602">
        <v>0</v>
      </c>
      <c r="CF370" s="602">
        <v>0</v>
      </c>
      <c r="CG370" s="602">
        <v>0</v>
      </c>
      <c r="CH370" s="602">
        <v>9521.92</v>
      </c>
      <c r="CI370" s="602">
        <v>8511.5999999999985</v>
      </c>
      <c r="CJ370" s="602">
        <v>10878.239999999998</v>
      </c>
      <c r="CK370" s="602">
        <v>10269.280000000001</v>
      </c>
      <c r="CL370" s="602">
        <v>10117.040000000001</v>
      </c>
      <c r="CM370" s="602">
        <v>10601.44</v>
      </c>
      <c r="CN370" s="707">
        <v>9567.35</v>
      </c>
      <c r="CO370" s="602">
        <v>0</v>
      </c>
      <c r="CP370" s="602">
        <v>0</v>
      </c>
      <c r="CQ370" s="602">
        <v>0</v>
      </c>
      <c r="CR370" s="602">
        <v>0</v>
      </c>
      <c r="CS370" s="602">
        <v>0</v>
      </c>
      <c r="CT370" s="602">
        <v>27407.679999999997</v>
      </c>
      <c r="CU370" s="602">
        <v>29502.519999999997</v>
      </c>
      <c r="CV370" s="602">
        <v>0</v>
      </c>
      <c r="CW370" s="602">
        <v>0</v>
      </c>
      <c r="CX370" s="602">
        <v>0</v>
      </c>
      <c r="CY370" s="602">
        <v>0</v>
      </c>
      <c r="CZ370" s="602">
        <v>0</v>
      </c>
    </row>
    <row r="371" spans="1:104" x14ac:dyDescent="0.25">
      <c r="A371" s="183">
        <v>5125</v>
      </c>
      <c r="B371" s="183">
        <v>675976</v>
      </c>
      <c r="C371" s="27">
        <v>1021247</v>
      </c>
      <c r="D371" s="14">
        <v>1093069668</v>
      </c>
      <c r="F371" s="27" t="s">
        <v>1296</v>
      </c>
      <c r="G371" s="12" t="s">
        <v>336</v>
      </c>
      <c r="H371" s="27" t="s">
        <v>1295</v>
      </c>
      <c r="I371" s="12" t="s">
        <v>337</v>
      </c>
      <c r="J371" s="601">
        <v>0</v>
      </c>
      <c r="K371" s="601">
        <v>0</v>
      </c>
      <c r="L371" s="601">
        <v>0</v>
      </c>
      <c r="M371" s="601">
        <v>0</v>
      </c>
      <c r="N371" s="601">
        <v>0</v>
      </c>
      <c r="O371" s="601">
        <v>0</v>
      </c>
      <c r="P371" s="707">
        <v>0</v>
      </c>
      <c r="Q371" s="601">
        <v>0</v>
      </c>
      <c r="R371" s="601">
        <v>0</v>
      </c>
      <c r="S371" s="601">
        <v>0</v>
      </c>
      <c r="T371" s="601">
        <v>0</v>
      </c>
      <c r="U371" s="601">
        <v>0</v>
      </c>
      <c r="V371" s="601">
        <v>0</v>
      </c>
      <c r="W371" s="601">
        <v>0</v>
      </c>
      <c r="X371" s="601">
        <v>0</v>
      </c>
      <c r="Y371" s="601">
        <v>0</v>
      </c>
      <c r="Z371" s="601">
        <v>0</v>
      </c>
      <c r="AA371" s="601">
        <v>0</v>
      </c>
      <c r="AB371" s="601">
        <v>0</v>
      </c>
      <c r="AC371" s="601">
        <v>10344.76</v>
      </c>
      <c r="AD371" s="601">
        <v>10379</v>
      </c>
      <c r="AE371" s="601">
        <v>11038.12</v>
      </c>
      <c r="AF371" s="601">
        <v>11110.880000000001</v>
      </c>
      <c r="AG371" s="601">
        <v>10905.44</v>
      </c>
      <c r="AH371" s="601">
        <v>10884.04</v>
      </c>
      <c r="AI371" s="707">
        <v>10677.66</v>
      </c>
      <c r="AJ371" s="601">
        <v>0</v>
      </c>
      <c r="AK371" s="601">
        <v>0</v>
      </c>
      <c r="AL371" s="601">
        <v>0</v>
      </c>
      <c r="AM371" s="601">
        <v>0</v>
      </c>
      <c r="AN371" s="601">
        <v>0</v>
      </c>
      <c r="AO371" s="601">
        <v>16845.669999999998</v>
      </c>
      <c r="AP371" s="601">
        <v>24208.73</v>
      </c>
      <c r="AQ371" s="601">
        <v>0</v>
      </c>
      <c r="AR371" s="601">
        <v>0</v>
      </c>
      <c r="AS371" s="601">
        <v>0</v>
      </c>
      <c r="AT371" s="601">
        <v>0</v>
      </c>
      <c r="AU371" s="601">
        <v>0</v>
      </c>
      <c r="AV371" s="602">
        <v>0</v>
      </c>
      <c r="AW371" s="602">
        <v>0</v>
      </c>
      <c r="AX371" s="602">
        <v>0</v>
      </c>
      <c r="AY371" s="602">
        <v>0</v>
      </c>
      <c r="AZ371" s="602">
        <v>0</v>
      </c>
      <c r="BA371" s="602">
        <v>0</v>
      </c>
      <c r="BB371" s="707">
        <v>0</v>
      </c>
      <c r="BC371" s="602">
        <v>0</v>
      </c>
      <c r="BD371" s="602">
        <v>0</v>
      </c>
      <c r="BE371" s="602">
        <v>0</v>
      </c>
      <c r="BF371" s="602">
        <v>0</v>
      </c>
      <c r="BG371" s="602">
        <v>0</v>
      </c>
      <c r="BH371" s="602">
        <v>0</v>
      </c>
      <c r="BI371" s="602">
        <v>0</v>
      </c>
      <c r="BJ371" s="602">
        <v>0</v>
      </c>
      <c r="BK371" s="602">
        <v>0</v>
      </c>
      <c r="BL371" s="602">
        <v>0</v>
      </c>
      <c r="BM371" s="602">
        <v>0</v>
      </c>
      <c r="BN371" s="602">
        <v>0</v>
      </c>
      <c r="BO371" s="602">
        <v>0</v>
      </c>
      <c r="BP371" s="602">
        <v>0</v>
      </c>
      <c r="BQ371" s="602">
        <v>0</v>
      </c>
      <c r="BR371" s="602">
        <v>0</v>
      </c>
      <c r="BS371" s="602">
        <v>0</v>
      </c>
      <c r="BT371" s="602">
        <v>0</v>
      </c>
      <c r="BU371" s="707">
        <v>0</v>
      </c>
      <c r="BV371" s="602">
        <v>0</v>
      </c>
      <c r="BW371" s="602">
        <v>0</v>
      </c>
      <c r="BX371" s="602">
        <v>0</v>
      </c>
      <c r="BY371" s="602">
        <v>0</v>
      </c>
      <c r="BZ371" s="602">
        <v>0</v>
      </c>
      <c r="CA371" s="602">
        <v>0</v>
      </c>
      <c r="CB371" s="602">
        <v>0</v>
      </c>
      <c r="CC371" s="602">
        <v>0</v>
      </c>
      <c r="CD371" s="602">
        <v>0</v>
      </c>
      <c r="CE371" s="602">
        <v>0</v>
      </c>
      <c r="CF371" s="602">
        <v>0</v>
      </c>
      <c r="CG371" s="602">
        <v>0</v>
      </c>
      <c r="CH371" s="602">
        <v>14149.68</v>
      </c>
      <c r="CI371" s="602">
        <v>14671.84</v>
      </c>
      <c r="CJ371" s="602">
        <v>15309.560000000001</v>
      </c>
      <c r="CK371" s="602">
        <v>15604.880000000001</v>
      </c>
      <c r="CL371" s="602">
        <v>15527.84</v>
      </c>
      <c r="CM371" s="602">
        <v>15352.36</v>
      </c>
      <c r="CN371" s="707">
        <v>15015.079999999998</v>
      </c>
      <c r="CO371" s="602">
        <v>0</v>
      </c>
      <c r="CP371" s="602">
        <v>0</v>
      </c>
      <c r="CQ371" s="602">
        <v>0</v>
      </c>
      <c r="CR371" s="602">
        <v>0</v>
      </c>
      <c r="CS371" s="602">
        <v>0</v>
      </c>
      <c r="CT371" s="602">
        <v>23405.97</v>
      </c>
      <c r="CU371" s="602">
        <v>34256.509999999995</v>
      </c>
      <c r="CV371" s="602">
        <v>0</v>
      </c>
      <c r="CW371" s="602">
        <v>0</v>
      </c>
      <c r="CX371" s="602">
        <v>0</v>
      </c>
      <c r="CY371" s="602">
        <v>0</v>
      </c>
      <c r="CZ371" s="602">
        <v>0</v>
      </c>
    </row>
    <row r="372" spans="1:104" x14ac:dyDescent="0.25">
      <c r="A372" s="183">
        <v>4982</v>
      </c>
      <c r="B372" s="183">
        <v>675985</v>
      </c>
      <c r="C372" s="27">
        <v>1027327</v>
      </c>
      <c r="D372" s="14">
        <v>1841664349</v>
      </c>
      <c r="F372" s="27" t="s">
        <v>1258</v>
      </c>
      <c r="G372" s="12" t="s">
        <v>3340</v>
      </c>
      <c r="H372" s="27" t="s">
        <v>3341</v>
      </c>
      <c r="I372" s="12" t="s">
        <v>888</v>
      </c>
      <c r="J372" s="601">
        <v>28161</v>
      </c>
      <c r="K372" s="601">
        <v>29169</v>
      </c>
      <c r="L372" s="601">
        <v>30542.399999999998</v>
      </c>
      <c r="M372" s="601">
        <v>29723.399999999998</v>
      </c>
      <c r="N372" s="601">
        <v>29484</v>
      </c>
      <c r="O372" s="601">
        <v>29446.2</v>
      </c>
      <c r="P372" s="707">
        <v>29395.59</v>
      </c>
      <c r="Q372" s="601">
        <v>0</v>
      </c>
      <c r="R372" s="601">
        <v>0</v>
      </c>
      <c r="S372" s="601">
        <v>0</v>
      </c>
      <c r="T372" s="601">
        <v>0</v>
      </c>
      <c r="U372" s="601">
        <v>0</v>
      </c>
      <c r="V372" s="601">
        <v>83478.78</v>
      </c>
      <c r="W372" s="601">
        <v>84628.799999999988</v>
      </c>
      <c r="X372" s="601">
        <v>0</v>
      </c>
      <c r="Y372" s="601">
        <v>0</v>
      </c>
      <c r="Z372" s="601">
        <v>0</v>
      </c>
      <c r="AA372" s="601">
        <v>0</v>
      </c>
      <c r="AB372" s="601">
        <v>0</v>
      </c>
      <c r="AC372" s="601">
        <v>0</v>
      </c>
      <c r="AD372" s="601">
        <v>0</v>
      </c>
      <c r="AE372" s="601">
        <v>0</v>
      </c>
      <c r="AF372" s="601">
        <v>0</v>
      </c>
      <c r="AG372" s="601">
        <v>0</v>
      </c>
      <c r="AH372" s="601">
        <v>0</v>
      </c>
      <c r="AI372" s="707">
        <v>0</v>
      </c>
      <c r="AJ372" s="601">
        <v>0</v>
      </c>
      <c r="AK372" s="601">
        <v>0</v>
      </c>
      <c r="AL372" s="601">
        <v>0</v>
      </c>
      <c r="AM372" s="601">
        <v>0</v>
      </c>
      <c r="AN372" s="601">
        <v>0</v>
      </c>
      <c r="AO372" s="601">
        <v>0</v>
      </c>
      <c r="AP372" s="601">
        <v>0</v>
      </c>
      <c r="AQ372" s="601">
        <v>0</v>
      </c>
      <c r="AR372" s="601">
        <v>0</v>
      </c>
      <c r="AS372" s="601">
        <v>0</v>
      </c>
      <c r="AT372" s="601">
        <v>0</v>
      </c>
      <c r="AU372" s="601">
        <v>0</v>
      </c>
      <c r="AV372" s="602">
        <v>0</v>
      </c>
      <c r="AW372" s="602">
        <v>0</v>
      </c>
      <c r="AX372" s="602">
        <v>0</v>
      </c>
      <c r="AY372" s="602">
        <v>0</v>
      </c>
      <c r="AZ372" s="602">
        <v>0</v>
      </c>
      <c r="BA372" s="602">
        <v>0</v>
      </c>
      <c r="BB372" s="707">
        <v>0</v>
      </c>
      <c r="BC372" s="602">
        <v>0</v>
      </c>
      <c r="BD372" s="602">
        <v>0</v>
      </c>
      <c r="BE372" s="602">
        <v>0</v>
      </c>
      <c r="BF372" s="602">
        <v>0</v>
      </c>
      <c r="BG372" s="602">
        <v>0</v>
      </c>
      <c r="BH372" s="602">
        <v>0</v>
      </c>
      <c r="BI372" s="602">
        <v>0</v>
      </c>
      <c r="BJ372" s="602">
        <v>0</v>
      </c>
      <c r="BK372" s="602">
        <v>0</v>
      </c>
      <c r="BL372" s="602">
        <v>0</v>
      </c>
      <c r="BM372" s="602">
        <v>0</v>
      </c>
      <c r="BN372" s="602">
        <v>0</v>
      </c>
      <c r="BO372" s="602">
        <v>31374</v>
      </c>
      <c r="BP372" s="602">
        <v>32218.2</v>
      </c>
      <c r="BQ372" s="602">
        <v>34473.599999999999</v>
      </c>
      <c r="BR372" s="602">
        <v>34309.799999999996</v>
      </c>
      <c r="BS372" s="602">
        <v>34234.199999999997</v>
      </c>
      <c r="BT372" s="602">
        <v>33780.6</v>
      </c>
      <c r="BU372" s="707">
        <v>33601.89</v>
      </c>
      <c r="BV372" s="602">
        <v>0</v>
      </c>
      <c r="BW372" s="602">
        <v>0</v>
      </c>
      <c r="BX372" s="602">
        <v>0</v>
      </c>
      <c r="BY372" s="602">
        <v>0</v>
      </c>
      <c r="BZ372" s="602">
        <v>0</v>
      </c>
      <c r="CA372" s="602">
        <v>93162.50999999998</v>
      </c>
      <c r="CB372" s="602">
        <v>97677.51</v>
      </c>
      <c r="CC372" s="602">
        <v>0</v>
      </c>
      <c r="CD372" s="602">
        <v>0</v>
      </c>
      <c r="CE372" s="602">
        <v>0</v>
      </c>
      <c r="CF372" s="602">
        <v>0</v>
      </c>
      <c r="CG372" s="602">
        <v>0</v>
      </c>
      <c r="CH372" s="602">
        <v>0</v>
      </c>
      <c r="CI372" s="602">
        <v>0</v>
      </c>
      <c r="CJ372" s="602">
        <v>0</v>
      </c>
      <c r="CK372" s="602">
        <v>0</v>
      </c>
      <c r="CL372" s="602">
        <v>0</v>
      </c>
      <c r="CM372" s="602">
        <v>0</v>
      </c>
      <c r="CN372" s="707">
        <v>0</v>
      </c>
      <c r="CO372" s="602">
        <v>0</v>
      </c>
      <c r="CP372" s="602">
        <v>0</v>
      </c>
      <c r="CQ372" s="602">
        <v>0</v>
      </c>
      <c r="CR372" s="602">
        <v>0</v>
      </c>
      <c r="CS372" s="602">
        <v>0</v>
      </c>
      <c r="CT372" s="602">
        <v>0</v>
      </c>
      <c r="CU372" s="602">
        <v>0</v>
      </c>
      <c r="CV372" s="602">
        <v>0</v>
      </c>
      <c r="CW372" s="602">
        <v>0</v>
      </c>
      <c r="CX372" s="602">
        <v>0</v>
      </c>
      <c r="CY372" s="602">
        <v>0</v>
      </c>
      <c r="CZ372" s="602">
        <v>0</v>
      </c>
    </row>
    <row r="373" spans="1:104" x14ac:dyDescent="0.25">
      <c r="A373" s="183">
        <v>101489</v>
      </c>
      <c r="B373" s="183">
        <v>675986</v>
      </c>
      <c r="C373" s="27">
        <v>1020137</v>
      </c>
      <c r="D373" s="14">
        <v>1790767002</v>
      </c>
      <c r="F373" s="27" t="s">
        <v>1279</v>
      </c>
      <c r="G373" s="12" t="s">
        <v>388</v>
      </c>
      <c r="H373" s="27" t="s">
        <v>1433</v>
      </c>
      <c r="I373" s="12" t="s">
        <v>389</v>
      </c>
      <c r="J373" s="601">
        <v>11780</v>
      </c>
      <c r="K373" s="601">
        <v>11535</v>
      </c>
      <c r="L373" s="601">
        <v>13010</v>
      </c>
      <c r="M373" s="601">
        <v>13395</v>
      </c>
      <c r="N373" s="601">
        <v>12675</v>
      </c>
      <c r="O373" s="601">
        <v>13085</v>
      </c>
      <c r="P373" s="707">
        <v>12455</v>
      </c>
      <c r="Q373" s="601">
        <v>0</v>
      </c>
      <c r="R373" s="601">
        <v>0</v>
      </c>
      <c r="S373" s="601">
        <v>0</v>
      </c>
      <c r="T373" s="601">
        <v>0</v>
      </c>
      <c r="U373" s="601">
        <v>0</v>
      </c>
      <c r="V373" s="601">
        <v>34436.1</v>
      </c>
      <c r="W373" s="601">
        <v>37265.479999999996</v>
      </c>
      <c r="X373" s="601">
        <v>0</v>
      </c>
      <c r="Y373" s="601">
        <v>0</v>
      </c>
      <c r="Z373" s="601">
        <v>0</v>
      </c>
      <c r="AA373" s="601">
        <v>0</v>
      </c>
      <c r="AB373" s="601">
        <v>0</v>
      </c>
      <c r="AC373" s="601">
        <v>0</v>
      </c>
      <c r="AD373" s="601">
        <v>0</v>
      </c>
      <c r="AE373" s="601">
        <v>0</v>
      </c>
      <c r="AF373" s="601">
        <v>0</v>
      </c>
      <c r="AG373" s="601">
        <v>0</v>
      </c>
      <c r="AH373" s="601">
        <v>0</v>
      </c>
      <c r="AI373" s="707">
        <v>0</v>
      </c>
      <c r="AJ373" s="601">
        <v>0</v>
      </c>
      <c r="AK373" s="601">
        <v>0</v>
      </c>
      <c r="AL373" s="601">
        <v>0</v>
      </c>
      <c r="AM373" s="601">
        <v>0</v>
      </c>
      <c r="AN373" s="601">
        <v>0</v>
      </c>
      <c r="AO373" s="601">
        <v>0</v>
      </c>
      <c r="AP373" s="601">
        <v>0</v>
      </c>
      <c r="AQ373" s="601">
        <v>0</v>
      </c>
      <c r="AR373" s="601">
        <v>0</v>
      </c>
      <c r="AS373" s="601">
        <v>0</v>
      </c>
      <c r="AT373" s="601">
        <v>0</v>
      </c>
      <c r="AU373" s="601">
        <v>0</v>
      </c>
      <c r="AV373" s="602">
        <v>7545</v>
      </c>
      <c r="AW373" s="602">
        <v>7290</v>
      </c>
      <c r="AX373" s="602">
        <v>8285</v>
      </c>
      <c r="AY373" s="602">
        <v>8350</v>
      </c>
      <c r="AZ373" s="602">
        <v>8015</v>
      </c>
      <c r="BA373" s="602">
        <v>7665</v>
      </c>
      <c r="BB373" s="707">
        <v>7655</v>
      </c>
      <c r="BC373" s="602">
        <v>0</v>
      </c>
      <c r="BD373" s="602">
        <v>0</v>
      </c>
      <c r="BE373" s="602">
        <v>0</v>
      </c>
      <c r="BF373" s="602">
        <v>0</v>
      </c>
      <c r="BG373" s="602">
        <v>0</v>
      </c>
      <c r="BH373" s="602">
        <v>21917.760000000002</v>
      </c>
      <c r="BI373" s="602">
        <v>22871.5</v>
      </c>
      <c r="BJ373" s="602">
        <v>0</v>
      </c>
      <c r="BK373" s="602">
        <v>0</v>
      </c>
      <c r="BL373" s="602">
        <v>0</v>
      </c>
      <c r="BM373" s="602">
        <v>0</v>
      </c>
      <c r="BN373" s="602">
        <v>0</v>
      </c>
      <c r="BO373" s="602">
        <v>0</v>
      </c>
      <c r="BP373" s="602">
        <v>0</v>
      </c>
      <c r="BQ373" s="602">
        <v>0</v>
      </c>
      <c r="BR373" s="602">
        <v>0</v>
      </c>
      <c r="BS373" s="602">
        <v>0</v>
      </c>
      <c r="BT373" s="602">
        <v>0</v>
      </c>
      <c r="BU373" s="707">
        <v>0</v>
      </c>
      <c r="BV373" s="602">
        <v>0</v>
      </c>
      <c r="BW373" s="602">
        <v>0</v>
      </c>
      <c r="BX373" s="602">
        <v>0</v>
      </c>
      <c r="BY373" s="602">
        <v>0</v>
      </c>
      <c r="BZ373" s="602">
        <v>0</v>
      </c>
      <c r="CA373" s="602">
        <v>0</v>
      </c>
      <c r="CB373" s="602">
        <v>0</v>
      </c>
      <c r="CC373" s="602">
        <v>0</v>
      </c>
      <c r="CD373" s="602">
        <v>0</v>
      </c>
      <c r="CE373" s="602">
        <v>0</v>
      </c>
      <c r="CF373" s="602">
        <v>0</v>
      </c>
      <c r="CG373" s="602">
        <v>0</v>
      </c>
      <c r="CH373" s="602">
        <v>16480</v>
      </c>
      <c r="CI373" s="602">
        <v>16840</v>
      </c>
      <c r="CJ373" s="602">
        <v>19005</v>
      </c>
      <c r="CK373" s="602">
        <v>19110</v>
      </c>
      <c r="CL373" s="602">
        <v>18825</v>
      </c>
      <c r="CM373" s="602">
        <v>18790</v>
      </c>
      <c r="CN373" s="707">
        <v>18380</v>
      </c>
      <c r="CO373" s="602">
        <v>0</v>
      </c>
      <c r="CP373" s="602">
        <v>0</v>
      </c>
      <c r="CQ373" s="602">
        <v>0</v>
      </c>
      <c r="CR373" s="602">
        <v>0</v>
      </c>
      <c r="CS373" s="602">
        <v>0</v>
      </c>
      <c r="CT373" s="602">
        <v>49604.1</v>
      </c>
      <c r="CU373" s="602">
        <v>53987.4</v>
      </c>
      <c r="CV373" s="602">
        <v>0</v>
      </c>
      <c r="CW373" s="602">
        <v>0</v>
      </c>
      <c r="CX373" s="602">
        <v>0</v>
      </c>
      <c r="CY373" s="602">
        <v>0</v>
      </c>
      <c r="CZ373" s="602">
        <v>0</v>
      </c>
    </row>
    <row r="374" spans="1:104" x14ac:dyDescent="0.25">
      <c r="A374" s="208">
        <v>100950</v>
      </c>
      <c r="B374" s="183">
        <v>675988</v>
      </c>
      <c r="C374" s="27">
        <v>1026627</v>
      </c>
      <c r="D374" s="14">
        <v>1780021915</v>
      </c>
      <c r="F374" s="214" t="s">
        <v>1293</v>
      </c>
      <c r="G374" s="12" t="s">
        <v>130</v>
      </c>
      <c r="H374" s="27" t="s">
        <v>1396</v>
      </c>
      <c r="I374" s="209" t="s">
        <v>131</v>
      </c>
      <c r="J374" s="601">
        <v>22748.699999999997</v>
      </c>
      <c r="K374" s="601">
        <v>23362.699999999997</v>
      </c>
      <c r="L374" s="601">
        <v>24903.84</v>
      </c>
      <c r="M374" s="601">
        <v>25137.159999999996</v>
      </c>
      <c r="N374" s="601">
        <v>24805.599999999999</v>
      </c>
      <c r="O374" s="601">
        <v>25370.479999999996</v>
      </c>
      <c r="P374" s="707">
        <v>24376.26</v>
      </c>
      <c r="Q374" s="601">
        <v>0</v>
      </c>
      <c r="R374" s="601">
        <v>0</v>
      </c>
      <c r="S374" s="601">
        <v>0</v>
      </c>
      <c r="T374" s="601">
        <v>0</v>
      </c>
      <c r="U374" s="601">
        <v>0</v>
      </c>
      <c r="V374" s="601">
        <v>37473.840000000004</v>
      </c>
      <c r="W374" s="601">
        <v>60605.22</v>
      </c>
      <c r="X374" s="601">
        <v>0</v>
      </c>
      <c r="Y374" s="601">
        <v>0</v>
      </c>
      <c r="Z374" s="601">
        <v>0</v>
      </c>
      <c r="AA374" s="601">
        <v>0</v>
      </c>
      <c r="AB374" s="601">
        <v>0</v>
      </c>
      <c r="AC374" s="601">
        <v>10585.359999999999</v>
      </c>
      <c r="AD374" s="601">
        <v>10646.76</v>
      </c>
      <c r="AE374" s="601">
        <v>11432.68</v>
      </c>
      <c r="AF374" s="601">
        <v>10978.32</v>
      </c>
      <c r="AG374" s="601">
        <v>10916.92</v>
      </c>
      <c r="AH374" s="601">
        <v>10665.179999999998</v>
      </c>
      <c r="AI374" s="707">
        <v>10709.62</v>
      </c>
      <c r="AJ374" s="601">
        <v>0</v>
      </c>
      <c r="AK374" s="601">
        <v>0</v>
      </c>
      <c r="AL374" s="601">
        <v>0</v>
      </c>
      <c r="AM374" s="601">
        <v>0</v>
      </c>
      <c r="AN374" s="601">
        <v>0</v>
      </c>
      <c r="AO374" s="601">
        <v>17236.8</v>
      </c>
      <c r="AP374" s="601">
        <v>26307.78</v>
      </c>
      <c r="AQ374" s="601">
        <v>0</v>
      </c>
      <c r="AR374" s="601">
        <v>0</v>
      </c>
      <c r="AS374" s="601">
        <v>0</v>
      </c>
      <c r="AT374" s="601">
        <v>0</v>
      </c>
      <c r="AU374" s="601">
        <v>0</v>
      </c>
      <c r="AV374" s="602">
        <v>0</v>
      </c>
      <c r="AW374" s="602">
        <v>0</v>
      </c>
      <c r="AX374" s="602">
        <v>0</v>
      </c>
      <c r="AY374" s="602">
        <v>0</v>
      </c>
      <c r="AZ374" s="602">
        <v>0</v>
      </c>
      <c r="BA374" s="602">
        <v>0</v>
      </c>
      <c r="BB374" s="707">
        <v>0</v>
      </c>
      <c r="BC374" s="602">
        <v>0</v>
      </c>
      <c r="BD374" s="602">
        <v>0</v>
      </c>
      <c r="BE374" s="602">
        <v>0</v>
      </c>
      <c r="BF374" s="602">
        <v>0</v>
      </c>
      <c r="BG374" s="602">
        <v>0</v>
      </c>
      <c r="BH374" s="602">
        <v>0</v>
      </c>
      <c r="BI374" s="602">
        <v>0</v>
      </c>
      <c r="BJ374" s="602">
        <v>0</v>
      </c>
      <c r="BK374" s="602">
        <v>0</v>
      </c>
      <c r="BL374" s="602">
        <v>0</v>
      </c>
      <c r="BM374" s="602">
        <v>0</v>
      </c>
      <c r="BN374" s="602">
        <v>0</v>
      </c>
      <c r="BO374" s="602">
        <v>0</v>
      </c>
      <c r="BP374" s="602">
        <v>0</v>
      </c>
      <c r="BQ374" s="602">
        <v>0</v>
      </c>
      <c r="BR374" s="602">
        <v>0</v>
      </c>
      <c r="BS374" s="602">
        <v>0</v>
      </c>
      <c r="BT374" s="602">
        <v>0</v>
      </c>
      <c r="BU374" s="707">
        <v>0</v>
      </c>
      <c r="BV374" s="602">
        <v>0</v>
      </c>
      <c r="BW374" s="602">
        <v>0</v>
      </c>
      <c r="BX374" s="602">
        <v>0</v>
      </c>
      <c r="BY374" s="602">
        <v>0</v>
      </c>
      <c r="BZ374" s="602">
        <v>0</v>
      </c>
      <c r="CA374" s="602">
        <v>0</v>
      </c>
      <c r="CB374" s="602">
        <v>0</v>
      </c>
      <c r="CC374" s="602">
        <v>0</v>
      </c>
      <c r="CD374" s="602">
        <v>0</v>
      </c>
      <c r="CE374" s="602">
        <v>0</v>
      </c>
      <c r="CF374" s="602">
        <v>0</v>
      </c>
      <c r="CG374" s="602">
        <v>0</v>
      </c>
      <c r="CH374" s="602">
        <v>0</v>
      </c>
      <c r="CI374" s="602">
        <v>0</v>
      </c>
      <c r="CJ374" s="602">
        <v>0</v>
      </c>
      <c r="CK374" s="602">
        <v>0</v>
      </c>
      <c r="CL374" s="602">
        <v>0</v>
      </c>
      <c r="CM374" s="602">
        <v>0</v>
      </c>
      <c r="CN374" s="707">
        <v>0</v>
      </c>
      <c r="CO374" s="602">
        <v>0</v>
      </c>
      <c r="CP374" s="602">
        <v>0</v>
      </c>
      <c r="CQ374" s="602">
        <v>0</v>
      </c>
      <c r="CR374" s="602">
        <v>0</v>
      </c>
      <c r="CS374" s="602">
        <v>0</v>
      </c>
      <c r="CT374" s="602">
        <v>0</v>
      </c>
      <c r="CU374" s="602">
        <v>0</v>
      </c>
      <c r="CV374" s="602">
        <v>0</v>
      </c>
      <c r="CW374" s="602">
        <v>0</v>
      </c>
      <c r="CX374" s="602">
        <v>0</v>
      </c>
      <c r="CY374" s="602">
        <v>0</v>
      </c>
      <c r="CZ374" s="602">
        <v>0</v>
      </c>
    </row>
    <row r="375" spans="1:104" x14ac:dyDescent="0.25">
      <c r="A375" s="183">
        <v>4248</v>
      </c>
      <c r="B375" s="183">
        <v>675989</v>
      </c>
      <c r="C375" s="27">
        <v>424804</v>
      </c>
      <c r="D375" s="14">
        <v>1760579536</v>
      </c>
      <c r="F375" s="27" t="s">
        <v>1258</v>
      </c>
      <c r="G375" s="12" t="s">
        <v>608</v>
      </c>
      <c r="H375" s="27" t="s">
        <v>1445</v>
      </c>
      <c r="I375" s="12" t="s">
        <v>609</v>
      </c>
      <c r="J375" s="601">
        <v>0</v>
      </c>
      <c r="K375" s="601">
        <v>0</v>
      </c>
      <c r="L375" s="601">
        <v>0</v>
      </c>
      <c r="M375" s="601">
        <v>0</v>
      </c>
      <c r="N375" s="601">
        <v>0</v>
      </c>
      <c r="O375" s="601">
        <v>0</v>
      </c>
      <c r="P375" s="707">
        <v>0</v>
      </c>
      <c r="Q375" s="601">
        <v>0</v>
      </c>
      <c r="R375" s="601">
        <v>0</v>
      </c>
      <c r="S375" s="601">
        <v>0</v>
      </c>
      <c r="T375" s="601">
        <v>0</v>
      </c>
      <c r="U375" s="601">
        <v>0</v>
      </c>
      <c r="V375" s="601">
        <v>32429.1</v>
      </c>
      <c r="W375" s="601">
        <v>43322.28</v>
      </c>
      <c r="X375" s="601">
        <v>0</v>
      </c>
      <c r="Y375" s="601">
        <v>0</v>
      </c>
      <c r="Z375" s="601">
        <v>0</v>
      </c>
      <c r="AA375" s="601">
        <v>0</v>
      </c>
      <c r="AB375" s="601">
        <v>0</v>
      </c>
      <c r="AC375" s="601">
        <v>0</v>
      </c>
      <c r="AD375" s="601">
        <v>0</v>
      </c>
      <c r="AE375" s="601">
        <v>0</v>
      </c>
      <c r="AF375" s="601">
        <v>0</v>
      </c>
      <c r="AG375" s="601">
        <v>0</v>
      </c>
      <c r="AH375" s="601">
        <v>0</v>
      </c>
      <c r="AI375" s="707">
        <v>0</v>
      </c>
      <c r="AJ375" s="601">
        <v>0</v>
      </c>
      <c r="AK375" s="601">
        <v>0</v>
      </c>
      <c r="AL375" s="601">
        <v>0</v>
      </c>
      <c r="AM375" s="601">
        <v>0</v>
      </c>
      <c r="AN375" s="601">
        <v>0</v>
      </c>
      <c r="AO375" s="601">
        <v>0</v>
      </c>
      <c r="AP375" s="601">
        <v>0</v>
      </c>
      <c r="AQ375" s="601">
        <v>0</v>
      </c>
      <c r="AR375" s="601">
        <v>0</v>
      </c>
      <c r="AS375" s="601">
        <v>0</v>
      </c>
      <c r="AT375" s="601">
        <v>0</v>
      </c>
      <c r="AU375" s="601">
        <v>0</v>
      </c>
      <c r="AV375" s="602">
        <v>0</v>
      </c>
      <c r="AW375" s="602">
        <v>0</v>
      </c>
      <c r="AX375" s="602">
        <v>0</v>
      </c>
      <c r="AY375" s="602">
        <v>0</v>
      </c>
      <c r="AZ375" s="602">
        <v>0</v>
      </c>
      <c r="BA375" s="602">
        <v>0</v>
      </c>
      <c r="BB375" s="707">
        <v>0</v>
      </c>
      <c r="BC375" s="602">
        <v>0</v>
      </c>
      <c r="BD375" s="602">
        <v>0</v>
      </c>
      <c r="BE375" s="602">
        <v>0</v>
      </c>
      <c r="BF375" s="602">
        <v>0</v>
      </c>
      <c r="BG375" s="602">
        <v>0</v>
      </c>
      <c r="BH375" s="602">
        <v>0</v>
      </c>
      <c r="BI375" s="602">
        <v>0</v>
      </c>
      <c r="BJ375" s="602">
        <v>0</v>
      </c>
      <c r="BK375" s="602">
        <v>0</v>
      </c>
      <c r="BL375" s="602">
        <v>0</v>
      </c>
      <c r="BM375" s="602">
        <v>0</v>
      </c>
      <c r="BN375" s="602">
        <v>0</v>
      </c>
      <c r="BO375" s="602">
        <v>0</v>
      </c>
      <c r="BP375" s="602">
        <v>0</v>
      </c>
      <c r="BQ375" s="602">
        <v>0</v>
      </c>
      <c r="BR375" s="602">
        <v>0</v>
      </c>
      <c r="BS375" s="602">
        <v>0</v>
      </c>
      <c r="BT375" s="602">
        <v>0</v>
      </c>
      <c r="BU375" s="707">
        <v>0</v>
      </c>
      <c r="BV375" s="602">
        <v>0</v>
      </c>
      <c r="BW375" s="602">
        <v>0</v>
      </c>
      <c r="BX375" s="602">
        <v>0</v>
      </c>
      <c r="BY375" s="602">
        <v>0</v>
      </c>
      <c r="BZ375" s="602">
        <v>0</v>
      </c>
      <c r="CA375" s="602">
        <v>36190.949999999997</v>
      </c>
      <c r="CB375" s="602">
        <v>49960.290000000008</v>
      </c>
      <c r="CC375" s="602">
        <v>0</v>
      </c>
      <c r="CD375" s="602">
        <v>0</v>
      </c>
      <c r="CE375" s="602">
        <v>0</v>
      </c>
      <c r="CF375" s="602">
        <v>0</v>
      </c>
      <c r="CG375" s="602">
        <v>0</v>
      </c>
      <c r="CH375" s="602">
        <v>0</v>
      </c>
      <c r="CI375" s="602">
        <v>0</v>
      </c>
      <c r="CJ375" s="602">
        <v>0</v>
      </c>
      <c r="CK375" s="602">
        <v>0</v>
      </c>
      <c r="CL375" s="602">
        <v>0</v>
      </c>
      <c r="CM375" s="602">
        <v>0</v>
      </c>
      <c r="CN375" s="707">
        <v>0</v>
      </c>
      <c r="CO375" s="602">
        <v>0</v>
      </c>
      <c r="CP375" s="602">
        <v>0</v>
      </c>
      <c r="CQ375" s="602">
        <v>0</v>
      </c>
      <c r="CR375" s="602">
        <v>0</v>
      </c>
      <c r="CS375" s="602">
        <v>0</v>
      </c>
      <c r="CT375" s="602">
        <v>0</v>
      </c>
      <c r="CU375" s="602">
        <v>0</v>
      </c>
      <c r="CV375" s="602">
        <v>0</v>
      </c>
      <c r="CW375" s="602">
        <v>0</v>
      </c>
      <c r="CX375" s="602">
        <v>0</v>
      </c>
      <c r="CY375" s="602">
        <v>0</v>
      </c>
      <c r="CZ375" s="602">
        <v>0</v>
      </c>
    </row>
    <row r="376" spans="1:104" x14ac:dyDescent="0.25">
      <c r="A376" s="183">
        <v>101633</v>
      </c>
      <c r="B376" s="183">
        <v>675991</v>
      </c>
      <c r="C376" s="27">
        <v>1020139</v>
      </c>
      <c r="D376" s="14">
        <v>1528040839</v>
      </c>
      <c r="F376" s="27" t="s">
        <v>1279</v>
      </c>
      <c r="G376" s="12" t="s">
        <v>390</v>
      </c>
      <c r="H376" s="27" t="s">
        <v>1433</v>
      </c>
      <c r="I376" s="12" t="s">
        <v>391</v>
      </c>
      <c r="J376" s="601">
        <v>13900.400000000001</v>
      </c>
      <c r="K376" s="601">
        <v>13611.300000000001</v>
      </c>
      <c r="L376" s="601">
        <v>15351.800000000001</v>
      </c>
      <c r="M376" s="601">
        <v>15806.1</v>
      </c>
      <c r="N376" s="601">
        <v>14956.5</v>
      </c>
      <c r="O376" s="601">
        <v>15440.300000000001</v>
      </c>
      <c r="P376" s="707">
        <v>14696.900000000001</v>
      </c>
      <c r="Q376" s="601">
        <v>0</v>
      </c>
      <c r="R376" s="601">
        <v>0</v>
      </c>
      <c r="S376" s="601">
        <v>0</v>
      </c>
      <c r="T376" s="601">
        <v>0</v>
      </c>
      <c r="U376" s="601">
        <v>0</v>
      </c>
      <c r="V376" s="601">
        <v>40611.350000000006</v>
      </c>
      <c r="W376" s="601">
        <v>43995.100000000006</v>
      </c>
      <c r="X376" s="601">
        <v>0</v>
      </c>
      <c r="Y376" s="601">
        <v>0</v>
      </c>
      <c r="Z376" s="601">
        <v>0</v>
      </c>
      <c r="AA376" s="601">
        <v>0</v>
      </c>
      <c r="AB376" s="601">
        <v>0</v>
      </c>
      <c r="AC376" s="601">
        <v>0</v>
      </c>
      <c r="AD376" s="601">
        <v>0</v>
      </c>
      <c r="AE376" s="601">
        <v>0</v>
      </c>
      <c r="AF376" s="601">
        <v>0</v>
      </c>
      <c r="AG376" s="601">
        <v>0</v>
      </c>
      <c r="AH376" s="601">
        <v>0</v>
      </c>
      <c r="AI376" s="707">
        <v>0</v>
      </c>
      <c r="AJ376" s="601">
        <v>0</v>
      </c>
      <c r="AK376" s="601">
        <v>0</v>
      </c>
      <c r="AL376" s="601">
        <v>0</v>
      </c>
      <c r="AM376" s="601">
        <v>0</v>
      </c>
      <c r="AN376" s="601">
        <v>0</v>
      </c>
      <c r="AO376" s="601">
        <v>0</v>
      </c>
      <c r="AP376" s="601">
        <v>0</v>
      </c>
      <c r="AQ376" s="601">
        <v>0</v>
      </c>
      <c r="AR376" s="601">
        <v>0</v>
      </c>
      <c r="AS376" s="601">
        <v>0</v>
      </c>
      <c r="AT376" s="601">
        <v>0</v>
      </c>
      <c r="AU376" s="601">
        <v>0</v>
      </c>
      <c r="AV376" s="602">
        <v>8903.1</v>
      </c>
      <c r="AW376" s="602">
        <v>8602.1999999999989</v>
      </c>
      <c r="AX376" s="602">
        <v>9776.3000000000011</v>
      </c>
      <c r="AY376" s="602">
        <v>9853</v>
      </c>
      <c r="AZ376" s="602">
        <v>9457.7000000000007</v>
      </c>
      <c r="BA376" s="602">
        <v>9044.6999999999989</v>
      </c>
      <c r="BB376" s="707">
        <v>9032.9</v>
      </c>
      <c r="BC376" s="602">
        <v>0</v>
      </c>
      <c r="BD376" s="602">
        <v>0</v>
      </c>
      <c r="BE376" s="602">
        <v>0</v>
      </c>
      <c r="BF376" s="602">
        <v>0</v>
      </c>
      <c r="BG376" s="602">
        <v>0</v>
      </c>
      <c r="BH376" s="602">
        <v>25848.160000000003</v>
      </c>
      <c r="BI376" s="602">
        <v>27002.129999999997</v>
      </c>
      <c r="BJ376" s="602">
        <v>0</v>
      </c>
      <c r="BK376" s="602">
        <v>0</v>
      </c>
      <c r="BL376" s="602">
        <v>0</v>
      </c>
      <c r="BM376" s="602">
        <v>0</v>
      </c>
      <c r="BN376" s="602">
        <v>0</v>
      </c>
      <c r="BO376" s="602">
        <v>0</v>
      </c>
      <c r="BP376" s="602">
        <v>0</v>
      </c>
      <c r="BQ376" s="602">
        <v>0</v>
      </c>
      <c r="BR376" s="602">
        <v>0</v>
      </c>
      <c r="BS376" s="602">
        <v>0</v>
      </c>
      <c r="BT376" s="602">
        <v>0</v>
      </c>
      <c r="BU376" s="707">
        <v>0</v>
      </c>
      <c r="BV376" s="602">
        <v>0</v>
      </c>
      <c r="BW376" s="602">
        <v>0</v>
      </c>
      <c r="BX376" s="602">
        <v>0</v>
      </c>
      <c r="BY376" s="602">
        <v>0</v>
      </c>
      <c r="BZ376" s="602">
        <v>0</v>
      </c>
      <c r="CA376" s="602">
        <v>0</v>
      </c>
      <c r="CB376" s="602">
        <v>0</v>
      </c>
      <c r="CC376" s="602">
        <v>0</v>
      </c>
      <c r="CD376" s="602">
        <v>0</v>
      </c>
      <c r="CE376" s="602">
        <v>0</v>
      </c>
      <c r="CF376" s="602">
        <v>0</v>
      </c>
      <c r="CG376" s="602">
        <v>0</v>
      </c>
      <c r="CH376" s="602">
        <v>19446.400000000001</v>
      </c>
      <c r="CI376" s="602">
        <v>19871.2</v>
      </c>
      <c r="CJ376" s="602">
        <v>22425.9</v>
      </c>
      <c r="CK376" s="602">
        <v>22549.800000000003</v>
      </c>
      <c r="CL376" s="602">
        <v>22213.5</v>
      </c>
      <c r="CM376" s="602">
        <v>22172.200000000004</v>
      </c>
      <c r="CN376" s="707">
        <v>21688.400000000001</v>
      </c>
      <c r="CO376" s="602">
        <v>0</v>
      </c>
      <c r="CP376" s="602">
        <v>0</v>
      </c>
      <c r="CQ376" s="602">
        <v>0</v>
      </c>
      <c r="CR376" s="602">
        <v>0</v>
      </c>
      <c r="CS376" s="602">
        <v>0</v>
      </c>
      <c r="CT376" s="602">
        <v>58499.35</v>
      </c>
      <c r="CU376" s="602">
        <v>63736.700000000004</v>
      </c>
      <c r="CV376" s="602">
        <v>0</v>
      </c>
      <c r="CW376" s="602">
        <v>0</v>
      </c>
      <c r="CX376" s="602">
        <v>0</v>
      </c>
      <c r="CY376" s="602">
        <v>0</v>
      </c>
      <c r="CZ376" s="602">
        <v>0</v>
      </c>
    </row>
    <row r="377" spans="1:104" x14ac:dyDescent="0.25">
      <c r="A377" s="183">
        <v>5390</v>
      </c>
      <c r="B377" s="183">
        <v>676005</v>
      </c>
      <c r="C377" s="27">
        <v>1026952</v>
      </c>
      <c r="D377" s="14">
        <v>1770970543</v>
      </c>
      <c r="F377" s="27" t="s">
        <v>1296</v>
      </c>
      <c r="G377" s="12" t="s">
        <v>1137</v>
      </c>
      <c r="H377" s="27" t="s">
        <v>1369</v>
      </c>
      <c r="I377" s="12" t="s">
        <v>1138</v>
      </c>
      <c r="J377" s="601">
        <v>0</v>
      </c>
      <c r="K377" s="601">
        <v>0</v>
      </c>
      <c r="L377" s="601">
        <v>0</v>
      </c>
      <c r="M377" s="601">
        <v>0</v>
      </c>
      <c r="N377" s="601">
        <v>0</v>
      </c>
      <c r="O377" s="601">
        <v>0</v>
      </c>
      <c r="P377" s="707">
        <v>0</v>
      </c>
      <c r="Q377" s="601">
        <v>0</v>
      </c>
      <c r="R377" s="601">
        <v>0</v>
      </c>
      <c r="S377" s="601">
        <v>0</v>
      </c>
      <c r="T377" s="601">
        <v>0</v>
      </c>
      <c r="U377" s="601">
        <v>0</v>
      </c>
      <c r="V377" s="601">
        <v>0</v>
      </c>
      <c r="W377" s="601">
        <v>0</v>
      </c>
      <c r="X377" s="601">
        <v>0</v>
      </c>
      <c r="Y377" s="601">
        <v>0</v>
      </c>
      <c r="Z377" s="601">
        <v>0</v>
      </c>
      <c r="AA377" s="601">
        <v>0</v>
      </c>
      <c r="AB377" s="601">
        <v>0</v>
      </c>
      <c r="AC377" s="601">
        <v>8677.0299999999988</v>
      </c>
      <c r="AD377" s="601">
        <v>8705.75</v>
      </c>
      <c r="AE377" s="601">
        <v>9258.61</v>
      </c>
      <c r="AF377" s="601">
        <v>9319.64</v>
      </c>
      <c r="AG377" s="601">
        <v>9147.32</v>
      </c>
      <c r="AH377" s="601">
        <v>9129.369999999999</v>
      </c>
      <c r="AI377" s="707">
        <v>8940.630000000001</v>
      </c>
      <c r="AJ377" s="601">
        <v>0</v>
      </c>
      <c r="AK377" s="601">
        <v>0</v>
      </c>
      <c r="AL377" s="601">
        <v>0</v>
      </c>
      <c r="AM377" s="601">
        <v>0</v>
      </c>
      <c r="AN377" s="601">
        <v>0</v>
      </c>
      <c r="AO377" s="601">
        <v>19591.440000000002</v>
      </c>
      <c r="AP377" s="601">
        <v>20440.62</v>
      </c>
      <c r="AQ377" s="601">
        <v>0</v>
      </c>
      <c r="AR377" s="601">
        <v>0</v>
      </c>
      <c r="AS377" s="601">
        <v>0</v>
      </c>
      <c r="AT377" s="601">
        <v>0</v>
      </c>
      <c r="AU377" s="601">
        <v>0</v>
      </c>
      <c r="AV377" s="602">
        <v>0</v>
      </c>
      <c r="AW377" s="602">
        <v>0</v>
      </c>
      <c r="AX377" s="602">
        <v>0</v>
      </c>
      <c r="AY377" s="602">
        <v>0</v>
      </c>
      <c r="AZ377" s="602">
        <v>0</v>
      </c>
      <c r="BA377" s="602">
        <v>0</v>
      </c>
      <c r="BB377" s="707">
        <v>0</v>
      </c>
      <c r="BC377" s="602">
        <v>0</v>
      </c>
      <c r="BD377" s="602">
        <v>0</v>
      </c>
      <c r="BE377" s="602">
        <v>0</v>
      </c>
      <c r="BF377" s="602">
        <v>0</v>
      </c>
      <c r="BG377" s="602">
        <v>0</v>
      </c>
      <c r="BH377" s="602">
        <v>0</v>
      </c>
      <c r="BI377" s="602">
        <v>0</v>
      </c>
      <c r="BJ377" s="602">
        <v>0</v>
      </c>
      <c r="BK377" s="602">
        <v>0</v>
      </c>
      <c r="BL377" s="602">
        <v>0</v>
      </c>
      <c r="BM377" s="602">
        <v>0</v>
      </c>
      <c r="BN377" s="602">
        <v>0</v>
      </c>
      <c r="BO377" s="602">
        <v>0</v>
      </c>
      <c r="BP377" s="602">
        <v>0</v>
      </c>
      <c r="BQ377" s="602">
        <v>0</v>
      </c>
      <c r="BR377" s="602">
        <v>0</v>
      </c>
      <c r="BS377" s="602">
        <v>0</v>
      </c>
      <c r="BT377" s="602">
        <v>0</v>
      </c>
      <c r="BU377" s="707">
        <v>0</v>
      </c>
      <c r="BV377" s="602">
        <v>0</v>
      </c>
      <c r="BW377" s="602">
        <v>0</v>
      </c>
      <c r="BX377" s="602">
        <v>0</v>
      </c>
      <c r="BY377" s="602">
        <v>0</v>
      </c>
      <c r="BZ377" s="602">
        <v>0</v>
      </c>
      <c r="CA377" s="602">
        <v>0</v>
      </c>
      <c r="CB377" s="602">
        <v>0</v>
      </c>
      <c r="CC377" s="602">
        <v>0</v>
      </c>
      <c r="CD377" s="602">
        <v>0</v>
      </c>
      <c r="CE377" s="602">
        <v>0</v>
      </c>
      <c r="CF377" s="602">
        <v>0</v>
      </c>
      <c r="CG377" s="602">
        <v>0</v>
      </c>
      <c r="CH377" s="602">
        <v>11868.539999999999</v>
      </c>
      <c r="CI377" s="602">
        <v>12306.519999999999</v>
      </c>
      <c r="CJ377" s="602">
        <v>12841.429999999998</v>
      </c>
      <c r="CK377" s="602">
        <v>13089.14</v>
      </c>
      <c r="CL377" s="602">
        <v>13024.519999999999</v>
      </c>
      <c r="CM377" s="602">
        <v>12877.329999999998</v>
      </c>
      <c r="CN377" s="707">
        <v>12572.390000000001</v>
      </c>
      <c r="CO377" s="602">
        <v>0</v>
      </c>
      <c r="CP377" s="602">
        <v>0</v>
      </c>
      <c r="CQ377" s="602">
        <v>0</v>
      </c>
      <c r="CR377" s="602">
        <v>0</v>
      </c>
      <c r="CS377" s="602">
        <v>0</v>
      </c>
      <c r="CT377" s="602">
        <v>27221.039999999997</v>
      </c>
      <c r="CU377" s="602">
        <v>28881.78</v>
      </c>
      <c r="CV377" s="602">
        <v>0</v>
      </c>
      <c r="CW377" s="602">
        <v>0</v>
      </c>
      <c r="CX377" s="602">
        <v>0</v>
      </c>
      <c r="CY377" s="602">
        <v>0</v>
      </c>
      <c r="CZ377" s="602">
        <v>0</v>
      </c>
    </row>
    <row r="378" spans="1:104" x14ac:dyDescent="0.25">
      <c r="A378" s="183">
        <v>4348</v>
      </c>
      <c r="B378" s="183">
        <v>676010</v>
      </c>
      <c r="C378" s="27">
        <v>1026561</v>
      </c>
      <c r="D378" s="14">
        <v>1760720684</v>
      </c>
      <c r="F378" s="27" t="s">
        <v>1272</v>
      </c>
      <c r="G378" s="12" t="s">
        <v>202</v>
      </c>
      <c r="H378" s="27" t="s">
        <v>1420</v>
      </c>
      <c r="I378" s="12" t="s">
        <v>203</v>
      </c>
      <c r="J378" s="601">
        <v>22360.84</v>
      </c>
      <c r="K378" s="601">
        <v>22968.98</v>
      </c>
      <c r="L378" s="601">
        <v>23460.170000000002</v>
      </c>
      <c r="M378" s="601">
        <v>23296.44</v>
      </c>
      <c r="N378" s="601">
        <v>22056.77</v>
      </c>
      <c r="O378" s="601">
        <v>22945.59</v>
      </c>
      <c r="P378" s="707">
        <v>21748.84</v>
      </c>
      <c r="Q378" s="601">
        <v>0</v>
      </c>
      <c r="R378" s="601">
        <v>0</v>
      </c>
      <c r="S378" s="601">
        <v>0</v>
      </c>
      <c r="T378" s="601">
        <v>0</v>
      </c>
      <c r="U378" s="601">
        <v>0</v>
      </c>
      <c r="V378" s="601">
        <v>65143.149999999994</v>
      </c>
      <c r="W378" s="601">
        <v>64989.850000000006</v>
      </c>
      <c r="X378" s="601">
        <v>0</v>
      </c>
      <c r="Y378" s="601">
        <v>0</v>
      </c>
      <c r="Z378" s="601">
        <v>0</v>
      </c>
      <c r="AA378" s="601">
        <v>0</v>
      </c>
      <c r="AB378" s="601">
        <v>0</v>
      </c>
      <c r="AC378" s="601">
        <v>0</v>
      </c>
      <c r="AD378" s="601">
        <v>0</v>
      </c>
      <c r="AE378" s="601">
        <v>0</v>
      </c>
      <c r="AF378" s="601">
        <v>0</v>
      </c>
      <c r="AG378" s="601">
        <v>0</v>
      </c>
      <c r="AH378" s="601">
        <v>0</v>
      </c>
      <c r="AI378" s="707">
        <v>0</v>
      </c>
      <c r="AJ378" s="601">
        <v>0</v>
      </c>
      <c r="AK378" s="601">
        <v>0</v>
      </c>
      <c r="AL378" s="601">
        <v>0</v>
      </c>
      <c r="AM378" s="601">
        <v>0</v>
      </c>
      <c r="AN378" s="601">
        <v>0</v>
      </c>
      <c r="AO378" s="601">
        <v>0</v>
      </c>
      <c r="AP378" s="601">
        <v>0</v>
      </c>
      <c r="AQ378" s="601">
        <v>0</v>
      </c>
      <c r="AR378" s="601">
        <v>0</v>
      </c>
      <c r="AS378" s="601">
        <v>0</v>
      </c>
      <c r="AT378" s="601">
        <v>0</v>
      </c>
      <c r="AU378" s="601">
        <v>0</v>
      </c>
      <c r="AV378" s="602">
        <v>0</v>
      </c>
      <c r="AW378" s="602">
        <v>0</v>
      </c>
      <c r="AX378" s="602">
        <v>0</v>
      </c>
      <c r="AY378" s="602">
        <v>0</v>
      </c>
      <c r="AZ378" s="602">
        <v>0</v>
      </c>
      <c r="BA378" s="602">
        <v>0</v>
      </c>
      <c r="BB378" s="707">
        <v>0</v>
      </c>
      <c r="BC378" s="602">
        <v>0</v>
      </c>
      <c r="BD378" s="602">
        <v>0</v>
      </c>
      <c r="BE378" s="602">
        <v>0</v>
      </c>
      <c r="BF378" s="602">
        <v>0</v>
      </c>
      <c r="BG378" s="602">
        <v>0</v>
      </c>
      <c r="BH378" s="602">
        <v>0</v>
      </c>
      <c r="BI378" s="602">
        <v>0</v>
      </c>
      <c r="BJ378" s="602">
        <v>0</v>
      </c>
      <c r="BK378" s="602">
        <v>0</v>
      </c>
      <c r="BL378" s="602">
        <v>0</v>
      </c>
      <c r="BM378" s="602">
        <v>0</v>
      </c>
      <c r="BN378" s="602">
        <v>0</v>
      </c>
      <c r="BO378" s="602">
        <v>15998.76</v>
      </c>
      <c r="BP378" s="602">
        <v>16794.02</v>
      </c>
      <c r="BQ378" s="602">
        <v>17425.55</v>
      </c>
      <c r="BR378" s="602">
        <v>17215.04</v>
      </c>
      <c r="BS378" s="602">
        <v>17940.13</v>
      </c>
      <c r="BT378" s="602">
        <v>18290.980000000003</v>
      </c>
      <c r="BU378" s="707">
        <v>17755.14</v>
      </c>
      <c r="BV378" s="602">
        <v>0</v>
      </c>
      <c r="BW378" s="602">
        <v>0</v>
      </c>
      <c r="BX378" s="602">
        <v>0</v>
      </c>
      <c r="BY378" s="602">
        <v>0</v>
      </c>
      <c r="BZ378" s="602">
        <v>0</v>
      </c>
      <c r="CA378" s="602">
        <v>47556.05</v>
      </c>
      <c r="CB378" s="602">
        <v>50857.5</v>
      </c>
      <c r="CC378" s="602">
        <v>0</v>
      </c>
      <c r="CD378" s="602">
        <v>0</v>
      </c>
      <c r="CE378" s="602">
        <v>0</v>
      </c>
      <c r="CF378" s="602">
        <v>0</v>
      </c>
      <c r="CG378" s="602">
        <v>0</v>
      </c>
      <c r="CH378" s="602">
        <v>0</v>
      </c>
      <c r="CI378" s="602">
        <v>0</v>
      </c>
      <c r="CJ378" s="602">
        <v>0</v>
      </c>
      <c r="CK378" s="602">
        <v>0</v>
      </c>
      <c r="CL378" s="602">
        <v>0</v>
      </c>
      <c r="CM378" s="602">
        <v>0</v>
      </c>
      <c r="CN378" s="707">
        <v>0</v>
      </c>
      <c r="CO378" s="602">
        <v>0</v>
      </c>
      <c r="CP378" s="602">
        <v>0</v>
      </c>
      <c r="CQ378" s="602">
        <v>0</v>
      </c>
      <c r="CR378" s="602">
        <v>0</v>
      </c>
      <c r="CS378" s="602">
        <v>0</v>
      </c>
      <c r="CT378" s="602">
        <v>0</v>
      </c>
      <c r="CU378" s="602">
        <v>0</v>
      </c>
      <c r="CV378" s="602">
        <v>0</v>
      </c>
      <c r="CW378" s="602">
        <v>0</v>
      </c>
      <c r="CX378" s="602">
        <v>0</v>
      </c>
      <c r="CY378" s="602">
        <v>0</v>
      </c>
      <c r="CZ378" s="602">
        <v>0</v>
      </c>
    </row>
    <row r="379" spans="1:104" x14ac:dyDescent="0.25">
      <c r="A379" s="183">
        <v>4882</v>
      </c>
      <c r="B379" s="183">
        <v>676024</v>
      </c>
      <c r="C379" s="27">
        <v>1025959</v>
      </c>
      <c r="D379" s="14">
        <v>1215347323</v>
      </c>
      <c r="F379" s="27" t="s">
        <v>1272</v>
      </c>
      <c r="G379" s="12" t="s">
        <v>855</v>
      </c>
      <c r="H379" s="27" t="s">
        <v>1283</v>
      </c>
      <c r="I379" s="12" t="s">
        <v>856</v>
      </c>
      <c r="J379" s="601">
        <v>3537.2000000000003</v>
      </c>
      <c r="K379" s="601">
        <v>3633.4</v>
      </c>
      <c r="L379" s="601">
        <v>3711.1000000000004</v>
      </c>
      <c r="M379" s="601">
        <v>3685.2</v>
      </c>
      <c r="N379" s="601">
        <v>3489.1000000000004</v>
      </c>
      <c r="O379" s="601">
        <v>3629.7000000000003</v>
      </c>
      <c r="P379" s="707">
        <v>3444.1400000000003</v>
      </c>
      <c r="Q379" s="601">
        <v>0</v>
      </c>
      <c r="R379" s="601">
        <v>0</v>
      </c>
      <c r="S379" s="601">
        <v>0</v>
      </c>
      <c r="T379" s="601">
        <v>0</v>
      </c>
      <c r="U379" s="601">
        <v>0</v>
      </c>
      <c r="V379" s="601">
        <v>6587.84</v>
      </c>
      <c r="W379" s="601">
        <v>8015</v>
      </c>
      <c r="X379" s="601">
        <v>0</v>
      </c>
      <c r="Y379" s="601">
        <v>0</v>
      </c>
      <c r="Z379" s="601">
        <v>0</v>
      </c>
      <c r="AA379" s="601">
        <v>0</v>
      </c>
      <c r="AB379" s="601">
        <v>0</v>
      </c>
      <c r="AC379" s="601">
        <v>0</v>
      </c>
      <c r="AD379" s="601">
        <v>0</v>
      </c>
      <c r="AE379" s="601">
        <v>0</v>
      </c>
      <c r="AF379" s="601">
        <v>0</v>
      </c>
      <c r="AG379" s="601">
        <v>0</v>
      </c>
      <c r="AH379" s="601">
        <v>0</v>
      </c>
      <c r="AI379" s="707">
        <v>0</v>
      </c>
      <c r="AJ379" s="601">
        <v>0</v>
      </c>
      <c r="AK379" s="601">
        <v>0</v>
      </c>
      <c r="AL379" s="601">
        <v>0</v>
      </c>
      <c r="AM379" s="601">
        <v>0</v>
      </c>
      <c r="AN379" s="601">
        <v>0</v>
      </c>
      <c r="AO379" s="601">
        <v>0</v>
      </c>
      <c r="AP379" s="601">
        <v>0</v>
      </c>
      <c r="AQ379" s="601">
        <v>0</v>
      </c>
      <c r="AR379" s="601">
        <v>0</v>
      </c>
      <c r="AS379" s="601">
        <v>0</v>
      </c>
      <c r="AT379" s="601">
        <v>0</v>
      </c>
      <c r="AU379" s="601">
        <v>0</v>
      </c>
      <c r="AV379" s="602">
        <v>0</v>
      </c>
      <c r="AW379" s="602">
        <v>0</v>
      </c>
      <c r="AX379" s="602">
        <v>0</v>
      </c>
      <c r="AY379" s="602">
        <v>0</v>
      </c>
      <c r="AZ379" s="602">
        <v>0</v>
      </c>
      <c r="BA379" s="602">
        <v>0</v>
      </c>
      <c r="BB379" s="707">
        <v>0</v>
      </c>
      <c r="BC379" s="602">
        <v>0</v>
      </c>
      <c r="BD379" s="602">
        <v>0</v>
      </c>
      <c r="BE379" s="602">
        <v>0</v>
      </c>
      <c r="BF379" s="602">
        <v>0</v>
      </c>
      <c r="BG379" s="602">
        <v>0</v>
      </c>
      <c r="BH379" s="602">
        <v>0</v>
      </c>
      <c r="BI379" s="602">
        <v>0</v>
      </c>
      <c r="BJ379" s="602">
        <v>0</v>
      </c>
      <c r="BK379" s="602">
        <v>0</v>
      </c>
      <c r="BL379" s="602">
        <v>0</v>
      </c>
      <c r="BM379" s="602">
        <v>0</v>
      </c>
      <c r="BN379" s="602">
        <v>0</v>
      </c>
      <c r="BO379" s="602">
        <v>2530.8000000000002</v>
      </c>
      <c r="BP379" s="602">
        <v>2656.6000000000004</v>
      </c>
      <c r="BQ379" s="602">
        <v>2756.5</v>
      </c>
      <c r="BR379" s="602">
        <v>2723.2000000000003</v>
      </c>
      <c r="BS379" s="602">
        <v>2837.9</v>
      </c>
      <c r="BT379" s="602">
        <v>2893.4</v>
      </c>
      <c r="BU379" s="707">
        <v>2811.66</v>
      </c>
      <c r="BV379" s="602">
        <v>0</v>
      </c>
      <c r="BW379" s="602">
        <v>0</v>
      </c>
      <c r="BX379" s="602">
        <v>0</v>
      </c>
      <c r="BY379" s="602">
        <v>0</v>
      </c>
      <c r="BZ379" s="602">
        <v>0</v>
      </c>
      <c r="CA379" s="602">
        <v>4809.28</v>
      </c>
      <c r="CB379" s="602">
        <v>6275.4000000000015</v>
      </c>
      <c r="CC379" s="602">
        <v>0</v>
      </c>
      <c r="CD379" s="602">
        <v>0</v>
      </c>
      <c r="CE379" s="602">
        <v>0</v>
      </c>
      <c r="CF379" s="602">
        <v>0</v>
      </c>
      <c r="CG379" s="602">
        <v>0</v>
      </c>
      <c r="CH379" s="602">
        <v>0</v>
      </c>
      <c r="CI379" s="602">
        <v>0</v>
      </c>
      <c r="CJ379" s="602">
        <v>0</v>
      </c>
      <c r="CK379" s="602">
        <v>0</v>
      </c>
      <c r="CL379" s="602">
        <v>0</v>
      </c>
      <c r="CM379" s="602">
        <v>0</v>
      </c>
      <c r="CN379" s="707">
        <v>0</v>
      </c>
      <c r="CO379" s="602">
        <v>0</v>
      </c>
      <c r="CP379" s="602">
        <v>0</v>
      </c>
      <c r="CQ379" s="602">
        <v>0</v>
      </c>
      <c r="CR379" s="602">
        <v>0</v>
      </c>
      <c r="CS379" s="602">
        <v>0</v>
      </c>
      <c r="CT379" s="602">
        <v>0</v>
      </c>
      <c r="CU379" s="602">
        <v>0</v>
      </c>
      <c r="CV379" s="602">
        <v>0</v>
      </c>
      <c r="CW379" s="602">
        <v>0</v>
      </c>
      <c r="CX379" s="602">
        <v>0</v>
      </c>
      <c r="CY379" s="602">
        <v>0</v>
      </c>
      <c r="CZ379" s="602">
        <v>0</v>
      </c>
    </row>
    <row r="380" spans="1:104" x14ac:dyDescent="0.25">
      <c r="A380" s="183">
        <v>4235</v>
      </c>
      <c r="B380" s="183">
        <v>676028</v>
      </c>
      <c r="C380" s="27">
        <v>1020268</v>
      </c>
      <c r="D380" s="14">
        <v>1841563038</v>
      </c>
      <c r="F380" s="27" t="s">
        <v>1272</v>
      </c>
      <c r="G380" s="12" t="s">
        <v>604</v>
      </c>
      <c r="H380" s="27" t="s">
        <v>1454</v>
      </c>
      <c r="I380" s="12" t="s">
        <v>605</v>
      </c>
      <c r="J380" s="601">
        <v>0</v>
      </c>
      <c r="K380" s="601">
        <v>0</v>
      </c>
      <c r="L380" s="601">
        <v>0</v>
      </c>
      <c r="M380" s="601">
        <v>0</v>
      </c>
      <c r="N380" s="601">
        <v>0</v>
      </c>
      <c r="O380" s="601">
        <v>0</v>
      </c>
      <c r="P380" s="707">
        <v>0</v>
      </c>
      <c r="Q380" s="601">
        <v>0</v>
      </c>
      <c r="R380" s="601">
        <v>0</v>
      </c>
      <c r="S380" s="601">
        <v>0</v>
      </c>
      <c r="T380" s="601">
        <v>0</v>
      </c>
      <c r="U380" s="601">
        <v>0</v>
      </c>
      <c r="V380" s="601">
        <v>45703.14</v>
      </c>
      <c r="W380" s="601">
        <v>45461.85</v>
      </c>
      <c r="X380" s="601">
        <v>0</v>
      </c>
      <c r="Y380" s="601">
        <v>0</v>
      </c>
      <c r="Z380" s="601">
        <v>0</v>
      </c>
      <c r="AA380" s="601">
        <v>0</v>
      </c>
      <c r="AB380" s="601">
        <v>0</v>
      </c>
      <c r="AC380" s="601">
        <v>0</v>
      </c>
      <c r="AD380" s="601">
        <v>0</v>
      </c>
      <c r="AE380" s="601">
        <v>0</v>
      </c>
      <c r="AF380" s="601">
        <v>0</v>
      </c>
      <c r="AG380" s="601">
        <v>0</v>
      </c>
      <c r="AH380" s="601">
        <v>0</v>
      </c>
      <c r="AI380" s="707">
        <v>0</v>
      </c>
      <c r="AJ380" s="601">
        <v>0</v>
      </c>
      <c r="AK380" s="601">
        <v>0</v>
      </c>
      <c r="AL380" s="601">
        <v>0</v>
      </c>
      <c r="AM380" s="601">
        <v>0</v>
      </c>
      <c r="AN380" s="601">
        <v>0</v>
      </c>
      <c r="AO380" s="601">
        <v>0</v>
      </c>
      <c r="AP380" s="601">
        <v>0</v>
      </c>
      <c r="AQ380" s="601">
        <v>0</v>
      </c>
      <c r="AR380" s="601">
        <v>0</v>
      </c>
      <c r="AS380" s="601">
        <v>0</v>
      </c>
      <c r="AT380" s="601">
        <v>0</v>
      </c>
      <c r="AU380" s="601">
        <v>0</v>
      </c>
      <c r="AV380" s="602">
        <v>0</v>
      </c>
      <c r="AW380" s="602">
        <v>0</v>
      </c>
      <c r="AX380" s="602">
        <v>0</v>
      </c>
      <c r="AY380" s="602">
        <v>0</v>
      </c>
      <c r="AZ380" s="602">
        <v>0</v>
      </c>
      <c r="BA380" s="602">
        <v>0</v>
      </c>
      <c r="BB380" s="707">
        <v>0</v>
      </c>
      <c r="BC380" s="602">
        <v>0</v>
      </c>
      <c r="BD380" s="602">
        <v>0</v>
      </c>
      <c r="BE380" s="602">
        <v>0</v>
      </c>
      <c r="BF380" s="602">
        <v>0</v>
      </c>
      <c r="BG380" s="602">
        <v>0</v>
      </c>
      <c r="BH380" s="602">
        <v>0</v>
      </c>
      <c r="BI380" s="602">
        <v>0</v>
      </c>
      <c r="BJ380" s="602">
        <v>0</v>
      </c>
      <c r="BK380" s="602">
        <v>0</v>
      </c>
      <c r="BL380" s="602">
        <v>0</v>
      </c>
      <c r="BM380" s="602">
        <v>0</v>
      </c>
      <c r="BN380" s="602">
        <v>0</v>
      </c>
      <c r="BO380" s="602">
        <v>0</v>
      </c>
      <c r="BP380" s="602">
        <v>0</v>
      </c>
      <c r="BQ380" s="602">
        <v>0</v>
      </c>
      <c r="BR380" s="602">
        <v>0</v>
      </c>
      <c r="BS380" s="602">
        <v>0</v>
      </c>
      <c r="BT380" s="602">
        <v>0</v>
      </c>
      <c r="BU380" s="707">
        <v>0</v>
      </c>
      <c r="BV380" s="602">
        <v>0</v>
      </c>
      <c r="BW380" s="602">
        <v>0</v>
      </c>
      <c r="BX380" s="602">
        <v>0</v>
      </c>
      <c r="BY380" s="602">
        <v>0</v>
      </c>
      <c r="BZ380" s="602">
        <v>0</v>
      </c>
      <c r="CA380" s="602">
        <v>33364.379999999997</v>
      </c>
      <c r="CB380" s="602">
        <v>35575.65</v>
      </c>
      <c r="CC380" s="602">
        <v>0</v>
      </c>
      <c r="CD380" s="602">
        <v>0</v>
      </c>
      <c r="CE380" s="602">
        <v>0</v>
      </c>
      <c r="CF380" s="602">
        <v>0</v>
      </c>
      <c r="CG380" s="602">
        <v>0</v>
      </c>
      <c r="CH380" s="602">
        <v>0</v>
      </c>
      <c r="CI380" s="602">
        <v>0</v>
      </c>
      <c r="CJ380" s="602">
        <v>0</v>
      </c>
      <c r="CK380" s="602">
        <v>0</v>
      </c>
      <c r="CL380" s="602">
        <v>0</v>
      </c>
      <c r="CM380" s="602">
        <v>0</v>
      </c>
      <c r="CN380" s="707">
        <v>0</v>
      </c>
      <c r="CO380" s="602">
        <v>0</v>
      </c>
      <c r="CP380" s="602">
        <v>0</v>
      </c>
      <c r="CQ380" s="602">
        <v>0</v>
      </c>
      <c r="CR380" s="602">
        <v>0</v>
      </c>
      <c r="CS380" s="602">
        <v>0</v>
      </c>
      <c r="CT380" s="602">
        <v>0</v>
      </c>
      <c r="CU380" s="602">
        <v>0</v>
      </c>
      <c r="CV380" s="602">
        <v>0</v>
      </c>
      <c r="CW380" s="602">
        <v>0</v>
      </c>
      <c r="CX380" s="602">
        <v>0</v>
      </c>
      <c r="CY380" s="602">
        <v>0</v>
      </c>
      <c r="CZ380" s="602">
        <v>0</v>
      </c>
    </row>
    <row r="381" spans="1:104" x14ac:dyDescent="0.25">
      <c r="A381" s="183">
        <v>5041</v>
      </c>
      <c r="B381" s="183">
        <v>676029</v>
      </c>
      <c r="C381" s="27">
        <v>1027671</v>
      </c>
      <c r="D381" s="14">
        <v>1851752729</v>
      </c>
      <c r="F381" s="27" t="s">
        <v>1293</v>
      </c>
      <c r="G381" s="12" t="s">
        <v>924</v>
      </c>
      <c r="H381" s="27" t="s">
        <v>1355</v>
      </c>
      <c r="I381" s="12" t="s">
        <v>925</v>
      </c>
      <c r="J381" s="601">
        <v>36086.700000000004</v>
      </c>
      <c r="K381" s="601">
        <v>37060.700000000004</v>
      </c>
      <c r="L381" s="601">
        <v>39505.440000000002</v>
      </c>
      <c r="M381" s="601">
        <v>39875.56</v>
      </c>
      <c r="N381" s="601">
        <v>39349.600000000006</v>
      </c>
      <c r="O381" s="601">
        <v>40245.680000000008</v>
      </c>
      <c r="P381" s="707">
        <v>38699.199999999997</v>
      </c>
      <c r="Q381" s="601">
        <v>0</v>
      </c>
      <c r="R381" s="601">
        <v>0</v>
      </c>
      <c r="S381" s="601">
        <v>0</v>
      </c>
      <c r="T381" s="601">
        <v>0</v>
      </c>
      <c r="U381" s="601">
        <v>0</v>
      </c>
      <c r="V381" s="601">
        <v>106754.18</v>
      </c>
      <c r="W381" s="601">
        <v>89655.969999999987</v>
      </c>
      <c r="X381" s="601">
        <v>0</v>
      </c>
      <c r="Y381" s="601">
        <v>0</v>
      </c>
      <c r="Z381" s="601">
        <v>0</v>
      </c>
      <c r="AA381" s="601">
        <v>0</v>
      </c>
      <c r="AB381" s="601">
        <v>0</v>
      </c>
      <c r="AC381" s="601">
        <v>16791.760000000002</v>
      </c>
      <c r="AD381" s="601">
        <v>16889.16</v>
      </c>
      <c r="AE381" s="601">
        <v>18135.879999999997</v>
      </c>
      <c r="AF381" s="601">
        <v>17415.120000000003</v>
      </c>
      <c r="AG381" s="601">
        <v>17317.72</v>
      </c>
      <c r="AH381" s="601">
        <v>16918.38</v>
      </c>
      <c r="AI381" s="707">
        <v>17002.18</v>
      </c>
      <c r="AJ381" s="601">
        <v>0</v>
      </c>
      <c r="AK381" s="601">
        <v>0</v>
      </c>
      <c r="AL381" s="601">
        <v>0</v>
      </c>
      <c r="AM381" s="601">
        <v>0</v>
      </c>
      <c r="AN381" s="601">
        <v>0</v>
      </c>
      <c r="AO381" s="601">
        <v>49103.599999999991</v>
      </c>
      <c r="AP381" s="601">
        <v>38641.42</v>
      </c>
      <c r="AQ381" s="601">
        <v>0</v>
      </c>
      <c r="AR381" s="601">
        <v>0</v>
      </c>
      <c r="AS381" s="601">
        <v>0</v>
      </c>
      <c r="AT381" s="601">
        <v>0</v>
      </c>
      <c r="AU381" s="601">
        <v>0</v>
      </c>
      <c r="AV381" s="602">
        <v>0</v>
      </c>
      <c r="AW381" s="602">
        <v>0</v>
      </c>
      <c r="AX381" s="602">
        <v>0</v>
      </c>
      <c r="AY381" s="602">
        <v>0</v>
      </c>
      <c r="AZ381" s="602">
        <v>0</v>
      </c>
      <c r="BA381" s="602">
        <v>0</v>
      </c>
      <c r="BB381" s="707">
        <v>0</v>
      </c>
      <c r="BC381" s="602">
        <v>0</v>
      </c>
      <c r="BD381" s="602">
        <v>0</v>
      </c>
      <c r="BE381" s="602">
        <v>0</v>
      </c>
      <c r="BF381" s="602">
        <v>0</v>
      </c>
      <c r="BG381" s="602">
        <v>0</v>
      </c>
      <c r="BH381" s="602">
        <v>0</v>
      </c>
      <c r="BI381" s="602">
        <v>0</v>
      </c>
      <c r="BJ381" s="602">
        <v>0</v>
      </c>
      <c r="BK381" s="602">
        <v>0</v>
      </c>
      <c r="BL381" s="602">
        <v>0</v>
      </c>
      <c r="BM381" s="602">
        <v>0</v>
      </c>
      <c r="BN381" s="602">
        <v>0</v>
      </c>
      <c r="BO381" s="602">
        <v>0</v>
      </c>
      <c r="BP381" s="602">
        <v>0</v>
      </c>
      <c r="BQ381" s="602">
        <v>0</v>
      </c>
      <c r="BR381" s="602">
        <v>0</v>
      </c>
      <c r="BS381" s="602">
        <v>0</v>
      </c>
      <c r="BT381" s="602">
        <v>0</v>
      </c>
      <c r="BU381" s="707">
        <v>0</v>
      </c>
      <c r="BV381" s="602">
        <v>0</v>
      </c>
      <c r="BW381" s="602">
        <v>0</v>
      </c>
      <c r="BX381" s="602">
        <v>0</v>
      </c>
      <c r="BY381" s="602">
        <v>0</v>
      </c>
      <c r="BZ381" s="602">
        <v>0</v>
      </c>
      <c r="CA381" s="602">
        <v>0</v>
      </c>
      <c r="CB381" s="602">
        <v>0</v>
      </c>
      <c r="CC381" s="602">
        <v>0</v>
      </c>
      <c r="CD381" s="602">
        <v>0</v>
      </c>
      <c r="CE381" s="602">
        <v>0</v>
      </c>
      <c r="CF381" s="602">
        <v>0</v>
      </c>
      <c r="CG381" s="602">
        <v>0</v>
      </c>
      <c r="CH381" s="602">
        <v>0</v>
      </c>
      <c r="CI381" s="602">
        <v>0</v>
      </c>
      <c r="CJ381" s="602">
        <v>0</v>
      </c>
      <c r="CK381" s="602">
        <v>0</v>
      </c>
      <c r="CL381" s="602">
        <v>0</v>
      </c>
      <c r="CM381" s="602">
        <v>0</v>
      </c>
      <c r="CN381" s="707">
        <v>0</v>
      </c>
      <c r="CO381" s="602">
        <v>0</v>
      </c>
      <c r="CP381" s="602">
        <v>0</v>
      </c>
      <c r="CQ381" s="602">
        <v>0</v>
      </c>
      <c r="CR381" s="602">
        <v>0</v>
      </c>
      <c r="CS381" s="602">
        <v>0</v>
      </c>
      <c r="CT381" s="602">
        <v>0</v>
      </c>
      <c r="CU381" s="602">
        <v>0</v>
      </c>
      <c r="CV381" s="602">
        <v>0</v>
      </c>
      <c r="CW381" s="602">
        <v>0</v>
      </c>
      <c r="CX381" s="602">
        <v>0</v>
      </c>
      <c r="CY381" s="602">
        <v>0</v>
      </c>
      <c r="CZ381" s="602">
        <v>0</v>
      </c>
    </row>
    <row r="382" spans="1:104" x14ac:dyDescent="0.25">
      <c r="A382" s="183">
        <v>4627</v>
      </c>
      <c r="B382" s="183">
        <v>676030</v>
      </c>
      <c r="C382" s="27">
        <v>1025771</v>
      </c>
      <c r="D382" s="14">
        <v>1902227747</v>
      </c>
      <c r="F382" s="27" t="s">
        <v>1274</v>
      </c>
      <c r="G382" s="12" t="s">
        <v>756</v>
      </c>
      <c r="H382" s="27" t="s">
        <v>1284</v>
      </c>
      <c r="I382" s="12" t="s">
        <v>757</v>
      </c>
      <c r="J382" s="601">
        <v>0</v>
      </c>
      <c r="K382" s="601">
        <v>0</v>
      </c>
      <c r="L382" s="601">
        <v>0</v>
      </c>
      <c r="M382" s="601">
        <v>0</v>
      </c>
      <c r="N382" s="601">
        <v>0</v>
      </c>
      <c r="O382" s="601">
        <v>0</v>
      </c>
      <c r="P382" s="707">
        <v>0</v>
      </c>
      <c r="Q382" s="601">
        <v>0</v>
      </c>
      <c r="R382" s="601">
        <v>0</v>
      </c>
      <c r="S382" s="601">
        <v>0</v>
      </c>
      <c r="T382" s="601">
        <v>0</v>
      </c>
      <c r="U382" s="601">
        <v>0</v>
      </c>
      <c r="V382" s="601">
        <v>0</v>
      </c>
      <c r="W382" s="601">
        <v>0</v>
      </c>
      <c r="X382" s="601">
        <v>0</v>
      </c>
      <c r="Y382" s="601">
        <v>0</v>
      </c>
      <c r="Z382" s="601">
        <v>0</v>
      </c>
      <c r="AA382" s="601">
        <v>0</v>
      </c>
      <c r="AB382" s="601">
        <v>0</v>
      </c>
      <c r="AC382" s="601">
        <v>0</v>
      </c>
      <c r="AD382" s="601">
        <v>0</v>
      </c>
      <c r="AE382" s="601">
        <v>0</v>
      </c>
      <c r="AF382" s="601">
        <v>0</v>
      </c>
      <c r="AG382" s="601">
        <v>0</v>
      </c>
      <c r="AH382" s="601">
        <v>0</v>
      </c>
      <c r="AI382" s="707">
        <v>0</v>
      </c>
      <c r="AJ382" s="601">
        <v>0</v>
      </c>
      <c r="AK382" s="601">
        <v>0</v>
      </c>
      <c r="AL382" s="601">
        <v>0</v>
      </c>
      <c r="AM382" s="601">
        <v>0</v>
      </c>
      <c r="AN382" s="601">
        <v>0</v>
      </c>
      <c r="AO382" s="601">
        <v>0</v>
      </c>
      <c r="AP382" s="601">
        <v>0</v>
      </c>
      <c r="AQ382" s="601">
        <v>0</v>
      </c>
      <c r="AR382" s="601">
        <v>0</v>
      </c>
      <c r="AS382" s="601">
        <v>0</v>
      </c>
      <c r="AT382" s="601">
        <v>0</v>
      </c>
      <c r="AU382" s="601">
        <v>0</v>
      </c>
      <c r="AV382" s="602">
        <v>0</v>
      </c>
      <c r="AW382" s="602">
        <v>0</v>
      </c>
      <c r="AX382" s="602">
        <v>0</v>
      </c>
      <c r="AY382" s="602">
        <v>0</v>
      </c>
      <c r="AZ382" s="602">
        <v>0</v>
      </c>
      <c r="BA382" s="602">
        <v>0</v>
      </c>
      <c r="BB382" s="707">
        <v>0</v>
      </c>
      <c r="BC382" s="602">
        <v>0</v>
      </c>
      <c r="BD382" s="602">
        <v>0</v>
      </c>
      <c r="BE382" s="602">
        <v>0</v>
      </c>
      <c r="BF382" s="602">
        <v>0</v>
      </c>
      <c r="BG382" s="602">
        <v>0</v>
      </c>
      <c r="BH382" s="602">
        <v>0</v>
      </c>
      <c r="BI382" s="602">
        <v>0</v>
      </c>
      <c r="BJ382" s="602">
        <v>0</v>
      </c>
      <c r="BK382" s="602">
        <v>0</v>
      </c>
      <c r="BL382" s="602">
        <v>0</v>
      </c>
      <c r="BM382" s="602">
        <v>0</v>
      </c>
      <c r="BN382" s="602">
        <v>0</v>
      </c>
      <c r="BO382" s="602">
        <v>8898.5299999999988</v>
      </c>
      <c r="BP382" s="602">
        <v>8784.39</v>
      </c>
      <c r="BQ382" s="602">
        <v>9873.1099999999988</v>
      </c>
      <c r="BR382" s="602">
        <v>9622.8799999999992</v>
      </c>
      <c r="BS382" s="602">
        <v>9508.74</v>
      </c>
      <c r="BT382" s="602">
        <v>9377.0399999999991</v>
      </c>
      <c r="BU382" s="707">
        <v>9155.630000000001</v>
      </c>
      <c r="BV382" s="602">
        <v>0</v>
      </c>
      <c r="BW382" s="602">
        <v>0</v>
      </c>
      <c r="BX382" s="602">
        <v>0</v>
      </c>
      <c r="BY382" s="602">
        <v>0</v>
      </c>
      <c r="BZ382" s="602">
        <v>0</v>
      </c>
      <c r="CA382" s="602">
        <v>20211.939999999999</v>
      </c>
      <c r="CB382" s="602">
        <v>21036.52</v>
      </c>
      <c r="CC382" s="602">
        <v>0</v>
      </c>
      <c r="CD382" s="602">
        <v>0</v>
      </c>
      <c r="CE382" s="602">
        <v>0</v>
      </c>
      <c r="CF382" s="602">
        <v>0</v>
      </c>
      <c r="CG382" s="602">
        <v>0</v>
      </c>
      <c r="CH382" s="602">
        <v>10764.279999999999</v>
      </c>
      <c r="CI382" s="602">
        <v>10588.679999999998</v>
      </c>
      <c r="CJ382" s="602">
        <v>11572.039999999999</v>
      </c>
      <c r="CK382" s="602">
        <v>11514.97</v>
      </c>
      <c r="CL382" s="602">
        <v>11295.47</v>
      </c>
      <c r="CM382" s="602">
        <v>11198.89</v>
      </c>
      <c r="CN382" s="707">
        <v>10997.51</v>
      </c>
      <c r="CO382" s="602">
        <v>0</v>
      </c>
      <c r="CP382" s="602">
        <v>0</v>
      </c>
      <c r="CQ382" s="602">
        <v>0</v>
      </c>
      <c r="CR382" s="602">
        <v>0</v>
      </c>
      <c r="CS382" s="602">
        <v>0</v>
      </c>
      <c r="CT382" s="602">
        <v>24149.999999999996</v>
      </c>
      <c r="CU382" s="602">
        <v>25094.12</v>
      </c>
      <c r="CV382" s="602">
        <v>0</v>
      </c>
      <c r="CW382" s="602">
        <v>0</v>
      </c>
      <c r="CX382" s="602">
        <v>0</v>
      </c>
      <c r="CY382" s="602">
        <v>0</v>
      </c>
      <c r="CZ382" s="602">
        <v>0</v>
      </c>
    </row>
    <row r="383" spans="1:104" x14ac:dyDescent="0.25">
      <c r="A383" s="183">
        <v>4744</v>
      </c>
      <c r="B383" s="183">
        <v>676034</v>
      </c>
      <c r="C383" s="27">
        <v>1026090</v>
      </c>
      <c r="D383" s="14">
        <v>1710395892</v>
      </c>
      <c r="F383" s="27" t="s">
        <v>1258</v>
      </c>
      <c r="G383" s="12" t="s">
        <v>802</v>
      </c>
      <c r="H383" s="27" t="s">
        <v>1373</v>
      </c>
      <c r="I383" s="12" t="s">
        <v>803</v>
      </c>
      <c r="J383" s="601">
        <v>11644.35</v>
      </c>
      <c r="K383" s="601">
        <v>12061.15</v>
      </c>
      <c r="L383" s="601">
        <v>12629.039999999999</v>
      </c>
      <c r="M383" s="601">
        <v>12290.390000000001</v>
      </c>
      <c r="N383" s="601">
        <v>12191.400000000001</v>
      </c>
      <c r="O383" s="601">
        <v>12175.77</v>
      </c>
      <c r="P383" s="707">
        <v>12157.12</v>
      </c>
      <c r="Q383" s="601">
        <v>0</v>
      </c>
      <c r="R383" s="601">
        <v>0</v>
      </c>
      <c r="S383" s="601">
        <v>0</v>
      </c>
      <c r="T383" s="601">
        <v>0</v>
      </c>
      <c r="U383" s="601">
        <v>0</v>
      </c>
      <c r="V383" s="601">
        <v>26780.16</v>
      </c>
      <c r="W383" s="601">
        <v>27154.2</v>
      </c>
      <c r="X383" s="601">
        <v>0</v>
      </c>
      <c r="Y383" s="601">
        <v>0</v>
      </c>
      <c r="Z383" s="601">
        <v>0</v>
      </c>
      <c r="AA383" s="601">
        <v>0</v>
      </c>
      <c r="AB383" s="601">
        <v>0</v>
      </c>
      <c r="AC383" s="601">
        <v>0</v>
      </c>
      <c r="AD383" s="601">
        <v>0</v>
      </c>
      <c r="AE383" s="601">
        <v>0</v>
      </c>
      <c r="AF383" s="601">
        <v>0</v>
      </c>
      <c r="AG383" s="601">
        <v>0</v>
      </c>
      <c r="AH383" s="601">
        <v>0</v>
      </c>
      <c r="AI383" s="707">
        <v>0</v>
      </c>
      <c r="AJ383" s="601">
        <v>0</v>
      </c>
      <c r="AK383" s="601">
        <v>0</v>
      </c>
      <c r="AL383" s="601">
        <v>0</v>
      </c>
      <c r="AM383" s="601">
        <v>0</v>
      </c>
      <c r="AN383" s="601">
        <v>0</v>
      </c>
      <c r="AO383" s="601">
        <v>0</v>
      </c>
      <c r="AP383" s="601">
        <v>0</v>
      </c>
      <c r="AQ383" s="601">
        <v>0</v>
      </c>
      <c r="AR383" s="601">
        <v>0</v>
      </c>
      <c r="AS383" s="601">
        <v>0</v>
      </c>
      <c r="AT383" s="601">
        <v>0</v>
      </c>
      <c r="AU383" s="601">
        <v>0</v>
      </c>
      <c r="AV383" s="602">
        <v>0</v>
      </c>
      <c r="AW383" s="602">
        <v>0</v>
      </c>
      <c r="AX383" s="602">
        <v>0</v>
      </c>
      <c r="AY383" s="602">
        <v>0</v>
      </c>
      <c r="AZ383" s="602">
        <v>0</v>
      </c>
      <c r="BA383" s="602">
        <v>0</v>
      </c>
      <c r="BB383" s="707">
        <v>0</v>
      </c>
      <c r="BC383" s="602">
        <v>0</v>
      </c>
      <c r="BD383" s="602">
        <v>0</v>
      </c>
      <c r="BE383" s="602">
        <v>0</v>
      </c>
      <c r="BF383" s="602">
        <v>0</v>
      </c>
      <c r="BG383" s="602">
        <v>0</v>
      </c>
      <c r="BH383" s="602">
        <v>0</v>
      </c>
      <c r="BI383" s="602">
        <v>0</v>
      </c>
      <c r="BJ383" s="602">
        <v>0</v>
      </c>
      <c r="BK383" s="602">
        <v>0</v>
      </c>
      <c r="BL383" s="602">
        <v>0</v>
      </c>
      <c r="BM383" s="602">
        <v>0</v>
      </c>
      <c r="BN383" s="602">
        <v>0</v>
      </c>
      <c r="BO383" s="602">
        <v>12972.9</v>
      </c>
      <c r="BP383" s="602">
        <v>13321.97</v>
      </c>
      <c r="BQ383" s="602">
        <v>14254.56</v>
      </c>
      <c r="BR383" s="602">
        <v>14186.829999999998</v>
      </c>
      <c r="BS383" s="602">
        <v>14155.57</v>
      </c>
      <c r="BT383" s="602">
        <v>13968.009999999998</v>
      </c>
      <c r="BU383" s="707">
        <v>13896.740000000002</v>
      </c>
      <c r="BV383" s="602">
        <v>0</v>
      </c>
      <c r="BW383" s="602">
        <v>0</v>
      </c>
      <c r="BX383" s="602">
        <v>0</v>
      </c>
      <c r="BY383" s="602">
        <v>0</v>
      </c>
      <c r="BZ383" s="602">
        <v>0</v>
      </c>
      <c r="CA383" s="602">
        <v>29886.719999999994</v>
      </c>
      <c r="CB383" s="602">
        <v>31341.02</v>
      </c>
      <c r="CC383" s="602">
        <v>0</v>
      </c>
      <c r="CD383" s="602">
        <v>0</v>
      </c>
      <c r="CE383" s="602">
        <v>0</v>
      </c>
      <c r="CF383" s="602">
        <v>0</v>
      </c>
      <c r="CG383" s="602">
        <v>0</v>
      </c>
      <c r="CH383" s="602">
        <v>0</v>
      </c>
      <c r="CI383" s="602">
        <v>0</v>
      </c>
      <c r="CJ383" s="602">
        <v>0</v>
      </c>
      <c r="CK383" s="602">
        <v>0</v>
      </c>
      <c r="CL383" s="602">
        <v>0</v>
      </c>
      <c r="CM383" s="602">
        <v>0</v>
      </c>
      <c r="CN383" s="707">
        <v>0</v>
      </c>
      <c r="CO383" s="602">
        <v>0</v>
      </c>
      <c r="CP383" s="602">
        <v>0</v>
      </c>
      <c r="CQ383" s="602">
        <v>0</v>
      </c>
      <c r="CR383" s="602">
        <v>0</v>
      </c>
      <c r="CS383" s="602">
        <v>0</v>
      </c>
      <c r="CT383" s="602">
        <v>0</v>
      </c>
      <c r="CU383" s="602">
        <v>0</v>
      </c>
      <c r="CV383" s="602">
        <v>0</v>
      </c>
      <c r="CW383" s="602">
        <v>0</v>
      </c>
      <c r="CX383" s="602">
        <v>0</v>
      </c>
      <c r="CY383" s="602">
        <v>0</v>
      </c>
      <c r="CZ383" s="602">
        <v>0</v>
      </c>
    </row>
    <row r="384" spans="1:104" x14ac:dyDescent="0.25">
      <c r="A384" s="183">
        <v>102010</v>
      </c>
      <c r="B384" s="183">
        <v>676037</v>
      </c>
      <c r="C384" s="27">
        <v>1027638</v>
      </c>
      <c r="D384" s="14">
        <v>1790749067</v>
      </c>
      <c r="F384" s="27" t="s">
        <v>1408</v>
      </c>
      <c r="G384" s="12" t="s">
        <v>394</v>
      </c>
      <c r="H384" s="27" t="s">
        <v>1412</v>
      </c>
      <c r="I384" s="12" t="s">
        <v>395</v>
      </c>
      <c r="J384" s="601">
        <v>0</v>
      </c>
      <c r="K384" s="601">
        <v>0</v>
      </c>
      <c r="L384" s="601">
        <v>0</v>
      </c>
      <c r="M384" s="601">
        <v>0</v>
      </c>
      <c r="N384" s="601">
        <v>0</v>
      </c>
      <c r="O384" s="601">
        <v>0</v>
      </c>
      <c r="P384" s="707">
        <v>0</v>
      </c>
      <c r="Q384" s="601">
        <v>0</v>
      </c>
      <c r="R384" s="601">
        <v>0</v>
      </c>
      <c r="S384" s="601">
        <v>0</v>
      </c>
      <c r="T384" s="601">
        <v>0</v>
      </c>
      <c r="U384" s="601">
        <v>0</v>
      </c>
      <c r="V384" s="601">
        <v>0</v>
      </c>
      <c r="W384" s="601">
        <v>0</v>
      </c>
      <c r="X384" s="601">
        <v>0</v>
      </c>
      <c r="Y384" s="601">
        <v>0</v>
      </c>
      <c r="Z384" s="601">
        <v>0</v>
      </c>
      <c r="AA384" s="601">
        <v>0</v>
      </c>
      <c r="AB384" s="601">
        <v>0</v>
      </c>
      <c r="AC384" s="601">
        <v>15271.88</v>
      </c>
      <c r="AD384" s="601">
        <v>15965.039999999999</v>
      </c>
      <c r="AE384" s="601">
        <v>16479.32</v>
      </c>
      <c r="AF384" s="601">
        <v>17597.32</v>
      </c>
      <c r="AG384" s="601">
        <v>16479.32</v>
      </c>
      <c r="AH384" s="601">
        <v>17664.399999999998</v>
      </c>
      <c r="AI384" s="707">
        <v>18074.88</v>
      </c>
      <c r="AJ384" s="601">
        <v>0</v>
      </c>
      <c r="AK384" s="601">
        <v>0</v>
      </c>
      <c r="AL384" s="601">
        <v>0</v>
      </c>
      <c r="AM384" s="601">
        <v>0</v>
      </c>
      <c r="AN384" s="601">
        <v>0</v>
      </c>
      <c r="AO384" s="601">
        <v>35211</v>
      </c>
      <c r="AP384" s="601">
        <v>48424.200000000004</v>
      </c>
      <c r="AQ384" s="601">
        <v>0</v>
      </c>
      <c r="AR384" s="601">
        <v>0</v>
      </c>
      <c r="AS384" s="601">
        <v>0</v>
      </c>
      <c r="AT384" s="601">
        <v>0</v>
      </c>
      <c r="AU384" s="601">
        <v>0</v>
      </c>
      <c r="AV384" s="602">
        <v>19363.759999999998</v>
      </c>
      <c r="AW384" s="602">
        <v>20258.159999999996</v>
      </c>
      <c r="AX384" s="602">
        <v>21286.720000000001</v>
      </c>
      <c r="AY384" s="602">
        <v>20526.48</v>
      </c>
      <c r="AZ384" s="602">
        <v>20817.16</v>
      </c>
      <c r="BA384" s="602">
        <v>20705.36</v>
      </c>
      <c r="BB384" s="707">
        <v>20799.34</v>
      </c>
      <c r="BC384" s="602">
        <v>0</v>
      </c>
      <c r="BD384" s="602">
        <v>0</v>
      </c>
      <c r="BE384" s="602">
        <v>0</v>
      </c>
      <c r="BF384" s="602">
        <v>0</v>
      </c>
      <c r="BG384" s="602">
        <v>0</v>
      </c>
      <c r="BH384" s="602">
        <v>44946</v>
      </c>
      <c r="BI384" s="602">
        <v>58497.899999999994</v>
      </c>
      <c r="BJ384" s="602">
        <v>0</v>
      </c>
      <c r="BK384" s="602">
        <v>0</v>
      </c>
      <c r="BL384" s="602">
        <v>0</v>
      </c>
      <c r="BM384" s="602">
        <v>0</v>
      </c>
      <c r="BN384" s="602">
        <v>0</v>
      </c>
      <c r="BO384" s="602">
        <v>22807.200000000001</v>
      </c>
      <c r="BP384" s="602">
        <v>25199.719999999998</v>
      </c>
      <c r="BQ384" s="602">
        <v>26966.16</v>
      </c>
      <c r="BR384" s="602">
        <v>27010.880000000001</v>
      </c>
      <c r="BS384" s="602">
        <v>26608.399999999998</v>
      </c>
      <c r="BT384" s="602">
        <v>27458.079999999998</v>
      </c>
      <c r="BU384" s="707">
        <v>27651.9</v>
      </c>
      <c r="BV384" s="602">
        <v>0</v>
      </c>
      <c r="BW384" s="602">
        <v>0</v>
      </c>
      <c r="BX384" s="602">
        <v>0</v>
      </c>
      <c r="BY384" s="602">
        <v>0</v>
      </c>
      <c r="BZ384" s="602">
        <v>0</v>
      </c>
      <c r="CA384" s="602">
        <v>55324.5</v>
      </c>
      <c r="CB384" s="602">
        <v>75957</v>
      </c>
      <c r="CC384" s="602">
        <v>0</v>
      </c>
      <c r="CD384" s="602">
        <v>0</v>
      </c>
      <c r="CE384" s="602">
        <v>0</v>
      </c>
      <c r="CF384" s="602">
        <v>0</v>
      </c>
      <c r="CG384" s="602">
        <v>0</v>
      </c>
      <c r="CH384" s="602">
        <v>0</v>
      </c>
      <c r="CI384" s="602">
        <v>0</v>
      </c>
      <c r="CJ384" s="602">
        <v>0</v>
      </c>
      <c r="CK384" s="602">
        <v>0</v>
      </c>
      <c r="CL384" s="602">
        <v>0</v>
      </c>
      <c r="CM384" s="602">
        <v>0</v>
      </c>
      <c r="CN384" s="707">
        <v>0</v>
      </c>
      <c r="CO384" s="602">
        <v>0</v>
      </c>
      <c r="CP384" s="602">
        <v>0</v>
      </c>
      <c r="CQ384" s="602">
        <v>0</v>
      </c>
      <c r="CR384" s="602">
        <v>0</v>
      </c>
      <c r="CS384" s="602">
        <v>0</v>
      </c>
      <c r="CT384" s="602">
        <v>0</v>
      </c>
      <c r="CU384" s="602">
        <v>0</v>
      </c>
      <c r="CV384" s="602">
        <v>0</v>
      </c>
      <c r="CW384" s="602">
        <v>0</v>
      </c>
      <c r="CX384" s="602">
        <v>0</v>
      </c>
      <c r="CY384" s="602">
        <v>0</v>
      </c>
      <c r="CZ384" s="602">
        <v>0</v>
      </c>
    </row>
    <row r="385" spans="1:104" x14ac:dyDescent="0.25">
      <c r="A385" s="183">
        <v>5045</v>
      </c>
      <c r="B385" s="183">
        <v>676044</v>
      </c>
      <c r="C385" s="27">
        <v>1026523</v>
      </c>
      <c r="D385" s="14">
        <v>1144662990</v>
      </c>
      <c r="F385" s="27" t="s">
        <v>1297</v>
      </c>
      <c r="G385" s="12" t="s">
        <v>926</v>
      </c>
      <c r="H385" s="27" t="s">
        <v>1360</v>
      </c>
      <c r="I385" s="12" t="s">
        <v>927</v>
      </c>
      <c r="J385" s="601">
        <v>14612.43</v>
      </c>
      <c r="K385" s="601">
        <v>14508.13</v>
      </c>
      <c r="L385" s="601">
        <v>15405.109999999999</v>
      </c>
      <c r="M385" s="601">
        <v>15352.96</v>
      </c>
      <c r="N385" s="601">
        <v>15113.07</v>
      </c>
      <c r="O385" s="601">
        <v>14497.7</v>
      </c>
      <c r="P385" s="707">
        <v>14677.93</v>
      </c>
      <c r="Q385" s="601">
        <v>0</v>
      </c>
      <c r="R385" s="601">
        <v>0</v>
      </c>
      <c r="S385" s="601">
        <v>0</v>
      </c>
      <c r="T385" s="601">
        <v>0</v>
      </c>
      <c r="U385" s="601">
        <v>0</v>
      </c>
      <c r="V385" s="601">
        <v>42177.72</v>
      </c>
      <c r="W385" s="601">
        <v>42798.679999999993</v>
      </c>
      <c r="X385" s="601">
        <v>0</v>
      </c>
      <c r="Y385" s="601">
        <v>0</v>
      </c>
      <c r="Z385" s="601">
        <v>0</v>
      </c>
      <c r="AA385" s="601">
        <v>0</v>
      </c>
      <c r="AB385" s="601">
        <v>0</v>
      </c>
      <c r="AC385" s="601">
        <v>0</v>
      </c>
      <c r="AD385" s="601">
        <v>0</v>
      </c>
      <c r="AE385" s="601">
        <v>0</v>
      </c>
      <c r="AF385" s="601">
        <v>0</v>
      </c>
      <c r="AG385" s="601">
        <v>0</v>
      </c>
      <c r="AH385" s="601">
        <v>0</v>
      </c>
      <c r="AI385" s="707">
        <v>0</v>
      </c>
      <c r="AJ385" s="601">
        <v>0</v>
      </c>
      <c r="AK385" s="601">
        <v>0</v>
      </c>
      <c r="AL385" s="601">
        <v>0</v>
      </c>
      <c r="AM385" s="601">
        <v>0</v>
      </c>
      <c r="AN385" s="601">
        <v>0</v>
      </c>
      <c r="AO385" s="601">
        <v>0</v>
      </c>
      <c r="AP385" s="601">
        <v>0</v>
      </c>
      <c r="AQ385" s="601">
        <v>0</v>
      </c>
      <c r="AR385" s="601">
        <v>0</v>
      </c>
      <c r="AS385" s="601">
        <v>0</v>
      </c>
      <c r="AT385" s="601">
        <v>0</v>
      </c>
      <c r="AU385" s="601">
        <v>0</v>
      </c>
      <c r="AV385" s="602">
        <v>0</v>
      </c>
      <c r="AW385" s="602">
        <v>0</v>
      </c>
      <c r="AX385" s="602">
        <v>0</v>
      </c>
      <c r="AY385" s="602">
        <v>0</v>
      </c>
      <c r="AZ385" s="602">
        <v>0</v>
      </c>
      <c r="BA385" s="602">
        <v>0</v>
      </c>
      <c r="BB385" s="707">
        <v>0</v>
      </c>
      <c r="BC385" s="602">
        <v>0</v>
      </c>
      <c r="BD385" s="602">
        <v>0</v>
      </c>
      <c r="BE385" s="602">
        <v>0</v>
      </c>
      <c r="BF385" s="602">
        <v>0</v>
      </c>
      <c r="BG385" s="602">
        <v>0</v>
      </c>
      <c r="BH385" s="602">
        <v>0</v>
      </c>
      <c r="BI385" s="602">
        <v>0</v>
      </c>
      <c r="BJ385" s="602">
        <v>0</v>
      </c>
      <c r="BK385" s="602">
        <v>0</v>
      </c>
      <c r="BL385" s="602">
        <v>0</v>
      </c>
      <c r="BM385" s="602">
        <v>0</v>
      </c>
      <c r="BN385" s="602">
        <v>0</v>
      </c>
      <c r="BO385" s="602">
        <v>0</v>
      </c>
      <c r="BP385" s="602">
        <v>0</v>
      </c>
      <c r="BQ385" s="602">
        <v>0</v>
      </c>
      <c r="BR385" s="602">
        <v>0</v>
      </c>
      <c r="BS385" s="602">
        <v>0</v>
      </c>
      <c r="BT385" s="602">
        <v>0</v>
      </c>
      <c r="BU385" s="707">
        <v>0</v>
      </c>
      <c r="BV385" s="602">
        <v>0</v>
      </c>
      <c r="BW385" s="602">
        <v>0</v>
      </c>
      <c r="BX385" s="602">
        <v>0</v>
      </c>
      <c r="BY385" s="602">
        <v>0</v>
      </c>
      <c r="BZ385" s="602">
        <v>0</v>
      </c>
      <c r="CA385" s="602">
        <v>0</v>
      </c>
      <c r="CB385" s="602">
        <v>0</v>
      </c>
      <c r="CC385" s="602">
        <v>0</v>
      </c>
      <c r="CD385" s="602">
        <v>0</v>
      </c>
      <c r="CE385" s="602">
        <v>0</v>
      </c>
      <c r="CF385" s="602">
        <v>0</v>
      </c>
      <c r="CG385" s="602">
        <v>0</v>
      </c>
      <c r="CH385" s="602">
        <v>17981.32</v>
      </c>
      <c r="CI385" s="602">
        <v>17981.32</v>
      </c>
      <c r="CJ385" s="602">
        <v>19420.659999999996</v>
      </c>
      <c r="CK385" s="602">
        <v>19545.82</v>
      </c>
      <c r="CL385" s="602">
        <v>19702.27</v>
      </c>
      <c r="CM385" s="602">
        <v>18899.16</v>
      </c>
      <c r="CN385" s="707">
        <v>19235.23</v>
      </c>
      <c r="CO385" s="602">
        <v>0</v>
      </c>
      <c r="CP385" s="602">
        <v>0</v>
      </c>
      <c r="CQ385" s="602">
        <v>0</v>
      </c>
      <c r="CR385" s="602">
        <v>0</v>
      </c>
      <c r="CS385" s="602">
        <v>0</v>
      </c>
      <c r="CT385" s="602">
        <v>52462.799999999996</v>
      </c>
      <c r="CU385" s="602">
        <v>55347.899999999994</v>
      </c>
      <c r="CV385" s="602">
        <v>0</v>
      </c>
      <c r="CW385" s="602">
        <v>0</v>
      </c>
      <c r="CX385" s="602">
        <v>0</v>
      </c>
      <c r="CY385" s="602">
        <v>0</v>
      </c>
      <c r="CZ385" s="602">
        <v>0</v>
      </c>
    </row>
    <row r="386" spans="1:104" x14ac:dyDescent="0.25">
      <c r="A386" s="183">
        <v>5326</v>
      </c>
      <c r="B386" s="183">
        <v>676048</v>
      </c>
      <c r="C386" s="27">
        <v>1027676</v>
      </c>
      <c r="D386" s="14">
        <v>1144680471</v>
      </c>
      <c r="F386" s="27" t="s">
        <v>1296</v>
      </c>
      <c r="G386" s="12" t="s">
        <v>1095</v>
      </c>
      <c r="H386" s="27" t="s">
        <v>1356</v>
      </c>
      <c r="I386" s="12" t="s">
        <v>1096</v>
      </c>
      <c r="J386" s="601">
        <v>0</v>
      </c>
      <c r="K386" s="601">
        <v>0</v>
      </c>
      <c r="L386" s="601">
        <v>0</v>
      </c>
      <c r="M386" s="601">
        <v>0</v>
      </c>
      <c r="N386" s="601">
        <v>0</v>
      </c>
      <c r="O386" s="601">
        <v>0</v>
      </c>
      <c r="P386" s="707">
        <v>0</v>
      </c>
      <c r="Q386" s="601">
        <v>0</v>
      </c>
      <c r="R386" s="601">
        <v>0</v>
      </c>
      <c r="S386" s="601">
        <v>0</v>
      </c>
      <c r="T386" s="601">
        <v>0</v>
      </c>
      <c r="U386" s="601">
        <v>0</v>
      </c>
      <c r="V386" s="601">
        <v>0</v>
      </c>
      <c r="W386" s="601">
        <v>0</v>
      </c>
      <c r="X386" s="601">
        <v>0</v>
      </c>
      <c r="Y386" s="601">
        <v>0</v>
      </c>
      <c r="Z386" s="601">
        <v>0</v>
      </c>
      <c r="AA386" s="601">
        <v>0</v>
      </c>
      <c r="AB386" s="601">
        <v>0</v>
      </c>
      <c r="AC386" s="601">
        <v>13752.730000000001</v>
      </c>
      <c r="AD386" s="601">
        <v>13798.25</v>
      </c>
      <c r="AE386" s="601">
        <v>14674.51</v>
      </c>
      <c r="AF386" s="601">
        <v>14771.24</v>
      </c>
      <c r="AG386" s="601">
        <v>14498.12</v>
      </c>
      <c r="AH386" s="601">
        <v>14469.670000000002</v>
      </c>
      <c r="AI386" s="707">
        <v>14203.169999999998</v>
      </c>
      <c r="AJ386" s="601">
        <v>0</v>
      </c>
      <c r="AK386" s="601">
        <v>0</v>
      </c>
      <c r="AL386" s="601">
        <v>0</v>
      </c>
      <c r="AM386" s="601">
        <v>0</v>
      </c>
      <c r="AN386" s="601">
        <v>0</v>
      </c>
      <c r="AO386" s="601">
        <v>39999.19</v>
      </c>
      <c r="AP386" s="601">
        <v>41653.340000000011</v>
      </c>
      <c r="AQ386" s="601">
        <v>0</v>
      </c>
      <c r="AR386" s="601">
        <v>0</v>
      </c>
      <c r="AS386" s="601">
        <v>0</v>
      </c>
      <c r="AT386" s="601">
        <v>0</v>
      </c>
      <c r="AU386" s="601">
        <v>0</v>
      </c>
      <c r="AV386" s="602">
        <v>0</v>
      </c>
      <c r="AW386" s="602">
        <v>0</v>
      </c>
      <c r="AX386" s="602">
        <v>0</v>
      </c>
      <c r="AY386" s="602">
        <v>0</v>
      </c>
      <c r="AZ386" s="602">
        <v>0</v>
      </c>
      <c r="BA386" s="602">
        <v>0</v>
      </c>
      <c r="BB386" s="707">
        <v>0</v>
      </c>
      <c r="BC386" s="602">
        <v>0</v>
      </c>
      <c r="BD386" s="602">
        <v>0</v>
      </c>
      <c r="BE386" s="602">
        <v>0</v>
      </c>
      <c r="BF386" s="602">
        <v>0</v>
      </c>
      <c r="BG386" s="602">
        <v>0</v>
      </c>
      <c r="BH386" s="602">
        <v>0</v>
      </c>
      <c r="BI386" s="602">
        <v>0</v>
      </c>
      <c r="BJ386" s="602">
        <v>0</v>
      </c>
      <c r="BK386" s="602">
        <v>0</v>
      </c>
      <c r="BL386" s="602">
        <v>0</v>
      </c>
      <c r="BM386" s="602">
        <v>0</v>
      </c>
      <c r="BN386" s="602">
        <v>0</v>
      </c>
      <c r="BO386" s="602">
        <v>0</v>
      </c>
      <c r="BP386" s="602">
        <v>0</v>
      </c>
      <c r="BQ386" s="602">
        <v>0</v>
      </c>
      <c r="BR386" s="602">
        <v>0</v>
      </c>
      <c r="BS386" s="602">
        <v>0</v>
      </c>
      <c r="BT386" s="602">
        <v>0</v>
      </c>
      <c r="BU386" s="707">
        <v>0</v>
      </c>
      <c r="BV386" s="602">
        <v>0</v>
      </c>
      <c r="BW386" s="602">
        <v>0</v>
      </c>
      <c r="BX386" s="602">
        <v>0</v>
      </c>
      <c r="BY386" s="602">
        <v>0</v>
      </c>
      <c r="BZ386" s="602">
        <v>0</v>
      </c>
      <c r="CA386" s="602">
        <v>0</v>
      </c>
      <c r="CB386" s="602">
        <v>0</v>
      </c>
      <c r="CC386" s="602">
        <v>0</v>
      </c>
      <c r="CD386" s="602">
        <v>0</v>
      </c>
      <c r="CE386" s="602">
        <v>0</v>
      </c>
      <c r="CF386" s="602">
        <v>0</v>
      </c>
      <c r="CG386" s="602">
        <v>0</v>
      </c>
      <c r="CH386" s="602">
        <v>18811.140000000003</v>
      </c>
      <c r="CI386" s="602">
        <v>19505.320000000003</v>
      </c>
      <c r="CJ386" s="602">
        <v>20353.13</v>
      </c>
      <c r="CK386" s="602">
        <v>20745.740000000002</v>
      </c>
      <c r="CL386" s="602">
        <v>20643.32</v>
      </c>
      <c r="CM386" s="602">
        <v>20410.030000000002</v>
      </c>
      <c r="CN386" s="707">
        <v>19972.73</v>
      </c>
      <c r="CO386" s="602">
        <v>0</v>
      </c>
      <c r="CP386" s="602">
        <v>0</v>
      </c>
      <c r="CQ386" s="602">
        <v>0</v>
      </c>
      <c r="CR386" s="602">
        <v>0</v>
      </c>
      <c r="CS386" s="602">
        <v>0</v>
      </c>
      <c r="CT386" s="602">
        <v>55576.289999999994</v>
      </c>
      <c r="CU386" s="602">
        <v>58853.899999999994</v>
      </c>
      <c r="CV386" s="602">
        <v>0</v>
      </c>
      <c r="CW386" s="602">
        <v>0</v>
      </c>
      <c r="CX386" s="602">
        <v>0</v>
      </c>
      <c r="CY386" s="602">
        <v>0</v>
      </c>
      <c r="CZ386" s="602">
        <v>0</v>
      </c>
    </row>
    <row r="387" spans="1:104" x14ac:dyDescent="0.25">
      <c r="A387" s="183">
        <v>5386</v>
      </c>
      <c r="B387" s="183">
        <v>676049</v>
      </c>
      <c r="C387" s="27">
        <v>1027692</v>
      </c>
      <c r="D387" s="14">
        <v>1093176968</v>
      </c>
      <c r="F387" s="27" t="s">
        <v>1296</v>
      </c>
      <c r="G387" s="12" t="s">
        <v>1131</v>
      </c>
      <c r="H387" s="27" t="s">
        <v>1356</v>
      </c>
      <c r="I387" s="12" t="s">
        <v>1132</v>
      </c>
      <c r="J387" s="601">
        <v>0</v>
      </c>
      <c r="K387" s="601">
        <v>0</v>
      </c>
      <c r="L387" s="601">
        <v>0</v>
      </c>
      <c r="M387" s="601">
        <v>0</v>
      </c>
      <c r="N387" s="601">
        <v>0</v>
      </c>
      <c r="O387" s="601">
        <v>0</v>
      </c>
      <c r="P387" s="707">
        <v>0</v>
      </c>
      <c r="Q387" s="601">
        <v>0</v>
      </c>
      <c r="R387" s="601">
        <v>0</v>
      </c>
      <c r="S387" s="601">
        <v>0</v>
      </c>
      <c r="T387" s="601">
        <v>0</v>
      </c>
      <c r="U387" s="601">
        <v>0</v>
      </c>
      <c r="V387" s="601">
        <v>0</v>
      </c>
      <c r="W387" s="601">
        <v>0</v>
      </c>
      <c r="X387" s="601">
        <v>0</v>
      </c>
      <c r="Y387" s="601">
        <v>0</v>
      </c>
      <c r="Z387" s="601">
        <v>0</v>
      </c>
      <c r="AA387" s="601">
        <v>0</v>
      </c>
      <c r="AB387" s="601">
        <v>0</v>
      </c>
      <c r="AC387" s="601">
        <v>15299.61</v>
      </c>
      <c r="AD387" s="601">
        <v>15350.25</v>
      </c>
      <c r="AE387" s="601">
        <v>16325.070000000002</v>
      </c>
      <c r="AF387" s="601">
        <v>16432.68</v>
      </c>
      <c r="AG387" s="601">
        <v>16128.84</v>
      </c>
      <c r="AH387" s="601">
        <v>16097.19</v>
      </c>
      <c r="AI387" s="707">
        <v>15792.93</v>
      </c>
      <c r="AJ387" s="601">
        <v>0</v>
      </c>
      <c r="AK387" s="601">
        <v>0</v>
      </c>
      <c r="AL387" s="601">
        <v>0</v>
      </c>
      <c r="AM387" s="601">
        <v>0</v>
      </c>
      <c r="AN387" s="601">
        <v>0</v>
      </c>
      <c r="AO387" s="601">
        <v>37995.520000000004</v>
      </c>
      <c r="AP387" s="601">
        <v>36198.230000000003</v>
      </c>
      <c r="AQ387" s="601">
        <v>0</v>
      </c>
      <c r="AR387" s="601">
        <v>0</v>
      </c>
      <c r="AS387" s="601">
        <v>0</v>
      </c>
      <c r="AT387" s="601">
        <v>0</v>
      </c>
      <c r="AU387" s="601">
        <v>0</v>
      </c>
      <c r="AV387" s="602">
        <v>0</v>
      </c>
      <c r="AW387" s="602">
        <v>0</v>
      </c>
      <c r="AX387" s="602">
        <v>0</v>
      </c>
      <c r="AY387" s="602">
        <v>0</v>
      </c>
      <c r="AZ387" s="602">
        <v>0</v>
      </c>
      <c r="BA387" s="602">
        <v>0</v>
      </c>
      <c r="BB387" s="707">
        <v>0</v>
      </c>
      <c r="BC387" s="602">
        <v>0</v>
      </c>
      <c r="BD387" s="602">
        <v>0</v>
      </c>
      <c r="BE387" s="602">
        <v>0</v>
      </c>
      <c r="BF387" s="602">
        <v>0</v>
      </c>
      <c r="BG387" s="602">
        <v>0</v>
      </c>
      <c r="BH387" s="602">
        <v>0</v>
      </c>
      <c r="BI387" s="602">
        <v>0</v>
      </c>
      <c r="BJ387" s="602">
        <v>0</v>
      </c>
      <c r="BK387" s="602">
        <v>0</v>
      </c>
      <c r="BL387" s="602">
        <v>0</v>
      </c>
      <c r="BM387" s="602">
        <v>0</v>
      </c>
      <c r="BN387" s="602">
        <v>0</v>
      </c>
      <c r="BO387" s="602">
        <v>0</v>
      </c>
      <c r="BP387" s="602">
        <v>0</v>
      </c>
      <c r="BQ387" s="602">
        <v>0</v>
      </c>
      <c r="BR387" s="602">
        <v>0</v>
      </c>
      <c r="BS387" s="602">
        <v>0</v>
      </c>
      <c r="BT387" s="602">
        <v>0</v>
      </c>
      <c r="BU387" s="707">
        <v>0</v>
      </c>
      <c r="BV387" s="602">
        <v>0</v>
      </c>
      <c r="BW387" s="602">
        <v>0</v>
      </c>
      <c r="BX387" s="602">
        <v>0</v>
      </c>
      <c r="BY387" s="602">
        <v>0</v>
      </c>
      <c r="BZ387" s="602">
        <v>0</v>
      </c>
      <c r="CA387" s="602">
        <v>0</v>
      </c>
      <c r="CB387" s="602">
        <v>0</v>
      </c>
      <c r="CC387" s="602">
        <v>0</v>
      </c>
      <c r="CD387" s="602">
        <v>0</v>
      </c>
      <c r="CE387" s="602">
        <v>0</v>
      </c>
      <c r="CF387" s="602">
        <v>0</v>
      </c>
      <c r="CG387" s="602">
        <v>0</v>
      </c>
      <c r="CH387" s="602">
        <v>20926.98</v>
      </c>
      <c r="CI387" s="602">
        <v>21699.239999999998</v>
      </c>
      <c r="CJ387" s="602">
        <v>22642.41</v>
      </c>
      <c r="CK387" s="602">
        <v>23079.18</v>
      </c>
      <c r="CL387" s="602">
        <v>22965.24</v>
      </c>
      <c r="CM387" s="602">
        <v>22705.71</v>
      </c>
      <c r="CN387" s="707">
        <v>22208.25</v>
      </c>
      <c r="CO387" s="602">
        <v>0</v>
      </c>
      <c r="CP387" s="602">
        <v>0</v>
      </c>
      <c r="CQ387" s="602">
        <v>0</v>
      </c>
      <c r="CR387" s="602">
        <v>0</v>
      </c>
      <c r="CS387" s="602">
        <v>0</v>
      </c>
      <c r="CT387" s="602">
        <v>52792.32</v>
      </c>
      <c r="CU387" s="602">
        <v>51120.41</v>
      </c>
      <c r="CV387" s="602">
        <v>0</v>
      </c>
      <c r="CW387" s="602">
        <v>0</v>
      </c>
      <c r="CX387" s="602">
        <v>0</v>
      </c>
      <c r="CY387" s="602">
        <v>0</v>
      </c>
      <c r="CZ387" s="602">
        <v>0</v>
      </c>
    </row>
    <row r="388" spans="1:104" x14ac:dyDescent="0.25">
      <c r="A388" s="183">
        <v>5329</v>
      </c>
      <c r="B388" s="183">
        <v>676051</v>
      </c>
      <c r="C388" s="27">
        <v>1021324</v>
      </c>
      <c r="D388" s="14">
        <v>1639163595</v>
      </c>
      <c r="F388" s="27" t="s">
        <v>1296</v>
      </c>
      <c r="G388" s="12" t="s">
        <v>1097</v>
      </c>
      <c r="H388" s="27" t="s">
        <v>1371</v>
      </c>
      <c r="I388" s="12" t="s">
        <v>1098</v>
      </c>
      <c r="J388" s="601">
        <v>0</v>
      </c>
      <c r="K388" s="601">
        <v>0</v>
      </c>
      <c r="L388" s="601">
        <v>0</v>
      </c>
      <c r="M388" s="601">
        <v>0</v>
      </c>
      <c r="N388" s="601">
        <v>0</v>
      </c>
      <c r="O388" s="601">
        <v>0</v>
      </c>
      <c r="P388" s="707">
        <v>0</v>
      </c>
      <c r="Q388" s="601">
        <v>0</v>
      </c>
      <c r="R388" s="601">
        <v>0</v>
      </c>
      <c r="S388" s="601">
        <v>0</v>
      </c>
      <c r="T388" s="601">
        <v>0</v>
      </c>
      <c r="U388" s="601">
        <v>0</v>
      </c>
      <c r="V388" s="601">
        <v>0</v>
      </c>
      <c r="W388" s="601">
        <v>0</v>
      </c>
      <c r="X388" s="601">
        <v>0</v>
      </c>
      <c r="Y388" s="601">
        <v>0</v>
      </c>
      <c r="Z388" s="601">
        <v>0</v>
      </c>
      <c r="AA388" s="601">
        <v>0</v>
      </c>
      <c r="AB388" s="601">
        <v>0</v>
      </c>
      <c r="AC388" s="601">
        <v>9522.98</v>
      </c>
      <c r="AD388" s="601">
        <v>9554.5</v>
      </c>
      <c r="AE388" s="601">
        <v>10161.26</v>
      </c>
      <c r="AF388" s="601">
        <v>10228.24</v>
      </c>
      <c r="AG388" s="601">
        <v>10039.120000000001</v>
      </c>
      <c r="AH388" s="601">
        <v>10019.42</v>
      </c>
      <c r="AI388" s="707">
        <v>9833.0999999999985</v>
      </c>
      <c r="AJ388" s="601">
        <v>0</v>
      </c>
      <c r="AK388" s="601">
        <v>0</v>
      </c>
      <c r="AL388" s="601">
        <v>0</v>
      </c>
      <c r="AM388" s="601">
        <v>0</v>
      </c>
      <c r="AN388" s="601">
        <v>0</v>
      </c>
      <c r="AO388" s="601">
        <v>21595.11</v>
      </c>
      <c r="AP388" s="601">
        <v>16344.63</v>
      </c>
      <c r="AQ388" s="601">
        <v>0</v>
      </c>
      <c r="AR388" s="601">
        <v>0</v>
      </c>
      <c r="AS388" s="601">
        <v>0</v>
      </c>
      <c r="AT388" s="601">
        <v>0</v>
      </c>
      <c r="AU388" s="601">
        <v>0</v>
      </c>
      <c r="AV388" s="602">
        <v>0</v>
      </c>
      <c r="AW388" s="602">
        <v>0</v>
      </c>
      <c r="AX388" s="602">
        <v>0</v>
      </c>
      <c r="AY388" s="602">
        <v>0</v>
      </c>
      <c r="AZ388" s="602">
        <v>0</v>
      </c>
      <c r="BA388" s="602">
        <v>0</v>
      </c>
      <c r="BB388" s="707">
        <v>0</v>
      </c>
      <c r="BC388" s="602">
        <v>0</v>
      </c>
      <c r="BD388" s="602">
        <v>0</v>
      </c>
      <c r="BE388" s="602">
        <v>0</v>
      </c>
      <c r="BF388" s="602">
        <v>0</v>
      </c>
      <c r="BG388" s="602">
        <v>0</v>
      </c>
      <c r="BH388" s="602">
        <v>0</v>
      </c>
      <c r="BI388" s="602">
        <v>0</v>
      </c>
      <c r="BJ388" s="602">
        <v>0</v>
      </c>
      <c r="BK388" s="602">
        <v>0</v>
      </c>
      <c r="BL388" s="602">
        <v>0</v>
      </c>
      <c r="BM388" s="602">
        <v>0</v>
      </c>
      <c r="BN388" s="602">
        <v>0</v>
      </c>
      <c r="BO388" s="602">
        <v>0</v>
      </c>
      <c r="BP388" s="602">
        <v>0</v>
      </c>
      <c r="BQ388" s="602">
        <v>0</v>
      </c>
      <c r="BR388" s="602">
        <v>0</v>
      </c>
      <c r="BS388" s="602">
        <v>0</v>
      </c>
      <c r="BT388" s="602">
        <v>0</v>
      </c>
      <c r="BU388" s="707">
        <v>0</v>
      </c>
      <c r="BV388" s="602">
        <v>0</v>
      </c>
      <c r="BW388" s="602">
        <v>0</v>
      </c>
      <c r="BX388" s="602">
        <v>0</v>
      </c>
      <c r="BY388" s="602">
        <v>0</v>
      </c>
      <c r="BZ388" s="602">
        <v>0</v>
      </c>
      <c r="CA388" s="602">
        <v>0</v>
      </c>
      <c r="CB388" s="602">
        <v>0</v>
      </c>
      <c r="CC388" s="602">
        <v>0</v>
      </c>
      <c r="CD388" s="602">
        <v>0</v>
      </c>
      <c r="CE388" s="602">
        <v>0</v>
      </c>
      <c r="CF388" s="602">
        <v>0</v>
      </c>
      <c r="CG388" s="602">
        <v>0</v>
      </c>
      <c r="CH388" s="602">
        <v>13025.64</v>
      </c>
      <c r="CI388" s="602">
        <v>13506.32</v>
      </c>
      <c r="CJ388" s="602">
        <v>14093.380000000001</v>
      </c>
      <c r="CK388" s="602">
        <v>14365.24</v>
      </c>
      <c r="CL388" s="602">
        <v>14294.32</v>
      </c>
      <c r="CM388" s="602">
        <v>14132.78</v>
      </c>
      <c r="CN388" s="707">
        <v>13827.46</v>
      </c>
      <c r="CO388" s="602">
        <v>0</v>
      </c>
      <c r="CP388" s="602">
        <v>0</v>
      </c>
      <c r="CQ388" s="602">
        <v>0</v>
      </c>
      <c r="CR388" s="602">
        <v>0</v>
      </c>
      <c r="CS388" s="602">
        <v>0</v>
      </c>
      <c r="CT388" s="602">
        <v>30005.009999999995</v>
      </c>
      <c r="CU388" s="602">
        <v>23047.17</v>
      </c>
      <c r="CV388" s="602">
        <v>0</v>
      </c>
      <c r="CW388" s="602">
        <v>0</v>
      </c>
      <c r="CX388" s="602">
        <v>0</v>
      </c>
      <c r="CY388" s="602">
        <v>0</v>
      </c>
      <c r="CZ388" s="602">
        <v>0</v>
      </c>
    </row>
    <row r="389" spans="1:104" x14ac:dyDescent="0.25">
      <c r="A389" s="183">
        <v>102294</v>
      </c>
      <c r="B389" s="183">
        <v>676059</v>
      </c>
      <c r="C389" s="27">
        <v>1020250</v>
      </c>
      <c r="D389" s="14">
        <v>1972585289</v>
      </c>
      <c r="F389" s="27" t="s">
        <v>1279</v>
      </c>
      <c r="G389" s="12" t="s">
        <v>396</v>
      </c>
      <c r="H389" s="27" t="s">
        <v>1433</v>
      </c>
      <c r="I389" s="12" t="s">
        <v>397</v>
      </c>
      <c r="J389" s="601">
        <v>12392.56</v>
      </c>
      <c r="K389" s="601">
        <v>12134.819999999998</v>
      </c>
      <c r="L389" s="601">
        <v>13686.519999999999</v>
      </c>
      <c r="M389" s="601">
        <v>14091.539999999999</v>
      </c>
      <c r="N389" s="601">
        <v>13334.099999999999</v>
      </c>
      <c r="O389" s="601">
        <v>13765.419999999998</v>
      </c>
      <c r="P389" s="707">
        <v>13102.66</v>
      </c>
      <c r="Q389" s="601">
        <v>0</v>
      </c>
      <c r="R389" s="601">
        <v>0</v>
      </c>
      <c r="S389" s="601">
        <v>0</v>
      </c>
      <c r="T389" s="601">
        <v>0</v>
      </c>
      <c r="U389" s="601">
        <v>0</v>
      </c>
      <c r="V389" s="601">
        <v>36252.35</v>
      </c>
      <c r="W389" s="601">
        <v>39223.229999999996</v>
      </c>
      <c r="X389" s="601">
        <v>0</v>
      </c>
      <c r="Y389" s="601">
        <v>0</v>
      </c>
      <c r="Z389" s="601">
        <v>0</v>
      </c>
      <c r="AA389" s="601">
        <v>0</v>
      </c>
      <c r="AB389" s="601">
        <v>0</v>
      </c>
      <c r="AC389" s="601">
        <v>0</v>
      </c>
      <c r="AD389" s="601">
        <v>0</v>
      </c>
      <c r="AE389" s="601">
        <v>0</v>
      </c>
      <c r="AF389" s="601">
        <v>0</v>
      </c>
      <c r="AG389" s="601">
        <v>0</v>
      </c>
      <c r="AH389" s="601">
        <v>0</v>
      </c>
      <c r="AI389" s="707">
        <v>0</v>
      </c>
      <c r="AJ389" s="601">
        <v>0</v>
      </c>
      <c r="AK389" s="601">
        <v>0</v>
      </c>
      <c r="AL389" s="601">
        <v>0</v>
      </c>
      <c r="AM389" s="601">
        <v>0</v>
      </c>
      <c r="AN389" s="601">
        <v>0</v>
      </c>
      <c r="AO389" s="601">
        <v>0</v>
      </c>
      <c r="AP389" s="601">
        <v>0</v>
      </c>
      <c r="AQ389" s="601">
        <v>0</v>
      </c>
      <c r="AR389" s="601">
        <v>0</v>
      </c>
      <c r="AS389" s="601">
        <v>0</v>
      </c>
      <c r="AT389" s="601">
        <v>0</v>
      </c>
      <c r="AU389" s="601">
        <v>0</v>
      </c>
      <c r="AV389" s="602">
        <v>7937.3399999999992</v>
      </c>
      <c r="AW389" s="602">
        <v>7669.08</v>
      </c>
      <c r="AX389" s="602">
        <v>8715.82</v>
      </c>
      <c r="AY389" s="602">
        <v>8784.1999999999989</v>
      </c>
      <c r="AZ389" s="602">
        <v>8431.7799999999988</v>
      </c>
      <c r="BA389" s="602">
        <v>8063.58</v>
      </c>
      <c r="BB389" s="707">
        <v>8053.0599999999995</v>
      </c>
      <c r="BC389" s="602">
        <v>0</v>
      </c>
      <c r="BD389" s="602">
        <v>0</v>
      </c>
      <c r="BE389" s="602">
        <v>0</v>
      </c>
      <c r="BF389" s="602">
        <v>0</v>
      </c>
      <c r="BG389" s="602">
        <v>0</v>
      </c>
      <c r="BH389" s="602">
        <v>23073.759999999998</v>
      </c>
      <c r="BI389" s="602">
        <v>24073</v>
      </c>
      <c r="BJ389" s="602">
        <v>0</v>
      </c>
      <c r="BK389" s="602">
        <v>0</v>
      </c>
      <c r="BL389" s="602">
        <v>0</v>
      </c>
      <c r="BM389" s="602">
        <v>0</v>
      </c>
      <c r="BN389" s="602">
        <v>0</v>
      </c>
      <c r="BO389" s="602">
        <v>0</v>
      </c>
      <c r="BP389" s="602">
        <v>0</v>
      </c>
      <c r="BQ389" s="602">
        <v>0</v>
      </c>
      <c r="BR389" s="602">
        <v>0</v>
      </c>
      <c r="BS389" s="602">
        <v>0</v>
      </c>
      <c r="BT389" s="602">
        <v>0</v>
      </c>
      <c r="BU389" s="707">
        <v>0</v>
      </c>
      <c r="BV389" s="602">
        <v>0</v>
      </c>
      <c r="BW389" s="602">
        <v>0</v>
      </c>
      <c r="BX389" s="602">
        <v>0</v>
      </c>
      <c r="BY389" s="602">
        <v>0</v>
      </c>
      <c r="BZ389" s="602">
        <v>0</v>
      </c>
      <c r="CA389" s="602">
        <v>0</v>
      </c>
      <c r="CB389" s="602">
        <v>0</v>
      </c>
      <c r="CC389" s="602">
        <v>0</v>
      </c>
      <c r="CD389" s="602">
        <v>0</v>
      </c>
      <c r="CE389" s="602">
        <v>0</v>
      </c>
      <c r="CF389" s="602">
        <v>0</v>
      </c>
      <c r="CG389" s="602">
        <v>0</v>
      </c>
      <c r="CH389" s="602">
        <v>17336.96</v>
      </c>
      <c r="CI389" s="602">
        <v>17715.679999999997</v>
      </c>
      <c r="CJ389" s="602">
        <v>19993.259999999998</v>
      </c>
      <c r="CK389" s="602">
        <v>20103.72</v>
      </c>
      <c r="CL389" s="602">
        <v>19803.899999999998</v>
      </c>
      <c r="CM389" s="602">
        <v>19767.080000000002</v>
      </c>
      <c r="CN389" s="707">
        <v>19335.759999999998</v>
      </c>
      <c r="CO389" s="602">
        <v>0</v>
      </c>
      <c r="CP389" s="602">
        <v>0</v>
      </c>
      <c r="CQ389" s="602">
        <v>0</v>
      </c>
      <c r="CR389" s="602">
        <v>0</v>
      </c>
      <c r="CS389" s="602">
        <v>0</v>
      </c>
      <c r="CT389" s="602">
        <v>52220.35</v>
      </c>
      <c r="CU389" s="602">
        <v>56823.65</v>
      </c>
      <c r="CV389" s="602">
        <v>0</v>
      </c>
      <c r="CW389" s="602">
        <v>0</v>
      </c>
      <c r="CX389" s="602">
        <v>0</v>
      </c>
      <c r="CY389" s="602">
        <v>0</v>
      </c>
      <c r="CZ389" s="602">
        <v>0</v>
      </c>
    </row>
    <row r="390" spans="1:104" x14ac:dyDescent="0.25">
      <c r="A390" s="183">
        <v>4069</v>
      </c>
      <c r="B390" s="183">
        <v>676067</v>
      </c>
      <c r="C390" s="27">
        <v>1026572</v>
      </c>
      <c r="D390" s="14">
        <v>1770972572</v>
      </c>
      <c r="F390" s="27" t="s">
        <v>1293</v>
      </c>
      <c r="G390" s="12" t="s">
        <v>564</v>
      </c>
      <c r="H390" s="27" t="s">
        <v>1314</v>
      </c>
      <c r="I390" s="12" t="s">
        <v>565</v>
      </c>
      <c r="J390" s="601">
        <v>16376.1</v>
      </c>
      <c r="K390" s="601">
        <v>16818.099999999999</v>
      </c>
      <c r="L390" s="601">
        <v>17927.52</v>
      </c>
      <c r="M390" s="601">
        <v>18095.48</v>
      </c>
      <c r="N390" s="601">
        <v>17856.8</v>
      </c>
      <c r="O390" s="601">
        <v>18263.439999999999</v>
      </c>
      <c r="P390" s="707">
        <v>17568.5</v>
      </c>
      <c r="Q390" s="601">
        <v>0</v>
      </c>
      <c r="R390" s="601">
        <v>0</v>
      </c>
      <c r="S390" s="601">
        <v>0</v>
      </c>
      <c r="T390" s="601">
        <v>0</v>
      </c>
      <c r="U390" s="601">
        <v>0</v>
      </c>
      <c r="V390" s="601">
        <v>48461.54</v>
      </c>
      <c r="W390" s="601">
        <v>40728.43</v>
      </c>
      <c r="X390" s="601">
        <v>0</v>
      </c>
      <c r="Y390" s="601">
        <v>0</v>
      </c>
      <c r="Z390" s="601">
        <v>0</v>
      </c>
      <c r="AA390" s="601">
        <v>0</v>
      </c>
      <c r="AB390" s="601">
        <v>0</v>
      </c>
      <c r="AC390" s="601">
        <v>7620.08</v>
      </c>
      <c r="AD390" s="601">
        <v>7664.28</v>
      </c>
      <c r="AE390" s="601">
        <v>8230.0399999999991</v>
      </c>
      <c r="AF390" s="601">
        <v>7902.96</v>
      </c>
      <c r="AG390" s="601">
        <v>7858.76</v>
      </c>
      <c r="AH390" s="601">
        <v>7677.54</v>
      </c>
      <c r="AI390" s="707">
        <v>7718.5400000000009</v>
      </c>
      <c r="AJ390" s="601">
        <v>0</v>
      </c>
      <c r="AK390" s="601">
        <v>0</v>
      </c>
      <c r="AL390" s="601">
        <v>0</v>
      </c>
      <c r="AM390" s="601">
        <v>0</v>
      </c>
      <c r="AN390" s="601">
        <v>0</v>
      </c>
      <c r="AO390" s="601">
        <v>22290.799999999996</v>
      </c>
      <c r="AP390" s="601">
        <v>17554.000000000004</v>
      </c>
      <c r="AQ390" s="601">
        <v>0</v>
      </c>
      <c r="AR390" s="601">
        <v>0</v>
      </c>
      <c r="AS390" s="601">
        <v>0</v>
      </c>
      <c r="AT390" s="601">
        <v>0</v>
      </c>
      <c r="AU390" s="601">
        <v>0</v>
      </c>
      <c r="AV390" s="602">
        <v>0</v>
      </c>
      <c r="AW390" s="602">
        <v>0</v>
      </c>
      <c r="AX390" s="602">
        <v>0</v>
      </c>
      <c r="AY390" s="602">
        <v>0</v>
      </c>
      <c r="AZ390" s="602">
        <v>0</v>
      </c>
      <c r="BA390" s="602">
        <v>0</v>
      </c>
      <c r="BB390" s="707">
        <v>0</v>
      </c>
      <c r="BC390" s="602">
        <v>0</v>
      </c>
      <c r="BD390" s="602">
        <v>0</v>
      </c>
      <c r="BE390" s="602">
        <v>0</v>
      </c>
      <c r="BF390" s="602">
        <v>0</v>
      </c>
      <c r="BG390" s="602">
        <v>0</v>
      </c>
      <c r="BH390" s="602">
        <v>0</v>
      </c>
      <c r="BI390" s="602">
        <v>0</v>
      </c>
      <c r="BJ390" s="602">
        <v>0</v>
      </c>
      <c r="BK390" s="602">
        <v>0</v>
      </c>
      <c r="BL390" s="602">
        <v>0</v>
      </c>
      <c r="BM390" s="602">
        <v>0</v>
      </c>
      <c r="BN390" s="602">
        <v>0</v>
      </c>
      <c r="BO390" s="602">
        <v>0</v>
      </c>
      <c r="BP390" s="602">
        <v>0</v>
      </c>
      <c r="BQ390" s="602">
        <v>0</v>
      </c>
      <c r="BR390" s="602">
        <v>0</v>
      </c>
      <c r="BS390" s="602">
        <v>0</v>
      </c>
      <c r="BT390" s="602">
        <v>0</v>
      </c>
      <c r="BU390" s="707">
        <v>0</v>
      </c>
      <c r="BV390" s="602">
        <v>0</v>
      </c>
      <c r="BW390" s="602">
        <v>0</v>
      </c>
      <c r="BX390" s="602">
        <v>0</v>
      </c>
      <c r="BY390" s="602">
        <v>0</v>
      </c>
      <c r="BZ390" s="602">
        <v>0</v>
      </c>
      <c r="CA390" s="602">
        <v>0</v>
      </c>
      <c r="CB390" s="602">
        <v>0</v>
      </c>
      <c r="CC390" s="602">
        <v>0</v>
      </c>
      <c r="CD390" s="602">
        <v>0</v>
      </c>
      <c r="CE390" s="602">
        <v>0</v>
      </c>
      <c r="CF390" s="602">
        <v>0</v>
      </c>
      <c r="CG390" s="602">
        <v>0</v>
      </c>
      <c r="CH390" s="602">
        <v>0</v>
      </c>
      <c r="CI390" s="602">
        <v>0</v>
      </c>
      <c r="CJ390" s="602">
        <v>0</v>
      </c>
      <c r="CK390" s="602">
        <v>0</v>
      </c>
      <c r="CL390" s="602">
        <v>0</v>
      </c>
      <c r="CM390" s="602">
        <v>0</v>
      </c>
      <c r="CN390" s="707">
        <v>0</v>
      </c>
      <c r="CO390" s="602">
        <v>0</v>
      </c>
      <c r="CP390" s="602">
        <v>0</v>
      </c>
      <c r="CQ390" s="602">
        <v>0</v>
      </c>
      <c r="CR390" s="602">
        <v>0</v>
      </c>
      <c r="CS390" s="602">
        <v>0</v>
      </c>
      <c r="CT390" s="602">
        <v>0</v>
      </c>
      <c r="CU390" s="602">
        <v>0</v>
      </c>
      <c r="CV390" s="602">
        <v>0</v>
      </c>
      <c r="CW390" s="602">
        <v>0</v>
      </c>
      <c r="CX390" s="602">
        <v>0</v>
      </c>
      <c r="CY390" s="602">
        <v>0</v>
      </c>
      <c r="CZ390" s="602">
        <v>0</v>
      </c>
    </row>
    <row r="391" spans="1:104" x14ac:dyDescent="0.25">
      <c r="A391" s="183">
        <v>102417</v>
      </c>
      <c r="B391" s="183">
        <v>676073</v>
      </c>
      <c r="C391" s="27">
        <v>1020140</v>
      </c>
      <c r="D391" s="14">
        <v>1801878319</v>
      </c>
      <c r="F391" s="27" t="s">
        <v>1279</v>
      </c>
      <c r="G391" s="12" t="s">
        <v>400</v>
      </c>
      <c r="H391" s="27" t="s">
        <v>1433</v>
      </c>
      <c r="I391" s="12" t="s">
        <v>401</v>
      </c>
      <c r="J391" s="601">
        <v>14112.44</v>
      </c>
      <c r="K391" s="601">
        <v>13818.930000000002</v>
      </c>
      <c r="L391" s="601">
        <v>15585.980000000001</v>
      </c>
      <c r="M391" s="601">
        <v>16047.210000000001</v>
      </c>
      <c r="N391" s="601">
        <v>15184.650000000001</v>
      </c>
      <c r="O391" s="601">
        <v>15675.830000000002</v>
      </c>
      <c r="P391" s="707">
        <v>14921.09</v>
      </c>
      <c r="Q391" s="601">
        <v>0</v>
      </c>
      <c r="R391" s="601">
        <v>0</v>
      </c>
      <c r="S391" s="601">
        <v>0</v>
      </c>
      <c r="T391" s="601">
        <v>0</v>
      </c>
      <c r="U391" s="601">
        <v>0</v>
      </c>
      <c r="V391" s="601">
        <v>41337.85</v>
      </c>
      <c r="W391" s="601">
        <v>44704.93</v>
      </c>
      <c r="X391" s="601">
        <v>0</v>
      </c>
      <c r="Y391" s="601">
        <v>0</v>
      </c>
      <c r="Z391" s="601">
        <v>0</v>
      </c>
      <c r="AA391" s="601">
        <v>0</v>
      </c>
      <c r="AB391" s="601">
        <v>0</v>
      </c>
      <c r="AC391" s="601">
        <v>0</v>
      </c>
      <c r="AD391" s="601">
        <v>0</v>
      </c>
      <c r="AE391" s="601">
        <v>0</v>
      </c>
      <c r="AF391" s="601">
        <v>0</v>
      </c>
      <c r="AG391" s="601">
        <v>0</v>
      </c>
      <c r="AH391" s="601">
        <v>0</v>
      </c>
      <c r="AI391" s="707">
        <v>0</v>
      </c>
      <c r="AJ391" s="601">
        <v>0</v>
      </c>
      <c r="AK391" s="601">
        <v>0</v>
      </c>
      <c r="AL391" s="601">
        <v>0</v>
      </c>
      <c r="AM391" s="601">
        <v>0</v>
      </c>
      <c r="AN391" s="601">
        <v>0</v>
      </c>
      <c r="AO391" s="601">
        <v>0</v>
      </c>
      <c r="AP391" s="601">
        <v>0</v>
      </c>
      <c r="AQ391" s="601">
        <v>0</v>
      </c>
      <c r="AR391" s="601">
        <v>0</v>
      </c>
      <c r="AS391" s="601">
        <v>0</v>
      </c>
      <c r="AT391" s="601">
        <v>0</v>
      </c>
      <c r="AU391" s="601">
        <v>0</v>
      </c>
      <c r="AV391" s="602">
        <v>9038.91</v>
      </c>
      <c r="AW391" s="602">
        <v>8733.42</v>
      </c>
      <c r="AX391" s="602">
        <v>9925.43</v>
      </c>
      <c r="AY391" s="602">
        <v>10003.299999999999</v>
      </c>
      <c r="AZ391" s="602">
        <v>9601.9699999999993</v>
      </c>
      <c r="BA391" s="602">
        <v>9182.67</v>
      </c>
      <c r="BB391" s="707">
        <v>9170.69</v>
      </c>
      <c r="BC391" s="602">
        <v>0</v>
      </c>
      <c r="BD391" s="602">
        <v>0</v>
      </c>
      <c r="BE391" s="602">
        <v>0</v>
      </c>
      <c r="BF391" s="602">
        <v>0</v>
      </c>
      <c r="BG391" s="602">
        <v>0</v>
      </c>
      <c r="BH391" s="602">
        <v>26310.560000000001</v>
      </c>
      <c r="BI391" s="602">
        <v>27437.200000000001</v>
      </c>
      <c r="BJ391" s="602">
        <v>0</v>
      </c>
      <c r="BK391" s="602">
        <v>0</v>
      </c>
      <c r="BL391" s="602">
        <v>0</v>
      </c>
      <c r="BM391" s="602">
        <v>0</v>
      </c>
      <c r="BN391" s="602">
        <v>0</v>
      </c>
      <c r="BO391" s="602">
        <v>0</v>
      </c>
      <c r="BP391" s="602">
        <v>0</v>
      </c>
      <c r="BQ391" s="602">
        <v>0</v>
      </c>
      <c r="BR391" s="602">
        <v>0</v>
      </c>
      <c r="BS391" s="602">
        <v>0</v>
      </c>
      <c r="BT391" s="602">
        <v>0</v>
      </c>
      <c r="BU391" s="707">
        <v>0</v>
      </c>
      <c r="BV391" s="602">
        <v>0</v>
      </c>
      <c r="BW391" s="602">
        <v>0</v>
      </c>
      <c r="BX391" s="602">
        <v>0</v>
      </c>
      <c r="BY391" s="602">
        <v>0</v>
      </c>
      <c r="BZ391" s="602">
        <v>0</v>
      </c>
      <c r="CA391" s="602">
        <v>0</v>
      </c>
      <c r="CB391" s="602">
        <v>0</v>
      </c>
      <c r="CC391" s="602">
        <v>0</v>
      </c>
      <c r="CD391" s="602">
        <v>0</v>
      </c>
      <c r="CE391" s="602">
        <v>0</v>
      </c>
      <c r="CF391" s="602">
        <v>0</v>
      </c>
      <c r="CG391" s="602">
        <v>0</v>
      </c>
      <c r="CH391" s="602">
        <v>19743.04</v>
      </c>
      <c r="CI391" s="602">
        <v>20174.320000000003</v>
      </c>
      <c r="CJ391" s="602">
        <v>22767.989999999998</v>
      </c>
      <c r="CK391" s="602">
        <v>22893.78</v>
      </c>
      <c r="CL391" s="602">
        <v>22552.350000000002</v>
      </c>
      <c r="CM391" s="602">
        <v>22510.42</v>
      </c>
      <c r="CN391" s="707">
        <v>22019.24</v>
      </c>
      <c r="CO391" s="602">
        <v>0</v>
      </c>
      <c r="CP391" s="602">
        <v>0</v>
      </c>
      <c r="CQ391" s="602">
        <v>0</v>
      </c>
      <c r="CR391" s="602">
        <v>0</v>
      </c>
      <c r="CS391" s="602">
        <v>0</v>
      </c>
      <c r="CT391" s="602">
        <v>59545.85</v>
      </c>
      <c r="CU391" s="602">
        <v>64765.149999999994</v>
      </c>
      <c r="CV391" s="602">
        <v>0</v>
      </c>
      <c r="CW391" s="602">
        <v>0</v>
      </c>
      <c r="CX391" s="602">
        <v>0</v>
      </c>
      <c r="CY391" s="602">
        <v>0</v>
      </c>
      <c r="CZ391" s="602">
        <v>0</v>
      </c>
    </row>
    <row r="392" spans="1:104" x14ac:dyDescent="0.25">
      <c r="A392" s="183">
        <v>5066</v>
      </c>
      <c r="B392" s="183">
        <v>676077</v>
      </c>
      <c r="C392" s="27">
        <v>1013568</v>
      </c>
      <c r="D392" s="14">
        <v>1578534772</v>
      </c>
      <c r="F392" s="27" t="s">
        <v>1258</v>
      </c>
      <c r="G392" s="12" t="s">
        <v>938</v>
      </c>
      <c r="H392" s="27" t="s">
        <v>1418</v>
      </c>
      <c r="I392" s="12" t="s">
        <v>939</v>
      </c>
      <c r="J392" s="601">
        <v>6146.25</v>
      </c>
      <c r="K392" s="601">
        <v>6366.25</v>
      </c>
      <c r="L392" s="601">
        <v>6666</v>
      </c>
      <c r="M392" s="601">
        <v>6487.25</v>
      </c>
      <c r="N392" s="601">
        <v>6435</v>
      </c>
      <c r="O392" s="601">
        <v>6426.75</v>
      </c>
      <c r="P392" s="707">
        <v>6404.32</v>
      </c>
      <c r="Q392" s="601">
        <v>0</v>
      </c>
      <c r="R392" s="601">
        <v>0</v>
      </c>
      <c r="S392" s="601">
        <v>0</v>
      </c>
      <c r="T392" s="601">
        <v>0</v>
      </c>
      <c r="U392" s="601">
        <v>0</v>
      </c>
      <c r="V392" s="601">
        <v>14087.48</v>
      </c>
      <c r="W392" s="601">
        <v>14280.700000000003</v>
      </c>
      <c r="X392" s="601">
        <v>0</v>
      </c>
      <c r="Y392" s="601">
        <v>0</v>
      </c>
      <c r="Z392" s="601">
        <v>0</v>
      </c>
      <c r="AA392" s="601">
        <v>0</v>
      </c>
      <c r="AB392" s="601">
        <v>0</v>
      </c>
      <c r="AC392" s="601">
        <v>0</v>
      </c>
      <c r="AD392" s="601">
        <v>0</v>
      </c>
      <c r="AE392" s="601">
        <v>0</v>
      </c>
      <c r="AF392" s="601">
        <v>0</v>
      </c>
      <c r="AG392" s="601">
        <v>0</v>
      </c>
      <c r="AH392" s="601">
        <v>0</v>
      </c>
      <c r="AI392" s="707">
        <v>0</v>
      </c>
      <c r="AJ392" s="601">
        <v>0</v>
      </c>
      <c r="AK392" s="601">
        <v>0</v>
      </c>
      <c r="AL392" s="601">
        <v>0</v>
      </c>
      <c r="AM392" s="601">
        <v>0</v>
      </c>
      <c r="AN392" s="601">
        <v>0</v>
      </c>
      <c r="AO392" s="601">
        <v>0</v>
      </c>
      <c r="AP392" s="601">
        <v>0</v>
      </c>
      <c r="AQ392" s="601">
        <v>0</v>
      </c>
      <c r="AR392" s="601">
        <v>0</v>
      </c>
      <c r="AS392" s="601">
        <v>0</v>
      </c>
      <c r="AT392" s="601">
        <v>0</v>
      </c>
      <c r="AU392" s="601">
        <v>0</v>
      </c>
      <c r="AV392" s="602">
        <v>0</v>
      </c>
      <c r="AW392" s="602">
        <v>0</v>
      </c>
      <c r="AX392" s="602">
        <v>0</v>
      </c>
      <c r="AY392" s="602">
        <v>0</v>
      </c>
      <c r="AZ392" s="602">
        <v>0</v>
      </c>
      <c r="BA392" s="602">
        <v>0</v>
      </c>
      <c r="BB392" s="707">
        <v>0</v>
      </c>
      <c r="BC392" s="602">
        <v>0</v>
      </c>
      <c r="BD392" s="602">
        <v>0</v>
      </c>
      <c r="BE392" s="602">
        <v>0</v>
      </c>
      <c r="BF392" s="602">
        <v>0</v>
      </c>
      <c r="BG392" s="602">
        <v>0</v>
      </c>
      <c r="BH392" s="602">
        <v>0</v>
      </c>
      <c r="BI392" s="602">
        <v>0</v>
      </c>
      <c r="BJ392" s="602">
        <v>0</v>
      </c>
      <c r="BK392" s="602">
        <v>0</v>
      </c>
      <c r="BL392" s="602">
        <v>0</v>
      </c>
      <c r="BM392" s="602">
        <v>0</v>
      </c>
      <c r="BN392" s="602">
        <v>0</v>
      </c>
      <c r="BO392" s="602">
        <v>6847.5</v>
      </c>
      <c r="BP392" s="602">
        <v>7031.75</v>
      </c>
      <c r="BQ392" s="602">
        <v>7524</v>
      </c>
      <c r="BR392" s="602">
        <v>7488.25</v>
      </c>
      <c r="BS392" s="602">
        <v>7471.75</v>
      </c>
      <c r="BT392" s="602">
        <v>7372.75</v>
      </c>
      <c r="BU392" s="707">
        <v>7320.62</v>
      </c>
      <c r="BV392" s="602">
        <v>0</v>
      </c>
      <c r="BW392" s="602">
        <v>0</v>
      </c>
      <c r="BX392" s="602">
        <v>0</v>
      </c>
      <c r="BY392" s="602">
        <v>0</v>
      </c>
      <c r="BZ392" s="602">
        <v>0</v>
      </c>
      <c r="CA392" s="602">
        <v>15721.659999999998</v>
      </c>
      <c r="CB392" s="602">
        <v>16482.609999999997</v>
      </c>
      <c r="CC392" s="602">
        <v>0</v>
      </c>
      <c r="CD392" s="602">
        <v>0</v>
      </c>
      <c r="CE392" s="602">
        <v>0</v>
      </c>
      <c r="CF392" s="602">
        <v>0</v>
      </c>
      <c r="CG392" s="602">
        <v>0</v>
      </c>
      <c r="CH392" s="602">
        <v>0</v>
      </c>
      <c r="CI392" s="602">
        <v>0</v>
      </c>
      <c r="CJ392" s="602">
        <v>0</v>
      </c>
      <c r="CK392" s="602">
        <v>0</v>
      </c>
      <c r="CL392" s="602">
        <v>0</v>
      </c>
      <c r="CM392" s="602">
        <v>0</v>
      </c>
      <c r="CN392" s="707">
        <v>0</v>
      </c>
      <c r="CO392" s="602">
        <v>0</v>
      </c>
      <c r="CP392" s="602">
        <v>0</v>
      </c>
      <c r="CQ392" s="602">
        <v>0</v>
      </c>
      <c r="CR392" s="602">
        <v>0</v>
      </c>
      <c r="CS392" s="602">
        <v>0</v>
      </c>
      <c r="CT392" s="602">
        <v>0</v>
      </c>
      <c r="CU392" s="602">
        <v>0</v>
      </c>
      <c r="CV392" s="602">
        <v>0</v>
      </c>
      <c r="CW392" s="602">
        <v>0</v>
      </c>
      <c r="CX392" s="602">
        <v>0</v>
      </c>
      <c r="CY392" s="602">
        <v>0</v>
      </c>
      <c r="CZ392" s="602">
        <v>0</v>
      </c>
    </row>
    <row r="393" spans="1:104" x14ac:dyDescent="0.25">
      <c r="A393" s="183">
        <v>4210</v>
      </c>
      <c r="B393" s="183">
        <v>676079</v>
      </c>
      <c r="C393" s="27">
        <v>421004</v>
      </c>
      <c r="D393" s="14">
        <v>1871572073</v>
      </c>
      <c r="F393" s="27" t="s">
        <v>1258</v>
      </c>
      <c r="G393" s="12" t="s">
        <v>596</v>
      </c>
      <c r="H393" s="27" t="s">
        <v>1385</v>
      </c>
      <c r="I393" s="12" t="s">
        <v>597</v>
      </c>
      <c r="J393" s="601">
        <v>8649.4500000000007</v>
      </c>
      <c r="K393" s="601">
        <v>8959.0499999999993</v>
      </c>
      <c r="L393" s="601">
        <v>9380.880000000001</v>
      </c>
      <c r="M393" s="601">
        <v>9129.33</v>
      </c>
      <c r="N393" s="601">
        <v>9055.7999999999993</v>
      </c>
      <c r="O393" s="601">
        <v>9044.19</v>
      </c>
      <c r="P393" s="707">
        <v>9025.41</v>
      </c>
      <c r="Q393" s="601">
        <v>0</v>
      </c>
      <c r="R393" s="601">
        <v>0</v>
      </c>
      <c r="S393" s="601">
        <v>0</v>
      </c>
      <c r="T393" s="601">
        <v>0</v>
      </c>
      <c r="U393" s="601">
        <v>0</v>
      </c>
      <c r="V393" s="601">
        <v>14296.7</v>
      </c>
      <c r="W393" s="601">
        <v>14491.78</v>
      </c>
      <c r="X393" s="601">
        <v>0</v>
      </c>
      <c r="Y393" s="601">
        <v>0</v>
      </c>
      <c r="Z393" s="601">
        <v>0</v>
      </c>
      <c r="AA393" s="601">
        <v>0</v>
      </c>
      <c r="AB393" s="601">
        <v>0</v>
      </c>
      <c r="AC393" s="601">
        <v>0</v>
      </c>
      <c r="AD393" s="601">
        <v>0</v>
      </c>
      <c r="AE393" s="601">
        <v>0</v>
      </c>
      <c r="AF393" s="601">
        <v>0</v>
      </c>
      <c r="AG393" s="601">
        <v>0</v>
      </c>
      <c r="AH393" s="601">
        <v>0</v>
      </c>
      <c r="AI393" s="707">
        <v>0</v>
      </c>
      <c r="AJ393" s="601">
        <v>0</v>
      </c>
      <c r="AK393" s="601">
        <v>0</v>
      </c>
      <c r="AL393" s="601">
        <v>0</v>
      </c>
      <c r="AM393" s="601">
        <v>0</v>
      </c>
      <c r="AN393" s="601">
        <v>0</v>
      </c>
      <c r="AO393" s="601">
        <v>0</v>
      </c>
      <c r="AP393" s="601">
        <v>0</v>
      </c>
      <c r="AQ393" s="601">
        <v>0</v>
      </c>
      <c r="AR393" s="601">
        <v>0</v>
      </c>
      <c r="AS393" s="601">
        <v>0</v>
      </c>
      <c r="AT393" s="601">
        <v>0</v>
      </c>
      <c r="AU393" s="601">
        <v>0</v>
      </c>
      <c r="AV393" s="602">
        <v>0</v>
      </c>
      <c r="AW393" s="602">
        <v>0</v>
      </c>
      <c r="AX393" s="602">
        <v>0</v>
      </c>
      <c r="AY393" s="602">
        <v>0</v>
      </c>
      <c r="AZ393" s="602">
        <v>0</v>
      </c>
      <c r="BA393" s="602">
        <v>0</v>
      </c>
      <c r="BB393" s="707">
        <v>0</v>
      </c>
      <c r="BC393" s="602">
        <v>0</v>
      </c>
      <c r="BD393" s="602">
        <v>0</v>
      </c>
      <c r="BE393" s="602">
        <v>0</v>
      </c>
      <c r="BF393" s="602">
        <v>0</v>
      </c>
      <c r="BG393" s="602">
        <v>0</v>
      </c>
      <c r="BH393" s="602">
        <v>0</v>
      </c>
      <c r="BI393" s="602">
        <v>0</v>
      </c>
      <c r="BJ393" s="602">
        <v>0</v>
      </c>
      <c r="BK393" s="602">
        <v>0</v>
      </c>
      <c r="BL393" s="602">
        <v>0</v>
      </c>
      <c r="BM393" s="602">
        <v>0</v>
      </c>
      <c r="BN393" s="602">
        <v>0</v>
      </c>
      <c r="BO393" s="602">
        <v>9636.3000000000011</v>
      </c>
      <c r="BP393" s="602">
        <v>9895.59</v>
      </c>
      <c r="BQ393" s="602">
        <v>10588.320000000002</v>
      </c>
      <c r="BR393" s="602">
        <v>10538.010000000002</v>
      </c>
      <c r="BS393" s="602">
        <v>10514.789999999999</v>
      </c>
      <c r="BT393" s="602">
        <v>10375.470000000001</v>
      </c>
      <c r="BU393" s="707">
        <v>10316.85</v>
      </c>
      <c r="BV393" s="602">
        <v>0</v>
      </c>
      <c r="BW393" s="602">
        <v>0</v>
      </c>
      <c r="BX393" s="602">
        <v>0</v>
      </c>
      <c r="BY393" s="602">
        <v>0</v>
      </c>
      <c r="BZ393" s="602">
        <v>0</v>
      </c>
      <c r="CA393" s="602">
        <v>15955.15</v>
      </c>
      <c r="CB393" s="602">
        <v>16726.239999999998</v>
      </c>
      <c r="CC393" s="602">
        <v>0</v>
      </c>
      <c r="CD393" s="602">
        <v>0</v>
      </c>
      <c r="CE393" s="602">
        <v>0</v>
      </c>
      <c r="CF393" s="602">
        <v>0</v>
      </c>
      <c r="CG393" s="602">
        <v>0</v>
      </c>
      <c r="CH393" s="602">
        <v>0</v>
      </c>
      <c r="CI393" s="602">
        <v>0</v>
      </c>
      <c r="CJ393" s="602">
        <v>0</v>
      </c>
      <c r="CK393" s="602">
        <v>0</v>
      </c>
      <c r="CL393" s="602">
        <v>0</v>
      </c>
      <c r="CM393" s="602">
        <v>0</v>
      </c>
      <c r="CN393" s="707">
        <v>0</v>
      </c>
      <c r="CO393" s="602">
        <v>0</v>
      </c>
      <c r="CP393" s="602">
        <v>0</v>
      </c>
      <c r="CQ393" s="602">
        <v>0</v>
      </c>
      <c r="CR393" s="602">
        <v>0</v>
      </c>
      <c r="CS393" s="602">
        <v>0</v>
      </c>
      <c r="CT393" s="602">
        <v>0</v>
      </c>
      <c r="CU393" s="602">
        <v>0</v>
      </c>
      <c r="CV393" s="602">
        <v>0</v>
      </c>
      <c r="CW393" s="602">
        <v>0</v>
      </c>
      <c r="CX393" s="602">
        <v>0</v>
      </c>
      <c r="CY393" s="602">
        <v>0</v>
      </c>
      <c r="CZ393" s="602">
        <v>0</v>
      </c>
    </row>
    <row r="394" spans="1:104" x14ac:dyDescent="0.25">
      <c r="A394" s="183">
        <v>102369</v>
      </c>
      <c r="B394" s="183">
        <v>676081</v>
      </c>
      <c r="C394" s="27">
        <v>1027862</v>
      </c>
      <c r="D394" s="14">
        <v>1891156733</v>
      </c>
      <c r="F394" s="27" t="s">
        <v>1279</v>
      </c>
      <c r="G394" s="12" t="s">
        <v>398</v>
      </c>
      <c r="H394" s="27" t="s">
        <v>1371</v>
      </c>
      <c r="I394" s="12" t="s">
        <v>399</v>
      </c>
      <c r="J394" s="601">
        <v>11167.44</v>
      </c>
      <c r="K394" s="601">
        <v>10935.180000000002</v>
      </c>
      <c r="L394" s="601">
        <v>12333.480000000001</v>
      </c>
      <c r="M394" s="601">
        <v>12698.460000000001</v>
      </c>
      <c r="N394" s="601">
        <v>12015.900000000001</v>
      </c>
      <c r="O394" s="601">
        <v>12404.580000000002</v>
      </c>
      <c r="P394" s="707">
        <v>11807.34</v>
      </c>
      <c r="Q394" s="601">
        <v>0</v>
      </c>
      <c r="R394" s="601">
        <v>0</v>
      </c>
      <c r="S394" s="601">
        <v>0</v>
      </c>
      <c r="T394" s="601">
        <v>0</v>
      </c>
      <c r="U394" s="601">
        <v>0</v>
      </c>
      <c r="V394" s="601">
        <v>25645.449999999997</v>
      </c>
      <c r="W394" s="601">
        <v>27716.7</v>
      </c>
      <c r="X394" s="601">
        <v>0</v>
      </c>
      <c r="Y394" s="601">
        <v>0</v>
      </c>
      <c r="Z394" s="601">
        <v>0</v>
      </c>
      <c r="AA394" s="601">
        <v>0</v>
      </c>
      <c r="AB394" s="601">
        <v>0</v>
      </c>
      <c r="AC394" s="601">
        <v>0</v>
      </c>
      <c r="AD394" s="601">
        <v>0</v>
      </c>
      <c r="AE394" s="601">
        <v>0</v>
      </c>
      <c r="AF394" s="601">
        <v>0</v>
      </c>
      <c r="AG394" s="601">
        <v>0</v>
      </c>
      <c r="AH394" s="601">
        <v>0</v>
      </c>
      <c r="AI394" s="707">
        <v>0</v>
      </c>
      <c r="AJ394" s="601">
        <v>0</v>
      </c>
      <c r="AK394" s="601">
        <v>0</v>
      </c>
      <c r="AL394" s="601">
        <v>0</v>
      </c>
      <c r="AM394" s="601">
        <v>0</v>
      </c>
      <c r="AN394" s="601">
        <v>0</v>
      </c>
      <c r="AO394" s="601">
        <v>0</v>
      </c>
      <c r="AP394" s="601">
        <v>0</v>
      </c>
      <c r="AQ394" s="601">
        <v>0</v>
      </c>
      <c r="AR394" s="601">
        <v>0</v>
      </c>
      <c r="AS394" s="601">
        <v>0</v>
      </c>
      <c r="AT394" s="601">
        <v>0</v>
      </c>
      <c r="AU394" s="601">
        <v>0</v>
      </c>
      <c r="AV394" s="602">
        <v>7152.6600000000008</v>
      </c>
      <c r="AW394" s="602">
        <v>6910.92</v>
      </c>
      <c r="AX394" s="602">
        <v>7854.18</v>
      </c>
      <c r="AY394" s="602">
        <v>7915.8</v>
      </c>
      <c r="AZ394" s="602">
        <v>7598.22</v>
      </c>
      <c r="BA394" s="602">
        <v>7266.42</v>
      </c>
      <c r="BB394" s="707">
        <v>7256.9400000000005</v>
      </c>
      <c r="BC394" s="602">
        <v>0</v>
      </c>
      <c r="BD394" s="602">
        <v>0</v>
      </c>
      <c r="BE394" s="602">
        <v>0</v>
      </c>
      <c r="BF394" s="602">
        <v>0</v>
      </c>
      <c r="BG394" s="602">
        <v>0</v>
      </c>
      <c r="BH394" s="602">
        <v>16322.72</v>
      </c>
      <c r="BI394" s="602">
        <v>17010.71</v>
      </c>
      <c r="BJ394" s="602">
        <v>0</v>
      </c>
      <c r="BK394" s="602">
        <v>0</v>
      </c>
      <c r="BL394" s="602">
        <v>0</v>
      </c>
      <c r="BM394" s="602">
        <v>0</v>
      </c>
      <c r="BN394" s="602">
        <v>0</v>
      </c>
      <c r="BO394" s="602">
        <v>0</v>
      </c>
      <c r="BP394" s="602">
        <v>0</v>
      </c>
      <c r="BQ394" s="602">
        <v>0</v>
      </c>
      <c r="BR394" s="602">
        <v>0</v>
      </c>
      <c r="BS394" s="602">
        <v>0</v>
      </c>
      <c r="BT394" s="602">
        <v>0</v>
      </c>
      <c r="BU394" s="707">
        <v>0</v>
      </c>
      <c r="BV394" s="602">
        <v>0</v>
      </c>
      <c r="BW394" s="602">
        <v>0</v>
      </c>
      <c r="BX394" s="602">
        <v>0</v>
      </c>
      <c r="BY394" s="602">
        <v>0</v>
      </c>
      <c r="BZ394" s="602">
        <v>0</v>
      </c>
      <c r="CA394" s="602">
        <v>0</v>
      </c>
      <c r="CB394" s="602">
        <v>0</v>
      </c>
      <c r="CC394" s="602">
        <v>0</v>
      </c>
      <c r="CD394" s="602">
        <v>0</v>
      </c>
      <c r="CE394" s="602">
        <v>0</v>
      </c>
      <c r="CF394" s="602">
        <v>0</v>
      </c>
      <c r="CG394" s="602">
        <v>0</v>
      </c>
      <c r="CH394" s="602">
        <v>15623.04</v>
      </c>
      <c r="CI394" s="602">
        <v>15964.32</v>
      </c>
      <c r="CJ394" s="602">
        <v>18016.740000000002</v>
      </c>
      <c r="CK394" s="602">
        <v>18116.28</v>
      </c>
      <c r="CL394" s="602">
        <v>17846.099999999999</v>
      </c>
      <c r="CM394" s="602">
        <v>17812.919999999998</v>
      </c>
      <c r="CN394" s="707">
        <v>17424.240000000002</v>
      </c>
      <c r="CO394" s="602">
        <v>0</v>
      </c>
      <c r="CP394" s="602">
        <v>0</v>
      </c>
      <c r="CQ394" s="602">
        <v>0</v>
      </c>
      <c r="CR394" s="602">
        <v>0</v>
      </c>
      <c r="CS394" s="602">
        <v>0</v>
      </c>
      <c r="CT394" s="602">
        <v>36941.450000000004</v>
      </c>
      <c r="CU394" s="602">
        <v>40153.9</v>
      </c>
      <c r="CV394" s="602">
        <v>0</v>
      </c>
      <c r="CW394" s="602">
        <v>0</v>
      </c>
      <c r="CX394" s="602">
        <v>0</v>
      </c>
      <c r="CY394" s="602">
        <v>0</v>
      </c>
      <c r="CZ394" s="602">
        <v>0</v>
      </c>
    </row>
    <row r="395" spans="1:104" x14ac:dyDescent="0.25">
      <c r="A395" s="183">
        <v>102455</v>
      </c>
      <c r="B395" s="183">
        <v>676083</v>
      </c>
      <c r="C395" s="27">
        <v>1027453</v>
      </c>
      <c r="D395" s="14">
        <v>1154385425</v>
      </c>
      <c r="F395" s="27" t="s">
        <v>1408</v>
      </c>
      <c r="G395" s="12" t="s">
        <v>402</v>
      </c>
      <c r="H395" s="27" t="s">
        <v>1466</v>
      </c>
      <c r="I395" s="12" t="s">
        <v>403</v>
      </c>
      <c r="J395" s="601">
        <v>0</v>
      </c>
      <c r="K395" s="601">
        <v>0</v>
      </c>
      <c r="L395" s="601">
        <v>0</v>
      </c>
      <c r="M395" s="601">
        <v>0</v>
      </c>
      <c r="N395" s="601">
        <v>0</v>
      </c>
      <c r="O395" s="601">
        <v>0</v>
      </c>
      <c r="P395" s="707">
        <v>0</v>
      </c>
      <c r="Q395" s="601">
        <v>0</v>
      </c>
      <c r="R395" s="601">
        <v>0</v>
      </c>
      <c r="S395" s="601">
        <v>0</v>
      </c>
      <c r="T395" s="601">
        <v>0</v>
      </c>
      <c r="U395" s="601">
        <v>0</v>
      </c>
      <c r="V395" s="601">
        <v>0</v>
      </c>
      <c r="W395" s="601">
        <v>0</v>
      </c>
      <c r="X395" s="601">
        <v>0</v>
      </c>
      <c r="Y395" s="601">
        <v>0</v>
      </c>
      <c r="Z395" s="601">
        <v>0</v>
      </c>
      <c r="AA395" s="601">
        <v>0</v>
      </c>
      <c r="AB395" s="601">
        <v>0</v>
      </c>
      <c r="AC395" s="601">
        <v>0</v>
      </c>
      <c r="AD395" s="601">
        <v>0</v>
      </c>
      <c r="AE395" s="601">
        <v>0</v>
      </c>
      <c r="AF395" s="601">
        <v>0</v>
      </c>
      <c r="AG395" s="601">
        <v>0</v>
      </c>
      <c r="AH395" s="601">
        <v>0</v>
      </c>
      <c r="AI395" s="707">
        <v>0</v>
      </c>
      <c r="AJ395" s="601">
        <v>0</v>
      </c>
      <c r="AK395" s="601">
        <v>0</v>
      </c>
      <c r="AL395" s="601">
        <v>0</v>
      </c>
      <c r="AM395" s="601">
        <v>0</v>
      </c>
      <c r="AN395" s="601">
        <v>0</v>
      </c>
      <c r="AO395" s="601">
        <v>42317.219999999994</v>
      </c>
      <c r="AP395" s="601">
        <v>35387.340000000004</v>
      </c>
      <c r="AQ395" s="601">
        <v>0</v>
      </c>
      <c r="AR395" s="601">
        <v>0</v>
      </c>
      <c r="AS395" s="601">
        <v>0</v>
      </c>
      <c r="AT395" s="601">
        <v>0</v>
      </c>
      <c r="AU395" s="601">
        <v>0</v>
      </c>
      <c r="AV395" s="602">
        <v>0</v>
      </c>
      <c r="AW395" s="602">
        <v>0</v>
      </c>
      <c r="AX395" s="602">
        <v>0</v>
      </c>
      <c r="AY395" s="602">
        <v>0</v>
      </c>
      <c r="AZ395" s="602">
        <v>0</v>
      </c>
      <c r="BA395" s="602">
        <v>0</v>
      </c>
      <c r="BB395" s="707">
        <v>0</v>
      </c>
      <c r="BC395" s="602">
        <v>0</v>
      </c>
      <c r="BD395" s="602">
        <v>0</v>
      </c>
      <c r="BE395" s="602">
        <v>0</v>
      </c>
      <c r="BF395" s="602">
        <v>0</v>
      </c>
      <c r="BG395" s="602">
        <v>0</v>
      </c>
      <c r="BH395" s="602">
        <v>54016.92</v>
      </c>
      <c r="BI395" s="602">
        <v>42000.09</v>
      </c>
      <c r="BJ395" s="602">
        <v>0</v>
      </c>
      <c r="BK395" s="602">
        <v>0</v>
      </c>
      <c r="BL395" s="602">
        <v>0</v>
      </c>
      <c r="BM395" s="602">
        <v>0</v>
      </c>
      <c r="BN395" s="602">
        <v>0</v>
      </c>
      <c r="BO395" s="602">
        <v>0</v>
      </c>
      <c r="BP395" s="602">
        <v>0</v>
      </c>
      <c r="BQ395" s="602">
        <v>0</v>
      </c>
      <c r="BR395" s="602">
        <v>0</v>
      </c>
      <c r="BS395" s="602">
        <v>0</v>
      </c>
      <c r="BT395" s="602">
        <v>0</v>
      </c>
      <c r="BU395" s="707">
        <v>0</v>
      </c>
      <c r="BV395" s="602">
        <v>0</v>
      </c>
      <c r="BW395" s="602">
        <v>0</v>
      </c>
      <c r="BX395" s="602">
        <v>0</v>
      </c>
      <c r="BY395" s="602">
        <v>0</v>
      </c>
      <c r="BZ395" s="602">
        <v>0</v>
      </c>
      <c r="CA395" s="602">
        <v>66489.989999999991</v>
      </c>
      <c r="CB395" s="602">
        <v>55372.380000000012</v>
      </c>
      <c r="CC395" s="602">
        <v>0</v>
      </c>
      <c r="CD395" s="602">
        <v>0</v>
      </c>
      <c r="CE395" s="602">
        <v>0</v>
      </c>
      <c r="CF395" s="602">
        <v>0</v>
      </c>
      <c r="CG395" s="602">
        <v>0</v>
      </c>
      <c r="CH395" s="602">
        <v>0</v>
      </c>
      <c r="CI395" s="602">
        <v>0</v>
      </c>
      <c r="CJ395" s="602">
        <v>0</v>
      </c>
      <c r="CK395" s="602">
        <v>0</v>
      </c>
      <c r="CL395" s="602">
        <v>0</v>
      </c>
      <c r="CM395" s="602">
        <v>0</v>
      </c>
      <c r="CN395" s="707">
        <v>0</v>
      </c>
      <c r="CO395" s="602">
        <v>0</v>
      </c>
      <c r="CP395" s="602">
        <v>0</v>
      </c>
      <c r="CQ395" s="602">
        <v>0</v>
      </c>
      <c r="CR395" s="602">
        <v>0</v>
      </c>
      <c r="CS395" s="602">
        <v>0</v>
      </c>
      <c r="CT395" s="602">
        <v>0</v>
      </c>
      <c r="CU395" s="602">
        <v>0</v>
      </c>
      <c r="CV395" s="602">
        <v>0</v>
      </c>
      <c r="CW395" s="602">
        <v>0</v>
      </c>
      <c r="CX395" s="602">
        <v>0</v>
      </c>
      <c r="CY395" s="602">
        <v>0</v>
      </c>
      <c r="CZ395" s="602">
        <v>0</v>
      </c>
    </row>
    <row r="396" spans="1:104" x14ac:dyDescent="0.25">
      <c r="A396" s="183">
        <v>100313</v>
      </c>
      <c r="B396" s="183">
        <v>676091</v>
      </c>
      <c r="C396" s="27">
        <v>1026080</v>
      </c>
      <c r="D396" s="14">
        <v>1295766798</v>
      </c>
      <c r="F396" s="27" t="s">
        <v>1258</v>
      </c>
      <c r="G396" s="12" t="s">
        <v>378</v>
      </c>
      <c r="H396" s="27" t="s">
        <v>1401</v>
      </c>
      <c r="I396" s="12" t="s">
        <v>379</v>
      </c>
      <c r="J396" s="601">
        <v>6727.3499999999995</v>
      </c>
      <c r="K396" s="601">
        <v>6968.1499999999987</v>
      </c>
      <c r="L396" s="601">
        <v>7296.2399999999989</v>
      </c>
      <c r="M396" s="601">
        <v>7100.5899999999992</v>
      </c>
      <c r="N396" s="601">
        <v>7043.4</v>
      </c>
      <c r="O396" s="601">
        <v>7034.37</v>
      </c>
      <c r="P396" s="707">
        <v>7029.3499999999995</v>
      </c>
      <c r="Q396" s="601">
        <v>0</v>
      </c>
      <c r="R396" s="601">
        <v>0</v>
      </c>
      <c r="S396" s="601">
        <v>0</v>
      </c>
      <c r="T396" s="601">
        <v>0</v>
      </c>
      <c r="U396" s="601">
        <v>0</v>
      </c>
      <c r="V396" s="601">
        <v>11018.92</v>
      </c>
      <c r="W396" s="601">
        <v>11252.84</v>
      </c>
      <c r="X396" s="601">
        <v>0</v>
      </c>
      <c r="Y396" s="601">
        <v>0</v>
      </c>
      <c r="Z396" s="601">
        <v>0</v>
      </c>
      <c r="AA396" s="601">
        <v>0</v>
      </c>
      <c r="AB396" s="601">
        <v>0</v>
      </c>
      <c r="AC396" s="601">
        <v>0</v>
      </c>
      <c r="AD396" s="601">
        <v>0</v>
      </c>
      <c r="AE396" s="601">
        <v>0</v>
      </c>
      <c r="AF396" s="601">
        <v>0</v>
      </c>
      <c r="AG396" s="601">
        <v>0</v>
      </c>
      <c r="AH396" s="601">
        <v>0</v>
      </c>
      <c r="AI396" s="707">
        <v>0</v>
      </c>
      <c r="AJ396" s="601">
        <v>0</v>
      </c>
      <c r="AK396" s="601">
        <v>0</v>
      </c>
      <c r="AL396" s="601">
        <v>0</v>
      </c>
      <c r="AM396" s="601">
        <v>0</v>
      </c>
      <c r="AN396" s="601">
        <v>0</v>
      </c>
      <c r="AO396" s="601">
        <v>0</v>
      </c>
      <c r="AP396" s="601">
        <v>0</v>
      </c>
      <c r="AQ396" s="601">
        <v>0</v>
      </c>
      <c r="AR396" s="601">
        <v>0</v>
      </c>
      <c r="AS396" s="601">
        <v>0</v>
      </c>
      <c r="AT396" s="601">
        <v>0</v>
      </c>
      <c r="AU396" s="601">
        <v>0</v>
      </c>
      <c r="AV396" s="602">
        <v>0</v>
      </c>
      <c r="AW396" s="602">
        <v>0</v>
      </c>
      <c r="AX396" s="602">
        <v>0</v>
      </c>
      <c r="AY396" s="602">
        <v>0</v>
      </c>
      <c r="AZ396" s="602">
        <v>0</v>
      </c>
      <c r="BA396" s="602">
        <v>0</v>
      </c>
      <c r="BB396" s="707">
        <v>0</v>
      </c>
      <c r="BC396" s="602">
        <v>0</v>
      </c>
      <c r="BD396" s="602">
        <v>0</v>
      </c>
      <c r="BE396" s="602">
        <v>0</v>
      </c>
      <c r="BF396" s="602">
        <v>0</v>
      </c>
      <c r="BG396" s="602">
        <v>0</v>
      </c>
      <c r="BH396" s="602">
        <v>0</v>
      </c>
      <c r="BI396" s="602">
        <v>0</v>
      </c>
      <c r="BJ396" s="602">
        <v>0</v>
      </c>
      <c r="BK396" s="602">
        <v>0</v>
      </c>
      <c r="BL396" s="602">
        <v>0</v>
      </c>
      <c r="BM396" s="602">
        <v>0</v>
      </c>
      <c r="BN396" s="602">
        <v>0</v>
      </c>
      <c r="BO396" s="602">
        <v>7494.9</v>
      </c>
      <c r="BP396" s="602">
        <v>7696.5699999999988</v>
      </c>
      <c r="BQ396" s="602">
        <v>8235.3599999999988</v>
      </c>
      <c r="BR396" s="602">
        <v>8196.23</v>
      </c>
      <c r="BS396" s="602">
        <v>8178.17</v>
      </c>
      <c r="BT396" s="602">
        <v>8069.8099999999995</v>
      </c>
      <c r="BU396" s="707">
        <v>8035.2699999999995</v>
      </c>
      <c r="BV396" s="602">
        <v>0</v>
      </c>
      <c r="BW396" s="602">
        <v>0</v>
      </c>
      <c r="BX396" s="602">
        <v>0</v>
      </c>
      <c r="BY396" s="602">
        <v>0</v>
      </c>
      <c r="BZ396" s="602">
        <v>0</v>
      </c>
      <c r="CA396" s="602">
        <v>12297.14</v>
      </c>
      <c r="CB396" s="602">
        <v>12987.56</v>
      </c>
      <c r="CC396" s="602">
        <v>0</v>
      </c>
      <c r="CD396" s="602">
        <v>0</v>
      </c>
      <c r="CE396" s="602">
        <v>0</v>
      </c>
      <c r="CF396" s="602">
        <v>0</v>
      </c>
      <c r="CG396" s="602">
        <v>0</v>
      </c>
      <c r="CH396" s="602">
        <v>0</v>
      </c>
      <c r="CI396" s="602">
        <v>0</v>
      </c>
      <c r="CJ396" s="602">
        <v>0</v>
      </c>
      <c r="CK396" s="602">
        <v>0</v>
      </c>
      <c r="CL396" s="602">
        <v>0</v>
      </c>
      <c r="CM396" s="602">
        <v>0</v>
      </c>
      <c r="CN396" s="707">
        <v>0</v>
      </c>
      <c r="CO396" s="602">
        <v>0</v>
      </c>
      <c r="CP396" s="602">
        <v>0</v>
      </c>
      <c r="CQ396" s="602">
        <v>0</v>
      </c>
      <c r="CR396" s="602">
        <v>0</v>
      </c>
      <c r="CS396" s="602">
        <v>0</v>
      </c>
      <c r="CT396" s="602">
        <v>0</v>
      </c>
      <c r="CU396" s="602">
        <v>0</v>
      </c>
      <c r="CV396" s="602">
        <v>0</v>
      </c>
      <c r="CW396" s="602">
        <v>0</v>
      </c>
      <c r="CX396" s="602">
        <v>0</v>
      </c>
      <c r="CY396" s="602">
        <v>0</v>
      </c>
      <c r="CZ396" s="602">
        <v>0</v>
      </c>
    </row>
    <row r="397" spans="1:104" x14ac:dyDescent="0.25">
      <c r="A397" s="183">
        <v>5275</v>
      </c>
      <c r="B397" s="183">
        <v>676092</v>
      </c>
      <c r="C397" s="27">
        <v>1025811</v>
      </c>
      <c r="D397" s="14">
        <v>1093131476</v>
      </c>
      <c r="F397" s="27" t="s">
        <v>1296</v>
      </c>
      <c r="G397" s="12" t="s">
        <v>354</v>
      </c>
      <c r="H397" s="27" t="s">
        <v>1387</v>
      </c>
      <c r="I397" s="12" t="s">
        <v>355</v>
      </c>
      <c r="J397" s="601">
        <v>0</v>
      </c>
      <c r="K397" s="601">
        <v>0</v>
      </c>
      <c r="L397" s="601">
        <v>0</v>
      </c>
      <c r="M397" s="601">
        <v>0</v>
      </c>
      <c r="N397" s="601">
        <v>0</v>
      </c>
      <c r="O397" s="601">
        <v>0</v>
      </c>
      <c r="P397" s="707">
        <v>0</v>
      </c>
      <c r="Q397" s="601">
        <v>0</v>
      </c>
      <c r="R397" s="601">
        <v>0</v>
      </c>
      <c r="S397" s="601">
        <v>0</v>
      </c>
      <c r="T397" s="601">
        <v>0</v>
      </c>
      <c r="U397" s="601">
        <v>0</v>
      </c>
      <c r="V397" s="601">
        <v>0</v>
      </c>
      <c r="W397" s="601">
        <v>0</v>
      </c>
      <c r="X397" s="601">
        <v>0</v>
      </c>
      <c r="Y397" s="601">
        <v>0</v>
      </c>
      <c r="Z397" s="601">
        <v>0</v>
      </c>
      <c r="AA397" s="601">
        <v>0</v>
      </c>
      <c r="AB397" s="601">
        <v>0</v>
      </c>
      <c r="AC397" s="601">
        <v>8072.78</v>
      </c>
      <c r="AD397" s="601">
        <v>8099.4999999999991</v>
      </c>
      <c r="AE397" s="601">
        <v>8613.86</v>
      </c>
      <c r="AF397" s="601">
        <v>8670.64</v>
      </c>
      <c r="AG397" s="601">
        <v>8510.32</v>
      </c>
      <c r="AH397" s="601">
        <v>8493.619999999999</v>
      </c>
      <c r="AI397" s="707">
        <v>8342.6999999999989</v>
      </c>
      <c r="AJ397" s="601">
        <v>0</v>
      </c>
      <c r="AK397" s="601">
        <v>0</v>
      </c>
      <c r="AL397" s="601">
        <v>0</v>
      </c>
      <c r="AM397" s="601">
        <v>0</v>
      </c>
      <c r="AN397" s="601">
        <v>0</v>
      </c>
      <c r="AO397" s="601">
        <v>23376.149999999998</v>
      </c>
      <c r="AP397" s="601">
        <v>19144.619999999995</v>
      </c>
      <c r="AQ397" s="601">
        <v>0</v>
      </c>
      <c r="AR397" s="601">
        <v>0</v>
      </c>
      <c r="AS397" s="601">
        <v>0</v>
      </c>
      <c r="AT397" s="601">
        <v>0</v>
      </c>
      <c r="AU397" s="601">
        <v>0</v>
      </c>
      <c r="AV397" s="602">
        <v>0</v>
      </c>
      <c r="AW397" s="602">
        <v>0</v>
      </c>
      <c r="AX397" s="602">
        <v>0</v>
      </c>
      <c r="AY397" s="602">
        <v>0</v>
      </c>
      <c r="AZ397" s="602">
        <v>0</v>
      </c>
      <c r="BA397" s="602">
        <v>0</v>
      </c>
      <c r="BB397" s="707">
        <v>0</v>
      </c>
      <c r="BC397" s="602">
        <v>0</v>
      </c>
      <c r="BD397" s="602">
        <v>0</v>
      </c>
      <c r="BE397" s="602">
        <v>0</v>
      </c>
      <c r="BF397" s="602">
        <v>0</v>
      </c>
      <c r="BG397" s="602">
        <v>0</v>
      </c>
      <c r="BH397" s="602">
        <v>0</v>
      </c>
      <c r="BI397" s="602">
        <v>0</v>
      </c>
      <c r="BJ397" s="602">
        <v>0</v>
      </c>
      <c r="BK397" s="602">
        <v>0</v>
      </c>
      <c r="BL397" s="602">
        <v>0</v>
      </c>
      <c r="BM397" s="602">
        <v>0</v>
      </c>
      <c r="BN397" s="602">
        <v>0</v>
      </c>
      <c r="BO397" s="602">
        <v>0</v>
      </c>
      <c r="BP397" s="602">
        <v>0</v>
      </c>
      <c r="BQ397" s="602">
        <v>0</v>
      </c>
      <c r="BR397" s="602">
        <v>0</v>
      </c>
      <c r="BS397" s="602">
        <v>0</v>
      </c>
      <c r="BT397" s="602">
        <v>0</v>
      </c>
      <c r="BU397" s="707">
        <v>0</v>
      </c>
      <c r="BV397" s="602">
        <v>0</v>
      </c>
      <c r="BW397" s="602">
        <v>0</v>
      </c>
      <c r="BX397" s="602">
        <v>0</v>
      </c>
      <c r="BY397" s="602">
        <v>0</v>
      </c>
      <c r="BZ397" s="602">
        <v>0</v>
      </c>
      <c r="CA397" s="602">
        <v>0</v>
      </c>
      <c r="CB397" s="602">
        <v>0</v>
      </c>
      <c r="CC397" s="602">
        <v>0</v>
      </c>
      <c r="CD397" s="602">
        <v>0</v>
      </c>
      <c r="CE397" s="602">
        <v>0</v>
      </c>
      <c r="CF397" s="602">
        <v>0</v>
      </c>
      <c r="CG397" s="602">
        <v>0</v>
      </c>
      <c r="CH397" s="602">
        <v>11042.039999999999</v>
      </c>
      <c r="CI397" s="602">
        <v>11449.519999999999</v>
      </c>
      <c r="CJ397" s="602">
        <v>11947.179999999998</v>
      </c>
      <c r="CK397" s="602">
        <v>12177.64</v>
      </c>
      <c r="CL397" s="602">
        <v>12117.519999999999</v>
      </c>
      <c r="CM397" s="602">
        <v>11980.579999999998</v>
      </c>
      <c r="CN397" s="707">
        <v>11731.66</v>
      </c>
      <c r="CO397" s="602">
        <v>0</v>
      </c>
      <c r="CP397" s="602">
        <v>0</v>
      </c>
      <c r="CQ397" s="602">
        <v>0</v>
      </c>
      <c r="CR397" s="602">
        <v>0</v>
      </c>
      <c r="CS397" s="602">
        <v>0</v>
      </c>
      <c r="CT397" s="602">
        <v>32479.649999999994</v>
      </c>
      <c r="CU397" s="602">
        <v>27010.62</v>
      </c>
      <c r="CV397" s="602">
        <v>0</v>
      </c>
      <c r="CW397" s="602">
        <v>0</v>
      </c>
      <c r="CX397" s="602">
        <v>0</v>
      </c>
      <c r="CY397" s="602">
        <v>0</v>
      </c>
      <c r="CZ397" s="602">
        <v>0</v>
      </c>
    </row>
    <row r="398" spans="1:104" x14ac:dyDescent="0.25">
      <c r="A398" s="183">
        <v>4184</v>
      </c>
      <c r="B398" s="183">
        <v>676093</v>
      </c>
      <c r="C398" s="27">
        <v>1027576</v>
      </c>
      <c r="D398" s="14">
        <v>1912372459</v>
      </c>
      <c r="F398" s="27" t="s">
        <v>1274</v>
      </c>
      <c r="G398" s="12" t="s">
        <v>174</v>
      </c>
      <c r="H398" s="27" t="s">
        <v>1474</v>
      </c>
      <c r="I398" s="12" t="s">
        <v>175</v>
      </c>
      <c r="J398" s="601">
        <v>0</v>
      </c>
      <c r="K398" s="601">
        <v>0</v>
      </c>
      <c r="L398" s="601">
        <v>0</v>
      </c>
      <c r="M398" s="601">
        <v>0</v>
      </c>
      <c r="N398" s="601">
        <v>0</v>
      </c>
      <c r="O398" s="601">
        <v>0</v>
      </c>
      <c r="P398" s="707">
        <v>0</v>
      </c>
      <c r="Q398" s="601">
        <v>0</v>
      </c>
      <c r="R398" s="601">
        <v>0</v>
      </c>
      <c r="S398" s="601">
        <v>0</v>
      </c>
      <c r="T398" s="601">
        <v>0</v>
      </c>
      <c r="U398" s="601">
        <v>0</v>
      </c>
      <c r="V398" s="601">
        <v>0</v>
      </c>
      <c r="W398" s="601">
        <v>0</v>
      </c>
      <c r="X398" s="601">
        <v>0</v>
      </c>
      <c r="Y398" s="601">
        <v>0</v>
      </c>
      <c r="Z398" s="601">
        <v>0</v>
      </c>
      <c r="AA398" s="601">
        <v>0</v>
      </c>
      <c r="AB398" s="601">
        <v>0</v>
      </c>
      <c r="AC398" s="601">
        <v>0</v>
      </c>
      <c r="AD398" s="601">
        <v>0</v>
      </c>
      <c r="AE398" s="601">
        <v>0</v>
      </c>
      <c r="AF398" s="601">
        <v>0</v>
      </c>
      <c r="AG398" s="601">
        <v>0</v>
      </c>
      <c r="AH398" s="601">
        <v>0</v>
      </c>
      <c r="AI398" s="707">
        <v>0</v>
      </c>
      <c r="AJ398" s="601">
        <v>0</v>
      </c>
      <c r="AK398" s="601">
        <v>0</v>
      </c>
      <c r="AL398" s="601">
        <v>0</v>
      </c>
      <c r="AM398" s="601">
        <v>0</v>
      </c>
      <c r="AN398" s="601">
        <v>0</v>
      </c>
      <c r="AO398" s="601">
        <v>0</v>
      </c>
      <c r="AP398" s="601">
        <v>0</v>
      </c>
      <c r="AQ398" s="601">
        <v>0</v>
      </c>
      <c r="AR398" s="601">
        <v>0</v>
      </c>
      <c r="AS398" s="601">
        <v>0</v>
      </c>
      <c r="AT398" s="601">
        <v>0</v>
      </c>
      <c r="AU398" s="601">
        <v>0</v>
      </c>
      <c r="AV398" s="602">
        <v>0</v>
      </c>
      <c r="AW398" s="602">
        <v>0</v>
      </c>
      <c r="AX398" s="602">
        <v>0</v>
      </c>
      <c r="AY398" s="602">
        <v>0</v>
      </c>
      <c r="AZ398" s="602">
        <v>0</v>
      </c>
      <c r="BA398" s="602">
        <v>0</v>
      </c>
      <c r="BB398" s="707">
        <v>0</v>
      </c>
      <c r="BC398" s="602">
        <v>0</v>
      </c>
      <c r="BD398" s="602">
        <v>0</v>
      </c>
      <c r="BE398" s="602">
        <v>0</v>
      </c>
      <c r="BF398" s="602">
        <v>0</v>
      </c>
      <c r="BG398" s="602">
        <v>0</v>
      </c>
      <c r="BH398" s="602">
        <v>0</v>
      </c>
      <c r="BI398" s="602">
        <v>0</v>
      </c>
      <c r="BJ398" s="602">
        <v>0</v>
      </c>
      <c r="BK398" s="602">
        <v>0</v>
      </c>
      <c r="BL398" s="602">
        <v>0</v>
      </c>
      <c r="BM398" s="602">
        <v>0</v>
      </c>
      <c r="BN398" s="602">
        <v>0</v>
      </c>
      <c r="BO398" s="602">
        <v>0</v>
      </c>
      <c r="BP398" s="602">
        <v>0</v>
      </c>
      <c r="BQ398" s="602">
        <v>0</v>
      </c>
      <c r="BR398" s="602">
        <v>0</v>
      </c>
      <c r="BS398" s="602">
        <v>0</v>
      </c>
      <c r="BT398" s="602">
        <v>0</v>
      </c>
      <c r="BU398" s="707">
        <v>0</v>
      </c>
      <c r="BV398" s="602">
        <v>0</v>
      </c>
      <c r="BW398" s="602">
        <v>0</v>
      </c>
      <c r="BX398" s="602">
        <v>0</v>
      </c>
      <c r="BY398" s="602">
        <v>0</v>
      </c>
      <c r="BZ398" s="602">
        <v>0</v>
      </c>
      <c r="CA398" s="602">
        <v>20211.939999999999</v>
      </c>
      <c r="CB398" s="602">
        <v>27706.039999999997</v>
      </c>
      <c r="CC398" s="602">
        <v>0</v>
      </c>
      <c r="CD398" s="602">
        <v>0</v>
      </c>
      <c r="CE398" s="602">
        <v>0</v>
      </c>
      <c r="CF398" s="602">
        <v>0</v>
      </c>
      <c r="CG398" s="602">
        <v>0</v>
      </c>
      <c r="CH398" s="602">
        <v>0</v>
      </c>
      <c r="CI398" s="602">
        <v>0</v>
      </c>
      <c r="CJ398" s="602">
        <v>0</v>
      </c>
      <c r="CK398" s="602">
        <v>0</v>
      </c>
      <c r="CL398" s="602">
        <v>0</v>
      </c>
      <c r="CM398" s="602">
        <v>0</v>
      </c>
      <c r="CN398" s="707">
        <v>0</v>
      </c>
      <c r="CO398" s="602">
        <v>0</v>
      </c>
      <c r="CP398" s="602">
        <v>0</v>
      </c>
      <c r="CQ398" s="602">
        <v>0</v>
      </c>
      <c r="CR398" s="602">
        <v>0</v>
      </c>
      <c r="CS398" s="602">
        <v>0</v>
      </c>
      <c r="CT398" s="602">
        <v>24150.000000000004</v>
      </c>
      <c r="CU398" s="602">
        <v>32979.46</v>
      </c>
      <c r="CV398" s="602">
        <v>0</v>
      </c>
      <c r="CW398" s="602">
        <v>0</v>
      </c>
      <c r="CX398" s="602">
        <v>0</v>
      </c>
      <c r="CY398" s="602">
        <v>0</v>
      </c>
      <c r="CZ398" s="602">
        <v>0</v>
      </c>
    </row>
    <row r="399" spans="1:104" x14ac:dyDescent="0.25">
      <c r="A399" s="183">
        <v>102533</v>
      </c>
      <c r="B399" s="183">
        <v>676096</v>
      </c>
      <c r="C399" s="27">
        <v>1026711</v>
      </c>
      <c r="D399" s="14">
        <v>1669490496</v>
      </c>
      <c r="F399" s="27" t="s">
        <v>1293</v>
      </c>
      <c r="G399" s="12" t="s">
        <v>410</v>
      </c>
      <c r="H399" s="27" t="s">
        <v>1407</v>
      </c>
      <c r="I399" s="12" t="s">
        <v>411</v>
      </c>
      <c r="J399" s="601">
        <v>11411.4</v>
      </c>
      <c r="K399" s="601">
        <v>11719.4</v>
      </c>
      <c r="L399" s="601">
        <v>12492.48</v>
      </c>
      <c r="M399" s="601">
        <v>12609.52</v>
      </c>
      <c r="N399" s="601">
        <v>12443.2</v>
      </c>
      <c r="O399" s="601">
        <v>12726.56</v>
      </c>
      <c r="P399" s="707">
        <v>12227.71</v>
      </c>
      <c r="Q399" s="601">
        <v>0</v>
      </c>
      <c r="R399" s="601">
        <v>0</v>
      </c>
      <c r="S399" s="601">
        <v>0</v>
      </c>
      <c r="T399" s="601">
        <v>0</v>
      </c>
      <c r="U399" s="601">
        <v>0</v>
      </c>
      <c r="V399" s="601">
        <v>34004.04</v>
      </c>
      <c r="W399" s="601">
        <v>28560.600000000002</v>
      </c>
      <c r="X399" s="601">
        <v>0</v>
      </c>
      <c r="Y399" s="601">
        <v>0</v>
      </c>
      <c r="Z399" s="601">
        <v>0</v>
      </c>
      <c r="AA399" s="601">
        <v>0</v>
      </c>
      <c r="AB399" s="601">
        <v>0</v>
      </c>
      <c r="AC399" s="601">
        <v>5309.92</v>
      </c>
      <c r="AD399" s="601">
        <v>5340.72</v>
      </c>
      <c r="AE399" s="601">
        <v>5734.96</v>
      </c>
      <c r="AF399" s="601">
        <v>5507.04</v>
      </c>
      <c r="AG399" s="601">
        <v>5476.24</v>
      </c>
      <c r="AH399" s="601">
        <v>5349.96</v>
      </c>
      <c r="AI399" s="707">
        <v>5372.1999999999989</v>
      </c>
      <c r="AJ399" s="601">
        <v>0</v>
      </c>
      <c r="AK399" s="601">
        <v>0</v>
      </c>
      <c r="AL399" s="601">
        <v>0</v>
      </c>
      <c r="AM399" s="601">
        <v>0</v>
      </c>
      <c r="AN399" s="601">
        <v>0</v>
      </c>
      <c r="AO399" s="601">
        <v>15640.799999999997</v>
      </c>
      <c r="AP399" s="601">
        <v>12309.54</v>
      </c>
      <c r="AQ399" s="601">
        <v>0</v>
      </c>
      <c r="AR399" s="601">
        <v>0</v>
      </c>
      <c r="AS399" s="601">
        <v>0</v>
      </c>
      <c r="AT399" s="601">
        <v>0</v>
      </c>
      <c r="AU399" s="601">
        <v>0</v>
      </c>
      <c r="AV399" s="602">
        <v>0</v>
      </c>
      <c r="AW399" s="602">
        <v>0</v>
      </c>
      <c r="AX399" s="602">
        <v>0</v>
      </c>
      <c r="AY399" s="602">
        <v>0</v>
      </c>
      <c r="AZ399" s="602">
        <v>0</v>
      </c>
      <c r="BA399" s="602">
        <v>0</v>
      </c>
      <c r="BB399" s="707">
        <v>0</v>
      </c>
      <c r="BC399" s="602">
        <v>0</v>
      </c>
      <c r="BD399" s="602">
        <v>0</v>
      </c>
      <c r="BE399" s="602">
        <v>0</v>
      </c>
      <c r="BF399" s="602">
        <v>0</v>
      </c>
      <c r="BG399" s="602">
        <v>0</v>
      </c>
      <c r="BH399" s="602">
        <v>0</v>
      </c>
      <c r="BI399" s="602">
        <v>0</v>
      </c>
      <c r="BJ399" s="602">
        <v>0</v>
      </c>
      <c r="BK399" s="602">
        <v>0</v>
      </c>
      <c r="BL399" s="602">
        <v>0</v>
      </c>
      <c r="BM399" s="602">
        <v>0</v>
      </c>
      <c r="BN399" s="602">
        <v>0</v>
      </c>
      <c r="BO399" s="602">
        <v>0</v>
      </c>
      <c r="BP399" s="602">
        <v>0</v>
      </c>
      <c r="BQ399" s="602">
        <v>0</v>
      </c>
      <c r="BR399" s="602">
        <v>0</v>
      </c>
      <c r="BS399" s="602">
        <v>0</v>
      </c>
      <c r="BT399" s="602">
        <v>0</v>
      </c>
      <c r="BU399" s="707">
        <v>0</v>
      </c>
      <c r="BV399" s="602">
        <v>0</v>
      </c>
      <c r="BW399" s="602">
        <v>0</v>
      </c>
      <c r="BX399" s="602">
        <v>0</v>
      </c>
      <c r="BY399" s="602">
        <v>0</v>
      </c>
      <c r="BZ399" s="602">
        <v>0</v>
      </c>
      <c r="CA399" s="602">
        <v>0</v>
      </c>
      <c r="CB399" s="602">
        <v>0</v>
      </c>
      <c r="CC399" s="602">
        <v>0</v>
      </c>
      <c r="CD399" s="602">
        <v>0</v>
      </c>
      <c r="CE399" s="602">
        <v>0</v>
      </c>
      <c r="CF399" s="602">
        <v>0</v>
      </c>
      <c r="CG399" s="602">
        <v>0</v>
      </c>
      <c r="CH399" s="602">
        <v>0</v>
      </c>
      <c r="CI399" s="602">
        <v>0</v>
      </c>
      <c r="CJ399" s="602">
        <v>0</v>
      </c>
      <c r="CK399" s="602">
        <v>0</v>
      </c>
      <c r="CL399" s="602">
        <v>0</v>
      </c>
      <c r="CM399" s="602">
        <v>0</v>
      </c>
      <c r="CN399" s="707">
        <v>0</v>
      </c>
      <c r="CO399" s="602">
        <v>0</v>
      </c>
      <c r="CP399" s="602">
        <v>0</v>
      </c>
      <c r="CQ399" s="602">
        <v>0</v>
      </c>
      <c r="CR399" s="602">
        <v>0</v>
      </c>
      <c r="CS399" s="602">
        <v>0</v>
      </c>
      <c r="CT399" s="602">
        <v>0</v>
      </c>
      <c r="CU399" s="602">
        <v>0</v>
      </c>
      <c r="CV399" s="602">
        <v>0</v>
      </c>
      <c r="CW399" s="602">
        <v>0</v>
      </c>
      <c r="CX399" s="602">
        <v>0</v>
      </c>
      <c r="CY399" s="602">
        <v>0</v>
      </c>
      <c r="CZ399" s="602">
        <v>0</v>
      </c>
    </row>
    <row r="400" spans="1:104" x14ac:dyDescent="0.25">
      <c r="A400" s="183">
        <v>102540</v>
      </c>
      <c r="B400" s="183">
        <v>676097</v>
      </c>
      <c r="C400" s="27">
        <v>1025970</v>
      </c>
      <c r="D400" s="14">
        <v>1588075964</v>
      </c>
      <c r="F400" s="27" t="s">
        <v>1274</v>
      </c>
      <c r="G400" s="12" t="s">
        <v>132</v>
      </c>
      <c r="H400" s="27" t="s">
        <v>1375</v>
      </c>
      <c r="I400" s="12" t="s">
        <v>133</v>
      </c>
      <c r="J400" s="601">
        <v>0</v>
      </c>
      <c r="K400" s="601">
        <v>0</v>
      </c>
      <c r="L400" s="601">
        <v>0</v>
      </c>
      <c r="M400" s="601">
        <v>0</v>
      </c>
      <c r="N400" s="601">
        <v>0</v>
      </c>
      <c r="O400" s="601">
        <v>0</v>
      </c>
      <c r="P400" s="707">
        <v>0</v>
      </c>
      <c r="Q400" s="601">
        <v>0</v>
      </c>
      <c r="R400" s="601">
        <v>0</v>
      </c>
      <c r="S400" s="601">
        <v>0</v>
      </c>
      <c r="T400" s="601">
        <v>0</v>
      </c>
      <c r="U400" s="601">
        <v>0</v>
      </c>
      <c r="V400" s="601">
        <v>0</v>
      </c>
      <c r="W400" s="601">
        <v>0</v>
      </c>
      <c r="X400" s="601">
        <v>0</v>
      </c>
      <c r="Y400" s="601">
        <v>0</v>
      </c>
      <c r="Z400" s="601">
        <v>0</v>
      </c>
      <c r="AA400" s="601">
        <v>0</v>
      </c>
      <c r="AB400" s="601">
        <v>0</v>
      </c>
      <c r="AC400" s="601">
        <v>0</v>
      </c>
      <c r="AD400" s="601">
        <v>0</v>
      </c>
      <c r="AE400" s="601">
        <v>0</v>
      </c>
      <c r="AF400" s="601">
        <v>0</v>
      </c>
      <c r="AG400" s="601">
        <v>0</v>
      </c>
      <c r="AH400" s="601">
        <v>0</v>
      </c>
      <c r="AI400" s="707">
        <v>0</v>
      </c>
      <c r="AJ400" s="601">
        <v>0</v>
      </c>
      <c r="AK400" s="601">
        <v>0</v>
      </c>
      <c r="AL400" s="601">
        <v>0</v>
      </c>
      <c r="AM400" s="601">
        <v>0</v>
      </c>
      <c r="AN400" s="601">
        <v>0</v>
      </c>
      <c r="AO400" s="601">
        <v>0</v>
      </c>
      <c r="AP400" s="601">
        <v>0</v>
      </c>
      <c r="AQ400" s="601">
        <v>0</v>
      </c>
      <c r="AR400" s="601">
        <v>0</v>
      </c>
      <c r="AS400" s="601">
        <v>0</v>
      </c>
      <c r="AT400" s="601">
        <v>0</v>
      </c>
      <c r="AU400" s="601">
        <v>0</v>
      </c>
      <c r="AV400" s="602">
        <v>0</v>
      </c>
      <c r="AW400" s="602">
        <v>0</v>
      </c>
      <c r="AX400" s="602">
        <v>0</v>
      </c>
      <c r="AY400" s="602">
        <v>0</v>
      </c>
      <c r="AZ400" s="602">
        <v>0</v>
      </c>
      <c r="BA400" s="602">
        <v>0</v>
      </c>
      <c r="BB400" s="707">
        <v>0</v>
      </c>
      <c r="BC400" s="602">
        <v>0</v>
      </c>
      <c r="BD400" s="602">
        <v>0</v>
      </c>
      <c r="BE400" s="602">
        <v>0</v>
      </c>
      <c r="BF400" s="602">
        <v>0</v>
      </c>
      <c r="BG400" s="602">
        <v>0</v>
      </c>
      <c r="BH400" s="602">
        <v>0</v>
      </c>
      <c r="BI400" s="602">
        <v>0</v>
      </c>
      <c r="BJ400" s="602">
        <v>0</v>
      </c>
      <c r="BK400" s="602">
        <v>0</v>
      </c>
      <c r="BL400" s="602">
        <v>0</v>
      </c>
      <c r="BM400" s="602">
        <v>0</v>
      </c>
      <c r="BN400" s="602">
        <v>0</v>
      </c>
      <c r="BO400" s="602">
        <v>19317.309999999998</v>
      </c>
      <c r="BP400" s="602">
        <v>19069.53</v>
      </c>
      <c r="BQ400" s="602">
        <v>21432.969999999998</v>
      </c>
      <c r="BR400" s="602">
        <v>20889.759999999998</v>
      </c>
      <c r="BS400" s="602">
        <v>20641.98</v>
      </c>
      <c r="BT400" s="602">
        <v>20356.079999999998</v>
      </c>
      <c r="BU400" s="707">
        <v>19845.41</v>
      </c>
      <c r="BV400" s="602">
        <v>0</v>
      </c>
      <c r="BW400" s="602">
        <v>0</v>
      </c>
      <c r="BX400" s="602">
        <v>0</v>
      </c>
      <c r="BY400" s="602">
        <v>0</v>
      </c>
      <c r="BZ400" s="602">
        <v>0</v>
      </c>
      <c r="CA400" s="602">
        <v>56681.31</v>
      </c>
      <c r="CB400" s="602">
        <v>58892.5</v>
      </c>
      <c r="CC400" s="602">
        <v>0</v>
      </c>
      <c r="CD400" s="602">
        <v>0</v>
      </c>
      <c r="CE400" s="602">
        <v>0</v>
      </c>
      <c r="CF400" s="602">
        <v>0</v>
      </c>
      <c r="CG400" s="602">
        <v>0</v>
      </c>
      <c r="CH400" s="602">
        <v>23367.559999999998</v>
      </c>
      <c r="CI400" s="602">
        <v>22986.359999999997</v>
      </c>
      <c r="CJ400" s="602">
        <v>25121.079999999998</v>
      </c>
      <c r="CK400" s="602">
        <v>24997.19</v>
      </c>
      <c r="CL400" s="602">
        <v>24520.69</v>
      </c>
      <c r="CM400" s="602">
        <v>24311.03</v>
      </c>
      <c r="CN400" s="707">
        <v>23838.17</v>
      </c>
      <c r="CO400" s="602">
        <v>0</v>
      </c>
      <c r="CP400" s="602">
        <v>0</v>
      </c>
      <c r="CQ400" s="602">
        <v>0</v>
      </c>
      <c r="CR400" s="602">
        <v>0</v>
      </c>
      <c r="CS400" s="602">
        <v>0</v>
      </c>
      <c r="CT400" s="602">
        <v>67725</v>
      </c>
      <c r="CU400" s="602">
        <v>70252.97</v>
      </c>
      <c r="CV400" s="602">
        <v>0</v>
      </c>
      <c r="CW400" s="602">
        <v>0</v>
      </c>
      <c r="CX400" s="602">
        <v>0</v>
      </c>
      <c r="CY400" s="602">
        <v>0</v>
      </c>
      <c r="CZ400" s="602">
        <v>0</v>
      </c>
    </row>
    <row r="401" spans="1:104" x14ac:dyDescent="0.25">
      <c r="A401" s="183">
        <v>102493</v>
      </c>
      <c r="B401" s="183">
        <v>676098</v>
      </c>
      <c r="C401" s="27">
        <v>1026660</v>
      </c>
      <c r="D401" s="14">
        <v>1972566867</v>
      </c>
      <c r="F401" s="27" t="s">
        <v>1298</v>
      </c>
      <c r="G401" s="12" t="s">
        <v>404</v>
      </c>
      <c r="H401" s="27" t="s">
        <v>1326</v>
      </c>
      <c r="I401" s="12" t="s">
        <v>405</v>
      </c>
      <c r="J401" s="601">
        <v>0</v>
      </c>
      <c r="K401" s="601">
        <v>0</v>
      </c>
      <c r="L401" s="601">
        <v>0</v>
      </c>
      <c r="M401" s="601">
        <v>0</v>
      </c>
      <c r="N401" s="601">
        <v>0</v>
      </c>
      <c r="O401" s="601">
        <v>0</v>
      </c>
      <c r="P401" s="707">
        <v>0</v>
      </c>
      <c r="Q401" s="601">
        <v>0</v>
      </c>
      <c r="R401" s="601">
        <v>0</v>
      </c>
      <c r="S401" s="601">
        <v>0</v>
      </c>
      <c r="T401" s="601">
        <v>0</v>
      </c>
      <c r="U401" s="601">
        <v>0</v>
      </c>
      <c r="V401" s="601">
        <v>0</v>
      </c>
      <c r="W401" s="601">
        <v>0</v>
      </c>
      <c r="X401" s="601">
        <v>0</v>
      </c>
      <c r="Y401" s="601">
        <v>0</v>
      </c>
      <c r="Z401" s="601">
        <v>0</v>
      </c>
      <c r="AA401" s="601">
        <v>0</v>
      </c>
      <c r="AB401" s="601">
        <v>0</v>
      </c>
      <c r="AC401" s="601">
        <v>0</v>
      </c>
      <c r="AD401" s="601">
        <v>0</v>
      </c>
      <c r="AE401" s="601">
        <v>0</v>
      </c>
      <c r="AF401" s="601">
        <v>0</v>
      </c>
      <c r="AG401" s="601">
        <v>0</v>
      </c>
      <c r="AH401" s="601">
        <v>0</v>
      </c>
      <c r="AI401" s="707">
        <v>0</v>
      </c>
      <c r="AJ401" s="601">
        <v>0</v>
      </c>
      <c r="AK401" s="601">
        <v>0</v>
      </c>
      <c r="AL401" s="601">
        <v>0</v>
      </c>
      <c r="AM401" s="601">
        <v>0</v>
      </c>
      <c r="AN401" s="601">
        <v>0</v>
      </c>
      <c r="AO401" s="601">
        <v>0</v>
      </c>
      <c r="AP401" s="601">
        <v>0</v>
      </c>
      <c r="AQ401" s="601">
        <v>0</v>
      </c>
      <c r="AR401" s="601">
        <v>0</v>
      </c>
      <c r="AS401" s="601">
        <v>0</v>
      </c>
      <c r="AT401" s="601">
        <v>0</v>
      </c>
      <c r="AU401" s="601">
        <v>0</v>
      </c>
      <c r="AV401" s="602">
        <v>21465.919999999998</v>
      </c>
      <c r="AW401" s="602">
        <v>22229.599999999999</v>
      </c>
      <c r="AX401" s="602">
        <v>24129.919999999998</v>
      </c>
      <c r="AY401" s="602">
        <v>24218.720000000001</v>
      </c>
      <c r="AZ401" s="602">
        <v>23822.079999999998</v>
      </c>
      <c r="BA401" s="602">
        <v>23188.639999999999</v>
      </c>
      <c r="BB401" s="707">
        <v>24007.730000000003</v>
      </c>
      <c r="BC401" s="602">
        <v>0</v>
      </c>
      <c r="BD401" s="602">
        <v>0</v>
      </c>
      <c r="BE401" s="602">
        <v>0</v>
      </c>
      <c r="BF401" s="602">
        <v>0</v>
      </c>
      <c r="BG401" s="602">
        <v>0</v>
      </c>
      <c r="BH401" s="602">
        <v>49837.949999999983</v>
      </c>
      <c r="BI401" s="602">
        <v>52681.01999999999</v>
      </c>
      <c r="BJ401" s="602">
        <v>0</v>
      </c>
      <c r="BK401" s="602">
        <v>0</v>
      </c>
      <c r="BL401" s="602">
        <v>0</v>
      </c>
      <c r="BM401" s="602">
        <v>0</v>
      </c>
      <c r="BN401" s="602">
        <v>0</v>
      </c>
      <c r="BO401" s="602">
        <v>13325.92</v>
      </c>
      <c r="BP401" s="602">
        <v>13473.92</v>
      </c>
      <c r="BQ401" s="602">
        <v>15273.6</v>
      </c>
      <c r="BR401" s="602">
        <v>15113.76</v>
      </c>
      <c r="BS401" s="602">
        <v>14805.919999999998</v>
      </c>
      <c r="BT401" s="602">
        <v>14190.24</v>
      </c>
      <c r="BU401" s="707">
        <v>14369.560000000001</v>
      </c>
      <c r="BV401" s="602">
        <v>0</v>
      </c>
      <c r="BW401" s="602">
        <v>0</v>
      </c>
      <c r="BX401" s="602">
        <v>0</v>
      </c>
      <c r="BY401" s="602">
        <v>0</v>
      </c>
      <c r="BZ401" s="602">
        <v>0</v>
      </c>
      <c r="CA401" s="602">
        <v>30915.449999999993</v>
      </c>
      <c r="CB401" s="602">
        <v>32624.04</v>
      </c>
      <c r="CC401" s="602">
        <v>0</v>
      </c>
      <c r="CD401" s="602">
        <v>0</v>
      </c>
      <c r="CE401" s="602">
        <v>0</v>
      </c>
      <c r="CF401" s="602">
        <v>0</v>
      </c>
      <c r="CG401" s="602">
        <v>0</v>
      </c>
      <c r="CH401" s="602">
        <v>0</v>
      </c>
      <c r="CI401" s="602">
        <v>0</v>
      </c>
      <c r="CJ401" s="602">
        <v>0</v>
      </c>
      <c r="CK401" s="602">
        <v>0</v>
      </c>
      <c r="CL401" s="602">
        <v>0</v>
      </c>
      <c r="CM401" s="602">
        <v>0</v>
      </c>
      <c r="CN401" s="707">
        <v>0</v>
      </c>
      <c r="CO401" s="602">
        <v>0</v>
      </c>
      <c r="CP401" s="602">
        <v>0</v>
      </c>
      <c r="CQ401" s="602">
        <v>0</v>
      </c>
      <c r="CR401" s="602">
        <v>0</v>
      </c>
      <c r="CS401" s="602">
        <v>0</v>
      </c>
      <c r="CT401" s="602">
        <v>0</v>
      </c>
      <c r="CU401" s="602">
        <v>0</v>
      </c>
      <c r="CV401" s="602">
        <v>0</v>
      </c>
      <c r="CW401" s="602">
        <v>0</v>
      </c>
      <c r="CX401" s="602">
        <v>0</v>
      </c>
      <c r="CY401" s="602">
        <v>0</v>
      </c>
      <c r="CZ401" s="602">
        <v>0</v>
      </c>
    </row>
    <row r="402" spans="1:104" x14ac:dyDescent="0.25">
      <c r="A402" s="183">
        <v>102497</v>
      </c>
      <c r="B402" s="183">
        <v>676101</v>
      </c>
      <c r="C402" s="27">
        <v>1026318</v>
      </c>
      <c r="D402" s="14">
        <v>1043613748</v>
      </c>
      <c r="F402" s="27" t="s">
        <v>1293</v>
      </c>
      <c r="G402" s="12" t="s">
        <v>3342</v>
      </c>
      <c r="H402" s="27" t="s">
        <v>1342</v>
      </c>
      <c r="I402" s="12" t="s">
        <v>407</v>
      </c>
      <c r="J402" s="601">
        <v>32418.75</v>
      </c>
      <c r="K402" s="601">
        <v>33293.75</v>
      </c>
      <c r="L402" s="601">
        <v>35490</v>
      </c>
      <c r="M402" s="601">
        <v>35822.5</v>
      </c>
      <c r="N402" s="601">
        <v>35350</v>
      </c>
      <c r="O402" s="601">
        <v>36155</v>
      </c>
      <c r="P402" s="707">
        <v>34780.78</v>
      </c>
      <c r="Q402" s="601">
        <v>0</v>
      </c>
      <c r="R402" s="601">
        <v>0</v>
      </c>
      <c r="S402" s="601">
        <v>0</v>
      </c>
      <c r="T402" s="601">
        <v>0</v>
      </c>
      <c r="U402" s="601">
        <v>0</v>
      </c>
      <c r="V402" s="601">
        <v>74600.700000000012</v>
      </c>
      <c r="W402" s="601">
        <v>79467.329999999987</v>
      </c>
      <c r="X402" s="601">
        <v>0</v>
      </c>
      <c r="Y402" s="601">
        <v>0</v>
      </c>
      <c r="Z402" s="601">
        <v>0</v>
      </c>
      <c r="AA402" s="601">
        <v>0</v>
      </c>
      <c r="AB402" s="601">
        <v>0</v>
      </c>
      <c r="AC402" s="601">
        <v>15085</v>
      </c>
      <c r="AD402" s="601">
        <v>15172.5</v>
      </c>
      <c r="AE402" s="601">
        <v>16292.5</v>
      </c>
      <c r="AF402" s="601">
        <v>15645</v>
      </c>
      <c r="AG402" s="601">
        <v>15557.5</v>
      </c>
      <c r="AH402" s="601">
        <v>15198.75</v>
      </c>
      <c r="AI402" s="707">
        <v>15280.569999999998</v>
      </c>
      <c r="AJ402" s="601">
        <v>0</v>
      </c>
      <c r="AK402" s="601">
        <v>0</v>
      </c>
      <c r="AL402" s="601">
        <v>0</v>
      </c>
      <c r="AM402" s="601">
        <v>0</v>
      </c>
      <c r="AN402" s="601">
        <v>0</v>
      </c>
      <c r="AO402" s="601">
        <v>34314</v>
      </c>
      <c r="AP402" s="601">
        <v>34358.160000000003</v>
      </c>
      <c r="AQ402" s="601">
        <v>0</v>
      </c>
      <c r="AR402" s="601">
        <v>0</v>
      </c>
      <c r="AS402" s="601">
        <v>0</v>
      </c>
      <c r="AT402" s="601">
        <v>0</v>
      </c>
      <c r="AU402" s="601">
        <v>0</v>
      </c>
      <c r="AV402" s="602">
        <v>0</v>
      </c>
      <c r="AW402" s="602">
        <v>0</v>
      </c>
      <c r="AX402" s="602">
        <v>0</v>
      </c>
      <c r="AY402" s="602">
        <v>0</v>
      </c>
      <c r="AZ402" s="602">
        <v>0</v>
      </c>
      <c r="BA402" s="602">
        <v>0</v>
      </c>
      <c r="BB402" s="707">
        <v>0</v>
      </c>
      <c r="BC402" s="602">
        <v>0</v>
      </c>
      <c r="BD402" s="602">
        <v>0</v>
      </c>
      <c r="BE402" s="602">
        <v>0</v>
      </c>
      <c r="BF402" s="602">
        <v>0</v>
      </c>
      <c r="BG402" s="602">
        <v>0</v>
      </c>
      <c r="BH402" s="602">
        <v>0</v>
      </c>
      <c r="BI402" s="602">
        <v>0</v>
      </c>
      <c r="BJ402" s="602">
        <v>0</v>
      </c>
      <c r="BK402" s="602">
        <v>0</v>
      </c>
      <c r="BL402" s="602">
        <v>0</v>
      </c>
      <c r="BM402" s="602">
        <v>0</v>
      </c>
      <c r="BN402" s="602">
        <v>0</v>
      </c>
      <c r="BO402" s="602">
        <v>0</v>
      </c>
      <c r="BP402" s="602">
        <v>0</v>
      </c>
      <c r="BQ402" s="602">
        <v>0</v>
      </c>
      <c r="BR402" s="602">
        <v>0</v>
      </c>
      <c r="BS402" s="602">
        <v>0</v>
      </c>
      <c r="BT402" s="602">
        <v>0</v>
      </c>
      <c r="BU402" s="707">
        <v>0</v>
      </c>
      <c r="BV402" s="602">
        <v>0</v>
      </c>
      <c r="BW402" s="602">
        <v>0</v>
      </c>
      <c r="BX402" s="602">
        <v>0</v>
      </c>
      <c r="BY402" s="602">
        <v>0</v>
      </c>
      <c r="BZ402" s="602">
        <v>0</v>
      </c>
      <c r="CA402" s="602">
        <v>0</v>
      </c>
      <c r="CB402" s="602">
        <v>0</v>
      </c>
      <c r="CC402" s="602">
        <v>0</v>
      </c>
      <c r="CD402" s="602">
        <v>0</v>
      </c>
      <c r="CE402" s="602">
        <v>0</v>
      </c>
      <c r="CF402" s="602">
        <v>0</v>
      </c>
      <c r="CG402" s="602">
        <v>0</v>
      </c>
      <c r="CH402" s="602">
        <v>0</v>
      </c>
      <c r="CI402" s="602">
        <v>0</v>
      </c>
      <c r="CJ402" s="602">
        <v>0</v>
      </c>
      <c r="CK402" s="602">
        <v>0</v>
      </c>
      <c r="CL402" s="602">
        <v>0</v>
      </c>
      <c r="CM402" s="602">
        <v>0</v>
      </c>
      <c r="CN402" s="707">
        <v>0</v>
      </c>
      <c r="CO402" s="602">
        <v>0</v>
      </c>
      <c r="CP402" s="602">
        <v>0</v>
      </c>
      <c r="CQ402" s="602">
        <v>0</v>
      </c>
      <c r="CR402" s="602">
        <v>0</v>
      </c>
      <c r="CS402" s="602">
        <v>0</v>
      </c>
      <c r="CT402" s="602">
        <v>0</v>
      </c>
      <c r="CU402" s="602">
        <v>0</v>
      </c>
      <c r="CV402" s="602">
        <v>0</v>
      </c>
      <c r="CW402" s="602">
        <v>0</v>
      </c>
      <c r="CX402" s="602">
        <v>0</v>
      </c>
      <c r="CY402" s="602">
        <v>0</v>
      </c>
      <c r="CZ402" s="602">
        <v>0</v>
      </c>
    </row>
    <row r="403" spans="1:104" x14ac:dyDescent="0.25">
      <c r="A403" s="183">
        <v>5169</v>
      </c>
      <c r="B403" s="183">
        <v>676103</v>
      </c>
      <c r="C403" s="27">
        <v>1025632</v>
      </c>
      <c r="D403" s="14">
        <v>1467882860</v>
      </c>
      <c r="F403" s="27" t="s">
        <v>1296</v>
      </c>
      <c r="G403" s="12" t="s">
        <v>997</v>
      </c>
      <c r="H403" s="27" t="s">
        <v>997</v>
      </c>
      <c r="I403" s="12" t="s">
        <v>998</v>
      </c>
      <c r="J403" s="601">
        <v>0</v>
      </c>
      <c r="K403" s="601">
        <v>0</v>
      </c>
      <c r="L403" s="601">
        <v>0</v>
      </c>
      <c r="M403" s="601">
        <v>0</v>
      </c>
      <c r="N403" s="601">
        <v>0</v>
      </c>
      <c r="O403" s="601">
        <v>0</v>
      </c>
      <c r="P403" s="707">
        <v>0</v>
      </c>
      <c r="Q403" s="601">
        <v>0</v>
      </c>
      <c r="R403" s="601">
        <v>0</v>
      </c>
      <c r="S403" s="601">
        <v>0</v>
      </c>
      <c r="T403" s="601">
        <v>0</v>
      </c>
      <c r="U403" s="601">
        <v>0</v>
      </c>
      <c r="V403" s="601">
        <v>0</v>
      </c>
      <c r="W403" s="601">
        <v>0</v>
      </c>
      <c r="X403" s="601">
        <v>0</v>
      </c>
      <c r="Y403" s="601">
        <v>0</v>
      </c>
      <c r="Z403" s="601">
        <v>0</v>
      </c>
      <c r="AA403" s="601">
        <v>0</v>
      </c>
      <c r="AB403" s="601">
        <v>0</v>
      </c>
      <c r="AC403" s="601">
        <v>0</v>
      </c>
      <c r="AD403" s="601">
        <v>0</v>
      </c>
      <c r="AE403" s="601">
        <v>0</v>
      </c>
      <c r="AF403" s="601">
        <v>0</v>
      </c>
      <c r="AG403" s="601">
        <v>0</v>
      </c>
      <c r="AH403" s="601">
        <v>0</v>
      </c>
      <c r="AI403" s="707">
        <v>0</v>
      </c>
      <c r="AJ403" s="601">
        <v>0</v>
      </c>
      <c r="AK403" s="601">
        <v>0</v>
      </c>
      <c r="AL403" s="601">
        <v>0</v>
      </c>
      <c r="AM403" s="601">
        <v>0</v>
      </c>
      <c r="AN403" s="601">
        <v>0</v>
      </c>
      <c r="AO403" s="601">
        <v>13951.48</v>
      </c>
      <c r="AP403" s="601">
        <v>14451.559999999998</v>
      </c>
      <c r="AQ403" s="601">
        <v>0</v>
      </c>
      <c r="AR403" s="601">
        <v>0</v>
      </c>
      <c r="AS403" s="601">
        <v>0</v>
      </c>
      <c r="AT403" s="601">
        <v>0</v>
      </c>
      <c r="AU403" s="601">
        <v>0</v>
      </c>
      <c r="AV403" s="602">
        <v>0</v>
      </c>
      <c r="AW403" s="602">
        <v>0</v>
      </c>
      <c r="AX403" s="602">
        <v>0</v>
      </c>
      <c r="AY403" s="602">
        <v>0</v>
      </c>
      <c r="AZ403" s="602">
        <v>0</v>
      </c>
      <c r="BA403" s="602">
        <v>0</v>
      </c>
      <c r="BB403" s="707">
        <v>0</v>
      </c>
      <c r="BC403" s="602">
        <v>0</v>
      </c>
      <c r="BD403" s="602">
        <v>0</v>
      </c>
      <c r="BE403" s="602">
        <v>0</v>
      </c>
      <c r="BF403" s="602">
        <v>0</v>
      </c>
      <c r="BG403" s="602">
        <v>0</v>
      </c>
      <c r="BH403" s="602">
        <v>0</v>
      </c>
      <c r="BI403" s="602">
        <v>0</v>
      </c>
      <c r="BJ403" s="602">
        <v>0</v>
      </c>
      <c r="BK403" s="602">
        <v>0</v>
      </c>
      <c r="BL403" s="602">
        <v>0</v>
      </c>
      <c r="BM403" s="602">
        <v>0</v>
      </c>
      <c r="BN403" s="602">
        <v>0</v>
      </c>
      <c r="BO403" s="602">
        <v>0</v>
      </c>
      <c r="BP403" s="602">
        <v>0</v>
      </c>
      <c r="BQ403" s="602">
        <v>0</v>
      </c>
      <c r="BR403" s="602">
        <v>0</v>
      </c>
      <c r="BS403" s="602">
        <v>0</v>
      </c>
      <c r="BT403" s="602">
        <v>0</v>
      </c>
      <c r="BU403" s="707">
        <v>0</v>
      </c>
      <c r="BV403" s="602">
        <v>0</v>
      </c>
      <c r="BW403" s="602">
        <v>0</v>
      </c>
      <c r="BX403" s="602">
        <v>0</v>
      </c>
      <c r="BY403" s="602">
        <v>0</v>
      </c>
      <c r="BZ403" s="602">
        <v>0</v>
      </c>
      <c r="CA403" s="602">
        <v>0</v>
      </c>
      <c r="CB403" s="602">
        <v>0</v>
      </c>
      <c r="CC403" s="602">
        <v>0</v>
      </c>
      <c r="CD403" s="602">
        <v>0</v>
      </c>
      <c r="CE403" s="602">
        <v>0</v>
      </c>
      <c r="CF403" s="602">
        <v>0</v>
      </c>
      <c r="CG403" s="602">
        <v>0</v>
      </c>
      <c r="CH403" s="602">
        <v>0</v>
      </c>
      <c r="CI403" s="602">
        <v>0</v>
      </c>
      <c r="CJ403" s="602">
        <v>0</v>
      </c>
      <c r="CK403" s="602">
        <v>0</v>
      </c>
      <c r="CL403" s="602">
        <v>0</v>
      </c>
      <c r="CM403" s="602">
        <v>0</v>
      </c>
      <c r="CN403" s="707">
        <v>0</v>
      </c>
      <c r="CO403" s="602">
        <v>0</v>
      </c>
      <c r="CP403" s="602">
        <v>0</v>
      </c>
      <c r="CQ403" s="602">
        <v>0</v>
      </c>
      <c r="CR403" s="602">
        <v>0</v>
      </c>
      <c r="CS403" s="602">
        <v>0</v>
      </c>
      <c r="CT403" s="602">
        <v>19384.68</v>
      </c>
      <c r="CU403" s="602">
        <v>20418.68</v>
      </c>
      <c r="CV403" s="602">
        <v>0</v>
      </c>
      <c r="CW403" s="602">
        <v>0</v>
      </c>
      <c r="CX403" s="602">
        <v>0</v>
      </c>
      <c r="CY403" s="602">
        <v>0</v>
      </c>
      <c r="CZ403" s="602">
        <v>0</v>
      </c>
    </row>
    <row r="404" spans="1:104" x14ac:dyDescent="0.25">
      <c r="A404" s="183">
        <v>102525</v>
      </c>
      <c r="B404" s="183">
        <v>676104</v>
      </c>
      <c r="C404" s="27">
        <v>1026313</v>
      </c>
      <c r="D404" s="14">
        <v>1336543081</v>
      </c>
      <c r="F404" s="27" t="s">
        <v>1293</v>
      </c>
      <c r="G404" s="12" t="s">
        <v>3343</v>
      </c>
      <c r="H404" s="27" t="s">
        <v>1340</v>
      </c>
      <c r="I404" s="12" t="s">
        <v>409</v>
      </c>
      <c r="J404" s="601">
        <v>25935</v>
      </c>
      <c r="K404" s="601">
        <v>26635</v>
      </c>
      <c r="L404" s="601">
        <v>28392</v>
      </c>
      <c r="M404" s="601">
        <v>28658</v>
      </c>
      <c r="N404" s="601">
        <v>28280</v>
      </c>
      <c r="O404" s="601">
        <v>28924</v>
      </c>
      <c r="P404" s="707">
        <v>27817.21</v>
      </c>
      <c r="Q404" s="601">
        <v>0</v>
      </c>
      <c r="R404" s="601">
        <v>0</v>
      </c>
      <c r="S404" s="601">
        <v>0</v>
      </c>
      <c r="T404" s="601">
        <v>0</v>
      </c>
      <c r="U404" s="601">
        <v>0</v>
      </c>
      <c r="V404" s="601">
        <v>42678.54</v>
      </c>
      <c r="W404" s="601">
        <v>62843.040000000001</v>
      </c>
      <c r="X404" s="601">
        <v>0</v>
      </c>
      <c r="Y404" s="601">
        <v>0</v>
      </c>
      <c r="Z404" s="601">
        <v>0</v>
      </c>
      <c r="AA404" s="601">
        <v>0</v>
      </c>
      <c r="AB404" s="601">
        <v>0</v>
      </c>
      <c r="AC404" s="601">
        <v>12068</v>
      </c>
      <c r="AD404" s="601">
        <v>12138</v>
      </c>
      <c r="AE404" s="601">
        <v>13034</v>
      </c>
      <c r="AF404" s="601">
        <v>12516</v>
      </c>
      <c r="AG404" s="601">
        <v>12446</v>
      </c>
      <c r="AH404" s="601">
        <v>12159</v>
      </c>
      <c r="AI404" s="707">
        <v>12221.24</v>
      </c>
      <c r="AJ404" s="601">
        <v>0</v>
      </c>
      <c r="AK404" s="601">
        <v>0</v>
      </c>
      <c r="AL404" s="601">
        <v>0</v>
      </c>
      <c r="AM404" s="601">
        <v>0</v>
      </c>
      <c r="AN404" s="601">
        <v>0</v>
      </c>
      <c r="AO404" s="601">
        <v>19630.8</v>
      </c>
      <c r="AP404" s="601">
        <v>27258.570000000003</v>
      </c>
      <c r="AQ404" s="601">
        <v>0</v>
      </c>
      <c r="AR404" s="601">
        <v>0</v>
      </c>
      <c r="AS404" s="601">
        <v>0</v>
      </c>
      <c r="AT404" s="601">
        <v>0</v>
      </c>
      <c r="AU404" s="601">
        <v>0</v>
      </c>
      <c r="AV404" s="602">
        <v>0</v>
      </c>
      <c r="AW404" s="602">
        <v>0</v>
      </c>
      <c r="AX404" s="602">
        <v>0</v>
      </c>
      <c r="AY404" s="602">
        <v>0</v>
      </c>
      <c r="AZ404" s="602">
        <v>0</v>
      </c>
      <c r="BA404" s="602">
        <v>0</v>
      </c>
      <c r="BB404" s="707">
        <v>0</v>
      </c>
      <c r="BC404" s="602">
        <v>0</v>
      </c>
      <c r="BD404" s="602">
        <v>0</v>
      </c>
      <c r="BE404" s="602">
        <v>0</v>
      </c>
      <c r="BF404" s="602">
        <v>0</v>
      </c>
      <c r="BG404" s="602">
        <v>0</v>
      </c>
      <c r="BH404" s="602">
        <v>0</v>
      </c>
      <c r="BI404" s="602">
        <v>0</v>
      </c>
      <c r="BJ404" s="602">
        <v>0</v>
      </c>
      <c r="BK404" s="602">
        <v>0</v>
      </c>
      <c r="BL404" s="602">
        <v>0</v>
      </c>
      <c r="BM404" s="602">
        <v>0</v>
      </c>
      <c r="BN404" s="602">
        <v>0</v>
      </c>
      <c r="BO404" s="602">
        <v>0</v>
      </c>
      <c r="BP404" s="602">
        <v>0</v>
      </c>
      <c r="BQ404" s="602">
        <v>0</v>
      </c>
      <c r="BR404" s="602">
        <v>0</v>
      </c>
      <c r="BS404" s="602">
        <v>0</v>
      </c>
      <c r="BT404" s="602">
        <v>0</v>
      </c>
      <c r="BU404" s="707">
        <v>0</v>
      </c>
      <c r="BV404" s="602">
        <v>0</v>
      </c>
      <c r="BW404" s="602">
        <v>0</v>
      </c>
      <c r="BX404" s="602">
        <v>0</v>
      </c>
      <c r="BY404" s="602">
        <v>0</v>
      </c>
      <c r="BZ404" s="602">
        <v>0</v>
      </c>
      <c r="CA404" s="602">
        <v>0</v>
      </c>
      <c r="CB404" s="602">
        <v>0</v>
      </c>
      <c r="CC404" s="602">
        <v>0</v>
      </c>
      <c r="CD404" s="602">
        <v>0</v>
      </c>
      <c r="CE404" s="602">
        <v>0</v>
      </c>
      <c r="CF404" s="602">
        <v>0</v>
      </c>
      <c r="CG404" s="602">
        <v>0</v>
      </c>
      <c r="CH404" s="602">
        <v>0</v>
      </c>
      <c r="CI404" s="602">
        <v>0</v>
      </c>
      <c r="CJ404" s="602">
        <v>0</v>
      </c>
      <c r="CK404" s="602">
        <v>0</v>
      </c>
      <c r="CL404" s="602">
        <v>0</v>
      </c>
      <c r="CM404" s="602">
        <v>0</v>
      </c>
      <c r="CN404" s="707">
        <v>0</v>
      </c>
      <c r="CO404" s="602">
        <v>0</v>
      </c>
      <c r="CP404" s="602">
        <v>0</v>
      </c>
      <c r="CQ404" s="602">
        <v>0</v>
      </c>
      <c r="CR404" s="602">
        <v>0</v>
      </c>
      <c r="CS404" s="602">
        <v>0</v>
      </c>
      <c r="CT404" s="602">
        <v>0</v>
      </c>
      <c r="CU404" s="602">
        <v>0</v>
      </c>
      <c r="CV404" s="602">
        <v>0</v>
      </c>
      <c r="CW404" s="602">
        <v>0</v>
      </c>
      <c r="CX404" s="602">
        <v>0</v>
      </c>
      <c r="CY404" s="602">
        <v>0</v>
      </c>
      <c r="CZ404" s="602">
        <v>0</v>
      </c>
    </row>
    <row r="405" spans="1:104" x14ac:dyDescent="0.25">
      <c r="A405" s="183">
        <v>102587</v>
      </c>
      <c r="B405" s="183">
        <v>676105</v>
      </c>
      <c r="C405" s="27">
        <v>1026723</v>
      </c>
      <c r="D405" s="14">
        <v>1063461994</v>
      </c>
      <c r="F405" s="27" t="s">
        <v>1272</v>
      </c>
      <c r="G405" s="12" t="s">
        <v>412</v>
      </c>
      <c r="H405" s="27" t="s">
        <v>1367</v>
      </c>
      <c r="I405" s="12" t="s">
        <v>413</v>
      </c>
      <c r="J405" s="601">
        <v>21184.959999999999</v>
      </c>
      <c r="K405" s="601">
        <v>21761.119999999999</v>
      </c>
      <c r="L405" s="601">
        <v>22226.48</v>
      </c>
      <c r="M405" s="601">
        <v>22071.360000000001</v>
      </c>
      <c r="N405" s="601">
        <v>20896.88</v>
      </c>
      <c r="O405" s="601">
        <v>21738.959999999999</v>
      </c>
      <c r="P405" s="707">
        <v>20609.86</v>
      </c>
      <c r="Q405" s="601">
        <v>0</v>
      </c>
      <c r="R405" s="601">
        <v>0</v>
      </c>
      <c r="S405" s="601">
        <v>0</v>
      </c>
      <c r="T405" s="601">
        <v>0</v>
      </c>
      <c r="U405" s="601">
        <v>0</v>
      </c>
      <c r="V405" s="601">
        <v>47967.71</v>
      </c>
      <c r="W405" s="601">
        <v>47908.700000000004</v>
      </c>
      <c r="X405" s="601">
        <v>0</v>
      </c>
      <c r="Y405" s="601">
        <v>0</v>
      </c>
      <c r="Z405" s="601">
        <v>0</v>
      </c>
      <c r="AA405" s="601">
        <v>0</v>
      </c>
      <c r="AB405" s="601">
        <v>0</v>
      </c>
      <c r="AC405" s="601">
        <v>0</v>
      </c>
      <c r="AD405" s="601">
        <v>0</v>
      </c>
      <c r="AE405" s="601">
        <v>0</v>
      </c>
      <c r="AF405" s="601">
        <v>0</v>
      </c>
      <c r="AG405" s="601">
        <v>0</v>
      </c>
      <c r="AH405" s="601">
        <v>0</v>
      </c>
      <c r="AI405" s="707">
        <v>0</v>
      </c>
      <c r="AJ405" s="601">
        <v>0</v>
      </c>
      <c r="AK405" s="601">
        <v>0</v>
      </c>
      <c r="AL405" s="601">
        <v>0</v>
      </c>
      <c r="AM405" s="601">
        <v>0</v>
      </c>
      <c r="AN405" s="601">
        <v>0</v>
      </c>
      <c r="AO405" s="601">
        <v>0</v>
      </c>
      <c r="AP405" s="601">
        <v>0</v>
      </c>
      <c r="AQ405" s="601">
        <v>0</v>
      </c>
      <c r="AR405" s="601">
        <v>0</v>
      </c>
      <c r="AS405" s="601">
        <v>0</v>
      </c>
      <c r="AT405" s="601">
        <v>0</v>
      </c>
      <c r="AU405" s="601">
        <v>0</v>
      </c>
      <c r="AV405" s="602">
        <v>0</v>
      </c>
      <c r="AW405" s="602">
        <v>0</v>
      </c>
      <c r="AX405" s="602">
        <v>0</v>
      </c>
      <c r="AY405" s="602">
        <v>0</v>
      </c>
      <c r="AZ405" s="602">
        <v>0</v>
      </c>
      <c r="BA405" s="602">
        <v>0</v>
      </c>
      <c r="BB405" s="707">
        <v>0</v>
      </c>
      <c r="BC405" s="602">
        <v>0</v>
      </c>
      <c r="BD405" s="602">
        <v>0</v>
      </c>
      <c r="BE405" s="602">
        <v>0</v>
      </c>
      <c r="BF405" s="602">
        <v>0</v>
      </c>
      <c r="BG405" s="602">
        <v>0</v>
      </c>
      <c r="BH405" s="602">
        <v>0</v>
      </c>
      <c r="BI405" s="602">
        <v>0</v>
      </c>
      <c r="BJ405" s="602">
        <v>0</v>
      </c>
      <c r="BK405" s="602">
        <v>0</v>
      </c>
      <c r="BL405" s="602">
        <v>0</v>
      </c>
      <c r="BM405" s="602">
        <v>0</v>
      </c>
      <c r="BN405" s="602">
        <v>0</v>
      </c>
      <c r="BO405" s="602">
        <v>15157.44</v>
      </c>
      <c r="BP405" s="602">
        <v>15910.88</v>
      </c>
      <c r="BQ405" s="602">
        <v>16509.2</v>
      </c>
      <c r="BR405" s="602">
        <v>16309.76</v>
      </c>
      <c r="BS405" s="602">
        <v>16996.72</v>
      </c>
      <c r="BT405" s="602">
        <v>17329.12</v>
      </c>
      <c r="BU405" s="707">
        <v>16825.260000000002</v>
      </c>
      <c r="BV405" s="602">
        <v>0</v>
      </c>
      <c r="BW405" s="602">
        <v>0</v>
      </c>
      <c r="BX405" s="602">
        <v>0</v>
      </c>
      <c r="BY405" s="602">
        <v>0</v>
      </c>
      <c r="BZ405" s="602">
        <v>0</v>
      </c>
      <c r="CA405" s="602">
        <v>35017.569999999992</v>
      </c>
      <c r="CB405" s="602">
        <v>37490.85</v>
      </c>
      <c r="CC405" s="602">
        <v>0</v>
      </c>
      <c r="CD405" s="602">
        <v>0</v>
      </c>
      <c r="CE405" s="602">
        <v>0</v>
      </c>
      <c r="CF405" s="602">
        <v>0</v>
      </c>
      <c r="CG405" s="602">
        <v>0</v>
      </c>
      <c r="CH405" s="602">
        <v>0</v>
      </c>
      <c r="CI405" s="602">
        <v>0</v>
      </c>
      <c r="CJ405" s="602">
        <v>0</v>
      </c>
      <c r="CK405" s="602">
        <v>0</v>
      </c>
      <c r="CL405" s="602">
        <v>0</v>
      </c>
      <c r="CM405" s="602">
        <v>0</v>
      </c>
      <c r="CN405" s="707">
        <v>0</v>
      </c>
      <c r="CO405" s="602">
        <v>0</v>
      </c>
      <c r="CP405" s="602">
        <v>0</v>
      </c>
      <c r="CQ405" s="602">
        <v>0</v>
      </c>
      <c r="CR405" s="602">
        <v>0</v>
      </c>
      <c r="CS405" s="602">
        <v>0</v>
      </c>
      <c r="CT405" s="602">
        <v>0</v>
      </c>
      <c r="CU405" s="602">
        <v>0</v>
      </c>
      <c r="CV405" s="602">
        <v>0</v>
      </c>
      <c r="CW405" s="602">
        <v>0</v>
      </c>
      <c r="CX405" s="602">
        <v>0</v>
      </c>
      <c r="CY405" s="602">
        <v>0</v>
      </c>
      <c r="CZ405" s="602">
        <v>0</v>
      </c>
    </row>
    <row r="406" spans="1:104" x14ac:dyDescent="0.25">
      <c r="A406" s="183">
        <v>102639</v>
      </c>
      <c r="B406" s="183">
        <v>676107</v>
      </c>
      <c r="C406" s="27">
        <v>1026419</v>
      </c>
      <c r="D406" s="14">
        <v>1861442469</v>
      </c>
      <c r="F406" s="27" t="s">
        <v>1286</v>
      </c>
      <c r="G406" s="12" t="s">
        <v>414</v>
      </c>
      <c r="H406" s="27" t="s">
        <v>1349</v>
      </c>
      <c r="I406" s="12" t="s">
        <v>415</v>
      </c>
      <c r="J406" s="601">
        <v>0</v>
      </c>
      <c r="K406" s="601">
        <v>0</v>
      </c>
      <c r="L406" s="601">
        <v>0</v>
      </c>
      <c r="M406" s="601">
        <v>0</v>
      </c>
      <c r="N406" s="601">
        <v>0</v>
      </c>
      <c r="O406" s="601">
        <v>0</v>
      </c>
      <c r="P406" s="707">
        <v>0</v>
      </c>
      <c r="Q406" s="601">
        <v>0</v>
      </c>
      <c r="R406" s="601">
        <v>0</v>
      </c>
      <c r="S406" s="601">
        <v>0</v>
      </c>
      <c r="T406" s="601">
        <v>0</v>
      </c>
      <c r="U406" s="601">
        <v>0</v>
      </c>
      <c r="V406" s="601">
        <v>0</v>
      </c>
      <c r="W406" s="601">
        <v>0</v>
      </c>
      <c r="X406" s="601">
        <v>0</v>
      </c>
      <c r="Y406" s="601">
        <v>0</v>
      </c>
      <c r="Z406" s="601">
        <v>0</v>
      </c>
      <c r="AA406" s="601">
        <v>0</v>
      </c>
      <c r="AB406" s="601">
        <v>0</v>
      </c>
      <c r="AC406" s="601">
        <v>0</v>
      </c>
      <c r="AD406" s="601">
        <v>0</v>
      </c>
      <c r="AE406" s="601">
        <v>0</v>
      </c>
      <c r="AF406" s="601">
        <v>0</v>
      </c>
      <c r="AG406" s="601">
        <v>0</v>
      </c>
      <c r="AH406" s="601">
        <v>0</v>
      </c>
      <c r="AI406" s="707">
        <v>0</v>
      </c>
      <c r="AJ406" s="601">
        <v>0</v>
      </c>
      <c r="AK406" s="601">
        <v>0</v>
      </c>
      <c r="AL406" s="601">
        <v>0</v>
      </c>
      <c r="AM406" s="601">
        <v>0</v>
      </c>
      <c r="AN406" s="601">
        <v>0</v>
      </c>
      <c r="AO406" s="601">
        <v>0</v>
      </c>
      <c r="AP406" s="601">
        <v>0</v>
      </c>
      <c r="AQ406" s="601">
        <v>0</v>
      </c>
      <c r="AR406" s="601">
        <v>0</v>
      </c>
      <c r="AS406" s="601">
        <v>0</v>
      </c>
      <c r="AT406" s="601">
        <v>0</v>
      </c>
      <c r="AU406" s="601">
        <v>0</v>
      </c>
      <c r="AV406" s="602">
        <v>0</v>
      </c>
      <c r="AW406" s="602">
        <v>0</v>
      </c>
      <c r="AX406" s="602">
        <v>0</v>
      </c>
      <c r="AY406" s="602">
        <v>0</v>
      </c>
      <c r="AZ406" s="602">
        <v>0</v>
      </c>
      <c r="BA406" s="602">
        <v>0</v>
      </c>
      <c r="BB406" s="707">
        <v>0</v>
      </c>
      <c r="BC406" s="602">
        <v>0</v>
      </c>
      <c r="BD406" s="602">
        <v>0</v>
      </c>
      <c r="BE406" s="602">
        <v>0</v>
      </c>
      <c r="BF406" s="602">
        <v>0</v>
      </c>
      <c r="BG406" s="602">
        <v>0</v>
      </c>
      <c r="BH406" s="602">
        <v>0</v>
      </c>
      <c r="BI406" s="602">
        <v>0</v>
      </c>
      <c r="BJ406" s="602">
        <v>0</v>
      </c>
      <c r="BK406" s="602">
        <v>0</v>
      </c>
      <c r="BL406" s="602">
        <v>0</v>
      </c>
      <c r="BM406" s="602">
        <v>0</v>
      </c>
      <c r="BN406" s="602">
        <v>0</v>
      </c>
      <c r="BO406" s="602">
        <v>23114.6</v>
      </c>
      <c r="BP406" s="602">
        <v>19253.969999999998</v>
      </c>
      <c r="BQ406" s="602">
        <v>26655.559999999998</v>
      </c>
      <c r="BR406" s="602">
        <v>27270.31</v>
      </c>
      <c r="BS406" s="602">
        <v>23114.600000000002</v>
      </c>
      <c r="BT406" s="602">
        <v>25032.62</v>
      </c>
      <c r="BU406" s="707">
        <v>24756.18</v>
      </c>
      <c r="BV406" s="602">
        <v>0</v>
      </c>
      <c r="BW406" s="602">
        <v>0</v>
      </c>
      <c r="BX406" s="602">
        <v>0</v>
      </c>
      <c r="BY406" s="602">
        <v>0</v>
      </c>
      <c r="BZ406" s="602">
        <v>0</v>
      </c>
      <c r="CA406" s="602">
        <v>36322.579999999994</v>
      </c>
      <c r="CB406" s="602">
        <v>39938.980000000003</v>
      </c>
      <c r="CC406" s="602">
        <v>0</v>
      </c>
      <c r="CD406" s="602">
        <v>0</v>
      </c>
      <c r="CE406" s="602">
        <v>0</v>
      </c>
      <c r="CF406" s="602">
        <v>0</v>
      </c>
      <c r="CG406" s="602">
        <v>0</v>
      </c>
      <c r="CH406" s="602">
        <v>25794.91</v>
      </c>
      <c r="CI406" s="602">
        <v>21294.940000000002</v>
      </c>
      <c r="CJ406" s="602">
        <v>28844.07</v>
      </c>
      <c r="CK406" s="602">
        <v>29729.309999999998</v>
      </c>
      <c r="CL406" s="602">
        <v>28106.37</v>
      </c>
      <c r="CM406" s="602">
        <v>27589.98</v>
      </c>
      <c r="CN406" s="707">
        <v>26094.05</v>
      </c>
      <c r="CO406" s="602">
        <v>0</v>
      </c>
      <c r="CP406" s="602">
        <v>0</v>
      </c>
      <c r="CQ406" s="602">
        <v>0</v>
      </c>
      <c r="CR406" s="602">
        <v>0</v>
      </c>
      <c r="CS406" s="602">
        <v>0</v>
      </c>
      <c r="CT406" s="602">
        <v>39958.720000000001</v>
      </c>
      <c r="CU406" s="602">
        <v>45237.509999999995</v>
      </c>
      <c r="CV406" s="602">
        <v>0</v>
      </c>
      <c r="CW406" s="602">
        <v>0</v>
      </c>
      <c r="CX406" s="602">
        <v>0</v>
      </c>
      <c r="CY406" s="602">
        <v>0</v>
      </c>
      <c r="CZ406" s="602">
        <v>0</v>
      </c>
    </row>
    <row r="407" spans="1:104" x14ac:dyDescent="0.25">
      <c r="A407" s="183">
        <v>102675</v>
      </c>
      <c r="B407" s="183">
        <v>676112</v>
      </c>
      <c r="C407" s="27">
        <v>1026546</v>
      </c>
      <c r="D407" s="14">
        <v>1700274198</v>
      </c>
      <c r="F407" s="27" t="s">
        <v>1298</v>
      </c>
      <c r="G407" s="12" t="s">
        <v>418</v>
      </c>
      <c r="H407" s="27" t="s">
        <v>1308</v>
      </c>
      <c r="I407" s="12" t="s">
        <v>419</v>
      </c>
      <c r="J407" s="601">
        <v>0</v>
      </c>
      <c r="K407" s="601">
        <v>0</v>
      </c>
      <c r="L407" s="601">
        <v>0</v>
      </c>
      <c r="M407" s="601">
        <v>0</v>
      </c>
      <c r="N407" s="601">
        <v>0</v>
      </c>
      <c r="O407" s="601">
        <v>0</v>
      </c>
      <c r="P407" s="707">
        <v>0</v>
      </c>
      <c r="Q407" s="601">
        <v>0</v>
      </c>
      <c r="R407" s="601">
        <v>0</v>
      </c>
      <c r="S407" s="601">
        <v>0</v>
      </c>
      <c r="T407" s="601">
        <v>0</v>
      </c>
      <c r="U407" s="601">
        <v>0</v>
      </c>
      <c r="V407" s="601">
        <v>0</v>
      </c>
      <c r="W407" s="601">
        <v>0</v>
      </c>
      <c r="X407" s="601">
        <v>0</v>
      </c>
      <c r="Y407" s="601">
        <v>0</v>
      </c>
      <c r="Z407" s="601">
        <v>0</v>
      </c>
      <c r="AA407" s="601">
        <v>0</v>
      </c>
      <c r="AB407" s="601">
        <v>0</v>
      </c>
      <c r="AC407" s="601">
        <v>0</v>
      </c>
      <c r="AD407" s="601">
        <v>0</v>
      </c>
      <c r="AE407" s="601">
        <v>0</v>
      </c>
      <c r="AF407" s="601">
        <v>0</v>
      </c>
      <c r="AG407" s="601">
        <v>0</v>
      </c>
      <c r="AH407" s="601">
        <v>0</v>
      </c>
      <c r="AI407" s="707">
        <v>0</v>
      </c>
      <c r="AJ407" s="601">
        <v>0</v>
      </c>
      <c r="AK407" s="601">
        <v>0</v>
      </c>
      <c r="AL407" s="601">
        <v>0</v>
      </c>
      <c r="AM407" s="601">
        <v>0</v>
      </c>
      <c r="AN407" s="601">
        <v>0</v>
      </c>
      <c r="AO407" s="601">
        <v>0</v>
      </c>
      <c r="AP407" s="601">
        <v>0</v>
      </c>
      <c r="AQ407" s="601">
        <v>0</v>
      </c>
      <c r="AR407" s="601">
        <v>0</v>
      </c>
      <c r="AS407" s="601">
        <v>0</v>
      </c>
      <c r="AT407" s="601">
        <v>0</v>
      </c>
      <c r="AU407" s="601">
        <v>0</v>
      </c>
      <c r="AV407" s="602">
        <v>25128.18</v>
      </c>
      <c r="AW407" s="602">
        <v>26022.149999999998</v>
      </c>
      <c r="AX407" s="602">
        <v>28246.679999999997</v>
      </c>
      <c r="AY407" s="602">
        <v>28350.629999999997</v>
      </c>
      <c r="AZ407" s="602">
        <v>27886.319999999996</v>
      </c>
      <c r="BA407" s="602">
        <v>27144.809999999998</v>
      </c>
      <c r="BB407" s="707">
        <v>28085.1</v>
      </c>
      <c r="BC407" s="602">
        <v>0</v>
      </c>
      <c r="BD407" s="602">
        <v>0</v>
      </c>
      <c r="BE407" s="602">
        <v>0</v>
      </c>
      <c r="BF407" s="602">
        <v>0</v>
      </c>
      <c r="BG407" s="602">
        <v>0</v>
      </c>
      <c r="BH407" s="602">
        <v>58659.840000000004</v>
      </c>
      <c r="BI407" s="602">
        <v>78580.900000000009</v>
      </c>
      <c r="BJ407" s="602">
        <v>0</v>
      </c>
      <c r="BK407" s="602">
        <v>0</v>
      </c>
      <c r="BL407" s="602">
        <v>0</v>
      </c>
      <c r="BM407" s="602">
        <v>0</v>
      </c>
      <c r="BN407" s="602">
        <v>0</v>
      </c>
      <c r="BO407" s="602">
        <v>15599.429999999998</v>
      </c>
      <c r="BP407" s="602">
        <v>15772.679999999998</v>
      </c>
      <c r="BQ407" s="602">
        <v>17879.399999999998</v>
      </c>
      <c r="BR407" s="602">
        <v>17692.29</v>
      </c>
      <c r="BS407" s="602">
        <v>17331.93</v>
      </c>
      <c r="BT407" s="602">
        <v>16611.21</v>
      </c>
      <c r="BU407" s="707">
        <v>16809.719999999998</v>
      </c>
      <c r="BV407" s="602">
        <v>0</v>
      </c>
      <c r="BW407" s="602">
        <v>0</v>
      </c>
      <c r="BX407" s="602">
        <v>0</v>
      </c>
      <c r="BY407" s="602">
        <v>0</v>
      </c>
      <c r="BZ407" s="602">
        <v>0</v>
      </c>
      <c r="CA407" s="602">
        <v>36387.840000000004</v>
      </c>
      <c r="CB407" s="602">
        <v>48687.89</v>
      </c>
      <c r="CC407" s="602">
        <v>0</v>
      </c>
      <c r="CD407" s="602">
        <v>0</v>
      </c>
      <c r="CE407" s="602">
        <v>0</v>
      </c>
      <c r="CF407" s="602">
        <v>0</v>
      </c>
      <c r="CG407" s="602">
        <v>0</v>
      </c>
      <c r="CH407" s="602">
        <v>0</v>
      </c>
      <c r="CI407" s="602">
        <v>0</v>
      </c>
      <c r="CJ407" s="602">
        <v>0</v>
      </c>
      <c r="CK407" s="602">
        <v>0</v>
      </c>
      <c r="CL407" s="602">
        <v>0</v>
      </c>
      <c r="CM407" s="602">
        <v>0</v>
      </c>
      <c r="CN407" s="707">
        <v>0</v>
      </c>
      <c r="CO407" s="602">
        <v>0</v>
      </c>
      <c r="CP407" s="602">
        <v>0</v>
      </c>
      <c r="CQ407" s="602">
        <v>0</v>
      </c>
      <c r="CR407" s="602">
        <v>0</v>
      </c>
      <c r="CS407" s="602">
        <v>0</v>
      </c>
      <c r="CT407" s="602">
        <v>0</v>
      </c>
      <c r="CU407" s="602">
        <v>0</v>
      </c>
      <c r="CV407" s="602">
        <v>0</v>
      </c>
      <c r="CW407" s="602">
        <v>0</v>
      </c>
      <c r="CX407" s="602">
        <v>0</v>
      </c>
      <c r="CY407" s="602">
        <v>0</v>
      </c>
      <c r="CZ407" s="602">
        <v>0</v>
      </c>
    </row>
    <row r="408" spans="1:104" x14ac:dyDescent="0.25">
      <c r="A408" s="183">
        <v>102734</v>
      </c>
      <c r="B408" s="183">
        <v>676113</v>
      </c>
      <c r="C408" s="27">
        <v>1027689</v>
      </c>
      <c r="D408" s="14">
        <v>1710348685</v>
      </c>
      <c r="F408" s="27" t="s">
        <v>1267</v>
      </c>
      <c r="G408" s="12" t="s">
        <v>420</v>
      </c>
      <c r="H408" s="27" t="s">
        <v>1349</v>
      </c>
      <c r="I408" s="12" t="s">
        <v>421</v>
      </c>
      <c r="J408" s="601">
        <v>9740.25</v>
      </c>
      <c r="K408" s="601">
        <v>10079.91</v>
      </c>
      <c r="L408" s="601">
        <v>10029.960000000001</v>
      </c>
      <c r="M408" s="601">
        <v>10119.869999999999</v>
      </c>
      <c r="N408" s="601">
        <v>10619.37</v>
      </c>
      <c r="O408" s="601">
        <v>9960.0299999999988</v>
      </c>
      <c r="P408" s="707">
        <v>9216.57</v>
      </c>
      <c r="Q408" s="601">
        <v>0</v>
      </c>
      <c r="R408" s="601">
        <v>0</v>
      </c>
      <c r="S408" s="601">
        <v>0</v>
      </c>
      <c r="T408" s="601">
        <v>0</v>
      </c>
      <c r="U408" s="601">
        <v>0</v>
      </c>
      <c r="V408" s="601">
        <v>21931.919999999998</v>
      </c>
      <c r="W408" s="601">
        <v>28819.599999999999</v>
      </c>
      <c r="X408" s="601">
        <v>0</v>
      </c>
      <c r="Y408" s="601">
        <v>0</v>
      </c>
      <c r="Z408" s="601">
        <v>0</v>
      </c>
      <c r="AA408" s="601">
        <v>0</v>
      </c>
      <c r="AB408" s="601">
        <v>0</v>
      </c>
      <c r="AC408" s="601">
        <v>0</v>
      </c>
      <c r="AD408" s="601">
        <v>0</v>
      </c>
      <c r="AE408" s="601">
        <v>0</v>
      </c>
      <c r="AF408" s="601">
        <v>0</v>
      </c>
      <c r="AG408" s="601">
        <v>0</v>
      </c>
      <c r="AH408" s="601">
        <v>0</v>
      </c>
      <c r="AI408" s="707">
        <v>0</v>
      </c>
      <c r="AJ408" s="601">
        <v>0</v>
      </c>
      <c r="AK408" s="601">
        <v>0</v>
      </c>
      <c r="AL408" s="601">
        <v>0</v>
      </c>
      <c r="AM408" s="601">
        <v>0</v>
      </c>
      <c r="AN408" s="601">
        <v>0</v>
      </c>
      <c r="AO408" s="601">
        <v>0</v>
      </c>
      <c r="AP408" s="601">
        <v>0</v>
      </c>
      <c r="AQ408" s="601">
        <v>0</v>
      </c>
      <c r="AR408" s="601">
        <v>0</v>
      </c>
      <c r="AS408" s="601">
        <v>0</v>
      </c>
      <c r="AT408" s="601">
        <v>0</v>
      </c>
      <c r="AU408" s="601">
        <v>0</v>
      </c>
      <c r="AV408" s="602">
        <v>12927.06</v>
      </c>
      <c r="AW408" s="602">
        <v>13146.840000000002</v>
      </c>
      <c r="AX408" s="602">
        <v>13726.26</v>
      </c>
      <c r="AY408" s="602">
        <v>14085.9</v>
      </c>
      <c r="AZ408" s="602">
        <v>13926.060000000001</v>
      </c>
      <c r="BA408" s="602">
        <v>13326.66</v>
      </c>
      <c r="BB408" s="707">
        <v>13136.98</v>
      </c>
      <c r="BC408" s="602">
        <v>0</v>
      </c>
      <c r="BD408" s="602">
        <v>0</v>
      </c>
      <c r="BE408" s="602">
        <v>0</v>
      </c>
      <c r="BF408" s="602">
        <v>0</v>
      </c>
      <c r="BG408" s="602">
        <v>0</v>
      </c>
      <c r="BH408" s="602">
        <v>29242.559999999998</v>
      </c>
      <c r="BI408" s="602">
        <v>38900.819999999992</v>
      </c>
      <c r="BJ408" s="602">
        <v>0</v>
      </c>
      <c r="BK408" s="602">
        <v>0</v>
      </c>
      <c r="BL408" s="602">
        <v>0</v>
      </c>
      <c r="BM408" s="602">
        <v>0</v>
      </c>
      <c r="BN408" s="602">
        <v>0</v>
      </c>
      <c r="BO408" s="602">
        <v>18441.54</v>
      </c>
      <c r="BP408" s="602">
        <v>19520.460000000003</v>
      </c>
      <c r="BQ408" s="602">
        <v>21218.760000000002</v>
      </c>
      <c r="BR408" s="602">
        <v>21918.06</v>
      </c>
      <c r="BS408" s="602">
        <v>20709.27</v>
      </c>
      <c r="BT408" s="602">
        <v>21698.28</v>
      </c>
      <c r="BU408" s="707">
        <v>21047.25</v>
      </c>
      <c r="BV408" s="602">
        <v>0</v>
      </c>
      <c r="BW408" s="602">
        <v>0</v>
      </c>
      <c r="BX408" s="602">
        <v>0</v>
      </c>
      <c r="BY408" s="602">
        <v>0</v>
      </c>
      <c r="BZ408" s="602">
        <v>0</v>
      </c>
      <c r="CA408" s="602">
        <v>43482.16</v>
      </c>
      <c r="CB408" s="602">
        <v>60404.000000000007</v>
      </c>
      <c r="CC408" s="602">
        <v>0</v>
      </c>
      <c r="CD408" s="602">
        <v>0</v>
      </c>
      <c r="CE408" s="602">
        <v>0</v>
      </c>
      <c r="CF408" s="602">
        <v>0</v>
      </c>
      <c r="CG408" s="602">
        <v>0</v>
      </c>
      <c r="CH408" s="602">
        <v>0</v>
      </c>
      <c r="CI408" s="602">
        <v>0</v>
      </c>
      <c r="CJ408" s="602">
        <v>0</v>
      </c>
      <c r="CK408" s="602">
        <v>0</v>
      </c>
      <c r="CL408" s="602">
        <v>0</v>
      </c>
      <c r="CM408" s="602">
        <v>0</v>
      </c>
      <c r="CN408" s="707">
        <v>0</v>
      </c>
      <c r="CO408" s="602">
        <v>0</v>
      </c>
      <c r="CP408" s="602">
        <v>0</v>
      </c>
      <c r="CQ408" s="602">
        <v>0</v>
      </c>
      <c r="CR408" s="602">
        <v>0</v>
      </c>
      <c r="CS408" s="602">
        <v>0</v>
      </c>
      <c r="CT408" s="602">
        <v>0</v>
      </c>
      <c r="CU408" s="602">
        <v>0</v>
      </c>
      <c r="CV408" s="602">
        <v>0</v>
      </c>
      <c r="CW408" s="602">
        <v>0</v>
      </c>
      <c r="CX408" s="602">
        <v>0</v>
      </c>
      <c r="CY408" s="602">
        <v>0</v>
      </c>
      <c r="CZ408" s="602">
        <v>0</v>
      </c>
    </row>
    <row r="409" spans="1:104" x14ac:dyDescent="0.25">
      <c r="A409" s="183">
        <v>102667</v>
      </c>
      <c r="B409" s="183">
        <v>676114</v>
      </c>
      <c r="C409" s="27">
        <v>1014952</v>
      </c>
      <c r="D409" s="14">
        <v>1487770111</v>
      </c>
      <c r="F409" s="27" t="s">
        <v>1258</v>
      </c>
      <c r="G409" s="12" t="s">
        <v>416</v>
      </c>
      <c r="H409" s="27" t="s">
        <v>1428</v>
      </c>
      <c r="I409" s="12" t="s">
        <v>417</v>
      </c>
      <c r="J409" s="601">
        <v>12650.1</v>
      </c>
      <c r="K409" s="601">
        <v>13102.9</v>
      </c>
      <c r="L409" s="601">
        <v>13719.84</v>
      </c>
      <c r="M409" s="601">
        <v>13351.94</v>
      </c>
      <c r="N409" s="601">
        <v>13244.4</v>
      </c>
      <c r="O409" s="601">
        <v>13227.42</v>
      </c>
      <c r="P409" s="707">
        <v>13201.570000000002</v>
      </c>
      <c r="Q409" s="601">
        <v>0</v>
      </c>
      <c r="R409" s="601">
        <v>0</v>
      </c>
      <c r="S409" s="601">
        <v>0</v>
      </c>
      <c r="T409" s="601">
        <v>0</v>
      </c>
      <c r="U409" s="601">
        <v>0</v>
      </c>
      <c r="V409" s="601">
        <v>29221.06</v>
      </c>
      <c r="W409" s="601">
        <v>29616.799999999999</v>
      </c>
      <c r="X409" s="601">
        <v>0</v>
      </c>
      <c r="Y409" s="601">
        <v>0</v>
      </c>
      <c r="Z409" s="601">
        <v>0</v>
      </c>
      <c r="AA409" s="601">
        <v>0</v>
      </c>
      <c r="AB409" s="601">
        <v>0</v>
      </c>
      <c r="AC409" s="601">
        <v>0</v>
      </c>
      <c r="AD409" s="601">
        <v>0</v>
      </c>
      <c r="AE409" s="601">
        <v>0</v>
      </c>
      <c r="AF409" s="601">
        <v>0</v>
      </c>
      <c r="AG409" s="601">
        <v>0</v>
      </c>
      <c r="AH409" s="601">
        <v>0</v>
      </c>
      <c r="AI409" s="707">
        <v>0</v>
      </c>
      <c r="AJ409" s="601">
        <v>0</v>
      </c>
      <c r="AK409" s="601">
        <v>0</v>
      </c>
      <c r="AL409" s="601">
        <v>0</v>
      </c>
      <c r="AM409" s="601">
        <v>0</v>
      </c>
      <c r="AN409" s="601">
        <v>0</v>
      </c>
      <c r="AO409" s="601">
        <v>0</v>
      </c>
      <c r="AP409" s="601">
        <v>0</v>
      </c>
      <c r="AQ409" s="601">
        <v>0</v>
      </c>
      <c r="AR409" s="601">
        <v>0</v>
      </c>
      <c r="AS409" s="601">
        <v>0</v>
      </c>
      <c r="AT409" s="601">
        <v>0</v>
      </c>
      <c r="AU409" s="601">
        <v>0</v>
      </c>
      <c r="AV409" s="602">
        <v>0</v>
      </c>
      <c r="AW409" s="602">
        <v>0</v>
      </c>
      <c r="AX409" s="602">
        <v>0</v>
      </c>
      <c r="AY409" s="602">
        <v>0</v>
      </c>
      <c r="AZ409" s="602">
        <v>0</v>
      </c>
      <c r="BA409" s="602">
        <v>0</v>
      </c>
      <c r="BB409" s="707">
        <v>0</v>
      </c>
      <c r="BC409" s="602">
        <v>0</v>
      </c>
      <c r="BD409" s="602">
        <v>0</v>
      </c>
      <c r="BE409" s="602">
        <v>0</v>
      </c>
      <c r="BF409" s="602">
        <v>0</v>
      </c>
      <c r="BG409" s="602">
        <v>0</v>
      </c>
      <c r="BH409" s="602">
        <v>0</v>
      </c>
      <c r="BI409" s="602">
        <v>0</v>
      </c>
      <c r="BJ409" s="602">
        <v>0</v>
      </c>
      <c r="BK409" s="602">
        <v>0</v>
      </c>
      <c r="BL409" s="602">
        <v>0</v>
      </c>
      <c r="BM409" s="602">
        <v>0</v>
      </c>
      <c r="BN409" s="602">
        <v>0</v>
      </c>
      <c r="BO409" s="602">
        <v>14093.4</v>
      </c>
      <c r="BP409" s="602">
        <v>14472.62</v>
      </c>
      <c r="BQ409" s="602">
        <v>15485.760000000002</v>
      </c>
      <c r="BR409" s="602">
        <v>15412.18</v>
      </c>
      <c r="BS409" s="602">
        <v>15378.220000000001</v>
      </c>
      <c r="BT409" s="602">
        <v>15174.460000000001</v>
      </c>
      <c r="BU409" s="707">
        <v>15090.59</v>
      </c>
      <c r="BV409" s="602">
        <v>0</v>
      </c>
      <c r="BW409" s="602">
        <v>0</v>
      </c>
      <c r="BX409" s="602">
        <v>0</v>
      </c>
      <c r="BY409" s="602">
        <v>0</v>
      </c>
      <c r="BZ409" s="602">
        <v>0</v>
      </c>
      <c r="CA409" s="602">
        <v>32610.77</v>
      </c>
      <c r="CB409" s="602">
        <v>34183.369999999995</v>
      </c>
      <c r="CC409" s="602">
        <v>0</v>
      </c>
      <c r="CD409" s="602">
        <v>0</v>
      </c>
      <c r="CE409" s="602">
        <v>0</v>
      </c>
      <c r="CF409" s="602">
        <v>0</v>
      </c>
      <c r="CG409" s="602">
        <v>0</v>
      </c>
      <c r="CH409" s="602">
        <v>0</v>
      </c>
      <c r="CI409" s="602">
        <v>0</v>
      </c>
      <c r="CJ409" s="602">
        <v>0</v>
      </c>
      <c r="CK409" s="602">
        <v>0</v>
      </c>
      <c r="CL409" s="602">
        <v>0</v>
      </c>
      <c r="CM409" s="602">
        <v>0</v>
      </c>
      <c r="CN409" s="707">
        <v>0</v>
      </c>
      <c r="CO409" s="602">
        <v>0</v>
      </c>
      <c r="CP409" s="602">
        <v>0</v>
      </c>
      <c r="CQ409" s="602">
        <v>0</v>
      </c>
      <c r="CR409" s="602">
        <v>0</v>
      </c>
      <c r="CS409" s="602">
        <v>0</v>
      </c>
      <c r="CT409" s="602">
        <v>0</v>
      </c>
      <c r="CU409" s="602">
        <v>0</v>
      </c>
      <c r="CV409" s="602">
        <v>0</v>
      </c>
      <c r="CW409" s="602">
        <v>0</v>
      </c>
      <c r="CX409" s="602">
        <v>0</v>
      </c>
      <c r="CY409" s="602">
        <v>0</v>
      </c>
      <c r="CZ409" s="602">
        <v>0</v>
      </c>
    </row>
    <row r="410" spans="1:104" x14ac:dyDescent="0.25">
      <c r="A410" s="183">
        <v>102753</v>
      </c>
      <c r="B410" s="183">
        <v>676116</v>
      </c>
      <c r="C410" s="27">
        <v>1026538</v>
      </c>
      <c r="D410" s="14">
        <v>1356749899</v>
      </c>
      <c r="F410" s="27" t="s">
        <v>1279</v>
      </c>
      <c r="G410" s="12" t="s">
        <v>422</v>
      </c>
      <c r="H410" s="27" t="s">
        <v>1435</v>
      </c>
      <c r="I410" s="12" t="s">
        <v>423</v>
      </c>
      <c r="J410" s="601">
        <v>0</v>
      </c>
      <c r="K410" s="601">
        <v>0</v>
      </c>
      <c r="L410" s="601">
        <v>0</v>
      </c>
      <c r="M410" s="601">
        <v>0</v>
      </c>
      <c r="N410" s="601">
        <v>0</v>
      </c>
      <c r="O410" s="601">
        <v>0</v>
      </c>
      <c r="P410" s="707">
        <v>0</v>
      </c>
      <c r="Q410" s="601">
        <v>0</v>
      </c>
      <c r="R410" s="601">
        <v>0</v>
      </c>
      <c r="S410" s="601">
        <v>0</v>
      </c>
      <c r="T410" s="601">
        <v>0</v>
      </c>
      <c r="U410" s="601">
        <v>0</v>
      </c>
      <c r="V410" s="601">
        <v>51145.600000000006</v>
      </c>
      <c r="W410" s="601">
        <v>55203.51</v>
      </c>
      <c r="X410" s="601">
        <v>0</v>
      </c>
      <c r="Y410" s="601">
        <v>0</v>
      </c>
      <c r="Z410" s="601">
        <v>0</v>
      </c>
      <c r="AA410" s="601">
        <v>0</v>
      </c>
      <c r="AB410" s="601">
        <v>0</v>
      </c>
      <c r="AC410" s="601">
        <v>0</v>
      </c>
      <c r="AD410" s="601">
        <v>0</v>
      </c>
      <c r="AE410" s="601">
        <v>0</v>
      </c>
      <c r="AF410" s="601">
        <v>0</v>
      </c>
      <c r="AG410" s="601">
        <v>0</v>
      </c>
      <c r="AH410" s="601">
        <v>0</v>
      </c>
      <c r="AI410" s="707">
        <v>0</v>
      </c>
      <c r="AJ410" s="601">
        <v>0</v>
      </c>
      <c r="AK410" s="601">
        <v>0</v>
      </c>
      <c r="AL410" s="601">
        <v>0</v>
      </c>
      <c r="AM410" s="601">
        <v>0</v>
      </c>
      <c r="AN410" s="601">
        <v>0</v>
      </c>
      <c r="AO410" s="601">
        <v>0</v>
      </c>
      <c r="AP410" s="601">
        <v>0</v>
      </c>
      <c r="AQ410" s="601">
        <v>0</v>
      </c>
      <c r="AR410" s="601">
        <v>0</v>
      </c>
      <c r="AS410" s="601">
        <v>0</v>
      </c>
      <c r="AT410" s="601">
        <v>0</v>
      </c>
      <c r="AU410" s="601">
        <v>0</v>
      </c>
      <c r="AV410" s="602">
        <v>0</v>
      </c>
      <c r="AW410" s="602">
        <v>0</v>
      </c>
      <c r="AX410" s="602">
        <v>0</v>
      </c>
      <c r="AY410" s="602">
        <v>0</v>
      </c>
      <c r="AZ410" s="602">
        <v>0</v>
      </c>
      <c r="BA410" s="602">
        <v>0</v>
      </c>
      <c r="BB410" s="707">
        <v>0</v>
      </c>
      <c r="BC410" s="602">
        <v>0</v>
      </c>
      <c r="BD410" s="602">
        <v>0</v>
      </c>
      <c r="BE410" s="602">
        <v>0</v>
      </c>
      <c r="BF410" s="602">
        <v>0</v>
      </c>
      <c r="BG410" s="602">
        <v>0</v>
      </c>
      <c r="BH410" s="602">
        <v>32552.959999999995</v>
      </c>
      <c r="BI410" s="602">
        <v>33879.769999999997</v>
      </c>
      <c r="BJ410" s="602">
        <v>0</v>
      </c>
      <c r="BK410" s="602">
        <v>0</v>
      </c>
      <c r="BL410" s="602">
        <v>0</v>
      </c>
      <c r="BM410" s="602">
        <v>0</v>
      </c>
      <c r="BN410" s="602">
        <v>0</v>
      </c>
      <c r="BO410" s="602">
        <v>0</v>
      </c>
      <c r="BP410" s="602">
        <v>0</v>
      </c>
      <c r="BQ410" s="602">
        <v>0</v>
      </c>
      <c r="BR410" s="602">
        <v>0</v>
      </c>
      <c r="BS410" s="602">
        <v>0</v>
      </c>
      <c r="BT410" s="602">
        <v>0</v>
      </c>
      <c r="BU410" s="707">
        <v>0</v>
      </c>
      <c r="BV410" s="602">
        <v>0</v>
      </c>
      <c r="BW410" s="602">
        <v>0</v>
      </c>
      <c r="BX410" s="602">
        <v>0</v>
      </c>
      <c r="BY410" s="602">
        <v>0</v>
      </c>
      <c r="BZ410" s="602">
        <v>0</v>
      </c>
      <c r="CA410" s="602">
        <v>0</v>
      </c>
      <c r="CB410" s="602">
        <v>0</v>
      </c>
      <c r="CC410" s="602">
        <v>0</v>
      </c>
      <c r="CD410" s="602">
        <v>0</v>
      </c>
      <c r="CE410" s="602">
        <v>0</v>
      </c>
      <c r="CF410" s="602">
        <v>0</v>
      </c>
      <c r="CG410" s="602">
        <v>0</v>
      </c>
      <c r="CH410" s="602">
        <v>0</v>
      </c>
      <c r="CI410" s="602">
        <v>0</v>
      </c>
      <c r="CJ410" s="602">
        <v>0</v>
      </c>
      <c r="CK410" s="602">
        <v>0</v>
      </c>
      <c r="CL410" s="602">
        <v>0</v>
      </c>
      <c r="CM410" s="602">
        <v>0</v>
      </c>
      <c r="CN410" s="707">
        <v>0</v>
      </c>
      <c r="CO410" s="602">
        <v>0</v>
      </c>
      <c r="CP410" s="602">
        <v>0</v>
      </c>
      <c r="CQ410" s="602">
        <v>0</v>
      </c>
      <c r="CR410" s="602">
        <v>0</v>
      </c>
      <c r="CS410" s="602">
        <v>0</v>
      </c>
      <c r="CT410" s="602">
        <v>73673.600000000006</v>
      </c>
      <c r="CU410" s="602">
        <v>79974.850000000006</v>
      </c>
      <c r="CV410" s="602">
        <v>0</v>
      </c>
      <c r="CW410" s="602">
        <v>0</v>
      </c>
      <c r="CX410" s="602">
        <v>0</v>
      </c>
      <c r="CY410" s="602">
        <v>0</v>
      </c>
      <c r="CZ410" s="602">
        <v>0</v>
      </c>
    </row>
    <row r="411" spans="1:104" x14ac:dyDescent="0.25">
      <c r="A411" s="183">
        <v>102773</v>
      </c>
      <c r="B411" s="183">
        <v>676119</v>
      </c>
      <c r="C411" s="27">
        <v>1026597</v>
      </c>
      <c r="D411" s="14">
        <v>1205945391</v>
      </c>
      <c r="F411" s="27" t="s">
        <v>1408</v>
      </c>
      <c r="G411" s="12" t="s">
        <v>424</v>
      </c>
      <c r="H411" s="27" t="s">
        <v>1409</v>
      </c>
      <c r="I411" s="12" t="s">
        <v>425</v>
      </c>
      <c r="J411" s="601">
        <v>0</v>
      </c>
      <c r="K411" s="601">
        <v>0</v>
      </c>
      <c r="L411" s="601">
        <v>0</v>
      </c>
      <c r="M411" s="601">
        <v>0</v>
      </c>
      <c r="N411" s="601">
        <v>0</v>
      </c>
      <c r="O411" s="601">
        <v>0</v>
      </c>
      <c r="P411" s="707">
        <v>0</v>
      </c>
      <c r="Q411" s="601">
        <v>0</v>
      </c>
      <c r="R411" s="601">
        <v>0</v>
      </c>
      <c r="S411" s="601">
        <v>0</v>
      </c>
      <c r="T411" s="601">
        <v>0</v>
      </c>
      <c r="U411" s="601">
        <v>0</v>
      </c>
      <c r="V411" s="601">
        <v>0</v>
      </c>
      <c r="W411" s="601">
        <v>0</v>
      </c>
      <c r="X411" s="601">
        <v>0</v>
      </c>
      <c r="Y411" s="601">
        <v>0</v>
      </c>
      <c r="Z411" s="601">
        <v>0</v>
      </c>
      <c r="AA411" s="601">
        <v>0</v>
      </c>
      <c r="AB411" s="601">
        <v>0</v>
      </c>
      <c r="AC411" s="601">
        <v>14588.88</v>
      </c>
      <c r="AD411" s="601">
        <v>15251.039999999999</v>
      </c>
      <c r="AE411" s="601">
        <v>15742.32</v>
      </c>
      <c r="AF411" s="601">
        <v>16810.32</v>
      </c>
      <c r="AG411" s="601">
        <v>15742.32</v>
      </c>
      <c r="AH411" s="601">
        <v>16874.399999999998</v>
      </c>
      <c r="AI411" s="707">
        <v>17270.88</v>
      </c>
      <c r="AJ411" s="601">
        <v>0</v>
      </c>
      <c r="AK411" s="601">
        <v>0</v>
      </c>
      <c r="AL411" s="601">
        <v>0</v>
      </c>
      <c r="AM411" s="601">
        <v>0</v>
      </c>
      <c r="AN411" s="601">
        <v>0</v>
      </c>
      <c r="AO411" s="601">
        <v>43213.500000000007</v>
      </c>
      <c r="AP411" s="601">
        <v>37468.9</v>
      </c>
      <c r="AQ411" s="601">
        <v>0</v>
      </c>
      <c r="AR411" s="601">
        <v>0</v>
      </c>
      <c r="AS411" s="601">
        <v>0</v>
      </c>
      <c r="AT411" s="601">
        <v>0</v>
      </c>
      <c r="AU411" s="601">
        <v>0</v>
      </c>
      <c r="AV411" s="602">
        <v>18497.759999999998</v>
      </c>
      <c r="AW411" s="602">
        <v>19352.159999999996</v>
      </c>
      <c r="AX411" s="602">
        <v>20334.72</v>
      </c>
      <c r="AY411" s="602">
        <v>19608.48</v>
      </c>
      <c r="AZ411" s="602">
        <v>19886.16</v>
      </c>
      <c r="BA411" s="602">
        <v>19779.36</v>
      </c>
      <c r="BB411" s="707">
        <v>19874.34</v>
      </c>
      <c r="BC411" s="602">
        <v>0</v>
      </c>
      <c r="BD411" s="602">
        <v>0</v>
      </c>
      <c r="BE411" s="602">
        <v>0</v>
      </c>
      <c r="BF411" s="602">
        <v>0</v>
      </c>
      <c r="BG411" s="602">
        <v>0</v>
      </c>
      <c r="BH411" s="602">
        <v>55160.999999999993</v>
      </c>
      <c r="BI411" s="602">
        <v>44542.549999999996</v>
      </c>
      <c r="BJ411" s="602">
        <v>0</v>
      </c>
      <c r="BK411" s="602">
        <v>0</v>
      </c>
      <c r="BL411" s="602">
        <v>0</v>
      </c>
      <c r="BM411" s="602">
        <v>0</v>
      </c>
      <c r="BN411" s="602">
        <v>0</v>
      </c>
      <c r="BO411" s="602">
        <v>21787.200000000001</v>
      </c>
      <c r="BP411" s="602">
        <v>24072.719999999998</v>
      </c>
      <c r="BQ411" s="602">
        <v>25760.16</v>
      </c>
      <c r="BR411" s="602">
        <v>25802.880000000001</v>
      </c>
      <c r="BS411" s="602">
        <v>25418.399999999998</v>
      </c>
      <c r="BT411" s="602">
        <v>26230.079999999998</v>
      </c>
      <c r="BU411" s="707">
        <v>26421.9</v>
      </c>
      <c r="BV411" s="602">
        <v>0</v>
      </c>
      <c r="BW411" s="602">
        <v>0</v>
      </c>
      <c r="BX411" s="602">
        <v>0</v>
      </c>
      <c r="BY411" s="602">
        <v>0</v>
      </c>
      <c r="BZ411" s="602">
        <v>0</v>
      </c>
      <c r="CA411" s="602">
        <v>67898.25</v>
      </c>
      <c r="CB411" s="602">
        <v>58642.5</v>
      </c>
      <c r="CC411" s="602">
        <v>0</v>
      </c>
      <c r="CD411" s="602">
        <v>0</v>
      </c>
      <c r="CE411" s="602">
        <v>0</v>
      </c>
      <c r="CF411" s="602">
        <v>0</v>
      </c>
      <c r="CG411" s="602">
        <v>0</v>
      </c>
      <c r="CH411" s="602">
        <v>0</v>
      </c>
      <c r="CI411" s="602">
        <v>0</v>
      </c>
      <c r="CJ411" s="602">
        <v>0</v>
      </c>
      <c r="CK411" s="602">
        <v>0</v>
      </c>
      <c r="CL411" s="602">
        <v>0</v>
      </c>
      <c r="CM411" s="602">
        <v>0</v>
      </c>
      <c r="CN411" s="707">
        <v>0</v>
      </c>
      <c r="CO411" s="602">
        <v>0</v>
      </c>
      <c r="CP411" s="602">
        <v>0</v>
      </c>
      <c r="CQ411" s="602">
        <v>0</v>
      </c>
      <c r="CR411" s="602">
        <v>0</v>
      </c>
      <c r="CS411" s="602">
        <v>0</v>
      </c>
      <c r="CT411" s="602">
        <v>0</v>
      </c>
      <c r="CU411" s="602">
        <v>0</v>
      </c>
      <c r="CV411" s="602">
        <v>0</v>
      </c>
      <c r="CW411" s="602">
        <v>0</v>
      </c>
      <c r="CX411" s="602">
        <v>0</v>
      </c>
      <c r="CY411" s="602">
        <v>0</v>
      </c>
      <c r="CZ411" s="602">
        <v>0</v>
      </c>
    </row>
    <row r="412" spans="1:104" x14ac:dyDescent="0.25">
      <c r="A412" s="183">
        <v>102588</v>
      </c>
      <c r="B412" s="183">
        <v>676120</v>
      </c>
      <c r="C412" s="27">
        <v>1021092</v>
      </c>
      <c r="D412" s="14">
        <v>1093765026</v>
      </c>
      <c r="F412" s="27" t="s">
        <v>1296</v>
      </c>
      <c r="G412" s="12" t="s">
        <v>134</v>
      </c>
      <c r="H412" s="27" t="s">
        <v>1322</v>
      </c>
      <c r="I412" s="12" t="s">
        <v>135</v>
      </c>
      <c r="J412" s="601">
        <v>0</v>
      </c>
      <c r="K412" s="601">
        <v>0</v>
      </c>
      <c r="L412" s="601">
        <v>0</v>
      </c>
      <c r="M412" s="601">
        <v>0</v>
      </c>
      <c r="N412" s="601">
        <v>0</v>
      </c>
      <c r="O412" s="601">
        <v>0</v>
      </c>
      <c r="P412" s="707">
        <v>0</v>
      </c>
      <c r="Q412" s="601">
        <v>0</v>
      </c>
      <c r="R412" s="601">
        <v>0</v>
      </c>
      <c r="S412" s="601">
        <v>0</v>
      </c>
      <c r="T412" s="601">
        <v>0</v>
      </c>
      <c r="U412" s="601">
        <v>0</v>
      </c>
      <c r="V412" s="601">
        <v>0</v>
      </c>
      <c r="W412" s="601">
        <v>0</v>
      </c>
      <c r="X412" s="601">
        <v>0</v>
      </c>
      <c r="Y412" s="601">
        <v>0</v>
      </c>
      <c r="Z412" s="601">
        <v>0</v>
      </c>
      <c r="AA412" s="601">
        <v>0</v>
      </c>
      <c r="AB412" s="601">
        <v>0</v>
      </c>
      <c r="AC412" s="601">
        <v>10489.779999999999</v>
      </c>
      <c r="AD412" s="601">
        <v>10524.5</v>
      </c>
      <c r="AE412" s="601">
        <v>11192.86</v>
      </c>
      <c r="AF412" s="601">
        <v>11266.64</v>
      </c>
      <c r="AG412" s="601">
        <v>11058.32</v>
      </c>
      <c r="AH412" s="601">
        <v>11036.619999999999</v>
      </c>
      <c r="AI412" s="707">
        <v>10826.7</v>
      </c>
      <c r="AJ412" s="601">
        <v>0</v>
      </c>
      <c r="AK412" s="601">
        <v>0</v>
      </c>
      <c r="AL412" s="601">
        <v>0</v>
      </c>
      <c r="AM412" s="601">
        <v>0</v>
      </c>
      <c r="AN412" s="601">
        <v>0</v>
      </c>
      <c r="AO412" s="601">
        <v>23895.620000000003</v>
      </c>
      <c r="AP412" s="601">
        <v>31584.85</v>
      </c>
      <c r="AQ412" s="601">
        <v>0</v>
      </c>
      <c r="AR412" s="601">
        <v>0</v>
      </c>
      <c r="AS412" s="601">
        <v>0</v>
      </c>
      <c r="AT412" s="601">
        <v>0</v>
      </c>
      <c r="AU412" s="601">
        <v>0</v>
      </c>
      <c r="AV412" s="602">
        <v>0</v>
      </c>
      <c r="AW412" s="602">
        <v>0</v>
      </c>
      <c r="AX412" s="602">
        <v>0</v>
      </c>
      <c r="AY412" s="602">
        <v>0</v>
      </c>
      <c r="AZ412" s="602">
        <v>0</v>
      </c>
      <c r="BA412" s="602">
        <v>0</v>
      </c>
      <c r="BB412" s="707">
        <v>0</v>
      </c>
      <c r="BC412" s="602">
        <v>0</v>
      </c>
      <c r="BD412" s="602">
        <v>0</v>
      </c>
      <c r="BE412" s="602">
        <v>0</v>
      </c>
      <c r="BF412" s="602">
        <v>0</v>
      </c>
      <c r="BG412" s="602">
        <v>0</v>
      </c>
      <c r="BH412" s="602">
        <v>0</v>
      </c>
      <c r="BI412" s="602">
        <v>0</v>
      </c>
      <c r="BJ412" s="602">
        <v>0</v>
      </c>
      <c r="BK412" s="602">
        <v>0</v>
      </c>
      <c r="BL412" s="602">
        <v>0</v>
      </c>
      <c r="BM412" s="602">
        <v>0</v>
      </c>
      <c r="BN412" s="602">
        <v>0</v>
      </c>
      <c r="BO412" s="602">
        <v>0</v>
      </c>
      <c r="BP412" s="602">
        <v>0</v>
      </c>
      <c r="BQ412" s="602">
        <v>0</v>
      </c>
      <c r="BR412" s="602">
        <v>0</v>
      </c>
      <c r="BS412" s="602">
        <v>0</v>
      </c>
      <c r="BT412" s="602">
        <v>0</v>
      </c>
      <c r="BU412" s="707">
        <v>0</v>
      </c>
      <c r="BV412" s="602">
        <v>0</v>
      </c>
      <c r="BW412" s="602">
        <v>0</v>
      </c>
      <c r="BX412" s="602">
        <v>0</v>
      </c>
      <c r="BY412" s="602">
        <v>0</v>
      </c>
      <c r="BZ412" s="602">
        <v>0</v>
      </c>
      <c r="CA412" s="602">
        <v>0</v>
      </c>
      <c r="CB412" s="602">
        <v>0</v>
      </c>
      <c r="CC412" s="602">
        <v>0</v>
      </c>
      <c r="CD412" s="602">
        <v>0</v>
      </c>
      <c r="CE412" s="602">
        <v>0</v>
      </c>
      <c r="CF412" s="602">
        <v>0</v>
      </c>
      <c r="CG412" s="602">
        <v>0</v>
      </c>
      <c r="CH412" s="602">
        <v>14348.039999999999</v>
      </c>
      <c r="CI412" s="602">
        <v>14877.519999999999</v>
      </c>
      <c r="CJ412" s="602">
        <v>15524.179999999998</v>
      </c>
      <c r="CK412" s="602">
        <v>15823.64</v>
      </c>
      <c r="CL412" s="602">
        <v>15745.519999999999</v>
      </c>
      <c r="CM412" s="602">
        <v>15567.579999999998</v>
      </c>
      <c r="CN412" s="707">
        <v>15224.660000000002</v>
      </c>
      <c r="CO412" s="602">
        <v>0</v>
      </c>
      <c r="CP412" s="602">
        <v>0</v>
      </c>
      <c r="CQ412" s="602">
        <v>0</v>
      </c>
      <c r="CR412" s="602">
        <v>0</v>
      </c>
      <c r="CS412" s="602">
        <v>0</v>
      </c>
      <c r="CT412" s="602">
        <v>33201.420000000006</v>
      </c>
      <c r="CU412" s="602">
        <v>44678.83</v>
      </c>
      <c r="CV412" s="602">
        <v>0</v>
      </c>
      <c r="CW412" s="602">
        <v>0</v>
      </c>
      <c r="CX412" s="602">
        <v>0</v>
      </c>
      <c r="CY412" s="602">
        <v>0</v>
      </c>
      <c r="CZ412" s="602">
        <v>0</v>
      </c>
    </row>
    <row r="413" spans="1:104" x14ac:dyDescent="0.25">
      <c r="A413" s="183">
        <v>4539</v>
      </c>
      <c r="B413" s="183">
        <v>676125</v>
      </c>
      <c r="C413" s="27">
        <v>1027463</v>
      </c>
      <c r="D413" s="14">
        <v>1558768259</v>
      </c>
      <c r="F413" s="27" t="s">
        <v>1408</v>
      </c>
      <c r="G413" s="12" t="s">
        <v>708</v>
      </c>
      <c r="H413" s="27" t="s">
        <v>1414</v>
      </c>
      <c r="I413" s="12" t="s">
        <v>709</v>
      </c>
      <c r="J413" s="601">
        <v>0</v>
      </c>
      <c r="K413" s="601">
        <v>0</v>
      </c>
      <c r="L413" s="601">
        <v>0</v>
      </c>
      <c r="M413" s="601">
        <v>0</v>
      </c>
      <c r="N413" s="601">
        <v>0</v>
      </c>
      <c r="O413" s="601">
        <v>0</v>
      </c>
      <c r="P413" s="707">
        <v>0</v>
      </c>
      <c r="Q413" s="601">
        <v>0</v>
      </c>
      <c r="R413" s="601">
        <v>0</v>
      </c>
      <c r="S413" s="601">
        <v>0</v>
      </c>
      <c r="T413" s="601">
        <v>0</v>
      </c>
      <c r="U413" s="601">
        <v>0</v>
      </c>
      <c r="V413" s="601">
        <v>0</v>
      </c>
      <c r="W413" s="601">
        <v>0</v>
      </c>
      <c r="X413" s="601">
        <v>0</v>
      </c>
      <c r="Y413" s="601">
        <v>0</v>
      </c>
      <c r="Z413" s="601">
        <v>0</v>
      </c>
      <c r="AA413" s="601">
        <v>0</v>
      </c>
      <c r="AB413" s="601">
        <v>0</v>
      </c>
      <c r="AC413" s="601">
        <v>11269.5</v>
      </c>
      <c r="AD413" s="601">
        <v>11781</v>
      </c>
      <c r="AE413" s="601">
        <v>12160.5</v>
      </c>
      <c r="AF413" s="601">
        <v>12985.5</v>
      </c>
      <c r="AG413" s="601">
        <v>12160.5</v>
      </c>
      <c r="AH413" s="601">
        <v>13035</v>
      </c>
      <c r="AI413" s="707">
        <v>13335.6</v>
      </c>
      <c r="AJ413" s="601">
        <v>0</v>
      </c>
      <c r="AK413" s="601">
        <v>0</v>
      </c>
      <c r="AL413" s="601">
        <v>0</v>
      </c>
      <c r="AM413" s="601">
        <v>0</v>
      </c>
      <c r="AN413" s="601">
        <v>0</v>
      </c>
      <c r="AO413" s="601">
        <v>33418.44</v>
      </c>
      <c r="AP413" s="601">
        <v>36386.620000000003</v>
      </c>
      <c r="AQ413" s="601">
        <v>0</v>
      </c>
      <c r="AR413" s="601">
        <v>0</v>
      </c>
      <c r="AS413" s="601">
        <v>0</v>
      </c>
      <c r="AT413" s="601">
        <v>0</v>
      </c>
      <c r="AU413" s="601">
        <v>0</v>
      </c>
      <c r="AV413" s="602">
        <v>14289</v>
      </c>
      <c r="AW413" s="602">
        <v>14949</v>
      </c>
      <c r="AX413" s="602">
        <v>15708</v>
      </c>
      <c r="AY413" s="602">
        <v>15147</v>
      </c>
      <c r="AZ413" s="602">
        <v>15361.5</v>
      </c>
      <c r="BA413" s="602">
        <v>15279</v>
      </c>
      <c r="BB413" s="707">
        <v>15345.6</v>
      </c>
      <c r="BC413" s="602">
        <v>0</v>
      </c>
      <c r="BD413" s="602">
        <v>0</v>
      </c>
      <c r="BE413" s="602">
        <v>0</v>
      </c>
      <c r="BF413" s="602">
        <v>0</v>
      </c>
      <c r="BG413" s="602">
        <v>0</v>
      </c>
      <c r="BH413" s="602">
        <v>42657.84</v>
      </c>
      <c r="BI413" s="602">
        <v>43641.86</v>
      </c>
      <c r="BJ413" s="602">
        <v>0</v>
      </c>
      <c r="BK413" s="602">
        <v>0</v>
      </c>
      <c r="BL413" s="602">
        <v>0</v>
      </c>
      <c r="BM413" s="602">
        <v>0</v>
      </c>
      <c r="BN413" s="602">
        <v>0</v>
      </c>
      <c r="BO413" s="602">
        <v>16830</v>
      </c>
      <c r="BP413" s="602">
        <v>18595.5</v>
      </c>
      <c r="BQ413" s="602">
        <v>19899</v>
      </c>
      <c r="BR413" s="602">
        <v>19932</v>
      </c>
      <c r="BS413" s="602">
        <v>19635</v>
      </c>
      <c r="BT413" s="602">
        <v>20262</v>
      </c>
      <c r="BU413" s="707">
        <v>20401.5</v>
      </c>
      <c r="BV413" s="602">
        <v>0</v>
      </c>
      <c r="BW413" s="602">
        <v>0</v>
      </c>
      <c r="BX413" s="602">
        <v>0</v>
      </c>
      <c r="BY413" s="602">
        <v>0</v>
      </c>
      <c r="BZ413" s="602">
        <v>0</v>
      </c>
      <c r="CA413" s="602">
        <v>52507.979999999996</v>
      </c>
      <c r="CB413" s="602">
        <v>57018.36</v>
      </c>
      <c r="CC413" s="602">
        <v>0</v>
      </c>
      <c r="CD413" s="602">
        <v>0</v>
      </c>
      <c r="CE413" s="602">
        <v>0</v>
      </c>
      <c r="CF413" s="602">
        <v>0</v>
      </c>
      <c r="CG413" s="602">
        <v>0</v>
      </c>
      <c r="CH413" s="602">
        <v>0</v>
      </c>
      <c r="CI413" s="602">
        <v>0</v>
      </c>
      <c r="CJ413" s="602">
        <v>0</v>
      </c>
      <c r="CK413" s="602">
        <v>0</v>
      </c>
      <c r="CL413" s="602">
        <v>0</v>
      </c>
      <c r="CM413" s="602">
        <v>0</v>
      </c>
      <c r="CN413" s="707">
        <v>0</v>
      </c>
      <c r="CO413" s="602">
        <v>0</v>
      </c>
      <c r="CP413" s="602">
        <v>0</v>
      </c>
      <c r="CQ413" s="602">
        <v>0</v>
      </c>
      <c r="CR413" s="602">
        <v>0</v>
      </c>
      <c r="CS413" s="602">
        <v>0</v>
      </c>
      <c r="CT413" s="602">
        <v>0</v>
      </c>
      <c r="CU413" s="602">
        <v>0</v>
      </c>
      <c r="CV413" s="602">
        <v>0</v>
      </c>
      <c r="CW413" s="602">
        <v>0</v>
      </c>
      <c r="CX413" s="602">
        <v>0</v>
      </c>
      <c r="CY413" s="602">
        <v>0</v>
      </c>
      <c r="CZ413" s="602">
        <v>0</v>
      </c>
    </row>
    <row r="414" spans="1:104" x14ac:dyDescent="0.25">
      <c r="A414" s="183">
        <v>102789</v>
      </c>
      <c r="B414" s="183">
        <v>676127</v>
      </c>
      <c r="C414" s="27">
        <v>1021132</v>
      </c>
      <c r="D414" s="14">
        <v>1366540288</v>
      </c>
      <c r="F414" s="27" t="s">
        <v>1293</v>
      </c>
      <c r="G414" s="12" t="s">
        <v>430</v>
      </c>
      <c r="H414" s="27" t="s">
        <v>1311</v>
      </c>
      <c r="I414" s="12" t="s">
        <v>431</v>
      </c>
      <c r="J414" s="601">
        <v>22304.1</v>
      </c>
      <c r="K414" s="601">
        <v>22906.1</v>
      </c>
      <c r="L414" s="601">
        <v>24417.119999999995</v>
      </c>
      <c r="M414" s="601">
        <v>24645.879999999997</v>
      </c>
      <c r="N414" s="601">
        <v>24320.799999999999</v>
      </c>
      <c r="O414" s="601">
        <v>24874.639999999999</v>
      </c>
      <c r="P414" s="707">
        <v>23901.3</v>
      </c>
      <c r="Q414" s="601">
        <v>0</v>
      </c>
      <c r="R414" s="601">
        <v>0</v>
      </c>
      <c r="S414" s="601">
        <v>0</v>
      </c>
      <c r="T414" s="601">
        <v>0</v>
      </c>
      <c r="U414" s="601">
        <v>0</v>
      </c>
      <c r="V414" s="601">
        <v>36664.22</v>
      </c>
      <c r="W414" s="601">
        <v>68771.76999999999</v>
      </c>
      <c r="X414" s="601">
        <v>0</v>
      </c>
      <c r="Y414" s="601">
        <v>0</v>
      </c>
      <c r="Z414" s="601">
        <v>0</v>
      </c>
      <c r="AA414" s="601">
        <v>0</v>
      </c>
      <c r="AB414" s="601">
        <v>0</v>
      </c>
      <c r="AC414" s="601">
        <v>10378.48</v>
      </c>
      <c r="AD414" s="601">
        <v>10438.679999999998</v>
      </c>
      <c r="AE414" s="601">
        <v>11209.239999999998</v>
      </c>
      <c r="AF414" s="601">
        <v>10763.759999999998</v>
      </c>
      <c r="AG414" s="601">
        <v>10703.56</v>
      </c>
      <c r="AH414" s="601">
        <v>10456.74</v>
      </c>
      <c r="AI414" s="707">
        <v>10500.94</v>
      </c>
      <c r="AJ414" s="601">
        <v>0</v>
      </c>
      <c r="AK414" s="601">
        <v>0</v>
      </c>
      <c r="AL414" s="601">
        <v>0</v>
      </c>
      <c r="AM414" s="601">
        <v>0</v>
      </c>
      <c r="AN414" s="601">
        <v>0</v>
      </c>
      <c r="AO414" s="601">
        <v>16864.400000000001</v>
      </c>
      <c r="AP414" s="601">
        <v>29884.36</v>
      </c>
      <c r="AQ414" s="601">
        <v>0</v>
      </c>
      <c r="AR414" s="601">
        <v>0</v>
      </c>
      <c r="AS414" s="601">
        <v>0</v>
      </c>
      <c r="AT414" s="601">
        <v>0</v>
      </c>
      <c r="AU414" s="601">
        <v>0</v>
      </c>
      <c r="AV414" s="602">
        <v>0</v>
      </c>
      <c r="AW414" s="602">
        <v>0</v>
      </c>
      <c r="AX414" s="602">
        <v>0</v>
      </c>
      <c r="AY414" s="602">
        <v>0</v>
      </c>
      <c r="AZ414" s="602">
        <v>0</v>
      </c>
      <c r="BA414" s="602">
        <v>0</v>
      </c>
      <c r="BB414" s="707">
        <v>0</v>
      </c>
      <c r="BC414" s="602">
        <v>0</v>
      </c>
      <c r="BD414" s="602">
        <v>0</v>
      </c>
      <c r="BE414" s="602">
        <v>0</v>
      </c>
      <c r="BF414" s="602">
        <v>0</v>
      </c>
      <c r="BG414" s="602">
        <v>0</v>
      </c>
      <c r="BH414" s="602">
        <v>0</v>
      </c>
      <c r="BI414" s="602">
        <v>0</v>
      </c>
      <c r="BJ414" s="602">
        <v>0</v>
      </c>
      <c r="BK414" s="602">
        <v>0</v>
      </c>
      <c r="BL414" s="602">
        <v>0</v>
      </c>
      <c r="BM414" s="602">
        <v>0</v>
      </c>
      <c r="BN414" s="602">
        <v>0</v>
      </c>
      <c r="BO414" s="602">
        <v>0</v>
      </c>
      <c r="BP414" s="602">
        <v>0</v>
      </c>
      <c r="BQ414" s="602">
        <v>0</v>
      </c>
      <c r="BR414" s="602">
        <v>0</v>
      </c>
      <c r="BS414" s="602">
        <v>0</v>
      </c>
      <c r="BT414" s="602">
        <v>0</v>
      </c>
      <c r="BU414" s="707">
        <v>0</v>
      </c>
      <c r="BV414" s="602">
        <v>0</v>
      </c>
      <c r="BW414" s="602">
        <v>0</v>
      </c>
      <c r="BX414" s="602">
        <v>0</v>
      </c>
      <c r="BY414" s="602">
        <v>0</v>
      </c>
      <c r="BZ414" s="602">
        <v>0</v>
      </c>
      <c r="CA414" s="602">
        <v>0</v>
      </c>
      <c r="CB414" s="602">
        <v>0</v>
      </c>
      <c r="CC414" s="602">
        <v>0</v>
      </c>
      <c r="CD414" s="602">
        <v>0</v>
      </c>
      <c r="CE414" s="602">
        <v>0</v>
      </c>
      <c r="CF414" s="602">
        <v>0</v>
      </c>
      <c r="CG414" s="602">
        <v>0</v>
      </c>
      <c r="CH414" s="602">
        <v>0</v>
      </c>
      <c r="CI414" s="602">
        <v>0</v>
      </c>
      <c r="CJ414" s="602">
        <v>0</v>
      </c>
      <c r="CK414" s="602">
        <v>0</v>
      </c>
      <c r="CL414" s="602">
        <v>0</v>
      </c>
      <c r="CM414" s="602">
        <v>0</v>
      </c>
      <c r="CN414" s="707">
        <v>0</v>
      </c>
      <c r="CO414" s="602">
        <v>0</v>
      </c>
      <c r="CP414" s="602">
        <v>0</v>
      </c>
      <c r="CQ414" s="602">
        <v>0</v>
      </c>
      <c r="CR414" s="602">
        <v>0</v>
      </c>
      <c r="CS414" s="602">
        <v>0</v>
      </c>
      <c r="CT414" s="602">
        <v>0</v>
      </c>
      <c r="CU414" s="602">
        <v>0</v>
      </c>
      <c r="CV414" s="602">
        <v>0</v>
      </c>
      <c r="CW414" s="602">
        <v>0</v>
      </c>
      <c r="CX414" s="602">
        <v>0</v>
      </c>
      <c r="CY414" s="602">
        <v>0</v>
      </c>
      <c r="CZ414" s="602">
        <v>0</v>
      </c>
    </row>
    <row r="415" spans="1:104" x14ac:dyDescent="0.25">
      <c r="A415" s="183">
        <v>102861</v>
      </c>
      <c r="B415" s="183">
        <v>676128</v>
      </c>
      <c r="C415" s="27">
        <v>1026547</v>
      </c>
      <c r="D415" s="14">
        <v>1437547833</v>
      </c>
      <c r="F415" s="27" t="s">
        <v>1298</v>
      </c>
      <c r="G415" s="12" t="s">
        <v>434</v>
      </c>
      <c r="H415" s="27" t="s">
        <v>1323</v>
      </c>
      <c r="I415" s="12" t="s">
        <v>435</v>
      </c>
      <c r="J415" s="601">
        <v>0</v>
      </c>
      <c r="K415" s="601">
        <v>0</v>
      </c>
      <c r="L415" s="601">
        <v>0</v>
      </c>
      <c r="M415" s="601">
        <v>0</v>
      </c>
      <c r="N415" s="601">
        <v>0</v>
      </c>
      <c r="O415" s="601">
        <v>0</v>
      </c>
      <c r="P415" s="707">
        <v>0</v>
      </c>
      <c r="Q415" s="601">
        <v>0</v>
      </c>
      <c r="R415" s="601">
        <v>0</v>
      </c>
      <c r="S415" s="601">
        <v>0</v>
      </c>
      <c r="T415" s="601">
        <v>0</v>
      </c>
      <c r="U415" s="601">
        <v>0</v>
      </c>
      <c r="V415" s="601">
        <v>0</v>
      </c>
      <c r="W415" s="601">
        <v>0</v>
      </c>
      <c r="X415" s="601">
        <v>0</v>
      </c>
      <c r="Y415" s="601">
        <v>0</v>
      </c>
      <c r="Z415" s="601">
        <v>0</v>
      </c>
      <c r="AA415" s="601">
        <v>0</v>
      </c>
      <c r="AB415" s="601">
        <v>0</v>
      </c>
      <c r="AC415" s="601">
        <v>0</v>
      </c>
      <c r="AD415" s="601">
        <v>0</v>
      </c>
      <c r="AE415" s="601">
        <v>0</v>
      </c>
      <c r="AF415" s="601">
        <v>0</v>
      </c>
      <c r="AG415" s="601">
        <v>0</v>
      </c>
      <c r="AH415" s="601">
        <v>0</v>
      </c>
      <c r="AI415" s="707">
        <v>0</v>
      </c>
      <c r="AJ415" s="601">
        <v>0</v>
      </c>
      <c r="AK415" s="601">
        <v>0</v>
      </c>
      <c r="AL415" s="601">
        <v>0</v>
      </c>
      <c r="AM415" s="601">
        <v>0</v>
      </c>
      <c r="AN415" s="601">
        <v>0</v>
      </c>
      <c r="AO415" s="601">
        <v>0</v>
      </c>
      <c r="AP415" s="601">
        <v>0</v>
      </c>
      <c r="AQ415" s="601">
        <v>0</v>
      </c>
      <c r="AR415" s="601">
        <v>0</v>
      </c>
      <c r="AS415" s="601">
        <v>0</v>
      </c>
      <c r="AT415" s="601">
        <v>0</v>
      </c>
      <c r="AU415" s="601">
        <v>0</v>
      </c>
      <c r="AV415" s="602">
        <v>24620.54</v>
      </c>
      <c r="AW415" s="602">
        <v>25496.45</v>
      </c>
      <c r="AX415" s="602">
        <v>27676.04</v>
      </c>
      <c r="AY415" s="602">
        <v>27777.89</v>
      </c>
      <c r="AZ415" s="602">
        <v>27322.959999999999</v>
      </c>
      <c r="BA415" s="602">
        <v>26596.43</v>
      </c>
      <c r="BB415" s="707">
        <v>27519.920000000002</v>
      </c>
      <c r="BC415" s="602">
        <v>0</v>
      </c>
      <c r="BD415" s="602">
        <v>0</v>
      </c>
      <c r="BE415" s="602">
        <v>0</v>
      </c>
      <c r="BF415" s="602">
        <v>0</v>
      </c>
      <c r="BG415" s="602">
        <v>0</v>
      </c>
      <c r="BH415" s="602">
        <v>73783.079999999987</v>
      </c>
      <c r="BI415" s="602">
        <v>77827.900000000009</v>
      </c>
      <c r="BJ415" s="602">
        <v>0</v>
      </c>
      <c r="BK415" s="602">
        <v>0</v>
      </c>
      <c r="BL415" s="602">
        <v>0</v>
      </c>
      <c r="BM415" s="602">
        <v>0</v>
      </c>
      <c r="BN415" s="602">
        <v>0</v>
      </c>
      <c r="BO415" s="602">
        <v>15284.29</v>
      </c>
      <c r="BP415" s="602">
        <v>15454.04</v>
      </c>
      <c r="BQ415" s="602">
        <v>17518.2</v>
      </c>
      <c r="BR415" s="602">
        <v>17334.87</v>
      </c>
      <c r="BS415" s="602">
        <v>16981.79</v>
      </c>
      <c r="BT415" s="602">
        <v>16275.630000000001</v>
      </c>
      <c r="BU415" s="707">
        <v>16471.48</v>
      </c>
      <c r="BV415" s="602">
        <v>0</v>
      </c>
      <c r="BW415" s="602">
        <v>0</v>
      </c>
      <c r="BX415" s="602">
        <v>0</v>
      </c>
      <c r="BY415" s="602">
        <v>0</v>
      </c>
      <c r="BZ415" s="602">
        <v>0</v>
      </c>
      <c r="CA415" s="602">
        <v>45769.079999999994</v>
      </c>
      <c r="CB415" s="602">
        <v>48196.630000000005</v>
      </c>
      <c r="CC415" s="602">
        <v>0</v>
      </c>
      <c r="CD415" s="602">
        <v>0</v>
      </c>
      <c r="CE415" s="602">
        <v>0</v>
      </c>
      <c r="CF415" s="602">
        <v>0</v>
      </c>
      <c r="CG415" s="602">
        <v>0</v>
      </c>
      <c r="CH415" s="602">
        <v>0</v>
      </c>
      <c r="CI415" s="602">
        <v>0</v>
      </c>
      <c r="CJ415" s="602">
        <v>0</v>
      </c>
      <c r="CK415" s="602">
        <v>0</v>
      </c>
      <c r="CL415" s="602">
        <v>0</v>
      </c>
      <c r="CM415" s="602">
        <v>0</v>
      </c>
      <c r="CN415" s="707">
        <v>0</v>
      </c>
      <c r="CO415" s="602">
        <v>0</v>
      </c>
      <c r="CP415" s="602">
        <v>0</v>
      </c>
      <c r="CQ415" s="602">
        <v>0</v>
      </c>
      <c r="CR415" s="602">
        <v>0</v>
      </c>
      <c r="CS415" s="602">
        <v>0</v>
      </c>
      <c r="CT415" s="602">
        <v>0</v>
      </c>
      <c r="CU415" s="602">
        <v>0</v>
      </c>
      <c r="CV415" s="602">
        <v>0</v>
      </c>
      <c r="CW415" s="602">
        <v>0</v>
      </c>
      <c r="CX415" s="602">
        <v>0</v>
      </c>
      <c r="CY415" s="602">
        <v>0</v>
      </c>
      <c r="CZ415" s="602">
        <v>0</v>
      </c>
    </row>
    <row r="416" spans="1:104" x14ac:dyDescent="0.25">
      <c r="A416" s="183">
        <v>102791</v>
      </c>
      <c r="B416" s="183">
        <v>676132</v>
      </c>
      <c r="C416" s="27">
        <v>1014648</v>
      </c>
      <c r="D416" s="14">
        <v>1679586325</v>
      </c>
      <c r="F416" s="27" t="s">
        <v>1293</v>
      </c>
      <c r="G416" s="12" t="s">
        <v>432</v>
      </c>
      <c r="H416" s="27" t="s">
        <v>1355</v>
      </c>
      <c r="I416" s="12" t="s">
        <v>433</v>
      </c>
      <c r="J416" s="601">
        <v>15375.750000000002</v>
      </c>
      <c r="K416" s="601">
        <v>15790.750000000002</v>
      </c>
      <c r="L416" s="601">
        <v>16832.400000000001</v>
      </c>
      <c r="M416" s="601">
        <v>16990.100000000002</v>
      </c>
      <c r="N416" s="601">
        <v>16766</v>
      </c>
      <c r="O416" s="601">
        <v>17147.8</v>
      </c>
      <c r="P416" s="707">
        <v>16499.84</v>
      </c>
      <c r="Q416" s="601">
        <v>0</v>
      </c>
      <c r="R416" s="601">
        <v>0</v>
      </c>
      <c r="S416" s="601">
        <v>0</v>
      </c>
      <c r="T416" s="601">
        <v>0</v>
      </c>
      <c r="U416" s="601">
        <v>0</v>
      </c>
      <c r="V416" s="601">
        <v>35507.620000000003</v>
      </c>
      <c r="W416" s="601">
        <v>37773.83</v>
      </c>
      <c r="X416" s="601">
        <v>0</v>
      </c>
      <c r="Y416" s="601">
        <v>0</v>
      </c>
      <c r="Z416" s="601">
        <v>0</v>
      </c>
      <c r="AA416" s="601">
        <v>0</v>
      </c>
      <c r="AB416" s="601">
        <v>0</v>
      </c>
      <c r="AC416" s="601">
        <v>7154.6</v>
      </c>
      <c r="AD416" s="601">
        <v>7196.1</v>
      </c>
      <c r="AE416" s="601">
        <v>7727.3</v>
      </c>
      <c r="AF416" s="601">
        <v>7420.2000000000007</v>
      </c>
      <c r="AG416" s="601">
        <v>7378.7</v>
      </c>
      <c r="AH416" s="601">
        <v>7208.55</v>
      </c>
      <c r="AI416" s="707">
        <v>7249.0099999999993</v>
      </c>
      <c r="AJ416" s="601">
        <v>0</v>
      </c>
      <c r="AK416" s="601">
        <v>0</v>
      </c>
      <c r="AL416" s="601">
        <v>0</v>
      </c>
      <c r="AM416" s="601">
        <v>0</v>
      </c>
      <c r="AN416" s="601">
        <v>0</v>
      </c>
      <c r="AO416" s="601">
        <v>16332.4</v>
      </c>
      <c r="AP416" s="601">
        <v>16331.48</v>
      </c>
      <c r="AQ416" s="601">
        <v>0</v>
      </c>
      <c r="AR416" s="601">
        <v>0</v>
      </c>
      <c r="AS416" s="601">
        <v>0</v>
      </c>
      <c r="AT416" s="601">
        <v>0</v>
      </c>
      <c r="AU416" s="601">
        <v>0</v>
      </c>
      <c r="AV416" s="602">
        <v>0</v>
      </c>
      <c r="AW416" s="602">
        <v>0</v>
      </c>
      <c r="AX416" s="602">
        <v>0</v>
      </c>
      <c r="AY416" s="602">
        <v>0</v>
      </c>
      <c r="AZ416" s="602">
        <v>0</v>
      </c>
      <c r="BA416" s="602">
        <v>0</v>
      </c>
      <c r="BB416" s="707">
        <v>0</v>
      </c>
      <c r="BC416" s="602">
        <v>0</v>
      </c>
      <c r="BD416" s="602">
        <v>0</v>
      </c>
      <c r="BE416" s="602">
        <v>0</v>
      </c>
      <c r="BF416" s="602">
        <v>0</v>
      </c>
      <c r="BG416" s="602">
        <v>0</v>
      </c>
      <c r="BH416" s="602">
        <v>0</v>
      </c>
      <c r="BI416" s="602">
        <v>0</v>
      </c>
      <c r="BJ416" s="602">
        <v>0</v>
      </c>
      <c r="BK416" s="602">
        <v>0</v>
      </c>
      <c r="BL416" s="602">
        <v>0</v>
      </c>
      <c r="BM416" s="602">
        <v>0</v>
      </c>
      <c r="BN416" s="602">
        <v>0</v>
      </c>
      <c r="BO416" s="602">
        <v>0</v>
      </c>
      <c r="BP416" s="602">
        <v>0</v>
      </c>
      <c r="BQ416" s="602">
        <v>0</v>
      </c>
      <c r="BR416" s="602">
        <v>0</v>
      </c>
      <c r="BS416" s="602">
        <v>0</v>
      </c>
      <c r="BT416" s="602">
        <v>0</v>
      </c>
      <c r="BU416" s="707">
        <v>0</v>
      </c>
      <c r="BV416" s="602">
        <v>0</v>
      </c>
      <c r="BW416" s="602">
        <v>0</v>
      </c>
      <c r="BX416" s="602">
        <v>0</v>
      </c>
      <c r="BY416" s="602">
        <v>0</v>
      </c>
      <c r="BZ416" s="602">
        <v>0</v>
      </c>
      <c r="CA416" s="602">
        <v>0</v>
      </c>
      <c r="CB416" s="602">
        <v>0</v>
      </c>
      <c r="CC416" s="602">
        <v>0</v>
      </c>
      <c r="CD416" s="602">
        <v>0</v>
      </c>
      <c r="CE416" s="602">
        <v>0</v>
      </c>
      <c r="CF416" s="602">
        <v>0</v>
      </c>
      <c r="CG416" s="602">
        <v>0</v>
      </c>
      <c r="CH416" s="602">
        <v>0</v>
      </c>
      <c r="CI416" s="602">
        <v>0</v>
      </c>
      <c r="CJ416" s="602">
        <v>0</v>
      </c>
      <c r="CK416" s="602">
        <v>0</v>
      </c>
      <c r="CL416" s="602">
        <v>0</v>
      </c>
      <c r="CM416" s="602">
        <v>0</v>
      </c>
      <c r="CN416" s="707">
        <v>0</v>
      </c>
      <c r="CO416" s="602">
        <v>0</v>
      </c>
      <c r="CP416" s="602">
        <v>0</v>
      </c>
      <c r="CQ416" s="602">
        <v>0</v>
      </c>
      <c r="CR416" s="602">
        <v>0</v>
      </c>
      <c r="CS416" s="602">
        <v>0</v>
      </c>
      <c r="CT416" s="602">
        <v>0</v>
      </c>
      <c r="CU416" s="602">
        <v>0</v>
      </c>
      <c r="CV416" s="602">
        <v>0</v>
      </c>
      <c r="CW416" s="602">
        <v>0</v>
      </c>
      <c r="CX416" s="602">
        <v>0</v>
      </c>
      <c r="CY416" s="602">
        <v>0</v>
      </c>
      <c r="CZ416" s="602">
        <v>0</v>
      </c>
    </row>
    <row r="417" spans="1:104" x14ac:dyDescent="0.25">
      <c r="A417" s="183">
        <v>102925</v>
      </c>
      <c r="B417" s="183">
        <v>676133</v>
      </c>
      <c r="C417" s="27">
        <v>1026607</v>
      </c>
      <c r="D417" s="14">
        <v>1184782773</v>
      </c>
      <c r="F417" s="27" t="s">
        <v>1408</v>
      </c>
      <c r="G417" s="12" t="s">
        <v>440</v>
      </c>
      <c r="H417" s="27" t="s">
        <v>1430</v>
      </c>
      <c r="I417" s="12" t="s">
        <v>441</v>
      </c>
      <c r="J417" s="601">
        <v>0</v>
      </c>
      <c r="K417" s="601">
        <v>0</v>
      </c>
      <c r="L417" s="601">
        <v>0</v>
      </c>
      <c r="M417" s="601">
        <v>0</v>
      </c>
      <c r="N417" s="601">
        <v>0</v>
      </c>
      <c r="O417" s="601">
        <v>0</v>
      </c>
      <c r="P417" s="707">
        <v>0</v>
      </c>
      <c r="Q417" s="601">
        <v>0</v>
      </c>
      <c r="R417" s="601">
        <v>0</v>
      </c>
      <c r="S417" s="601">
        <v>0</v>
      </c>
      <c r="T417" s="601">
        <v>0</v>
      </c>
      <c r="U417" s="601">
        <v>0</v>
      </c>
      <c r="V417" s="601">
        <v>0</v>
      </c>
      <c r="W417" s="601">
        <v>0</v>
      </c>
      <c r="X417" s="601">
        <v>0</v>
      </c>
      <c r="Y417" s="601">
        <v>0</v>
      </c>
      <c r="Z417" s="601">
        <v>0</v>
      </c>
      <c r="AA417" s="601">
        <v>0</v>
      </c>
      <c r="AB417" s="601">
        <v>0</v>
      </c>
      <c r="AC417" s="601">
        <v>13762.449999999999</v>
      </c>
      <c r="AD417" s="601">
        <v>14387.1</v>
      </c>
      <c r="AE417" s="601">
        <v>14850.55</v>
      </c>
      <c r="AF417" s="601">
        <v>15858.05</v>
      </c>
      <c r="AG417" s="601">
        <v>14850.55</v>
      </c>
      <c r="AH417" s="601">
        <v>15918.5</v>
      </c>
      <c r="AI417" s="707">
        <v>16291.080000000002</v>
      </c>
      <c r="AJ417" s="601">
        <v>0</v>
      </c>
      <c r="AK417" s="601">
        <v>0</v>
      </c>
      <c r="AL417" s="601">
        <v>0</v>
      </c>
      <c r="AM417" s="601">
        <v>0</v>
      </c>
      <c r="AN417" s="601">
        <v>0</v>
      </c>
      <c r="AO417" s="601">
        <v>40780.740000000005</v>
      </c>
      <c r="AP417" s="601">
        <v>38501.420000000006</v>
      </c>
      <c r="AQ417" s="601">
        <v>0</v>
      </c>
      <c r="AR417" s="601">
        <v>0</v>
      </c>
      <c r="AS417" s="601">
        <v>0</v>
      </c>
      <c r="AT417" s="601">
        <v>0</v>
      </c>
      <c r="AU417" s="601">
        <v>0</v>
      </c>
      <c r="AV417" s="602">
        <v>17449.899999999998</v>
      </c>
      <c r="AW417" s="602">
        <v>18255.899999999998</v>
      </c>
      <c r="AX417" s="602">
        <v>19182.8</v>
      </c>
      <c r="AY417" s="602">
        <v>18497.699999999997</v>
      </c>
      <c r="AZ417" s="602">
        <v>18759.650000000001</v>
      </c>
      <c r="BA417" s="602">
        <v>18658.899999999998</v>
      </c>
      <c r="BB417" s="707">
        <v>18746.78</v>
      </c>
      <c r="BC417" s="602">
        <v>0</v>
      </c>
      <c r="BD417" s="602">
        <v>0</v>
      </c>
      <c r="BE417" s="602">
        <v>0</v>
      </c>
      <c r="BF417" s="602">
        <v>0</v>
      </c>
      <c r="BG417" s="602">
        <v>0</v>
      </c>
      <c r="BH417" s="602">
        <v>52055.64</v>
      </c>
      <c r="BI417" s="602">
        <v>45933.610000000008</v>
      </c>
      <c r="BJ417" s="602">
        <v>0</v>
      </c>
      <c r="BK417" s="602">
        <v>0</v>
      </c>
      <c r="BL417" s="602">
        <v>0</v>
      </c>
      <c r="BM417" s="602">
        <v>0</v>
      </c>
      <c r="BN417" s="602">
        <v>0</v>
      </c>
      <c r="BO417" s="602">
        <v>20553</v>
      </c>
      <c r="BP417" s="602">
        <v>22709.05</v>
      </c>
      <c r="BQ417" s="602">
        <v>24300.899999999998</v>
      </c>
      <c r="BR417" s="602">
        <v>24341.199999999997</v>
      </c>
      <c r="BS417" s="602">
        <v>23978.5</v>
      </c>
      <c r="BT417" s="602">
        <v>24744.199999999997</v>
      </c>
      <c r="BU417" s="707">
        <v>24922.95</v>
      </c>
      <c r="BV417" s="602">
        <v>0</v>
      </c>
      <c r="BW417" s="602">
        <v>0</v>
      </c>
      <c r="BX417" s="602">
        <v>0</v>
      </c>
      <c r="BY417" s="602">
        <v>0</v>
      </c>
      <c r="BZ417" s="602">
        <v>0</v>
      </c>
      <c r="CA417" s="602">
        <v>64075.830000000009</v>
      </c>
      <c r="CB417" s="602">
        <v>60288.060000000005</v>
      </c>
      <c r="CC417" s="602">
        <v>0</v>
      </c>
      <c r="CD417" s="602">
        <v>0</v>
      </c>
      <c r="CE417" s="602">
        <v>0</v>
      </c>
      <c r="CF417" s="602">
        <v>0</v>
      </c>
      <c r="CG417" s="602">
        <v>0</v>
      </c>
      <c r="CH417" s="602">
        <v>0</v>
      </c>
      <c r="CI417" s="602">
        <v>0</v>
      </c>
      <c r="CJ417" s="602">
        <v>0</v>
      </c>
      <c r="CK417" s="602">
        <v>0</v>
      </c>
      <c r="CL417" s="602">
        <v>0</v>
      </c>
      <c r="CM417" s="602">
        <v>0</v>
      </c>
      <c r="CN417" s="707">
        <v>0</v>
      </c>
      <c r="CO417" s="602">
        <v>0</v>
      </c>
      <c r="CP417" s="602">
        <v>0</v>
      </c>
      <c r="CQ417" s="602">
        <v>0</v>
      </c>
      <c r="CR417" s="602">
        <v>0</v>
      </c>
      <c r="CS417" s="602">
        <v>0</v>
      </c>
      <c r="CT417" s="602">
        <v>0</v>
      </c>
      <c r="CU417" s="602">
        <v>0</v>
      </c>
      <c r="CV417" s="602">
        <v>0</v>
      </c>
      <c r="CW417" s="602">
        <v>0</v>
      </c>
      <c r="CX417" s="602">
        <v>0</v>
      </c>
      <c r="CY417" s="602">
        <v>0</v>
      </c>
      <c r="CZ417" s="602">
        <v>0</v>
      </c>
    </row>
    <row r="418" spans="1:104" x14ac:dyDescent="0.25">
      <c r="A418" s="183">
        <v>102907</v>
      </c>
      <c r="B418" s="183">
        <v>676137</v>
      </c>
      <c r="C418" s="27">
        <v>1027711</v>
      </c>
      <c r="D418" s="14">
        <v>1811358229</v>
      </c>
      <c r="F418" s="27" t="s">
        <v>1279</v>
      </c>
      <c r="G418" s="12" t="s">
        <v>438</v>
      </c>
      <c r="H418" s="27" t="s">
        <v>1371</v>
      </c>
      <c r="I418" s="12" t="s">
        <v>439</v>
      </c>
      <c r="J418" s="601">
        <v>12628.16</v>
      </c>
      <c r="K418" s="601">
        <v>12365.52</v>
      </c>
      <c r="L418" s="601">
        <v>13946.720000000001</v>
      </c>
      <c r="M418" s="601">
        <v>14359.440000000002</v>
      </c>
      <c r="N418" s="601">
        <v>13587.6</v>
      </c>
      <c r="O418" s="601">
        <v>14027.12</v>
      </c>
      <c r="P418" s="707">
        <v>13329.249999999998</v>
      </c>
      <c r="Q418" s="601">
        <v>0</v>
      </c>
      <c r="R418" s="601">
        <v>0</v>
      </c>
      <c r="S418" s="601">
        <v>0</v>
      </c>
      <c r="T418" s="601">
        <v>0</v>
      </c>
      <c r="U418" s="601">
        <v>0</v>
      </c>
      <c r="V418" s="601">
        <v>36978.85</v>
      </c>
      <c r="W418" s="601">
        <v>40006.33</v>
      </c>
      <c r="X418" s="601">
        <v>0</v>
      </c>
      <c r="Y418" s="601">
        <v>0</v>
      </c>
      <c r="Z418" s="601">
        <v>0</v>
      </c>
      <c r="AA418" s="601">
        <v>0</v>
      </c>
      <c r="AB418" s="601">
        <v>0</v>
      </c>
      <c r="AC418" s="601">
        <v>0</v>
      </c>
      <c r="AD418" s="601">
        <v>0</v>
      </c>
      <c r="AE418" s="601">
        <v>0</v>
      </c>
      <c r="AF418" s="601">
        <v>0</v>
      </c>
      <c r="AG418" s="601">
        <v>0</v>
      </c>
      <c r="AH418" s="601">
        <v>0</v>
      </c>
      <c r="AI418" s="707">
        <v>0</v>
      </c>
      <c r="AJ418" s="601">
        <v>0</v>
      </c>
      <c r="AK418" s="601">
        <v>0</v>
      </c>
      <c r="AL418" s="601">
        <v>0</v>
      </c>
      <c r="AM418" s="601">
        <v>0</v>
      </c>
      <c r="AN418" s="601">
        <v>0</v>
      </c>
      <c r="AO418" s="601">
        <v>0</v>
      </c>
      <c r="AP418" s="601">
        <v>0</v>
      </c>
      <c r="AQ418" s="601">
        <v>0</v>
      </c>
      <c r="AR418" s="601">
        <v>0</v>
      </c>
      <c r="AS418" s="601">
        <v>0</v>
      </c>
      <c r="AT418" s="601">
        <v>0</v>
      </c>
      <c r="AU418" s="601">
        <v>0</v>
      </c>
      <c r="AV418" s="602">
        <v>8088.2400000000007</v>
      </c>
      <c r="AW418" s="602">
        <v>7814.88</v>
      </c>
      <c r="AX418" s="602">
        <v>8881.52</v>
      </c>
      <c r="AY418" s="602">
        <v>8951.2000000000007</v>
      </c>
      <c r="AZ418" s="602">
        <v>8592.08</v>
      </c>
      <c r="BA418" s="602">
        <v>8216.880000000001</v>
      </c>
      <c r="BB418" s="707">
        <v>8191.9599999999991</v>
      </c>
      <c r="BC418" s="602">
        <v>0</v>
      </c>
      <c r="BD418" s="602">
        <v>0</v>
      </c>
      <c r="BE418" s="602">
        <v>0</v>
      </c>
      <c r="BF418" s="602">
        <v>0</v>
      </c>
      <c r="BG418" s="602">
        <v>0</v>
      </c>
      <c r="BH418" s="602">
        <v>23536.160000000003</v>
      </c>
      <c r="BI418" s="602">
        <v>24553.600000000006</v>
      </c>
      <c r="BJ418" s="602">
        <v>0</v>
      </c>
      <c r="BK418" s="602">
        <v>0</v>
      </c>
      <c r="BL418" s="602">
        <v>0</v>
      </c>
      <c r="BM418" s="602">
        <v>0</v>
      </c>
      <c r="BN418" s="602">
        <v>0</v>
      </c>
      <c r="BO418" s="602">
        <v>0</v>
      </c>
      <c r="BP418" s="602">
        <v>0</v>
      </c>
      <c r="BQ418" s="602">
        <v>0</v>
      </c>
      <c r="BR418" s="602">
        <v>0</v>
      </c>
      <c r="BS418" s="602">
        <v>0</v>
      </c>
      <c r="BT418" s="602">
        <v>0</v>
      </c>
      <c r="BU418" s="707">
        <v>0</v>
      </c>
      <c r="BV418" s="602">
        <v>0</v>
      </c>
      <c r="BW418" s="602">
        <v>0</v>
      </c>
      <c r="BX418" s="602">
        <v>0</v>
      </c>
      <c r="BY418" s="602">
        <v>0</v>
      </c>
      <c r="BZ418" s="602">
        <v>0</v>
      </c>
      <c r="CA418" s="602">
        <v>0</v>
      </c>
      <c r="CB418" s="602">
        <v>0</v>
      </c>
      <c r="CC418" s="602">
        <v>0</v>
      </c>
      <c r="CD418" s="602">
        <v>0</v>
      </c>
      <c r="CE418" s="602">
        <v>0</v>
      </c>
      <c r="CF418" s="602">
        <v>0</v>
      </c>
      <c r="CG418" s="602">
        <v>0</v>
      </c>
      <c r="CH418" s="602">
        <v>17666.560000000001</v>
      </c>
      <c r="CI418" s="602">
        <v>18052.48</v>
      </c>
      <c r="CJ418" s="602">
        <v>20373.36</v>
      </c>
      <c r="CK418" s="602">
        <v>20485.920000000002</v>
      </c>
      <c r="CL418" s="602">
        <v>20180.400000000001</v>
      </c>
      <c r="CM418" s="602">
        <v>20142.88</v>
      </c>
      <c r="CN418" s="707">
        <v>19670.28</v>
      </c>
      <c r="CO418" s="602">
        <v>0</v>
      </c>
      <c r="CP418" s="602">
        <v>0</v>
      </c>
      <c r="CQ418" s="602">
        <v>0</v>
      </c>
      <c r="CR418" s="602">
        <v>0</v>
      </c>
      <c r="CS418" s="602">
        <v>0</v>
      </c>
      <c r="CT418" s="602">
        <v>53266.85</v>
      </c>
      <c r="CU418" s="602">
        <v>57958.15</v>
      </c>
      <c r="CV418" s="602">
        <v>0</v>
      </c>
      <c r="CW418" s="602">
        <v>0</v>
      </c>
      <c r="CX418" s="602">
        <v>0</v>
      </c>
      <c r="CY418" s="602">
        <v>0</v>
      </c>
      <c r="CZ418" s="602">
        <v>0</v>
      </c>
    </row>
    <row r="419" spans="1:104" x14ac:dyDescent="0.25">
      <c r="A419" s="183">
        <v>102893</v>
      </c>
      <c r="B419" s="183">
        <v>676138</v>
      </c>
      <c r="C419" s="27">
        <v>1025657</v>
      </c>
      <c r="D419" s="14">
        <v>1710318316</v>
      </c>
      <c r="F419" s="27" t="s">
        <v>1274</v>
      </c>
      <c r="G419" s="12" t="s">
        <v>136</v>
      </c>
      <c r="H419" s="27" t="s">
        <v>1361</v>
      </c>
      <c r="I419" s="12" t="s">
        <v>137</v>
      </c>
      <c r="J419" s="601">
        <v>0</v>
      </c>
      <c r="K419" s="601">
        <v>0</v>
      </c>
      <c r="L419" s="601">
        <v>0</v>
      </c>
      <c r="M419" s="601">
        <v>0</v>
      </c>
      <c r="N419" s="601">
        <v>0</v>
      </c>
      <c r="O419" s="601">
        <v>0</v>
      </c>
      <c r="P419" s="707">
        <v>0</v>
      </c>
      <c r="Q419" s="601">
        <v>0</v>
      </c>
      <c r="R419" s="601">
        <v>0</v>
      </c>
      <c r="S419" s="601">
        <v>0</v>
      </c>
      <c r="T419" s="601">
        <v>0</v>
      </c>
      <c r="U419" s="601">
        <v>0</v>
      </c>
      <c r="V419" s="601">
        <v>0</v>
      </c>
      <c r="W419" s="601">
        <v>0</v>
      </c>
      <c r="X419" s="601">
        <v>0</v>
      </c>
      <c r="Y419" s="601">
        <v>0</v>
      </c>
      <c r="Z419" s="601">
        <v>0</v>
      </c>
      <c r="AA419" s="601">
        <v>0</v>
      </c>
      <c r="AB419" s="601">
        <v>0</v>
      </c>
      <c r="AC419" s="601">
        <v>0</v>
      </c>
      <c r="AD419" s="601">
        <v>0</v>
      </c>
      <c r="AE419" s="601">
        <v>0</v>
      </c>
      <c r="AF419" s="601">
        <v>0</v>
      </c>
      <c r="AG419" s="601">
        <v>0</v>
      </c>
      <c r="AH419" s="601">
        <v>0</v>
      </c>
      <c r="AI419" s="707">
        <v>0</v>
      </c>
      <c r="AJ419" s="601">
        <v>0</v>
      </c>
      <c r="AK419" s="601">
        <v>0</v>
      </c>
      <c r="AL419" s="601">
        <v>0</v>
      </c>
      <c r="AM419" s="601">
        <v>0</v>
      </c>
      <c r="AN419" s="601">
        <v>0</v>
      </c>
      <c r="AO419" s="601">
        <v>0</v>
      </c>
      <c r="AP419" s="601">
        <v>0</v>
      </c>
      <c r="AQ419" s="601">
        <v>0</v>
      </c>
      <c r="AR419" s="601">
        <v>0</v>
      </c>
      <c r="AS419" s="601">
        <v>0</v>
      </c>
      <c r="AT419" s="601">
        <v>0</v>
      </c>
      <c r="AU419" s="601">
        <v>0</v>
      </c>
      <c r="AV419" s="602">
        <v>0</v>
      </c>
      <c r="AW419" s="602">
        <v>0</v>
      </c>
      <c r="AX419" s="602">
        <v>0</v>
      </c>
      <c r="AY419" s="602">
        <v>0</v>
      </c>
      <c r="AZ419" s="602">
        <v>0</v>
      </c>
      <c r="BA419" s="602">
        <v>0</v>
      </c>
      <c r="BB419" s="707">
        <v>0</v>
      </c>
      <c r="BC419" s="602">
        <v>0</v>
      </c>
      <c r="BD419" s="602">
        <v>0</v>
      </c>
      <c r="BE419" s="602">
        <v>0</v>
      </c>
      <c r="BF419" s="602">
        <v>0</v>
      </c>
      <c r="BG419" s="602">
        <v>0</v>
      </c>
      <c r="BH419" s="602">
        <v>0</v>
      </c>
      <c r="BI419" s="602">
        <v>0</v>
      </c>
      <c r="BJ419" s="602">
        <v>0</v>
      </c>
      <c r="BK419" s="602">
        <v>0</v>
      </c>
      <c r="BL419" s="602">
        <v>0</v>
      </c>
      <c r="BM419" s="602">
        <v>0</v>
      </c>
      <c r="BN419" s="602">
        <v>0</v>
      </c>
      <c r="BO419" s="602">
        <v>18567.32</v>
      </c>
      <c r="BP419" s="602">
        <v>18329.16</v>
      </c>
      <c r="BQ419" s="602">
        <v>20600.84</v>
      </c>
      <c r="BR419" s="602">
        <v>20078.72</v>
      </c>
      <c r="BS419" s="602">
        <v>19840.559999999998</v>
      </c>
      <c r="BT419" s="602">
        <v>19565.760000000002</v>
      </c>
      <c r="BU419" s="707">
        <v>19078.770000000004</v>
      </c>
      <c r="BV419" s="602">
        <v>0</v>
      </c>
      <c r="BW419" s="602">
        <v>0</v>
      </c>
      <c r="BX419" s="602">
        <v>0</v>
      </c>
      <c r="BY419" s="602">
        <v>0</v>
      </c>
      <c r="BZ419" s="602">
        <v>0</v>
      </c>
      <c r="CA419" s="602">
        <v>42369.75</v>
      </c>
      <c r="CB419" s="602">
        <v>44086.18</v>
      </c>
      <c r="CC419" s="602">
        <v>0</v>
      </c>
      <c r="CD419" s="602">
        <v>0</v>
      </c>
      <c r="CE419" s="602">
        <v>0</v>
      </c>
      <c r="CF419" s="602">
        <v>0</v>
      </c>
      <c r="CG419" s="602">
        <v>0</v>
      </c>
      <c r="CH419" s="602">
        <v>22460.32</v>
      </c>
      <c r="CI419" s="602">
        <v>22093.920000000002</v>
      </c>
      <c r="CJ419" s="602">
        <v>24145.760000000002</v>
      </c>
      <c r="CK419" s="602">
        <v>24026.68</v>
      </c>
      <c r="CL419" s="602">
        <v>23568.68</v>
      </c>
      <c r="CM419" s="602">
        <v>23367.16</v>
      </c>
      <c r="CN419" s="707">
        <v>22917.24</v>
      </c>
      <c r="CO419" s="602">
        <v>0</v>
      </c>
      <c r="CP419" s="602">
        <v>0</v>
      </c>
      <c r="CQ419" s="602">
        <v>0</v>
      </c>
      <c r="CR419" s="602">
        <v>0</v>
      </c>
      <c r="CS419" s="602">
        <v>0</v>
      </c>
      <c r="CT419" s="602">
        <v>50625</v>
      </c>
      <c r="CU419" s="602">
        <v>52589.810000000005</v>
      </c>
      <c r="CV419" s="602">
        <v>0</v>
      </c>
      <c r="CW419" s="602">
        <v>0</v>
      </c>
      <c r="CX419" s="602">
        <v>0</v>
      </c>
      <c r="CY419" s="602">
        <v>0</v>
      </c>
      <c r="CZ419" s="602">
        <v>0</v>
      </c>
    </row>
    <row r="420" spans="1:104" x14ac:dyDescent="0.25">
      <c r="A420" s="183">
        <v>4551</v>
      </c>
      <c r="B420" s="183">
        <v>676140</v>
      </c>
      <c r="C420" s="27">
        <v>1027098</v>
      </c>
      <c r="D420" s="14">
        <v>1922483064</v>
      </c>
      <c r="F420" s="27" t="s">
        <v>1286</v>
      </c>
      <c r="G420" s="12" t="s">
        <v>718</v>
      </c>
      <c r="H420" s="27" t="s">
        <v>1481</v>
      </c>
      <c r="I420" s="12" t="s">
        <v>719</v>
      </c>
      <c r="J420" s="601">
        <v>0</v>
      </c>
      <c r="K420" s="601">
        <v>0</v>
      </c>
      <c r="L420" s="601">
        <v>0</v>
      </c>
      <c r="M420" s="601">
        <v>0</v>
      </c>
      <c r="N420" s="601">
        <v>0</v>
      </c>
      <c r="O420" s="601">
        <v>0</v>
      </c>
      <c r="P420" s="707">
        <v>0</v>
      </c>
      <c r="Q420" s="601">
        <v>0</v>
      </c>
      <c r="R420" s="601">
        <v>0</v>
      </c>
      <c r="S420" s="601">
        <v>0</v>
      </c>
      <c r="T420" s="601">
        <v>0</v>
      </c>
      <c r="U420" s="601">
        <v>0</v>
      </c>
      <c r="V420" s="601">
        <v>0</v>
      </c>
      <c r="W420" s="601">
        <v>0</v>
      </c>
      <c r="X420" s="601">
        <v>0</v>
      </c>
      <c r="Y420" s="601">
        <v>0</v>
      </c>
      <c r="Z420" s="601">
        <v>0</v>
      </c>
      <c r="AA420" s="601">
        <v>0</v>
      </c>
      <c r="AB420" s="601">
        <v>0</v>
      </c>
      <c r="AC420" s="601">
        <v>0</v>
      </c>
      <c r="AD420" s="601">
        <v>0</v>
      </c>
      <c r="AE420" s="601">
        <v>0</v>
      </c>
      <c r="AF420" s="601">
        <v>0</v>
      </c>
      <c r="AG420" s="601">
        <v>0</v>
      </c>
      <c r="AH420" s="601">
        <v>0</v>
      </c>
      <c r="AI420" s="707">
        <v>0</v>
      </c>
      <c r="AJ420" s="601">
        <v>0</v>
      </c>
      <c r="AK420" s="601">
        <v>0</v>
      </c>
      <c r="AL420" s="601">
        <v>0</v>
      </c>
      <c r="AM420" s="601">
        <v>0</v>
      </c>
      <c r="AN420" s="601">
        <v>0</v>
      </c>
      <c r="AO420" s="601">
        <v>0</v>
      </c>
      <c r="AP420" s="601">
        <v>0</v>
      </c>
      <c r="AQ420" s="601">
        <v>0</v>
      </c>
      <c r="AR420" s="601">
        <v>0</v>
      </c>
      <c r="AS420" s="601">
        <v>0</v>
      </c>
      <c r="AT420" s="601">
        <v>0</v>
      </c>
      <c r="AU420" s="601">
        <v>0</v>
      </c>
      <c r="AV420" s="602">
        <v>0</v>
      </c>
      <c r="AW420" s="602">
        <v>0</v>
      </c>
      <c r="AX420" s="602">
        <v>0</v>
      </c>
      <c r="AY420" s="602">
        <v>0</v>
      </c>
      <c r="AZ420" s="602">
        <v>0</v>
      </c>
      <c r="BA420" s="602">
        <v>0</v>
      </c>
      <c r="BB420" s="707">
        <v>0</v>
      </c>
      <c r="BC420" s="602">
        <v>0</v>
      </c>
      <c r="BD420" s="602">
        <v>0</v>
      </c>
      <c r="BE420" s="602">
        <v>0</v>
      </c>
      <c r="BF420" s="602">
        <v>0</v>
      </c>
      <c r="BG420" s="602">
        <v>0</v>
      </c>
      <c r="BH420" s="602">
        <v>0</v>
      </c>
      <c r="BI420" s="602">
        <v>0</v>
      </c>
      <c r="BJ420" s="602">
        <v>0</v>
      </c>
      <c r="BK420" s="602">
        <v>0</v>
      </c>
      <c r="BL420" s="602">
        <v>0</v>
      </c>
      <c r="BM420" s="602">
        <v>0</v>
      </c>
      <c r="BN420" s="602">
        <v>0</v>
      </c>
      <c r="BO420" s="602">
        <v>0</v>
      </c>
      <c r="BP420" s="602">
        <v>0</v>
      </c>
      <c r="BQ420" s="602">
        <v>0</v>
      </c>
      <c r="BR420" s="602">
        <v>0</v>
      </c>
      <c r="BS420" s="602">
        <v>0</v>
      </c>
      <c r="BT420" s="602">
        <v>0</v>
      </c>
      <c r="BU420" s="707">
        <v>0</v>
      </c>
      <c r="BV420" s="602">
        <v>0</v>
      </c>
      <c r="BW420" s="602">
        <v>0</v>
      </c>
      <c r="BX420" s="602">
        <v>0</v>
      </c>
      <c r="BY420" s="602">
        <v>0</v>
      </c>
      <c r="BZ420" s="602">
        <v>0</v>
      </c>
      <c r="CA420" s="602">
        <v>17206.910000000003</v>
      </c>
      <c r="CB420" s="602">
        <v>27452.71</v>
      </c>
      <c r="CC420" s="602">
        <v>0</v>
      </c>
      <c r="CD420" s="602">
        <v>0</v>
      </c>
      <c r="CE420" s="602">
        <v>0</v>
      </c>
      <c r="CF420" s="602">
        <v>0</v>
      </c>
      <c r="CG420" s="602">
        <v>0</v>
      </c>
      <c r="CH420" s="602">
        <v>0</v>
      </c>
      <c r="CI420" s="602">
        <v>0</v>
      </c>
      <c r="CJ420" s="602">
        <v>0</v>
      </c>
      <c r="CK420" s="602">
        <v>0</v>
      </c>
      <c r="CL420" s="602">
        <v>0</v>
      </c>
      <c r="CM420" s="602">
        <v>0</v>
      </c>
      <c r="CN420" s="707">
        <v>0</v>
      </c>
      <c r="CO420" s="602">
        <v>0</v>
      </c>
      <c r="CP420" s="602">
        <v>0</v>
      </c>
      <c r="CQ420" s="602">
        <v>0</v>
      </c>
      <c r="CR420" s="602">
        <v>0</v>
      </c>
      <c r="CS420" s="602">
        <v>0</v>
      </c>
      <c r="CT420" s="602">
        <v>18929.439999999999</v>
      </c>
      <c r="CU420" s="602">
        <v>31044.57</v>
      </c>
      <c r="CV420" s="602">
        <v>0</v>
      </c>
      <c r="CW420" s="602">
        <v>0</v>
      </c>
      <c r="CX420" s="602">
        <v>0</v>
      </c>
      <c r="CY420" s="602">
        <v>0</v>
      </c>
      <c r="CZ420" s="602">
        <v>0</v>
      </c>
    </row>
    <row r="421" spans="1:104" x14ac:dyDescent="0.25">
      <c r="A421" s="183">
        <v>102788</v>
      </c>
      <c r="B421" s="183">
        <v>676143</v>
      </c>
      <c r="C421" s="27">
        <v>1026418</v>
      </c>
      <c r="D421" s="14">
        <v>1386047645</v>
      </c>
      <c r="F421" s="27" t="s">
        <v>1293</v>
      </c>
      <c r="G421" s="12" t="s">
        <v>3344</v>
      </c>
      <c r="H421" s="27" t="s">
        <v>1341</v>
      </c>
      <c r="I421" s="12" t="s">
        <v>429</v>
      </c>
      <c r="J421" s="601">
        <v>23193.3</v>
      </c>
      <c r="K421" s="601">
        <v>23819.3</v>
      </c>
      <c r="L421" s="601">
        <v>25390.560000000001</v>
      </c>
      <c r="M421" s="601">
        <v>25628.440000000002</v>
      </c>
      <c r="N421" s="601">
        <v>25290.399999999998</v>
      </c>
      <c r="O421" s="601">
        <v>25866.32</v>
      </c>
      <c r="P421" s="707">
        <v>24888.29</v>
      </c>
      <c r="Q421" s="601">
        <v>0</v>
      </c>
      <c r="R421" s="601">
        <v>0</v>
      </c>
      <c r="S421" s="601">
        <v>0</v>
      </c>
      <c r="T421" s="601">
        <v>0</v>
      </c>
      <c r="U421" s="601">
        <v>0</v>
      </c>
      <c r="V421" s="601">
        <v>68702.040000000008</v>
      </c>
      <c r="W421" s="601">
        <v>73094.459999999992</v>
      </c>
      <c r="X421" s="601">
        <v>0</v>
      </c>
      <c r="Y421" s="601">
        <v>0</v>
      </c>
      <c r="Z421" s="601">
        <v>0</v>
      </c>
      <c r="AA421" s="601">
        <v>0</v>
      </c>
      <c r="AB421" s="601">
        <v>0</v>
      </c>
      <c r="AC421" s="601">
        <v>10792.24</v>
      </c>
      <c r="AD421" s="601">
        <v>10854.839999999998</v>
      </c>
      <c r="AE421" s="601">
        <v>11656.119999999999</v>
      </c>
      <c r="AF421" s="601">
        <v>11192.880000000001</v>
      </c>
      <c r="AG421" s="601">
        <v>11130.279999999999</v>
      </c>
      <c r="AH421" s="601">
        <v>10873.619999999999</v>
      </c>
      <c r="AI421" s="707">
        <v>10934.38</v>
      </c>
      <c r="AJ421" s="601">
        <v>0</v>
      </c>
      <c r="AK421" s="601">
        <v>0</v>
      </c>
      <c r="AL421" s="601">
        <v>0</v>
      </c>
      <c r="AM421" s="601">
        <v>0</v>
      </c>
      <c r="AN421" s="601">
        <v>0</v>
      </c>
      <c r="AO421" s="601">
        <v>31600.799999999996</v>
      </c>
      <c r="AP421" s="601">
        <v>31602.36</v>
      </c>
      <c r="AQ421" s="601">
        <v>0</v>
      </c>
      <c r="AR421" s="601">
        <v>0</v>
      </c>
      <c r="AS421" s="601">
        <v>0</v>
      </c>
      <c r="AT421" s="601">
        <v>0</v>
      </c>
      <c r="AU421" s="601">
        <v>0</v>
      </c>
      <c r="AV421" s="602">
        <v>0</v>
      </c>
      <c r="AW421" s="602">
        <v>0</v>
      </c>
      <c r="AX421" s="602">
        <v>0</v>
      </c>
      <c r="AY421" s="602">
        <v>0</v>
      </c>
      <c r="AZ421" s="602">
        <v>0</v>
      </c>
      <c r="BA421" s="602">
        <v>0</v>
      </c>
      <c r="BB421" s="707">
        <v>0</v>
      </c>
      <c r="BC421" s="602">
        <v>0</v>
      </c>
      <c r="BD421" s="602">
        <v>0</v>
      </c>
      <c r="BE421" s="602">
        <v>0</v>
      </c>
      <c r="BF421" s="602">
        <v>0</v>
      </c>
      <c r="BG421" s="602">
        <v>0</v>
      </c>
      <c r="BH421" s="602">
        <v>0</v>
      </c>
      <c r="BI421" s="602">
        <v>0</v>
      </c>
      <c r="BJ421" s="602">
        <v>0</v>
      </c>
      <c r="BK421" s="602">
        <v>0</v>
      </c>
      <c r="BL421" s="602">
        <v>0</v>
      </c>
      <c r="BM421" s="602">
        <v>0</v>
      </c>
      <c r="BN421" s="602">
        <v>0</v>
      </c>
      <c r="BO421" s="602">
        <v>0</v>
      </c>
      <c r="BP421" s="602">
        <v>0</v>
      </c>
      <c r="BQ421" s="602">
        <v>0</v>
      </c>
      <c r="BR421" s="602">
        <v>0</v>
      </c>
      <c r="BS421" s="602">
        <v>0</v>
      </c>
      <c r="BT421" s="602">
        <v>0</v>
      </c>
      <c r="BU421" s="707">
        <v>0</v>
      </c>
      <c r="BV421" s="602">
        <v>0</v>
      </c>
      <c r="BW421" s="602">
        <v>0</v>
      </c>
      <c r="BX421" s="602">
        <v>0</v>
      </c>
      <c r="BY421" s="602">
        <v>0</v>
      </c>
      <c r="BZ421" s="602">
        <v>0</v>
      </c>
      <c r="CA421" s="602">
        <v>0</v>
      </c>
      <c r="CB421" s="602">
        <v>0</v>
      </c>
      <c r="CC421" s="602">
        <v>0</v>
      </c>
      <c r="CD421" s="602">
        <v>0</v>
      </c>
      <c r="CE421" s="602">
        <v>0</v>
      </c>
      <c r="CF421" s="602">
        <v>0</v>
      </c>
      <c r="CG421" s="602">
        <v>0</v>
      </c>
      <c r="CH421" s="602">
        <v>0</v>
      </c>
      <c r="CI421" s="602">
        <v>0</v>
      </c>
      <c r="CJ421" s="602">
        <v>0</v>
      </c>
      <c r="CK421" s="602">
        <v>0</v>
      </c>
      <c r="CL421" s="602">
        <v>0</v>
      </c>
      <c r="CM421" s="602">
        <v>0</v>
      </c>
      <c r="CN421" s="707">
        <v>0</v>
      </c>
      <c r="CO421" s="602">
        <v>0</v>
      </c>
      <c r="CP421" s="602">
        <v>0</v>
      </c>
      <c r="CQ421" s="602">
        <v>0</v>
      </c>
      <c r="CR421" s="602">
        <v>0</v>
      </c>
      <c r="CS421" s="602">
        <v>0</v>
      </c>
      <c r="CT421" s="602">
        <v>0</v>
      </c>
      <c r="CU421" s="602">
        <v>0</v>
      </c>
      <c r="CV421" s="602">
        <v>0</v>
      </c>
      <c r="CW421" s="602">
        <v>0</v>
      </c>
      <c r="CX421" s="602">
        <v>0</v>
      </c>
      <c r="CY421" s="602">
        <v>0</v>
      </c>
      <c r="CZ421" s="602">
        <v>0</v>
      </c>
    </row>
    <row r="422" spans="1:104" x14ac:dyDescent="0.25">
      <c r="A422" s="183">
        <v>103091</v>
      </c>
      <c r="B422" s="183">
        <v>676144</v>
      </c>
      <c r="C422" s="27">
        <v>1026671</v>
      </c>
      <c r="D422" s="14">
        <v>1154546836</v>
      </c>
      <c r="F422" s="27" t="s">
        <v>1258</v>
      </c>
      <c r="G422" s="12" t="s">
        <v>444</v>
      </c>
      <c r="H422" s="27" t="s">
        <v>1390</v>
      </c>
      <c r="I422" s="12" t="s">
        <v>445</v>
      </c>
      <c r="J422" s="601">
        <v>21970.05</v>
      </c>
      <c r="K422" s="601">
        <v>22756.45</v>
      </c>
      <c r="L422" s="601">
        <v>23827.920000000002</v>
      </c>
      <c r="M422" s="601">
        <v>23188.969999999998</v>
      </c>
      <c r="N422" s="601">
        <v>23002.199999999997</v>
      </c>
      <c r="O422" s="601">
        <v>22972.71</v>
      </c>
      <c r="P422" s="707">
        <v>22923.280000000002</v>
      </c>
      <c r="Q422" s="601">
        <v>0</v>
      </c>
      <c r="R422" s="601">
        <v>0</v>
      </c>
      <c r="S422" s="601">
        <v>0</v>
      </c>
      <c r="T422" s="601">
        <v>0</v>
      </c>
      <c r="U422" s="601">
        <v>0</v>
      </c>
      <c r="V422" s="601">
        <v>50352.28</v>
      </c>
      <c r="W422" s="601">
        <v>65143.700000000004</v>
      </c>
      <c r="X422" s="601">
        <v>0</v>
      </c>
      <c r="Y422" s="601">
        <v>0</v>
      </c>
      <c r="Z422" s="601">
        <v>0</v>
      </c>
      <c r="AA422" s="601">
        <v>0</v>
      </c>
      <c r="AB422" s="601">
        <v>0</v>
      </c>
      <c r="AC422" s="601">
        <v>0</v>
      </c>
      <c r="AD422" s="601">
        <v>0</v>
      </c>
      <c r="AE422" s="601">
        <v>0</v>
      </c>
      <c r="AF422" s="601">
        <v>0</v>
      </c>
      <c r="AG422" s="601">
        <v>0</v>
      </c>
      <c r="AH422" s="601">
        <v>0</v>
      </c>
      <c r="AI422" s="707">
        <v>0</v>
      </c>
      <c r="AJ422" s="601">
        <v>0</v>
      </c>
      <c r="AK422" s="601">
        <v>0</v>
      </c>
      <c r="AL422" s="601">
        <v>0</v>
      </c>
      <c r="AM422" s="601">
        <v>0</v>
      </c>
      <c r="AN422" s="601">
        <v>0</v>
      </c>
      <c r="AO422" s="601">
        <v>0</v>
      </c>
      <c r="AP422" s="601">
        <v>0</v>
      </c>
      <c r="AQ422" s="601">
        <v>0</v>
      </c>
      <c r="AR422" s="601">
        <v>0</v>
      </c>
      <c r="AS422" s="601">
        <v>0</v>
      </c>
      <c r="AT422" s="601">
        <v>0</v>
      </c>
      <c r="AU422" s="601">
        <v>0</v>
      </c>
      <c r="AV422" s="602">
        <v>0</v>
      </c>
      <c r="AW422" s="602">
        <v>0</v>
      </c>
      <c r="AX422" s="602">
        <v>0</v>
      </c>
      <c r="AY422" s="602">
        <v>0</v>
      </c>
      <c r="AZ422" s="602">
        <v>0</v>
      </c>
      <c r="BA422" s="602">
        <v>0</v>
      </c>
      <c r="BB422" s="707">
        <v>0</v>
      </c>
      <c r="BC422" s="602">
        <v>0</v>
      </c>
      <c r="BD422" s="602">
        <v>0</v>
      </c>
      <c r="BE422" s="602">
        <v>0</v>
      </c>
      <c r="BF422" s="602">
        <v>0</v>
      </c>
      <c r="BG422" s="602">
        <v>0</v>
      </c>
      <c r="BH422" s="602">
        <v>0</v>
      </c>
      <c r="BI422" s="602">
        <v>0</v>
      </c>
      <c r="BJ422" s="602">
        <v>0</v>
      </c>
      <c r="BK422" s="602">
        <v>0</v>
      </c>
      <c r="BL422" s="602">
        <v>0</v>
      </c>
      <c r="BM422" s="602">
        <v>0</v>
      </c>
      <c r="BN422" s="602">
        <v>0</v>
      </c>
      <c r="BO422" s="602">
        <v>24476.7</v>
      </c>
      <c r="BP422" s="602">
        <v>25135.31</v>
      </c>
      <c r="BQ422" s="602">
        <v>26894.880000000001</v>
      </c>
      <c r="BR422" s="602">
        <v>26767.090000000004</v>
      </c>
      <c r="BS422" s="602">
        <v>26708.11</v>
      </c>
      <c r="BT422" s="602">
        <v>26354.230000000003</v>
      </c>
      <c r="BU422" s="707">
        <v>26203.34</v>
      </c>
      <c r="BV422" s="602">
        <v>0</v>
      </c>
      <c r="BW422" s="602">
        <v>0</v>
      </c>
      <c r="BX422" s="602">
        <v>0</v>
      </c>
      <c r="BY422" s="602">
        <v>0</v>
      </c>
      <c r="BZ422" s="602">
        <v>0</v>
      </c>
      <c r="CA422" s="602">
        <v>56193.26</v>
      </c>
      <c r="CB422" s="602">
        <v>75131.709999999992</v>
      </c>
      <c r="CC422" s="602">
        <v>0</v>
      </c>
      <c r="CD422" s="602">
        <v>0</v>
      </c>
      <c r="CE422" s="602">
        <v>0</v>
      </c>
      <c r="CF422" s="602">
        <v>0</v>
      </c>
      <c r="CG422" s="602">
        <v>0</v>
      </c>
      <c r="CH422" s="602">
        <v>0</v>
      </c>
      <c r="CI422" s="602">
        <v>0</v>
      </c>
      <c r="CJ422" s="602">
        <v>0</v>
      </c>
      <c r="CK422" s="602">
        <v>0</v>
      </c>
      <c r="CL422" s="602">
        <v>0</v>
      </c>
      <c r="CM422" s="602">
        <v>0</v>
      </c>
      <c r="CN422" s="707">
        <v>0</v>
      </c>
      <c r="CO422" s="602">
        <v>0</v>
      </c>
      <c r="CP422" s="602">
        <v>0</v>
      </c>
      <c r="CQ422" s="602">
        <v>0</v>
      </c>
      <c r="CR422" s="602">
        <v>0</v>
      </c>
      <c r="CS422" s="602">
        <v>0</v>
      </c>
      <c r="CT422" s="602">
        <v>0</v>
      </c>
      <c r="CU422" s="602">
        <v>0</v>
      </c>
      <c r="CV422" s="602">
        <v>0</v>
      </c>
      <c r="CW422" s="602">
        <v>0</v>
      </c>
      <c r="CX422" s="602">
        <v>0</v>
      </c>
      <c r="CY422" s="602">
        <v>0</v>
      </c>
      <c r="CZ422" s="602">
        <v>0</v>
      </c>
    </row>
    <row r="423" spans="1:104" x14ac:dyDescent="0.25">
      <c r="A423" s="183">
        <v>103103</v>
      </c>
      <c r="B423" s="183">
        <v>676145</v>
      </c>
      <c r="C423" s="27">
        <v>1026699</v>
      </c>
      <c r="D423" s="14">
        <v>1225426620</v>
      </c>
      <c r="F423" s="27" t="s">
        <v>1293</v>
      </c>
      <c r="G423" s="12" t="s">
        <v>138</v>
      </c>
      <c r="H423" s="27" t="s">
        <v>1316</v>
      </c>
      <c r="I423" s="12" t="s">
        <v>139</v>
      </c>
      <c r="J423" s="601">
        <v>43237.35</v>
      </c>
      <c r="K423" s="601">
        <v>44404.35</v>
      </c>
      <c r="L423" s="601">
        <v>47333.52</v>
      </c>
      <c r="M423" s="601">
        <v>47776.98</v>
      </c>
      <c r="N423" s="601">
        <v>47146.799999999996</v>
      </c>
      <c r="O423" s="601">
        <v>48220.439999999995</v>
      </c>
      <c r="P423" s="707">
        <v>46375.21</v>
      </c>
      <c r="Q423" s="601">
        <v>0</v>
      </c>
      <c r="R423" s="601">
        <v>0</v>
      </c>
      <c r="S423" s="601">
        <v>0</v>
      </c>
      <c r="T423" s="601">
        <v>0</v>
      </c>
      <c r="U423" s="601">
        <v>0</v>
      </c>
      <c r="V423" s="601">
        <v>99698.92</v>
      </c>
      <c r="W423" s="601">
        <v>106201.76</v>
      </c>
      <c r="X423" s="601">
        <v>0</v>
      </c>
      <c r="Y423" s="601">
        <v>0</v>
      </c>
      <c r="Z423" s="601">
        <v>0</v>
      </c>
      <c r="AA423" s="601">
        <v>0</v>
      </c>
      <c r="AB423" s="601">
        <v>0</v>
      </c>
      <c r="AC423" s="601">
        <v>20119.079999999998</v>
      </c>
      <c r="AD423" s="601">
        <v>20235.78</v>
      </c>
      <c r="AE423" s="601">
        <v>21729.54</v>
      </c>
      <c r="AF423" s="601">
        <v>20865.96</v>
      </c>
      <c r="AG423" s="601">
        <v>20749.260000000002</v>
      </c>
      <c r="AH423" s="601">
        <v>20270.789999999997</v>
      </c>
      <c r="AI423" s="707">
        <v>20374.530000000002</v>
      </c>
      <c r="AJ423" s="601">
        <v>0</v>
      </c>
      <c r="AK423" s="601">
        <v>0</v>
      </c>
      <c r="AL423" s="601">
        <v>0</v>
      </c>
      <c r="AM423" s="601">
        <v>0</v>
      </c>
      <c r="AN423" s="601">
        <v>0</v>
      </c>
      <c r="AO423" s="601">
        <v>45858.400000000001</v>
      </c>
      <c r="AP423" s="601">
        <v>45916.939999999995</v>
      </c>
      <c r="AQ423" s="601">
        <v>0</v>
      </c>
      <c r="AR423" s="601">
        <v>0</v>
      </c>
      <c r="AS423" s="601">
        <v>0</v>
      </c>
      <c r="AT423" s="601">
        <v>0</v>
      </c>
      <c r="AU423" s="601">
        <v>0</v>
      </c>
      <c r="AV423" s="602">
        <v>0</v>
      </c>
      <c r="AW423" s="602">
        <v>0</v>
      </c>
      <c r="AX423" s="602">
        <v>0</v>
      </c>
      <c r="AY423" s="602">
        <v>0</v>
      </c>
      <c r="AZ423" s="602">
        <v>0</v>
      </c>
      <c r="BA423" s="602">
        <v>0</v>
      </c>
      <c r="BB423" s="707">
        <v>0</v>
      </c>
      <c r="BC423" s="602">
        <v>0</v>
      </c>
      <c r="BD423" s="602">
        <v>0</v>
      </c>
      <c r="BE423" s="602">
        <v>0</v>
      </c>
      <c r="BF423" s="602">
        <v>0</v>
      </c>
      <c r="BG423" s="602">
        <v>0</v>
      </c>
      <c r="BH423" s="602">
        <v>0</v>
      </c>
      <c r="BI423" s="602">
        <v>0</v>
      </c>
      <c r="BJ423" s="602">
        <v>0</v>
      </c>
      <c r="BK423" s="602">
        <v>0</v>
      </c>
      <c r="BL423" s="602">
        <v>0</v>
      </c>
      <c r="BM423" s="602">
        <v>0</v>
      </c>
      <c r="BN423" s="602">
        <v>0</v>
      </c>
      <c r="BO423" s="602">
        <v>0</v>
      </c>
      <c r="BP423" s="602">
        <v>0</v>
      </c>
      <c r="BQ423" s="602">
        <v>0</v>
      </c>
      <c r="BR423" s="602">
        <v>0</v>
      </c>
      <c r="BS423" s="602">
        <v>0</v>
      </c>
      <c r="BT423" s="602">
        <v>0</v>
      </c>
      <c r="BU423" s="707">
        <v>0</v>
      </c>
      <c r="BV423" s="602">
        <v>0</v>
      </c>
      <c r="BW423" s="602">
        <v>0</v>
      </c>
      <c r="BX423" s="602">
        <v>0</v>
      </c>
      <c r="BY423" s="602">
        <v>0</v>
      </c>
      <c r="BZ423" s="602">
        <v>0</v>
      </c>
      <c r="CA423" s="602">
        <v>0</v>
      </c>
      <c r="CB423" s="602">
        <v>0</v>
      </c>
      <c r="CC423" s="602">
        <v>0</v>
      </c>
      <c r="CD423" s="602">
        <v>0</v>
      </c>
      <c r="CE423" s="602">
        <v>0</v>
      </c>
      <c r="CF423" s="602">
        <v>0</v>
      </c>
      <c r="CG423" s="602">
        <v>0</v>
      </c>
      <c r="CH423" s="602">
        <v>0</v>
      </c>
      <c r="CI423" s="602">
        <v>0</v>
      </c>
      <c r="CJ423" s="602">
        <v>0</v>
      </c>
      <c r="CK423" s="602">
        <v>0</v>
      </c>
      <c r="CL423" s="602">
        <v>0</v>
      </c>
      <c r="CM423" s="602">
        <v>0</v>
      </c>
      <c r="CN423" s="707">
        <v>0</v>
      </c>
      <c r="CO423" s="602">
        <v>0</v>
      </c>
      <c r="CP423" s="602">
        <v>0</v>
      </c>
      <c r="CQ423" s="602">
        <v>0</v>
      </c>
      <c r="CR423" s="602">
        <v>0</v>
      </c>
      <c r="CS423" s="602">
        <v>0</v>
      </c>
      <c r="CT423" s="602">
        <v>0</v>
      </c>
      <c r="CU423" s="602">
        <v>0</v>
      </c>
      <c r="CV423" s="602">
        <v>0</v>
      </c>
      <c r="CW423" s="602">
        <v>0</v>
      </c>
      <c r="CX423" s="602">
        <v>0</v>
      </c>
      <c r="CY423" s="602">
        <v>0</v>
      </c>
      <c r="CZ423" s="602">
        <v>0</v>
      </c>
    </row>
    <row r="424" spans="1:104" x14ac:dyDescent="0.25">
      <c r="A424" s="183">
        <v>102783</v>
      </c>
      <c r="B424" s="183">
        <v>676146</v>
      </c>
      <c r="C424" s="27">
        <v>1026687</v>
      </c>
      <c r="D424" s="14">
        <v>1407879315</v>
      </c>
      <c r="F424" s="27" t="s">
        <v>1298</v>
      </c>
      <c r="G424" s="12" t="s">
        <v>426</v>
      </c>
      <c r="H424" s="27" t="s">
        <v>1329</v>
      </c>
      <c r="I424" s="12" t="s">
        <v>427</v>
      </c>
      <c r="J424" s="601">
        <v>0</v>
      </c>
      <c r="K424" s="601">
        <v>0</v>
      </c>
      <c r="L424" s="601">
        <v>0</v>
      </c>
      <c r="M424" s="601">
        <v>0</v>
      </c>
      <c r="N424" s="601">
        <v>0</v>
      </c>
      <c r="O424" s="601">
        <v>0</v>
      </c>
      <c r="P424" s="707">
        <v>0</v>
      </c>
      <c r="Q424" s="601">
        <v>0</v>
      </c>
      <c r="R424" s="601">
        <v>0</v>
      </c>
      <c r="S424" s="601">
        <v>0</v>
      </c>
      <c r="T424" s="601">
        <v>0</v>
      </c>
      <c r="U424" s="601">
        <v>0</v>
      </c>
      <c r="V424" s="601">
        <v>0</v>
      </c>
      <c r="W424" s="601">
        <v>0</v>
      </c>
      <c r="X424" s="601">
        <v>0</v>
      </c>
      <c r="Y424" s="601">
        <v>0</v>
      </c>
      <c r="Z424" s="601">
        <v>0</v>
      </c>
      <c r="AA424" s="601">
        <v>0</v>
      </c>
      <c r="AB424" s="601">
        <v>0</v>
      </c>
      <c r="AC424" s="601">
        <v>0</v>
      </c>
      <c r="AD424" s="601">
        <v>0</v>
      </c>
      <c r="AE424" s="601">
        <v>0</v>
      </c>
      <c r="AF424" s="601">
        <v>0</v>
      </c>
      <c r="AG424" s="601">
        <v>0</v>
      </c>
      <c r="AH424" s="601">
        <v>0</v>
      </c>
      <c r="AI424" s="707">
        <v>0</v>
      </c>
      <c r="AJ424" s="601">
        <v>0</v>
      </c>
      <c r="AK424" s="601">
        <v>0</v>
      </c>
      <c r="AL424" s="601">
        <v>0</v>
      </c>
      <c r="AM424" s="601">
        <v>0</v>
      </c>
      <c r="AN424" s="601">
        <v>0</v>
      </c>
      <c r="AO424" s="601">
        <v>0</v>
      </c>
      <c r="AP424" s="601">
        <v>0</v>
      </c>
      <c r="AQ424" s="601">
        <v>0</v>
      </c>
      <c r="AR424" s="601">
        <v>0</v>
      </c>
      <c r="AS424" s="601">
        <v>0</v>
      </c>
      <c r="AT424" s="601">
        <v>0</v>
      </c>
      <c r="AU424" s="601">
        <v>0</v>
      </c>
      <c r="AV424" s="602">
        <v>18093.740000000002</v>
      </c>
      <c r="AW424" s="602">
        <v>18737.45</v>
      </c>
      <c r="AX424" s="602">
        <v>20339.240000000002</v>
      </c>
      <c r="AY424" s="602">
        <v>20414.09</v>
      </c>
      <c r="AZ424" s="602">
        <v>20079.760000000002</v>
      </c>
      <c r="BA424" s="602">
        <v>19545.830000000002</v>
      </c>
      <c r="BB424" s="707">
        <v>20217.09</v>
      </c>
      <c r="BC424" s="602">
        <v>0</v>
      </c>
      <c r="BD424" s="602">
        <v>0</v>
      </c>
      <c r="BE424" s="602">
        <v>0</v>
      </c>
      <c r="BF424" s="602">
        <v>0</v>
      </c>
      <c r="BG424" s="602">
        <v>0</v>
      </c>
      <c r="BH424" s="602">
        <v>54306.180000000008</v>
      </c>
      <c r="BI424" s="602">
        <v>57259.560000000005</v>
      </c>
      <c r="BJ424" s="602">
        <v>0</v>
      </c>
      <c r="BK424" s="602">
        <v>0</v>
      </c>
      <c r="BL424" s="602">
        <v>0</v>
      </c>
      <c r="BM424" s="602">
        <v>0</v>
      </c>
      <c r="BN424" s="602">
        <v>0</v>
      </c>
      <c r="BO424" s="602">
        <v>11232.49</v>
      </c>
      <c r="BP424" s="602">
        <v>11357.24</v>
      </c>
      <c r="BQ424" s="602">
        <v>12874.2</v>
      </c>
      <c r="BR424" s="602">
        <v>12739.470000000001</v>
      </c>
      <c r="BS424" s="602">
        <v>12479.990000000002</v>
      </c>
      <c r="BT424" s="602">
        <v>11961.03</v>
      </c>
      <c r="BU424" s="707">
        <v>12100.4</v>
      </c>
      <c r="BV424" s="602">
        <v>0</v>
      </c>
      <c r="BW424" s="602">
        <v>0</v>
      </c>
      <c r="BX424" s="602">
        <v>0</v>
      </c>
      <c r="BY424" s="602">
        <v>0</v>
      </c>
      <c r="BZ424" s="602">
        <v>0</v>
      </c>
      <c r="CA424" s="602">
        <v>33687.179999999993</v>
      </c>
      <c r="CB424" s="602">
        <v>35459.199999999997</v>
      </c>
      <c r="CC424" s="602">
        <v>0</v>
      </c>
      <c r="CD424" s="602">
        <v>0</v>
      </c>
      <c r="CE424" s="602">
        <v>0</v>
      </c>
      <c r="CF424" s="602">
        <v>0</v>
      </c>
      <c r="CG424" s="602">
        <v>0</v>
      </c>
      <c r="CH424" s="602">
        <v>0</v>
      </c>
      <c r="CI424" s="602">
        <v>0</v>
      </c>
      <c r="CJ424" s="602">
        <v>0</v>
      </c>
      <c r="CK424" s="602">
        <v>0</v>
      </c>
      <c r="CL424" s="602">
        <v>0</v>
      </c>
      <c r="CM424" s="602">
        <v>0</v>
      </c>
      <c r="CN424" s="707">
        <v>0</v>
      </c>
      <c r="CO424" s="602">
        <v>0</v>
      </c>
      <c r="CP424" s="602">
        <v>0</v>
      </c>
      <c r="CQ424" s="602">
        <v>0</v>
      </c>
      <c r="CR424" s="602">
        <v>0</v>
      </c>
      <c r="CS424" s="602">
        <v>0</v>
      </c>
      <c r="CT424" s="602">
        <v>0</v>
      </c>
      <c r="CU424" s="602">
        <v>0</v>
      </c>
      <c r="CV424" s="602">
        <v>0</v>
      </c>
      <c r="CW424" s="602">
        <v>0</v>
      </c>
      <c r="CX424" s="602">
        <v>0</v>
      </c>
      <c r="CY424" s="602">
        <v>0</v>
      </c>
      <c r="CZ424" s="602">
        <v>0</v>
      </c>
    </row>
    <row r="425" spans="1:104" x14ac:dyDescent="0.25">
      <c r="A425" s="183">
        <v>4328</v>
      </c>
      <c r="B425" s="183">
        <v>676148</v>
      </c>
      <c r="C425" s="27">
        <v>1026267</v>
      </c>
      <c r="D425" s="14">
        <v>1760503106</v>
      </c>
      <c r="F425" s="27" t="s">
        <v>1293</v>
      </c>
      <c r="G425" s="12" t="s">
        <v>196</v>
      </c>
      <c r="H425" s="27" t="s">
        <v>1401</v>
      </c>
      <c r="I425" s="12" t="s">
        <v>197</v>
      </c>
      <c r="J425" s="601">
        <v>14931.150000000001</v>
      </c>
      <c r="K425" s="601">
        <v>15334.150000000001</v>
      </c>
      <c r="L425" s="601">
        <v>16345.68</v>
      </c>
      <c r="M425" s="601">
        <v>16498.82</v>
      </c>
      <c r="N425" s="601">
        <v>16281.2</v>
      </c>
      <c r="O425" s="601">
        <v>16651.96</v>
      </c>
      <c r="P425" s="707">
        <v>15987.810000000001</v>
      </c>
      <c r="Q425" s="601">
        <v>0</v>
      </c>
      <c r="R425" s="601">
        <v>0</v>
      </c>
      <c r="S425" s="601">
        <v>0</v>
      </c>
      <c r="T425" s="601">
        <v>0</v>
      </c>
      <c r="U425" s="601">
        <v>0</v>
      </c>
      <c r="V425" s="601">
        <v>34582.340000000004</v>
      </c>
      <c r="W425" s="601">
        <v>46872.61</v>
      </c>
      <c r="X425" s="601">
        <v>0</v>
      </c>
      <c r="Y425" s="601">
        <v>0</v>
      </c>
      <c r="Z425" s="601">
        <v>0</v>
      </c>
      <c r="AA425" s="601">
        <v>0</v>
      </c>
      <c r="AB425" s="601">
        <v>0</v>
      </c>
      <c r="AC425" s="601">
        <v>6947.72</v>
      </c>
      <c r="AD425" s="601">
        <v>6988.02</v>
      </c>
      <c r="AE425" s="601">
        <v>7503.8600000000006</v>
      </c>
      <c r="AF425" s="601">
        <v>7205.64</v>
      </c>
      <c r="AG425" s="601">
        <v>7165.34</v>
      </c>
      <c r="AH425" s="601">
        <v>7000.1100000000006</v>
      </c>
      <c r="AI425" s="707">
        <v>7024.25</v>
      </c>
      <c r="AJ425" s="601">
        <v>0</v>
      </c>
      <c r="AK425" s="601">
        <v>0</v>
      </c>
      <c r="AL425" s="601">
        <v>0</v>
      </c>
      <c r="AM425" s="601">
        <v>0</v>
      </c>
      <c r="AN425" s="601">
        <v>0</v>
      </c>
      <c r="AO425" s="601">
        <v>15906.800000000001</v>
      </c>
      <c r="AP425" s="601">
        <v>20316.460000000003</v>
      </c>
      <c r="AQ425" s="601">
        <v>0</v>
      </c>
      <c r="AR425" s="601">
        <v>0</v>
      </c>
      <c r="AS425" s="601">
        <v>0</v>
      </c>
      <c r="AT425" s="601">
        <v>0</v>
      </c>
      <c r="AU425" s="601">
        <v>0</v>
      </c>
      <c r="AV425" s="602">
        <v>0</v>
      </c>
      <c r="AW425" s="602">
        <v>0</v>
      </c>
      <c r="AX425" s="602">
        <v>0</v>
      </c>
      <c r="AY425" s="602">
        <v>0</v>
      </c>
      <c r="AZ425" s="602">
        <v>0</v>
      </c>
      <c r="BA425" s="602">
        <v>0</v>
      </c>
      <c r="BB425" s="707">
        <v>0</v>
      </c>
      <c r="BC425" s="602">
        <v>0</v>
      </c>
      <c r="BD425" s="602">
        <v>0</v>
      </c>
      <c r="BE425" s="602">
        <v>0</v>
      </c>
      <c r="BF425" s="602">
        <v>0</v>
      </c>
      <c r="BG425" s="602">
        <v>0</v>
      </c>
      <c r="BH425" s="602">
        <v>0</v>
      </c>
      <c r="BI425" s="602">
        <v>0</v>
      </c>
      <c r="BJ425" s="602">
        <v>0</v>
      </c>
      <c r="BK425" s="602">
        <v>0</v>
      </c>
      <c r="BL425" s="602">
        <v>0</v>
      </c>
      <c r="BM425" s="602">
        <v>0</v>
      </c>
      <c r="BN425" s="602">
        <v>0</v>
      </c>
      <c r="BO425" s="602">
        <v>0</v>
      </c>
      <c r="BP425" s="602">
        <v>0</v>
      </c>
      <c r="BQ425" s="602">
        <v>0</v>
      </c>
      <c r="BR425" s="602">
        <v>0</v>
      </c>
      <c r="BS425" s="602">
        <v>0</v>
      </c>
      <c r="BT425" s="602">
        <v>0</v>
      </c>
      <c r="BU425" s="707">
        <v>0</v>
      </c>
      <c r="BV425" s="602">
        <v>0</v>
      </c>
      <c r="BW425" s="602">
        <v>0</v>
      </c>
      <c r="BX425" s="602">
        <v>0</v>
      </c>
      <c r="BY425" s="602">
        <v>0</v>
      </c>
      <c r="BZ425" s="602">
        <v>0</v>
      </c>
      <c r="CA425" s="602">
        <v>0</v>
      </c>
      <c r="CB425" s="602">
        <v>0</v>
      </c>
      <c r="CC425" s="602">
        <v>0</v>
      </c>
      <c r="CD425" s="602">
        <v>0</v>
      </c>
      <c r="CE425" s="602">
        <v>0</v>
      </c>
      <c r="CF425" s="602">
        <v>0</v>
      </c>
      <c r="CG425" s="602">
        <v>0</v>
      </c>
      <c r="CH425" s="602">
        <v>0</v>
      </c>
      <c r="CI425" s="602">
        <v>0</v>
      </c>
      <c r="CJ425" s="602">
        <v>0</v>
      </c>
      <c r="CK425" s="602">
        <v>0</v>
      </c>
      <c r="CL425" s="602">
        <v>0</v>
      </c>
      <c r="CM425" s="602">
        <v>0</v>
      </c>
      <c r="CN425" s="707">
        <v>0</v>
      </c>
      <c r="CO425" s="602">
        <v>0</v>
      </c>
      <c r="CP425" s="602">
        <v>0</v>
      </c>
      <c r="CQ425" s="602">
        <v>0</v>
      </c>
      <c r="CR425" s="602">
        <v>0</v>
      </c>
      <c r="CS425" s="602">
        <v>0</v>
      </c>
      <c r="CT425" s="602">
        <v>0</v>
      </c>
      <c r="CU425" s="602">
        <v>0</v>
      </c>
      <c r="CV425" s="602">
        <v>0</v>
      </c>
      <c r="CW425" s="602">
        <v>0</v>
      </c>
      <c r="CX425" s="602">
        <v>0</v>
      </c>
      <c r="CY425" s="602">
        <v>0</v>
      </c>
      <c r="CZ425" s="602">
        <v>0</v>
      </c>
    </row>
    <row r="426" spans="1:104" x14ac:dyDescent="0.25">
      <c r="A426" s="183">
        <v>103086</v>
      </c>
      <c r="B426" s="183">
        <v>676155</v>
      </c>
      <c r="C426" s="27">
        <v>1015147</v>
      </c>
      <c r="D426" s="14">
        <v>1912125683</v>
      </c>
      <c r="F426" s="27" t="s">
        <v>1279</v>
      </c>
      <c r="G426" s="12" t="s">
        <v>442</v>
      </c>
      <c r="H426" s="27" t="s">
        <v>1371</v>
      </c>
      <c r="I426" s="12" t="s">
        <v>443</v>
      </c>
      <c r="J426" s="601">
        <v>18211.88</v>
      </c>
      <c r="K426" s="601">
        <v>17833.110000000004</v>
      </c>
      <c r="L426" s="601">
        <v>20113.460000000003</v>
      </c>
      <c r="M426" s="601">
        <v>20708.670000000002</v>
      </c>
      <c r="N426" s="601">
        <v>19595.550000000003</v>
      </c>
      <c r="O426" s="601">
        <v>20229.410000000003</v>
      </c>
      <c r="P426" s="707">
        <v>19232.920000000002</v>
      </c>
      <c r="Q426" s="601">
        <v>0</v>
      </c>
      <c r="R426" s="601">
        <v>0</v>
      </c>
      <c r="S426" s="601">
        <v>0</v>
      </c>
      <c r="T426" s="601">
        <v>0</v>
      </c>
      <c r="U426" s="601">
        <v>0</v>
      </c>
      <c r="V426" s="601">
        <v>41192.549999999996</v>
      </c>
      <c r="W426" s="601">
        <v>56564.59</v>
      </c>
      <c r="X426" s="601">
        <v>0</v>
      </c>
      <c r="Y426" s="601">
        <v>0</v>
      </c>
      <c r="Z426" s="601">
        <v>0</v>
      </c>
      <c r="AA426" s="601">
        <v>0</v>
      </c>
      <c r="AB426" s="601">
        <v>0</v>
      </c>
      <c r="AC426" s="601">
        <v>0</v>
      </c>
      <c r="AD426" s="601">
        <v>0</v>
      </c>
      <c r="AE426" s="601">
        <v>0</v>
      </c>
      <c r="AF426" s="601">
        <v>0</v>
      </c>
      <c r="AG426" s="601">
        <v>0</v>
      </c>
      <c r="AH426" s="601">
        <v>0</v>
      </c>
      <c r="AI426" s="707">
        <v>0</v>
      </c>
      <c r="AJ426" s="601">
        <v>0</v>
      </c>
      <c r="AK426" s="601">
        <v>0</v>
      </c>
      <c r="AL426" s="601">
        <v>0</v>
      </c>
      <c r="AM426" s="601">
        <v>0</v>
      </c>
      <c r="AN426" s="601">
        <v>0</v>
      </c>
      <c r="AO426" s="601">
        <v>0</v>
      </c>
      <c r="AP426" s="601">
        <v>0</v>
      </c>
      <c r="AQ426" s="601">
        <v>0</v>
      </c>
      <c r="AR426" s="601">
        <v>0</v>
      </c>
      <c r="AS426" s="601">
        <v>0</v>
      </c>
      <c r="AT426" s="601">
        <v>0</v>
      </c>
      <c r="AU426" s="601">
        <v>0</v>
      </c>
      <c r="AV426" s="602">
        <v>11664.570000000002</v>
      </c>
      <c r="AW426" s="602">
        <v>11270.34</v>
      </c>
      <c r="AX426" s="602">
        <v>12808.61</v>
      </c>
      <c r="AY426" s="602">
        <v>12909.100000000002</v>
      </c>
      <c r="AZ426" s="602">
        <v>12391.19</v>
      </c>
      <c r="BA426" s="602">
        <v>11850.09</v>
      </c>
      <c r="BB426" s="707">
        <v>11820.43</v>
      </c>
      <c r="BC426" s="602">
        <v>0</v>
      </c>
      <c r="BD426" s="602">
        <v>0</v>
      </c>
      <c r="BE426" s="602">
        <v>0</v>
      </c>
      <c r="BF426" s="602">
        <v>0</v>
      </c>
      <c r="BG426" s="602">
        <v>0</v>
      </c>
      <c r="BH426" s="602">
        <v>26218.079999999998</v>
      </c>
      <c r="BI426" s="602">
        <v>34808</v>
      </c>
      <c r="BJ426" s="602">
        <v>0</v>
      </c>
      <c r="BK426" s="602">
        <v>0</v>
      </c>
      <c r="BL426" s="602">
        <v>0</v>
      </c>
      <c r="BM426" s="602">
        <v>0</v>
      </c>
      <c r="BN426" s="602">
        <v>0</v>
      </c>
      <c r="BO426" s="602">
        <v>0</v>
      </c>
      <c r="BP426" s="602">
        <v>0</v>
      </c>
      <c r="BQ426" s="602">
        <v>0</v>
      </c>
      <c r="BR426" s="602">
        <v>0</v>
      </c>
      <c r="BS426" s="602">
        <v>0</v>
      </c>
      <c r="BT426" s="602">
        <v>0</v>
      </c>
      <c r="BU426" s="707">
        <v>0</v>
      </c>
      <c r="BV426" s="602">
        <v>0</v>
      </c>
      <c r="BW426" s="602">
        <v>0</v>
      </c>
      <c r="BX426" s="602">
        <v>0</v>
      </c>
      <c r="BY426" s="602">
        <v>0</v>
      </c>
      <c r="BZ426" s="602">
        <v>0</v>
      </c>
      <c r="CA426" s="602">
        <v>0</v>
      </c>
      <c r="CB426" s="602">
        <v>0</v>
      </c>
      <c r="CC426" s="602">
        <v>0</v>
      </c>
      <c r="CD426" s="602">
        <v>0</v>
      </c>
      <c r="CE426" s="602">
        <v>0</v>
      </c>
      <c r="CF426" s="602">
        <v>0</v>
      </c>
      <c r="CG426" s="602">
        <v>0</v>
      </c>
      <c r="CH426" s="602">
        <v>25478.080000000002</v>
      </c>
      <c r="CI426" s="602">
        <v>26034.639999999999</v>
      </c>
      <c r="CJ426" s="602">
        <v>29381.73</v>
      </c>
      <c r="CK426" s="602">
        <v>29544.06</v>
      </c>
      <c r="CL426" s="602">
        <v>29103.45</v>
      </c>
      <c r="CM426" s="602">
        <v>29049.34</v>
      </c>
      <c r="CN426" s="707">
        <v>28382.399999999998</v>
      </c>
      <c r="CO426" s="602">
        <v>0</v>
      </c>
      <c r="CP426" s="602">
        <v>0</v>
      </c>
      <c r="CQ426" s="602">
        <v>0</v>
      </c>
      <c r="CR426" s="602">
        <v>0</v>
      </c>
      <c r="CS426" s="602">
        <v>0</v>
      </c>
      <c r="CT426" s="602">
        <v>59336.549999999996</v>
      </c>
      <c r="CU426" s="602">
        <v>81930.449999999983</v>
      </c>
      <c r="CV426" s="602">
        <v>0</v>
      </c>
      <c r="CW426" s="602">
        <v>0</v>
      </c>
      <c r="CX426" s="602">
        <v>0</v>
      </c>
      <c r="CY426" s="602">
        <v>0</v>
      </c>
      <c r="CZ426" s="602">
        <v>0</v>
      </c>
    </row>
    <row r="427" spans="1:104" x14ac:dyDescent="0.25">
      <c r="A427" s="183">
        <v>103093</v>
      </c>
      <c r="B427" s="183">
        <v>676156</v>
      </c>
      <c r="C427" s="27">
        <v>1015050</v>
      </c>
      <c r="D427" s="14">
        <v>1083836357</v>
      </c>
      <c r="F427" s="27" t="s">
        <v>1298</v>
      </c>
      <c r="G427" s="12" t="s">
        <v>446</v>
      </c>
      <c r="H427" s="27" t="s">
        <v>1317</v>
      </c>
      <c r="I427" s="12" t="s">
        <v>447</v>
      </c>
      <c r="J427" s="601">
        <v>0</v>
      </c>
      <c r="K427" s="601">
        <v>0</v>
      </c>
      <c r="L427" s="601">
        <v>0</v>
      </c>
      <c r="M427" s="601">
        <v>0</v>
      </c>
      <c r="N427" s="601">
        <v>0</v>
      </c>
      <c r="O427" s="601">
        <v>0</v>
      </c>
      <c r="P427" s="707">
        <v>0</v>
      </c>
      <c r="Q427" s="601">
        <v>0</v>
      </c>
      <c r="R427" s="601">
        <v>0</v>
      </c>
      <c r="S427" s="601">
        <v>0</v>
      </c>
      <c r="T427" s="601">
        <v>0</v>
      </c>
      <c r="U427" s="601">
        <v>0</v>
      </c>
      <c r="V427" s="601">
        <v>0</v>
      </c>
      <c r="W427" s="601">
        <v>0</v>
      </c>
      <c r="X427" s="601">
        <v>0</v>
      </c>
      <c r="Y427" s="601">
        <v>0</v>
      </c>
      <c r="Z427" s="601">
        <v>0</v>
      </c>
      <c r="AA427" s="601">
        <v>0</v>
      </c>
      <c r="AB427" s="601">
        <v>0</v>
      </c>
      <c r="AC427" s="601">
        <v>0</v>
      </c>
      <c r="AD427" s="601">
        <v>0</v>
      </c>
      <c r="AE427" s="601">
        <v>0</v>
      </c>
      <c r="AF427" s="601">
        <v>0</v>
      </c>
      <c r="AG427" s="601">
        <v>0</v>
      </c>
      <c r="AH427" s="601">
        <v>0</v>
      </c>
      <c r="AI427" s="707">
        <v>0</v>
      </c>
      <c r="AJ427" s="601">
        <v>0</v>
      </c>
      <c r="AK427" s="601">
        <v>0</v>
      </c>
      <c r="AL427" s="601">
        <v>0</v>
      </c>
      <c r="AM427" s="601">
        <v>0</v>
      </c>
      <c r="AN427" s="601">
        <v>0</v>
      </c>
      <c r="AO427" s="601">
        <v>0</v>
      </c>
      <c r="AP427" s="601">
        <v>0</v>
      </c>
      <c r="AQ427" s="601">
        <v>0</v>
      </c>
      <c r="AR427" s="601">
        <v>0</v>
      </c>
      <c r="AS427" s="601">
        <v>0</v>
      </c>
      <c r="AT427" s="601">
        <v>0</v>
      </c>
      <c r="AU427" s="601">
        <v>0</v>
      </c>
      <c r="AV427" s="602">
        <v>7759.64</v>
      </c>
      <c r="AW427" s="602">
        <v>8035.7</v>
      </c>
      <c r="AX427" s="602">
        <v>8722.6400000000012</v>
      </c>
      <c r="AY427" s="602">
        <v>8754.74</v>
      </c>
      <c r="AZ427" s="602">
        <v>8611.36</v>
      </c>
      <c r="BA427" s="602">
        <v>8382.380000000001</v>
      </c>
      <c r="BB427" s="707">
        <v>8675.41</v>
      </c>
      <c r="BC427" s="602">
        <v>0</v>
      </c>
      <c r="BD427" s="602">
        <v>0</v>
      </c>
      <c r="BE427" s="602">
        <v>0</v>
      </c>
      <c r="BF427" s="602">
        <v>0</v>
      </c>
      <c r="BG427" s="602">
        <v>0</v>
      </c>
      <c r="BH427" s="602">
        <v>23372.280000000006</v>
      </c>
      <c r="BI427" s="602">
        <v>24659.220000000005</v>
      </c>
      <c r="BJ427" s="602">
        <v>0</v>
      </c>
      <c r="BK427" s="602">
        <v>0</v>
      </c>
      <c r="BL427" s="602">
        <v>0</v>
      </c>
      <c r="BM427" s="602">
        <v>0</v>
      </c>
      <c r="BN427" s="602">
        <v>0</v>
      </c>
      <c r="BO427" s="602">
        <v>4817.1400000000003</v>
      </c>
      <c r="BP427" s="602">
        <v>4870.6400000000003</v>
      </c>
      <c r="BQ427" s="602">
        <v>5521.2</v>
      </c>
      <c r="BR427" s="602">
        <v>5463.42</v>
      </c>
      <c r="BS427" s="602">
        <v>5352.14</v>
      </c>
      <c r="BT427" s="602">
        <v>5129.58</v>
      </c>
      <c r="BU427" s="707">
        <v>5192.5199999999995</v>
      </c>
      <c r="BV427" s="602">
        <v>0</v>
      </c>
      <c r="BW427" s="602">
        <v>0</v>
      </c>
      <c r="BX427" s="602">
        <v>0</v>
      </c>
      <c r="BY427" s="602">
        <v>0</v>
      </c>
      <c r="BZ427" s="602">
        <v>0</v>
      </c>
      <c r="CA427" s="602">
        <v>14498.28</v>
      </c>
      <c r="CB427" s="602">
        <v>15270.77</v>
      </c>
      <c r="CC427" s="602">
        <v>0</v>
      </c>
      <c r="CD427" s="602">
        <v>0</v>
      </c>
      <c r="CE427" s="602">
        <v>0</v>
      </c>
      <c r="CF427" s="602">
        <v>0</v>
      </c>
      <c r="CG427" s="602">
        <v>0</v>
      </c>
      <c r="CH427" s="602">
        <v>0</v>
      </c>
      <c r="CI427" s="602">
        <v>0</v>
      </c>
      <c r="CJ427" s="602">
        <v>0</v>
      </c>
      <c r="CK427" s="602">
        <v>0</v>
      </c>
      <c r="CL427" s="602">
        <v>0</v>
      </c>
      <c r="CM427" s="602">
        <v>0</v>
      </c>
      <c r="CN427" s="707">
        <v>0</v>
      </c>
      <c r="CO427" s="602">
        <v>0</v>
      </c>
      <c r="CP427" s="602">
        <v>0</v>
      </c>
      <c r="CQ427" s="602">
        <v>0</v>
      </c>
      <c r="CR427" s="602">
        <v>0</v>
      </c>
      <c r="CS427" s="602">
        <v>0</v>
      </c>
      <c r="CT427" s="602">
        <v>0</v>
      </c>
      <c r="CU427" s="602">
        <v>0</v>
      </c>
      <c r="CV427" s="602">
        <v>0</v>
      </c>
      <c r="CW427" s="602">
        <v>0</v>
      </c>
      <c r="CX427" s="602">
        <v>0</v>
      </c>
      <c r="CY427" s="602">
        <v>0</v>
      </c>
      <c r="CZ427" s="602">
        <v>0</v>
      </c>
    </row>
    <row r="428" spans="1:104" x14ac:dyDescent="0.25">
      <c r="A428" s="183">
        <v>103095</v>
      </c>
      <c r="B428" s="183">
        <v>676158</v>
      </c>
      <c r="C428" s="27">
        <v>1027631</v>
      </c>
      <c r="D428" s="14">
        <v>1801257779</v>
      </c>
      <c r="F428" s="27" t="s">
        <v>1267</v>
      </c>
      <c r="G428" s="12" t="s">
        <v>448</v>
      </c>
      <c r="H428" s="27" t="s">
        <v>1349</v>
      </c>
      <c r="I428" s="12" t="s">
        <v>449</v>
      </c>
      <c r="J428" s="601">
        <v>8112</v>
      </c>
      <c r="K428" s="601">
        <v>8394.880000000001</v>
      </c>
      <c r="L428" s="601">
        <v>8353.2800000000007</v>
      </c>
      <c r="M428" s="601">
        <v>8428.16</v>
      </c>
      <c r="N428" s="601">
        <v>8844.16</v>
      </c>
      <c r="O428" s="601">
        <v>8295.0399999999991</v>
      </c>
      <c r="P428" s="707">
        <v>7681.8399999999992</v>
      </c>
      <c r="Q428" s="601">
        <v>0</v>
      </c>
      <c r="R428" s="601">
        <v>0</v>
      </c>
      <c r="S428" s="601">
        <v>0</v>
      </c>
      <c r="T428" s="601">
        <v>0</v>
      </c>
      <c r="U428" s="601">
        <v>0</v>
      </c>
      <c r="V428" s="601">
        <v>18316.439999999999</v>
      </c>
      <c r="W428" s="601">
        <v>18954.57</v>
      </c>
      <c r="X428" s="601">
        <v>0</v>
      </c>
      <c r="Y428" s="601">
        <v>0</v>
      </c>
      <c r="Z428" s="601">
        <v>0</v>
      </c>
      <c r="AA428" s="601">
        <v>0</v>
      </c>
      <c r="AB428" s="601">
        <v>0</v>
      </c>
      <c r="AC428" s="601">
        <v>0</v>
      </c>
      <c r="AD428" s="601">
        <v>0</v>
      </c>
      <c r="AE428" s="601">
        <v>0</v>
      </c>
      <c r="AF428" s="601">
        <v>0</v>
      </c>
      <c r="AG428" s="601">
        <v>0</v>
      </c>
      <c r="AH428" s="601">
        <v>0</v>
      </c>
      <c r="AI428" s="707">
        <v>0</v>
      </c>
      <c r="AJ428" s="601">
        <v>0</v>
      </c>
      <c r="AK428" s="601">
        <v>0</v>
      </c>
      <c r="AL428" s="601">
        <v>0</v>
      </c>
      <c r="AM428" s="601">
        <v>0</v>
      </c>
      <c r="AN428" s="601">
        <v>0</v>
      </c>
      <c r="AO428" s="601">
        <v>0</v>
      </c>
      <c r="AP428" s="601">
        <v>0</v>
      </c>
      <c r="AQ428" s="601">
        <v>0</v>
      </c>
      <c r="AR428" s="601">
        <v>0</v>
      </c>
      <c r="AS428" s="601">
        <v>0</v>
      </c>
      <c r="AT428" s="601">
        <v>0</v>
      </c>
      <c r="AU428" s="601">
        <v>0</v>
      </c>
      <c r="AV428" s="602">
        <v>10766.08</v>
      </c>
      <c r="AW428" s="602">
        <v>10949.119999999999</v>
      </c>
      <c r="AX428" s="602">
        <v>11431.68</v>
      </c>
      <c r="AY428" s="602">
        <v>11731.2</v>
      </c>
      <c r="AZ428" s="602">
        <v>11598.08</v>
      </c>
      <c r="BA428" s="602">
        <v>11098.88</v>
      </c>
      <c r="BB428" s="707">
        <v>10949.279999999999</v>
      </c>
      <c r="BC428" s="602">
        <v>0</v>
      </c>
      <c r="BD428" s="602">
        <v>0</v>
      </c>
      <c r="BE428" s="602">
        <v>0</v>
      </c>
      <c r="BF428" s="602">
        <v>0</v>
      </c>
      <c r="BG428" s="602">
        <v>0</v>
      </c>
      <c r="BH428" s="602">
        <v>24421.920000000002</v>
      </c>
      <c r="BI428" s="602">
        <v>25525.34</v>
      </c>
      <c r="BJ428" s="602">
        <v>0</v>
      </c>
      <c r="BK428" s="602">
        <v>0</v>
      </c>
      <c r="BL428" s="602">
        <v>0</v>
      </c>
      <c r="BM428" s="602">
        <v>0</v>
      </c>
      <c r="BN428" s="602">
        <v>0</v>
      </c>
      <c r="BO428" s="602">
        <v>15358.720000000001</v>
      </c>
      <c r="BP428" s="602">
        <v>16257.279999999999</v>
      </c>
      <c r="BQ428" s="602">
        <v>17671.68</v>
      </c>
      <c r="BR428" s="602">
        <v>18254.080000000002</v>
      </c>
      <c r="BS428" s="602">
        <v>17247.36</v>
      </c>
      <c r="BT428" s="602">
        <v>18071.04</v>
      </c>
      <c r="BU428" s="707">
        <v>17541.919999999998</v>
      </c>
      <c r="BV428" s="602">
        <v>0</v>
      </c>
      <c r="BW428" s="602">
        <v>0</v>
      </c>
      <c r="BX428" s="602">
        <v>0</v>
      </c>
      <c r="BY428" s="602">
        <v>0</v>
      </c>
      <c r="BZ428" s="602">
        <v>0</v>
      </c>
      <c r="CA428" s="602">
        <v>36314.119999999995</v>
      </c>
      <c r="CB428" s="602">
        <v>39716.71</v>
      </c>
      <c r="CC428" s="602">
        <v>0</v>
      </c>
      <c r="CD428" s="602">
        <v>0</v>
      </c>
      <c r="CE428" s="602">
        <v>0</v>
      </c>
      <c r="CF428" s="602">
        <v>0</v>
      </c>
      <c r="CG428" s="602">
        <v>0</v>
      </c>
      <c r="CH428" s="602">
        <v>0</v>
      </c>
      <c r="CI428" s="602">
        <v>0</v>
      </c>
      <c r="CJ428" s="602">
        <v>0</v>
      </c>
      <c r="CK428" s="602">
        <v>0</v>
      </c>
      <c r="CL428" s="602">
        <v>0</v>
      </c>
      <c r="CM428" s="602">
        <v>0</v>
      </c>
      <c r="CN428" s="707">
        <v>0</v>
      </c>
      <c r="CO428" s="602">
        <v>0</v>
      </c>
      <c r="CP428" s="602">
        <v>0</v>
      </c>
      <c r="CQ428" s="602">
        <v>0</v>
      </c>
      <c r="CR428" s="602">
        <v>0</v>
      </c>
      <c r="CS428" s="602">
        <v>0</v>
      </c>
      <c r="CT428" s="602">
        <v>0</v>
      </c>
      <c r="CU428" s="602">
        <v>0</v>
      </c>
      <c r="CV428" s="602">
        <v>0</v>
      </c>
      <c r="CW428" s="602">
        <v>0</v>
      </c>
      <c r="CX428" s="602">
        <v>0</v>
      </c>
      <c r="CY428" s="602">
        <v>0</v>
      </c>
      <c r="CZ428" s="602">
        <v>0</v>
      </c>
    </row>
    <row r="429" spans="1:104" x14ac:dyDescent="0.25">
      <c r="A429" s="183">
        <v>103112</v>
      </c>
      <c r="B429" s="183">
        <v>676161</v>
      </c>
      <c r="C429" s="27">
        <v>1015125</v>
      </c>
      <c r="D429" s="14">
        <v>1891991584</v>
      </c>
      <c r="F429" s="27" t="s">
        <v>1293</v>
      </c>
      <c r="G429" s="12" t="s">
        <v>140</v>
      </c>
      <c r="H429" s="27" t="s">
        <v>1355</v>
      </c>
      <c r="I429" s="12" t="s">
        <v>141</v>
      </c>
      <c r="J429" s="601">
        <v>23712</v>
      </c>
      <c r="K429" s="601">
        <v>24352</v>
      </c>
      <c r="L429" s="601">
        <v>25958.400000000001</v>
      </c>
      <c r="M429" s="601">
        <v>26201.600000000002</v>
      </c>
      <c r="N429" s="601">
        <v>25856</v>
      </c>
      <c r="O429" s="601">
        <v>26444.799999999999</v>
      </c>
      <c r="P429" s="707">
        <v>25405.34</v>
      </c>
      <c r="Q429" s="601">
        <v>0</v>
      </c>
      <c r="R429" s="601">
        <v>0</v>
      </c>
      <c r="S429" s="601">
        <v>0</v>
      </c>
      <c r="T429" s="601">
        <v>0</v>
      </c>
      <c r="U429" s="601">
        <v>0</v>
      </c>
      <c r="V429" s="601">
        <v>70321.279999999999</v>
      </c>
      <c r="W429" s="601">
        <v>74928.909999999989</v>
      </c>
      <c r="X429" s="601">
        <v>0</v>
      </c>
      <c r="Y429" s="601">
        <v>0</v>
      </c>
      <c r="Z429" s="601">
        <v>0</v>
      </c>
      <c r="AA429" s="601">
        <v>0</v>
      </c>
      <c r="AB429" s="601">
        <v>0</v>
      </c>
      <c r="AC429" s="601">
        <v>11033.6</v>
      </c>
      <c r="AD429" s="601">
        <v>11097.6</v>
      </c>
      <c r="AE429" s="601">
        <v>11916.800000000001</v>
      </c>
      <c r="AF429" s="601">
        <v>11443.2</v>
      </c>
      <c r="AG429" s="601">
        <v>11379.2</v>
      </c>
      <c r="AH429" s="601">
        <v>11116.800000000001</v>
      </c>
      <c r="AI429" s="707">
        <v>11161.76</v>
      </c>
      <c r="AJ429" s="601">
        <v>0</v>
      </c>
      <c r="AK429" s="601">
        <v>0</v>
      </c>
      <c r="AL429" s="601">
        <v>0</v>
      </c>
      <c r="AM429" s="601">
        <v>0</v>
      </c>
      <c r="AN429" s="601">
        <v>0</v>
      </c>
      <c r="AO429" s="601">
        <v>32345.599999999999</v>
      </c>
      <c r="AP429" s="601">
        <v>32396.05</v>
      </c>
      <c r="AQ429" s="601">
        <v>0</v>
      </c>
      <c r="AR429" s="601">
        <v>0</v>
      </c>
      <c r="AS429" s="601">
        <v>0</v>
      </c>
      <c r="AT429" s="601">
        <v>0</v>
      </c>
      <c r="AU429" s="601">
        <v>0</v>
      </c>
      <c r="AV429" s="602">
        <v>0</v>
      </c>
      <c r="AW429" s="602">
        <v>0</v>
      </c>
      <c r="AX429" s="602">
        <v>0</v>
      </c>
      <c r="AY429" s="602">
        <v>0</v>
      </c>
      <c r="AZ429" s="602">
        <v>0</v>
      </c>
      <c r="BA429" s="602">
        <v>0</v>
      </c>
      <c r="BB429" s="707">
        <v>0</v>
      </c>
      <c r="BC429" s="602">
        <v>0</v>
      </c>
      <c r="BD429" s="602">
        <v>0</v>
      </c>
      <c r="BE429" s="602">
        <v>0</v>
      </c>
      <c r="BF429" s="602">
        <v>0</v>
      </c>
      <c r="BG429" s="602">
        <v>0</v>
      </c>
      <c r="BH429" s="602">
        <v>0</v>
      </c>
      <c r="BI429" s="602">
        <v>0</v>
      </c>
      <c r="BJ429" s="602">
        <v>0</v>
      </c>
      <c r="BK429" s="602">
        <v>0</v>
      </c>
      <c r="BL429" s="602">
        <v>0</v>
      </c>
      <c r="BM429" s="602">
        <v>0</v>
      </c>
      <c r="BN429" s="602">
        <v>0</v>
      </c>
      <c r="BO429" s="602">
        <v>0</v>
      </c>
      <c r="BP429" s="602">
        <v>0</v>
      </c>
      <c r="BQ429" s="602">
        <v>0</v>
      </c>
      <c r="BR429" s="602">
        <v>0</v>
      </c>
      <c r="BS429" s="602">
        <v>0</v>
      </c>
      <c r="BT429" s="602">
        <v>0</v>
      </c>
      <c r="BU429" s="707">
        <v>0</v>
      </c>
      <c r="BV429" s="602">
        <v>0</v>
      </c>
      <c r="BW429" s="602">
        <v>0</v>
      </c>
      <c r="BX429" s="602">
        <v>0</v>
      </c>
      <c r="BY429" s="602">
        <v>0</v>
      </c>
      <c r="BZ429" s="602">
        <v>0</v>
      </c>
      <c r="CA429" s="602">
        <v>0</v>
      </c>
      <c r="CB429" s="602">
        <v>0</v>
      </c>
      <c r="CC429" s="602">
        <v>0</v>
      </c>
      <c r="CD429" s="602">
        <v>0</v>
      </c>
      <c r="CE429" s="602">
        <v>0</v>
      </c>
      <c r="CF429" s="602">
        <v>0</v>
      </c>
      <c r="CG429" s="602">
        <v>0</v>
      </c>
      <c r="CH429" s="602">
        <v>0</v>
      </c>
      <c r="CI429" s="602">
        <v>0</v>
      </c>
      <c r="CJ429" s="602">
        <v>0</v>
      </c>
      <c r="CK429" s="602">
        <v>0</v>
      </c>
      <c r="CL429" s="602">
        <v>0</v>
      </c>
      <c r="CM429" s="602">
        <v>0</v>
      </c>
      <c r="CN429" s="707">
        <v>0</v>
      </c>
      <c r="CO429" s="602">
        <v>0</v>
      </c>
      <c r="CP429" s="602">
        <v>0</v>
      </c>
      <c r="CQ429" s="602">
        <v>0</v>
      </c>
      <c r="CR429" s="602">
        <v>0</v>
      </c>
      <c r="CS429" s="602">
        <v>0</v>
      </c>
      <c r="CT429" s="602">
        <v>0</v>
      </c>
      <c r="CU429" s="602">
        <v>0</v>
      </c>
      <c r="CV429" s="602">
        <v>0</v>
      </c>
      <c r="CW429" s="602">
        <v>0</v>
      </c>
      <c r="CX429" s="602">
        <v>0</v>
      </c>
      <c r="CY429" s="602">
        <v>0</v>
      </c>
      <c r="CZ429" s="602">
        <v>0</v>
      </c>
    </row>
    <row r="430" spans="1:104" x14ac:dyDescent="0.25">
      <c r="A430" s="183">
        <v>4487</v>
      </c>
      <c r="B430" s="183">
        <v>676169</v>
      </c>
      <c r="C430" s="27">
        <v>1027110</v>
      </c>
      <c r="D430" s="14">
        <v>1881079101</v>
      </c>
      <c r="F430" s="27" t="s">
        <v>1286</v>
      </c>
      <c r="G430" s="12" t="s">
        <v>224</v>
      </c>
      <c r="H430" s="27" t="s">
        <v>1480</v>
      </c>
      <c r="I430" s="12" t="s">
        <v>225</v>
      </c>
      <c r="J430" s="601">
        <v>0</v>
      </c>
      <c r="K430" s="601">
        <v>0</v>
      </c>
      <c r="L430" s="601">
        <v>0</v>
      </c>
      <c r="M430" s="601">
        <v>0</v>
      </c>
      <c r="N430" s="601">
        <v>0</v>
      </c>
      <c r="O430" s="601">
        <v>0</v>
      </c>
      <c r="P430" s="707">
        <v>0</v>
      </c>
      <c r="Q430" s="601">
        <v>0</v>
      </c>
      <c r="R430" s="601">
        <v>0</v>
      </c>
      <c r="S430" s="601">
        <v>0</v>
      </c>
      <c r="T430" s="601">
        <v>0</v>
      </c>
      <c r="U430" s="601">
        <v>0</v>
      </c>
      <c r="V430" s="601">
        <v>0</v>
      </c>
      <c r="W430" s="601">
        <v>0</v>
      </c>
      <c r="X430" s="601">
        <v>0</v>
      </c>
      <c r="Y430" s="601">
        <v>0</v>
      </c>
      <c r="Z430" s="601">
        <v>0</v>
      </c>
      <c r="AA430" s="601">
        <v>0</v>
      </c>
      <c r="AB430" s="601">
        <v>0</v>
      </c>
      <c r="AC430" s="601">
        <v>0</v>
      </c>
      <c r="AD430" s="601">
        <v>0</v>
      </c>
      <c r="AE430" s="601">
        <v>0</v>
      </c>
      <c r="AF430" s="601">
        <v>0</v>
      </c>
      <c r="AG430" s="601">
        <v>0</v>
      </c>
      <c r="AH430" s="601">
        <v>0</v>
      </c>
      <c r="AI430" s="707">
        <v>0</v>
      </c>
      <c r="AJ430" s="601">
        <v>0</v>
      </c>
      <c r="AK430" s="601">
        <v>0</v>
      </c>
      <c r="AL430" s="601">
        <v>0</v>
      </c>
      <c r="AM430" s="601">
        <v>0</v>
      </c>
      <c r="AN430" s="601">
        <v>0</v>
      </c>
      <c r="AO430" s="601">
        <v>0</v>
      </c>
      <c r="AP430" s="601">
        <v>0</v>
      </c>
      <c r="AQ430" s="601">
        <v>0</v>
      </c>
      <c r="AR430" s="601">
        <v>0</v>
      </c>
      <c r="AS430" s="601">
        <v>0</v>
      </c>
      <c r="AT430" s="601">
        <v>0</v>
      </c>
      <c r="AU430" s="601">
        <v>0</v>
      </c>
      <c r="AV430" s="602">
        <v>0</v>
      </c>
      <c r="AW430" s="602">
        <v>0</v>
      </c>
      <c r="AX430" s="602">
        <v>0</v>
      </c>
      <c r="AY430" s="602">
        <v>0</v>
      </c>
      <c r="AZ430" s="602">
        <v>0</v>
      </c>
      <c r="BA430" s="602">
        <v>0</v>
      </c>
      <c r="BB430" s="707">
        <v>0</v>
      </c>
      <c r="BC430" s="602">
        <v>0</v>
      </c>
      <c r="BD430" s="602">
        <v>0</v>
      </c>
      <c r="BE430" s="602">
        <v>0</v>
      </c>
      <c r="BF430" s="602">
        <v>0</v>
      </c>
      <c r="BG430" s="602">
        <v>0</v>
      </c>
      <c r="BH430" s="602">
        <v>0</v>
      </c>
      <c r="BI430" s="602">
        <v>0</v>
      </c>
      <c r="BJ430" s="602">
        <v>0</v>
      </c>
      <c r="BK430" s="602">
        <v>0</v>
      </c>
      <c r="BL430" s="602">
        <v>0</v>
      </c>
      <c r="BM430" s="602">
        <v>0</v>
      </c>
      <c r="BN430" s="602">
        <v>0</v>
      </c>
      <c r="BO430" s="602">
        <v>0</v>
      </c>
      <c r="BP430" s="602">
        <v>0</v>
      </c>
      <c r="BQ430" s="602">
        <v>0</v>
      </c>
      <c r="BR430" s="602">
        <v>0</v>
      </c>
      <c r="BS430" s="602">
        <v>0</v>
      </c>
      <c r="BT430" s="602">
        <v>0</v>
      </c>
      <c r="BU430" s="707">
        <v>0</v>
      </c>
      <c r="BV430" s="602">
        <v>0</v>
      </c>
      <c r="BW430" s="602">
        <v>0</v>
      </c>
      <c r="BX430" s="602">
        <v>0</v>
      </c>
      <c r="BY430" s="602">
        <v>0</v>
      </c>
      <c r="BZ430" s="602">
        <v>0</v>
      </c>
      <c r="CA430" s="602">
        <v>20687.590000000004</v>
      </c>
      <c r="CB430" s="602">
        <v>22659.79</v>
      </c>
      <c r="CC430" s="602">
        <v>0</v>
      </c>
      <c r="CD430" s="602">
        <v>0</v>
      </c>
      <c r="CE430" s="602">
        <v>0</v>
      </c>
      <c r="CF430" s="602">
        <v>0</v>
      </c>
      <c r="CG430" s="602">
        <v>0</v>
      </c>
      <c r="CH430" s="602">
        <v>0</v>
      </c>
      <c r="CI430" s="602">
        <v>0</v>
      </c>
      <c r="CJ430" s="602">
        <v>0</v>
      </c>
      <c r="CK430" s="602">
        <v>0</v>
      </c>
      <c r="CL430" s="602">
        <v>0</v>
      </c>
      <c r="CM430" s="602">
        <v>0</v>
      </c>
      <c r="CN430" s="707">
        <v>0</v>
      </c>
      <c r="CO430" s="602">
        <v>0</v>
      </c>
      <c r="CP430" s="602">
        <v>0</v>
      </c>
      <c r="CQ430" s="602">
        <v>0</v>
      </c>
      <c r="CR430" s="602">
        <v>0</v>
      </c>
      <c r="CS430" s="602">
        <v>0</v>
      </c>
      <c r="CT430" s="602">
        <v>22758.560000000005</v>
      </c>
      <c r="CU430" s="602">
        <v>25666.480000000003</v>
      </c>
      <c r="CV430" s="602">
        <v>0</v>
      </c>
      <c r="CW430" s="602">
        <v>0</v>
      </c>
      <c r="CX430" s="602">
        <v>0</v>
      </c>
      <c r="CY430" s="602">
        <v>0</v>
      </c>
      <c r="CZ430" s="602">
        <v>0</v>
      </c>
    </row>
    <row r="431" spans="1:104" x14ac:dyDescent="0.25">
      <c r="A431" s="183">
        <v>4449</v>
      </c>
      <c r="B431" s="183">
        <v>676173</v>
      </c>
      <c r="C431" s="27">
        <v>1018522</v>
      </c>
      <c r="D431" s="14">
        <v>1417275900</v>
      </c>
      <c r="F431" s="27" t="s">
        <v>1286</v>
      </c>
      <c r="G431" s="12" t="s">
        <v>220</v>
      </c>
      <c r="H431" s="27" t="s">
        <v>1452</v>
      </c>
      <c r="I431" s="12" t="s">
        <v>221</v>
      </c>
      <c r="J431" s="601">
        <v>0</v>
      </c>
      <c r="K431" s="601">
        <v>0</v>
      </c>
      <c r="L431" s="601">
        <v>0</v>
      </c>
      <c r="M431" s="601">
        <v>0</v>
      </c>
      <c r="N431" s="601">
        <v>0</v>
      </c>
      <c r="O431" s="601">
        <v>0</v>
      </c>
      <c r="P431" s="707">
        <v>0</v>
      </c>
      <c r="Q431" s="601">
        <v>0</v>
      </c>
      <c r="R431" s="601">
        <v>0</v>
      </c>
      <c r="S431" s="601">
        <v>0</v>
      </c>
      <c r="T431" s="601">
        <v>0</v>
      </c>
      <c r="U431" s="601">
        <v>0</v>
      </c>
      <c r="V431" s="601">
        <v>0</v>
      </c>
      <c r="W431" s="601">
        <v>0</v>
      </c>
      <c r="X431" s="601">
        <v>0</v>
      </c>
      <c r="Y431" s="601">
        <v>0</v>
      </c>
      <c r="Z431" s="601">
        <v>0</v>
      </c>
      <c r="AA431" s="601">
        <v>0</v>
      </c>
      <c r="AB431" s="601">
        <v>0</v>
      </c>
      <c r="AC431" s="601">
        <v>0</v>
      </c>
      <c r="AD431" s="601">
        <v>0</v>
      </c>
      <c r="AE431" s="601">
        <v>0</v>
      </c>
      <c r="AF431" s="601">
        <v>0</v>
      </c>
      <c r="AG431" s="601">
        <v>0</v>
      </c>
      <c r="AH431" s="601">
        <v>0</v>
      </c>
      <c r="AI431" s="707">
        <v>0</v>
      </c>
      <c r="AJ431" s="601">
        <v>0</v>
      </c>
      <c r="AK431" s="601">
        <v>0</v>
      </c>
      <c r="AL431" s="601">
        <v>0</v>
      </c>
      <c r="AM431" s="601">
        <v>0</v>
      </c>
      <c r="AN431" s="601">
        <v>0</v>
      </c>
      <c r="AO431" s="601">
        <v>0</v>
      </c>
      <c r="AP431" s="601">
        <v>0</v>
      </c>
      <c r="AQ431" s="601">
        <v>0</v>
      </c>
      <c r="AR431" s="601">
        <v>0</v>
      </c>
      <c r="AS431" s="601">
        <v>0</v>
      </c>
      <c r="AT431" s="601">
        <v>0</v>
      </c>
      <c r="AU431" s="601">
        <v>0</v>
      </c>
      <c r="AV431" s="602">
        <v>0</v>
      </c>
      <c r="AW431" s="602">
        <v>0</v>
      </c>
      <c r="AX431" s="602">
        <v>0</v>
      </c>
      <c r="AY431" s="602">
        <v>0</v>
      </c>
      <c r="AZ431" s="602">
        <v>0</v>
      </c>
      <c r="BA431" s="602">
        <v>0</v>
      </c>
      <c r="BB431" s="707">
        <v>0</v>
      </c>
      <c r="BC431" s="602">
        <v>0</v>
      </c>
      <c r="BD431" s="602">
        <v>0</v>
      </c>
      <c r="BE431" s="602">
        <v>0</v>
      </c>
      <c r="BF431" s="602">
        <v>0</v>
      </c>
      <c r="BG431" s="602">
        <v>0</v>
      </c>
      <c r="BH431" s="602">
        <v>0</v>
      </c>
      <c r="BI431" s="602">
        <v>0</v>
      </c>
      <c r="BJ431" s="602">
        <v>0</v>
      </c>
      <c r="BK431" s="602">
        <v>0</v>
      </c>
      <c r="BL431" s="602">
        <v>0</v>
      </c>
      <c r="BM431" s="602">
        <v>0</v>
      </c>
      <c r="BN431" s="602">
        <v>0</v>
      </c>
      <c r="BO431" s="602">
        <v>0</v>
      </c>
      <c r="BP431" s="602">
        <v>0</v>
      </c>
      <c r="BQ431" s="602">
        <v>0</v>
      </c>
      <c r="BR431" s="602">
        <v>0</v>
      </c>
      <c r="BS431" s="602">
        <v>0</v>
      </c>
      <c r="BT431" s="602">
        <v>0</v>
      </c>
      <c r="BU431" s="707">
        <v>0</v>
      </c>
      <c r="BV431" s="602">
        <v>0</v>
      </c>
      <c r="BW431" s="602">
        <v>0</v>
      </c>
      <c r="BX431" s="602">
        <v>0</v>
      </c>
      <c r="BY431" s="602">
        <v>0</v>
      </c>
      <c r="BZ431" s="602">
        <v>0</v>
      </c>
      <c r="CA431" s="602">
        <v>26273.519999999997</v>
      </c>
      <c r="CB431" s="602">
        <v>19999.12</v>
      </c>
      <c r="CC431" s="602">
        <v>0</v>
      </c>
      <c r="CD431" s="602">
        <v>0</v>
      </c>
      <c r="CE431" s="602">
        <v>0</v>
      </c>
      <c r="CF431" s="602">
        <v>0</v>
      </c>
      <c r="CG431" s="602">
        <v>0</v>
      </c>
      <c r="CH431" s="602">
        <v>0</v>
      </c>
      <c r="CI431" s="602">
        <v>0</v>
      </c>
      <c r="CJ431" s="602">
        <v>0</v>
      </c>
      <c r="CK431" s="602">
        <v>0</v>
      </c>
      <c r="CL431" s="602">
        <v>0</v>
      </c>
      <c r="CM431" s="602">
        <v>0</v>
      </c>
      <c r="CN431" s="707">
        <v>0</v>
      </c>
      <c r="CO431" s="602">
        <v>0</v>
      </c>
      <c r="CP431" s="602">
        <v>0</v>
      </c>
      <c r="CQ431" s="602">
        <v>0</v>
      </c>
      <c r="CR431" s="602">
        <v>0</v>
      </c>
      <c r="CS431" s="602">
        <v>0</v>
      </c>
      <c r="CT431" s="602">
        <v>28903.68</v>
      </c>
      <c r="CU431" s="602">
        <v>22704.59</v>
      </c>
      <c r="CV431" s="602">
        <v>0</v>
      </c>
      <c r="CW431" s="602">
        <v>0</v>
      </c>
      <c r="CX431" s="602">
        <v>0</v>
      </c>
      <c r="CY431" s="602">
        <v>0</v>
      </c>
      <c r="CZ431" s="602">
        <v>0</v>
      </c>
    </row>
    <row r="432" spans="1:104" x14ac:dyDescent="0.25">
      <c r="A432" s="183">
        <v>101351</v>
      </c>
      <c r="B432" s="183">
        <v>676175</v>
      </c>
      <c r="C432" s="27">
        <v>1004526</v>
      </c>
      <c r="D432" s="14">
        <v>1811051964</v>
      </c>
      <c r="F432" s="27" t="s">
        <v>1258</v>
      </c>
      <c r="G432" s="12" t="s">
        <v>382</v>
      </c>
      <c r="H432" s="27" t="s">
        <v>1259</v>
      </c>
      <c r="I432" s="12" t="s">
        <v>383</v>
      </c>
      <c r="J432" s="601">
        <v>11130.300000000001</v>
      </c>
      <c r="K432" s="601">
        <v>11528.700000000003</v>
      </c>
      <c r="L432" s="601">
        <v>12071.520000000002</v>
      </c>
      <c r="M432" s="601">
        <v>11747.820000000002</v>
      </c>
      <c r="N432" s="601">
        <v>11653.2</v>
      </c>
      <c r="O432" s="601">
        <v>11638.26</v>
      </c>
      <c r="P432" s="707">
        <v>11601.72</v>
      </c>
      <c r="Q432" s="601">
        <v>0</v>
      </c>
      <c r="R432" s="601">
        <v>0</v>
      </c>
      <c r="S432" s="601">
        <v>0</v>
      </c>
      <c r="T432" s="601">
        <v>0</v>
      </c>
      <c r="U432" s="601">
        <v>0</v>
      </c>
      <c r="V432" s="601">
        <v>25734.06</v>
      </c>
      <c r="W432" s="601">
        <v>33236.699999999997</v>
      </c>
      <c r="X432" s="601">
        <v>0</v>
      </c>
      <c r="Y432" s="601">
        <v>0</v>
      </c>
      <c r="Z432" s="601">
        <v>0</v>
      </c>
      <c r="AA432" s="601">
        <v>0</v>
      </c>
      <c r="AB432" s="601">
        <v>0</v>
      </c>
      <c r="AC432" s="601">
        <v>0</v>
      </c>
      <c r="AD432" s="601">
        <v>0</v>
      </c>
      <c r="AE432" s="601">
        <v>0</v>
      </c>
      <c r="AF432" s="601">
        <v>0</v>
      </c>
      <c r="AG432" s="601">
        <v>0</v>
      </c>
      <c r="AH432" s="601">
        <v>0</v>
      </c>
      <c r="AI432" s="707">
        <v>0</v>
      </c>
      <c r="AJ432" s="601">
        <v>0</v>
      </c>
      <c r="AK432" s="601">
        <v>0</v>
      </c>
      <c r="AL432" s="601">
        <v>0</v>
      </c>
      <c r="AM432" s="601">
        <v>0</v>
      </c>
      <c r="AN432" s="601">
        <v>0</v>
      </c>
      <c r="AO432" s="601">
        <v>0</v>
      </c>
      <c r="AP432" s="601">
        <v>0</v>
      </c>
      <c r="AQ432" s="601">
        <v>0</v>
      </c>
      <c r="AR432" s="601">
        <v>0</v>
      </c>
      <c r="AS432" s="601">
        <v>0</v>
      </c>
      <c r="AT432" s="601">
        <v>0</v>
      </c>
      <c r="AU432" s="601">
        <v>0</v>
      </c>
      <c r="AV432" s="602">
        <v>0</v>
      </c>
      <c r="AW432" s="602">
        <v>0</v>
      </c>
      <c r="AX432" s="602">
        <v>0</v>
      </c>
      <c r="AY432" s="602">
        <v>0</v>
      </c>
      <c r="AZ432" s="602">
        <v>0</v>
      </c>
      <c r="BA432" s="602">
        <v>0</v>
      </c>
      <c r="BB432" s="707">
        <v>0</v>
      </c>
      <c r="BC432" s="602">
        <v>0</v>
      </c>
      <c r="BD432" s="602">
        <v>0</v>
      </c>
      <c r="BE432" s="602">
        <v>0</v>
      </c>
      <c r="BF432" s="602">
        <v>0</v>
      </c>
      <c r="BG432" s="602">
        <v>0</v>
      </c>
      <c r="BH432" s="602">
        <v>0</v>
      </c>
      <c r="BI432" s="602">
        <v>0</v>
      </c>
      <c r="BJ432" s="602">
        <v>0</v>
      </c>
      <c r="BK432" s="602">
        <v>0</v>
      </c>
      <c r="BL432" s="602">
        <v>0</v>
      </c>
      <c r="BM432" s="602">
        <v>0</v>
      </c>
      <c r="BN432" s="602">
        <v>0</v>
      </c>
      <c r="BO432" s="602">
        <v>12400.2</v>
      </c>
      <c r="BP432" s="602">
        <v>12733.860000000002</v>
      </c>
      <c r="BQ432" s="602">
        <v>13625.280000000002</v>
      </c>
      <c r="BR432" s="602">
        <v>13560.54</v>
      </c>
      <c r="BS432" s="602">
        <v>13530.66</v>
      </c>
      <c r="BT432" s="602">
        <v>13351.380000000001</v>
      </c>
      <c r="BU432" s="707">
        <v>13261.68</v>
      </c>
      <c r="BV432" s="602">
        <v>0</v>
      </c>
      <c r="BW432" s="602">
        <v>0</v>
      </c>
      <c r="BX432" s="602">
        <v>0</v>
      </c>
      <c r="BY432" s="602">
        <v>0</v>
      </c>
      <c r="BZ432" s="602">
        <v>0</v>
      </c>
      <c r="CA432" s="602">
        <v>28719.269999999997</v>
      </c>
      <c r="CB432" s="602">
        <v>38332.82</v>
      </c>
      <c r="CC432" s="602">
        <v>0</v>
      </c>
      <c r="CD432" s="602">
        <v>0</v>
      </c>
      <c r="CE432" s="602">
        <v>0</v>
      </c>
      <c r="CF432" s="602">
        <v>0</v>
      </c>
      <c r="CG432" s="602">
        <v>0</v>
      </c>
      <c r="CH432" s="602">
        <v>0</v>
      </c>
      <c r="CI432" s="602">
        <v>0</v>
      </c>
      <c r="CJ432" s="602">
        <v>0</v>
      </c>
      <c r="CK432" s="602">
        <v>0</v>
      </c>
      <c r="CL432" s="602">
        <v>0</v>
      </c>
      <c r="CM432" s="602">
        <v>0</v>
      </c>
      <c r="CN432" s="707">
        <v>0</v>
      </c>
      <c r="CO432" s="602">
        <v>0</v>
      </c>
      <c r="CP432" s="602">
        <v>0</v>
      </c>
      <c r="CQ432" s="602">
        <v>0</v>
      </c>
      <c r="CR432" s="602">
        <v>0</v>
      </c>
      <c r="CS432" s="602">
        <v>0</v>
      </c>
      <c r="CT432" s="602">
        <v>0</v>
      </c>
      <c r="CU432" s="602">
        <v>0</v>
      </c>
      <c r="CV432" s="602">
        <v>0</v>
      </c>
      <c r="CW432" s="602">
        <v>0</v>
      </c>
      <c r="CX432" s="602">
        <v>0</v>
      </c>
      <c r="CY432" s="602">
        <v>0</v>
      </c>
      <c r="CZ432" s="602">
        <v>0</v>
      </c>
    </row>
    <row r="433" spans="1:104" x14ac:dyDescent="0.25">
      <c r="A433" s="183">
        <v>4154</v>
      </c>
      <c r="B433" s="183">
        <v>676177</v>
      </c>
      <c r="C433" s="27">
        <v>1026192</v>
      </c>
      <c r="D433" s="14">
        <v>1932517026</v>
      </c>
      <c r="F433" s="27" t="s">
        <v>1296</v>
      </c>
      <c r="G433" s="12" t="s">
        <v>586</v>
      </c>
      <c r="H433" s="27" t="s">
        <v>1433</v>
      </c>
      <c r="I433" s="12" t="s">
        <v>587</v>
      </c>
      <c r="J433" s="601">
        <v>0</v>
      </c>
      <c r="K433" s="601">
        <v>0</v>
      </c>
      <c r="L433" s="601">
        <v>0</v>
      </c>
      <c r="M433" s="601">
        <v>0</v>
      </c>
      <c r="N433" s="601">
        <v>0</v>
      </c>
      <c r="O433" s="601">
        <v>0</v>
      </c>
      <c r="P433" s="707">
        <v>0</v>
      </c>
      <c r="Q433" s="601">
        <v>0</v>
      </c>
      <c r="R433" s="601">
        <v>0</v>
      </c>
      <c r="S433" s="601">
        <v>0</v>
      </c>
      <c r="T433" s="601">
        <v>0</v>
      </c>
      <c r="U433" s="601">
        <v>0</v>
      </c>
      <c r="V433" s="601">
        <v>0</v>
      </c>
      <c r="W433" s="601">
        <v>0</v>
      </c>
      <c r="X433" s="601">
        <v>0</v>
      </c>
      <c r="Y433" s="601">
        <v>0</v>
      </c>
      <c r="Z433" s="601">
        <v>0</v>
      </c>
      <c r="AA433" s="601">
        <v>0</v>
      </c>
      <c r="AB433" s="601">
        <v>0</v>
      </c>
      <c r="AC433" s="601">
        <v>11698.279999999999</v>
      </c>
      <c r="AD433" s="601">
        <v>11737</v>
      </c>
      <c r="AE433" s="601">
        <v>12482.36</v>
      </c>
      <c r="AF433" s="601">
        <v>12564.64</v>
      </c>
      <c r="AG433" s="601">
        <v>12332.32</v>
      </c>
      <c r="AH433" s="601">
        <v>12308.119999999999</v>
      </c>
      <c r="AI433" s="707">
        <v>12091.77</v>
      </c>
      <c r="AJ433" s="601">
        <v>0</v>
      </c>
      <c r="AK433" s="601">
        <v>0</v>
      </c>
      <c r="AL433" s="601">
        <v>0</v>
      </c>
      <c r="AM433" s="601">
        <v>0</v>
      </c>
      <c r="AN433" s="601">
        <v>0</v>
      </c>
      <c r="AO433" s="601">
        <v>34062.39</v>
      </c>
      <c r="AP433" s="601">
        <v>35430.270000000004</v>
      </c>
      <c r="AQ433" s="601">
        <v>0</v>
      </c>
      <c r="AR433" s="601">
        <v>0</v>
      </c>
      <c r="AS433" s="601">
        <v>0</v>
      </c>
      <c r="AT433" s="601">
        <v>0</v>
      </c>
      <c r="AU433" s="601">
        <v>0</v>
      </c>
      <c r="AV433" s="602">
        <v>0</v>
      </c>
      <c r="AW433" s="602">
        <v>0</v>
      </c>
      <c r="AX433" s="602">
        <v>0</v>
      </c>
      <c r="AY433" s="602">
        <v>0</v>
      </c>
      <c r="AZ433" s="602">
        <v>0</v>
      </c>
      <c r="BA433" s="602">
        <v>0</v>
      </c>
      <c r="BB433" s="707">
        <v>0</v>
      </c>
      <c r="BC433" s="602">
        <v>0</v>
      </c>
      <c r="BD433" s="602">
        <v>0</v>
      </c>
      <c r="BE433" s="602">
        <v>0</v>
      </c>
      <c r="BF433" s="602">
        <v>0</v>
      </c>
      <c r="BG433" s="602">
        <v>0</v>
      </c>
      <c r="BH433" s="602">
        <v>0</v>
      </c>
      <c r="BI433" s="602">
        <v>0</v>
      </c>
      <c r="BJ433" s="602">
        <v>0</v>
      </c>
      <c r="BK433" s="602">
        <v>0</v>
      </c>
      <c r="BL433" s="602">
        <v>0</v>
      </c>
      <c r="BM433" s="602">
        <v>0</v>
      </c>
      <c r="BN433" s="602">
        <v>0</v>
      </c>
      <c r="BO433" s="602">
        <v>0</v>
      </c>
      <c r="BP433" s="602">
        <v>0</v>
      </c>
      <c r="BQ433" s="602">
        <v>0</v>
      </c>
      <c r="BR433" s="602">
        <v>0</v>
      </c>
      <c r="BS433" s="602">
        <v>0</v>
      </c>
      <c r="BT433" s="602">
        <v>0</v>
      </c>
      <c r="BU433" s="707">
        <v>0</v>
      </c>
      <c r="BV433" s="602">
        <v>0</v>
      </c>
      <c r="BW433" s="602">
        <v>0</v>
      </c>
      <c r="BX433" s="602">
        <v>0</v>
      </c>
      <c r="BY433" s="602">
        <v>0</v>
      </c>
      <c r="BZ433" s="602">
        <v>0</v>
      </c>
      <c r="CA433" s="602">
        <v>0</v>
      </c>
      <c r="CB433" s="602">
        <v>0</v>
      </c>
      <c r="CC433" s="602">
        <v>0</v>
      </c>
      <c r="CD433" s="602">
        <v>0</v>
      </c>
      <c r="CE433" s="602">
        <v>0</v>
      </c>
      <c r="CF433" s="602">
        <v>0</v>
      </c>
      <c r="CG433" s="602">
        <v>0</v>
      </c>
      <c r="CH433" s="602">
        <v>16001.039999999999</v>
      </c>
      <c r="CI433" s="602">
        <v>16591.52</v>
      </c>
      <c r="CJ433" s="602">
        <v>17312.68</v>
      </c>
      <c r="CK433" s="602">
        <v>17646.64</v>
      </c>
      <c r="CL433" s="602">
        <v>17559.52</v>
      </c>
      <c r="CM433" s="602">
        <v>17361.079999999998</v>
      </c>
      <c r="CN433" s="707">
        <v>17003.68</v>
      </c>
      <c r="CO433" s="602">
        <v>0</v>
      </c>
      <c r="CP433" s="602">
        <v>0</v>
      </c>
      <c r="CQ433" s="602">
        <v>0</v>
      </c>
      <c r="CR433" s="602">
        <v>0</v>
      </c>
      <c r="CS433" s="602">
        <v>0</v>
      </c>
      <c r="CT433" s="602">
        <v>47327.49</v>
      </c>
      <c r="CU433" s="602">
        <v>50060.729999999996</v>
      </c>
      <c r="CV433" s="602">
        <v>0</v>
      </c>
      <c r="CW433" s="602">
        <v>0</v>
      </c>
      <c r="CX433" s="602">
        <v>0</v>
      </c>
      <c r="CY433" s="602">
        <v>0</v>
      </c>
      <c r="CZ433" s="602">
        <v>0</v>
      </c>
    </row>
    <row r="434" spans="1:104" x14ac:dyDescent="0.25">
      <c r="A434" s="183">
        <v>103341</v>
      </c>
      <c r="B434" s="183">
        <v>676178</v>
      </c>
      <c r="C434" s="27">
        <v>1026639</v>
      </c>
      <c r="D434" s="14">
        <v>1295920221</v>
      </c>
      <c r="F434" s="27" t="s">
        <v>1298</v>
      </c>
      <c r="G434" s="12" t="s">
        <v>452</v>
      </c>
      <c r="H434" s="27" t="s">
        <v>1310</v>
      </c>
      <c r="I434" s="12" t="s">
        <v>453</v>
      </c>
      <c r="J434" s="601">
        <v>0</v>
      </c>
      <c r="K434" s="601">
        <v>0</v>
      </c>
      <c r="L434" s="601">
        <v>0</v>
      </c>
      <c r="M434" s="601">
        <v>0</v>
      </c>
      <c r="N434" s="601">
        <v>0</v>
      </c>
      <c r="O434" s="601">
        <v>0</v>
      </c>
      <c r="P434" s="707">
        <v>0</v>
      </c>
      <c r="Q434" s="601">
        <v>0</v>
      </c>
      <c r="R434" s="601">
        <v>0</v>
      </c>
      <c r="S434" s="601">
        <v>0</v>
      </c>
      <c r="T434" s="601">
        <v>0</v>
      </c>
      <c r="U434" s="601">
        <v>0</v>
      </c>
      <c r="V434" s="601">
        <v>0</v>
      </c>
      <c r="W434" s="601">
        <v>0</v>
      </c>
      <c r="X434" s="601">
        <v>0</v>
      </c>
      <c r="Y434" s="601">
        <v>0</v>
      </c>
      <c r="Z434" s="601">
        <v>0</v>
      </c>
      <c r="AA434" s="601">
        <v>0</v>
      </c>
      <c r="AB434" s="601">
        <v>0</v>
      </c>
      <c r="AC434" s="601">
        <v>0</v>
      </c>
      <c r="AD434" s="601">
        <v>0</v>
      </c>
      <c r="AE434" s="601">
        <v>0</v>
      </c>
      <c r="AF434" s="601">
        <v>0</v>
      </c>
      <c r="AG434" s="601">
        <v>0</v>
      </c>
      <c r="AH434" s="601">
        <v>0</v>
      </c>
      <c r="AI434" s="707">
        <v>0</v>
      </c>
      <c r="AJ434" s="601">
        <v>0</v>
      </c>
      <c r="AK434" s="601">
        <v>0</v>
      </c>
      <c r="AL434" s="601">
        <v>0</v>
      </c>
      <c r="AM434" s="601">
        <v>0</v>
      </c>
      <c r="AN434" s="601">
        <v>0</v>
      </c>
      <c r="AO434" s="601">
        <v>0</v>
      </c>
      <c r="AP434" s="601">
        <v>0</v>
      </c>
      <c r="AQ434" s="601">
        <v>0</v>
      </c>
      <c r="AR434" s="601">
        <v>0</v>
      </c>
      <c r="AS434" s="601">
        <v>0</v>
      </c>
      <c r="AT434" s="601">
        <v>0</v>
      </c>
      <c r="AU434" s="601">
        <v>0</v>
      </c>
      <c r="AV434" s="602">
        <v>21901.040000000001</v>
      </c>
      <c r="AW434" s="602">
        <v>22680.2</v>
      </c>
      <c r="AX434" s="602">
        <v>24619.040000000001</v>
      </c>
      <c r="AY434" s="602">
        <v>24709.640000000003</v>
      </c>
      <c r="AZ434" s="602">
        <v>24304.959999999999</v>
      </c>
      <c r="BA434" s="602">
        <v>23658.68</v>
      </c>
      <c r="BB434" s="707">
        <v>24492.170000000002</v>
      </c>
      <c r="BC434" s="602">
        <v>0</v>
      </c>
      <c r="BD434" s="602">
        <v>0</v>
      </c>
      <c r="BE434" s="602">
        <v>0</v>
      </c>
      <c r="BF434" s="602">
        <v>0</v>
      </c>
      <c r="BG434" s="602">
        <v>0</v>
      </c>
      <c r="BH434" s="602">
        <v>65763.179999999993</v>
      </c>
      <c r="BI434" s="602">
        <v>69291.56</v>
      </c>
      <c r="BJ434" s="602">
        <v>0</v>
      </c>
      <c r="BK434" s="602">
        <v>0</v>
      </c>
      <c r="BL434" s="602">
        <v>0</v>
      </c>
      <c r="BM434" s="602">
        <v>0</v>
      </c>
      <c r="BN434" s="602">
        <v>0</v>
      </c>
      <c r="BO434" s="602">
        <v>13596.04</v>
      </c>
      <c r="BP434" s="602">
        <v>13747.04</v>
      </c>
      <c r="BQ434" s="602">
        <v>15583.199999999999</v>
      </c>
      <c r="BR434" s="602">
        <v>15420.12</v>
      </c>
      <c r="BS434" s="602">
        <v>15106.04</v>
      </c>
      <c r="BT434" s="602">
        <v>14477.880000000001</v>
      </c>
      <c r="BU434" s="707">
        <v>14659.480000000001</v>
      </c>
      <c r="BV434" s="602">
        <v>0</v>
      </c>
      <c r="BW434" s="602">
        <v>0</v>
      </c>
      <c r="BX434" s="602">
        <v>0</v>
      </c>
      <c r="BY434" s="602">
        <v>0</v>
      </c>
      <c r="BZ434" s="602">
        <v>0</v>
      </c>
      <c r="CA434" s="602">
        <v>40794.18</v>
      </c>
      <c r="CB434" s="602">
        <v>42910.2</v>
      </c>
      <c r="CC434" s="602">
        <v>0</v>
      </c>
      <c r="CD434" s="602">
        <v>0</v>
      </c>
      <c r="CE434" s="602">
        <v>0</v>
      </c>
      <c r="CF434" s="602">
        <v>0</v>
      </c>
      <c r="CG434" s="602">
        <v>0</v>
      </c>
      <c r="CH434" s="602">
        <v>0</v>
      </c>
      <c r="CI434" s="602">
        <v>0</v>
      </c>
      <c r="CJ434" s="602">
        <v>0</v>
      </c>
      <c r="CK434" s="602">
        <v>0</v>
      </c>
      <c r="CL434" s="602">
        <v>0</v>
      </c>
      <c r="CM434" s="602">
        <v>0</v>
      </c>
      <c r="CN434" s="707">
        <v>0</v>
      </c>
      <c r="CO434" s="602">
        <v>0</v>
      </c>
      <c r="CP434" s="602">
        <v>0</v>
      </c>
      <c r="CQ434" s="602">
        <v>0</v>
      </c>
      <c r="CR434" s="602">
        <v>0</v>
      </c>
      <c r="CS434" s="602">
        <v>0</v>
      </c>
      <c r="CT434" s="602">
        <v>0</v>
      </c>
      <c r="CU434" s="602">
        <v>0</v>
      </c>
      <c r="CV434" s="602">
        <v>0</v>
      </c>
      <c r="CW434" s="602">
        <v>0</v>
      </c>
      <c r="CX434" s="602">
        <v>0</v>
      </c>
      <c r="CY434" s="602">
        <v>0</v>
      </c>
      <c r="CZ434" s="602">
        <v>0</v>
      </c>
    </row>
    <row r="435" spans="1:104" x14ac:dyDescent="0.25">
      <c r="A435" s="183">
        <v>103284</v>
      </c>
      <c r="B435" s="183">
        <v>676180</v>
      </c>
      <c r="C435" s="27">
        <v>1026611</v>
      </c>
      <c r="D435" s="14">
        <v>1235318338</v>
      </c>
      <c r="F435" s="27" t="s">
        <v>1297</v>
      </c>
      <c r="G435" s="12" t="s">
        <v>450</v>
      </c>
      <c r="H435" s="27" t="s">
        <v>1404</v>
      </c>
      <c r="I435" s="12" t="s">
        <v>451</v>
      </c>
      <c r="J435" s="601">
        <v>23788.98</v>
      </c>
      <c r="K435" s="601">
        <v>23619.18</v>
      </c>
      <c r="L435" s="601">
        <v>25079.46</v>
      </c>
      <c r="M435" s="601">
        <v>24994.560000000001</v>
      </c>
      <c r="N435" s="601">
        <v>24604.02</v>
      </c>
      <c r="O435" s="601">
        <v>23602.2</v>
      </c>
      <c r="P435" s="707">
        <v>23906.880000000001</v>
      </c>
      <c r="Q435" s="601">
        <v>0</v>
      </c>
      <c r="R435" s="601">
        <v>0</v>
      </c>
      <c r="S435" s="601">
        <v>0</v>
      </c>
      <c r="T435" s="601">
        <v>0</v>
      </c>
      <c r="U435" s="601">
        <v>0</v>
      </c>
      <c r="V435" s="601">
        <v>68773.590000000011</v>
      </c>
      <c r="W435" s="601">
        <v>69779.81</v>
      </c>
      <c r="X435" s="601">
        <v>0</v>
      </c>
      <c r="Y435" s="601">
        <v>0</v>
      </c>
      <c r="Z435" s="601">
        <v>0</v>
      </c>
      <c r="AA435" s="601">
        <v>0</v>
      </c>
      <c r="AB435" s="601">
        <v>0</v>
      </c>
      <c r="AC435" s="601">
        <v>0</v>
      </c>
      <c r="AD435" s="601">
        <v>0</v>
      </c>
      <c r="AE435" s="601">
        <v>0</v>
      </c>
      <c r="AF435" s="601">
        <v>0</v>
      </c>
      <c r="AG435" s="601">
        <v>0</v>
      </c>
      <c r="AH435" s="601">
        <v>0</v>
      </c>
      <c r="AI435" s="707">
        <v>0</v>
      </c>
      <c r="AJ435" s="601">
        <v>0</v>
      </c>
      <c r="AK435" s="601">
        <v>0</v>
      </c>
      <c r="AL435" s="601">
        <v>0</v>
      </c>
      <c r="AM435" s="601">
        <v>0</v>
      </c>
      <c r="AN435" s="601">
        <v>0</v>
      </c>
      <c r="AO435" s="601">
        <v>0</v>
      </c>
      <c r="AP435" s="601">
        <v>0</v>
      </c>
      <c r="AQ435" s="601">
        <v>0</v>
      </c>
      <c r="AR435" s="601">
        <v>0</v>
      </c>
      <c r="AS435" s="601">
        <v>0</v>
      </c>
      <c r="AT435" s="601">
        <v>0</v>
      </c>
      <c r="AU435" s="601">
        <v>0</v>
      </c>
      <c r="AV435" s="602">
        <v>0</v>
      </c>
      <c r="AW435" s="602">
        <v>0</v>
      </c>
      <c r="AX435" s="602">
        <v>0</v>
      </c>
      <c r="AY435" s="602">
        <v>0</v>
      </c>
      <c r="AZ435" s="602">
        <v>0</v>
      </c>
      <c r="BA435" s="602">
        <v>0</v>
      </c>
      <c r="BB435" s="707">
        <v>0</v>
      </c>
      <c r="BC435" s="602">
        <v>0</v>
      </c>
      <c r="BD435" s="602">
        <v>0</v>
      </c>
      <c r="BE435" s="602">
        <v>0</v>
      </c>
      <c r="BF435" s="602">
        <v>0</v>
      </c>
      <c r="BG435" s="602">
        <v>0</v>
      </c>
      <c r="BH435" s="602">
        <v>0</v>
      </c>
      <c r="BI435" s="602">
        <v>0</v>
      </c>
      <c r="BJ435" s="602">
        <v>0</v>
      </c>
      <c r="BK435" s="602">
        <v>0</v>
      </c>
      <c r="BL435" s="602">
        <v>0</v>
      </c>
      <c r="BM435" s="602">
        <v>0</v>
      </c>
      <c r="BN435" s="602">
        <v>0</v>
      </c>
      <c r="BO435" s="602">
        <v>0</v>
      </c>
      <c r="BP435" s="602">
        <v>0</v>
      </c>
      <c r="BQ435" s="602">
        <v>0</v>
      </c>
      <c r="BR435" s="602">
        <v>0</v>
      </c>
      <c r="BS435" s="602">
        <v>0</v>
      </c>
      <c r="BT435" s="602">
        <v>0</v>
      </c>
      <c r="BU435" s="707">
        <v>0</v>
      </c>
      <c r="BV435" s="602">
        <v>0</v>
      </c>
      <c r="BW435" s="602">
        <v>0</v>
      </c>
      <c r="BX435" s="602">
        <v>0</v>
      </c>
      <c r="BY435" s="602">
        <v>0</v>
      </c>
      <c r="BZ435" s="602">
        <v>0</v>
      </c>
      <c r="CA435" s="602">
        <v>0</v>
      </c>
      <c r="CB435" s="602">
        <v>0</v>
      </c>
      <c r="CC435" s="602">
        <v>0</v>
      </c>
      <c r="CD435" s="602">
        <v>0</v>
      </c>
      <c r="CE435" s="602">
        <v>0</v>
      </c>
      <c r="CF435" s="602">
        <v>0</v>
      </c>
      <c r="CG435" s="602">
        <v>0</v>
      </c>
      <c r="CH435" s="602">
        <v>29273.52</v>
      </c>
      <c r="CI435" s="602">
        <v>29273.52</v>
      </c>
      <c r="CJ435" s="602">
        <v>31616.76</v>
      </c>
      <c r="CK435" s="602">
        <v>31820.52</v>
      </c>
      <c r="CL435" s="602">
        <v>32075.22</v>
      </c>
      <c r="CM435" s="602">
        <v>30767.760000000002</v>
      </c>
      <c r="CN435" s="707">
        <v>31329.629999999997</v>
      </c>
      <c r="CO435" s="602">
        <v>0</v>
      </c>
      <c r="CP435" s="602">
        <v>0</v>
      </c>
      <c r="CQ435" s="602">
        <v>0</v>
      </c>
      <c r="CR435" s="602">
        <v>0</v>
      </c>
      <c r="CS435" s="602">
        <v>0</v>
      </c>
      <c r="CT435" s="602">
        <v>85544.099999999991</v>
      </c>
      <c r="CU435" s="602">
        <v>90240.290000000008</v>
      </c>
      <c r="CV435" s="602">
        <v>0</v>
      </c>
      <c r="CW435" s="602">
        <v>0</v>
      </c>
      <c r="CX435" s="602">
        <v>0</v>
      </c>
      <c r="CY435" s="602">
        <v>0</v>
      </c>
      <c r="CZ435" s="602">
        <v>0</v>
      </c>
    </row>
    <row r="436" spans="1:104" x14ac:dyDescent="0.25">
      <c r="A436" s="183">
        <v>103408</v>
      </c>
      <c r="B436" s="183">
        <v>676181</v>
      </c>
      <c r="C436" s="27">
        <v>1026694</v>
      </c>
      <c r="D436" s="14">
        <v>1235528506</v>
      </c>
      <c r="F436" s="27" t="s">
        <v>1267</v>
      </c>
      <c r="G436" s="12" t="s">
        <v>454</v>
      </c>
      <c r="H436" s="27" t="s">
        <v>1268</v>
      </c>
      <c r="I436" s="12" t="s">
        <v>455</v>
      </c>
      <c r="J436" s="601">
        <v>9272.25</v>
      </c>
      <c r="K436" s="601">
        <v>9595.59</v>
      </c>
      <c r="L436" s="601">
        <v>9548.0399999999991</v>
      </c>
      <c r="M436" s="601">
        <v>9633.630000000001</v>
      </c>
      <c r="N436" s="601">
        <v>10109.129999999999</v>
      </c>
      <c r="O436" s="601">
        <v>9481.4700000000012</v>
      </c>
      <c r="P436" s="707">
        <v>8775.4500000000007</v>
      </c>
      <c r="Q436" s="601">
        <v>0</v>
      </c>
      <c r="R436" s="601">
        <v>0</v>
      </c>
      <c r="S436" s="601">
        <v>0</v>
      </c>
      <c r="T436" s="601">
        <v>0</v>
      </c>
      <c r="U436" s="601">
        <v>0</v>
      </c>
      <c r="V436" s="601">
        <v>20886.120000000003</v>
      </c>
      <c r="W436" s="601">
        <v>27451.350000000006</v>
      </c>
      <c r="X436" s="601">
        <v>0</v>
      </c>
      <c r="Y436" s="601">
        <v>0</v>
      </c>
      <c r="Z436" s="601">
        <v>0</v>
      </c>
      <c r="AA436" s="601">
        <v>0</v>
      </c>
      <c r="AB436" s="601">
        <v>0</v>
      </c>
      <c r="AC436" s="601">
        <v>0</v>
      </c>
      <c r="AD436" s="601">
        <v>0</v>
      </c>
      <c r="AE436" s="601">
        <v>0</v>
      </c>
      <c r="AF436" s="601">
        <v>0</v>
      </c>
      <c r="AG436" s="601">
        <v>0</v>
      </c>
      <c r="AH436" s="601">
        <v>0</v>
      </c>
      <c r="AI436" s="707">
        <v>0</v>
      </c>
      <c r="AJ436" s="601">
        <v>0</v>
      </c>
      <c r="AK436" s="601">
        <v>0</v>
      </c>
      <c r="AL436" s="601">
        <v>0</v>
      </c>
      <c r="AM436" s="601">
        <v>0</v>
      </c>
      <c r="AN436" s="601">
        <v>0</v>
      </c>
      <c r="AO436" s="601">
        <v>0</v>
      </c>
      <c r="AP436" s="601">
        <v>0</v>
      </c>
      <c r="AQ436" s="601">
        <v>0</v>
      </c>
      <c r="AR436" s="601">
        <v>0</v>
      </c>
      <c r="AS436" s="601">
        <v>0</v>
      </c>
      <c r="AT436" s="601">
        <v>0</v>
      </c>
      <c r="AU436" s="601">
        <v>0</v>
      </c>
      <c r="AV436" s="602">
        <v>12305.94</v>
      </c>
      <c r="AW436" s="602">
        <v>12515.159999999998</v>
      </c>
      <c r="AX436" s="602">
        <v>13066.74</v>
      </c>
      <c r="AY436" s="602">
        <v>13409.1</v>
      </c>
      <c r="AZ436" s="602">
        <v>13256.939999999999</v>
      </c>
      <c r="BA436" s="602">
        <v>12686.34</v>
      </c>
      <c r="BB436" s="707">
        <v>12508.18</v>
      </c>
      <c r="BC436" s="602">
        <v>0</v>
      </c>
      <c r="BD436" s="602">
        <v>0</v>
      </c>
      <c r="BE436" s="602">
        <v>0</v>
      </c>
      <c r="BF436" s="602">
        <v>0</v>
      </c>
      <c r="BG436" s="602">
        <v>0</v>
      </c>
      <c r="BH436" s="602">
        <v>27848.159999999996</v>
      </c>
      <c r="BI436" s="602">
        <v>37054.019999999997</v>
      </c>
      <c r="BJ436" s="602">
        <v>0</v>
      </c>
      <c r="BK436" s="602">
        <v>0</v>
      </c>
      <c r="BL436" s="602">
        <v>0</v>
      </c>
      <c r="BM436" s="602">
        <v>0</v>
      </c>
      <c r="BN436" s="602">
        <v>0</v>
      </c>
      <c r="BO436" s="602">
        <v>17555.46</v>
      </c>
      <c r="BP436" s="602">
        <v>18582.539999999997</v>
      </c>
      <c r="BQ436" s="602">
        <v>20199.239999999998</v>
      </c>
      <c r="BR436" s="602">
        <v>20864.939999999999</v>
      </c>
      <c r="BS436" s="602">
        <v>19714.23</v>
      </c>
      <c r="BT436" s="602">
        <v>20655.72</v>
      </c>
      <c r="BU436" s="707">
        <v>20039.730000000003</v>
      </c>
      <c r="BV436" s="602">
        <v>0</v>
      </c>
      <c r="BW436" s="602">
        <v>0</v>
      </c>
      <c r="BX436" s="602">
        <v>0</v>
      </c>
      <c r="BY436" s="602">
        <v>0</v>
      </c>
      <c r="BZ436" s="602">
        <v>0</v>
      </c>
      <c r="CA436" s="602">
        <v>41408.759999999995</v>
      </c>
      <c r="CB436" s="602">
        <v>57536.249999999993</v>
      </c>
      <c r="CC436" s="602">
        <v>0</v>
      </c>
      <c r="CD436" s="602">
        <v>0</v>
      </c>
      <c r="CE436" s="602">
        <v>0</v>
      </c>
      <c r="CF436" s="602">
        <v>0</v>
      </c>
      <c r="CG436" s="602">
        <v>0</v>
      </c>
      <c r="CH436" s="602">
        <v>0</v>
      </c>
      <c r="CI436" s="602">
        <v>0</v>
      </c>
      <c r="CJ436" s="602">
        <v>0</v>
      </c>
      <c r="CK436" s="602">
        <v>0</v>
      </c>
      <c r="CL436" s="602">
        <v>0</v>
      </c>
      <c r="CM436" s="602">
        <v>0</v>
      </c>
      <c r="CN436" s="707">
        <v>0</v>
      </c>
      <c r="CO436" s="602">
        <v>0</v>
      </c>
      <c r="CP436" s="602">
        <v>0</v>
      </c>
      <c r="CQ436" s="602">
        <v>0</v>
      </c>
      <c r="CR436" s="602">
        <v>0</v>
      </c>
      <c r="CS436" s="602">
        <v>0</v>
      </c>
      <c r="CT436" s="602">
        <v>0</v>
      </c>
      <c r="CU436" s="602">
        <v>0</v>
      </c>
      <c r="CV436" s="602">
        <v>0</v>
      </c>
      <c r="CW436" s="602">
        <v>0</v>
      </c>
      <c r="CX436" s="602">
        <v>0</v>
      </c>
      <c r="CY436" s="602">
        <v>0</v>
      </c>
      <c r="CZ436" s="602">
        <v>0</v>
      </c>
    </row>
    <row r="437" spans="1:104" x14ac:dyDescent="0.25">
      <c r="A437" s="183">
        <v>103421</v>
      </c>
      <c r="B437" s="183">
        <v>676187</v>
      </c>
      <c r="C437" s="27">
        <v>1016117</v>
      </c>
      <c r="D437" s="14">
        <v>1306026729</v>
      </c>
      <c r="F437" s="27" t="s">
        <v>1296</v>
      </c>
      <c r="G437" s="12" t="s">
        <v>456</v>
      </c>
      <c r="H437" s="27" t="s">
        <v>1387</v>
      </c>
      <c r="I437" s="12" t="s">
        <v>457</v>
      </c>
      <c r="J437" s="601">
        <v>0</v>
      </c>
      <c r="K437" s="601">
        <v>0</v>
      </c>
      <c r="L437" s="601">
        <v>0</v>
      </c>
      <c r="M437" s="601">
        <v>0</v>
      </c>
      <c r="N437" s="601">
        <v>0</v>
      </c>
      <c r="O437" s="601">
        <v>0</v>
      </c>
      <c r="P437" s="707">
        <v>0</v>
      </c>
      <c r="Q437" s="601">
        <v>0</v>
      </c>
      <c r="R437" s="601">
        <v>0</v>
      </c>
      <c r="S437" s="601">
        <v>0</v>
      </c>
      <c r="T437" s="601">
        <v>0</v>
      </c>
      <c r="U437" s="601">
        <v>0</v>
      </c>
      <c r="V437" s="601">
        <v>0</v>
      </c>
      <c r="W437" s="601">
        <v>0</v>
      </c>
      <c r="X437" s="601">
        <v>0</v>
      </c>
      <c r="Y437" s="601">
        <v>0</v>
      </c>
      <c r="Z437" s="601">
        <v>0</v>
      </c>
      <c r="AA437" s="601">
        <v>0</v>
      </c>
      <c r="AB437" s="601">
        <v>0</v>
      </c>
      <c r="AC437" s="601">
        <v>14211.96</v>
      </c>
      <c r="AD437" s="601">
        <v>14259</v>
      </c>
      <c r="AE437" s="601">
        <v>15164.52</v>
      </c>
      <c r="AF437" s="601">
        <v>15264.48</v>
      </c>
      <c r="AG437" s="601">
        <v>14982.239999999998</v>
      </c>
      <c r="AH437" s="601">
        <v>14952.84</v>
      </c>
      <c r="AI437" s="707">
        <v>14675.130000000001</v>
      </c>
      <c r="AJ437" s="601">
        <v>0</v>
      </c>
      <c r="AK437" s="601">
        <v>0</v>
      </c>
      <c r="AL437" s="601">
        <v>0</v>
      </c>
      <c r="AM437" s="601">
        <v>0</v>
      </c>
      <c r="AN437" s="601">
        <v>0</v>
      </c>
      <c r="AO437" s="601">
        <v>23079.31</v>
      </c>
      <c r="AP437" s="601">
        <v>42274.070000000007</v>
      </c>
      <c r="AQ437" s="601">
        <v>0</v>
      </c>
      <c r="AR437" s="601">
        <v>0</v>
      </c>
      <c r="AS437" s="601">
        <v>0</v>
      </c>
      <c r="AT437" s="601">
        <v>0</v>
      </c>
      <c r="AU437" s="601">
        <v>0</v>
      </c>
      <c r="AV437" s="602">
        <v>0</v>
      </c>
      <c r="AW437" s="602">
        <v>0</v>
      </c>
      <c r="AX437" s="602">
        <v>0</v>
      </c>
      <c r="AY437" s="602">
        <v>0</v>
      </c>
      <c r="AZ437" s="602">
        <v>0</v>
      </c>
      <c r="BA437" s="602">
        <v>0</v>
      </c>
      <c r="BB437" s="707">
        <v>0</v>
      </c>
      <c r="BC437" s="602">
        <v>0</v>
      </c>
      <c r="BD437" s="602">
        <v>0</v>
      </c>
      <c r="BE437" s="602">
        <v>0</v>
      </c>
      <c r="BF437" s="602">
        <v>0</v>
      </c>
      <c r="BG437" s="602">
        <v>0</v>
      </c>
      <c r="BH437" s="602">
        <v>0</v>
      </c>
      <c r="BI437" s="602">
        <v>0</v>
      </c>
      <c r="BJ437" s="602">
        <v>0</v>
      </c>
      <c r="BK437" s="602">
        <v>0</v>
      </c>
      <c r="BL437" s="602">
        <v>0</v>
      </c>
      <c r="BM437" s="602">
        <v>0</v>
      </c>
      <c r="BN437" s="602">
        <v>0</v>
      </c>
      <c r="BO437" s="602">
        <v>0</v>
      </c>
      <c r="BP437" s="602">
        <v>0</v>
      </c>
      <c r="BQ437" s="602">
        <v>0</v>
      </c>
      <c r="BR437" s="602">
        <v>0</v>
      </c>
      <c r="BS437" s="602">
        <v>0</v>
      </c>
      <c r="BT437" s="602">
        <v>0</v>
      </c>
      <c r="BU437" s="707">
        <v>0</v>
      </c>
      <c r="BV437" s="602">
        <v>0</v>
      </c>
      <c r="BW437" s="602">
        <v>0</v>
      </c>
      <c r="BX437" s="602">
        <v>0</v>
      </c>
      <c r="BY437" s="602">
        <v>0</v>
      </c>
      <c r="BZ437" s="602">
        <v>0</v>
      </c>
      <c r="CA437" s="602">
        <v>0</v>
      </c>
      <c r="CB437" s="602">
        <v>0</v>
      </c>
      <c r="CC437" s="602">
        <v>0</v>
      </c>
      <c r="CD437" s="602">
        <v>0</v>
      </c>
      <c r="CE437" s="602">
        <v>0</v>
      </c>
      <c r="CF437" s="602">
        <v>0</v>
      </c>
      <c r="CG437" s="602">
        <v>0</v>
      </c>
      <c r="CH437" s="602">
        <v>19439.28</v>
      </c>
      <c r="CI437" s="602">
        <v>20156.64</v>
      </c>
      <c r="CJ437" s="602">
        <v>21032.76</v>
      </c>
      <c r="CK437" s="602">
        <v>21438.48</v>
      </c>
      <c r="CL437" s="602">
        <v>21332.639999999999</v>
      </c>
      <c r="CM437" s="602">
        <v>21091.56</v>
      </c>
      <c r="CN437" s="707">
        <v>20636.400000000001</v>
      </c>
      <c r="CO437" s="602">
        <v>0</v>
      </c>
      <c r="CP437" s="602">
        <v>0</v>
      </c>
      <c r="CQ437" s="602">
        <v>0</v>
      </c>
      <c r="CR437" s="602">
        <v>0</v>
      </c>
      <c r="CS437" s="602">
        <v>0</v>
      </c>
      <c r="CT437" s="602">
        <v>32067.21</v>
      </c>
      <c r="CU437" s="602">
        <v>59870.21</v>
      </c>
      <c r="CV437" s="602">
        <v>0</v>
      </c>
      <c r="CW437" s="602">
        <v>0</v>
      </c>
      <c r="CX437" s="602">
        <v>0</v>
      </c>
      <c r="CY437" s="602">
        <v>0</v>
      </c>
      <c r="CZ437" s="602">
        <v>0</v>
      </c>
    </row>
    <row r="438" spans="1:104" x14ac:dyDescent="0.25">
      <c r="A438" s="183">
        <v>4308</v>
      </c>
      <c r="B438" s="183">
        <v>676190</v>
      </c>
      <c r="C438" s="27">
        <v>1020482</v>
      </c>
      <c r="D438" s="14">
        <v>1902163686</v>
      </c>
      <c r="F438" s="27" t="s">
        <v>1296</v>
      </c>
      <c r="G438" s="12" t="s">
        <v>626</v>
      </c>
      <c r="H438" s="27" t="s">
        <v>1356</v>
      </c>
      <c r="I438" s="12" t="s">
        <v>627</v>
      </c>
      <c r="J438" s="601">
        <v>0</v>
      </c>
      <c r="K438" s="601">
        <v>0</v>
      </c>
      <c r="L438" s="601">
        <v>0</v>
      </c>
      <c r="M438" s="601">
        <v>0</v>
      </c>
      <c r="N438" s="601">
        <v>0</v>
      </c>
      <c r="O438" s="601">
        <v>0</v>
      </c>
      <c r="P438" s="707">
        <v>0</v>
      </c>
      <c r="Q438" s="601">
        <v>0</v>
      </c>
      <c r="R438" s="601">
        <v>0</v>
      </c>
      <c r="S438" s="601">
        <v>0</v>
      </c>
      <c r="T438" s="601">
        <v>0</v>
      </c>
      <c r="U438" s="601">
        <v>0</v>
      </c>
      <c r="V438" s="601">
        <v>0</v>
      </c>
      <c r="W438" s="601">
        <v>0</v>
      </c>
      <c r="X438" s="601">
        <v>0</v>
      </c>
      <c r="Y438" s="601">
        <v>0</v>
      </c>
      <c r="Z438" s="601">
        <v>0</v>
      </c>
      <c r="AA438" s="601">
        <v>0</v>
      </c>
      <c r="AB438" s="601">
        <v>0</v>
      </c>
      <c r="AC438" s="601">
        <v>17329.89</v>
      </c>
      <c r="AD438" s="601">
        <v>17387.25</v>
      </c>
      <c r="AE438" s="601">
        <v>18491.43</v>
      </c>
      <c r="AF438" s="601">
        <v>18613.32</v>
      </c>
      <c r="AG438" s="601">
        <v>18269.16</v>
      </c>
      <c r="AH438" s="601">
        <v>18233.310000000001</v>
      </c>
      <c r="AI438" s="707">
        <v>17879.490000000002</v>
      </c>
      <c r="AJ438" s="601">
        <v>0</v>
      </c>
      <c r="AK438" s="601">
        <v>0</v>
      </c>
      <c r="AL438" s="601">
        <v>0</v>
      </c>
      <c r="AM438" s="601">
        <v>0</v>
      </c>
      <c r="AN438" s="601">
        <v>0</v>
      </c>
      <c r="AO438" s="601">
        <v>50388.59</v>
      </c>
      <c r="AP438" s="601">
        <v>52415.14</v>
      </c>
      <c r="AQ438" s="601">
        <v>0</v>
      </c>
      <c r="AR438" s="601">
        <v>0</v>
      </c>
      <c r="AS438" s="601">
        <v>0</v>
      </c>
      <c r="AT438" s="601">
        <v>0</v>
      </c>
      <c r="AU438" s="601">
        <v>0</v>
      </c>
      <c r="AV438" s="602">
        <v>0</v>
      </c>
      <c r="AW438" s="602">
        <v>0</v>
      </c>
      <c r="AX438" s="602">
        <v>0</v>
      </c>
      <c r="AY438" s="602">
        <v>0</v>
      </c>
      <c r="AZ438" s="602">
        <v>0</v>
      </c>
      <c r="BA438" s="602">
        <v>0</v>
      </c>
      <c r="BB438" s="707">
        <v>0</v>
      </c>
      <c r="BC438" s="602">
        <v>0</v>
      </c>
      <c r="BD438" s="602">
        <v>0</v>
      </c>
      <c r="BE438" s="602">
        <v>0</v>
      </c>
      <c r="BF438" s="602">
        <v>0</v>
      </c>
      <c r="BG438" s="602">
        <v>0</v>
      </c>
      <c r="BH438" s="602">
        <v>0</v>
      </c>
      <c r="BI438" s="602">
        <v>0</v>
      </c>
      <c r="BJ438" s="602">
        <v>0</v>
      </c>
      <c r="BK438" s="602">
        <v>0</v>
      </c>
      <c r="BL438" s="602">
        <v>0</v>
      </c>
      <c r="BM438" s="602">
        <v>0</v>
      </c>
      <c r="BN438" s="602">
        <v>0</v>
      </c>
      <c r="BO438" s="602">
        <v>0</v>
      </c>
      <c r="BP438" s="602">
        <v>0</v>
      </c>
      <c r="BQ438" s="602">
        <v>0</v>
      </c>
      <c r="BR438" s="602">
        <v>0</v>
      </c>
      <c r="BS438" s="602">
        <v>0</v>
      </c>
      <c r="BT438" s="602">
        <v>0</v>
      </c>
      <c r="BU438" s="707">
        <v>0</v>
      </c>
      <c r="BV438" s="602">
        <v>0</v>
      </c>
      <c r="BW438" s="602">
        <v>0</v>
      </c>
      <c r="BX438" s="602">
        <v>0</v>
      </c>
      <c r="BY438" s="602">
        <v>0</v>
      </c>
      <c r="BZ438" s="602">
        <v>0</v>
      </c>
      <c r="CA438" s="602">
        <v>0</v>
      </c>
      <c r="CB438" s="602">
        <v>0</v>
      </c>
      <c r="CC438" s="602">
        <v>0</v>
      </c>
      <c r="CD438" s="602">
        <v>0</v>
      </c>
      <c r="CE438" s="602">
        <v>0</v>
      </c>
      <c r="CF438" s="602">
        <v>0</v>
      </c>
      <c r="CG438" s="602">
        <v>0</v>
      </c>
      <c r="CH438" s="602">
        <v>23704.02</v>
      </c>
      <c r="CI438" s="602">
        <v>24578.760000000002</v>
      </c>
      <c r="CJ438" s="602">
        <v>25647.09</v>
      </c>
      <c r="CK438" s="602">
        <v>26141.82</v>
      </c>
      <c r="CL438" s="602">
        <v>26012.76</v>
      </c>
      <c r="CM438" s="602">
        <v>25718.79</v>
      </c>
      <c r="CN438" s="707">
        <v>25142.370000000003</v>
      </c>
      <c r="CO438" s="602">
        <v>0</v>
      </c>
      <c r="CP438" s="602">
        <v>0</v>
      </c>
      <c r="CQ438" s="602">
        <v>0</v>
      </c>
      <c r="CR438" s="602">
        <v>0</v>
      </c>
      <c r="CS438" s="602">
        <v>0</v>
      </c>
      <c r="CT438" s="602">
        <v>70011.69</v>
      </c>
      <c r="CU438" s="602">
        <v>74059.299999999988</v>
      </c>
      <c r="CV438" s="602">
        <v>0</v>
      </c>
      <c r="CW438" s="602">
        <v>0</v>
      </c>
      <c r="CX438" s="602">
        <v>0</v>
      </c>
      <c r="CY438" s="602">
        <v>0</v>
      </c>
      <c r="CZ438" s="602">
        <v>0</v>
      </c>
    </row>
    <row r="439" spans="1:104" x14ac:dyDescent="0.25">
      <c r="A439" s="183">
        <v>103476</v>
      </c>
      <c r="B439" s="183">
        <v>676192</v>
      </c>
      <c r="C439" s="27">
        <v>1026599</v>
      </c>
      <c r="D439" s="14">
        <v>1275704421</v>
      </c>
      <c r="F439" s="27" t="s">
        <v>1298</v>
      </c>
      <c r="G439" s="12" t="s">
        <v>462</v>
      </c>
      <c r="H439" s="27" t="s">
        <v>1407</v>
      </c>
      <c r="I439" s="12" t="s">
        <v>463</v>
      </c>
      <c r="J439" s="601">
        <v>0</v>
      </c>
      <c r="K439" s="601">
        <v>0</v>
      </c>
      <c r="L439" s="601">
        <v>0</v>
      </c>
      <c r="M439" s="601">
        <v>0</v>
      </c>
      <c r="N439" s="601">
        <v>0</v>
      </c>
      <c r="O439" s="601">
        <v>0</v>
      </c>
      <c r="P439" s="707">
        <v>0</v>
      </c>
      <c r="Q439" s="601">
        <v>0</v>
      </c>
      <c r="R439" s="601">
        <v>0</v>
      </c>
      <c r="S439" s="601">
        <v>0</v>
      </c>
      <c r="T439" s="601">
        <v>0</v>
      </c>
      <c r="U439" s="601">
        <v>0</v>
      </c>
      <c r="V439" s="601">
        <v>0</v>
      </c>
      <c r="W439" s="601">
        <v>0</v>
      </c>
      <c r="X439" s="601">
        <v>0</v>
      </c>
      <c r="Y439" s="601">
        <v>0</v>
      </c>
      <c r="Z439" s="601">
        <v>0</v>
      </c>
      <c r="AA439" s="601">
        <v>0</v>
      </c>
      <c r="AB439" s="601">
        <v>0</v>
      </c>
      <c r="AC439" s="601">
        <v>0</v>
      </c>
      <c r="AD439" s="601">
        <v>0</v>
      </c>
      <c r="AE439" s="601">
        <v>0</v>
      </c>
      <c r="AF439" s="601">
        <v>0</v>
      </c>
      <c r="AG439" s="601">
        <v>0</v>
      </c>
      <c r="AH439" s="601">
        <v>0</v>
      </c>
      <c r="AI439" s="707">
        <v>0</v>
      </c>
      <c r="AJ439" s="601">
        <v>0</v>
      </c>
      <c r="AK439" s="601">
        <v>0</v>
      </c>
      <c r="AL439" s="601">
        <v>0</v>
      </c>
      <c r="AM439" s="601">
        <v>0</v>
      </c>
      <c r="AN439" s="601">
        <v>0</v>
      </c>
      <c r="AO439" s="601">
        <v>0</v>
      </c>
      <c r="AP439" s="601">
        <v>0</v>
      </c>
      <c r="AQ439" s="601">
        <v>0</v>
      </c>
      <c r="AR439" s="601">
        <v>0</v>
      </c>
      <c r="AS439" s="601">
        <v>0</v>
      </c>
      <c r="AT439" s="601">
        <v>0</v>
      </c>
      <c r="AU439" s="601">
        <v>0</v>
      </c>
      <c r="AV439" s="602">
        <v>24765.58</v>
      </c>
      <c r="AW439" s="602">
        <v>25646.65</v>
      </c>
      <c r="AX439" s="602">
        <v>27839.08</v>
      </c>
      <c r="AY439" s="602">
        <v>27941.53</v>
      </c>
      <c r="AZ439" s="602">
        <v>27483.920000000002</v>
      </c>
      <c r="BA439" s="602">
        <v>26753.11</v>
      </c>
      <c r="BB439" s="707">
        <v>27681.4</v>
      </c>
      <c r="BC439" s="602">
        <v>0</v>
      </c>
      <c r="BD439" s="602">
        <v>0</v>
      </c>
      <c r="BE439" s="602">
        <v>0</v>
      </c>
      <c r="BF439" s="602">
        <v>0</v>
      </c>
      <c r="BG439" s="602">
        <v>0</v>
      </c>
      <c r="BH439" s="602">
        <v>73783.079999999987</v>
      </c>
      <c r="BI439" s="602">
        <v>77827.900000000009</v>
      </c>
      <c r="BJ439" s="602">
        <v>0</v>
      </c>
      <c r="BK439" s="602">
        <v>0</v>
      </c>
      <c r="BL439" s="602">
        <v>0</v>
      </c>
      <c r="BM439" s="602">
        <v>0</v>
      </c>
      <c r="BN439" s="602">
        <v>0</v>
      </c>
      <c r="BO439" s="602">
        <v>15374.33</v>
      </c>
      <c r="BP439" s="602">
        <v>15545.08</v>
      </c>
      <c r="BQ439" s="602">
        <v>17621.400000000001</v>
      </c>
      <c r="BR439" s="602">
        <v>17436.990000000002</v>
      </c>
      <c r="BS439" s="602">
        <v>17081.830000000002</v>
      </c>
      <c r="BT439" s="602">
        <v>16371.51</v>
      </c>
      <c r="BU439" s="707">
        <v>16568.12</v>
      </c>
      <c r="BV439" s="602">
        <v>0</v>
      </c>
      <c r="BW439" s="602">
        <v>0</v>
      </c>
      <c r="BX439" s="602">
        <v>0</v>
      </c>
      <c r="BY439" s="602">
        <v>0</v>
      </c>
      <c r="BZ439" s="602">
        <v>0</v>
      </c>
      <c r="CA439" s="602">
        <v>45769.079999999994</v>
      </c>
      <c r="CB439" s="602">
        <v>48196.630000000005</v>
      </c>
      <c r="CC439" s="602">
        <v>0</v>
      </c>
      <c r="CD439" s="602">
        <v>0</v>
      </c>
      <c r="CE439" s="602">
        <v>0</v>
      </c>
      <c r="CF439" s="602">
        <v>0</v>
      </c>
      <c r="CG439" s="602">
        <v>0</v>
      </c>
      <c r="CH439" s="602">
        <v>0</v>
      </c>
      <c r="CI439" s="602">
        <v>0</v>
      </c>
      <c r="CJ439" s="602">
        <v>0</v>
      </c>
      <c r="CK439" s="602">
        <v>0</v>
      </c>
      <c r="CL439" s="602">
        <v>0</v>
      </c>
      <c r="CM439" s="602">
        <v>0</v>
      </c>
      <c r="CN439" s="707">
        <v>0</v>
      </c>
      <c r="CO439" s="602">
        <v>0</v>
      </c>
      <c r="CP439" s="602">
        <v>0</v>
      </c>
      <c r="CQ439" s="602">
        <v>0</v>
      </c>
      <c r="CR439" s="602">
        <v>0</v>
      </c>
      <c r="CS439" s="602">
        <v>0</v>
      </c>
      <c r="CT439" s="602">
        <v>0</v>
      </c>
      <c r="CU439" s="602">
        <v>0</v>
      </c>
      <c r="CV439" s="602">
        <v>0</v>
      </c>
      <c r="CW439" s="602">
        <v>0</v>
      </c>
      <c r="CX439" s="602">
        <v>0</v>
      </c>
      <c r="CY439" s="602">
        <v>0</v>
      </c>
      <c r="CZ439" s="602">
        <v>0</v>
      </c>
    </row>
    <row r="440" spans="1:104" x14ac:dyDescent="0.25">
      <c r="A440" s="183">
        <v>103471</v>
      </c>
      <c r="B440" s="183">
        <v>676194</v>
      </c>
      <c r="C440" s="27">
        <v>1027643</v>
      </c>
      <c r="D440" s="14">
        <v>1659731081</v>
      </c>
      <c r="F440" s="27" t="s">
        <v>1279</v>
      </c>
      <c r="G440" s="12" t="s">
        <v>460</v>
      </c>
      <c r="H440" s="27" t="s">
        <v>1371</v>
      </c>
      <c r="I440" s="12" t="s">
        <v>461</v>
      </c>
      <c r="J440" s="601">
        <v>12981.56</v>
      </c>
      <c r="K440" s="601">
        <v>12711.569999999998</v>
      </c>
      <c r="L440" s="601">
        <v>14337.019999999999</v>
      </c>
      <c r="M440" s="601">
        <v>14761.289999999999</v>
      </c>
      <c r="N440" s="601">
        <v>13967.849999999999</v>
      </c>
      <c r="O440" s="601">
        <v>14419.669999999998</v>
      </c>
      <c r="P440" s="707">
        <v>13725.41</v>
      </c>
      <c r="Q440" s="601">
        <v>0</v>
      </c>
      <c r="R440" s="601">
        <v>0</v>
      </c>
      <c r="S440" s="601">
        <v>0</v>
      </c>
      <c r="T440" s="601">
        <v>0</v>
      </c>
      <c r="U440" s="601">
        <v>0</v>
      </c>
      <c r="V440" s="601">
        <v>38068.6</v>
      </c>
      <c r="W440" s="601">
        <v>41180.979999999996</v>
      </c>
      <c r="X440" s="601">
        <v>0</v>
      </c>
      <c r="Y440" s="601">
        <v>0</v>
      </c>
      <c r="Z440" s="601">
        <v>0</v>
      </c>
      <c r="AA440" s="601">
        <v>0</v>
      </c>
      <c r="AB440" s="601">
        <v>0</v>
      </c>
      <c r="AC440" s="601">
        <v>0</v>
      </c>
      <c r="AD440" s="601">
        <v>0</v>
      </c>
      <c r="AE440" s="601">
        <v>0</v>
      </c>
      <c r="AF440" s="601">
        <v>0</v>
      </c>
      <c r="AG440" s="601">
        <v>0</v>
      </c>
      <c r="AH440" s="601">
        <v>0</v>
      </c>
      <c r="AI440" s="707">
        <v>0</v>
      </c>
      <c r="AJ440" s="601">
        <v>0</v>
      </c>
      <c r="AK440" s="601">
        <v>0</v>
      </c>
      <c r="AL440" s="601">
        <v>0</v>
      </c>
      <c r="AM440" s="601">
        <v>0</v>
      </c>
      <c r="AN440" s="601">
        <v>0</v>
      </c>
      <c r="AO440" s="601">
        <v>0</v>
      </c>
      <c r="AP440" s="601">
        <v>0</v>
      </c>
      <c r="AQ440" s="601">
        <v>0</v>
      </c>
      <c r="AR440" s="601">
        <v>0</v>
      </c>
      <c r="AS440" s="601">
        <v>0</v>
      </c>
      <c r="AT440" s="601">
        <v>0</v>
      </c>
      <c r="AU440" s="601">
        <v>0</v>
      </c>
      <c r="AV440" s="602">
        <v>8314.59</v>
      </c>
      <c r="AW440" s="602">
        <v>8033.58</v>
      </c>
      <c r="AX440" s="602">
        <v>9130.07</v>
      </c>
      <c r="AY440" s="602">
        <v>9201.7000000000007</v>
      </c>
      <c r="AZ440" s="602">
        <v>8832.5300000000007</v>
      </c>
      <c r="BA440" s="602">
        <v>8446.83</v>
      </c>
      <c r="BB440" s="707">
        <v>8435.81</v>
      </c>
      <c r="BC440" s="602">
        <v>0</v>
      </c>
      <c r="BD440" s="602">
        <v>0</v>
      </c>
      <c r="BE440" s="602">
        <v>0</v>
      </c>
      <c r="BF440" s="602">
        <v>0</v>
      </c>
      <c r="BG440" s="602">
        <v>0</v>
      </c>
      <c r="BH440" s="602">
        <v>24229.759999999998</v>
      </c>
      <c r="BI440" s="602">
        <v>25274.500000000004</v>
      </c>
      <c r="BJ440" s="602">
        <v>0</v>
      </c>
      <c r="BK440" s="602">
        <v>0</v>
      </c>
      <c r="BL440" s="602">
        <v>0</v>
      </c>
      <c r="BM440" s="602">
        <v>0</v>
      </c>
      <c r="BN440" s="602">
        <v>0</v>
      </c>
      <c r="BO440" s="602">
        <v>0</v>
      </c>
      <c r="BP440" s="602">
        <v>0</v>
      </c>
      <c r="BQ440" s="602">
        <v>0</v>
      </c>
      <c r="BR440" s="602">
        <v>0</v>
      </c>
      <c r="BS440" s="602">
        <v>0</v>
      </c>
      <c r="BT440" s="602">
        <v>0</v>
      </c>
      <c r="BU440" s="707">
        <v>0</v>
      </c>
      <c r="BV440" s="602">
        <v>0</v>
      </c>
      <c r="BW440" s="602">
        <v>0</v>
      </c>
      <c r="BX440" s="602">
        <v>0</v>
      </c>
      <c r="BY440" s="602">
        <v>0</v>
      </c>
      <c r="BZ440" s="602">
        <v>0</v>
      </c>
      <c r="CA440" s="602">
        <v>0</v>
      </c>
      <c r="CB440" s="602">
        <v>0</v>
      </c>
      <c r="CC440" s="602">
        <v>0</v>
      </c>
      <c r="CD440" s="602">
        <v>0</v>
      </c>
      <c r="CE440" s="602">
        <v>0</v>
      </c>
      <c r="CF440" s="602">
        <v>0</v>
      </c>
      <c r="CG440" s="602">
        <v>0</v>
      </c>
      <c r="CH440" s="602">
        <v>18160.96</v>
      </c>
      <c r="CI440" s="602">
        <v>18557.679999999997</v>
      </c>
      <c r="CJ440" s="602">
        <v>20943.509999999998</v>
      </c>
      <c r="CK440" s="602">
        <v>21059.22</v>
      </c>
      <c r="CL440" s="602">
        <v>20745.149999999998</v>
      </c>
      <c r="CM440" s="602">
        <v>20706.580000000002</v>
      </c>
      <c r="CN440" s="707">
        <v>20254.759999999998</v>
      </c>
      <c r="CO440" s="602">
        <v>0</v>
      </c>
      <c r="CP440" s="602">
        <v>0</v>
      </c>
      <c r="CQ440" s="602">
        <v>0</v>
      </c>
      <c r="CR440" s="602">
        <v>0</v>
      </c>
      <c r="CS440" s="602">
        <v>0</v>
      </c>
      <c r="CT440" s="602">
        <v>54836.6</v>
      </c>
      <c r="CU440" s="602">
        <v>59659.9</v>
      </c>
      <c r="CV440" s="602">
        <v>0</v>
      </c>
      <c r="CW440" s="602">
        <v>0</v>
      </c>
      <c r="CX440" s="602">
        <v>0</v>
      </c>
      <c r="CY440" s="602">
        <v>0</v>
      </c>
      <c r="CZ440" s="602">
        <v>0</v>
      </c>
    </row>
    <row r="441" spans="1:104" x14ac:dyDescent="0.25">
      <c r="A441" s="183">
        <v>103468</v>
      </c>
      <c r="B441" s="183">
        <v>676197</v>
      </c>
      <c r="C441" s="27">
        <v>1021131</v>
      </c>
      <c r="D441" s="14">
        <v>1790963130</v>
      </c>
      <c r="F441" s="27" t="s">
        <v>1293</v>
      </c>
      <c r="G441" s="12" t="s">
        <v>458</v>
      </c>
      <c r="H441" s="27" t="s">
        <v>1319</v>
      </c>
      <c r="I441" s="12" t="s">
        <v>459</v>
      </c>
      <c r="J441" s="601">
        <v>27120.600000000002</v>
      </c>
      <c r="K441" s="601">
        <v>27852.600000000002</v>
      </c>
      <c r="L441" s="601">
        <v>29689.920000000002</v>
      </c>
      <c r="M441" s="601">
        <v>29968.080000000002</v>
      </c>
      <c r="N441" s="601">
        <v>29572.799999999999</v>
      </c>
      <c r="O441" s="601">
        <v>30246.240000000002</v>
      </c>
      <c r="P441" s="707">
        <v>29083.769999999997</v>
      </c>
      <c r="Q441" s="601">
        <v>0</v>
      </c>
      <c r="R441" s="601">
        <v>0</v>
      </c>
      <c r="S441" s="601">
        <v>0</v>
      </c>
      <c r="T441" s="601">
        <v>0</v>
      </c>
      <c r="U441" s="601">
        <v>0</v>
      </c>
      <c r="V441" s="601">
        <v>80152.38</v>
      </c>
      <c r="W441" s="601">
        <v>85472.220000000016</v>
      </c>
      <c r="X441" s="601">
        <v>0</v>
      </c>
      <c r="Y441" s="601">
        <v>0</v>
      </c>
      <c r="Z441" s="601">
        <v>0</v>
      </c>
      <c r="AA441" s="601">
        <v>0</v>
      </c>
      <c r="AB441" s="601">
        <v>0</v>
      </c>
      <c r="AC441" s="601">
        <v>12619.68</v>
      </c>
      <c r="AD441" s="601">
        <v>12692.88</v>
      </c>
      <c r="AE441" s="601">
        <v>13629.84</v>
      </c>
      <c r="AF441" s="601">
        <v>13088.16</v>
      </c>
      <c r="AG441" s="601">
        <v>13014.96</v>
      </c>
      <c r="AH441" s="601">
        <v>12714.84</v>
      </c>
      <c r="AI441" s="707">
        <v>12777.72</v>
      </c>
      <c r="AJ441" s="601">
        <v>0</v>
      </c>
      <c r="AK441" s="601">
        <v>0</v>
      </c>
      <c r="AL441" s="601">
        <v>0</v>
      </c>
      <c r="AM441" s="601">
        <v>0</v>
      </c>
      <c r="AN441" s="601">
        <v>0</v>
      </c>
      <c r="AO441" s="601">
        <v>36867.600000000006</v>
      </c>
      <c r="AP441" s="601">
        <v>36954.870000000003</v>
      </c>
      <c r="AQ441" s="601">
        <v>0</v>
      </c>
      <c r="AR441" s="601">
        <v>0</v>
      </c>
      <c r="AS441" s="601">
        <v>0</v>
      </c>
      <c r="AT441" s="601">
        <v>0</v>
      </c>
      <c r="AU441" s="601">
        <v>0</v>
      </c>
      <c r="AV441" s="602">
        <v>0</v>
      </c>
      <c r="AW441" s="602">
        <v>0</v>
      </c>
      <c r="AX441" s="602">
        <v>0</v>
      </c>
      <c r="AY441" s="602">
        <v>0</v>
      </c>
      <c r="AZ441" s="602">
        <v>0</v>
      </c>
      <c r="BA441" s="602">
        <v>0</v>
      </c>
      <c r="BB441" s="707">
        <v>0</v>
      </c>
      <c r="BC441" s="602">
        <v>0</v>
      </c>
      <c r="BD441" s="602">
        <v>0</v>
      </c>
      <c r="BE441" s="602">
        <v>0</v>
      </c>
      <c r="BF441" s="602">
        <v>0</v>
      </c>
      <c r="BG441" s="602">
        <v>0</v>
      </c>
      <c r="BH441" s="602">
        <v>0</v>
      </c>
      <c r="BI441" s="602">
        <v>0</v>
      </c>
      <c r="BJ441" s="602">
        <v>0</v>
      </c>
      <c r="BK441" s="602">
        <v>0</v>
      </c>
      <c r="BL441" s="602">
        <v>0</v>
      </c>
      <c r="BM441" s="602">
        <v>0</v>
      </c>
      <c r="BN441" s="602">
        <v>0</v>
      </c>
      <c r="BO441" s="602">
        <v>0</v>
      </c>
      <c r="BP441" s="602">
        <v>0</v>
      </c>
      <c r="BQ441" s="602">
        <v>0</v>
      </c>
      <c r="BR441" s="602">
        <v>0</v>
      </c>
      <c r="BS441" s="602">
        <v>0</v>
      </c>
      <c r="BT441" s="602">
        <v>0</v>
      </c>
      <c r="BU441" s="707">
        <v>0</v>
      </c>
      <c r="BV441" s="602">
        <v>0</v>
      </c>
      <c r="BW441" s="602">
        <v>0</v>
      </c>
      <c r="BX441" s="602">
        <v>0</v>
      </c>
      <c r="BY441" s="602">
        <v>0</v>
      </c>
      <c r="BZ441" s="602">
        <v>0</v>
      </c>
      <c r="CA441" s="602">
        <v>0</v>
      </c>
      <c r="CB441" s="602">
        <v>0</v>
      </c>
      <c r="CC441" s="602">
        <v>0</v>
      </c>
      <c r="CD441" s="602">
        <v>0</v>
      </c>
      <c r="CE441" s="602">
        <v>0</v>
      </c>
      <c r="CF441" s="602">
        <v>0</v>
      </c>
      <c r="CG441" s="602">
        <v>0</v>
      </c>
      <c r="CH441" s="602">
        <v>0</v>
      </c>
      <c r="CI441" s="602">
        <v>0</v>
      </c>
      <c r="CJ441" s="602">
        <v>0</v>
      </c>
      <c r="CK441" s="602">
        <v>0</v>
      </c>
      <c r="CL441" s="602">
        <v>0</v>
      </c>
      <c r="CM441" s="602">
        <v>0</v>
      </c>
      <c r="CN441" s="707">
        <v>0</v>
      </c>
      <c r="CO441" s="602">
        <v>0</v>
      </c>
      <c r="CP441" s="602">
        <v>0</v>
      </c>
      <c r="CQ441" s="602">
        <v>0</v>
      </c>
      <c r="CR441" s="602">
        <v>0</v>
      </c>
      <c r="CS441" s="602">
        <v>0</v>
      </c>
      <c r="CT441" s="602">
        <v>0</v>
      </c>
      <c r="CU441" s="602">
        <v>0</v>
      </c>
      <c r="CV441" s="602">
        <v>0</v>
      </c>
      <c r="CW441" s="602">
        <v>0</v>
      </c>
      <c r="CX441" s="602">
        <v>0</v>
      </c>
      <c r="CY441" s="602">
        <v>0</v>
      </c>
      <c r="CZ441" s="602">
        <v>0</v>
      </c>
    </row>
    <row r="442" spans="1:104" x14ac:dyDescent="0.25">
      <c r="A442" s="183">
        <v>4097</v>
      </c>
      <c r="B442" s="183">
        <v>676206</v>
      </c>
      <c r="C442" s="27">
        <v>1027634</v>
      </c>
      <c r="D442" s="14">
        <v>1902203607</v>
      </c>
      <c r="F442" s="27" t="s">
        <v>1408</v>
      </c>
      <c r="G442" s="12" t="s">
        <v>570</v>
      </c>
      <c r="H442" s="27" t="s">
        <v>1413</v>
      </c>
      <c r="I442" s="12" t="s">
        <v>571</v>
      </c>
      <c r="J442" s="601">
        <v>0</v>
      </c>
      <c r="K442" s="601">
        <v>0</v>
      </c>
      <c r="L442" s="601">
        <v>0</v>
      </c>
      <c r="M442" s="601">
        <v>0</v>
      </c>
      <c r="N442" s="601">
        <v>0</v>
      </c>
      <c r="O442" s="601">
        <v>0</v>
      </c>
      <c r="P442" s="707">
        <v>0</v>
      </c>
      <c r="Q442" s="601">
        <v>0</v>
      </c>
      <c r="R442" s="601">
        <v>0</v>
      </c>
      <c r="S442" s="601">
        <v>0</v>
      </c>
      <c r="T442" s="601">
        <v>0</v>
      </c>
      <c r="U442" s="601">
        <v>0</v>
      </c>
      <c r="V442" s="601">
        <v>0</v>
      </c>
      <c r="W442" s="601">
        <v>0</v>
      </c>
      <c r="X442" s="601">
        <v>0</v>
      </c>
      <c r="Y442" s="601">
        <v>0</v>
      </c>
      <c r="Z442" s="601">
        <v>0</v>
      </c>
      <c r="AA442" s="601">
        <v>0</v>
      </c>
      <c r="AB442" s="601">
        <v>0</v>
      </c>
      <c r="AC442" s="601">
        <v>11665.64</v>
      </c>
      <c r="AD442" s="601">
        <v>12195.119999999999</v>
      </c>
      <c r="AE442" s="601">
        <v>12587.96</v>
      </c>
      <c r="AF442" s="601">
        <v>13441.96</v>
      </c>
      <c r="AG442" s="601">
        <v>12587.959999999997</v>
      </c>
      <c r="AH442" s="601">
        <v>13493.199999999999</v>
      </c>
      <c r="AI442" s="707">
        <v>13801.92</v>
      </c>
      <c r="AJ442" s="601">
        <v>0</v>
      </c>
      <c r="AK442" s="601">
        <v>0</v>
      </c>
      <c r="AL442" s="601">
        <v>0</v>
      </c>
      <c r="AM442" s="601">
        <v>0</v>
      </c>
      <c r="AN442" s="601">
        <v>0</v>
      </c>
      <c r="AO442" s="601">
        <v>34592.139999999992</v>
      </c>
      <c r="AP442" s="601">
        <v>37680.659999999996</v>
      </c>
      <c r="AQ442" s="601">
        <v>0</v>
      </c>
      <c r="AR442" s="601">
        <v>0</v>
      </c>
      <c r="AS442" s="601">
        <v>0</v>
      </c>
      <c r="AT442" s="601">
        <v>0</v>
      </c>
      <c r="AU442" s="601">
        <v>0</v>
      </c>
      <c r="AV442" s="602">
        <v>14791.279999999999</v>
      </c>
      <c r="AW442" s="602">
        <v>15474.479999999998</v>
      </c>
      <c r="AX442" s="602">
        <v>16260.159999999998</v>
      </c>
      <c r="AY442" s="602">
        <v>15679.439999999999</v>
      </c>
      <c r="AZ442" s="602">
        <v>15901.48</v>
      </c>
      <c r="BA442" s="602">
        <v>15816.079999999998</v>
      </c>
      <c r="BB442" s="707">
        <v>15882.1</v>
      </c>
      <c r="BC442" s="602">
        <v>0</v>
      </c>
      <c r="BD442" s="602">
        <v>0</v>
      </c>
      <c r="BE442" s="602">
        <v>0</v>
      </c>
      <c r="BF442" s="602">
        <v>0</v>
      </c>
      <c r="BG442" s="602">
        <v>0</v>
      </c>
      <c r="BH442" s="602">
        <v>44156.04</v>
      </c>
      <c r="BI442" s="602">
        <v>45194.59</v>
      </c>
      <c r="BJ442" s="602">
        <v>0</v>
      </c>
      <c r="BK442" s="602">
        <v>0</v>
      </c>
      <c r="BL442" s="602">
        <v>0</v>
      </c>
      <c r="BM442" s="602">
        <v>0</v>
      </c>
      <c r="BN442" s="602">
        <v>0</v>
      </c>
      <c r="BO442" s="602">
        <v>17421.599999999999</v>
      </c>
      <c r="BP442" s="602">
        <v>19249.159999999996</v>
      </c>
      <c r="BQ442" s="602">
        <v>20598.48</v>
      </c>
      <c r="BR442" s="602">
        <v>20632.64</v>
      </c>
      <c r="BS442" s="602">
        <v>20325.199999999997</v>
      </c>
      <c r="BT442" s="602">
        <v>20974.239999999998</v>
      </c>
      <c r="BU442" s="707">
        <v>21114.9</v>
      </c>
      <c r="BV442" s="602">
        <v>0</v>
      </c>
      <c r="BW442" s="602">
        <v>0</v>
      </c>
      <c r="BX442" s="602">
        <v>0</v>
      </c>
      <c r="BY442" s="602">
        <v>0</v>
      </c>
      <c r="BZ442" s="602">
        <v>0</v>
      </c>
      <c r="CA442" s="602">
        <v>54352.13</v>
      </c>
      <c r="CB442" s="602">
        <v>59046.259999999995</v>
      </c>
      <c r="CC442" s="602">
        <v>0</v>
      </c>
      <c r="CD442" s="602">
        <v>0</v>
      </c>
      <c r="CE442" s="602">
        <v>0</v>
      </c>
      <c r="CF442" s="602">
        <v>0</v>
      </c>
      <c r="CG442" s="602">
        <v>0</v>
      </c>
      <c r="CH442" s="602">
        <v>0</v>
      </c>
      <c r="CI442" s="602">
        <v>0</v>
      </c>
      <c r="CJ442" s="602">
        <v>0</v>
      </c>
      <c r="CK442" s="602">
        <v>0</v>
      </c>
      <c r="CL442" s="602">
        <v>0</v>
      </c>
      <c r="CM442" s="602">
        <v>0</v>
      </c>
      <c r="CN442" s="707">
        <v>0</v>
      </c>
      <c r="CO442" s="602">
        <v>0</v>
      </c>
      <c r="CP442" s="602">
        <v>0</v>
      </c>
      <c r="CQ442" s="602">
        <v>0</v>
      </c>
      <c r="CR442" s="602">
        <v>0</v>
      </c>
      <c r="CS442" s="602">
        <v>0</v>
      </c>
      <c r="CT442" s="602">
        <v>0</v>
      </c>
      <c r="CU442" s="602">
        <v>0</v>
      </c>
      <c r="CV442" s="602">
        <v>0</v>
      </c>
      <c r="CW442" s="602">
        <v>0</v>
      </c>
      <c r="CX442" s="602">
        <v>0</v>
      </c>
      <c r="CY442" s="602">
        <v>0</v>
      </c>
      <c r="CZ442" s="602">
        <v>0</v>
      </c>
    </row>
    <row r="443" spans="1:104" x14ac:dyDescent="0.25">
      <c r="A443" s="183">
        <v>103557</v>
      </c>
      <c r="B443" s="183">
        <v>676207</v>
      </c>
      <c r="C443" s="27">
        <v>1026568</v>
      </c>
      <c r="D443" s="14">
        <v>1518355387</v>
      </c>
      <c r="F443" s="27" t="s">
        <v>1279</v>
      </c>
      <c r="G443" s="12" t="s">
        <v>464</v>
      </c>
      <c r="H443" s="27" t="s">
        <v>1422</v>
      </c>
      <c r="I443" s="12" t="s">
        <v>465</v>
      </c>
      <c r="J443" s="601">
        <v>18188.32</v>
      </c>
      <c r="K443" s="601">
        <v>17810.039999999997</v>
      </c>
      <c r="L443" s="601">
        <v>20087.440000000002</v>
      </c>
      <c r="M443" s="601">
        <v>20681.879999999997</v>
      </c>
      <c r="N443" s="601">
        <v>19570.2</v>
      </c>
      <c r="O443" s="601">
        <v>20203.239999999998</v>
      </c>
      <c r="P443" s="707">
        <v>19208.009999999998</v>
      </c>
      <c r="Q443" s="601">
        <v>0</v>
      </c>
      <c r="R443" s="601">
        <v>0</v>
      </c>
      <c r="S443" s="601">
        <v>0</v>
      </c>
      <c r="T443" s="601">
        <v>0</v>
      </c>
      <c r="U443" s="601">
        <v>0</v>
      </c>
      <c r="V443" s="601">
        <v>52961.85</v>
      </c>
      <c r="W443" s="601">
        <v>57381.070000000007</v>
      </c>
      <c r="X443" s="601">
        <v>0</v>
      </c>
      <c r="Y443" s="601">
        <v>0</v>
      </c>
      <c r="Z443" s="601">
        <v>0</v>
      </c>
      <c r="AA443" s="601">
        <v>0</v>
      </c>
      <c r="AB443" s="601">
        <v>0</v>
      </c>
      <c r="AC443" s="601">
        <v>0</v>
      </c>
      <c r="AD443" s="601">
        <v>0</v>
      </c>
      <c r="AE443" s="601">
        <v>0</v>
      </c>
      <c r="AF443" s="601">
        <v>0</v>
      </c>
      <c r="AG443" s="601">
        <v>0</v>
      </c>
      <c r="AH443" s="601">
        <v>0</v>
      </c>
      <c r="AI443" s="707">
        <v>0</v>
      </c>
      <c r="AJ443" s="601">
        <v>0</v>
      </c>
      <c r="AK443" s="601">
        <v>0</v>
      </c>
      <c r="AL443" s="601">
        <v>0</v>
      </c>
      <c r="AM443" s="601">
        <v>0</v>
      </c>
      <c r="AN443" s="601">
        <v>0</v>
      </c>
      <c r="AO443" s="601">
        <v>0</v>
      </c>
      <c r="AP443" s="601">
        <v>0</v>
      </c>
      <c r="AQ443" s="601">
        <v>0</v>
      </c>
      <c r="AR443" s="601">
        <v>0</v>
      </c>
      <c r="AS443" s="601">
        <v>0</v>
      </c>
      <c r="AT443" s="601">
        <v>0</v>
      </c>
      <c r="AU443" s="601">
        <v>0</v>
      </c>
      <c r="AV443" s="602">
        <v>11649.48</v>
      </c>
      <c r="AW443" s="602">
        <v>11255.76</v>
      </c>
      <c r="AX443" s="602">
        <v>12792.039999999999</v>
      </c>
      <c r="AY443" s="602">
        <v>12892.4</v>
      </c>
      <c r="AZ443" s="602">
        <v>12375.16</v>
      </c>
      <c r="BA443" s="602">
        <v>11834.76</v>
      </c>
      <c r="BB443" s="707">
        <v>11805.12</v>
      </c>
      <c r="BC443" s="602">
        <v>0</v>
      </c>
      <c r="BD443" s="602">
        <v>0</v>
      </c>
      <c r="BE443" s="602">
        <v>0</v>
      </c>
      <c r="BF443" s="602">
        <v>0</v>
      </c>
      <c r="BG443" s="602">
        <v>0</v>
      </c>
      <c r="BH443" s="602">
        <v>33708.959999999999</v>
      </c>
      <c r="BI443" s="602">
        <v>35217.86</v>
      </c>
      <c r="BJ443" s="602">
        <v>0</v>
      </c>
      <c r="BK443" s="602">
        <v>0</v>
      </c>
      <c r="BL443" s="602">
        <v>0</v>
      </c>
      <c r="BM443" s="602">
        <v>0</v>
      </c>
      <c r="BN443" s="602">
        <v>0</v>
      </c>
      <c r="BO443" s="602">
        <v>0</v>
      </c>
      <c r="BP443" s="602">
        <v>0</v>
      </c>
      <c r="BQ443" s="602">
        <v>0</v>
      </c>
      <c r="BR443" s="602">
        <v>0</v>
      </c>
      <c r="BS443" s="602">
        <v>0</v>
      </c>
      <c r="BT443" s="602">
        <v>0</v>
      </c>
      <c r="BU443" s="707">
        <v>0</v>
      </c>
      <c r="BV443" s="602">
        <v>0</v>
      </c>
      <c r="BW443" s="602">
        <v>0</v>
      </c>
      <c r="BX443" s="602">
        <v>0</v>
      </c>
      <c r="BY443" s="602">
        <v>0</v>
      </c>
      <c r="BZ443" s="602">
        <v>0</v>
      </c>
      <c r="CA443" s="602">
        <v>0</v>
      </c>
      <c r="CB443" s="602">
        <v>0</v>
      </c>
      <c r="CC443" s="602">
        <v>0</v>
      </c>
      <c r="CD443" s="602">
        <v>0</v>
      </c>
      <c r="CE443" s="602">
        <v>0</v>
      </c>
      <c r="CF443" s="602">
        <v>0</v>
      </c>
      <c r="CG443" s="602">
        <v>0</v>
      </c>
      <c r="CH443" s="602">
        <v>25445.119999999999</v>
      </c>
      <c r="CI443" s="602">
        <v>26000.959999999999</v>
      </c>
      <c r="CJ443" s="602">
        <v>29343.72</v>
      </c>
      <c r="CK443" s="602">
        <v>29505.84</v>
      </c>
      <c r="CL443" s="602">
        <v>29065.8</v>
      </c>
      <c r="CM443" s="602">
        <v>29011.759999999998</v>
      </c>
      <c r="CN443" s="707">
        <v>28345.64</v>
      </c>
      <c r="CO443" s="602">
        <v>0</v>
      </c>
      <c r="CP443" s="602">
        <v>0</v>
      </c>
      <c r="CQ443" s="602">
        <v>0</v>
      </c>
      <c r="CR443" s="602">
        <v>0</v>
      </c>
      <c r="CS443" s="602">
        <v>0</v>
      </c>
      <c r="CT443" s="602">
        <v>76289.850000000006</v>
      </c>
      <c r="CU443" s="602">
        <v>83129.249999999985</v>
      </c>
      <c r="CV443" s="602">
        <v>0</v>
      </c>
      <c r="CW443" s="602">
        <v>0</v>
      </c>
      <c r="CX443" s="602">
        <v>0</v>
      </c>
      <c r="CY443" s="602">
        <v>0</v>
      </c>
      <c r="CZ443" s="602">
        <v>0</v>
      </c>
    </row>
    <row r="444" spans="1:104" x14ac:dyDescent="0.25">
      <c r="A444" s="183">
        <v>101740</v>
      </c>
      <c r="B444" s="183">
        <v>676211</v>
      </c>
      <c r="C444" s="27">
        <v>1027040</v>
      </c>
      <c r="D444" s="14">
        <v>1477937068</v>
      </c>
      <c r="F444" s="27" t="s">
        <v>1274</v>
      </c>
      <c r="G444" s="12" t="s">
        <v>392</v>
      </c>
      <c r="H444" s="27" t="s">
        <v>1295</v>
      </c>
      <c r="I444" s="12" t="s">
        <v>393</v>
      </c>
      <c r="J444" s="601">
        <v>0</v>
      </c>
      <c r="K444" s="601">
        <v>0</v>
      </c>
      <c r="L444" s="601">
        <v>0</v>
      </c>
      <c r="M444" s="601">
        <v>0</v>
      </c>
      <c r="N444" s="601">
        <v>0</v>
      </c>
      <c r="O444" s="601">
        <v>0</v>
      </c>
      <c r="P444" s="707">
        <v>0</v>
      </c>
      <c r="Q444" s="601">
        <v>0</v>
      </c>
      <c r="R444" s="601">
        <v>0</v>
      </c>
      <c r="S444" s="601">
        <v>0</v>
      </c>
      <c r="T444" s="601">
        <v>0</v>
      </c>
      <c r="U444" s="601">
        <v>0</v>
      </c>
      <c r="V444" s="601">
        <v>0</v>
      </c>
      <c r="W444" s="601">
        <v>0</v>
      </c>
      <c r="X444" s="601">
        <v>0</v>
      </c>
      <c r="Y444" s="601">
        <v>0</v>
      </c>
      <c r="Z444" s="601">
        <v>0</v>
      </c>
      <c r="AA444" s="601">
        <v>0</v>
      </c>
      <c r="AB444" s="601">
        <v>0</v>
      </c>
      <c r="AC444" s="601">
        <v>0</v>
      </c>
      <c r="AD444" s="601">
        <v>0</v>
      </c>
      <c r="AE444" s="601">
        <v>0</v>
      </c>
      <c r="AF444" s="601">
        <v>0</v>
      </c>
      <c r="AG444" s="601">
        <v>0</v>
      </c>
      <c r="AH444" s="601">
        <v>0</v>
      </c>
      <c r="AI444" s="707">
        <v>0</v>
      </c>
      <c r="AJ444" s="601">
        <v>0</v>
      </c>
      <c r="AK444" s="601">
        <v>0</v>
      </c>
      <c r="AL444" s="601">
        <v>0</v>
      </c>
      <c r="AM444" s="601">
        <v>0</v>
      </c>
      <c r="AN444" s="601">
        <v>0</v>
      </c>
      <c r="AO444" s="601">
        <v>0</v>
      </c>
      <c r="AP444" s="601">
        <v>0</v>
      </c>
      <c r="AQ444" s="601">
        <v>0</v>
      </c>
      <c r="AR444" s="601">
        <v>0</v>
      </c>
      <c r="AS444" s="601">
        <v>0</v>
      </c>
      <c r="AT444" s="601">
        <v>0</v>
      </c>
      <c r="AU444" s="601">
        <v>0</v>
      </c>
      <c r="AV444" s="602">
        <v>0</v>
      </c>
      <c r="AW444" s="602">
        <v>0</v>
      </c>
      <c r="AX444" s="602">
        <v>0</v>
      </c>
      <c r="AY444" s="602">
        <v>0</v>
      </c>
      <c r="AZ444" s="602">
        <v>0</v>
      </c>
      <c r="BA444" s="602">
        <v>0</v>
      </c>
      <c r="BB444" s="707">
        <v>0</v>
      </c>
      <c r="BC444" s="602">
        <v>0</v>
      </c>
      <c r="BD444" s="602">
        <v>0</v>
      </c>
      <c r="BE444" s="602">
        <v>0</v>
      </c>
      <c r="BF444" s="602">
        <v>0</v>
      </c>
      <c r="BG444" s="602">
        <v>0</v>
      </c>
      <c r="BH444" s="602">
        <v>0</v>
      </c>
      <c r="BI444" s="602">
        <v>0</v>
      </c>
      <c r="BJ444" s="602">
        <v>0</v>
      </c>
      <c r="BK444" s="602">
        <v>0</v>
      </c>
      <c r="BL444" s="602">
        <v>0</v>
      </c>
      <c r="BM444" s="602">
        <v>0</v>
      </c>
      <c r="BN444" s="602">
        <v>0</v>
      </c>
      <c r="BO444" s="602">
        <v>12405.24</v>
      </c>
      <c r="BP444" s="602">
        <v>12246.119999999999</v>
      </c>
      <c r="BQ444" s="602">
        <v>13763.880000000001</v>
      </c>
      <c r="BR444" s="602">
        <v>13415.04</v>
      </c>
      <c r="BS444" s="602">
        <v>13255.92</v>
      </c>
      <c r="BT444" s="602">
        <v>13072.32</v>
      </c>
      <c r="BU444" s="707">
        <v>12740.19</v>
      </c>
      <c r="BV444" s="602">
        <v>0</v>
      </c>
      <c r="BW444" s="602">
        <v>0</v>
      </c>
      <c r="BX444" s="602">
        <v>0</v>
      </c>
      <c r="BY444" s="602">
        <v>0</v>
      </c>
      <c r="BZ444" s="602">
        <v>0</v>
      </c>
      <c r="CA444" s="602">
        <v>28497.580000000005</v>
      </c>
      <c r="CB444" s="602">
        <v>29608.600000000002</v>
      </c>
      <c r="CC444" s="602">
        <v>0</v>
      </c>
      <c r="CD444" s="602">
        <v>0</v>
      </c>
      <c r="CE444" s="602">
        <v>0</v>
      </c>
      <c r="CF444" s="602">
        <v>0</v>
      </c>
      <c r="CG444" s="602">
        <v>0</v>
      </c>
      <c r="CH444" s="602">
        <v>15006.24</v>
      </c>
      <c r="CI444" s="602">
        <v>14761.44</v>
      </c>
      <c r="CJ444" s="602">
        <v>16132.320000000002</v>
      </c>
      <c r="CK444" s="602">
        <v>16052.76</v>
      </c>
      <c r="CL444" s="602">
        <v>15746.76</v>
      </c>
      <c r="CM444" s="602">
        <v>15612.119999999999</v>
      </c>
      <c r="CN444" s="707">
        <v>15303.48</v>
      </c>
      <c r="CO444" s="602">
        <v>0</v>
      </c>
      <c r="CP444" s="602">
        <v>0</v>
      </c>
      <c r="CQ444" s="602">
        <v>0</v>
      </c>
      <c r="CR444" s="602">
        <v>0</v>
      </c>
      <c r="CS444" s="602">
        <v>0</v>
      </c>
      <c r="CT444" s="602">
        <v>34050</v>
      </c>
      <c r="CU444" s="602">
        <v>35320.160000000003</v>
      </c>
      <c r="CV444" s="602">
        <v>0</v>
      </c>
      <c r="CW444" s="602">
        <v>0</v>
      </c>
      <c r="CX444" s="602">
        <v>0</v>
      </c>
      <c r="CY444" s="602">
        <v>0</v>
      </c>
      <c r="CZ444" s="602">
        <v>0</v>
      </c>
    </row>
    <row r="445" spans="1:104" x14ac:dyDescent="0.25">
      <c r="A445" s="183">
        <v>103708</v>
      </c>
      <c r="B445" s="183">
        <v>676212</v>
      </c>
      <c r="C445" s="27">
        <v>1026455</v>
      </c>
      <c r="D445" s="14">
        <v>1679721344</v>
      </c>
      <c r="F445" s="27" t="s">
        <v>1293</v>
      </c>
      <c r="G445" s="12" t="s">
        <v>142</v>
      </c>
      <c r="H445" s="27" t="s">
        <v>1396</v>
      </c>
      <c r="I445" s="12" t="s">
        <v>143</v>
      </c>
      <c r="J445" s="601">
        <v>26898.3</v>
      </c>
      <c r="K445" s="601">
        <v>27624.3</v>
      </c>
      <c r="L445" s="601">
        <v>29446.560000000001</v>
      </c>
      <c r="M445" s="601">
        <v>29722.440000000002</v>
      </c>
      <c r="N445" s="601">
        <v>29330.399999999998</v>
      </c>
      <c r="O445" s="601">
        <v>29998.32</v>
      </c>
      <c r="P445" s="707">
        <v>28846.29</v>
      </c>
      <c r="Q445" s="601">
        <v>0</v>
      </c>
      <c r="R445" s="601">
        <v>0</v>
      </c>
      <c r="S445" s="601">
        <v>0</v>
      </c>
      <c r="T445" s="601">
        <v>0</v>
      </c>
      <c r="U445" s="601">
        <v>0</v>
      </c>
      <c r="V445" s="601">
        <v>79574.080000000002</v>
      </c>
      <c r="W445" s="601">
        <v>84858.919999999984</v>
      </c>
      <c r="X445" s="601">
        <v>0</v>
      </c>
      <c r="Y445" s="601">
        <v>0</v>
      </c>
      <c r="Z445" s="601">
        <v>0</v>
      </c>
      <c r="AA445" s="601">
        <v>0</v>
      </c>
      <c r="AB445" s="601">
        <v>0</v>
      </c>
      <c r="AC445" s="601">
        <v>12516.24</v>
      </c>
      <c r="AD445" s="601">
        <v>12588.839999999998</v>
      </c>
      <c r="AE445" s="601">
        <v>13518.119999999999</v>
      </c>
      <c r="AF445" s="601">
        <v>12980.880000000001</v>
      </c>
      <c r="AG445" s="601">
        <v>12908.279999999999</v>
      </c>
      <c r="AH445" s="601">
        <v>12610.619999999999</v>
      </c>
      <c r="AI445" s="707">
        <v>12673.38</v>
      </c>
      <c r="AJ445" s="601">
        <v>0</v>
      </c>
      <c r="AK445" s="601">
        <v>0</v>
      </c>
      <c r="AL445" s="601">
        <v>0</v>
      </c>
      <c r="AM445" s="601">
        <v>0</v>
      </c>
      <c r="AN445" s="601">
        <v>0</v>
      </c>
      <c r="AO445" s="601">
        <v>36601.600000000006</v>
      </c>
      <c r="AP445" s="601">
        <v>36689.72</v>
      </c>
      <c r="AQ445" s="601">
        <v>0</v>
      </c>
      <c r="AR445" s="601">
        <v>0</v>
      </c>
      <c r="AS445" s="601">
        <v>0</v>
      </c>
      <c r="AT445" s="601">
        <v>0</v>
      </c>
      <c r="AU445" s="601">
        <v>0</v>
      </c>
      <c r="AV445" s="602">
        <v>0</v>
      </c>
      <c r="AW445" s="602">
        <v>0</v>
      </c>
      <c r="AX445" s="602">
        <v>0</v>
      </c>
      <c r="AY445" s="602">
        <v>0</v>
      </c>
      <c r="AZ445" s="602">
        <v>0</v>
      </c>
      <c r="BA445" s="602">
        <v>0</v>
      </c>
      <c r="BB445" s="707">
        <v>0</v>
      </c>
      <c r="BC445" s="602">
        <v>0</v>
      </c>
      <c r="BD445" s="602">
        <v>0</v>
      </c>
      <c r="BE445" s="602">
        <v>0</v>
      </c>
      <c r="BF445" s="602">
        <v>0</v>
      </c>
      <c r="BG445" s="602">
        <v>0</v>
      </c>
      <c r="BH445" s="602">
        <v>0</v>
      </c>
      <c r="BI445" s="602">
        <v>0</v>
      </c>
      <c r="BJ445" s="602">
        <v>0</v>
      </c>
      <c r="BK445" s="602">
        <v>0</v>
      </c>
      <c r="BL445" s="602">
        <v>0</v>
      </c>
      <c r="BM445" s="602">
        <v>0</v>
      </c>
      <c r="BN445" s="602">
        <v>0</v>
      </c>
      <c r="BO445" s="602">
        <v>0</v>
      </c>
      <c r="BP445" s="602">
        <v>0</v>
      </c>
      <c r="BQ445" s="602">
        <v>0</v>
      </c>
      <c r="BR445" s="602">
        <v>0</v>
      </c>
      <c r="BS445" s="602">
        <v>0</v>
      </c>
      <c r="BT445" s="602">
        <v>0</v>
      </c>
      <c r="BU445" s="707">
        <v>0</v>
      </c>
      <c r="BV445" s="602">
        <v>0</v>
      </c>
      <c r="BW445" s="602">
        <v>0</v>
      </c>
      <c r="BX445" s="602">
        <v>0</v>
      </c>
      <c r="BY445" s="602">
        <v>0</v>
      </c>
      <c r="BZ445" s="602">
        <v>0</v>
      </c>
      <c r="CA445" s="602">
        <v>0</v>
      </c>
      <c r="CB445" s="602">
        <v>0</v>
      </c>
      <c r="CC445" s="602">
        <v>0</v>
      </c>
      <c r="CD445" s="602">
        <v>0</v>
      </c>
      <c r="CE445" s="602">
        <v>0</v>
      </c>
      <c r="CF445" s="602">
        <v>0</v>
      </c>
      <c r="CG445" s="602">
        <v>0</v>
      </c>
      <c r="CH445" s="602">
        <v>0</v>
      </c>
      <c r="CI445" s="602">
        <v>0</v>
      </c>
      <c r="CJ445" s="602">
        <v>0</v>
      </c>
      <c r="CK445" s="602">
        <v>0</v>
      </c>
      <c r="CL445" s="602">
        <v>0</v>
      </c>
      <c r="CM445" s="602">
        <v>0</v>
      </c>
      <c r="CN445" s="707">
        <v>0</v>
      </c>
      <c r="CO445" s="602">
        <v>0</v>
      </c>
      <c r="CP445" s="602">
        <v>0</v>
      </c>
      <c r="CQ445" s="602">
        <v>0</v>
      </c>
      <c r="CR445" s="602">
        <v>0</v>
      </c>
      <c r="CS445" s="602">
        <v>0</v>
      </c>
      <c r="CT445" s="602">
        <v>0</v>
      </c>
      <c r="CU445" s="602">
        <v>0</v>
      </c>
      <c r="CV445" s="602">
        <v>0</v>
      </c>
      <c r="CW445" s="602">
        <v>0</v>
      </c>
      <c r="CX445" s="602">
        <v>0</v>
      </c>
      <c r="CY445" s="602">
        <v>0</v>
      </c>
      <c r="CZ445" s="602">
        <v>0</v>
      </c>
    </row>
    <row r="446" spans="1:104" x14ac:dyDescent="0.25">
      <c r="A446" s="183">
        <v>103739</v>
      </c>
      <c r="B446" s="183">
        <v>676218</v>
      </c>
      <c r="C446" s="27">
        <v>1026494</v>
      </c>
      <c r="D446" s="14">
        <v>1922260876</v>
      </c>
      <c r="F446" s="27" t="s">
        <v>1277</v>
      </c>
      <c r="G446" s="12" t="s">
        <v>466</v>
      </c>
      <c r="H446" s="27" t="s">
        <v>1371</v>
      </c>
      <c r="I446" s="12" t="s">
        <v>467</v>
      </c>
      <c r="J446" s="601">
        <v>10936.640000000001</v>
      </c>
      <c r="K446" s="601">
        <v>9521.76</v>
      </c>
      <c r="L446" s="601">
        <v>12370.640000000001</v>
      </c>
      <c r="M446" s="601">
        <v>11586.72</v>
      </c>
      <c r="N446" s="601">
        <v>11663.2</v>
      </c>
      <c r="O446" s="601">
        <v>10936.640000000001</v>
      </c>
      <c r="P446" s="707">
        <v>10963.960000000001</v>
      </c>
      <c r="Q446" s="601">
        <v>0</v>
      </c>
      <c r="R446" s="601">
        <v>0</v>
      </c>
      <c r="S446" s="601">
        <v>0</v>
      </c>
      <c r="T446" s="601">
        <v>0</v>
      </c>
      <c r="U446" s="601">
        <v>0</v>
      </c>
      <c r="V446" s="601">
        <v>24192.530000000002</v>
      </c>
      <c r="W446" s="601">
        <v>25327.799999999996</v>
      </c>
      <c r="X446" s="601">
        <v>0</v>
      </c>
      <c r="Y446" s="601">
        <v>0</v>
      </c>
      <c r="Z446" s="601">
        <v>0</v>
      </c>
      <c r="AA446" s="601">
        <v>0</v>
      </c>
      <c r="AB446" s="601">
        <v>0</v>
      </c>
      <c r="AC446" s="601">
        <v>0</v>
      </c>
      <c r="AD446" s="601">
        <v>0</v>
      </c>
      <c r="AE446" s="601">
        <v>0</v>
      </c>
      <c r="AF446" s="601">
        <v>0</v>
      </c>
      <c r="AG446" s="601">
        <v>0</v>
      </c>
      <c r="AH446" s="601">
        <v>0</v>
      </c>
      <c r="AI446" s="707">
        <v>0</v>
      </c>
      <c r="AJ446" s="601">
        <v>0</v>
      </c>
      <c r="AK446" s="601">
        <v>0</v>
      </c>
      <c r="AL446" s="601">
        <v>0</v>
      </c>
      <c r="AM446" s="601">
        <v>0</v>
      </c>
      <c r="AN446" s="601">
        <v>0</v>
      </c>
      <c r="AO446" s="601">
        <v>0</v>
      </c>
      <c r="AP446" s="601">
        <v>0</v>
      </c>
      <c r="AQ446" s="601">
        <v>0</v>
      </c>
      <c r="AR446" s="601">
        <v>0</v>
      </c>
      <c r="AS446" s="601">
        <v>0</v>
      </c>
      <c r="AT446" s="601">
        <v>0</v>
      </c>
      <c r="AU446" s="601">
        <v>0</v>
      </c>
      <c r="AV446" s="602">
        <v>12083.84</v>
      </c>
      <c r="AW446" s="602">
        <v>10688.080000000002</v>
      </c>
      <c r="AX446" s="602">
        <v>13269.28</v>
      </c>
      <c r="AY446" s="602">
        <v>13517.84</v>
      </c>
      <c r="AZ446" s="602">
        <v>13192.800000000001</v>
      </c>
      <c r="BA446" s="602">
        <v>13345.76</v>
      </c>
      <c r="BB446" s="707">
        <v>12749.32</v>
      </c>
      <c r="BC446" s="602">
        <v>0</v>
      </c>
      <c r="BD446" s="602">
        <v>0</v>
      </c>
      <c r="BE446" s="602">
        <v>0</v>
      </c>
      <c r="BF446" s="602">
        <v>0</v>
      </c>
      <c r="BG446" s="602">
        <v>0</v>
      </c>
      <c r="BH446" s="602">
        <v>26559.649999999998</v>
      </c>
      <c r="BI446" s="602">
        <v>29672.15</v>
      </c>
      <c r="BJ446" s="602">
        <v>0</v>
      </c>
      <c r="BK446" s="602">
        <v>0</v>
      </c>
      <c r="BL446" s="602">
        <v>0</v>
      </c>
      <c r="BM446" s="602">
        <v>0</v>
      </c>
      <c r="BN446" s="602">
        <v>0</v>
      </c>
      <c r="BO446" s="602">
        <v>0</v>
      </c>
      <c r="BP446" s="602">
        <v>0</v>
      </c>
      <c r="BQ446" s="602">
        <v>0</v>
      </c>
      <c r="BR446" s="602">
        <v>0</v>
      </c>
      <c r="BS446" s="602">
        <v>0</v>
      </c>
      <c r="BT446" s="602">
        <v>0</v>
      </c>
      <c r="BU446" s="707">
        <v>0</v>
      </c>
      <c r="BV446" s="602">
        <v>0</v>
      </c>
      <c r="BW446" s="602">
        <v>0</v>
      </c>
      <c r="BX446" s="602">
        <v>0</v>
      </c>
      <c r="BY446" s="602">
        <v>0</v>
      </c>
      <c r="BZ446" s="602">
        <v>0</v>
      </c>
      <c r="CA446" s="602">
        <v>0</v>
      </c>
      <c r="CB446" s="602">
        <v>0</v>
      </c>
      <c r="CC446" s="602">
        <v>0</v>
      </c>
      <c r="CD446" s="602">
        <v>0</v>
      </c>
      <c r="CE446" s="602">
        <v>0</v>
      </c>
      <c r="CF446" s="602">
        <v>0</v>
      </c>
      <c r="CG446" s="602">
        <v>0</v>
      </c>
      <c r="CH446" s="602">
        <v>13154.560000000001</v>
      </c>
      <c r="CI446" s="602">
        <v>11758.8</v>
      </c>
      <c r="CJ446" s="602">
        <v>15028.320000000002</v>
      </c>
      <c r="CK446" s="602">
        <v>14187.04</v>
      </c>
      <c r="CL446" s="602">
        <v>13976.72</v>
      </c>
      <c r="CM446" s="602">
        <v>14645.920000000002</v>
      </c>
      <c r="CN446" s="707">
        <v>13212.970000000001</v>
      </c>
      <c r="CO446" s="602">
        <v>0</v>
      </c>
      <c r="CP446" s="602">
        <v>0</v>
      </c>
      <c r="CQ446" s="602">
        <v>0</v>
      </c>
      <c r="CR446" s="602">
        <v>0</v>
      </c>
      <c r="CS446" s="602">
        <v>0</v>
      </c>
      <c r="CT446" s="602">
        <v>29434.010000000002</v>
      </c>
      <c r="CU446" s="602">
        <v>31716.63</v>
      </c>
      <c r="CV446" s="602">
        <v>0</v>
      </c>
      <c r="CW446" s="602">
        <v>0</v>
      </c>
      <c r="CX446" s="602">
        <v>0</v>
      </c>
      <c r="CY446" s="602">
        <v>0</v>
      </c>
      <c r="CZ446" s="602">
        <v>0</v>
      </c>
    </row>
    <row r="447" spans="1:104" x14ac:dyDescent="0.25">
      <c r="A447" s="183">
        <v>5347</v>
      </c>
      <c r="B447" s="183">
        <v>676219</v>
      </c>
      <c r="C447" s="27">
        <v>1027122</v>
      </c>
      <c r="D447" s="14">
        <v>1760866347</v>
      </c>
      <c r="F447" s="27" t="s">
        <v>1258</v>
      </c>
      <c r="G447" s="12" t="s">
        <v>370</v>
      </c>
      <c r="H447" s="27" t="s">
        <v>1394</v>
      </c>
      <c r="I447" s="12" t="s">
        <v>371</v>
      </c>
      <c r="J447" s="601">
        <v>12963</v>
      </c>
      <c r="K447" s="601">
        <v>13427</v>
      </c>
      <c r="L447" s="601">
        <v>14059.199999999999</v>
      </c>
      <c r="M447" s="601">
        <v>13682.199999999999</v>
      </c>
      <c r="N447" s="601">
        <v>13572</v>
      </c>
      <c r="O447" s="601">
        <v>13554.6</v>
      </c>
      <c r="P447" s="707">
        <v>13526.51</v>
      </c>
      <c r="Q447" s="601">
        <v>0</v>
      </c>
      <c r="R447" s="601">
        <v>0</v>
      </c>
      <c r="S447" s="601">
        <v>0</v>
      </c>
      <c r="T447" s="601">
        <v>0</v>
      </c>
      <c r="U447" s="601">
        <v>0</v>
      </c>
      <c r="V447" s="601">
        <v>29988.2</v>
      </c>
      <c r="W447" s="601">
        <v>13667.679999999998</v>
      </c>
      <c r="X447" s="601">
        <v>0</v>
      </c>
      <c r="Y447" s="601">
        <v>0</v>
      </c>
      <c r="Z447" s="601">
        <v>0</v>
      </c>
      <c r="AA447" s="601">
        <v>0</v>
      </c>
      <c r="AB447" s="601">
        <v>0</v>
      </c>
      <c r="AC447" s="601">
        <v>0</v>
      </c>
      <c r="AD447" s="601">
        <v>0</v>
      </c>
      <c r="AE447" s="601">
        <v>0</v>
      </c>
      <c r="AF447" s="601">
        <v>0</v>
      </c>
      <c r="AG447" s="601">
        <v>0</v>
      </c>
      <c r="AH447" s="601">
        <v>0</v>
      </c>
      <c r="AI447" s="707">
        <v>0</v>
      </c>
      <c r="AJ447" s="601">
        <v>0</v>
      </c>
      <c r="AK447" s="601">
        <v>0</v>
      </c>
      <c r="AL447" s="601">
        <v>0</v>
      </c>
      <c r="AM447" s="601">
        <v>0</v>
      </c>
      <c r="AN447" s="601">
        <v>0</v>
      </c>
      <c r="AO447" s="601">
        <v>0</v>
      </c>
      <c r="AP447" s="601">
        <v>0</v>
      </c>
      <c r="AQ447" s="601">
        <v>0</v>
      </c>
      <c r="AR447" s="601">
        <v>0</v>
      </c>
      <c r="AS447" s="601">
        <v>0</v>
      </c>
      <c r="AT447" s="601">
        <v>0</v>
      </c>
      <c r="AU447" s="601">
        <v>0</v>
      </c>
      <c r="AV447" s="602">
        <v>0</v>
      </c>
      <c r="AW447" s="602">
        <v>0</v>
      </c>
      <c r="AX447" s="602">
        <v>0</v>
      </c>
      <c r="AY447" s="602">
        <v>0</v>
      </c>
      <c r="AZ447" s="602">
        <v>0</v>
      </c>
      <c r="BA447" s="602">
        <v>0</v>
      </c>
      <c r="BB447" s="707">
        <v>0</v>
      </c>
      <c r="BC447" s="602">
        <v>0</v>
      </c>
      <c r="BD447" s="602">
        <v>0</v>
      </c>
      <c r="BE447" s="602">
        <v>0</v>
      </c>
      <c r="BF447" s="602">
        <v>0</v>
      </c>
      <c r="BG447" s="602">
        <v>0</v>
      </c>
      <c r="BH447" s="602">
        <v>0</v>
      </c>
      <c r="BI447" s="602">
        <v>0</v>
      </c>
      <c r="BJ447" s="602">
        <v>0</v>
      </c>
      <c r="BK447" s="602">
        <v>0</v>
      </c>
      <c r="BL447" s="602">
        <v>0</v>
      </c>
      <c r="BM447" s="602">
        <v>0</v>
      </c>
      <c r="BN447" s="602">
        <v>0</v>
      </c>
      <c r="BO447" s="602">
        <v>14442</v>
      </c>
      <c r="BP447" s="602">
        <v>14830.6</v>
      </c>
      <c r="BQ447" s="602">
        <v>15868.800000000001</v>
      </c>
      <c r="BR447" s="602">
        <v>15793.4</v>
      </c>
      <c r="BS447" s="602">
        <v>15758.6</v>
      </c>
      <c r="BT447" s="602">
        <v>15549.8</v>
      </c>
      <c r="BU447" s="707">
        <v>15462.01</v>
      </c>
      <c r="BV447" s="602">
        <v>0</v>
      </c>
      <c r="BW447" s="602">
        <v>0</v>
      </c>
      <c r="BX447" s="602">
        <v>0</v>
      </c>
      <c r="BY447" s="602">
        <v>0</v>
      </c>
      <c r="BZ447" s="602">
        <v>0</v>
      </c>
      <c r="CA447" s="602">
        <v>33466.9</v>
      </c>
      <c r="CB447" s="602">
        <v>15841.939999999999</v>
      </c>
      <c r="CC447" s="602">
        <v>0</v>
      </c>
      <c r="CD447" s="602">
        <v>0</v>
      </c>
      <c r="CE447" s="602">
        <v>0</v>
      </c>
      <c r="CF447" s="602">
        <v>0</v>
      </c>
      <c r="CG447" s="602">
        <v>0</v>
      </c>
      <c r="CH447" s="602">
        <v>0</v>
      </c>
      <c r="CI447" s="602">
        <v>0</v>
      </c>
      <c r="CJ447" s="602">
        <v>0</v>
      </c>
      <c r="CK447" s="602">
        <v>0</v>
      </c>
      <c r="CL447" s="602">
        <v>0</v>
      </c>
      <c r="CM447" s="602">
        <v>0</v>
      </c>
      <c r="CN447" s="707">
        <v>0</v>
      </c>
      <c r="CO447" s="602">
        <v>0</v>
      </c>
      <c r="CP447" s="602">
        <v>0</v>
      </c>
      <c r="CQ447" s="602">
        <v>0</v>
      </c>
      <c r="CR447" s="602">
        <v>0</v>
      </c>
      <c r="CS447" s="602">
        <v>0</v>
      </c>
      <c r="CT447" s="602">
        <v>0</v>
      </c>
      <c r="CU447" s="602">
        <v>0</v>
      </c>
      <c r="CV447" s="602">
        <v>0</v>
      </c>
      <c r="CW447" s="602">
        <v>0</v>
      </c>
      <c r="CX447" s="602">
        <v>0</v>
      </c>
      <c r="CY447" s="602">
        <v>0</v>
      </c>
      <c r="CZ447" s="602">
        <v>0</v>
      </c>
    </row>
    <row r="448" spans="1:104" x14ac:dyDescent="0.25">
      <c r="A448" s="183">
        <v>103751</v>
      </c>
      <c r="B448" s="183">
        <v>676220</v>
      </c>
      <c r="C448" s="27">
        <v>1027633</v>
      </c>
      <c r="D448" s="14">
        <v>1588025456</v>
      </c>
      <c r="F448" s="27" t="s">
        <v>1297</v>
      </c>
      <c r="G448" s="12" t="s">
        <v>468</v>
      </c>
      <c r="H448" s="27" t="s">
        <v>1364</v>
      </c>
      <c r="I448" s="12" t="s">
        <v>469</v>
      </c>
      <c r="J448" s="601">
        <v>1989.4199999999998</v>
      </c>
      <c r="K448" s="601">
        <v>1975.22</v>
      </c>
      <c r="L448" s="601">
        <v>2097.3399999999997</v>
      </c>
      <c r="M448" s="601">
        <v>2090.2399999999998</v>
      </c>
      <c r="N448" s="601">
        <v>2057.58</v>
      </c>
      <c r="O448" s="601">
        <v>1973.8</v>
      </c>
      <c r="P448" s="707">
        <v>32761.32</v>
      </c>
      <c r="Q448" s="601">
        <v>0</v>
      </c>
      <c r="R448" s="601">
        <v>0</v>
      </c>
      <c r="S448" s="601">
        <v>0</v>
      </c>
      <c r="T448" s="601">
        <v>0</v>
      </c>
      <c r="U448" s="601">
        <v>0</v>
      </c>
      <c r="V448" s="601">
        <v>5933.9100000000008</v>
      </c>
      <c r="W448" s="601">
        <v>5992.29</v>
      </c>
      <c r="X448" s="601">
        <v>0</v>
      </c>
      <c r="Y448" s="601">
        <v>0</v>
      </c>
      <c r="Z448" s="601">
        <v>0</v>
      </c>
      <c r="AA448" s="601">
        <v>0</v>
      </c>
      <c r="AB448" s="601">
        <v>0</v>
      </c>
      <c r="AC448" s="601">
        <v>0</v>
      </c>
      <c r="AD448" s="601">
        <v>0</v>
      </c>
      <c r="AE448" s="601">
        <v>0</v>
      </c>
      <c r="AF448" s="601">
        <v>0</v>
      </c>
      <c r="AG448" s="601">
        <v>0</v>
      </c>
      <c r="AH448" s="601">
        <v>0</v>
      </c>
      <c r="AI448" s="707">
        <v>0</v>
      </c>
      <c r="AJ448" s="601">
        <v>0</v>
      </c>
      <c r="AK448" s="601">
        <v>0</v>
      </c>
      <c r="AL448" s="601">
        <v>0</v>
      </c>
      <c r="AM448" s="601">
        <v>0</v>
      </c>
      <c r="AN448" s="601">
        <v>0</v>
      </c>
      <c r="AO448" s="601">
        <v>0</v>
      </c>
      <c r="AP448" s="601">
        <v>0</v>
      </c>
      <c r="AQ448" s="601">
        <v>0</v>
      </c>
      <c r="AR448" s="601">
        <v>0</v>
      </c>
      <c r="AS448" s="601">
        <v>0</v>
      </c>
      <c r="AT448" s="601">
        <v>0</v>
      </c>
      <c r="AU448" s="601">
        <v>0</v>
      </c>
      <c r="AV448" s="602">
        <v>0</v>
      </c>
      <c r="AW448" s="602">
        <v>0</v>
      </c>
      <c r="AX448" s="602">
        <v>0</v>
      </c>
      <c r="AY448" s="602">
        <v>0</v>
      </c>
      <c r="AZ448" s="602">
        <v>0</v>
      </c>
      <c r="BA448" s="602">
        <v>0</v>
      </c>
      <c r="BB448" s="707">
        <v>0</v>
      </c>
      <c r="BC448" s="602">
        <v>0</v>
      </c>
      <c r="BD448" s="602">
        <v>0</v>
      </c>
      <c r="BE448" s="602">
        <v>0</v>
      </c>
      <c r="BF448" s="602">
        <v>0</v>
      </c>
      <c r="BG448" s="602">
        <v>0</v>
      </c>
      <c r="BH448" s="602">
        <v>0</v>
      </c>
      <c r="BI448" s="602">
        <v>0</v>
      </c>
      <c r="BJ448" s="602">
        <v>0</v>
      </c>
      <c r="BK448" s="602">
        <v>0</v>
      </c>
      <c r="BL448" s="602">
        <v>0</v>
      </c>
      <c r="BM448" s="602">
        <v>0</v>
      </c>
      <c r="BN448" s="602">
        <v>0</v>
      </c>
      <c r="BO448" s="602">
        <v>0</v>
      </c>
      <c r="BP448" s="602">
        <v>0</v>
      </c>
      <c r="BQ448" s="602">
        <v>0</v>
      </c>
      <c r="BR448" s="602">
        <v>0</v>
      </c>
      <c r="BS448" s="602">
        <v>0</v>
      </c>
      <c r="BT448" s="602">
        <v>0</v>
      </c>
      <c r="BU448" s="707">
        <v>0</v>
      </c>
      <c r="BV448" s="602">
        <v>0</v>
      </c>
      <c r="BW448" s="602">
        <v>0</v>
      </c>
      <c r="BX448" s="602">
        <v>0</v>
      </c>
      <c r="BY448" s="602">
        <v>0</v>
      </c>
      <c r="BZ448" s="602">
        <v>0</v>
      </c>
      <c r="CA448" s="602">
        <v>0</v>
      </c>
      <c r="CB448" s="602">
        <v>0</v>
      </c>
      <c r="CC448" s="602">
        <v>0</v>
      </c>
      <c r="CD448" s="602">
        <v>0</v>
      </c>
      <c r="CE448" s="602">
        <v>0</v>
      </c>
      <c r="CF448" s="602">
        <v>0</v>
      </c>
      <c r="CG448" s="602">
        <v>0</v>
      </c>
      <c r="CH448" s="602">
        <v>2448.08</v>
      </c>
      <c r="CI448" s="602">
        <v>2448.08</v>
      </c>
      <c r="CJ448" s="602">
        <v>2644.04</v>
      </c>
      <c r="CK448" s="602">
        <v>2661.08</v>
      </c>
      <c r="CL448" s="602">
        <v>2682.3799999999997</v>
      </c>
      <c r="CM448" s="602">
        <v>2573.0399999999995</v>
      </c>
      <c r="CN448" s="707">
        <v>42892.47</v>
      </c>
      <c r="CO448" s="602">
        <v>0</v>
      </c>
      <c r="CP448" s="602">
        <v>0</v>
      </c>
      <c r="CQ448" s="602">
        <v>0</v>
      </c>
      <c r="CR448" s="602">
        <v>0</v>
      </c>
      <c r="CS448" s="602">
        <v>0</v>
      </c>
      <c r="CT448" s="602">
        <v>7380.9</v>
      </c>
      <c r="CU448" s="602">
        <v>7749.2499999999991</v>
      </c>
      <c r="CV448" s="602">
        <v>0</v>
      </c>
      <c r="CW448" s="602">
        <v>0</v>
      </c>
      <c r="CX448" s="602">
        <v>0</v>
      </c>
      <c r="CY448" s="602">
        <v>0</v>
      </c>
      <c r="CZ448" s="602">
        <v>0</v>
      </c>
    </row>
    <row r="449" spans="1:104" x14ac:dyDescent="0.25">
      <c r="A449" s="183">
        <v>103892</v>
      </c>
      <c r="B449" s="183">
        <v>676222</v>
      </c>
      <c r="C449" s="27">
        <v>1026514</v>
      </c>
      <c r="D449" s="14">
        <v>1477791523</v>
      </c>
      <c r="F449" s="27" t="s">
        <v>1297</v>
      </c>
      <c r="G449" s="12" t="s">
        <v>476</v>
      </c>
      <c r="H449" s="27" t="s">
        <v>1402</v>
      </c>
      <c r="I449" s="12" t="s">
        <v>477</v>
      </c>
      <c r="J449" s="601">
        <v>17974.830000000002</v>
      </c>
      <c r="K449" s="601">
        <v>17846.53</v>
      </c>
      <c r="L449" s="601">
        <v>18949.91</v>
      </c>
      <c r="M449" s="601">
        <v>18885.759999999998</v>
      </c>
      <c r="N449" s="601">
        <v>18590.670000000002</v>
      </c>
      <c r="O449" s="601">
        <v>17833.7</v>
      </c>
      <c r="P449" s="707">
        <v>18053.43</v>
      </c>
      <c r="Q449" s="601">
        <v>0</v>
      </c>
      <c r="R449" s="601">
        <v>0</v>
      </c>
      <c r="S449" s="601">
        <v>0</v>
      </c>
      <c r="T449" s="601">
        <v>0</v>
      </c>
      <c r="U449" s="601">
        <v>0</v>
      </c>
      <c r="V449" s="601">
        <v>51782.97</v>
      </c>
      <c r="W449" s="601">
        <v>41415.629999999997</v>
      </c>
      <c r="X449" s="601">
        <v>0</v>
      </c>
      <c r="Y449" s="601">
        <v>0</v>
      </c>
      <c r="Z449" s="601">
        <v>0</v>
      </c>
      <c r="AA449" s="601">
        <v>0</v>
      </c>
      <c r="AB449" s="601">
        <v>0</v>
      </c>
      <c r="AC449" s="601">
        <v>0</v>
      </c>
      <c r="AD449" s="601">
        <v>0</v>
      </c>
      <c r="AE449" s="601">
        <v>0</v>
      </c>
      <c r="AF449" s="601">
        <v>0</v>
      </c>
      <c r="AG449" s="601">
        <v>0</v>
      </c>
      <c r="AH449" s="601">
        <v>0</v>
      </c>
      <c r="AI449" s="707">
        <v>0</v>
      </c>
      <c r="AJ449" s="601">
        <v>0</v>
      </c>
      <c r="AK449" s="601">
        <v>0</v>
      </c>
      <c r="AL449" s="601">
        <v>0</v>
      </c>
      <c r="AM449" s="601">
        <v>0</v>
      </c>
      <c r="AN449" s="601">
        <v>0</v>
      </c>
      <c r="AO449" s="601">
        <v>0</v>
      </c>
      <c r="AP449" s="601">
        <v>0</v>
      </c>
      <c r="AQ449" s="601">
        <v>0</v>
      </c>
      <c r="AR449" s="601">
        <v>0</v>
      </c>
      <c r="AS449" s="601">
        <v>0</v>
      </c>
      <c r="AT449" s="601">
        <v>0</v>
      </c>
      <c r="AU449" s="601">
        <v>0</v>
      </c>
      <c r="AV449" s="602">
        <v>0</v>
      </c>
      <c r="AW449" s="602">
        <v>0</v>
      </c>
      <c r="AX449" s="602">
        <v>0</v>
      </c>
      <c r="AY449" s="602">
        <v>0</v>
      </c>
      <c r="AZ449" s="602">
        <v>0</v>
      </c>
      <c r="BA449" s="602">
        <v>0</v>
      </c>
      <c r="BB449" s="707">
        <v>0</v>
      </c>
      <c r="BC449" s="602">
        <v>0</v>
      </c>
      <c r="BD449" s="602">
        <v>0</v>
      </c>
      <c r="BE449" s="602">
        <v>0</v>
      </c>
      <c r="BF449" s="602">
        <v>0</v>
      </c>
      <c r="BG449" s="602">
        <v>0</v>
      </c>
      <c r="BH449" s="602">
        <v>0</v>
      </c>
      <c r="BI449" s="602">
        <v>0</v>
      </c>
      <c r="BJ449" s="602">
        <v>0</v>
      </c>
      <c r="BK449" s="602">
        <v>0</v>
      </c>
      <c r="BL449" s="602">
        <v>0</v>
      </c>
      <c r="BM449" s="602">
        <v>0</v>
      </c>
      <c r="BN449" s="602">
        <v>0</v>
      </c>
      <c r="BO449" s="602">
        <v>0</v>
      </c>
      <c r="BP449" s="602">
        <v>0</v>
      </c>
      <c r="BQ449" s="602">
        <v>0</v>
      </c>
      <c r="BR449" s="602">
        <v>0</v>
      </c>
      <c r="BS449" s="602">
        <v>0</v>
      </c>
      <c r="BT449" s="602">
        <v>0</v>
      </c>
      <c r="BU449" s="707">
        <v>0</v>
      </c>
      <c r="BV449" s="602">
        <v>0</v>
      </c>
      <c r="BW449" s="602">
        <v>0</v>
      </c>
      <c r="BX449" s="602">
        <v>0</v>
      </c>
      <c r="BY449" s="602">
        <v>0</v>
      </c>
      <c r="BZ449" s="602">
        <v>0</v>
      </c>
      <c r="CA449" s="602">
        <v>0</v>
      </c>
      <c r="CB449" s="602">
        <v>0</v>
      </c>
      <c r="CC449" s="602">
        <v>0</v>
      </c>
      <c r="CD449" s="602">
        <v>0</v>
      </c>
      <c r="CE449" s="602">
        <v>0</v>
      </c>
      <c r="CF449" s="602">
        <v>0</v>
      </c>
      <c r="CG449" s="602">
        <v>0</v>
      </c>
      <c r="CH449" s="602">
        <v>22118.920000000002</v>
      </c>
      <c r="CI449" s="602">
        <v>22118.920000000002</v>
      </c>
      <c r="CJ449" s="602">
        <v>23889.46</v>
      </c>
      <c r="CK449" s="602">
        <v>24043.42</v>
      </c>
      <c r="CL449" s="602">
        <v>24235.87</v>
      </c>
      <c r="CM449" s="602">
        <v>23247.96</v>
      </c>
      <c r="CN449" s="707">
        <v>23658.780000000002</v>
      </c>
      <c r="CO449" s="602">
        <v>0</v>
      </c>
      <c r="CP449" s="602">
        <v>0</v>
      </c>
      <c r="CQ449" s="602">
        <v>0</v>
      </c>
      <c r="CR449" s="602">
        <v>0</v>
      </c>
      <c r="CS449" s="602">
        <v>0</v>
      </c>
      <c r="CT449" s="602">
        <v>64410.299999999988</v>
      </c>
      <c r="CU449" s="602">
        <v>53532.429999999986</v>
      </c>
      <c r="CV449" s="602">
        <v>0</v>
      </c>
      <c r="CW449" s="602">
        <v>0</v>
      </c>
      <c r="CX449" s="602">
        <v>0</v>
      </c>
      <c r="CY449" s="602">
        <v>0</v>
      </c>
      <c r="CZ449" s="602">
        <v>0</v>
      </c>
    </row>
    <row r="450" spans="1:104" x14ac:dyDescent="0.25">
      <c r="A450" s="183">
        <v>103837</v>
      </c>
      <c r="B450" s="183">
        <v>676224</v>
      </c>
      <c r="C450" s="27">
        <v>1026628</v>
      </c>
      <c r="D450" s="14">
        <v>1730578006</v>
      </c>
      <c r="F450" s="27" t="s">
        <v>1267</v>
      </c>
      <c r="G450" s="12" t="s">
        <v>472</v>
      </c>
      <c r="H450" s="27" t="s">
        <v>1268</v>
      </c>
      <c r="I450" s="12" t="s">
        <v>473</v>
      </c>
      <c r="J450" s="601">
        <v>8911.5</v>
      </c>
      <c r="K450" s="601">
        <v>9222.260000000002</v>
      </c>
      <c r="L450" s="601">
        <v>9176.5600000000013</v>
      </c>
      <c r="M450" s="601">
        <v>9258.82</v>
      </c>
      <c r="N450" s="601">
        <v>9715.82</v>
      </c>
      <c r="O450" s="601">
        <v>9112.58</v>
      </c>
      <c r="P450" s="707">
        <v>8435.42</v>
      </c>
      <c r="Q450" s="601">
        <v>0</v>
      </c>
      <c r="R450" s="601">
        <v>0</v>
      </c>
      <c r="S450" s="601">
        <v>0</v>
      </c>
      <c r="T450" s="601">
        <v>0</v>
      </c>
      <c r="U450" s="601">
        <v>0</v>
      </c>
      <c r="V450" s="601">
        <v>25935.839999999997</v>
      </c>
      <c r="W450" s="601">
        <v>21141.61</v>
      </c>
      <c r="X450" s="601">
        <v>0</v>
      </c>
      <c r="Y450" s="601">
        <v>0</v>
      </c>
      <c r="Z450" s="601">
        <v>0</v>
      </c>
      <c r="AA450" s="601">
        <v>0</v>
      </c>
      <c r="AB450" s="601">
        <v>0</v>
      </c>
      <c r="AC450" s="601">
        <v>0</v>
      </c>
      <c r="AD450" s="601">
        <v>0</v>
      </c>
      <c r="AE450" s="601">
        <v>0</v>
      </c>
      <c r="AF450" s="601">
        <v>0</v>
      </c>
      <c r="AG450" s="601">
        <v>0</v>
      </c>
      <c r="AH450" s="601">
        <v>0</v>
      </c>
      <c r="AI450" s="707">
        <v>0</v>
      </c>
      <c r="AJ450" s="601">
        <v>0</v>
      </c>
      <c r="AK450" s="601">
        <v>0</v>
      </c>
      <c r="AL450" s="601">
        <v>0</v>
      </c>
      <c r="AM450" s="601">
        <v>0</v>
      </c>
      <c r="AN450" s="601">
        <v>0</v>
      </c>
      <c r="AO450" s="601">
        <v>0</v>
      </c>
      <c r="AP450" s="601">
        <v>0</v>
      </c>
      <c r="AQ450" s="601">
        <v>0</v>
      </c>
      <c r="AR450" s="601">
        <v>0</v>
      </c>
      <c r="AS450" s="601">
        <v>0</v>
      </c>
      <c r="AT450" s="601">
        <v>0</v>
      </c>
      <c r="AU450" s="601">
        <v>0</v>
      </c>
      <c r="AV450" s="602">
        <v>11827.16</v>
      </c>
      <c r="AW450" s="602">
        <v>12028.240000000002</v>
      </c>
      <c r="AX450" s="602">
        <v>12558.36</v>
      </c>
      <c r="AY450" s="602">
        <v>12887.4</v>
      </c>
      <c r="AZ450" s="602">
        <v>12741.160000000002</v>
      </c>
      <c r="BA450" s="602">
        <v>12192.76</v>
      </c>
      <c r="BB450" s="707">
        <v>12023.48</v>
      </c>
      <c r="BC450" s="602">
        <v>0</v>
      </c>
      <c r="BD450" s="602">
        <v>0</v>
      </c>
      <c r="BE450" s="602">
        <v>0</v>
      </c>
      <c r="BF450" s="602">
        <v>0</v>
      </c>
      <c r="BG450" s="602">
        <v>0</v>
      </c>
      <c r="BH450" s="602">
        <v>34581.119999999995</v>
      </c>
      <c r="BI450" s="602">
        <v>28386.189999999995</v>
      </c>
      <c r="BJ450" s="602">
        <v>0</v>
      </c>
      <c r="BK450" s="602">
        <v>0</v>
      </c>
      <c r="BL450" s="602">
        <v>0</v>
      </c>
      <c r="BM450" s="602">
        <v>0</v>
      </c>
      <c r="BN450" s="602">
        <v>0</v>
      </c>
      <c r="BO450" s="602">
        <v>16872.440000000002</v>
      </c>
      <c r="BP450" s="602">
        <v>17859.559999999998</v>
      </c>
      <c r="BQ450" s="602">
        <v>19413.36</v>
      </c>
      <c r="BR450" s="602">
        <v>20053.160000000003</v>
      </c>
      <c r="BS450" s="602">
        <v>18947.22</v>
      </c>
      <c r="BT450" s="602">
        <v>19852.080000000002</v>
      </c>
      <c r="BU450" s="707">
        <v>19263.099999999999</v>
      </c>
      <c r="BV450" s="602">
        <v>0</v>
      </c>
      <c r="BW450" s="602">
        <v>0</v>
      </c>
      <c r="BX450" s="602">
        <v>0</v>
      </c>
      <c r="BY450" s="602">
        <v>0</v>
      </c>
      <c r="BZ450" s="602">
        <v>0</v>
      </c>
      <c r="CA450" s="602">
        <v>51420.319999999992</v>
      </c>
      <c r="CB450" s="602">
        <v>44284.03</v>
      </c>
      <c r="CC450" s="602">
        <v>0</v>
      </c>
      <c r="CD450" s="602">
        <v>0</v>
      </c>
      <c r="CE450" s="602">
        <v>0</v>
      </c>
      <c r="CF450" s="602">
        <v>0</v>
      </c>
      <c r="CG450" s="602">
        <v>0</v>
      </c>
      <c r="CH450" s="602">
        <v>0</v>
      </c>
      <c r="CI450" s="602">
        <v>0</v>
      </c>
      <c r="CJ450" s="602">
        <v>0</v>
      </c>
      <c r="CK450" s="602">
        <v>0</v>
      </c>
      <c r="CL450" s="602">
        <v>0</v>
      </c>
      <c r="CM450" s="602">
        <v>0</v>
      </c>
      <c r="CN450" s="707">
        <v>0</v>
      </c>
      <c r="CO450" s="602">
        <v>0</v>
      </c>
      <c r="CP450" s="602">
        <v>0</v>
      </c>
      <c r="CQ450" s="602">
        <v>0</v>
      </c>
      <c r="CR450" s="602">
        <v>0</v>
      </c>
      <c r="CS450" s="602">
        <v>0</v>
      </c>
      <c r="CT450" s="602">
        <v>0</v>
      </c>
      <c r="CU450" s="602">
        <v>0</v>
      </c>
      <c r="CV450" s="602">
        <v>0</v>
      </c>
      <c r="CW450" s="602">
        <v>0</v>
      </c>
      <c r="CX450" s="602">
        <v>0</v>
      </c>
      <c r="CY450" s="602">
        <v>0</v>
      </c>
      <c r="CZ450" s="602">
        <v>0</v>
      </c>
    </row>
    <row r="451" spans="1:104" x14ac:dyDescent="0.25">
      <c r="A451" s="183">
        <v>4221</v>
      </c>
      <c r="B451" s="183">
        <v>676225</v>
      </c>
      <c r="C451" s="27">
        <v>422101</v>
      </c>
      <c r="D451" s="14">
        <v>1306832092</v>
      </c>
      <c r="F451" s="27" t="s">
        <v>1258</v>
      </c>
      <c r="G451" s="12" t="s">
        <v>178</v>
      </c>
      <c r="H451" s="27" t="s">
        <v>1382</v>
      </c>
      <c r="I451" s="12" t="s">
        <v>179</v>
      </c>
      <c r="J451" s="601">
        <v>7867.2</v>
      </c>
      <c r="K451" s="601">
        <v>8148.8</v>
      </c>
      <c r="L451" s="601">
        <v>8532.48</v>
      </c>
      <c r="M451" s="601">
        <v>8303.68</v>
      </c>
      <c r="N451" s="601">
        <v>8236.7999999999993</v>
      </c>
      <c r="O451" s="601">
        <v>8226.24</v>
      </c>
      <c r="P451" s="707">
        <v>8191.4899999999989</v>
      </c>
      <c r="Q451" s="601">
        <v>0</v>
      </c>
      <c r="R451" s="601">
        <v>0</v>
      </c>
      <c r="S451" s="601">
        <v>0</v>
      </c>
      <c r="T451" s="601">
        <v>0</v>
      </c>
      <c r="U451" s="601">
        <v>0</v>
      </c>
      <c r="V451" s="601">
        <v>17923.18</v>
      </c>
      <c r="W451" s="601">
        <v>18150.5</v>
      </c>
      <c r="X451" s="601">
        <v>0</v>
      </c>
      <c r="Y451" s="601">
        <v>0</v>
      </c>
      <c r="Z451" s="601">
        <v>0</v>
      </c>
      <c r="AA451" s="601">
        <v>0</v>
      </c>
      <c r="AB451" s="601">
        <v>0</v>
      </c>
      <c r="AC451" s="601">
        <v>0</v>
      </c>
      <c r="AD451" s="601">
        <v>0</v>
      </c>
      <c r="AE451" s="601">
        <v>0</v>
      </c>
      <c r="AF451" s="601">
        <v>0</v>
      </c>
      <c r="AG451" s="601">
        <v>0</v>
      </c>
      <c r="AH451" s="601">
        <v>0</v>
      </c>
      <c r="AI451" s="707">
        <v>0</v>
      </c>
      <c r="AJ451" s="601">
        <v>0</v>
      </c>
      <c r="AK451" s="601">
        <v>0</v>
      </c>
      <c r="AL451" s="601">
        <v>0</v>
      </c>
      <c r="AM451" s="601">
        <v>0</v>
      </c>
      <c r="AN451" s="601">
        <v>0</v>
      </c>
      <c r="AO451" s="601">
        <v>0</v>
      </c>
      <c r="AP451" s="601">
        <v>0</v>
      </c>
      <c r="AQ451" s="601">
        <v>0</v>
      </c>
      <c r="AR451" s="601">
        <v>0</v>
      </c>
      <c r="AS451" s="601">
        <v>0</v>
      </c>
      <c r="AT451" s="601">
        <v>0</v>
      </c>
      <c r="AU451" s="601">
        <v>0</v>
      </c>
      <c r="AV451" s="602">
        <v>0</v>
      </c>
      <c r="AW451" s="602">
        <v>0</v>
      </c>
      <c r="AX451" s="602">
        <v>0</v>
      </c>
      <c r="AY451" s="602">
        <v>0</v>
      </c>
      <c r="AZ451" s="602">
        <v>0</v>
      </c>
      <c r="BA451" s="602">
        <v>0</v>
      </c>
      <c r="BB451" s="707">
        <v>0</v>
      </c>
      <c r="BC451" s="602">
        <v>0</v>
      </c>
      <c r="BD451" s="602">
        <v>0</v>
      </c>
      <c r="BE451" s="602">
        <v>0</v>
      </c>
      <c r="BF451" s="602">
        <v>0</v>
      </c>
      <c r="BG451" s="602">
        <v>0</v>
      </c>
      <c r="BH451" s="602">
        <v>0</v>
      </c>
      <c r="BI451" s="602">
        <v>0</v>
      </c>
      <c r="BJ451" s="602">
        <v>0</v>
      </c>
      <c r="BK451" s="602">
        <v>0</v>
      </c>
      <c r="BL451" s="602">
        <v>0</v>
      </c>
      <c r="BM451" s="602">
        <v>0</v>
      </c>
      <c r="BN451" s="602">
        <v>0</v>
      </c>
      <c r="BO451" s="602">
        <v>8764.7999999999993</v>
      </c>
      <c r="BP451" s="602">
        <v>9000.64</v>
      </c>
      <c r="BQ451" s="602">
        <v>9630.7199999999993</v>
      </c>
      <c r="BR451" s="602">
        <v>9584.9599999999991</v>
      </c>
      <c r="BS451" s="602">
        <v>9563.84</v>
      </c>
      <c r="BT451" s="602">
        <v>9437.119999999999</v>
      </c>
      <c r="BU451" s="707">
        <v>9363.4299999999985</v>
      </c>
      <c r="BV451" s="602">
        <v>0</v>
      </c>
      <c r="BW451" s="602">
        <v>0</v>
      </c>
      <c r="BX451" s="602">
        <v>0</v>
      </c>
      <c r="BY451" s="602">
        <v>0</v>
      </c>
      <c r="BZ451" s="602">
        <v>0</v>
      </c>
      <c r="CA451" s="602">
        <v>20002.310000000005</v>
      </c>
      <c r="CB451" s="602">
        <v>20949.16</v>
      </c>
      <c r="CC451" s="602">
        <v>0</v>
      </c>
      <c r="CD451" s="602">
        <v>0</v>
      </c>
      <c r="CE451" s="602">
        <v>0</v>
      </c>
      <c r="CF451" s="602">
        <v>0</v>
      </c>
      <c r="CG451" s="602">
        <v>0</v>
      </c>
      <c r="CH451" s="602">
        <v>0</v>
      </c>
      <c r="CI451" s="602">
        <v>0</v>
      </c>
      <c r="CJ451" s="602">
        <v>0</v>
      </c>
      <c r="CK451" s="602">
        <v>0</v>
      </c>
      <c r="CL451" s="602">
        <v>0</v>
      </c>
      <c r="CM451" s="602">
        <v>0</v>
      </c>
      <c r="CN451" s="707">
        <v>0</v>
      </c>
      <c r="CO451" s="602">
        <v>0</v>
      </c>
      <c r="CP451" s="602">
        <v>0</v>
      </c>
      <c r="CQ451" s="602">
        <v>0</v>
      </c>
      <c r="CR451" s="602">
        <v>0</v>
      </c>
      <c r="CS451" s="602">
        <v>0</v>
      </c>
      <c r="CT451" s="602">
        <v>0</v>
      </c>
      <c r="CU451" s="602">
        <v>0</v>
      </c>
      <c r="CV451" s="602">
        <v>0</v>
      </c>
      <c r="CW451" s="602">
        <v>0</v>
      </c>
      <c r="CX451" s="602">
        <v>0</v>
      </c>
      <c r="CY451" s="602">
        <v>0</v>
      </c>
      <c r="CZ451" s="602">
        <v>0</v>
      </c>
    </row>
    <row r="452" spans="1:104" x14ac:dyDescent="0.25">
      <c r="A452" s="183">
        <v>103889</v>
      </c>
      <c r="B452" s="183">
        <v>676227</v>
      </c>
      <c r="C452" s="27">
        <v>1025580</v>
      </c>
      <c r="D452" s="14">
        <v>1548690878</v>
      </c>
      <c r="F452" s="27" t="s">
        <v>1274</v>
      </c>
      <c r="G452" s="12" t="s">
        <v>144</v>
      </c>
      <c r="H452" s="27" t="s">
        <v>1295</v>
      </c>
      <c r="I452" s="12" t="s">
        <v>145</v>
      </c>
      <c r="J452" s="601">
        <v>0</v>
      </c>
      <c r="K452" s="601">
        <v>0</v>
      </c>
      <c r="L452" s="601">
        <v>0</v>
      </c>
      <c r="M452" s="601">
        <v>0</v>
      </c>
      <c r="N452" s="601">
        <v>0</v>
      </c>
      <c r="O452" s="601">
        <v>0</v>
      </c>
      <c r="P452" s="707">
        <v>0</v>
      </c>
      <c r="Q452" s="601">
        <v>0</v>
      </c>
      <c r="R452" s="601">
        <v>0</v>
      </c>
      <c r="S452" s="601">
        <v>0</v>
      </c>
      <c r="T452" s="601">
        <v>0</v>
      </c>
      <c r="U452" s="601">
        <v>0</v>
      </c>
      <c r="V452" s="601">
        <v>0</v>
      </c>
      <c r="W452" s="601">
        <v>0</v>
      </c>
      <c r="X452" s="601">
        <v>0</v>
      </c>
      <c r="Y452" s="601">
        <v>0</v>
      </c>
      <c r="Z452" s="601">
        <v>0</v>
      </c>
      <c r="AA452" s="601">
        <v>0</v>
      </c>
      <c r="AB452" s="601">
        <v>0</v>
      </c>
      <c r="AC452" s="601">
        <v>0</v>
      </c>
      <c r="AD452" s="601">
        <v>0</v>
      </c>
      <c r="AE452" s="601">
        <v>0</v>
      </c>
      <c r="AF452" s="601">
        <v>0</v>
      </c>
      <c r="AG452" s="601">
        <v>0</v>
      </c>
      <c r="AH452" s="601">
        <v>0</v>
      </c>
      <c r="AI452" s="707">
        <v>0</v>
      </c>
      <c r="AJ452" s="601">
        <v>0</v>
      </c>
      <c r="AK452" s="601">
        <v>0</v>
      </c>
      <c r="AL452" s="601">
        <v>0</v>
      </c>
      <c r="AM452" s="601">
        <v>0</v>
      </c>
      <c r="AN452" s="601">
        <v>0</v>
      </c>
      <c r="AO452" s="601">
        <v>0</v>
      </c>
      <c r="AP452" s="601">
        <v>0</v>
      </c>
      <c r="AQ452" s="601">
        <v>0</v>
      </c>
      <c r="AR452" s="601">
        <v>0</v>
      </c>
      <c r="AS452" s="601">
        <v>0</v>
      </c>
      <c r="AT452" s="601">
        <v>0</v>
      </c>
      <c r="AU452" s="601">
        <v>0</v>
      </c>
      <c r="AV452" s="602">
        <v>0</v>
      </c>
      <c r="AW452" s="602">
        <v>0</v>
      </c>
      <c r="AX452" s="602">
        <v>0</v>
      </c>
      <c r="AY452" s="602">
        <v>0</v>
      </c>
      <c r="AZ452" s="602">
        <v>0</v>
      </c>
      <c r="BA452" s="602">
        <v>0</v>
      </c>
      <c r="BB452" s="707">
        <v>0</v>
      </c>
      <c r="BC452" s="602">
        <v>0</v>
      </c>
      <c r="BD452" s="602">
        <v>0</v>
      </c>
      <c r="BE452" s="602">
        <v>0</v>
      </c>
      <c r="BF452" s="602">
        <v>0</v>
      </c>
      <c r="BG452" s="602">
        <v>0</v>
      </c>
      <c r="BH452" s="602">
        <v>0</v>
      </c>
      <c r="BI452" s="602">
        <v>0</v>
      </c>
      <c r="BJ452" s="602">
        <v>0</v>
      </c>
      <c r="BK452" s="602">
        <v>0</v>
      </c>
      <c r="BL452" s="602">
        <v>0</v>
      </c>
      <c r="BM452" s="602">
        <v>0</v>
      </c>
      <c r="BN452" s="602">
        <v>0</v>
      </c>
      <c r="BO452" s="602">
        <v>12263.35</v>
      </c>
      <c r="BP452" s="602">
        <v>12106.05</v>
      </c>
      <c r="BQ452" s="602">
        <v>13606.45</v>
      </c>
      <c r="BR452" s="602">
        <v>13261.599999999999</v>
      </c>
      <c r="BS452" s="602">
        <v>13104.3</v>
      </c>
      <c r="BT452" s="602">
        <v>12922.8</v>
      </c>
      <c r="BU452" s="707">
        <v>12595.15</v>
      </c>
      <c r="BV452" s="602">
        <v>0</v>
      </c>
      <c r="BW452" s="602">
        <v>0</v>
      </c>
      <c r="BX452" s="602">
        <v>0</v>
      </c>
      <c r="BY452" s="602">
        <v>0</v>
      </c>
      <c r="BZ452" s="602">
        <v>0</v>
      </c>
      <c r="CA452" s="602">
        <v>22785.510000000002</v>
      </c>
      <c r="CB452" s="602">
        <v>18539.620000000003</v>
      </c>
      <c r="CC452" s="602">
        <v>0</v>
      </c>
      <c r="CD452" s="602">
        <v>0</v>
      </c>
      <c r="CE452" s="602">
        <v>0</v>
      </c>
      <c r="CF452" s="602">
        <v>0</v>
      </c>
      <c r="CG452" s="602">
        <v>0</v>
      </c>
      <c r="CH452" s="602">
        <v>14834.6</v>
      </c>
      <c r="CI452" s="602">
        <v>14592.6</v>
      </c>
      <c r="CJ452" s="602">
        <v>15947.800000000001</v>
      </c>
      <c r="CK452" s="602">
        <v>15869.15</v>
      </c>
      <c r="CL452" s="602">
        <v>15566.65</v>
      </c>
      <c r="CM452" s="602">
        <v>15433.55</v>
      </c>
      <c r="CN452" s="707">
        <v>15129.25</v>
      </c>
      <c r="CO452" s="602">
        <v>0</v>
      </c>
      <c r="CP452" s="602">
        <v>0</v>
      </c>
      <c r="CQ452" s="602">
        <v>0</v>
      </c>
      <c r="CR452" s="602">
        <v>0</v>
      </c>
      <c r="CS452" s="602">
        <v>0</v>
      </c>
      <c r="CT452" s="602">
        <v>27225</v>
      </c>
      <c r="CU452" s="602">
        <v>22170.41</v>
      </c>
      <c r="CV452" s="602">
        <v>0</v>
      </c>
      <c r="CW452" s="602">
        <v>0</v>
      </c>
      <c r="CX452" s="602">
        <v>0</v>
      </c>
      <c r="CY452" s="602">
        <v>0</v>
      </c>
      <c r="CZ452" s="602">
        <v>0</v>
      </c>
    </row>
    <row r="453" spans="1:104" x14ac:dyDescent="0.25">
      <c r="A453" s="183">
        <v>103866</v>
      </c>
      <c r="B453" s="183">
        <v>676230</v>
      </c>
      <c r="C453" s="27">
        <v>1027661</v>
      </c>
      <c r="D453" s="14">
        <v>1922469956</v>
      </c>
      <c r="F453" s="27" t="s">
        <v>1286</v>
      </c>
      <c r="G453" s="12" t="s">
        <v>474</v>
      </c>
      <c r="H453" s="27" t="s">
        <v>1371</v>
      </c>
      <c r="I453" s="12" t="s">
        <v>475</v>
      </c>
      <c r="J453" s="601">
        <v>0</v>
      </c>
      <c r="K453" s="601">
        <v>0</v>
      </c>
      <c r="L453" s="601">
        <v>0</v>
      </c>
      <c r="M453" s="601">
        <v>0</v>
      </c>
      <c r="N453" s="601">
        <v>0</v>
      </c>
      <c r="O453" s="601">
        <v>0</v>
      </c>
      <c r="P453" s="707">
        <v>0</v>
      </c>
      <c r="Q453" s="601">
        <v>0</v>
      </c>
      <c r="R453" s="601">
        <v>0</v>
      </c>
      <c r="S453" s="601">
        <v>0</v>
      </c>
      <c r="T453" s="601">
        <v>0</v>
      </c>
      <c r="U453" s="601">
        <v>0</v>
      </c>
      <c r="V453" s="601">
        <v>0</v>
      </c>
      <c r="W453" s="601">
        <v>0</v>
      </c>
      <c r="X453" s="601">
        <v>0</v>
      </c>
      <c r="Y453" s="601">
        <v>0</v>
      </c>
      <c r="Z453" s="601">
        <v>0</v>
      </c>
      <c r="AA453" s="601">
        <v>0</v>
      </c>
      <c r="AB453" s="601">
        <v>0</v>
      </c>
      <c r="AC453" s="601">
        <v>0</v>
      </c>
      <c r="AD453" s="601">
        <v>0</v>
      </c>
      <c r="AE453" s="601">
        <v>0</v>
      </c>
      <c r="AF453" s="601">
        <v>0</v>
      </c>
      <c r="AG453" s="601">
        <v>0</v>
      </c>
      <c r="AH453" s="601">
        <v>0</v>
      </c>
      <c r="AI453" s="707">
        <v>0</v>
      </c>
      <c r="AJ453" s="601">
        <v>0</v>
      </c>
      <c r="AK453" s="601">
        <v>0</v>
      </c>
      <c r="AL453" s="601">
        <v>0</v>
      </c>
      <c r="AM453" s="601">
        <v>0</v>
      </c>
      <c r="AN453" s="601">
        <v>0</v>
      </c>
      <c r="AO453" s="601">
        <v>0</v>
      </c>
      <c r="AP453" s="601">
        <v>0</v>
      </c>
      <c r="AQ453" s="601">
        <v>0</v>
      </c>
      <c r="AR453" s="601">
        <v>0</v>
      </c>
      <c r="AS453" s="601">
        <v>0</v>
      </c>
      <c r="AT453" s="601">
        <v>0</v>
      </c>
      <c r="AU453" s="601">
        <v>0</v>
      </c>
      <c r="AV453" s="602">
        <v>0</v>
      </c>
      <c r="AW453" s="602">
        <v>0</v>
      </c>
      <c r="AX453" s="602">
        <v>0</v>
      </c>
      <c r="AY453" s="602">
        <v>0</v>
      </c>
      <c r="AZ453" s="602">
        <v>0</v>
      </c>
      <c r="BA453" s="602">
        <v>0</v>
      </c>
      <c r="BB453" s="707">
        <v>0</v>
      </c>
      <c r="BC453" s="602">
        <v>0</v>
      </c>
      <c r="BD453" s="602">
        <v>0</v>
      </c>
      <c r="BE453" s="602">
        <v>0</v>
      </c>
      <c r="BF453" s="602">
        <v>0</v>
      </c>
      <c r="BG453" s="602">
        <v>0</v>
      </c>
      <c r="BH453" s="602">
        <v>0</v>
      </c>
      <c r="BI453" s="602">
        <v>0</v>
      </c>
      <c r="BJ453" s="602">
        <v>0</v>
      </c>
      <c r="BK453" s="602">
        <v>0</v>
      </c>
      <c r="BL453" s="602">
        <v>0</v>
      </c>
      <c r="BM453" s="602">
        <v>0</v>
      </c>
      <c r="BN453" s="602">
        <v>0</v>
      </c>
      <c r="BO453" s="602">
        <v>20510.8</v>
      </c>
      <c r="BP453" s="602">
        <v>17085.059999999998</v>
      </c>
      <c r="BQ453" s="602">
        <v>23652.879999999997</v>
      </c>
      <c r="BR453" s="602">
        <v>24198.38</v>
      </c>
      <c r="BS453" s="602">
        <v>20510.800000000003</v>
      </c>
      <c r="BT453" s="602">
        <v>22212.76</v>
      </c>
      <c r="BU453" s="707">
        <v>21971.64</v>
      </c>
      <c r="BV453" s="602">
        <v>0</v>
      </c>
      <c r="BW453" s="602">
        <v>0</v>
      </c>
      <c r="BX453" s="602">
        <v>0</v>
      </c>
      <c r="BY453" s="602">
        <v>0</v>
      </c>
      <c r="BZ453" s="602">
        <v>0</v>
      </c>
      <c r="CA453" s="602">
        <v>57992.62</v>
      </c>
      <c r="CB453" s="602">
        <v>50792.219999999994</v>
      </c>
      <c r="CC453" s="602">
        <v>0</v>
      </c>
      <c r="CD453" s="602">
        <v>0</v>
      </c>
      <c r="CE453" s="602">
        <v>0</v>
      </c>
      <c r="CF453" s="602">
        <v>0</v>
      </c>
      <c r="CG453" s="602">
        <v>0</v>
      </c>
      <c r="CH453" s="602">
        <v>22889.18</v>
      </c>
      <c r="CI453" s="602">
        <v>18896.120000000003</v>
      </c>
      <c r="CJ453" s="602">
        <v>25594.86</v>
      </c>
      <c r="CK453" s="602">
        <v>26380.38</v>
      </c>
      <c r="CL453" s="602">
        <v>24940.26</v>
      </c>
      <c r="CM453" s="602">
        <v>24482.04</v>
      </c>
      <c r="CN453" s="707">
        <v>23159.16</v>
      </c>
      <c r="CO453" s="602">
        <v>0</v>
      </c>
      <c r="CP453" s="602">
        <v>0</v>
      </c>
      <c r="CQ453" s="602">
        <v>0</v>
      </c>
      <c r="CR453" s="602">
        <v>0</v>
      </c>
      <c r="CS453" s="602">
        <v>0</v>
      </c>
      <c r="CT453" s="602">
        <v>63798.080000000002</v>
      </c>
      <c r="CU453" s="602">
        <v>57606.889999999992</v>
      </c>
      <c r="CV453" s="602">
        <v>0</v>
      </c>
      <c r="CW453" s="602">
        <v>0</v>
      </c>
      <c r="CX453" s="602">
        <v>0</v>
      </c>
      <c r="CY453" s="602">
        <v>0</v>
      </c>
      <c r="CZ453" s="602">
        <v>0</v>
      </c>
    </row>
    <row r="454" spans="1:104" x14ac:dyDescent="0.25">
      <c r="A454" s="183">
        <v>103963</v>
      </c>
      <c r="B454" s="183">
        <v>676237</v>
      </c>
      <c r="C454" s="27">
        <v>1026722</v>
      </c>
      <c r="D454" s="14">
        <v>1962892109</v>
      </c>
      <c r="F454" s="27" t="s">
        <v>1298</v>
      </c>
      <c r="G454" s="12" t="s">
        <v>146</v>
      </c>
      <c r="H454" s="27" t="s">
        <v>1346</v>
      </c>
      <c r="I454" s="12" t="s">
        <v>147</v>
      </c>
      <c r="J454" s="601">
        <v>0</v>
      </c>
      <c r="K454" s="601">
        <v>0</v>
      </c>
      <c r="L454" s="601">
        <v>0</v>
      </c>
      <c r="M454" s="601">
        <v>0</v>
      </c>
      <c r="N454" s="601">
        <v>0</v>
      </c>
      <c r="O454" s="601">
        <v>0</v>
      </c>
      <c r="P454" s="707">
        <v>0</v>
      </c>
      <c r="Q454" s="601">
        <v>0</v>
      </c>
      <c r="R454" s="601">
        <v>0</v>
      </c>
      <c r="S454" s="601">
        <v>0</v>
      </c>
      <c r="T454" s="601">
        <v>0</v>
      </c>
      <c r="U454" s="601">
        <v>0</v>
      </c>
      <c r="V454" s="601">
        <v>0</v>
      </c>
      <c r="W454" s="601">
        <v>0</v>
      </c>
      <c r="X454" s="601">
        <v>0</v>
      </c>
      <c r="Y454" s="601">
        <v>0</v>
      </c>
      <c r="Z454" s="601">
        <v>0</v>
      </c>
      <c r="AA454" s="601">
        <v>0</v>
      </c>
      <c r="AB454" s="601">
        <v>0</v>
      </c>
      <c r="AC454" s="601">
        <v>0</v>
      </c>
      <c r="AD454" s="601">
        <v>0</v>
      </c>
      <c r="AE454" s="601">
        <v>0</v>
      </c>
      <c r="AF454" s="601">
        <v>0</v>
      </c>
      <c r="AG454" s="601">
        <v>0</v>
      </c>
      <c r="AH454" s="601">
        <v>0</v>
      </c>
      <c r="AI454" s="707">
        <v>0</v>
      </c>
      <c r="AJ454" s="601">
        <v>0</v>
      </c>
      <c r="AK454" s="601">
        <v>0</v>
      </c>
      <c r="AL454" s="601">
        <v>0</v>
      </c>
      <c r="AM454" s="601">
        <v>0</v>
      </c>
      <c r="AN454" s="601">
        <v>0</v>
      </c>
      <c r="AO454" s="601">
        <v>0</v>
      </c>
      <c r="AP454" s="601">
        <v>0</v>
      </c>
      <c r="AQ454" s="601">
        <v>0</v>
      </c>
      <c r="AR454" s="601">
        <v>0</v>
      </c>
      <c r="AS454" s="601">
        <v>0</v>
      </c>
      <c r="AT454" s="601">
        <v>0</v>
      </c>
      <c r="AU454" s="601">
        <v>0</v>
      </c>
      <c r="AV454" s="602">
        <v>9645.16</v>
      </c>
      <c r="AW454" s="602">
        <v>9988.3000000000011</v>
      </c>
      <c r="AX454" s="602">
        <v>10842.160000000002</v>
      </c>
      <c r="AY454" s="602">
        <v>10882.060000000001</v>
      </c>
      <c r="AZ454" s="602">
        <v>10703.840000000002</v>
      </c>
      <c r="BA454" s="602">
        <v>10419.220000000001</v>
      </c>
      <c r="BB454" s="707">
        <v>10774.65</v>
      </c>
      <c r="BC454" s="602">
        <v>0</v>
      </c>
      <c r="BD454" s="602">
        <v>0</v>
      </c>
      <c r="BE454" s="602">
        <v>0</v>
      </c>
      <c r="BF454" s="602">
        <v>0</v>
      </c>
      <c r="BG454" s="602">
        <v>0</v>
      </c>
      <c r="BH454" s="602">
        <v>22684.86</v>
      </c>
      <c r="BI454" s="602">
        <v>30317.94</v>
      </c>
      <c r="BJ454" s="602">
        <v>0</v>
      </c>
      <c r="BK454" s="602">
        <v>0</v>
      </c>
      <c r="BL454" s="602">
        <v>0</v>
      </c>
      <c r="BM454" s="602">
        <v>0</v>
      </c>
      <c r="BN454" s="602">
        <v>0</v>
      </c>
      <c r="BO454" s="602">
        <v>5987.6600000000008</v>
      </c>
      <c r="BP454" s="602">
        <v>6054.1600000000008</v>
      </c>
      <c r="BQ454" s="602">
        <v>6862.8</v>
      </c>
      <c r="BR454" s="602">
        <v>6790.9800000000005</v>
      </c>
      <c r="BS454" s="602">
        <v>6652.66</v>
      </c>
      <c r="BT454" s="602">
        <v>6376.02</v>
      </c>
      <c r="BU454" s="707">
        <v>6448.84</v>
      </c>
      <c r="BV454" s="602">
        <v>0</v>
      </c>
      <c r="BW454" s="602">
        <v>0</v>
      </c>
      <c r="BX454" s="602">
        <v>0</v>
      </c>
      <c r="BY454" s="602">
        <v>0</v>
      </c>
      <c r="BZ454" s="602">
        <v>0</v>
      </c>
      <c r="CA454" s="602">
        <v>14071.860000000002</v>
      </c>
      <c r="CB454" s="602">
        <v>18784.590000000004</v>
      </c>
      <c r="CC454" s="602">
        <v>0</v>
      </c>
      <c r="CD454" s="602">
        <v>0</v>
      </c>
      <c r="CE454" s="602">
        <v>0</v>
      </c>
      <c r="CF454" s="602">
        <v>0</v>
      </c>
      <c r="CG454" s="602">
        <v>0</v>
      </c>
      <c r="CH454" s="602">
        <v>0</v>
      </c>
      <c r="CI454" s="602">
        <v>0</v>
      </c>
      <c r="CJ454" s="602">
        <v>0</v>
      </c>
      <c r="CK454" s="602">
        <v>0</v>
      </c>
      <c r="CL454" s="602">
        <v>0</v>
      </c>
      <c r="CM454" s="602">
        <v>0</v>
      </c>
      <c r="CN454" s="707">
        <v>0</v>
      </c>
      <c r="CO454" s="602">
        <v>0</v>
      </c>
      <c r="CP454" s="602">
        <v>0</v>
      </c>
      <c r="CQ454" s="602">
        <v>0</v>
      </c>
      <c r="CR454" s="602">
        <v>0</v>
      </c>
      <c r="CS454" s="602">
        <v>0</v>
      </c>
      <c r="CT454" s="602">
        <v>0</v>
      </c>
      <c r="CU454" s="602">
        <v>0</v>
      </c>
      <c r="CV454" s="602">
        <v>0</v>
      </c>
      <c r="CW454" s="602">
        <v>0</v>
      </c>
      <c r="CX454" s="602">
        <v>0</v>
      </c>
      <c r="CY454" s="602">
        <v>0</v>
      </c>
      <c r="CZ454" s="602">
        <v>0</v>
      </c>
    </row>
    <row r="455" spans="1:104" x14ac:dyDescent="0.25">
      <c r="A455" s="183">
        <v>104003</v>
      </c>
      <c r="B455" s="183">
        <v>676238</v>
      </c>
      <c r="C455" s="27">
        <v>1027738</v>
      </c>
      <c r="D455" s="14">
        <v>1275994147</v>
      </c>
      <c r="F455" s="27" t="s">
        <v>1297</v>
      </c>
      <c r="G455" s="12" t="s">
        <v>478</v>
      </c>
      <c r="H455" s="27" t="s">
        <v>1364</v>
      </c>
      <c r="I455" s="12" t="s">
        <v>479</v>
      </c>
      <c r="J455" s="601">
        <v>18773.400000000001</v>
      </c>
      <c r="K455" s="601">
        <v>18639.399999999998</v>
      </c>
      <c r="L455" s="601">
        <v>19791.8</v>
      </c>
      <c r="M455" s="601">
        <v>19724.800000000003</v>
      </c>
      <c r="N455" s="601">
        <v>19416.600000000002</v>
      </c>
      <c r="O455" s="601">
        <v>18626</v>
      </c>
      <c r="P455" s="707">
        <v>18865.100000000002</v>
      </c>
      <c r="Q455" s="601">
        <v>0</v>
      </c>
      <c r="R455" s="601">
        <v>0</v>
      </c>
      <c r="S455" s="601">
        <v>0</v>
      </c>
      <c r="T455" s="601">
        <v>0</v>
      </c>
      <c r="U455" s="601">
        <v>0</v>
      </c>
      <c r="V455" s="601">
        <v>30096.449999999997</v>
      </c>
      <c r="W455" s="601">
        <v>53835.35</v>
      </c>
      <c r="X455" s="601">
        <v>0</v>
      </c>
      <c r="Y455" s="601">
        <v>0</v>
      </c>
      <c r="Z455" s="601">
        <v>0</v>
      </c>
      <c r="AA455" s="601">
        <v>0</v>
      </c>
      <c r="AB455" s="601">
        <v>0</v>
      </c>
      <c r="AC455" s="601">
        <v>0</v>
      </c>
      <c r="AD455" s="601">
        <v>0</v>
      </c>
      <c r="AE455" s="601">
        <v>0</v>
      </c>
      <c r="AF455" s="601">
        <v>0</v>
      </c>
      <c r="AG455" s="601">
        <v>0</v>
      </c>
      <c r="AH455" s="601">
        <v>0</v>
      </c>
      <c r="AI455" s="707">
        <v>0</v>
      </c>
      <c r="AJ455" s="601">
        <v>0</v>
      </c>
      <c r="AK455" s="601">
        <v>0</v>
      </c>
      <c r="AL455" s="601">
        <v>0</v>
      </c>
      <c r="AM455" s="601">
        <v>0</v>
      </c>
      <c r="AN455" s="601">
        <v>0</v>
      </c>
      <c r="AO455" s="601">
        <v>0</v>
      </c>
      <c r="AP455" s="601">
        <v>0</v>
      </c>
      <c r="AQ455" s="601">
        <v>0</v>
      </c>
      <c r="AR455" s="601">
        <v>0</v>
      </c>
      <c r="AS455" s="601">
        <v>0</v>
      </c>
      <c r="AT455" s="601">
        <v>0</v>
      </c>
      <c r="AU455" s="601">
        <v>0</v>
      </c>
      <c r="AV455" s="602">
        <v>0</v>
      </c>
      <c r="AW455" s="602">
        <v>0</v>
      </c>
      <c r="AX455" s="602">
        <v>0</v>
      </c>
      <c r="AY455" s="602">
        <v>0</v>
      </c>
      <c r="AZ455" s="602">
        <v>0</v>
      </c>
      <c r="BA455" s="602">
        <v>0</v>
      </c>
      <c r="BB455" s="707">
        <v>0</v>
      </c>
      <c r="BC455" s="602">
        <v>0</v>
      </c>
      <c r="BD455" s="602">
        <v>0</v>
      </c>
      <c r="BE455" s="602">
        <v>0</v>
      </c>
      <c r="BF455" s="602">
        <v>0</v>
      </c>
      <c r="BG455" s="602">
        <v>0</v>
      </c>
      <c r="BH455" s="602">
        <v>0</v>
      </c>
      <c r="BI455" s="602">
        <v>0</v>
      </c>
      <c r="BJ455" s="602">
        <v>0</v>
      </c>
      <c r="BK455" s="602">
        <v>0</v>
      </c>
      <c r="BL455" s="602">
        <v>0</v>
      </c>
      <c r="BM455" s="602">
        <v>0</v>
      </c>
      <c r="BN455" s="602">
        <v>0</v>
      </c>
      <c r="BO455" s="602">
        <v>0</v>
      </c>
      <c r="BP455" s="602">
        <v>0</v>
      </c>
      <c r="BQ455" s="602">
        <v>0</v>
      </c>
      <c r="BR455" s="602">
        <v>0</v>
      </c>
      <c r="BS455" s="602">
        <v>0</v>
      </c>
      <c r="BT455" s="602">
        <v>0</v>
      </c>
      <c r="BU455" s="707">
        <v>0</v>
      </c>
      <c r="BV455" s="602">
        <v>0</v>
      </c>
      <c r="BW455" s="602">
        <v>0</v>
      </c>
      <c r="BX455" s="602">
        <v>0</v>
      </c>
      <c r="BY455" s="602">
        <v>0</v>
      </c>
      <c r="BZ455" s="602">
        <v>0</v>
      </c>
      <c r="CA455" s="602">
        <v>0</v>
      </c>
      <c r="CB455" s="602">
        <v>0</v>
      </c>
      <c r="CC455" s="602">
        <v>0</v>
      </c>
      <c r="CD455" s="602">
        <v>0</v>
      </c>
      <c r="CE455" s="602">
        <v>0</v>
      </c>
      <c r="CF455" s="602">
        <v>0</v>
      </c>
      <c r="CG455" s="602">
        <v>0</v>
      </c>
      <c r="CH455" s="602">
        <v>23101.600000000002</v>
      </c>
      <c r="CI455" s="602">
        <v>23101.600000000002</v>
      </c>
      <c r="CJ455" s="602">
        <v>24950.799999999999</v>
      </c>
      <c r="CK455" s="602">
        <v>25111.600000000002</v>
      </c>
      <c r="CL455" s="602">
        <v>25312.600000000002</v>
      </c>
      <c r="CM455" s="602">
        <v>24280.800000000003</v>
      </c>
      <c r="CN455" s="707">
        <v>24722.450000000004</v>
      </c>
      <c r="CO455" s="602">
        <v>0</v>
      </c>
      <c r="CP455" s="602">
        <v>0</v>
      </c>
      <c r="CQ455" s="602">
        <v>0</v>
      </c>
      <c r="CR455" s="602">
        <v>0</v>
      </c>
      <c r="CS455" s="602">
        <v>0</v>
      </c>
      <c r="CT455" s="602">
        <v>37435.499999999993</v>
      </c>
      <c r="CU455" s="602">
        <v>69676.97</v>
      </c>
      <c r="CV455" s="602">
        <v>0</v>
      </c>
      <c r="CW455" s="602">
        <v>0</v>
      </c>
      <c r="CX455" s="602">
        <v>0</v>
      </c>
      <c r="CY455" s="602">
        <v>0</v>
      </c>
      <c r="CZ455" s="602">
        <v>0</v>
      </c>
    </row>
    <row r="456" spans="1:104" x14ac:dyDescent="0.25">
      <c r="A456" s="183">
        <v>103799</v>
      </c>
      <c r="B456" s="183">
        <v>676239</v>
      </c>
      <c r="C456" s="27">
        <v>1026724</v>
      </c>
      <c r="D456" s="14">
        <v>1003061821</v>
      </c>
      <c r="F456" s="27" t="s">
        <v>1279</v>
      </c>
      <c r="G456" s="12" t="s">
        <v>470</v>
      </c>
      <c r="H456" s="27" t="s">
        <v>1407</v>
      </c>
      <c r="I456" s="12" t="s">
        <v>471</v>
      </c>
      <c r="J456" s="601">
        <v>9659.5999999999985</v>
      </c>
      <c r="K456" s="601">
        <v>9458.6999999999989</v>
      </c>
      <c r="L456" s="601">
        <v>10668.199999999999</v>
      </c>
      <c r="M456" s="601">
        <v>10983.899999999998</v>
      </c>
      <c r="N456" s="601">
        <v>10393.5</v>
      </c>
      <c r="O456" s="601">
        <v>10729.699999999999</v>
      </c>
      <c r="P456" s="707">
        <v>10213.099999999999</v>
      </c>
      <c r="Q456" s="601">
        <v>0</v>
      </c>
      <c r="R456" s="601">
        <v>0</v>
      </c>
      <c r="S456" s="601">
        <v>0</v>
      </c>
      <c r="T456" s="601">
        <v>0</v>
      </c>
      <c r="U456" s="601">
        <v>0</v>
      </c>
      <c r="V456" s="601">
        <v>22012.95</v>
      </c>
      <c r="W456" s="601">
        <v>23801.199999999997</v>
      </c>
      <c r="X456" s="601">
        <v>0</v>
      </c>
      <c r="Y456" s="601">
        <v>0</v>
      </c>
      <c r="Z456" s="601">
        <v>0</v>
      </c>
      <c r="AA456" s="601">
        <v>0</v>
      </c>
      <c r="AB456" s="601">
        <v>0</v>
      </c>
      <c r="AC456" s="601">
        <v>0</v>
      </c>
      <c r="AD456" s="601">
        <v>0</v>
      </c>
      <c r="AE456" s="601">
        <v>0</v>
      </c>
      <c r="AF456" s="601">
        <v>0</v>
      </c>
      <c r="AG456" s="601">
        <v>0</v>
      </c>
      <c r="AH456" s="601">
        <v>0</v>
      </c>
      <c r="AI456" s="707">
        <v>0</v>
      </c>
      <c r="AJ456" s="601">
        <v>0</v>
      </c>
      <c r="AK456" s="601">
        <v>0</v>
      </c>
      <c r="AL456" s="601">
        <v>0</v>
      </c>
      <c r="AM456" s="601">
        <v>0</v>
      </c>
      <c r="AN456" s="601">
        <v>0</v>
      </c>
      <c r="AO456" s="601">
        <v>0</v>
      </c>
      <c r="AP456" s="601">
        <v>0</v>
      </c>
      <c r="AQ456" s="601">
        <v>0</v>
      </c>
      <c r="AR456" s="601">
        <v>0</v>
      </c>
      <c r="AS456" s="601">
        <v>0</v>
      </c>
      <c r="AT456" s="601">
        <v>0</v>
      </c>
      <c r="AU456" s="601">
        <v>0</v>
      </c>
      <c r="AV456" s="602">
        <v>6186.9</v>
      </c>
      <c r="AW456" s="602">
        <v>5977.7999999999993</v>
      </c>
      <c r="AX456" s="602">
        <v>6793.7</v>
      </c>
      <c r="AY456" s="602">
        <v>6846.9999999999991</v>
      </c>
      <c r="AZ456" s="602">
        <v>6572.2999999999993</v>
      </c>
      <c r="BA456" s="602">
        <v>6285.2999999999993</v>
      </c>
      <c r="BB456" s="707">
        <v>6277.0999999999995</v>
      </c>
      <c r="BC456" s="602">
        <v>0</v>
      </c>
      <c r="BD456" s="602">
        <v>0</v>
      </c>
      <c r="BE456" s="602">
        <v>0</v>
      </c>
      <c r="BF456" s="602">
        <v>0</v>
      </c>
      <c r="BG456" s="602">
        <v>0</v>
      </c>
      <c r="BH456" s="602">
        <v>14010.72</v>
      </c>
      <c r="BI456" s="602">
        <v>14607.710000000001</v>
      </c>
      <c r="BJ456" s="602">
        <v>0</v>
      </c>
      <c r="BK456" s="602">
        <v>0</v>
      </c>
      <c r="BL456" s="602">
        <v>0</v>
      </c>
      <c r="BM456" s="602">
        <v>0</v>
      </c>
      <c r="BN456" s="602">
        <v>0</v>
      </c>
      <c r="BO456" s="602">
        <v>0</v>
      </c>
      <c r="BP456" s="602">
        <v>0</v>
      </c>
      <c r="BQ456" s="602">
        <v>0</v>
      </c>
      <c r="BR456" s="602">
        <v>0</v>
      </c>
      <c r="BS456" s="602">
        <v>0</v>
      </c>
      <c r="BT456" s="602">
        <v>0</v>
      </c>
      <c r="BU456" s="707">
        <v>0</v>
      </c>
      <c r="BV456" s="602">
        <v>0</v>
      </c>
      <c r="BW456" s="602">
        <v>0</v>
      </c>
      <c r="BX456" s="602">
        <v>0</v>
      </c>
      <c r="BY456" s="602">
        <v>0</v>
      </c>
      <c r="BZ456" s="602">
        <v>0</v>
      </c>
      <c r="CA456" s="602">
        <v>0</v>
      </c>
      <c r="CB456" s="602">
        <v>0</v>
      </c>
      <c r="CC456" s="602">
        <v>0</v>
      </c>
      <c r="CD456" s="602">
        <v>0</v>
      </c>
      <c r="CE456" s="602">
        <v>0</v>
      </c>
      <c r="CF456" s="602">
        <v>0</v>
      </c>
      <c r="CG456" s="602">
        <v>0</v>
      </c>
      <c r="CH456" s="602">
        <v>13513.599999999999</v>
      </c>
      <c r="CI456" s="602">
        <v>13808.8</v>
      </c>
      <c r="CJ456" s="602">
        <v>15584.099999999999</v>
      </c>
      <c r="CK456" s="602">
        <v>15670.199999999999</v>
      </c>
      <c r="CL456" s="602">
        <v>15436.5</v>
      </c>
      <c r="CM456" s="602">
        <v>15407.8</v>
      </c>
      <c r="CN456" s="707">
        <v>15071.599999999999</v>
      </c>
      <c r="CO456" s="602">
        <v>0</v>
      </c>
      <c r="CP456" s="602">
        <v>0</v>
      </c>
      <c r="CQ456" s="602">
        <v>0</v>
      </c>
      <c r="CR456" s="602">
        <v>0</v>
      </c>
      <c r="CS456" s="602">
        <v>0</v>
      </c>
      <c r="CT456" s="602">
        <v>31708.949999999993</v>
      </c>
      <c r="CU456" s="602">
        <v>34481.4</v>
      </c>
      <c r="CV456" s="602">
        <v>0</v>
      </c>
      <c r="CW456" s="602">
        <v>0</v>
      </c>
      <c r="CX456" s="602">
        <v>0</v>
      </c>
      <c r="CY456" s="602">
        <v>0</v>
      </c>
      <c r="CZ456" s="602">
        <v>0</v>
      </c>
    </row>
    <row r="457" spans="1:104" x14ac:dyDescent="0.25">
      <c r="A457" s="183">
        <v>4883</v>
      </c>
      <c r="B457" s="183">
        <v>676242</v>
      </c>
      <c r="C457" s="27">
        <v>1025773</v>
      </c>
      <c r="D457" s="14">
        <v>1750702627</v>
      </c>
      <c r="F457" s="27" t="s">
        <v>1274</v>
      </c>
      <c r="G457" s="12" t="s">
        <v>857</v>
      </c>
      <c r="H457" s="27" t="s">
        <v>1284</v>
      </c>
      <c r="I457" s="12" t="s">
        <v>858</v>
      </c>
      <c r="J457" s="601">
        <v>0</v>
      </c>
      <c r="K457" s="601">
        <v>0</v>
      </c>
      <c r="L457" s="601">
        <v>0</v>
      </c>
      <c r="M457" s="601">
        <v>0</v>
      </c>
      <c r="N457" s="601">
        <v>0</v>
      </c>
      <c r="O457" s="601">
        <v>0</v>
      </c>
      <c r="P457" s="707">
        <v>0</v>
      </c>
      <c r="Q457" s="601">
        <v>0</v>
      </c>
      <c r="R457" s="601">
        <v>0</v>
      </c>
      <c r="S457" s="601">
        <v>0</v>
      </c>
      <c r="T457" s="601">
        <v>0</v>
      </c>
      <c r="U457" s="601">
        <v>0</v>
      </c>
      <c r="V457" s="601">
        <v>0</v>
      </c>
      <c r="W457" s="601">
        <v>0</v>
      </c>
      <c r="X457" s="601">
        <v>0</v>
      </c>
      <c r="Y457" s="601">
        <v>0</v>
      </c>
      <c r="Z457" s="601">
        <v>0</v>
      </c>
      <c r="AA457" s="601">
        <v>0</v>
      </c>
      <c r="AB457" s="601">
        <v>0</v>
      </c>
      <c r="AC457" s="601">
        <v>0</v>
      </c>
      <c r="AD457" s="601">
        <v>0</v>
      </c>
      <c r="AE457" s="601">
        <v>0</v>
      </c>
      <c r="AF457" s="601">
        <v>0</v>
      </c>
      <c r="AG457" s="601">
        <v>0</v>
      </c>
      <c r="AH457" s="601">
        <v>0</v>
      </c>
      <c r="AI457" s="707">
        <v>0</v>
      </c>
      <c r="AJ457" s="601">
        <v>0</v>
      </c>
      <c r="AK457" s="601">
        <v>0</v>
      </c>
      <c r="AL457" s="601">
        <v>0</v>
      </c>
      <c r="AM457" s="601">
        <v>0</v>
      </c>
      <c r="AN457" s="601">
        <v>0</v>
      </c>
      <c r="AO457" s="601">
        <v>0</v>
      </c>
      <c r="AP457" s="601">
        <v>0</v>
      </c>
      <c r="AQ457" s="601">
        <v>0</v>
      </c>
      <c r="AR457" s="601">
        <v>0</v>
      </c>
      <c r="AS457" s="601">
        <v>0</v>
      </c>
      <c r="AT457" s="601">
        <v>0</v>
      </c>
      <c r="AU457" s="601">
        <v>0</v>
      </c>
      <c r="AV457" s="602">
        <v>0</v>
      </c>
      <c r="AW457" s="602">
        <v>0</v>
      </c>
      <c r="AX457" s="602">
        <v>0</v>
      </c>
      <c r="AY457" s="602">
        <v>0</v>
      </c>
      <c r="AZ457" s="602">
        <v>0</v>
      </c>
      <c r="BA457" s="602">
        <v>0</v>
      </c>
      <c r="BB457" s="707">
        <v>0</v>
      </c>
      <c r="BC457" s="602">
        <v>0</v>
      </c>
      <c r="BD457" s="602">
        <v>0</v>
      </c>
      <c r="BE457" s="602">
        <v>0</v>
      </c>
      <c r="BF457" s="602">
        <v>0</v>
      </c>
      <c r="BG457" s="602">
        <v>0</v>
      </c>
      <c r="BH457" s="602">
        <v>0</v>
      </c>
      <c r="BI457" s="602">
        <v>0</v>
      </c>
      <c r="BJ457" s="602">
        <v>0</v>
      </c>
      <c r="BK457" s="602">
        <v>0</v>
      </c>
      <c r="BL457" s="602">
        <v>0</v>
      </c>
      <c r="BM457" s="602">
        <v>0</v>
      </c>
      <c r="BN457" s="602">
        <v>0</v>
      </c>
      <c r="BO457" s="602">
        <v>12810.640000000001</v>
      </c>
      <c r="BP457" s="602">
        <v>12646.320000000002</v>
      </c>
      <c r="BQ457" s="602">
        <v>14213.68</v>
      </c>
      <c r="BR457" s="602">
        <v>13853.44</v>
      </c>
      <c r="BS457" s="602">
        <v>13689.12</v>
      </c>
      <c r="BT457" s="602">
        <v>13499.52</v>
      </c>
      <c r="BU457" s="707">
        <v>13154.59</v>
      </c>
      <c r="BV457" s="602">
        <v>0</v>
      </c>
      <c r="BW457" s="602">
        <v>0</v>
      </c>
      <c r="BX457" s="602">
        <v>0</v>
      </c>
      <c r="BY457" s="602">
        <v>0</v>
      </c>
      <c r="BZ457" s="602">
        <v>0</v>
      </c>
      <c r="CA457" s="602">
        <v>29250.82</v>
      </c>
      <c r="CB457" s="602">
        <v>38819.160000000003</v>
      </c>
      <c r="CC457" s="602">
        <v>0</v>
      </c>
      <c r="CD457" s="602">
        <v>0</v>
      </c>
      <c r="CE457" s="602">
        <v>0</v>
      </c>
      <c r="CF457" s="602">
        <v>0</v>
      </c>
      <c r="CG457" s="602">
        <v>0</v>
      </c>
      <c r="CH457" s="602">
        <v>15496.640000000001</v>
      </c>
      <c r="CI457" s="602">
        <v>15243.84</v>
      </c>
      <c r="CJ457" s="602">
        <v>16659.52</v>
      </c>
      <c r="CK457" s="602">
        <v>16577.36</v>
      </c>
      <c r="CL457" s="602">
        <v>16261.36</v>
      </c>
      <c r="CM457" s="602">
        <v>16122.32</v>
      </c>
      <c r="CN457" s="707">
        <v>15801.28</v>
      </c>
      <c r="CO457" s="602">
        <v>0</v>
      </c>
      <c r="CP457" s="602">
        <v>0</v>
      </c>
      <c r="CQ457" s="602">
        <v>0</v>
      </c>
      <c r="CR457" s="602">
        <v>0</v>
      </c>
      <c r="CS457" s="602">
        <v>0</v>
      </c>
      <c r="CT457" s="602">
        <v>34950</v>
      </c>
      <c r="CU457" s="602">
        <v>46218.06</v>
      </c>
      <c r="CV457" s="602">
        <v>0</v>
      </c>
      <c r="CW457" s="602">
        <v>0</v>
      </c>
      <c r="CX457" s="602">
        <v>0</v>
      </c>
      <c r="CY457" s="602">
        <v>0</v>
      </c>
      <c r="CZ457" s="602">
        <v>0</v>
      </c>
    </row>
    <row r="458" spans="1:104" x14ac:dyDescent="0.25">
      <c r="A458" s="183">
        <v>104157</v>
      </c>
      <c r="B458" s="183">
        <v>676245</v>
      </c>
      <c r="C458" s="27">
        <v>1026670</v>
      </c>
      <c r="D458" s="14">
        <v>1962735175</v>
      </c>
      <c r="F458" s="27" t="s">
        <v>1297</v>
      </c>
      <c r="G458" s="12" t="s">
        <v>480</v>
      </c>
      <c r="H458" s="27" t="s">
        <v>1349</v>
      </c>
      <c r="I458" s="12" t="s">
        <v>481</v>
      </c>
      <c r="J458" s="601">
        <v>23676.899999999998</v>
      </c>
      <c r="K458" s="601">
        <v>23507.899999999998</v>
      </c>
      <c r="L458" s="601">
        <v>24961.299999999996</v>
      </c>
      <c r="M458" s="601">
        <v>24876.799999999999</v>
      </c>
      <c r="N458" s="601">
        <v>24488.1</v>
      </c>
      <c r="O458" s="601">
        <v>23490.999999999996</v>
      </c>
      <c r="P458" s="707">
        <v>23781.7</v>
      </c>
      <c r="Q458" s="601">
        <v>0</v>
      </c>
      <c r="R458" s="601">
        <v>0</v>
      </c>
      <c r="S458" s="601">
        <v>0</v>
      </c>
      <c r="T458" s="601">
        <v>0</v>
      </c>
      <c r="U458" s="601">
        <v>0</v>
      </c>
      <c r="V458" s="601">
        <v>53063.67</v>
      </c>
      <c r="W458" s="601">
        <v>68500.13</v>
      </c>
      <c r="X458" s="601">
        <v>0</v>
      </c>
      <c r="Y458" s="601">
        <v>0</v>
      </c>
      <c r="Z458" s="601">
        <v>0</v>
      </c>
      <c r="AA458" s="601">
        <v>0</v>
      </c>
      <c r="AB458" s="601">
        <v>0</v>
      </c>
      <c r="AC458" s="601">
        <v>0</v>
      </c>
      <c r="AD458" s="601">
        <v>0</v>
      </c>
      <c r="AE458" s="601">
        <v>0</v>
      </c>
      <c r="AF458" s="601">
        <v>0</v>
      </c>
      <c r="AG458" s="601">
        <v>0</v>
      </c>
      <c r="AH458" s="601">
        <v>0</v>
      </c>
      <c r="AI458" s="707">
        <v>0</v>
      </c>
      <c r="AJ458" s="601">
        <v>0</v>
      </c>
      <c r="AK458" s="601">
        <v>0</v>
      </c>
      <c r="AL458" s="601">
        <v>0</v>
      </c>
      <c r="AM458" s="601">
        <v>0</v>
      </c>
      <c r="AN458" s="601">
        <v>0</v>
      </c>
      <c r="AO458" s="601">
        <v>0</v>
      </c>
      <c r="AP458" s="601">
        <v>0</v>
      </c>
      <c r="AQ458" s="601">
        <v>0</v>
      </c>
      <c r="AR458" s="601">
        <v>0</v>
      </c>
      <c r="AS458" s="601">
        <v>0</v>
      </c>
      <c r="AT458" s="601">
        <v>0</v>
      </c>
      <c r="AU458" s="601">
        <v>0</v>
      </c>
      <c r="AV458" s="602">
        <v>0</v>
      </c>
      <c r="AW458" s="602">
        <v>0</v>
      </c>
      <c r="AX458" s="602">
        <v>0</v>
      </c>
      <c r="AY458" s="602">
        <v>0</v>
      </c>
      <c r="AZ458" s="602">
        <v>0</v>
      </c>
      <c r="BA458" s="602">
        <v>0</v>
      </c>
      <c r="BB458" s="707">
        <v>0</v>
      </c>
      <c r="BC458" s="602">
        <v>0</v>
      </c>
      <c r="BD458" s="602">
        <v>0</v>
      </c>
      <c r="BE458" s="602">
        <v>0</v>
      </c>
      <c r="BF458" s="602">
        <v>0</v>
      </c>
      <c r="BG458" s="602">
        <v>0</v>
      </c>
      <c r="BH458" s="602">
        <v>0</v>
      </c>
      <c r="BI458" s="602">
        <v>0</v>
      </c>
      <c r="BJ458" s="602">
        <v>0</v>
      </c>
      <c r="BK458" s="602">
        <v>0</v>
      </c>
      <c r="BL458" s="602">
        <v>0</v>
      </c>
      <c r="BM458" s="602">
        <v>0</v>
      </c>
      <c r="BN458" s="602">
        <v>0</v>
      </c>
      <c r="BO458" s="602">
        <v>0</v>
      </c>
      <c r="BP458" s="602">
        <v>0</v>
      </c>
      <c r="BQ458" s="602">
        <v>0</v>
      </c>
      <c r="BR458" s="602">
        <v>0</v>
      </c>
      <c r="BS458" s="602">
        <v>0</v>
      </c>
      <c r="BT458" s="602">
        <v>0</v>
      </c>
      <c r="BU458" s="707">
        <v>0</v>
      </c>
      <c r="BV458" s="602">
        <v>0</v>
      </c>
      <c r="BW458" s="602">
        <v>0</v>
      </c>
      <c r="BX458" s="602">
        <v>0</v>
      </c>
      <c r="BY458" s="602">
        <v>0</v>
      </c>
      <c r="BZ458" s="602">
        <v>0</v>
      </c>
      <c r="CA458" s="602">
        <v>0</v>
      </c>
      <c r="CB458" s="602">
        <v>0</v>
      </c>
      <c r="CC458" s="602">
        <v>0</v>
      </c>
      <c r="CD458" s="602">
        <v>0</v>
      </c>
      <c r="CE458" s="602">
        <v>0</v>
      </c>
      <c r="CF458" s="602">
        <v>0</v>
      </c>
      <c r="CG458" s="602">
        <v>0</v>
      </c>
      <c r="CH458" s="602">
        <v>29135.599999999999</v>
      </c>
      <c r="CI458" s="602">
        <v>29135.599999999999</v>
      </c>
      <c r="CJ458" s="602">
        <v>31467.799999999996</v>
      </c>
      <c r="CK458" s="602">
        <v>31670.6</v>
      </c>
      <c r="CL458" s="602">
        <v>31924.1</v>
      </c>
      <c r="CM458" s="602">
        <v>30622.799999999999</v>
      </c>
      <c r="CN458" s="707">
        <v>31165.599999999999</v>
      </c>
      <c r="CO458" s="602">
        <v>0</v>
      </c>
      <c r="CP458" s="602">
        <v>0</v>
      </c>
      <c r="CQ458" s="602">
        <v>0</v>
      </c>
      <c r="CR458" s="602">
        <v>0</v>
      </c>
      <c r="CS458" s="602">
        <v>0</v>
      </c>
      <c r="CT458" s="602">
        <v>66003.3</v>
      </c>
      <c r="CU458" s="602">
        <v>88620.81</v>
      </c>
      <c r="CV458" s="602">
        <v>0</v>
      </c>
      <c r="CW458" s="602">
        <v>0</v>
      </c>
      <c r="CX458" s="602">
        <v>0</v>
      </c>
      <c r="CY458" s="602">
        <v>0</v>
      </c>
      <c r="CZ458" s="602">
        <v>0</v>
      </c>
    </row>
    <row r="459" spans="1:104" x14ac:dyDescent="0.25">
      <c r="A459" s="183">
        <v>104250</v>
      </c>
      <c r="B459" s="183">
        <v>676247</v>
      </c>
      <c r="C459" s="27">
        <v>1025870</v>
      </c>
      <c r="D459" s="14">
        <v>1376969535</v>
      </c>
      <c r="F459" s="27" t="s">
        <v>1298</v>
      </c>
      <c r="G459" s="12" t="s">
        <v>484</v>
      </c>
      <c r="H459" s="27" t="s">
        <v>1302</v>
      </c>
      <c r="I459" s="12" t="s">
        <v>485</v>
      </c>
      <c r="J459" s="601">
        <v>0</v>
      </c>
      <c r="K459" s="601">
        <v>0</v>
      </c>
      <c r="L459" s="601">
        <v>0</v>
      </c>
      <c r="M459" s="601">
        <v>0</v>
      </c>
      <c r="N459" s="601">
        <v>0</v>
      </c>
      <c r="O459" s="601">
        <v>0</v>
      </c>
      <c r="P459" s="707">
        <v>0</v>
      </c>
      <c r="Q459" s="601">
        <v>0</v>
      </c>
      <c r="R459" s="601">
        <v>0</v>
      </c>
      <c r="S459" s="601">
        <v>0</v>
      </c>
      <c r="T459" s="601">
        <v>0</v>
      </c>
      <c r="U459" s="601">
        <v>0</v>
      </c>
      <c r="V459" s="601">
        <v>0</v>
      </c>
      <c r="W459" s="601">
        <v>0</v>
      </c>
      <c r="X459" s="601">
        <v>0</v>
      </c>
      <c r="Y459" s="601">
        <v>0</v>
      </c>
      <c r="Z459" s="601">
        <v>0</v>
      </c>
      <c r="AA459" s="601">
        <v>0</v>
      </c>
      <c r="AB459" s="601">
        <v>0</v>
      </c>
      <c r="AC459" s="601">
        <v>0</v>
      </c>
      <c r="AD459" s="601">
        <v>0</v>
      </c>
      <c r="AE459" s="601">
        <v>0</v>
      </c>
      <c r="AF459" s="601">
        <v>0</v>
      </c>
      <c r="AG459" s="601">
        <v>0</v>
      </c>
      <c r="AH459" s="601">
        <v>0</v>
      </c>
      <c r="AI459" s="707">
        <v>0</v>
      </c>
      <c r="AJ459" s="601">
        <v>0</v>
      </c>
      <c r="AK459" s="601">
        <v>0</v>
      </c>
      <c r="AL459" s="601">
        <v>0</v>
      </c>
      <c r="AM459" s="601">
        <v>0</v>
      </c>
      <c r="AN459" s="601">
        <v>0</v>
      </c>
      <c r="AO459" s="601">
        <v>0</v>
      </c>
      <c r="AP459" s="601">
        <v>0</v>
      </c>
      <c r="AQ459" s="601">
        <v>0</v>
      </c>
      <c r="AR459" s="601">
        <v>0</v>
      </c>
      <c r="AS459" s="601">
        <v>0</v>
      </c>
      <c r="AT459" s="601">
        <v>0</v>
      </c>
      <c r="AU459" s="601">
        <v>0</v>
      </c>
      <c r="AV459" s="602">
        <v>21647.219999999998</v>
      </c>
      <c r="AW459" s="602">
        <v>22417.35</v>
      </c>
      <c r="AX459" s="602">
        <v>24333.719999999998</v>
      </c>
      <c r="AY459" s="602">
        <v>24423.27</v>
      </c>
      <c r="AZ459" s="602">
        <v>24023.279999999999</v>
      </c>
      <c r="BA459" s="602">
        <v>23384.49</v>
      </c>
      <c r="BB459" s="707">
        <v>24209.58</v>
      </c>
      <c r="BC459" s="602">
        <v>0</v>
      </c>
      <c r="BD459" s="602">
        <v>0</v>
      </c>
      <c r="BE459" s="602">
        <v>0</v>
      </c>
      <c r="BF459" s="602">
        <v>0</v>
      </c>
      <c r="BG459" s="602">
        <v>0</v>
      </c>
      <c r="BH459" s="602">
        <v>50639.94</v>
      </c>
      <c r="BI459" s="602">
        <v>67879.7</v>
      </c>
      <c r="BJ459" s="602">
        <v>0</v>
      </c>
      <c r="BK459" s="602">
        <v>0</v>
      </c>
      <c r="BL459" s="602">
        <v>0</v>
      </c>
      <c r="BM459" s="602">
        <v>0</v>
      </c>
      <c r="BN459" s="602">
        <v>0</v>
      </c>
      <c r="BO459" s="602">
        <v>13438.47</v>
      </c>
      <c r="BP459" s="602">
        <v>13587.72</v>
      </c>
      <c r="BQ459" s="602">
        <v>15402.6</v>
      </c>
      <c r="BR459" s="602">
        <v>15241.41</v>
      </c>
      <c r="BS459" s="602">
        <v>14930.97</v>
      </c>
      <c r="BT459" s="602">
        <v>14310.09</v>
      </c>
      <c r="BU459" s="707">
        <v>14490.36</v>
      </c>
      <c r="BV459" s="602">
        <v>0</v>
      </c>
      <c r="BW459" s="602">
        <v>0</v>
      </c>
      <c r="BX459" s="602">
        <v>0</v>
      </c>
      <c r="BY459" s="602">
        <v>0</v>
      </c>
      <c r="BZ459" s="602">
        <v>0</v>
      </c>
      <c r="CA459" s="602">
        <v>31412.94</v>
      </c>
      <c r="CB459" s="602">
        <v>42057.590000000004</v>
      </c>
      <c r="CC459" s="602">
        <v>0</v>
      </c>
      <c r="CD459" s="602">
        <v>0</v>
      </c>
      <c r="CE459" s="602">
        <v>0</v>
      </c>
      <c r="CF459" s="602">
        <v>0</v>
      </c>
      <c r="CG459" s="602">
        <v>0</v>
      </c>
      <c r="CH459" s="602">
        <v>0</v>
      </c>
      <c r="CI459" s="602">
        <v>0</v>
      </c>
      <c r="CJ459" s="602">
        <v>0</v>
      </c>
      <c r="CK459" s="602">
        <v>0</v>
      </c>
      <c r="CL459" s="602">
        <v>0</v>
      </c>
      <c r="CM459" s="602">
        <v>0</v>
      </c>
      <c r="CN459" s="707">
        <v>0</v>
      </c>
      <c r="CO459" s="602">
        <v>0</v>
      </c>
      <c r="CP459" s="602">
        <v>0</v>
      </c>
      <c r="CQ459" s="602">
        <v>0</v>
      </c>
      <c r="CR459" s="602">
        <v>0</v>
      </c>
      <c r="CS459" s="602">
        <v>0</v>
      </c>
      <c r="CT459" s="602">
        <v>0</v>
      </c>
      <c r="CU459" s="602">
        <v>0</v>
      </c>
      <c r="CV459" s="602">
        <v>0</v>
      </c>
      <c r="CW459" s="602">
        <v>0</v>
      </c>
      <c r="CX459" s="602">
        <v>0</v>
      </c>
      <c r="CY459" s="602">
        <v>0</v>
      </c>
      <c r="CZ459" s="602">
        <v>0</v>
      </c>
    </row>
    <row r="460" spans="1:104" x14ac:dyDescent="0.25">
      <c r="A460" s="183">
        <v>102903</v>
      </c>
      <c r="B460" s="183">
        <v>676248</v>
      </c>
      <c r="C460" s="27">
        <v>1018004</v>
      </c>
      <c r="D460" s="14">
        <v>1316270267</v>
      </c>
      <c r="F460" s="27" t="s">
        <v>1298</v>
      </c>
      <c r="G460" s="12" t="s">
        <v>436</v>
      </c>
      <c r="H460" s="27" t="s">
        <v>1356</v>
      </c>
      <c r="I460" s="12" t="s">
        <v>437</v>
      </c>
      <c r="J460" s="601">
        <v>0</v>
      </c>
      <c r="K460" s="601">
        <v>0</v>
      </c>
      <c r="L460" s="601">
        <v>0</v>
      </c>
      <c r="M460" s="601">
        <v>0</v>
      </c>
      <c r="N460" s="601">
        <v>0</v>
      </c>
      <c r="O460" s="601">
        <v>0</v>
      </c>
      <c r="P460" s="707">
        <v>0</v>
      </c>
      <c r="Q460" s="601">
        <v>0</v>
      </c>
      <c r="R460" s="601">
        <v>0</v>
      </c>
      <c r="S460" s="601">
        <v>0</v>
      </c>
      <c r="T460" s="601">
        <v>0</v>
      </c>
      <c r="U460" s="601">
        <v>0</v>
      </c>
      <c r="V460" s="601">
        <v>0</v>
      </c>
      <c r="W460" s="601">
        <v>0</v>
      </c>
      <c r="X460" s="601">
        <v>0</v>
      </c>
      <c r="Y460" s="601">
        <v>0</v>
      </c>
      <c r="Z460" s="601">
        <v>0</v>
      </c>
      <c r="AA460" s="601">
        <v>0</v>
      </c>
      <c r="AB460" s="601">
        <v>0</v>
      </c>
      <c r="AC460" s="601">
        <v>0</v>
      </c>
      <c r="AD460" s="601">
        <v>0</v>
      </c>
      <c r="AE460" s="601">
        <v>0</v>
      </c>
      <c r="AF460" s="601">
        <v>0</v>
      </c>
      <c r="AG460" s="601">
        <v>0</v>
      </c>
      <c r="AH460" s="601">
        <v>0</v>
      </c>
      <c r="AI460" s="707">
        <v>0</v>
      </c>
      <c r="AJ460" s="601">
        <v>0</v>
      </c>
      <c r="AK460" s="601">
        <v>0</v>
      </c>
      <c r="AL460" s="601">
        <v>0</v>
      </c>
      <c r="AM460" s="601">
        <v>0</v>
      </c>
      <c r="AN460" s="601">
        <v>0</v>
      </c>
      <c r="AO460" s="601">
        <v>0</v>
      </c>
      <c r="AP460" s="601">
        <v>0</v>
      </c>
      <c r="AQ460" s="601">
        <v>0</v>
      </c>
      <c r="AR460" s="601">
        <v>0</v>
      </c>
      <c r="AS460" s="601">
        <v>0</v>
      </c>
      <c r="AT460" s="601">
        <v>0</v>
      </c>
      <c r="AU460" s="601">
        <v>0</v>
      </c>
      <c r="AV460" s="602">
        <v>22553.719999999998</v>
      </c>
      <c r="AW460" s="602">
        <v>23356.1</v>
      </c>
      <c r="AX460" s="602">
        <v>25352.719999999998</v>
      </c>
      <c r="AY460" s="602">
        <v>25446.02</v>
      </c>
      <c r="AZ460" s="602">
        <v>25029.279999999999</v>
      </c>
      <c r="BA460" s="602">
        <v>24363.74</v>
      </c>
      <c r="BB460" s="707">
        <v>25218.83</v>
      </c>
      <c r="BC460" s="602">
        <v>0</v>
      </c>
      <c r="BD460" s="602">
        <v>0</v>
      </c>
      <c r="BE460" s="602">
        <v>0</v>
      </c>
      <c r="BF460" s="602">
        <v>0</v>
      </c>
      <c r="BG460" s="602">
        <v>0</v>
      </c>
      <c r="BH460" s="602">
        <v>67481.73</v>
      </c>
      <c r="BI460" s="602">
        <v>71210.3</v>
      </c>
      <c r="BJ460" s="602">
        <v>0</v>
      </c>
      <c r="BK460" s="602">
        <v>0</v>
      </c>
      <c r="BL460" s="602">
        <v>0</v>
      </c>
      <c r="BM460" s="602">
        <v>0</v>
      </c>
      <c r="BN460" s="602">
        <v>0</v>
      </c>
      <c r="BO460" s="602">
        <v>14001.22</v>
      </c>
      <c r="BP460" s="602">
        <v>14156.72</v>
      </c>
      <c r="BQ460" s="602">
        <v>16047.6</v>
      </c>
      <c r="BR460" s="602">
        <v>15879.66</v>
      </c>
      <c r="BS460" s="602">
        <v>15556.22</v>
      </c>
      <c r="BT460" s="602">
        <v>14909.34</v>
      </c>
      <c r="BU460" s="707">
        <v>15094.36</v>
      </c>
      <c r="BV460" s="602">
        <v>0</v>
      </c>
      <c r="BW460" s="602">
        <v>0</v>
      </c>
      <c r="BX460" s="602">
        <v>0</v>
      </c>
      <c r="BY460" s="602">
        <v>0</v>
      </c>
      <c r="BZ460" s="602">
        <v>0</v>
      </c>
      <c r="CA460" s="602">
        <v>41860.229999999996</v>
      </c>
      <c r="CB460" s="602">
        <v>44098.58</v>
      </c>
      <c r="CC460" s="602">
        <v>0</v>
      </c>
      <c r="CD460" s="602">
        <v>0</v>
      </c>
      <c r="CE460" s="602">
        <v>0</v>
      </c>
      <c r="CF460" s="602">
        <v>0</v>
      </c>
      <c r="CG460" s="602">
        <v>0</v>
      </c>
      <c r="CH460" s="602">
        <v>0</v>
      </c>
      <c r="CI460" s="602">
        <v>0</v>
      </c>
      <c r="CJ460" s="602">
        <v>0</v>
      </c>
      <c r="CK460" s="602">
        <v>0</v>
      </c>
      <c r="CL460" s="602">
        <v>0</v>
      </c>
      <c r="CM460" s="602">
        <v>0</v>
      </c>
      <c r="CN460" s="707">
        <v>0</v>
      </c>
      <c r="CO460" s="602">
        <v>0</v>
      </c>
      <c r="CP460" s="602">
        <v>0</v>
      </c>
      <c r="CQ460" s="602">
        <v>0</v>
      </c>
      <c r="CR460" s="602">
        <v>0</v>
      </c>
      <c r="CS460" s="602">
        <v>0</v>
      </c>
      <c r="CT460" s="602">
        <v>0</v>
      </c>
      <c r="CU460" s="602">
        <v>0</v>
      </c>
      <c r="CV460" s="602">
        <v>0</v>
      </c>
      <c r="CW460" s="602">
        <v>0</v>
      </c>
      <c r="CX460" s="602">
        <v>0</v>
      </c>
      <c r="CY460" s="602">
        <v>0</v>
      </c>
      <c r="CZ460" s="602">
        <v>0</v>
      </c>
    </row>
    <row r="461" spans="1:104" x14ac:dyDescent="0.25">
      <c r="A461" s="183">
        <v>104244</v>
      </c>
      <c r="B461" s="183">
        <v>676249</v>
      </c>
      <c r="C461" s="27">
        <v>1026590</v>
      </c>
      <c r="D461" s="14">
        <v>1639567480</v>
      </c>
      <c r="F461" s="27" t="s">
        <v>1293</v>
      </c>
      <c r="G461" s="12" t="s">
        <v>482</v>
      </c>
      <c r="H461" s="27" t="s">
        <v>1347</v>
      </c>
      <c r="I461" s="12" t="s">
        <v>483</v>
      </c>
      <c r="J461" s="601">
        <v>8595.5999999999985</v>
      </c>
      <c r="K461" s="601">
        <v>8827.5999999999985</v>
      </c>
      <c r="L461" s="601">
        <v>9409.92</v>
      </c>
      <c r="M461" s="601">
        <v>9498.0799999999981</v>
      </c>
      <c r="N461" s="601">
        <v>9372.7999999999993</v>
      </c>
      <c r="O461" s="601">
        <v>9586.239999999998</v>
      </c>
      <c r="P461" s="707">
        <v>9219.6299999999992</v>
      </c>
      <c r="Q461" s="601">
        <v>0</v>
      </c>
      <c r="R461" s="601">
        <v>0</v>
      </c>
      <c r="S461" s="601">
        <v>0</v>
      </c>
      <c r="T461" s="601">
        <v>0</v>
      </c>
      <c r="U461" s="601">
        <v>0</v>
      </c>
      <c r="V461" s="601">
        <v>20124.839999999997</v>
      </c>
      <c r="W461" s="601">
        <v>21460.05</v>
      </c>
      <c r="X461" s="601">
        <v>0</v>
      </c>
      <c r="Y461" s="601">
        <v>0</v>
      </c>
      <c r="Z461" s="601">
        <v>0</v>
      </c>
      <c r="AA461" s="601">
        <v>0</v>
      </c>
      <c r="AB461" s="601">
        <v>0</v>
      </c>
      <c r="AC461" s="601">
        <v>3999.68</v>
      </c>
      <c r="AD461" s="601">
        <v>4022.8799999999997</v>
      </c>
      <c r="AE461" s="601">
        <v>4319.8399999999992</v>
      </c>
      <c r="AF461" s="601">
        <v>4148.16</v>
      </c>
      <c r="AG461" s="601">
        <v>4124.96</v>
      </c>
      <c r="AH461" s="601">
        <v>4029.8399999999997</v>
      </c>
      <c r="AI461" s="707">
        <v>4050.5600000000004</v>
      </c>
      <c r="AJ461" s="601">
        <v>0</v>
      </c>
      <c r="AK461" s="601">
        <v>0</v>
      </c>
      <c r="AL461" s="601">
        <v>0</v>
      </c>
      <c r="AM461" s="601">
        <v>0</v>
      </c>
      <c r="AN461" s="601">
        <v>0</v>
      </c>
      <c r="AO461" s="601">
        <v>9256.7999999999993</v>
      </c>
      <c r="AP461" s="601">
        <v>9278.49</v>
      </c>
      <c r="AQ461" s="601">
        <v>0</v>
      </c>
      <c r="AR461" s="601">
        <v>0</v>
      </c>
      <c r="AS461" s="601">
        <v>0</v>
      </c>
      <c r="AT461" s="601">
        <v>0</v>
      </c>
      <c r="AU461" s="601">
        <v>0</v>
      </c>
      <c r="AV461" s="602">
        <v>0</v>
      </c>
      <c r="AW461" s="602">
        <v>0</v>
      </c>
      <c r="AX461" s="602">
        <v>0</v>
      </c>
      <c r="AY461" s="602">
        <v>0</v>
      </c>
      <c r="AZ461" s="602">
        <v>0</v>
      </c>
      <c r="BA461" s="602">
        <v>0</v>
      </c>
      <c r="BB461" s="707">
        <v>0</v>
      </c>
      <c r="BC461" s="602">
        <v>0</v>
      </c>
      <c r="BD461" s="602">
        <v>0</v>
      </c>
      <c r="BE461" s="602">
        <v>0</v>
      </c>
      <c r="BF461" s="602">
        <v>0</v>
      </c>
      <c r="BG461" s="602">
        <v>0</v>
      </c>
      <c r="BH461" s="602">
        <v>0</v>
      </c>
      <c r="BI461" s="602">
        <v>0</v>
      </c>
      <c r="BJ461" s="602">
        <v>0</v>
      </c>
      <c r="BK461" s="602">
        <v>0</v>
      </c>
      <c r="BL461" s="602">
        <v>0</v>
      </c>
      <c r="BM461" s="602">
        <v>0</v>
      </c>
      <c r="BN461" s="602">
        <v>0</v>
      </c>
      <c r="BO461" s="602">
        <v>0</v>
      </c>
      <c r="BP461" s="602">
        <v>0</v>
      </c>
      <c r="BQ461" s="602">
        <v>0</v>
      </c>
      <c r="BR461" s="602">
        <v>0</v>
      </c>
      <c r="BS461" s="602">
        <v>0</v>
      </c>
      <c r="BT461" s="602">
        <v>0</v>
      </c>
      <c r="BU461" s="707">
        <v>0</v>
      </c>
      <c r="BV461" s="602">
        <v>0</v>
      </c>
      <c r="BW461" s="602">
        <v>0</v>
      </c>
      <c r="BX461" s="602">
        <v>0</v>
      </c>
      <c r="BY461" s="602">
        <v>0</v>
      </c>
      <c r="BZ461" s="602">
        <v>0</v>
      </c>
      <c r="CA461" s="602">
        <v>0</v>
      </c>
      <c r="CB461" s="602">
        <v>0</v>
      </c>
      <c r="CC461" s="602">
        <v>0</v>
      </c>
      <c r="CD461" s="602">
        <v>0</v>
      </c>
      <c r="CE461" s="602">
        <v>0</v>
      </c>
      <c r="CF461" s="602">
        <v>0</v>
      </c>
      <c r="CG461" s="602">
        <v>0</v>
      </c>
      <c r="CH461" s="602">
        <v>0</v>
      </c>
      <c r="CI461" s="602">
        <v>0</v>
      </c>
      <c r="CJ461" s="602">
        <v>0</v>
      </c>
      <c r="CK461" s="602">
        <v>0</v>
      </c>
      <c r="CL461" s="602">
        <v>0</v>
      </c>
      <c r="CM461" s="602">
        <v>0</v>
      </c>
      <c r="CN461" s="707">
        <v>0</v>
      </c>
      <c r="CO461" s="602">
        <v>0</v>
      </c>
      <c r="CP461" s="602">
        <v>0</v>
      </c>
      <c r="CQ461" s="602">
        <v>0</v>
      </c>
      <c r="CR461" s="602">
        <v>0</v>
      </c>
      <c r="CS461" s="602">
        <v>0</v>
      </c>
      <c r="CT461" s="602">
        <v>0</v>
      </c>
      <c r="CU461" s="602">
        <v>0</v>
      </c>
      <c r="CV461" s="602">
        <v>0</v>
      </c>
      <c r="CW461" s="602">
        <v>0</v>
      </c>
      <c r="CX461" s="602">
        <v>0</v>
      </c>
      <c r="CY461" s="602">
        <v>0</v>
      </c>
      <c r="CZ461" s="602">
        <v>0</v>
      </c>
    </row>
    <row r="462" spans="1:104" x14ac:dyDescent="0.25">
      <c r="A462" s="183">
        <v>104200</v>
      </c>
      <c r="B462" s="183">
        <v>676251</v>
      </c>
      <c r="C462" s="27">
        <v>1027728</v>
      </c>
      <c r="D462" s="14">
        <v>1003276437</v>
      </c>
      <c r="F462" s="27" t="s">
        <v>1279</v>
      </c>
      <c r="G462" s="12" t="s">
        <v>148</v>
      </c>
      <c r="H462" s="27" t="s">
        <v>1371</v>
      </c>
      <c r="I462" s="12" t="s">
        <v>149</v>
      </c>
      <c r="J462" s="601">
        <v>13217.16</v>
      </c>
      <c r="K462" s="601">
        <v>12942.27</v>
      </c>
      <c r="L462" s="601">
        <v>14597.220000000001</v>
      </c>
      <c r="M462" s="601">
        <v>15029.190000000002</v>
      </c>
      <c r="N462" s="601">
        <v>14221.35</v>
      </c>
      <c r="O462" s="601">
        <v>14681.37</v>
      </c>
      <c r="P462" s="707">
        <v>13974.51</v>
      </c>
      <c r="Q462" s="601">
        <v>0</v>
      </c>
      <c r="R462" s="601">
        <v>0</v>
      </c>
      <c r="S462" s="601">
        <v>0</v>
      </c>
      <c r="T462" s="601">
        <v>0</v>
      </c>
      <c r="U462" s="601">
        <v>0</v>
      </c>
      <c r="V462" s="601">
        <v>38431.85</v>
      </c>
      <c r="W462" s="601">
        <v>41645.799999999988</v>
      </c>
      <c r="X462" s="601">
        <v>0</v>
      </c>
      <c r="Y462" s="601">
        <v>0</v>
      </c>
      <c r="Z462" s="601">
        <v>0</v>
      </c>
      <c r="AA462" s="601">
        <v>0</v>
      </c>
      <c r="AB462" s="601">
        <v>0</v>
      </c>
      <c r="AC462" s="601">
        <v>0</v>
      </c>
      <c r="AD462" s="601">
        <v>0</v>
      </c>
      <c r="AE462" s="601">
        <v>0</v>
      </c>
      <c r="AF462" s="601">
        <v>0</v>
      </c>
      <c r="AG462" s="601">
        <v>0</v>
      </c>
      <c r="AH462" s="601">
        <v>0</v>
      </c>
      <c r="AI462" s="707">
        <v>0</v>
      </c>
      <c r="AJ462" s="601">
        <v>0</v>
      </c>
      <c r="AK462" s="601">
        <v>0</v>
      </c>
      <c r="AL462" s="601">
        <v>0</v>
      </c>
      <c r="AM462" s="601">
        <v>0</v>
      </c>
      <c r="AN462" s="601">
        <v>0</v>
      </c>
      <c r="AO462" s="601">
        <v>0</v>
      </c>
      <c r="AP462" s="601">
        <v>0</v>
      </c>
      <c r="AQ462" s="601">
        <v>0</v>
      </c>
      <c r="AR462" s="601">
        <v>0</v>
      </c>
      <c r="AS462" s="601">
        <v>0</v>
      </c>
      <c r="AT462" s="601">
        <v>0</v>
      </c>
      <c r="AU462" s="601">
        <v>0</v>
      </c>
      <c r="AV462" s="602">
        <v>8465.49</v>
      </c>
      <c r="AW462" s="602">
        <v>8179.38</v>
      </c>
      <c r="AX462" s="602">
        <v>9295.77</v>
      </c>
      <c r="AY462" s="602">
        <v>9368.7000000000007</v>
      </c>
      <c r="AZ462" s="602">
        <v>8992.83</v>
      </c>
      <c r="BA462" s="602">
        <v>8600.130000000001</v>
      </c>
      <c r="BB462" s="707">
        <v>8588.91</v>
      </c>
      <c r="BC462" s="602">
        <v>0</v>
      </c>
      <c r="BD462" s="602">
        <v>0</v>
      </c>
      <c r="BE462" s="602">
        <v>0</v>
      </c>
      <c r="BF462" s="602">
        <v>0</v>
      </c>
      <c r="BG462" s="602">
        <v>0</v>
      </c>
      <c r="BH462" s="602">
        <v>24460.960000000003</v>
      </c>
      <c r="BI462" s="602">
        <v>25560.33</v>
      </c>
      <c r="BJ462" s="602">
        <v>0</v>
      </c>
      <c r="BK462" s="602">
        <v>0</v>
      </c>
      <c r="BL462" s="602">
        <v>0</v>
      </c>
      <c r="BM462" s="602">
        <v>0</v>
      </c>
      <c r="BN462" s="602">
        <v>0</v>
      </c>
      <c r="BO462" s="602">
        <v>0</v>
      </c>
      <c r="BP462" s="602">
        <v>0</v>
      </c>
      <c r="BQ462" s="602">
        <v>0</v>
      </c>
      <c r="BR462" s="602">
        <v>0</v>
      </c>
      <c r="BS462" s="602">
        <v>0</v>
      </c>
      <c r="BT462" s="602">
        <v>0</v>
      </c>
      <c r="BU462" s="707">
        <v>0</v>
      </c>
      <c r="BV462" s="602">
        <v>0</v>
      </c>
      <c r="BW462" s="602">
        <v>0</v>
      </c>
      <c r="BX462" s="602">
        <v>0</v>
      </c>
      <c r="BY462" s="602">
        <v>0</v>
      </c>
      <c r="BZ462" s="602">
        <v>0</v>
      </c>
      <c r="CA462" s="602">
        <v>0</v>
      </c>
      <c r="CB462" s="602">
        <v>0</v>
      </c>
      <c r="CC462" s="602">
        <v>0</v>
      </c>
      <c r="CD462" s="602">
        <v>0</v>
      </c>
      <c r="CE462" s="602">
        <v>0</v>
      </c>
      <c r="CF462" s="602">
        <v>0</v>
      </c>
      <c r="CG462" s="602">
        <v>0</v>
      </c>
      <c r="CH462" s="602">
        <v>18490.560000000001</v>
      </c>
      <c r="CI462" s="602">
        <v>18894.48</v>
      </c>
      <c r="CJ462" s="602">
        <v>21323.61</v>
      </c>
      <c r="CK462" s="602">
        <v>21441.420000000002</v>
      </c>
      <c r="CL462" s="602">
        <v>21121.65</v>
      </c>
      <c r="CM462" s="602">
        <v>21082.38</v>
      </c>
      <c r="CN462" s="707">
        <v>20622.36</v>
      </c>
      <c r="CO462" s="602">
        <v>0</v>
      </c>
      <c r="CP462" s="602">
        <v>0</v>
      </c>
      <c r="CQ462" s="602">
        <v>0</v>
      </c>
      <c r="CR462" s="602">
        <v>0</v>
      </c>
      <c r="CS462" s="602">
        <v>0</v>
      </c>
      <c r="CT462" s="602">
        <v>55359.850000000006</v>
      </c>
      <c r="CU462" s="602">
        <v>60333.200000000004</v>
      </c>
      <c r="CV462" s="602">
        <v>0</v>
      </c>
      <c r="CW462" s="602">
        <v>0</v>
      </c>
      <c r="CX462" s="602">
        <v>0</v>
      </c>
      <c r="CY462" s="602">
        <v>0</v>
      </c>
      <c r="CZ462" s="602">
        <v>0</v>
      </c>
    </row>
    <row r="463" spans="1:104" x14ac:dyDescent="0.25">
      <c r="A463" s="183">
        <v>104339</v>
      </c>
      <c r="B463" s="183">
        <v>676253</v>
      </c>
      <c r="C463" s="27">
        <v>1027648</v>
      </c>
      <c r="D463" s="14">
        <v>1033570908</v>
      </c>
      <c r="F463" s="27" t="s">
        <v>1298</v>
      </c>
      <c r="G463" s="12" t="s">
        <v>152</v>
      </c>
      <c r="H463" s="27" t="s">
        <v>1355</v>
      </c>
      <c r="I463" s="12" t="s">
        <v>153</v>
      </c>
      <c r="J463" s="601">
        <v>0</v>
      </c>
      <c r="K463" s="601">
        <v>0</v>
      </c>
      <c r="L463" s="601">
        <v>0</v>
      </c>
      <c r="M463" s="601">
        <v>0</v>
      </c>
      <c r="N463" s="601">
        <v>0</v>
      </c>
      <c r="O463" s="601">
        <v>0</v>
      </c>
      <c r="P463" s="707">
        <v>0</v>
      </c>
      <c r="Q463" s="601">
        <v>0</v>
      </c>
      <c r="R463" s="601">
        <v>0</v>
      </c>
      <c r="S463" s="601">
        <v>0</v>
      </c>
      <c r="T463" s="601">
        <v>0</v>
      </c>
      <c r="U463" s="601">
        <v>0</v>
      </c>
      <c r="V463" s="601">
        <v>0</v>
      </c>
      <c r="W463" s="601">
        <v>0</v>
      </c>
      <c r="X463" s="601">
        <v>0</v>
      </c>
      <c r="Y463" s="601">
        <v>0</v>
      </c>
      <c r="Z463" s="601">
        <v>0</v>
      </c>
      <c r="AA463" s="601">
        <v>0</v>
      </c>
      <c r="AB463" s="601">
        <v>0</v>
      </c>
      <c r="AC463" s="601">
        <v>0</v>
      </c>
      <c r="AD463" s="601">
        <v>0</v>
      </c>
      <c r="AE463" s="601">
        <v>0</v>
      </c>
      <c r="AF463" s="601">
        <v>0</v>
      </c>
      <c r="AG463" s="601">
        <v>0</v>
      </c>
      <c r="AH463" s="601">
        <v>0</v>
      </c>
      <c r="AI463" s="707">
        <v>0</v>
      </c>
      <c r="AJ463" s="601">
        <v>0</v>
      </c>
      <c r="AK463" s="601">
        <v>0</v>
      </c>
      <c r="AL463" s="601">
        <v>0</v>
      </c>
      <c r="AM463" s="601">
        <v>0</v>
      </c>
      <c r="AN463" s="601">
        <v>0</v>
      </c>
      <c r="AO463" s="601">
        <v>0</v>
      </c>
      <c r="AP463" s="601">
        <v>0</v>
      </c>
      <c r="AQ463" s="601">
        <v>0</v>
      </c>
      <c r="AR463" s="601">
        <v>0</v>
      </c>
      <c r="AS463" s="601">
        <v>0</v>
      </c>
      <c r="AT463" s="601">
        <v>0</v>
      </c>
      <c r="AU463" s="601">
        <v>0</v>
      </c>
      <c r="AV463" s="602">
        <v>23315.18</v>
      </c>
      <c r="AW463" s="602">
        <v>24144.649999999998</v>
      </c>
      <c r="AX463" s="602">
        <v>26208.679999999997</v>
      </c>
      <c r="AY463" s="602">
        <v>26305.129999999997</v>
      </c>
      <c r="AZ463" s="602">
        <v>25874.319999999996</v>
      </c>
      <c r="BA463" s="602">
        <v>25186.309999999998</v>
      </c>
      <c r="BB463" s="707">
        <v>26066.6</v>
      </c>
      <c r="BC463" s="602">
        <v>0</v>
      </c>
      <c r="BD463" s="602">
        <v>0</v>
      </c>
      <c r="BE463" s="602">
        <v>0</v>
      </c>
      <c r="BF463" s="602">
        <v>0</v>
      </c>
      <c r="BG463" s="602">
        <v>0</v>
      </c>
      <c r="BH463" s="602">
        <v>69773.13</v>
      </c>
      <c r="BI463" s="602">
        <v>73616.7</v>
      </c>
      <c r="BJ463" s="602">
        <v>0</v>
      </c>
      <c r="BK463" s="602">
        <v>0</v>
      </c>
      <c r="BL463" s="602">
        <v>0</v>
      </c>
      <c r="BM463" s="602">
        <v>0</v>
      </c>
      <c r="BN463" s="602">
        <v>0</v>
      </c>
      <c r="BO463" s="602">
        <v>14473.929999999998</v>
      </c>
      <c r="BP463" s="602">
        <v>14634.679999999998</v>
      </c>
      <c r="BQ463" s="602">
        <v>16589.399999999998</v>
      </c>
      <c r="BR463" s="602">
        <v>16415.789999999997</v>
      </c>
      <c r="BS463" s="602">
        <v>16081.43</v>
      </c>
      <c r="BT463" s="602">
        <v>15412.71</v>
      </c>
      <c r="BU463" s="707">
        <v>15601.72</v>
      </c>
      <c r="BV463" s="602">
        <v>0</v>
      </c>
      <c r="BW463" s="602">
        <v>0</v>
      </c>
      <c r="BX463" s="602">
        <v>0</v>
      </c>
      <c r="BY463" s="602">
        <v>0</v>
      </c>
      <c r="BZ463" s="602">
        <v>0</v>
      </c>
      <c r="CA463" s="602">
        <v>43281.630000000005</v>
      </c>
      <c r="CB463" s="602">
        <v>45588.780000000006</v>
      </c>
      <c r="CC463" s="602">
        <v>0</v>
      </c>
      <c r="CD463" s="602">
        <v>0</v>
      </c>
      <c r="CE463" s="602">
        <v>0</v>
      </c>
      <c r="CF463" s="602">
        <v>0</v>
      </c>
      <c r="CG463" s="602">
        <v>0</v>
      </c>
      <c r="CH463" s="602">
        <v>0</v>
      </c>
      <c r="CI463" s="602">
        <v>0</v>
      </c>
      <c r="CJ463" s="602">
        <v>0</v>
      </c>
      <c r="CK463" s="602">
        <v>0</v>
      </c>
      <c r="CL463" s="602">
        <v>0</v>
      </c>
      <c r="CM463" s="602">
        <v>0</v>
      </c>
      <c r="CN463" s="707">
        <v>0</v>
      </c>
      <c r="CO463" s="602">
        <v>0</v>
      </c>
      <c r="CP463" s="602">
        <v>0</v>
      </c>
      <c r="CQ463" s="602">
        <v>0</v>
      </c>
      <c r="CR463" s="602">
        <v>0</v>
      </c>
      <c r="CS463" s="602">
        <v>0</v>
      </c>
      <c r="CT463" s="602">
        <v>0</v>
      </c>
      <c r="CU463" s="602">
        <v>0</v>
      </c>
      <c r="CV463" s="602">
        <v>0</v>
      </c>
      <c r="CW463" s="602">
        <v>0</v>
      </c>
      <c r="CX463" s="602">
        <v>0</v>
      </c>
      <c r="CY463" s="602">
        <v>0</v>
      </c>
      <c r="CZ463" s="602">
        <v>0</v>
      </c>
    </row>
    <row r="464" spans="1:104" x14ac:dyDescent="0.25">
      <c r="A464" s="183">
        <v>104379</v>
      </c>
      <c r="B464" s="183">
        <v>676255</v>
      </c>
      <c r="C464" s="27">
        <v>1026023</v>
      </c>
      <c r="D464" s="14">
        <v>1679895163</v>
      </c>
      <c r="F464" s="27" t="s">
        <v>1293</v>
      </c>
      <c r="G464" s="12" t="s">
        <v>486</v>
      </c>
      <c r="H464" s="27" t="s">
        <v>1337</v>
      </c>
      <c r="I464" s="12" t="s">
        <v>487</v>
      </c>
      <c r="J464" s="601">
        <v>23600.850000000002</v>
      </c>
      <c r="K464" s="601">
        <v>24237.850000000002</v>
      </c>
      <c r="L464" s="601">
        <v>25836.720000000001</v>
      </c>
      <c r="M464" s="601">
        <v>26078.78</v>
      </c>
      <c r="N464" s="601">
        <v>25734.800000000003</v>
      </c>
      <c r="O464" s="601">
        <v>26320.840000000004</v>
      </c>
      <c r="P464" s="707">
        <v>25323.670000000002</v>
      </c>
      <c r="Q464" s="601">
        <v>0</v>
      </c>
      <c r="R464" s="601">
        <v>0</v>
      </c>
      <c r="S464" s="601">
        <v>0</v>
      </c>
      <c r="T464" s="601">
        <v>0</v>
      </c>
      <c r="U464" s="601">
        <v>0</v>
      </c>
      <c r="V464" s="601">
        <v>69858.64</v>
      </c>
      <c r="W464" s="601">
        <v>74438.26999999999</v>
      </c>
      <c r="X464" s="601">
        <v>0</v>
      </c>
      <c r="Y464" s="601">
        <v>0</v>
      </c>
      <c r="Z464" s="601">
        <v>0</v>
      </c>
      <c r="AA464" s="601">
        <v>0</v>
      </c>
      <c r="AB464" s="601">
        <v>0</v>
      </c>
      <c r="AC464" s="601">
        <v>10981.880000000001</v>
      </c>
      <c r="AD464" s="601">
        <v>11045.58</v>
      </c>
      <c r="AE464" s="601">
        <v>11860.939999999999</v>
      </c>
      <c r="AF464" s="601">
        <v>11389.560000000001</v>
      </c>
      <c r="AG464" s="601">
        <v>11325.86</v>
      </c>
      <c r="AH464" s="601">
        <v>11064.69</v>
      </c>
      <c r="AI464" s="707">
        <v>11125.67</v>
      </c>
      <c r="AJ464" s="601">
        <v>0</v>
      </c>
      <c r="AK464" s="601">
        <v>0</v>
      </c>
      <c r="AL464" s="601">
        <v>0</v>
      </c>
      <c r="AM464" s="601">
        <v>0</v>
      </c>
      <c r="AN464" s="601">
        <v>0</v>
      </c>
      <c r="AO464" s="601">
        <v>32132.799999999996</v>
      </c>
      <c r="AP464" s="601">
        <v>32183.929999999997</v>
      </c>
      <c r="AQ464" s="601">
        <v>0</v>
      </c>
      <c r="AR464" s="601">
        <v>0</v>
      </c>
      <c r="AS464" s="601">
        <v>0</v>
      </c>
      <c r="AT464" s="601">
        <v>0</v>
      </c>
      <c r="AU464" s="601">
        <v>0</v>
      </c>
      <c r="AV464" s="602">
        <v>0</v>
      </c>
      <c r="AW464" s="602">
        <v>0</v>
      </c>
      <c r="AX464" s="602">
        <v>0</v>
      </c>
      <c r="AY464" s="602">
        <v>0</v>
      </c>
      <c r="AZ464" s="602">
        <v>0</v>
      </c>
      <c r="BA464" s="602">
        <v>0</v>
      </c>
      <c r="BB464" s="707">
        <v>0</v>
      </c>
      <c r="BC464" s="602">
        <v>0</v>
      </c>
      <c r="BD464" s="602">
        <v>0</v>
      </c>
      <c r="BE464" s="602">
        <v>0</v>
      </c>
      <c r="BF464" s="602">
        <v>0</v>
      </c>
      <c r="BG464" s="602">
        <v>0</v>
      </c>
      <c r="BH464" s="602">
        <v>0</v>
      </c>
      <c r="BI464" s="602">
        <v>0</v>
      </c>
      <c r="BJ464" s="602">
        <v>0</v>
      </c>
      <c r="BK464" s="602">
        <v>0</v>
      </c>
      <c r="BL464" s="602">
        <v>0</v>
      </c>
      <c r="BM464" s="602">
        <v>0</v>
      </c>
      <c r="BN464" s="602">
        <v>0</v>
      </c>
      <c r="BO464" s="602">
        <v>0</v>
      </c>
      <c r="BP464" s="602">
        <v>0</v>
      </c>
      <c r="BQ464" s="602">
        <v>0</v>
      </c>
      <c r="BR464" s="602">
        <v>0</v>
      </c>
      <c r="BS464" s="602">
        <v>0</v>
      </c>
      <c r="BT464" s="602">
        <v>0</v>
      </c>
      <c r="BU464" s="707">
        <v>0</v>
      </c>
      <c r="BV464" s="602">
        <v>0</v>
      </c>
      <c r="BW464" s="602">
        <v>0</v>
      </c>
      <c r="BX464" s="602">
        <v>0</v>
      </c>
      <c r="BY464" s="602">
        <v>0</v>
      </c>
      <c r="BZ464" s="602">
        <v>0</v>
      </c>
      <c r="CA464" s="602">
        <v>0</v>
      </c>
      <c r="CB464" s="602">
        <v>0</v>
      </c>
      <c r="CC464" s="602">
        <v>0</v>
      </c>
      <c r="CD464" s="602">
        <v>0</v>
      </c>
      <c r="CE464" s="602">
        <v>0</v>
      </c>
      <c r="CF464" s="602">
        <v>0</v>
      </c>
      <c r="CG464" s="602">
        <v>0</v>
      </c>
      <c r="CH464" s="602">
        <v>0</v>
      </c>
      <c r="CI464" s="602">
        <v>0</v>
      </c>
      <c r="CJ464" s="602">
        <v>0</v>
      </c>
      <c r="CK464" s="602">
        <v>0</v>
      </c>
      <c r="CL464" s="602">
        <v>0</v>
      </c>
      <c r="CM464" s="602">
        <v>0</v>
      </c>
      <c r="CN464" s="707">
        <v>0</v>
      </c>
      <c r="CO464" s="602">
        <v>0</v>
      </c>
      <c r="CP464" s="602">
        <v>0</v>
      </c>
      <c r="CQ464" s="602">
        <v>0</v>
      </c>
      <c r="CR464" s="602">
        <v>0</v>
      </c>
      <c r="CS464" s="602">
        <v>0</v>
      </c>
      <c r="CT464" s="602">
        <v>0</v>
      </c>
      <c r="CU464" s="602">
        <v>0</v>
      </c>
      <c r="CV464" s="602">
        <v>0</v>
      </c>
      <c r="CW464" s="602">
        <v>0</v>
      </c>
      <c r="CX464" s="602">
        <v>0</v>
      </c>
      <c r="CY464" s="602">
        <v>0</v>
      </c>
      <c r="CZ464" s="602">
        <v>0</v>
      </c>
    </row>
    <row r="465" spans="1:104" x14ac:dyDescent="0.25">
      <c r="A465" s="183">
        <v>104410</v>
      </c>
      <c r="B465" s="183">
        <v>676256</v>
      </c>
      <c r="C465" s="27">
        <v>1026676</v>
      </c>
      <c r="D465" s="14">
        <v>1780074914</v>
      </c>
      <c r="F465" s="27" t="s">
        <v>1298</v>
      </c>
      <c r="G465" s="12" t="s">
        <v>488</v>
      </c>
      <c r="H465" s="27" t="s">
        <v>1345</v>
      </c>
      <c r="I465" s="12" t="s">
        <v>489</v>
      </c>
      <c r="J465" s="601">
        <v>0</v>
      </c>
      <c r="K465" s="601">
        <v>0</v>
      </c>
      <c r="L465" s="601">
        <v>0</v>
      </c>
      <c r="M465" s="601">
        <v>0</v>
      </c>
      <c r="N465" s="601">
        <v>0</v>
      </c>
      <c r="O465" s="601">
        <v>0</v>
      </c>
      <c r="P465" s="707">
        <v>0</v>
      </c>
      <c r="Q465" s="601">
        <v>0</v>
      </c>
      <c r="R465" s="601">
        <v>0</v>
      </c>
      <c r="S465" s="601">
        <v>0</v>
      </c>
      <c r="T465" s="601">
        <v>0</v>
      </c>
      <c r="U465" s="601">
        <v>0</v>
      </c>
      <c r="V465" s="601">
        <v>0</v>
      </c>
      <c r="W465" s="601">
        <v>0</v>
      </c>
      <c r="X465" s="601">
        <v>0</v>
      </c>
      <c r="Y465" s="601">
        <v>0</v>
      </c>
      <c r="Z465" s="601">
        <v>0</v>
      </c>
      <c r="AA465" s="601">
        <v>0</v>
      </c>
      <c r="AB465" s="601">
        <v>0</v>
      </c>
      <c r="AC465" s="601">
        <v>0</v>
      </c>
      <c r="AD465" s="601">
        <v>0</v>
      </c>
      <c r="AE465" s="601">
        <v>0</v>
      </c>
      <c r="AF465" s="601">
        <v>0</v>
      </c>
      <c r="AG465" s="601">
        <v>0</v>
      </c>
      <c r="AH465" s="601">
        <v>0</v>
      </c>
      <c r="AI465" s="707">
        <v>0</v>
      </c>
      <c r="AJ465" s="601">
        <v>0</v>
      </c>
      <c r="AK465" s="601">
        <v>0</v>
      </c>
      <c r="AL465" s="601">
        <v>0</v>
      </c>
      <c r="AM465" s="601">
        <v>0</v>
      </c>
      <c r="AN465" s="601">
        <v>0</v>
      </c>
      <c r="AO465" s="601">
        <v>0</v>
      </c>
      <c r="AP465" s="601">
        <v>0</v>
      </c>
      <c r="AQ465" s="601">
        <v>0</v>
      </c>
      <c r="AR465" s="601">
        <v>0</v>
      </c>
      <c r="AS465" s="601">
        <v>0</v>
      </c>
      <c r="AT465" s="601">
        <v>0</v>
      </c>
      <c r="AU465" s="601">
        <v>0</v>
      </c>
      <c r="AV465" s="602">
        <v>4206.16</v>
      </c>
      <c r="AW465" s="602">
        <v>4355.7999999999993</v>
      </c>
      <c r="AX465" s="602">
        <v>4728.1599999999989</v>
      </c>
      <c r="AY465" s="602">
        <v>4745.5599999999995</v>
      </c>
      <c r="AZ465" s="602">
        <v>4667.8399999999992</v>
      </c>
      <c r="BA465" s="602">
        <v>4543.7199999999993</v>
      </c>
      <c r="BB465" s="707">
        <v>4719.1499999999996</v>
      </c>
      <c r="BC465" s="602">
        <v>0</v>
      </c>
      <c r="BD465" s="602">
        <v>0</v>
      </c>
      <c r="BE465" s="602">
        <v>0</v>
      </c>
      <c r="BF465" s="602">
        <v>0</v>
      </c>
      <c r="BG465" s="602">
        <v>0</v>
      </c>
      <c r="BH465" s="602">
        <v>12602.699999999999</v>
      </c>
      <c r="BI465" s="602">
        <v>13235.200000000003</v>
      </c>
      <c r="BJ465" s="602">
        <v>0</v>
      </c>
      <c r="BK465" s="602">
        <v>0</v>
      </c>
      <c r="BL465" s="602">
        <v>0</v>
      </c>
      <c r="BM465" s="602">
        <v>0</v>
      </c>
      <c r="BN465" s="602">
        <v>0</v>
      </c>
      <c r="BO465" s="602">
        <v>2611.16</v>
      </c>
      <c r="BP465" s="602">
        <v>2640.1599999999994</v>
      </c>
      <c r="BQ465" s="602">
        <v>2992.8</v>
      </c>
      <c r="BR465" s="602">
        <v>2961.4799999999996</v>
      </c>
      <c r="BS465" s="602">
        <v>2901.16</v>
      </c>
      <c r="BT465" s="602">
        <v>2780.52</v>
      </c>
      <c r="BU465" s="707">
        <v>2824.8399999999997</v>
      </c>
      <c r="BV465" s="602">
        <v>0</v>
      </c>
      <c r="BW465" s="602">
        <v>0</v>
      </c>
      <c r="BX465" s="602">
        <v>0</v>
      </c>
      <c r="BY465" s="602">
        <v>0</v>
      </c>
      <c r="BZ465" s="602">
        <v>0</v>
      </c>
      <c r="CA465" s="602">
        <v>7817.7000000000016</v>
      </c>
      <c r="CB465" s="602">
        <v>8196.1</v>
      </c>
      <c r="CC465" s="602">
        <v>0</v>
      </c>
      <c r="CD465" s="602">
        <v>0</v>
      </c>
      <c r="CE465" s="602">
        <v>0</v>
      </c>
      <c r="CF465" s="602">
        <v>0</v>
      </c>
      <c r="CG465" s="602">
        <v>0</v>
      </c>
      <c r="CH465" s="602">
        <v>0</v>
      </c>
      <c r="CI465" s="602">
        <v>0</v>
      </c>
      <c r="CJ465" s="602">
        <v>0</v>
      </c>
      <c r="CK465" s="602">
        <v>0</v>
      </c>
      <c r="CL465" s="602">
        <v>0</v>
      </c>
      <c r="CM465" s="602">
        <v>0</v>
      </c>
      <c r="CN465" s="707">
        <v>0</v>
      </c>
      <c r="CO465" s="602">
        <v>0</v>
      </c>
      <c r="CP465" s="602">
        <v>0</v>
      </c>
      <c r="CQ465" s="602">
        <v>0</v>
      </c>
      <c r="CR465" s="602">
        <v>0</v>
      </c>
      <c r="CS465" s="602">
        <v>0</v>
      </c>
      <c r="CT465" s="602">
        <v>0</v>
      </c>
      <c r="CU465" s="602">
        <v>0</v>
      </c>
      <c r="CV465" s="602">
        <v>0</v>
      </c>
      <c r="CW465" s="602">
        <v>0</v>
      </c>
      <c r="CX465" s="602">
        <v>0</v>
      </c>
      <c r="CY465" s="602">
        <v>0</v>
      </c>
      <c r="CZ465" s="602">
        <v>0</v>
      </c>
    </row>
    <row r="466" spans="1:104" x14ac:dyDescent="0.25">
      <c r="A466" s="183">
        <v>104320</v>
      </c>
      <c r="B466" s="183">
        <v>676259</v>
      </c>
      <c r="C466" s="27">
        <v>1018472</v>
      </c>
      <c r="D466" s="14">
        <v>1275863326</v>
      </c>
      <c r="F466" s="27" t="s">
        <v>1258</v>
      </c>
      <c r="G466" s="12" t="s">
        <v>150</v>
      </c>
      <c r="H466" s="27" t="s">
        <v>1301</v>
      </c>
      <c r="I466" s="12" t="s">
        <v>151</v>
      </c>
      <c r="J466" s="601">
        <v>10660.949999999999</v>
      </c>
      <c r="K466" s="601">
        <v>11042.549999999997</v>
      </c>
      <c r="L466" s="601">
        <v>11562.479999999998</v>
      </c>
      <c r="M466" s="601">
        <v>11252.429999999998</v>
      </c>
      <c r="N466" s="601">
        <v>11161.8</v>
      </c>
      <c r="O466" s="601">
        <v>11147.49</v>
      </c>
      <c r="P466" s="707">
        <v>11135.880000000001</v>
      </c>
      <c r="Q466" s="601">
        <v>0</v>
      </c>
      <c r="R466" s="601">
        <v>0</v>
      </c>
      <c r="S466" s="601">
        <v>0</v>
      </c>
      <c r="T466" s="601">
        <v>0</v>
      </c>
      <c r="U466" s="601">
        <v>0</v>
      </c>
      <c r="V466" s="601">
        <v>10600.48</v>
      </c>
      <c r="W466" s="601">
        <v>17628.68</v>
      </c>
      <c r="X466" s="601">
        <v>0</v>
      </c>
      <c r="Y466" s="601">
        <v>0</v>
      </c>
      <c r="Z466" s="601">
        <v>0</v>
      </c>
      <c r="AA466" s="601">
        <v>0</v>
      </c>
      <c r="AB466" s="601">
        <v>0</v>
      </c>
      <c r="AC466" s="601">
        <v>0</v>
      </c>
      <c r="AD466" s="601">
        <v>0</v>
      </c>
      <c r="AE466" s="601">
        <v>0</v>
      </c>
      <c r="AF466" s="601">
        <v>0</v>
      </c>
      <c r="AG466" s="601">
        <v>0</v>
      </c>
      <c r="AH466" s="601">
        <v>0</v>
      </c>
      <c r="AI466" s="707">
        <v>0</v>
      </c>
      <c r="AJ466" s="601">
        <v>0</v>
      </c>
      <c r="AK466" s="601">
        <v>0</v>
      </c>
      <c r="AL466" s="601">
        <v>0</v>
      </c>
      <c r="AM466" s="601">
        <v>0</v>
      </c>
      <c r="AN466" s="601">
        <v>0</v>
      </c>
      <c r="AO466" s="601">
        <v>0</v>
      </c>
      <c r="AP466" s="601">
        <v>0</v>
      </c>
      <c r="AQ466" s="601">
        <v>0</v>
      </c>
      <c r="AR466" s="601">
        <v>0</v>
      </c>
      <c r="AS466" s="601">
        <v>0</v>
      </c>
      <c r="AT466" s="601">
        <v>0</v>
      </c>
      <c r="AU466" s="601">
        <v>0</v>
      </c>
      <c r="AV466" s="602">
        <v>0</v>
      </c>
      <c r="AW466" s="602">
        <v>0</v>
      </c>
      <c r="AX466" s="602">
        <v>0</v>
      </c>
      <c r="AY466" s="602">
        <v>0</v>
      </c>
      <c r="AZ466" s="602">
        <v>0</v>
      </c>
      <c r="BA466" s="602">
        <v>0</v>
      </c>
      <c r="BB466" s="707">
        <v>0</v>
      </c>
      <c r="BC466" s="602">
        <v>0</v>
      </c>
      <c r="BD466" s="602">
        <v>0</v>
      </c>
      <c r="BE466" s="602">
        <v>0</v>
      </c>
      <c r="BF466" s="602">
        <v>0</v>
      </c>
      <c r="BG466" s="602">
        <v>0</v>
      </c>
      <c r="BH466" s="602">
        <v>0</v>
      </c>
      <c r="BI466" s="602">
        <v>0</v>
      </c>
      <c r="BJ466" s="602">
        <v>0</v>
      </c>
      <c r="BK466" s="602">
        <v>0</v>
      </c>
      <c r="BL466" s="602">
        <v>0</v>
      </c>
      <c r="BM466" s="602">
        <v>0</v>
      </c>
      <c r="BN466" s="602">
        <v>0</v>
      </c>
      <c r="BO466" s="602">
        <v>11877.3</v>
      </c>
      <c r="BP466" s="602">
        <v>12196.889999999998</v>
      </c>
      <c r="BQ466" s="602">
        <v>13050.719999999998</v>
      </c>
      <c r="BR466" s="602">
        <v>12988.71</v>
      </c>
      <c r="BS466" s="602">
        <v>12960.09</v>
      </c>
      <c r="BT466" s="602">
        <v>12788.369999999999</v>
      </c>
      <c r="BU466" s="707">
        <v>12729.42</v>
      </c>
      <c r="BV466" s="602">
        <v>0</v>
      </c>
      <c r="BW466" s="602">
        <v>0</v>
      </c>
      <c r="BX466" s="602">
        <v>0</v>
      </c>
      <c r="BY466" s="602">
        <v>0</v>
      </c>
      <c r="BZ466" s="602">
        <v>0</v>
      </c>
      <c r="CA466" s="602">
        <v>11830.16</v>
      </c>
      <c r="CB466" s="602">
        <v>20319.3</v>
      </c>
      <c r="CC466" s="602">
        <v>0</v>
      </c>
      <c r="CD466" s="602">
        <v>0</v>
      </c>
      <c r="CE466" s="602">
        <v>0</v>
      </c>
      <c r="CF466" s="602">
        <v>0</v>
      </c>
      <c r="CG466" s="602">
        <v>0</v>
      </c>
      <c r="CH466" s="602">
        <v>0</v>
      </c>
      <c r="CI466" s="602">
        <v>0</v>
      </c>
      <c r="CJ466" s="602">
        <v>0</v>
      </c>
      <c r="CK466" s="602">
        <v>0</v>
      </c>
      <c r="CL466" s="602">
        <v>0</v>
      </c>
      <c r="CM466" s="602">
        <v>0</v>
      </c>
      <c r="CN466" s="707">
        <v>0</v>
      </c>
      <c r="CO466" s="602">
        <v>0</v>
      </c>
      <c r="CP466" s="602">
        <v>0</v>
      </c>
      <c r="CQ466" s="602">
        <v>0</v>
      </c>
      <c r="CR466" s="602">
        <v>0</v>
      </c>
      <c r="CS466" s="602">
        <v>0</v>
      </c>
      <c r="CT466" s="602">
        <v>0</v>
      </c>
      <c r="CU466" s="602">
        <v>0</v>
      </c>
      <c r="CV466" s="602">
        <v>0</v>
      </c>
      <c r="CW466" s="602">
        <v>0</v>
      </c>
      <c r="CX466" s="602">
        <v>0</v>
      </c>
      <c r="CY466" s="602">
        <v>0</v>
      </c>
      <c r="CZ466" s="602">
        <v>0</v>
      </c>
    </row>
    <row r="467" spans="1:104" x14ac:dyDescent="0.25">
      <c r="A467" s="183">
        <v>104599</v>
      </c>
      <c r="B467" s="183">
        <v>676262</v>
      </c>
      <c r="C467" s="27">
        <v>1021337</v>
      </c>
      <c r="D467" s="14">
        <v>1801228986</v>
      </c>
      <c r="F467" s="27" t="s">
        <v>1296</v>
      </c>
      <c r="G467" s="12" t="s">
        <v>492</v>
      </c>
      <c r="H467" s="27" t="s">
        <v>1371</v>
      </c>
      <c r="I467" s="12" t="s">
        <v>493</v>
      </c>
      <c r="J467" s="601">
        <v>0</v>
      </c>
      <c r="K467" s="601">
        <v>0</v>
      </c>
      <c r="L467" s="601">
        <v>0</v>
      </c>
      <c r="M467" s="601">
        <v>0</v>
      </c>
      <c r="N467" s="601">
        <v>0</v>
      </c>
      <c r="O467" s="601">
        <v>0</v>
      </c>
      <c r="P467" s="707">
        <v>0</v>
      </c>
      <c r="Q467" s="601">
        <v>0</v>
      </c>
      <c r="R467" s="601">
        <v>0</v>
      </c>
      <c r="S467" s="601">
        <v>0</v>
      </c>
      <c r="T467" s="601">
        <v>0</v>
      </c>
      <c r="U467" s="601">
        <v>0</v>
      </c>
      <c r="V467" s="601">
        <v>0</v>
      </c>
      <c r="W467" s="601">
        <v>0</v>
      </c>
      <c r="X467" s="601">
        <v>0</v>
      </c>
      <c r="Y467" s="601">
        <v>0</v>
      </c>
      <c r="Z467" s="601">
        <v>0</v>
      </c>
      <c r="AA467" s="601">
        <v>0</v>
      </c>
      <c r="AB467" s="601">
        <v>0</v>
      </c>
      <c r="AC467" s="601">
        <v>14840.38</v>
      </c>
      <c r="AD467" s="601">
        <v>14889.5</v>
      </c>
      <c r="AE467" s="601">
        <v>15835.059999999998</v>
      </c>
      <c r="AF467" s="601">
        <v>15939.439999999999</v>
      </c>
      <c r="AG467" s="601">
        <v>15644.719999999998</v>
      </c>
      <c r="AH467" s="601">
        <v>15614.019999999999</v>
      </c>
      <c r="AI467" s="707">
        <v>15320.970000000001</v>
      </c>
      <c r="AJ467" s="601">
        <v>0</v>
      </c>
      <c r="AK467" s="601">
        <v>0</v>
      </c>
      <c r="AL467" s="601">
        <v>0</v>
      </c>
      <c r="AM467" s="601">
        <v>0</v>
      </c>
      <c r="AN467" s="601">
        <v>0</v>
      </c>
      <c r="AO467" s="601">
        <v>43264.43</v>
      </c>
      <c r="AP467" s="601">
        <v>45035.619999999995</v>
      </c>
      <c r="AQ467" s="601">
        <v>0</v>
      </c>
      <c r="AR467" s="601">
        <v>0</v>
      </c>
      <c r="AS467" s="601">
        <v>0</v>
      </c>
      <c r="AT467" s="601">
        <v>0</v>
      </c>
      <c r="AU467" s="601">
        <v>0</v>
      </c>
      <c r="AV467" s="602">
        <v>0</v>
      </c>
      <c r="AW467" s="602">
        <v>0</v>
      </c>
      <c r="AX467" s="602">
        <v>0</v>
      </c>
      <c r="AY467" s="602">
        <v>0</v>
      </c>
      <c r="AZ467" s="602">
        <v>0</v>
      </c>
      <c r="BA467" s="602">
        <v>0</v>
      </c>
      <c r="BB467" s="707">
        <v>0</v>
      </c>
      <c r="BC467" s="602">
        <v>0</v>
      </c>
      <c r="BD467" s="602">
        <v>0</v>
      </c>
      <c r="BE467" s="602">
        <v>0</v>
      </c>
      <c r="BF467" s="602">
        <v>0</v>
      </c>
      <c r="BG467" s="602">
        <v>0</v>
      </c>
      <c r="BH467" s="602">
        <v>0</v>
      </c>
      <c r="BI467" s="602">
        <v>0</v>
      </c>
      <c r="BJ467" s="602">
        <v>0</v>
      </c>
      <c r="BK467" s="602">
        <v>0</v>
      </c>
      <c r="BL467" s="602">
        <v>0</v>
      </c>
      <c r="BM467" s="602">
        <v>0</v>
      </c>
      <c r="BN467" s="602">
        <v>0</v>
      </c>
      <c r="BO467" s="602">
        <v>0</v>
      </c>
      <c r="BP467" s="602">
        <v>0</v>
      </c>
      <c r="BQ467" s="602">
        <v>0</v>
      </c>
      <c r="BR467" s="602">
        <v>0</v>
      </c>
      <c r="BS467" s="602">
        <v>0</v>
      </c>
      <c r="BT467" s="602">
        <v>0</v>
      </c>
      <c r="BU467" s="707">
        <v>0</v>
      </c>
      <c r="BV467" s="602">
        <v>0</v>
      </c>
      <c r="BW467" s="602">
        <v>0</v>
      </c>
      <c r="BX467" s="602">
        <v>0</v>
      </c>
      <c r="BY467" s="602">
        <v>0</v>
      </c>
      <c r="BZ467" s="602">
        <v>0</v>
      </c>
      <c r="CA467" s="602">
        <v>0</v>
      </c>
      <c r="CB467" s="602">
        <v>0</v>
      </c>
      <c r="CC467" s="602">
        <v>0</v>
      </c>
      <c r="CD467" s="602">
        <v>0</v>
      </c>
      <c r="CE467" s="602">
        <v>0</v>
      </c>
      <c r="CF467" s="602">
        <v>0</v>
      </c>
      <c r="CG467" s="602">
        <v>0</v>
      </c>
      <c r="CH467" s="602">
        <v>20298.84</v>
      </c>
      <c r="CI467" s="602">
        <v>21047.920000000002</v>
      </c>
      <c r="CJ467" s="602">
        <v>21962.78</v>
      </c>
      <c r="CK467" s="602">
        <v>22386.44</v>
      </c>
      <c r="CL467" s="602">
        <v>22275.919999999998</v>
      </c>
      <c r="CM467" s="602">
        <v>22024.179999999997</v>
      </c>
      <c r="CN467" s="707">
        <v>21544.58</v>
      </c>
      <c r="CO467" s="602">
        <v>0</v>
      </c>
      <c r="CP467" s="602">
        <v>0</v>
      </c>
      <c r="CQ467" s="602">
        <v>0</v>
      </c>
      <c r="CR467" s="602">
        <v>0</v>
      </c>
      <c r="CS467" s="602">
        <v>0</v>
      </c>
      <c r="CT467" s="602">
        <v>60113.13</v>
      </c>
      <c r="CU467" s="602">
        <v>63632.74</v>
      </c>
      <c r="CV467" s="602">
        <v>0</v>
      </c>
      <c r="CW467" s="602">
        <v>0</v>
      </c>
      <c r="CX467" s="602">
        <v>0</v>
      </c>
      <c r="CY467" s="602">
        <v>0</v>
      </c>
      <c r="CZ467" s="602">
        <v>0</v>
      </c>
    </row>
    <row r="468" spans="1:104" x14ac:dyDescent="0.25">
      <c r="A468" s="183">
        <v>5035</v>
      </c>
      <c r="B468" s="183">
        <v>676264</v>
      </c>
      <c r="C468" s="27">
        <v>1018692</v>
      </c>
      <c r="D468" s="14">
        <v>1235250705</v>
      </c>
      <c r="F468" s="27" t="s">
        <v>1279</v>
      </c>
      <c r="G468" s="12" t="s">
        <v>919</v>
      </c>
      <c r="H468" s="27" t="s">
        <v>1391</v>
      </c>
      <c r="I468" s="12" t="s">
        <v>920</v>
      </c>
      <c r="J468" s="601">
        <v>12698.84</v>
      </c>
      <c r="K468" s="601">
        <v>12434.73</v>
      </c>
      <c r="L468" s="601">
        <v>14024.779999999999</v>
      </c>
      <c r="M468" s="601">
        <v>14439.809999999998</v>
      </c>
      <c r="N468" s="601">
        <v>13663.65</v>
      </c>
      <c r="O468" s="601">
        <v>14105.63</v>
      </c>
      <c r="P468" s="707">
        <v>13426.49</v>
      </c>
      <c r="Q468" s="601">
        <v>0</v>
      </c>
      <c r="R468" s="601">
        <v>0</v>
      </c>
      <c r="S468" s="601">
        <v>0</v>
      </c>
      <c r="T468" s="601">
        <v>0</v>
      </c>
      <c r="U468" s="601">
        <v>0</v>
      </c>
      <c r="V468" s="601">
        <v>20777.899999999998</v>
      </c>
      <c r="W468" s="601">
        <v>22469.93</v>
      </c>
      <c r="X468" s="601">
        <v>0</v>
      </c>
      <c r="Y468" s="601">
        <v>0</v>
      </c>
      <c r="Z468" s="601">
        <v>0</v>
      </c>
      <c r="AA468" s="601">
        <v>0</v>
      </c>
      <c r="AB468" s="601">
        <v>0</v>
      </c>
      <c r="AC468" s="601">
        <v>0</v>
      </c>
      <c r="AD468" s="601">
        <v>0</v>
      </c>
      <c r="AE468" s="601">
        <v>0</v>
      </c>
      <c r="AF468" s="601">
        <v>0</v>
      </c>
      <c r="AG468" s="601">
        <v>0</v>
      </c>
      <c r="AH468" s="601">
        <v>0</v>
      </c>
      <c r="AI468" s="707">
        <v>0</v>
      </c>
      <c r="AJ468" s="601">
        <v>0</v>
      </c>
      <c r="AK468" s="601">
        <v>0</v>
      </c>
      <c r="AL468" s="601">
        <v>0</v>
      </c>
      <c r="AM468" s="601">
        <v>0</v>
      </c>
      <c r="AN468" s="601">
        <v>0</v>
      </c>
      <c r="AO468" s="601">
        <v>0</v>
      </c>
      <c r="AP468" s="601">
        <v>0</v>
      </c>
      <c r="AQ468" s="601">
        <v>0</v>
      </c>
      <c r="AR468" s="601">
        <v>0</v>
      </c>
      <c r="AS468" s="601">
        <v>0</v>
      </c>
      <c r="AT468" s="601">
        <v>0</v>
      </c>
      <c r="AU468" s="601">
        <v>0</v>
      </c>
      <c r="AV468" s="602">
        <v>8133.5099999999993</v>
      </c>
      <c r="AW468" s="602">
        <v>7858.62</v>
      </c>
      <c r="AX468" s="602">
        <v>8931.23</v>
      </c>
      <c r="AY468" s="602">
        <v>9001.2999999999993</v>
      </c>
      <c r="AZ468" s="602">
        <v>8640.17</v>
      </c>
      <c r="BA468" s="602">
        <v>8262.869999999999</v>
      </c>
      <c r="BB468" s="707">
        <v>8252.09</v>
      </c>
      <c r="BC468" s="602">
        <v>0</v>
      </c>
      <c r="BD468" s="602">
        <v>0</v>
      </c>
      <c r="BE468" s="602">
        <v>0</v>
      </c>
      <c r="BF468" s="602">
        <v>0</v>
      </c>
      <c r="BG468" s="602">
        <v>0</v>
      </c>
      <c r="BH468" s="602">
        <v>13224.640000000001</v>
      </c>
      <c r="BI468" s="602">
        <v>13790.690000000002</v>
      </c>
      <c r="BJ468" s="602">
        <v>0</v>
      </c>
      <c r="BK468" s="602">
        <v>0</v>
      </c>
      <c r="BL468" s="602">
        <v>0</v>
      </c>
      <c r="BM468" s="602">
        <v>0</v>
      </c>
      <c r="BN468" s="602">
        <v>0</v>
      </c>
      <c r="BO468" s="602">
        <v>0</v>
      </c>
      <c r="BP468" s="602">
        <v>0</v>
      </c>
      <c r="BQ468" s="602">
        <v>0</v>
      </c>
      <c r="BR468" s="602">
        <v>0</v>
      </c>
      <c r="BS468" s="602">
        <v>0</v>
      </c>
      <c r="BT468" s="602">
        <v>0</v>
      </c>
      <c r="BU468" s="707">
        <v>0</v>
      </c>
      <c r="BV468" s="602">
        <v>0</v>
      </c>
      <c r="BW468" s="602">
        <v>0</v>
      </c>
      <c r="BX468" s="602">
        <v>0</v>
      </c>
      <c r="BY468" s="602">
        <v>0</v>
      </c>
      <c r="BZ468" s="602">
        <v>0</v>
      </c>
      <c r="CA468" s="602">
        <v>0</v>
      </c>
      <c r="CB468" s="602">
        <v>0</v>
      </c>
      <c r="CC468" s="602">
        <v>0</v>
      </c>
      <c r="CD468" s="602">
        <v>0</v>
      </c>
      <c r="CE468" s="602">
        <v>0</v>
      </c>
      <c r="CF468" s="602">
        <v>0</v>
      </c>
      <c r="CG468" s="602">
        <v>0</v>
      </c>
      <c r="CH468" s="602">
        <v>17765.439999999999</v>
      </c>
      <c r="CI468" s="602">
        <v>18153.52</v>
      </c>
      <c r="CJ468" s="602">
        <v>20487.39</v>
      </c>
      <c r="CK468" s="602">
        <v>20600.579999999998</v>
      </c>
      <c r="CL468" s="602">
        <v>20293.349999999999</v>
      </c>
      <c r="CM468" s="602">
        <v>20255.62</v>
      </c>
      <c r="CN468" s="707">
        <v>19813.64</v>
      </c>
      <c r="CO468" s="602">
        <v>0</v>
      </c>
      <c r="CP468" s="602">
        <v>0</v>
      </c>
      <c r="CQ468" s="602">
        <v>0</v>
      </c>
      <c r="CR468" s="602">
        <v>0</v>
      </c>
      <c r="CS468" s="602">
        <v>0</v>
      </c>
      <c r="CT468" s="602">
        <v>29929.899999999998</v>
      </c>
      <c r="CU468" s="602">
        <v>32552.750000000004</v>
      </c>
      <c r="CV468" s="602">
        <v>0</v>
      </c>
      <c r="CW468" s="602">
        <v>0</v>
      </c>
      <c r="CX468" s="602">
        <v>0</v>
      </c>
      <c r="CY468" s="602">
        <v>0</v>
      </c>
      <c r="CZ468" s="602">
        <v>0</v>
      </c>
    </row>
    <row r="469" spans="1:104" x14ac:dyDescent="0.25">
      <c r="A469" s="183">
        <v>104549</v>
      </c>
      <c r="B469" s="183">
        <v>676270</v>
      </c>
      <c r="C469" s="27">
        <v>1026677</v>
      </c>
      <c r="D469" s="14">
        <v>1700193588</v>
      </c>
      <c r="F469" s="27" t="s">
        <v>1298</v>
      </c>
      <c r="G469" s="12" t="s">
        <v>490</v>
      </c>
      <c r="H469" s="27" t="s">
        <v>1305</v>
      </c>
      <c r="I469" s="12" t="s">
        <v>491</v>
      </c>
      <c r="J469" s="601">
        <v>0</v>
      </c>
      <c r="K469" s="601">
        <v>0</v>
      </c>
      <c r="L469" s="601">
        <v>0</v>
      </c>
      <c r="M469" s="601">
        <v>0</v>
      </c>
      <c r="N469" s="601">
        <v>0</v>
      </c>
      <c r="O469" s="601">
        <v>0</v>
      </c>
      <c r="P469" s="707">
        <v>0</v>
      </c>
      <c r="Q469" s="601">
        <v>0</v>
      </c>
      <c r="R469" s="601">
        <v>0</v>
      </c>
      <c r="S469" s="601">
        <v>0</v>
      </c>
      <c r="T469" s="601">
        <v>0</v>
      </c>
      <c r="U469" s="601">
        <v>0</v>
      </c>
      <c r="V469" s="601">
        <v>0</v>
      </c>
      <c r="W469" s="601">
        <v>0</v>
      </c>
      <c r="X469" s="601">
        <v>0</v>
      </c>
      <c r="Y469" s="601">
        <v>0</v>
      </c>
      <c r="Z469" s="601">
        <v>0</v>
      </c>
      <c r="AA469" s="601">
        <v>0</v>
      </c>
      <c r="AB469" s="601">
        <v>0</v>
      </c>
      <c r="AC469" s="601">
        <v>0</v>
      </c>
      <c r="AD469" s="601">
        <v>0</v>
      </c>
      <c r="AE469" s="601">
        <v>0</v>
      </c>
      <c r="AF469" s="601">
        <v>0</v>
      </c>
      <c r="AG469" s="601">
        <v>0</v>
      </c>
      <c r="AH469" s="601">
        <v>0</v>
      </c>
      <c r="AI469" s="707">
        <v>0</v>
      </c>
      <c r="AJ469" s="601">
        <v>0</v>
      </c>
      <c r="AK469" s="601">
        <v>0</v>
      </c>
      <c r="AL469" s="601">
        <v>0</v>
      </c>
      <c r="AM469" s="601">
        <v>0</v>
      </c>
      <c r="AN469" s="601">
        <v>0</v>
      </c>
      <c r="AO469" s="601">
        <v>0</v>
      </c>
      <c r="AP469" s="601">
        <v>0</v>
      </c>
      <c r="AQ469" s="601">
        <v>0</v>
      </c>
      <c r="AR469" s="601">
        <v>0</v>
      </c>
      <c r="AS469" s="601">
        <v>0</v>
      </c>
      <c r="AT469" s="601">
        <v>0</v>
      </c>
      <c r="AU469" s="601">
        <v>0</v>
      </c>
      <c r="AV469" s="602">
        <v>3988.6000000000004</v>
      </c>
      <c r="AW469" s="602">
        <v>4130.5</v>
      </c>
      <c r="AX469" s="602">
        <v>4483.6000000000004</v>
      </c>
      <c r="AY469" s="602">
        <v>4500.1000000000004</v>
      </c>
      <c r="AZ469" s="602">
        <v>4426.4000000000005</v>
      </c>
      <c r="BA469" s="602">
        <v>303.60000000000002</v>
      </c>
      <c r="BB469" s="707">
        <v>326.70000000000005</v>
      </c>
      <c r="BC469" s="602">
        <v>0</v>
      </c>
      <c r="BD469" s="602">
        <v>0</v>
      </c>
      <c r="BE469" s="602">
        <v>0</v>
      </c>
      <c r="BF469" s="602">
        <v>0</v>
      </c>
      <c r="BG469" s="602">
        <v>0</v>
      </c>
      <c r="BH469" s="602">
        <v>12029.849999999999</v>
      </c>
      <c r="BI469" s="602">
        <v>8189.9400000000005</v>
      </c>
      <c r="BJ469" s="602">
        <v>0</v>
      </c>
      <c r="BK469" s="602">
        <v>0</v>
      </c>
      <c r="BL469" s="602">
        <v>0</v>
      </c>
      <c r="BM469" s="602">
        <v>0</v>
      </c>
      <c r="BN469" s="602">
        <v>0</v>
      </c>
      <c r="BO469" s="602">
        <v>2476.1000000000004</v>
      </c>
      <c r="BP469" s="602">
        <v>2503.6</v>
      </c>
      <c r="BQ469" s="602">
        <v>2838.0000000000005</v>
      </c>
      <c r="BR469" s="602">
        <v>2808.3</v>
      </c>
      <c r="BS469" s="602">
        <v>2751.1000000000004</v>
      </c>
      <c r="BT469" s="602">
        <v>140.80000000000001</v>
      </c>
      <c r="BU469" s="707">
        <v>150.70000000000002</v>
      </c>
      <c r="BV469" s="602">
        <v>0</v>
      </c>
      <c r="BW469" s="602">
        <v>0</v>
      </c>
      <c r="BX469" s="602">
        <v>0</v>
      </c>
      <c r="BY469" s="602">
        <v>0</v>
      </c>
      <c r="BZ469" s="602">
        <v>0</v>
      </c>
      <c r="CA469" s="602">
        <v>7462.3500000000013</v>
      </c>
      <c r="CB469" s="602">
        <v>5065.08</v>
      </c>
      <c r="CC469" s="602">
        <v>0</v>
      </c>
      <c r="CD469" s="602">
        <v>0</v>
      </c>
      <c r="CE469" s="602">
        <v>0</v>
      </c>
      <c r="CF469" s="602">
        <v>0</v>
      </c>
      <c r="CG469" s="602">
        <v>0</v>
      </c>
      <c r="CH469" s="602">
        <v>0</v>
      </c>
      <c r="CI469" s="602">
        <v>0</v>
      </c>
      <c r="CJ469" s="602">
        <v>0</v>
      </c>
      <c r="CK469" s="602">
        <v>0</v>
      </c>
      <c r="CL469" s="602">
        <v>0</v>
      </c>
      <c r="CM469" s="602">
        <v>0</v>
      </c>
      <c r="CN469" s="707">
        <v>0</v>
      </c>
      <c r="CO469" s="602">
        <v>0</v>
      </c>
      <c r="CP469" s="602">
        <v>0</v>
      </c>
      <c r="CQ469" s="602">
        <v>0</v>
      </c>
      <c r="CR469" s="602">
        <v>0</v>
      </c>
      <c r="CS469" s="602">
        <v>0</v>
      </c>
      <c r="CT469" s="602">
        <v>0</v>
      </c>
      <c r="CU469" s="602">
        <v>0</v>
      </c>
      <c r="CV469" s="602">
        <v>0</v>
      </c>
      <c r="CW469" s="602">
        <v>0</v>
      </c>
      <c r="CX469" s="602">
        <v>0</v>
      </c>
      <c r="CY469" s="602">
        <v>0</v>
      </c>
      <c r="CZ469" s="602">
        <v>0</v>
      </c>
    </row>
    <row r="470" spans="1:104" x14ac:dyDescent="0.25">
      <c r="A470" s="183">
        <v>104642</v>
      </c>
      <c r="B470" s="183">
        <v>676272</v>
      </c>
      <c r="C470" s="27">
        <v>1027650</v>
      </c>
      <c r="D470" s="14">
        <v>1669832903</v>
      </c>
      <c r="F470" s="27" t="s">
        <v>1297</v>
      </c>
      <c r="G470" s="12" t="s">
        <v>496</v>
      </c>
      <c r="H470" s="27" t="s">
        <v>1364</v>
      </c>
      <c r="I470" s="12" t="s">
        <v>497</v>
      </c>
      <c r="J470" s="601">
        <v>19628.009999999998</v>
      </c>
      <c r="K470" s="601">
        <v>19487.91</v>
      </c>
      <c r="L470" s="601">
        <v>20692.77</v>
      </c>
      <c r="M470" s="601">
        <v>20622.72</v>
      </c>
      <c r="N470" s="601">
        <v>20300.490000000002</v>
      </c>
      <c r="O470" s="601">
        <v>19473.900000000001</v>
      </c>
      <c r="P470" s="707">
        <v>19719.71</v>
      </c>
      <c r="Q470" s="601">
        <v>0</v>
      </c>
      <c r="R470" s="601">
        <v>0</v>
      </c>
      <c r="S470" s="601">
        <v>0</v>
      </c>
      <c r="T470" s="601">
        <v>0</v>
      </c>
      <c r="U470" s="601">
        <v>0</v>
      </c>
      <c r="V470" s="601">
        <v>56649.630000000005</v>
      </c>
      <c r="W470" s="601">
        <v>57495.37000000001</v>
      </c>
      <c r="X470" s="601">
        <v>0</v>
      </c>
      <c r="Y470" s="601">
        <v>0</v>
      </c>
      <c r="Z470" s="601">
        <v>0</v>
      </c>
      <c r="AA470" s="601">
        <v>0</v>
      </c>
      <c r="AB470" s="601">
        <v>0</v>
      </c>
      <c r="AC470" s="601">
        <v>0</v>
      </c>
      <c r="AD470" s="601">
        <v>0</v>
      </c>
      <c r="AE470" s="601">
        <v>0</v>
      </c>
      <c r="AF470" s="601">
        <v>0</v>
      </c>
      <c r="AG470" s="601">
        <v>0</v>
      </c>
      <c r="AH470" s="601">
        <v>0</v>
      </c>
      <c r="AI470" s="707">
        <v>0</v>
      </c>
      <c r="AJ470" s="601">
        <v>0</v>
      </c>
      <c r="AK470" s="601">
        <v>0</v>
      </c>
      <c r="AL470" s="601">
        <v>0</v>
      </c>
      <c r="AM470" s="601">
        <v>0</v>
      </c>
      <c r="AN470" s="601">
        <v>0</v>
      </c>
      <c r="AO470" s="601">
        <v>0</v>
      </c>
      <c r="AP470" s="601">
        <v>0</v>
      </c>
      <c r="AQ470" s="601">
        <v>0</v>
      </c>
      <c r="AR470" s="601">
        <v>0</v>
      </c>
      <c r="AS470" s="601">
        <v>0</v>
      </c>
      <c r="AT470" s="601">
        <v>0</v>
      </c>
      <c r="AU470" s="601">
        <v>0</v>
      </c>
      <c r="AV470" s="602">
        <v>0</v>
      </c>
      <c r="AW470" s="602">
        <v>0</v>
      </c>
      <c r="AX470" s="602">
        <v>0</v>
      </c>
      <c r="AY470" s="602">
        <v>0</v>
      </c>
      <c r="AZ470" s="602">
        <v>0</v>
      </c>
      <c r="BA470" s="602">
        <v>0</v>
      </c>
      <c r="BB470" s="707">
        <v>0</v>
      </c>
      <c r="BC470" s="602">
        <v>0</v>
      </c>
      <c r="BD470" s="602">
        <v>0</v>
      </c>
      <c r="BE470" s="602">
        <v>0</v>
      </c>
      <c r="BF470" s="602">
        <v>0</v>
      </c>
      <c r="BG470" s="602">
        <v>0</v>
      </c>
      <c r="BH470" s="602">
        <v>0</v>
      </c>
      <c r="BI470" s="602">
        <v>0</v>
      </c>
      <c r="BJ470" s="602">
        <v>0</v>
      </c>
      <c r="BK470" s="602">
        <v>0</v>
      </c>
      <c r="BL470" s="602">
        <v>0</v>
      </c>
      <c r="BM470" s="602">
        <v>0</v>
      </c>
      <c r="BN470" s="602">
        <v>0</v>
      </c>
      <c r="BO470" s="602">
        <v>0</v>
      </c>
      <c r="BP470" s="602">
        <v>0</v>
      </c>
      <c r="BQ470" s="602">
        <v>0</v>
      </c>
      <c r="BR470" s="602">
        <v>0</v>
      </c>
      <c r="BS470" s="602">
        <v>0</v>
      </c>
      <c r="BT470" s="602">
        <v>0</v>
      </c>
      <c r="BU470" s="707">
        <v>0</v>
      </c>
      <c r="BV470" s="602">
        <v>0</v>
      </c>
      <c r="BW470" s="602">
        <v>0</v>
      </c>
      <c r="BX470" s="602">
        <v>0</v>
      </c>
      <c r="BY470" s="602">
        <v>0</v>
      </c>
      <c r="BZ470" s="602">
        <v>0</v>
      </c>
      <c r="CA470" s="602">
        <v>0</v>
      </c>
      <c r="CB470" s="602">
        <v>0</v>
      </c>
      <c r="CC470" s="602">
        <v>0</v>
      </c>
      <c r="CD470" s="602">
        <v>0</v>
      </c>
      <c r="CE470" s="602">
        <v>0</v>
      </c>
      <c r="CF470" s="602">
        <v>0</v>
      </c>
      <c r="CG470" s="602">
        <v>0</v>
      </c>
      <c r="CH470" s="602">
        <v>24153.239999999998</v>
      </c>
      <c r="CI470" s="602">
        <v>24153.239999999998</v>
      </c>
      <c r="CJ470" s="602">
        <v>26086.62</v>
      </c>
      <c r="CK470" s="602">
        <v>26254.74</v>
      </c>
      <c r="CL470" s="602">
        <v>26464.89</v>
      </c>
      <c r="CM470" s="602">
        <v>25386.12</v>
      </c>
      <c r="CN470" s="707">
        <v>25842.41</v>
      </c>
      <c r="CO470" s="602">
        <v>0</v>
      </c>
      <c r="CP470" s="602">
        <v>0</v>
      </c>
      <c r="CQ470" s="602">
        <v>0</v>
      </c>
      <c r="CR470" s="602">
        <v>0</v>
      </c>
      <c r="CS470" s="602">
        <v>0</v>
      </c>
      <c r="CT470" s="602">
        <v>70463.7</v>
      </c>
      <c r="CU470" s="602">
        <v>74353.91</v>
      </c>
      <c r="CV470" s="602">
        <v>0</v>
      </c>
      <c r="CW470" s="602">
        <v>0</v>
      </c>
      <c r="CX470" s="602">
        <v>0</v>
      </c>
      <c r="CY470" s="602">
        <v>0</v>
      </c>
      <c r="CZ470" s="602">
        <v>0</v>
      </c>
    </row>
    <row r="471" spans="1:104" x14ac:dyDescent="0.25">
      <c r="A471" s="183">
        <v>104623</v>
      </c>
      <c r="B471" s="183">
        <v>676275</v>
      </c>
      <c r="C471" s="27">
        <v>1018949</v>
      </c>
      <c r="D471" s="14">
        <v>1023339900</v>
      </c>
      <c r="F471" s="27" t="s">
        <v>1298</v>
      </c>
      <c r="G471" s="12" t="s">
        <v>494</v>
      </c>
      <c r="H471" s="27" t="s">
        <v>1318</v>
      </c>
      <c r="I471" s="12" t="s">
        <v>495</v>
      </c>
      <c r="J471" s="601">
        <v>0</v>
      </c>
      <c r="K471" s="601">
        <v>0</v>
      </c>
      <c r="L471" s="601">
        <v>0</v>
      </c>
      <c r="M471" s="601">
        <v>0</v>
      </c>
      <c r="N471" s="601">
        <v>0</v>
      </c>
      <c r="O471" s="601">
        <v>0</v>
      </c>
      <c r="P471" s="707">
        <v>0</v>
      </c>
      <c r="Q471" s="601">
        <v>0</v>
      </c>
      <c r="R471" s="601">
        <v>0</v>
      </c>
      <c r="S471" s="601">
        <v>0</v>
      </c>
      <c r="T471" s="601">
        <v>0</v>
      </c>
      <c r="U471" s="601">
        <v>0</v>
      </c>
      <c r="V471" s="601">
        <v>0</v>
      </c>
      <c r="W471" s="601">
        <v>0</v>
      </c>
      <c r="X471" s="601">
        <v>0</v>
      </c>
      <c r="Y471" s="601">
        <v>0</v>
      </c>
      <c r="Z471" s="601">
        <v>0</v>
      </c>
      <c r="AA471" s="601">
        <v>0</v>
      </c>
      <c r="AB471" s="601">
        <v>0</v>
      </c>
      <c r="AC471" s="601">
        <v>0</v>
      </c>
      <c r="AD471" s="601">
        <v>0</v>
      </c>
      <c r="AE471" s="601">
        <v>0</v>
      </c>
      <c r="AF471" s="601">
        <v>0</v>
      </c>
      <c r="AG471" s="601">
        <v>0</v>
      </c>
      <c r="AH471" s="601">
        <v>0</v>
      </c>
      <c r="AI471" s="707">
        <v>0</v>
      </c>
      <c r="AJ471" s="601">
        <v>0</v>
      </c>
      <c r="AK471" s="601">
        <v>0</v>
      </c>
      <c r="AL471" s="601">
        <v>0</v>
      </c>
      <c r="AM471" s="601">
        <v>0</v>
      </c>
      <c r="AN471" s="601">
        <v>0</v>
      </c>
      <c r="AO471" s="601">
        <v>0</v>
      </c>
      <c r="AP471" s="601">
        <v>0</v>
      </c>
      <c r="AQ471" s="601">
        <v>0</v>
      </c>
      <c r="AR471" s="601">
        <v>0</v>
      </c>
      <c r="AS471" s="601">
        <v>0</v>
      </c>
      <c r="AT471" s="601">
        <v>0</v>
      </c>
      <c r="AU471" s="601">
        <v>0</v>
      </c>
      <c r="AV471" s="602">
        <v>25672.080000000002</v>
      </c>
      <c r="AW471" s="602">
        <v>26585.4</v>
      </c>
      <c r="AX471" s="602">
        <v>28858.080000000002</v>
      </c>
      <c r="AY471" s="602">
        <v>28964.28</v>
      </c>
      <c r="AZ471" s="602">
        <v>28489.920000000002</v>
      </c>
      <c r="BA471" s="602">
        <v>27732.36</v>
      </c>
      <c r="BB471" s="707">
        <v>28690.65</v>
      </c>
      <c r="BC471" s="602">
        <v>0</v>
      </c>
      <c r="BD471" s="602">
        <v>0</v>
      </c>
      <c r="BE471" s="602">
        <v>0</v>
      </c>
      <c r="BF471" s="602">
        <v>0</v>
      </c>
      <c r="BG471" s="602">
        <v>0</v>
      </c>
      <c r="BH471" s="602">
        <v>59576.4</v>
      </c>
      <c r="BI471" s="602">
        <v>46045.1</v>
      </c>
      <c r="BJ471" s="602">
        <v>0</v>
      </c>
      <c r="BK471" s="602">
        <v>0</v>
      </c>
      <c r="BL471" s="602">
        <v>0</v>
      </c>
      <c r="BM471" s="602">
        <v>0</v>
      </c>
      <c r="BN471" s="602">
        <v>0</v>
      </c>
      <c r="BO471" s="602">
        <v>15937.08</v>
      </c>
      <c r="BP471" s="602">
        <v>16114.08</v>
      </c>
      <c r="BQ471" s="602">
        <v>18266.400000000001</v>
      </c>
      <c r="BR471" s="602">
        <v>18075.240000000002</v>
      </c>
      <c r="BS471" s="602">
        <v>17707.080000000002</v>
      </c>
      <c r="BT471" s="602">
        <v>16970.760000000002</v>
      </c>
      <c r="BU471" s="707">
        <v>17172.12</v>
      </c>
      <c r="BV471" s="602">
        <v>0</v>
      </c>
      <c r="BW471" s="602">
        <v>0</v>
      </c>
      <c r="BX471" s="602">
        <v>0</v>
      </c>
      <c r="BY471" s="602">
        <v>0</v>
      </c>
      <c r="BZ471" s="602">
        <v>0</v>
      </c>
      <c r="CA471" s="602">
        <v>36956.400000000001</v>
      </c>
      <c r="CB471" s="602">
        <v>28489.35</v>
      </c>
      <c r="CC471" s="602">
        <v>0</v>
      </c>
      <c r="CD471" s="602">
        <v>0</v>
      </c>
      <c r="CE471" s="602">
        <v>0</v>
      </c>
      <c r="CF471" s="602">
        <v>0</v>
      </c>
      <c r="CG471" s="602">
        <v>0</v>
      </c>
      <c r="CH471" s="602">
        <v>0</v>
      </c>
      <c r="CI471" s="602">
        <v>0</v>
      </c>
      <c r="CJ471" s="602">
        <v>0</v>
      </c>
      <c r="CK471" s="602">
        <v>0</v>
      </c>
      <c r="CL471" s="602">
        <v>0</v>
      </c>
      <c r="CM471" s="602">
        <v>0</v>
      </c>
      <c r="CN471" s="707">
        <v>0</v>
      </c>
      <c r="CO471" s="602">
        <v>0</v>
      </c>
      <c r="CP471" s="602">
        <v>0</v>
      </c>
      <c r="CQ471" s="602">
        <v>0</v>
      </c>
      <c r="CR471" s="602">
        <v>0</v>
      </c>
      <c r="CS471" s="602">
        <v>0</v>
      </c>
      <c r="CT471" s="602">
        <v>0</v>
      </c>
      <c r="CU471" s="602">
        <v>0</v>
      </c>
      <c r="CV471" s="602">
        <v>0</v>
      </c>
      <c r="CW471" s="602">
        <v>0</v>
      </c>
      <c r="CX471" s="602">
        <v>0</v>
      </c>
      <c r="CY471" s="602">
        <v>0</v>
      </c>
      <c r="CZ471" s="602">
        <v>0</v>
      </c>
    </row>
    <row r="472" spans="1:104" x14ac:dyDescent="0.25">
      <c r="A472" s="183">
        <v>104696</v>
      </c>
      <c r="B472" s="183">
        <v>676276</v>
      </c>
      <c r="C472" s="27">
        <v>1019200</v>
      </c>
      <c r="D472" s="14">
        <v>1346550654</v>
      </c>
      <c r="F472" s="27" t="s">
        <v>1298</v>
      </c>
      <c r="G472" s="12" t="s">
        <v>500</v>
      </c>
      <c r="H472" s="27" t="s">
        <v>1312</v>
      </c>
      <c r="I472" s="12" t="s">
        <v>501</v>
      </c>
      <c r="J472" s="601">
        <v>0</v>
      </c>
      <c r="K472" s="601">
        <v>0</v>
      </c>
      <c r="L472" s="601">
        <v>0</v>
      </c>
      <c r="M472" s="601">
        <v>0</v>
      </c>
      <c r="N472" s="601">
        <v>0</v>
      </c>
      <c r="O472" s="601">
        <v>0</v>
      </c>
      <c r="P472" s="707">
        <v>0</v>
      </c>
      <c r="Q472" s="601">
        <v>0</v>
      </c>
      <c r="R472" s="601">
        <v>0</v>
      </c>
      <c r="S472" s="601">
        <v>0</v>
      </c>
      <c r="T472" s="601">
        <v>0</v>
      </c>
      <c r="U472" s="601">
        <v>0</v>
      </c>
      <c r="V472" s="601">
        <v>0</v>
      </c>
      <c r="W472" s="601">
        <v>0</v>
      </c>
      <c r="X472" s="601">
        <v>0</v>
      </c>
      <c r="Y472" s="601">
        <v>0</v>
      </c>
      <c r="Z472" s="601">
        <v>0</v>
      </c>
      <c r="AA472" s="601">
        <v>0</v>
      </c>
      <c r="AB472" s="601">
        <v>0</v>
      </c>
      <c r="AC472" s="601">
        <v>0</v>
      </c>
      <c r="AD472" s="601">
        <v>0</v>
      </c>
      <c r="AE472" s="601">
        <v>0</v>
      </c>
      <c r="AF472" s="601">
        <v>0</v>
      </c>
      <c r="AG472" s="601">
        <v>0</v>
      </c>
      <c r="AH472" s="601">
        <v>0</v>
      </c>
      <c r="AI472" s="707">
        <v>0</v>
      </c>
      <c r="AJ472" s="601">
        <v>0</v>
      </c>
      <c r="AK472" s="601">
        <v>0</v>
      </c>
      <c r="AL472" s="601">
        <v>0</v>
      </c>
      <c r="AM472" s="601">
        <v>0</v>
      </c>
      <c r="AN472" s="601">
        <v>0</v>
      </c>
      <c r="AO472" s="601">
        <v>0</v>
      </c>
      <c r="AP472" s="601">
        <v>0</v>
      </c>
      <c r="AQ472" s="601">
        <v>0</v>
      </c>
      <c r="AR472" s="601">
        <v>0</v>
      </c>
      <c r="AS472" s="601">
        <v>0</v>
      </c>
      <c r="AT472" s="601">
        <v>0</v>
      </c>
      <c r="AU472" s="601">
        <v>0</v>
      </c>
      <c r="AV472" s="602">
        <v>29479.38</v>
      </c>
      <c r="AW472" s="602">
        <v>30528.15</v>
      </c>
      <c r="AX472" s="602">
        <v>33137.880000000005</v>
      </c>
      <c r="AY472" s="602">
        <v>33259.83</v>
      </c>
      <c r="AZ472" s="602">
        <v>32715.120000000003</v>
      </c>
      <c r="BA472" s="602">
        <v>31845.210000000003</v>
      </c>
      <c r="BB472" s="707">
        <v>32965.730000000003</v>
      </c>
      <c r="BC472" s="602">
        <v>0</v>
      </c>
      <c r="BD472" s="602">
        <v>0</v>
      </c>
      <c r="BE472" s="602">
        <v>0</v>
      </c>
      <c r="BF472" s="602">
        <v>0</v>
      </c>
      <c r="BG472" s="602">
        <v>0</v>
      </c>
      <c r="BH472" s="602">
        <v>68512.860000000015</v>
      </c>
      <c r="BI472" s="602">
        <v>72407.12</v>
      </c>
      <c r="BJ472" s="602">
        <v>0</v>
      </c>
      <c r="BK472" s="602">
        <v>0</v>
      </c>
      <c r="BL472" s="602">
        <v>0</v>
      </c>
      <c r="BM472" s="602">
        <v>0</v>
      </c>
      <c r="BN472" s="602">
        <v>0</v>
      </c>
      <c r="BO472" s="602">
        <v>18300.63</v>
      </c>
      <c r="BP472" s="602">
        <v>18503.88</v>
      </c>
      <c r="BQ472" s="602">
        <v>20975.4</v>
      </c>
      <c r="BR472" s="602">
        <v>20755.890000000003</v>
      </c>
      <c r="BS472" s="602">
        <v>20333.13</v>
      </c>
      <c r="BT472" s="602">
        <v>19487.61</v>
      </c>
      <c r="BU472" s="707">
        <v>19731.199999999997</v>
      </c>
      <c r="BV472" s="602">
        <v>0</v>
      </c>
      <c r="BW472" s="602">
        <v>0</v>
      </c>
      <c r="BX472" s="602">
        <v>0</v>
      </c>
      <c r="BY472" s="602">
        <v>0</v>
      </c>
      <c r="BZ472" s="602">
        <v>0</v>
      </c>
      <c r="CA472" s="602">
        <v>42499.86</v>
      </c>
      <c r="CB472" s="602">
        <v>44839.9</v>
      </c>
      <c r="CC472" s="602">
        <v>0</v>
      </c>
      <c r="CD472" s="602">
        <v>0</v>
      </c>
      <c r="CE472" s="602">
        <v>0</v>
      </c>
      <c r="CF472" s="602">
        <v>0</v>
      </c>
      <c r="CG472" s="602">
        <v>0</v>
      </c>
      <c r="CH472" s="602">
        <v>0</v>
      </c>
      <c r="CI472" s="602">
        <v>0</v>
      </c>
      <c r="CJ472" s="602">
        <v>0</v>
      </c>
      <c r="CK472" s="602">
        <v>0</v>
      </c>
      <c r="CL472" s="602">
        <v>0</v>
      </c>
      <c r="CM472" s="602">
        <v>0</v>
      </c>
      <c r="CN472" s="707">
        <v>0</v>
      </c>
      <c r="CO472" s="602">
        <v>0</v>
      </c>
      <c r="CP472" s="602">
        <v>0</v>
      </c>
      <c r="CQ472" s="602">
        <v>0</v>
      </c>
      <c r="CR472" s="602">
        <v>0</v>
      </c>
      <c r="CS472" s="602">
        <v>0</v>
      </c>
      <c r="CT472" s="602">
        <v>0</v>
      </c>
      <c r="CU472" s="602">
        <v>0</v>
      </c>
      <c r="CV472" s="602">
        <v>0</v>
      </c>
      <c r="CW472" s="602">
        <v>0</v>
      </c>
      <c r="CX472" s="602">
        <v>0</v>
      </c>
      <c r="CY472" s="602">
        <v>0</v>
      </c>
      <c r="CZ472" s="602">
        <v>0</v>
      </c>
    </row>
    <row r="473" spans="1:104" x14ac:dyDescent="0.25">
      <c r="A473" s="183">
        <v>104710</v>
      </c>
      <c r="B473" s="183">
        <v>676280</v>
      </c>
      <c r="C473" s="27">
        <v>1025768</v>
      </c>
      <c r="D473" s="14">
        <v>1467878629</v>
      </c>
      <c r="F473" s="27" t="s">
        <v>1297</v>
      </c>
      <c r="G473" s="12" t="s">
        <v>502</v>
      </c>
      <c r="H473" s="27" t="s">
        <v>1407</v>
      </c>
      <c r="I473" s="12" t="s">
        <v>503</v>
      </c>
      <c r="J473" s="601">
        <v>13617.720000000001</v>
      </c>
      <c r="K473" s="601">
        <v>13520.52</v>
      </c>
      <c r="L473" s="601">
        <v>14356.440000000002</v>
      </c>
      <c r="M473" s="601">
        <v>14307.84</v>
      </c>
      <c r="N473" s="601">
        <v>14084.28</v>
      </c>
      <c r="O473" s="601">
        <v>13510.800000000001</v>
      </c>
      <c r="P473" s="707">
        <v>13683.22</v>
      </c>
      <c r="Q473" s="601">
        <v>0</v>
      </c>
      <c r="R473" s="601">
        <v>0</v>
      </c>
      <c r="S473" s="601">
        <v>0</v>
      </c>
      <c r="T473" s="601">
        <v>0</v>
      </c>
      <c r="U473" s="601">
        <v>0</v>
      </c>
      <c r="V473" s="601">
        <v>30651.419999999995</v>
      </c>
      <c r="W473" s="601">
        <v>14184.58</v>
      </c>
      <c r="X473" s="601">
        <v>0</v>
      </c>
      <c r="Y473" s="601">
        <v>0</v>
      </c>
      <c r="Z473" s="601">
        <v>0</v>
      </c>
      <c r="AA473" s="601">
        <v>0</v>
      </c>
      <c r="AB473" s="601">
        <v>0</v>
      </c>
      <c r="AC473" s="601">
        <v>0</v>
      </c>
      <c r="AD473" s="601">
        <v>0</v>
      </c>
      <c r="AE473" s="601">
        <v>0</v>
      </c>
      <c r="AF473" s="601">
        <v>0</v>
      </c>
      <c r="AG473" s="601">
        <v>0</v>
      </c>
      <c r="AH473" s="601">
        <v>0</v>
      </c>
      <c r="AI473" s="707">
        <v>0</v>
      </c>
      <c r="AJ473" s="601">
        <v>0</v>
      </c>
      <c r="AK473" s="601">
        <v>0</v>
      </c>
      <c r="AL473" s="601">
        <v>0</v>
      </c>
      <c r="AM473" s="601">
        <v>0</v>
      </c>
      <c r="AN473" s="601">
        <v>0</v>
      </c>
      <c r="AO473" s="601">
        <v>0</v>
      </c>
      <c r="AP473" s="601">
        <v>0</v>
      </c>
      <c r="AQ473" s="601">
        <v>0</v>
      </c>
      <c r="AR473" s="601">
        <v>0</v>
      </c>
      <c r="AS473" s="601">
        <v>0</v>
      </c>
      <c r="AT473" s="601">
        <v>0</v>
      </c>
      <c r="AU473" s="601">
        <v>0</v>
      </c>
      <c r="AV473" s="602">
        <v>0</v>
      </c>
      <c r="AW473" s="602">
        <v>0</v>
      </c>
      <c r="AX473" s="602">
        <v>0</v>
      </c>
      <c r="AY473" s="602">
        <v>0</v>
      </c>
      <c r="AZ473" s="602">
        <v>0</v>
      </c>
      <c r="BA473" s="602">
        <v>0</v>
      </c>
      <c r="BB473" s="707">
        <v>0</v>
      </c>
      <c r="BC473" s="602">
        <v>0</v>
      </c>
      <c r="BD473" s="602">
        <v>0</v>
      </c>
      <c r="BE473" s="602">
        <v>0</v>
      </c>
      <c r="BF473" s="602">
        <v>0</v>
      </c>
      <c r="BG473" s="602">
        <v>0</v>
      </c>
      <c r="BH473" s="602">
        <v>0</v>
      </c>
      <c r="BI473" s="602">
        <v>0</v>
      </c>
      <c r="BJ473" s="602">
        <v>0</v>
      </c>
      <c r="BK473" s="602">
        <v>0</v>
      </c>
      <c r="BL473" s="602">
        <v>0</v>
      </c>
      <c r="BM473" s="602">
        <v>0</v>
      </c>
      <c r="BN473" s="602">
        <v>0</v>
      </c>
      <c r="BO473" s="602">
        <v>0</v>
      </c>
      <c r="BP473" s="602">
        <v>0</v>
      </c>
      <c r="BQ473" s="602">
        <v>0</v>
      </c>
      <c r="BR473" s="602">
        <v>0</v>
      </c>
      <c r="BS473" s="602">
        <v>0</v>
      </c>
      <c r="BT473" s="602">
        <v>0</v>
      </c>
      <c r="BU473" s="707">
        <v>0</v>
      </c>
      <c r="BV473" s="602">
        <v>0</v>
      </c>
      <c r="BW473" s="602">
        <v>0</v>
      </c>
      <c r="BX473" s="602">
        <v>0</v>
      </c>
      <c r="BY473" s="602">
        <v>0</v>
      </c>
      <c r="BZ473" s="602">
        <v>0</v>
      </c>
      <c r="CA473" s="602">
        <v>0</v>
      </c>
      <c r="CB473" s="602">
        <v>0</v>
      </c>
      <c r="CC473" s="602">
        <v>0</v>
      </c>
      <c r="CD473" s="602">
        <v>0</v>
      </c>
      <c r="CE473" s="602">
        <v>0</v>
      </c>
      <c r="CF473" s="602">
        <v>0</v>
      </c>
      <c r="CG473" s="602">
        <v>0</v>
      </c>
      <c r="CH473" s="602">
        <v>16757.280000000002</v>
      </c>
      <c r="CI473" s="602">
        <v>16757.280000000002</v>
      </c>
      <c r="CJ473" s="602">
        <v>18098.640000000003</v>
      </c>
      <c r="CK473" s="602">
        <v>18215.280000000002</v>
      </c>
      <c r="CL473" s="602">
        <v>18361.080000000002</v>
      </c>
      <c r="CM473" s="602">
        <v>17612.640000000003</v>
      </c>
      <c r="CN473" s="707">
        <v>17931.669999999998</v>
      </c>
      <c r="CO473" s="602">
        <v>0</v>
      </c>
      <c r="CP473" s="602">
        <v>0</v>
      </c>
      <c r="CQ473" s="602">
        <v>0</v>
      </c>
      <c r="CR473" s="602">
        <v>0</v>
      </c>
      <c r="CS473" s="602">
        <v>0</v>
      </c>
      <c r="CT473" s="602">
        <v>38125.799999999996</v>
      </c>
      <c r="CU473" s="602">
        <v>18302.84</v>
      </c>
      <c r="CV473" s="602">
        <v>0</v>
      </c>
      <c r="CW473" s="602">
        <v>0</v>
      </c>
      <c r="CX473" s="602">
        <v>0</v>
      </c>
      <c r="CY473" s="602">
        <v>0</v>
      </c>
      <c r="CZ473" s="602">
        <v>0</v>
      </c>
    </row>
    <row r="474" spans="1:104" x14ac:dyDescent="0.25">
      <c r="A474" s="183">
        <v>104666</v>
      </c>
      <c r="B474" s="183">
        <v>676288</v>
      </c>
      <c r="C474" s="27">
        <v>1019001</v>
      </c>
      <c r="D474" s="14">
        <v>1154648459</v>
      </c>
      <c r="F474" s="27" t="s">
        <v>1258</v>
      </c>
      <c r="G474" s="12" t="s">
        <v>498</v>
      </c>
      <c r="H474" s="27" t="s">
        <v>1299</v>
      </c>
      <c r="I474" s="12" t="s">
        <v>499</v>
      </c>
      <c r="J474" s="601">
        <v>12717.150000000001</v>
      </c>
      <c r="K474" s="601">
        <v>13172.35</v>
      </c>
      <c r="L474" s="601">
        <v>13792.560000000001</v>
      </c>
      <c r="M474" s="601">
        <v>13422.710000000001</v>
      </c>
      <c r="N474" s="601">
        <v>13314.6</v>
      </c>
      <c r="O474" s="601">
        <v>13297.53</v>
      </c>
      <c r="P474" s="707">
        <v>13271.199999999999</v>
      </c>
      <c r="Q474" s="601">
        <v>0</v>
      </c>
      <c r="R474" s="601">
        <v>0</v>
      </c>
      <c r="S474" s="601">
        <v>0</v>
      </c>
      <c r="T474" s="601">
        <v>0</v>
      </c>
      <c r="U474" s="601">
        <v>0</v>
      </c>
      <c r="V474" s="601">
        <v>37589.86</v>
      </c>
      <c r="W474" s="601">
        <v>38060</v>
      </c>
      <c r="X474" s="601">
        <v>0</v>
      </c>
      <c r="Y474" s="601">
        <v>0</v>
      </c>
      <c r="Z474" s="601">
        <v>0</v>
      </c>
      <c r="AA474" s="601">
        <v>0</v>
      </c>
      <c r="AB474" s="601">
        <v>0</v>
      </c>
      <c r="AC474" s="601">
        <v>0</v>
      </c>
      <c r="AD474" s="601">
        <v>0</v>
      </c>
      <c r="AE474" s="601">
        <v>0</v>
      </c>
      <c r="AF474" s="601">
        <v>0</v>
      </c>
      <c r="AG474" s="601">
        <v>0</v>
      </c>
      <c r="AH474" s="601">
        <v>0</v>
      </c>
      <c r="AI474" s="707">
        <v>0</v>
      </c>
      <c r="AJ474" s="601">
        <v>0</v>
      </c>
      <c r="AK474" s="601">
        <v>0</v>
      </c>
      <c r="AL474" s="601">
        <v>0</v>
      </c>
      <c r="AM474" s="601">
        <v>0</v>
      </c>
      <c r="AN474" s="601">
        <v>0</v>
      </c>
      <c r="AO474" s="601">
        <v>0</v>
      </c>
      <c r="AP474" s="601">
        <v>0</v>
      </c>
      <c r="AQ474" s="601">
        <v>0</v>
      </c>
      <c r="AR474" s="601">
        <v>0</v>
      </c>
      <c r="AS474" s="601">
        <v>0</v>
      </c>
      <c r="AT474" s="601">
        <v>0</v>
      </c>
      <c r="AU474" s="601">
        <v>0</v>
      </c>
      <c r="AV474" s="602">
        <v>0</v>
      </c>
      <c r="AW474" s="602">
        <v>0</v>
      </c>
      <c r="AX474" s="602">
        <v>0</v>
      </c>
      <c r="AY474" s="602">
        <v>0</v>
      </c>
      <c r="AZ474" s="602">
        <v>0</v>
      </c>
      <c r="BA474" s="602">
        <v>0</v>
      </c>
      <c r="BB474" s="707">
        <v>0</v>
      </c>
      <c r="BC474" s="602">
        <v>0</v>
      </c>
      <c r="BD474" s="602">
        <v>0</v>
      </c>
      <c r="BE474" s="602">
        <v>0</v>
      </c>
      <c r="BF474" s="602">
        <v>0</v>
      </c>
      <c r="BG474" s="602">
        <v>0</v>
      </c>
      <c r="BH474" s="602">
        <v>0</v>
      </c>
      <c r="BI474" s="602">
        <v>0</v>
      </c>
      <c r="BJ474" s="602">
        <v>0</v>
      </c>
      <c r="BK474" s="602">
        <v>0</v>
      </c>
      <c r="BL474" s="602">
        <v>0</v>
      </c>
      <c r="BM474" s="602">
        <v>0</v>
      </c>
      <c r="BN474" s="602">
        <v>0</v>
      </c>
      <c r="BO474" s="602">
        <v>14168.1</v>
      </c>
      <c r="BP474" s="602">
        <v>14549.330000000002</v>
      </c>
      <c r="BQ474" s="602">
        <v>15567.840000000002</v>
      </c>
      <c r="BR474" s="602">
        <v>15493.87</v>
      </c>
      <c r="BS474" s="602">
        <v>15459.730000000001</v>
      </c>
      <c r="BT474" s="602">
        <v>15254.890000000001</v>
      </c>
      <c r="BU474" s="707">
        <v>15170.18</v>
      </c>
      <c r="BV474" s="602">
        <v>0</v>
      </c>
      <c r="BW474" s="602">
        <v>0</v>
      </c>
      <c r="BX474" s="602">
        <v>0</v>
      </c>
      <c r="BY474" s="602">
        <v>0</v>
      </c>
      <c r="BZ474" s="602">
        <v>0</v>
      </c>
      <c r="CA474" s="602">
        <v>41950.369999999995</v>
      </c>
      <c r="CB474" s="602">
        <v>43928.57</v>
      </c>
      <c r="CC474" s="602">
        <v>0</v>
      </c>
      <c r="CD474" s="602">
        <v>0</v>
      </c>
      <c r="CE474" s="602">
        <v>0</v>
      </c>
      <c r="CF474" s="602">
        <v>0</v>
      </c>
      <c r="CG474" s="602">
        <v>0</v>
      </c>
      <c r="CH474" s="602">
        <v>0</v>
      </c>
      <c r="CI474" s="602">
        <v>0</v>
      </c>
      <c r="CJ474" s="602">
        <v>0</v>
      </c>
      <c r="CK474" s="602">
        <v>0</v>
      </c>
      <c r="CL474" s="602">
        <v>0</v>
      </c>
      <c r="CM474" s="602">
        <v>0</v>
      </c>
      <c r="CN474" s="707">
        <v>0</v>
      </c>
      <c r="CO474" s="602">
        <v>0</v>
      </c>
      <c r="CP474" s="602">
        <v>0</v>
      </c>
      <c r="CQ474" s="602">
        <v>0</v>
      </c>
      <c r="CR474" s="602">
        <v>0</v>
      </c>
      <c r="CS474" s="602">
        <v>0</v>
      </c>
      <c r="CT474" s="602">
        <v>0</v>
      </c>
      <c r="CU474" s="602">
        <v>0</v>
      </c>
      <c r="CV474" s="602">
        <v>0</v>
      </c>
      <c r="CW474" s="602">
        <v>0</v>
      </c>
      <c r="CX474" s="602">
        <v>0</v>
      </c>
      <c r="CY474" s="602">
        <v>0</v>
      </c>
      <c r="CZ474" s="602">
        <v>0</v>
      </c>
    </row>
    <row r="475" spans="1:104" x14ac:dyDescent="0.25">
      <c r="A475" s="183">
        <v>4177</v>
      </c>
      <c r="B475" s="183">
        <v>676292</v>
      </c>
      <c r="C475" s="27">
        <v>1027069</v>
      </c>
      <c r="D475" s="14">
        <v>1811122534</v>
      </c>
      <c r="F475" s="27" t="s">
        <v>1297</v>
      </c>
      <c r="G475" s="12" t="s">
        <v>592</v>
      </c>
      <c r="H475" s="27" t="s">
        <v>1364</v>
      </c>
      <c r="I475" s="12" t="s">
        <v>593</v>
      </c>
      <c r="J475" s="601">
        <v>11866.470000000001</v>
      </c>
      <c r="K475" s="601">
        <v>11781.77</v>
      </c>
      <c r="L475" s="601">
        <v>12510.190000000002</v>
      </c>
      <c r="M475" s="601">
        <v>12467.84</v>
      </c>
      <c r="N475" s="601">
        <v>12273.03</v>
      </c>
      <c r="O475" s="601">
        <v>11773.300000000001</v>
      </c>
      <c r="P475" s="707">
        <v>11931.97</v>
      </c>
      <c r="Q475" s="601">
        <v>0</v>
      </c>
      <c r="R475" s="601">
        <v>0</v>
      </c>
      <c r="S475" s="601">
        <v>0</v>
      </c>
      <c r="T475" s="601">
        <v>0</v>
      </c>
      <c r="U475" s="601">
        <v>0</v>
      </c>
      <c r="V475" s="601">
        <v>34280.070000000007</v>
      </c>
      <c r="W475" s="601">
        <v>34782.129999999997</v>
      </c>
      <c r="X475" s="601">
        <v>0</v>
      </c>
      <c r="Y475" s="601">
        <v>0</v>
      </c>
      <c r="Z475" s="601">
        <v>0</v>
      </c>
      <c r="AA475" s="601">
        <v>0</v>
      </c>
      <c r="AB475" s="601">
        <v>0</v>
      </c>
      <c r="AC475" s="601">
        <v>0</v>
      </c>
      <c r="AD475" s="601">
        <v>0</v>
      </c>
      <c r="AE475" s="601">
        <v>0</v>
      </c>
      <c r="AF475" s="601">
        <v>0</v>
      </c>
      <c r="AG475" s="601">
        <v>0</v>
      </c>
      <c r="AH475" s="601">
        <v>0</v>
      </c>
      <c r="AI475" s="707">
        <v>0</v>
      </c>
      <c r="AJ475" s="601">
        <v>0</v>
      </c>
      <c r="AK475" s="601">
        <v>0</v>
      </c>
      <c r="AL475" s="601">
        <v>0</v>
      </c>
      <c r="AM475" s="601">
        <v>0</v>
      </c>
      <c r="AN475" s="601">
        <v>0</v>
      </c>
      <c r="AO475" s="601">
        <v>0</v>
      </c>
      <c r="AP475" s="601">
        <v>0</v>
      </c>
      <c r="AQ475" s="601">
        <v>0</v>
      </c>
      <c r="AR475" s="601">
        <v>0</v>
      </c>
      <c r="AS475" s="601">
        <v>0</v>
      </c>
      <c r="AT475" s="601">
        <v>0</v>
      </c>
      <c r="AU475" s="601">
        <v>0</v>
      </c>
      <c r="AV475" s="602">
        <v>0</v>
      </c>
      <c r="AW475" s="602">
        <v>0</v>
      </c>
      <c r="AX475" s="602">
        <v>0</v>
      </c>
      <c r="AY475" s="602">
        <v>0</v>
      </c>
      <c r="AZ475" s="602">
        <v>0</v>
      </c>
      <c r="BA475" s="602">
        <v>0</v>
      </c>
      <c r="BB475" s="707">
        <v>0</v>
      </c>
      <c r="BC475" s="602">
        <v>0</v>
      </c>
      <c r="BD475" s="602">
        <v>0</v>
      </c>
      <c r="BE475" s="602">
        <v>0</v>
      </c>
      <c r="BF475" s="602">
        <v>0</v>
      </c>
      <c r="BG475" s="602">
        <v>0</v>
      </c>
      <c r="BH475" s="602">
        <v>0</v>
      </c>
      <c r="BI475" s="602">
        <v>0</v>
      </c>
      <c r="BJ475" s="602">
        <v>0</v>
      </c>
      <c r="BK475" s="602">
        <v>0</v>
      </c>
      <c r="BL475" s="602">
        <v>0</v>
      </c>
      <c r="BM475" s="602">
        <v>0</v>
      </c>
      <c r="BN475" s="602">
        <v>0</v>
      </c>
      <c r="BO475" s="602">
        <v>0</v>
      </c>
      <c r="BP475" s="602">
        <v>0</v>
      </c>
      <c r="BQ475" s="602">
        <v>0</v>
      </c>
      <c r="BR475" s="602">
        <v>0</v>
      </c>
      <c r="BS475" s="602">
        <v>0</v>
      </c>
      <c r="BT475" s="602">
        <v>0</v>
      </c>
      <c r="BU475" s="707">
        <v>0</v>
      </c>
      <c r="BV475" s="602">
        <v>0</v>
      </c>
      <c r="BW475" s="602">
        <v>0</v>
      </c>
      <c r="BX475" s="602">
        <v>0</v>
      </c>
      <c r="BY475" s="602">
        <v>0</v>
      </c>
      <c r="BZ475" s="602">
        <v>0</v>
      </c>
      <c r="CA475" s="602">
        <v>0</v>
      </c>
      <c r="CB475" s="602">
        <v>0</v>
      </c>
      <c r="CC475" s="602">
        <v>0</v>
      </c>
      <c r="CD475" s="602">
        <v>0</v>
      </c>
      <c r="CE475" s="602">
        <v>0</v>
      </c>
      <c r="CF475" s="602">
        <v>0</v>
      </c>
      <c r="CG475" s="602">
        <v>0</v>
      </c>
      <c r="CH475" s="602">
        <v>14602.28</v>
      </c>
      <c r="CI475" s="602">
        <v>14602.28</v>
      </c>
      <c r="CJ475" s="602">
        <v>15771.140000000001</v>
      </c>
      <c r="CK475" s="602">
        <v>15872.78</v>
      </c>
      <c r="CL475" s="602">
        <v>15999.83</v>
      </c>
      <c r="CM475" s="602">
        <v>15347.640000000001</v>
      </c>
      <c r="CN475" s="707">
        <v>15636.67</v>
      </c>
      <c r="CO475" s="602">
        <v>0</v>
      </c>
      <c r="CP475" s="602">
        <v>0</v>
      </c>
      <c r="CQ475" s="602">
        <v>0</v>
      </c>
      <c r="CR475" s="602">
        <v>0</v>
      </c>
      <c r="CS475" s="602">
        <v>0</v>
      </c>
      <c r="CT475" s="602">
        <v>42639.30000000001</v>
      </c>
      <c r="CU475" s="602">
        <v>44980.770000000004</v>
      </c>
      <c r="CV475" s="602">
        <v>0</v>
      </c>
      <c r="CW475" s="602">
        <v>0</v>
      </c>
      <c r="CX475" s="602">
        <v>0</v>
      </c>
      <c r="CY475" s="602">
        <v>0</v>
      </c>
      <c r="CZ475" s="602">
        <v>0</v>
      </c>
    </row>
    <row r="476" spans="1:104" x14ac:dyDescent="0.25">
      <c r="A476" s="183">
        <v>104749</v>
      </c>
      <c r="B476" s="183">
        <v>676293</v>
      </c>
      <c r="C476" s="27">
        <v>1026123</v>
      </c>
      <c r="D476" s="14">
        <v>1962802850</v>
      </c>
      <c r="F476" s="27" t="s">
        <v>1298</v>
      </c>
      <c r="G476" s="12" t="s">
        <v>504</v>
      </c>
      <c r="H476" s="27" t="s">
        <v>1315</v>
      </c>
      <c r="I476" s="12" t="s">
        <v>505</v>
      </c>
      <c r="J476" s="601">
        <v>0</v>
      </c>
      <c r="K476" s="601">
        <v>0</v>
      </c>
      <c r="L476" s="601">
        <v>0</v>
      </c>
      <c r="M476" s="601">
        <v>0</v>
      </c>
      <c r="N476" s="601">
        <v>0</v>
      </c>
      <c r="O476" s="601">
        <v>0</v>
      </c>
      <c r="P476" s="707">
        <v>0</v>
      </c>
      <c r="Q476" s="601">
        <v>0</v>
      </c>
      <c r="R476" s="601">
        <v>0</v>
      </c>
      <c r="S476" s="601">
        <v>0</v>
      </c>
      <c r="T476" s="601">
        <v>0</v>
      </c>
      <c r="U476" s="601">
        <v>0</v>
      </c>
      <c r="V476" s="601">
        <v>0</v>
      </c>
      <c r="W476" s="601">
        <v>0</v>
      </c>
      <c r="X476" s="601">
        <v>0</v>
      </c>
      <c r="Y476" s="601">
        <v>0</v>
      </c>
      <c r="Z476" s="601">
        <v>0</v>
      </c>
      <c r="AA476" s="601">
        <v>0</v>
      </c>
      <c r="AB476" s="601">
        <v>0</v>
      </c>
      <c r="AC476" s="601">
        <v>0</v>
      </c>
      <c r="AD476" s="601">
        <v>0</v>
      </c>
      <c r="AE476" s="601">
        <v>0</v>
      </c>
      <c r="AF476" s="601">
        <v>0</v>
      </c>
      <c r="AG476" s="601">
        <v>0</v>
      </c>
      <c r="AH476" s="601">
        <v>0</v>
      </c>
      <c r="AI476" s="707">
        <v>0</v>
      </c>
      <c r="AJ476" s="601">
        <v>0</v>
      </c>
      <c r="AK476" s="601">
        <v>0</v>
      </c>
      <c r="AL476" s="601">
        <v>0</v>
      </c>
      <c r="AM476" s="601">
        <v>0</v>
      </c>
      <c r="AN476" s="601">
        <v>0</v>
      </c>
      <c r="AO476" s="601">
        <v>0</v>
      </c>
      <c r="AP476" s="601">
        <v>0</v>
      </c>
      <c r="AQ476" s="601">
        <v>0</v>
      </c>
      <c r="AR476" s="601">
        <v>0</v>
      </c>
      <c r="AS476" s="601">
        <v>0</v>
      </c>
      <c r="AT476" s="601">
        <v>0</v>
      </c>
      <c r="AU476" s="601">
        <v>0</v>
      </c>
      <c r="AV476" s="602">
        <v>19616.66</v>
      </c>
      <c r="AW476" s="602">
        <v>20314.550000000003</v>
      </c>
      <c r="AX476" s="602">
        <v>22051.16</v>
      </c>
      <c r="AY476" s="602">
        <v>22132.31</v>
      </c>
      <c r="AZ476" s="602">
        <v>21769.84</v>
      </c>
      <c r="BA476" s="602">
        <v>21190.97</v>
      </c>
      <c r="BB476" s="707">
        <v>21948.86</v>
      </c>
      <c r="BC476" s="602">
        <v>0</v>
      </c>
      <c r="BD476" s="602">
        <v>0</v>
      </c>
      <c r="BE476" s="602">
        <v>0</v>
      </c>
      <c r="BF476" s="602">
        <v>0</v>
      </c>
      <c r="BG476" s="602">
        <v>0</v>
      </c>
      <c r="BH476" s="602">
        <v>58888.979999999996</v>
      </c>
      <c r="BI476" s="602">
        <v>62072.36</v>
      </c>
      <c r="BJ476" s="602">
        <v>0</v>
      </c>
      <c r="BK476" s="602">
        <v>0</v>
      </c>
      <c r="BL476" s="602">
        <v>0</v>
      </c>
      <c r="BM476" s="602">
        <v>0</v>
      </c>
      <c r="BN476" s="602">
        <v>0</v>
      </c>
      <c r="BO476" s="602">
        <v>12177.91</v>
      </c>
      <c r="BP476" s="602">
        <v>12313.16</v>
      </c>
      <c r="BQ476" s="602">
        <v>13957.800000000001</v>
      </c>
      <c r="BR476" s="602">
        <v>13811.73</v>
      </c>
      <c r="BS476" s="602">
        <v>13530.41</v>
      </c>
      <c r="BT476" s="602">
        <v>12967.77</v>
      </c>
      <c r="BU476" s="707">
        <v>13137.400000000001</v>
      </c>
      <c r="BV476" s="602">
        <v>0</v>
      </c>
      <c r="BW476" s="602">
        <v>0</v>
      </c>
      <c r="BX476" s="602">
        <v>0</v>
      </c>
      <c r="BY476" s="602">
        <v>0</v>
      </c>
      <c r="BZ476" s="602">
        <v>0</v>
      </c>
      <c r="CA476" s="602">
        <v>36529.980000000003</v>
      </c>
      <c r="CB476" s="602">
        <v>38439.600000000006</v>
      </c>
      <c r="CC476" s="602">
        <v>0</v>
      </c>
      <c r="CD476" s="602">
        <v>0</v>
      </c>
      <c r="CE476" s="602">
        <v>0</v>
      </c>
      <c r="CF476" s="602">
        <v>0</v>
      </c>
      <c r="CG476" s="602">
        <v>0</v>
      </c>
      <c r="CH476" s="602">
        <v>0</v>
      </c>
      <c r="CI476" s="602">
        <v>0</v>
      </c>
      <c r="CJ476" s="602">
        <v>0</v>
      </c>
      <c r="CK476" s="602">
        <v>0</v>
      </c>
      <c r="CL476" s="602">
        <v>0</v>
      </c>
      <c r="CM476" s="602">
        <v>0</v>
      </c>
      <c r="CN476" s="707">
        <v>0</v>
      </c>
      <c r="CO476" s="602">
        <v>0</v>
      </c>
      <c r="CP476" s="602">
        <v>0</v>
      </c>
      <c r="CQ476" s="602">
        <v>0</v>
      </c>
      <c r="CR476" s="602">
        <v>0</v>
      </c>
      <c r="CS476" s="602">
        <v>0</v>
      </c>
      <c r="CT476" s="602">
        <v>0</v>
      </c>
      <c r="CU476" s="602">
        <v>0</v>
      </c>
      <c r="CV476" s="602">
        <v>0</v>
      </c>
      <c r="CW476" s="602">
        <v>0</v>
      </c>
      <c r="CX476" s="602">
        <v>0</v>
      </c>
      <c r="CY476" s="602">
        <v>0</v>
      </c>
      <c r="CZ476" s="602">
        <v>0</v>
      </c>
    </row>
    <row r="477" spans="1:104" x14ac:dyDescent="0.25">
      <c r="A477" s="183">
        <v>4831</v>
      </c>
      <c r="B477" s="183">
        <v>676298</v>
      </c>
      <c r="C477" s="27">
        <v>483101</v>
      </c>
      <c r="D477" s="14">
        <v>1245214642</v>
      </c>
      <c r="F477" s="27" t="s">
        <v>1279</v>
      </c>
      <c r="G477" s="12" t="s">
        <v>280</v>
      </c>
      <c r="H477" s="27" t="s">
        <v>1391</v>
      </c>
      <c r="I477" s="12" t="s">
        <v>281</v>
      </c>
      <c r="J477" s="601">
        <v>5842.88</v>
      </c>
      <c r="K477" s="601">
        <v>5721.36</v>
      </c>
      <c r="L477" s="601">
        <v>6452.96</v>
      </c>
      <c r="M477" s="601">
        <v>6643.92</v>
      </c>
      <c r="N477" s="601">
        <v>6286.8</v>
      </c>
      <c r="O477" s="601">
        <v>6490.16</v>
      </c>
      <c r="P477" s="707">
        <v>6177.6799999999994</v>
      </c>
      <c r="Q477" s="601">
        <v>0</v>
      </c>
      <c r="R477" s="601">
        <v>0</v>
      </c>
      <c r="S477" s="601">
        <v>0</v>
      </c>
      <c r="T477" s="601">
        <v>0</v>
      </c>
      <c r="U477" s="601">
        <v>0</v>
      </c>
      <c r="V477" s="601">
        <v>17363.349999999999</v>
      </c>
      <c r="W477" s="601">
        <v>18789.36</v>
      </c>
      <c r="X477" s="601">
        <v>0</v>
      </c>
      <c r="Y477" s="601">
        <v>0</v>
      </c>
      <c r="Z477" s="601">
        <v>0</v>
      </c>
      <c r="AA477" s="601">
        <v>0</v>
      </c>
      <c r="AB477" s="601">
        <v>0</v>
      </c>
      <c r="AC477" s="601">
        <v>0</v>
      </c>
      <c r="AD477" s="601">
        <v>0</v>
      </c>
      <c r="AE477" s="601">
        <v>0</v>
      </c>
      <c r="AF477" s="601">
        <v>0</v>
      </c>
      <c r="AG477" s="601">
        <v>0</v>
      </c>
      <c r="AH477" s="601">
        <v>0</v>
      </c>
      <c r="AI477" s="707">
        <v>0</v>
      </c>
      <c r="AJ477" s="601">
        <v>0</v>
      </c>
      <c r="AK477" s="601">
        <v>0</v>
      </c>
      <c r="AL477" s="601">
        <v>0</v>
      </c>
      <c r="AM477" s="601">
        <v>0</v>
      </c>
      <c r="AN477" s="601">
        <v>0</v>
      </c>
      <c r="AO477" s="601">
        <v>0</v>
      </c>
      <c r="AP477" s="601">
        <v>0</v>
      </c>
      <c r="AQ477" s="601">
        <v>0</v>
      </c>
      <c r="AR477" s="601">
        <v>0</v>
      </c>
      <c r="AS477" s="601">
        <v>0</v>
      </c>
      <c r="AT477" s="601">
        <v>0</v>
      </c>
      <c r="AU477" s="601">
        <v>0</v>
      </c>
      <c r="AV477" s="602">
        <v>3742.32</v>
      </c>
      <c r="AW477" s="602">
        <v>3615.8399999999997</v>
      </c>
      <c r="AX477" s="602">
        <v>4109.3599999999997</v>
      </c>
      <c r="AY477" s="602">
        <v>4141.6000000000004</v>
      </c>
      <c r="AZ477" s="602">
        <v>3975.44</v>
      </c>
      <c r="BA477" s="602">
        <v>3801.8399999999997</v>
      </c>
      <c r="BB477" s="707">
        <v>3796.88</v>
      </c>
      <c r="BC477" s="602">
        <v>0</v>
      </c>
      <c r="BD477" s="602">
        <v>0</v>
      </c>
      <c r="BE477" s="602">
        <v>0</v>
      </c>
      <c r="BF477" s="602">
        <v>0</v>
      </c>
      <c r="BG477" s="602">
        <v>0</v>
      </c>
      <c r="BH477" s="602">
        <v>11051.36</v>
      </c>
      <c r="BI477" s="602">
        <v>11531.87</v>
      </c>
      <c r="BJ477" s="602">
        <v>0</v>
      </c>
      <c r="BK477" s="602">
        <v>0</v>
      </c>
      <c r="BL477" s="602">
        <v>0</v>
      </c>
      <c r="BM477" s="602">
        <v>0</v>
      </c>
      <c r="BN477" s="602">
        <v>0</v>
      </c>
      <c r="BO477" s="602">
        <v>0</v>
      </c>
      <c r="BP477" s="602">
        <v>0</v>
      </c>
      <c r="BQ477" s="602">
        <v>0</v>
      </c>
      <c r="BR477" s="602">
        <v>0</v>
      </c>
      <c r="BS477" s="602">
        <v>0</v>
      </c>
      <c r="BT477" s="602">
        <v>0</v>
      </c>
      <c r="BU477" s="707">
        <v>0</v>
      </c>
      <c r="BV477" s="602">
        <v>0</v>
      </c>
      <c r="BW477" s="602">
        <v>0</v>
      </c>
      <c r="BX477" s="602">
        <v>0</v>
      </c>
      <c r="BY477" s="602">
        <v>0</v>
      </c>
      <c r="BZ477" s="602">
        <v>0</v>
      </c>
      <c r="CA477" s="602">
        <v>0</v>
      </c>
      <c r="CB477" s="602">
        <v>0</v>
      </c>
      <c r="CC477" s="602">
        <v>0</v>
      </c>
      <c r="CD477" s="602">
        <v>0</v>
      </c>
      <c r="CE477" s="602">
        <v>0</v>
      </c>
      <c r="CF477" s="602">
        <v>0</v>
      </c>
      <c r="CG477" s="602">
        <v>0</v>
      </c>
      <c r="CH477" s="602">
        <v>8174.08</v>
      </c>
      <c r="CI477" s="602">
        <v>8352.64</v>
      </c>
      <c r="CJ477" s="602">
        <v>9426.48</v>
      </c>
      <c r="CK477" s="602">
        <v>9478.56</v>
      </c>
      <c r="CL477" s="602">
        <v>9337.2000000000007</v>
      </c>
      <c r="CM477" s="602">
        <v>9319.84</v>
      </c>
      <c r="CN477" s="707">
        <v>9116.48</v>
      </c>
      <c r="CO477" s="602">
        <v>0</v>
      </c>
      <c r="CP477" s="602">
        <v>0</v>
      </c>
      <c r="CQ477" s="602">
        <v>0</v>
      </c>
      <c r="CR477" s="602">
        <v>0</v>
      </c>
      <c r="CS477" s="602">
        <v>0</v>
      </c>
      <c r="CT477" s="602">
        <v>25011.350000000002</v>
      </c>
      <c r="CU477" s="602">
        <v>27220.600000000002</v>
      </c>
      <c r="CV477" s="602">
        <v>0</v>
      </c>
      <c r="CW477" s="602">
        <v>0</v>
      </c>
      <c r="CX477" s="602">
        <v>0</v>
      </c>
      <c r="CY477" s="602">
        <v>0</v>
      </c>
      <c r="CZ477" s="602">
        <v>0</v>
      </c>
    </row>
    <row r="478" spans="1:104" x14ac:dyDescent="0.25">
      <c r="A478" s="183">
        <v>104778</v>
      </c>
      <c r="B478" s="183">
        <v>676299</v>
      </c>
      <c r="C478" s="27">
        <v>1026617</v>
      </c>
      <c r="D478" s="14">
        <v>1841598489</v>
      </c>
      <c r="F478" s="27" t="s">
        <v>1297</v>
      </c>
      <c r="G478" s="12" t="s">
        <v>506</v>
      </c>
      <c r="H478" s="27" t="s">
        <v>1405</v>
      </c>
      <c r="I478" s="12" t="s">
        <v>507</v>
      </c>
      <c r="J478" s="601">
        <v>22584.120000000003</v>
      </c>
      <c r="K478" s="601">
        <v>22422.920000000002</v>
      </c>
      <c r="L478" s="601">
        <v>23809.24</v>
      </c>
      <c r="M478" s="601">
        <v>23728.640000000003</v>
      </c>
      <c r="N478" s="601">
        <v>23357.88</v>
      </c>
      <c r="O478" s="601">
        <v>22406.800000000003</v>
      </c>
      <c r="P478" s="707">
        <v>22688.92</v>
      </c>
      <c r="Q478" s="601">
        <v>0</v>
      </c>
      <c r="R478" s="601">
        <v>0</v>
      </c>
      <c r="S478" s="601">
        <v>0</v>
      </c>
      <c r="T478" s="601">
        <v>0</v>
      </c>
      <c r="U478" s="601">
        <v>0</v>
      </c>
      <c r="V478" s="601">
        <v>65187.62999999999</v>
      </c>
      <c r="W478" s="601">
        <v>57012.17</v>
      </c>
      <c r="X478" s="601">
        <v>0</v>
      </c>
      <c r="Y478" s="601">
        <v>0</v>
      </c>
      <c r="Z478" s="601">
        <v>0</v>
      </c>
      <c r="AA478" s="601">
        <v>0</v>
      </c>
      <c r="AB478" s="601">
        <v>0</v>
      </c>
      <c r="AC478" s="601">
        <v>0</v>
      </c>
      <c r="AD478" s="601">
        <v>0</v>
      </c>
      <c r="AE478" s="601">
        <v>0</v>
      </c>
      <c r="AF478" s="601">
        <v>0</v>
      </c>
      <c r="AG478" s="601">
        <v>0</v>
      </c>
      <c r="AH478" s="601">
        <v>0</v>
      </c>
      <c r="AI478" s="707">
        <v>0</v>
      </c>
      <c r="AJ478" s="601">
        <v>0</v>
      </c>
      <c r="AK478" s="601">
        <v>0</v>
      </c>
      <c r="AL478" s="601">
        <v>0</v>
      </c>
      <c r="AM478" s="601">
        <v>0</v>
      </c>
      <c r="AN478" s="601">
        <v>0</v>
      </c>
      <c r="AO478" s="601">
        <v>0</v>
      </c>
      <c r="AP478" s="601">
        <v>0</v>
      </c>
      <c r="AQ478" s="601">
        <v>0</v>
      </c>
      <c r="AR478" s="601">
        <v>0</v>
      </c>
      <c r="AS478" s="601">
        <v>0</v>
      </c>
      <c r="AT478" s="601">
        <v>0</v>
      </c>
      <c r="AU478" s="601">
        <v>0</v>
      </c>
      <c r="AV478" s="602">
        <v>0</v>
      </c>
      <c r="AW478" s="602">
        <v>0</v>
      </c>
      <c r="AX478" s="602">
        <v>0</v>
      </c>
      <c r="AY478" s="602">
        <v>0</v>
      </c>
      <c r="AZ478" s="602">
        <v>0</v>
      </c>
      <c r="BA478" s="602">
        <v>0</v>
      </c>
      <c r="BB478" s="707">
        <v>0</v>
      </c>
      <c r="BC478" s="602">
        <v>0</v>
      </c>
      <c r="BD478" s="602">
        <v>0</v>
      </c>
      <c r="BE478" s="602">
        <v>0</v>
      </c>
      <c r="BF478" s="602">
        <v>0</v>
      </c>
      <c r="BG478" s="602">
        <v>0</v>
      </c>
      <c r="BH478" s="602">
        <v>0</v>
      </c>
      <c r="BI478" s="602">
        <v>0</v>
      </c>
      <c r="BJ478" s="602">
        <v>0</v>
      </c>
      <c r="BK478" s="602">
        <v>0</v>
      </c>
      <c r="BL478" s="602">
        <v>0</v>
      </c>
      <c r="BM478" s="602">
        <v>0</v>
      </c>
      <c r="BN478" s="602">
        <v>0</v>
      </c>
      <c r="BO478" s="602">
        <v>0</v>
      </c>
      <c r="BP478" s="602">
        <v>0</v>
      </c>
      <c r="BQ478" s="602">
        <v>0</v>
      </c>
      <c r="BR478" s="602">
        <v>0</v>
      </c>
      <c r="BS478" s="602">
        <v>0</v>
      </c>
      <c r="BT478" s="602">
        <v>0</v>
      </c>
      <c r="BU478" s="707">
        <v>0</v>
      </c>
      <c r="BV478" s="602">
        <v>0</v>
      </c>
      <c r="BW478" s="602">
        <v>0</v>
      </c>
      <c r="BX478" s="602">
        <v>0</v>
      </c>
      <c r="BY478" s="602">
        <v>0</v>
      </c>
      <c r="BZ478" s="602">
        <v>0</v>
      </c>
      <c r="CA478" s="602">
        <v>0</v>
      </c>
      <c r="CB478" s="602">
        <v>0</v>
      </c>
      <c r="CC478" s="602">
        <v>0</v>
      </c>
      <c r="CD478" s="602">
        <v>0</v>
      </c>
      <c r="CE478" s="602">
        <v>0</v>
      </c>
      <c r="CF478" s="602">
        <v>0</v>
      </c>
      <c r="CG478" s="602">
        <v>0</v>
      </c>
      <c r="CH478" s="602">
        <v>27790.880000000001</v>
      </c>
      <c r="CI478" s="602">
        <v>27790.880000000001</v>
      </c>
      <c r="CJ478" s="602">
        <v>30015.440000000002</v>
      </c>
      <c r="CK478" s="602">
        <v>30208.880000000005</v>
      </c>
      <c r="CL478" s="602">
        <v>30450.68</v>
      </c>
      <c r="CM478" s="602">
        <v>29209.439999999999</v>
      </c>
      <c r="CN478" s="707">
        <v>29733.52</v>
      </c>
      <c r="CO478" s="602">
        <v>0</v>
      </c>
      <c r="CP478" s="602">
        <v>0</v>
      </c>
      <c r="CQ478" s="602">
        <v>0</v>
      </c>
      <c r="CR478" s="602">
        <v>0</v>
      </c>
      <c r="CS478" s="602">
        <v>0</v>
      </c>
      <c r="CT478" s="602">
        <v>81083.700000000012</v>
      </c>
      <c r="CU478" s="602">
        <v>73706.930000000008</v>
      </c>
      <c r="CV478" s="602">
        <v>0</v>
      </c>
      <c r="CW478" s="602">
        <v>0</v>
      </c>
      <c r="CX478" s="602">
        <v>0</v>
      </c>
      <c r="CY478" s="602">
        <v>0</v>
      </c>
      <c r="CZ478" s="602">
        <v>0</v>
      </c>
    </row>
    <row r="479" spans="1:104" x14ac:dyDescent="0.25">
      <c r="A479" s="183">
        <v>104845</v>
      </c>
      <c r="B479" s="183">
        <v>676300</v>
      </c>
      <c r="C479" s="27">
        <v>1019566</v>
      </c>
      <c r="D479" s="14">
        <v>1417255233</v>
      </c>
      <c r="F479" s="27" t="s">
        <v>1296</v>
      </c>
      <c r="G479" s="12" t="s">
        <v>154</v>
      </c>
      <c r="H479" s="27" t="s">
        <v>1306</v>
      </c>
      <c r="I479" s="12" t="s">
        <v>155</v>
      </c>
      <c r="J479" s="601">
        <v>0</v>
      </c>
      <c r="K479" s="601">
        <v>0</v>
      </c>
      <c r="L479" s="601">
        <v>0</v>
      </c>
      <c r="M479" s="601">
        <v>0</v>
      </c>
      <c r="N479" s="601">
        <v>0</v>
      </c>
      <c r="O479" s="601">
        <v>0</v>
      </c>
      <c r="P479" s="707">
        <v>0</v>
      </c>
      <c r="Q479" s="601">
        <v>0</v>
      </c>
      <c r="R479" s="601">
        <v>0</v>
      </c>
      <c r="S479" s="601">
        <v>0</v>
      </c>
      <c r="T479" s="601">
        <v>0</v>
      </c>
      <c r="U479" s="601">
        <v>0</v>
      </c>
      <c r="V479" s="601">
        <v>0</v>
      </c>
      <c r="W479" s="601">
        <v>0</v>
      </c>
      <c r="X479" s="601">
        <v>0</v>
      </c>
      <c r="Y479" s="601">
        <v>0</v>
      </c>
      <c r="Z479" s="601">
        <v>0</v>
      </c>
      <c r="AA479" s="601">
        <v>0</v>
      </c>
      <c r="AB479" s="601">
        <v>0</v>
      </c>
      <c r="AC479" s="601">
        <v>14429.49</v>
      </c>
      <c r="AD479" s="601">
        <v>14477.25</v>
      </c>
      <c r="AE479" s="601">
        <v>15396.63</v>
      </c>
      <c r="AF479" s="601">
        <v>15498.119999999999</v>
      </c>
      <c r="AG479" s="601">
        <v>15211.56</v>
      </c>
      <c r="AH479" s="601">
        <v>15181.71</v>
      </c>
      <c r="AI479" s="707">
        <v>14898.69</v>
      </c>
      <c r="AJ479" s="601">
        <v>0</v>
      </c>
      <c r="AK479" s="601">
        <v>0</v>
      </c>
      <c r="AL479" s="601">
        <v>0</v>
      </c>
      <c r="AM479" s="601">
        <v>0</v>
      </c>
      <c r="AN479" s="601">
        <v>0</v>
      </c>
      <c r="AO479" s="601">
        <v>42151.280000000006</v>
      </c>
      <c r="AP479" s="601">
        <v>43882.57</v>
      </c>
      <c r="AQ479" s="601">
        <v>0</v>
      </c>
      <c r="AR479" s="601">
        <v>0</v>
      </c>
      <c r="AS479" s="601">
        <v>0</v>
      </c>
      <c r="AT479" s="601">
        <v>0</v>
      </c>
      <c r="AU479" s="601">
        <v>0</v>
      </c>
      <c r="AV479" s="602">
        <v>0</v>
      </c>
      <c r="AW479" s="602">
        <v>0</v>
      </c>
      <c r="AX479" s="602">
        <v>0</v>
      </c>
      <c r="AY479" s="602">
        <v>0</v>
      </c>
      <c r="AZ479" s="602">
        <v>0</v>
      </c>
      <c r="BA479" s="602">
        <v>0</v>
      </c>
      <c r="BB479" s="707">
        <v>0</v>
      </c>
      <c r="BC479" s="602">
        <v>0</v>
      </c>
      <c r="BD479" s="602">
        <v>0</v>
      </c>
      <c r="BE479" s="602">
        <v>0</v>
      </c>
      <c r="BF479" s="602">
        <v>0</v>
      </c>
      <c r="BG479" s="602">
        <v>0</v>
      </c>
      <c r="BH479" s="602">
        <v>0</v>
      </c>
      <c r="BI479" s="602">
        <v>0</v>
      </c>
      <c r="BJ479" s="602">
        <v>0</v>
      </c>
      <c r="BK479" s="602">
        <v>0</v>
      </c>
      <c r="BL479" s="602">
        <v>0</v>
      </c>
      <c r="BM479" s="602">
        <v>0</v>
      </c>
      <c r="BN479" s="602">
        <v>0</v>
      </c>
      <c r="BO479" s="602">
        <v>0</v>
      </c>
      <c r="BP479" s="602">
        <v>0</v>
      </c>
      <c r="BQ479" s="602">
        <v>0</v>
      </c>
      <c r="BR479" s="602">
        <v>0</v>
      </c>
      <c r="BS479" s="602">
        <v>0</v>
      </c>
      <c r="BT479" s="602">
        <v>0</v>
      </c>
      <c r="BU479" s="707">
        <v>0</v>
      </c>
      <c r="BV479" s="602">
        <v>0</v>
      </c>
      <c r="BW479" s="602">
        <v>0</v>
      </c>
      <c r="BX479" s="602">
        <v>0</v>
      </c>
      <c r="BY479" s="602">
        <v>0</v>
      </c>
      <c r="BZ479" s="602">
        <v>0</v>
      </c>
      <c r="CA479" s="602">
        <v>0</v>
      </c>
      <c r="CB479" s="602">
        <v>0</v>
      </c>
      <c r="CC479" s="602">
        <v>0</v>
      </c>
      <c r="CD479" s="602">
        <v>0</v>
      </c>
      <c r="CE479" s="602">
        <v>0</v>
      </c>
      <c r="CF479" s="602">
        <v>0</v>
      </c>
      <c r="CG479" s="602">
        <v>0</v>
      </c>
      <c r="CH479" s="602">
        <v>19736.82</v>
      </c>
      <c r="CI479" s="602">
        <v>20465.16</v>
      </c>
      <c r="CJ479" s="602">
        <v>21354.69</v>
      </c>
      <c r="CK479" s="602">
        <v>21766.620000000003</v>
      </c>
      <c r="CL479" s="602">
        <v>21659.16</v>
      </c>
      <c r="CM479" s="602">
        <v>21414.389999999996</v>
      </c>
      <c r="CN479" s="707">
        <v>20950.77</v>
      </c>
      <c r="CO479" s="602">
        <v>0</v>
      </c>
      <c r="CP479" s="602">
        <v>0</v>
      </c>
      <c r="CQ479" s="602">
        <v>0</v>
      </c>
      <c r="CR479" s="602">
        <v>0</v>
      </c>
      <c r="CS479" s="602">
        <v>0</v>
      </c>
      <c r="CT479" s="602">
        <v>58566.48</v>
      </c>
      <c r="CU479" s="602">
        <v>62003.590000000004</v>
      </c>
      <c r="CV479" s="602">
        <v>0</v>
      </c>
      <c r="CW479" s="602">
        <v>0</v>
      </c>
      <c r="CX479" s="602">
        <v>0</v>
      </c>
      <c r="CY479" s="602">
        <v>0</v>
      </c>
      <c r="CZ479" s="602">
        <v>0</v>
      </c>
    </row>
    <row r="480" spans="1:104" x14ac:dyDescent="0.25">
      <c r="A480" s="183">
        <v>4796</v>
      </c>
      <c r="B480" s="183">
        <v>676301</v>
      </c>
      <c r="C480" s="27">
        <v>1027281</v>
      </c>
      <c r="D480" s="14">
        <v>1073984407</v>
      </c>
      <c r="F480" s="27" t="s">
        <v>1267</v>
      </c>
      <c r="G480" s="12" t="s">
        <v>272</v>
      </c>
      <c r="H480" s="27" t="s">
        <v>1364</v>
      </c>
      <c r="I480" s="12" t="s">
        <v>273</v>
      </c>
      <c r="J480" s="601">
        <v>7312.5</v>
      </c>
      <c r="K480" s="601">
        <v>7567.5</v>
      </c>
      <c r="L480" s="601">
        <v>7530</v>
      </c>
      <c r="M480" s="601">
        <v>7597.5</v>
      </c>
      <c r="N480" s="601">
        <v>7972.5</v>
      </c>
      <c r="O480" s="601">
        <v>7477.5</v>
      </c>
      <c r="P480" s="707">
        <v>6919.3200000000006</v>
      </c>
      <c r="Q480" s="601">
        <v>0</v>
      </c>
      <c r="R480" s="601">
        <v>0</v>
      </c>
      <c r="S480" s="601">
        <v>0</v>
      </c>
      <c r="T480" s="601">
        <v>0</v>
      </c>
      <c r="U480" s="601">
        <v>0</v>
      </c>
      <c r="V480" s="601">
        <v>21304.44</v>
      </c>
      <c r="W480" s="601">
        <v>21998.3</v>
      </c>
      <c r="X480" s="601">
        <v>0</v>
      </c>
      <c r="Y480" s="601">
        <v>0</v>
      </c>
      <c r="Z480" s="601">
        <v>0</v>
      </c>
      <c r="AA480" s="601">
        <v>0</v>
      </c>
      <c r="AB480" s="601">
        <v>0</v>
      </c>
      <c r="AC480" s="601">
        <v>0</v>
      </c>
      <c r="AD480" s="601">
        <v>0</v>
      </c>
      <c r="AE480" s="601">
        <v>0</v>
      </c>
      <c r="AF480" s="601">
        <v>0</v>
      </c>
      <c r="AG480" s="601">
        <v>0</v>
      </c>
      <c r="AH480" s="601">
        <v>0</v>
      </c>
      <c r="AI480" s="707">
        <v>0</v>
      </c>
      <c r="AJ480" s="601">
        <v>0</v>
      </c>
      <c r="AK480" s="601">
        <v>0</v>
      </c>
      <c r="AL480" s="601">
        <v>0</v>
      </c>
      <c r="AM480" s="601">
        <v>0</v>
      </c>
      <c r="AN480" s="601">
        <v>0</v>
      </c>
      <c r="AO480" s="601">
        <v>0</v>
      </c>
      <c r="AP480" s="601">
        <v>0</v>
      </c>
      <c r="AQ480" s="601">
        <v>0</v>
      </c>
      <c r="AR480" s="601">
        <v>0</v>
      </c>
      <c r="AS480" s="601">
        <v>0</v>
      </c>
      <c r="AT480" s="601">
        <v>0</v>
      </c>
      <c r="AU480" s="601">
        <v>0</v>
      </c>
      <c r="AV480" s="602">
        <v>9705</v>
      </c>
      <c r="AW480" s="602">
        <v>9870</v>
      </c>
      <c r="AX480" s="602">
        <v>10305</v>
      </c>
      <c r="AY480" s="602">
        <v>10575</v>
      </c>
      <c r="AZ480" s="602">
        <v>10455</v>
      </c>
      <c r="BA480" s="602">
        <v>10005</v>
      </c>
      <c r="BB480" s="707">
        <v>9862.56</v>
      </c>
      <c r="BC480" s="602">
        <v>0</v>
      </c>
      <c r="BD480" s="602">
        <v>0</v>
      </c>
      <c r="BE480" s="602">
        <v>0</v>
      </c>
      <c r="BF480" s="602">
        <v>0</v>
      </c>
      <c r="BG480" s="602">
        <v>0</v>
      </c>
      <c r="BH480" s="602">
        <v>28405.920000000006</v>
      </c>
      <c r="BI480" s="602">
        <v>29623.49</v>
      </c>
      <c r="BJ480" s="602">
        <v>0</v>
      </c>
      <c r="BK480" s="602">
        <v>0</v>
      </c>
      <c r="BL480" s="602">
        <v>0</v>
      </c>
      <c r="BM480" s="602">
        <v>0</v>
      </c>
      <c r="BN480" s="602">
        <v>0</v>
      </c>
      <c r="BO480" s="602">
        <v>13845</v>
      </c>
      <c r="BP480" s="602">
        <v>14655</v>
      </c>
      <c r="BQ480" s="602">
        <v>15930</v>
      </c>
      <c r="BR480" s="602">
        <v>16455</v>
      </c>
      <c r="BS480" s="602">
        <v>15547.5</v>
      </c>
      <c r="BT480" s="602">
        <v>16290</v>
      </c>
      <c r="BU480" s="707">
        <v>15801.18</v>
      </c>
      <c r="BV480" s="602">
        <v>0</v>
      </c>
      <c r="BW480" s="602">
        <v>0</v>
      </c>
      <c r="BX480" s="602">
        <v>0</v>
      </c>
      <c r="BY480" s="602">
        <v>0</v>
      </c>
      <c r="BZ480" s="602">
        <v>0</v>
      </c>
      <c r="CA480" s="602">
        <v>42238.12000000001</v>
      </c>
      <c r="CB480" s="602">
        <v>46094.3</v>
      </c>
      <c r="CC480" s="602">
        <v>0</v>
      </c>
      <c r="CD480" s="602">
        <v>0</v>
      </c>
      <c r="CE480" s="602">
        <v>0</v>
      </c>
      <c r="CF480" s="602">
        <v>0</v>
      </c>
      <c r="CG480" s="602">
        <v>0</v>
      </c>
      <c r="CH480" s="602">
        <v>0</v>
      </c>
      <c r="CI480" s="602">
        <v>0</v>
      </c>
      <c r="CJ480" s="602">
        <v>0</v>
      </c>
      <c r="CK480" s="602">
        <v>0</v>
      </c>
      <c r="CL480" s="602">
        <v>0</v>
      </c>
      <c r="CM480" s="602">
        <v>0</v>
      </c>
      <c r="CN480" s="707">
        <v>0</v>
      </c>
      <c r="CO480" s="602">
        <v>0</v>
      </c>
      <c r="CP480" s="602">
        <v>0</v>
      </c>
      <c r="CQ480" s="602">
        <v>0</v>
      </c>
      <c r="CR480" s="602">
        <v>0</v>
      </c>
      <c r="CS480" s="602">
        <v>0</v>
      </c>
      <c r="CT480" s="602">
        <v>0</v>
      </c>
      <c r="CU480" s="602">
        <v>0</v>
      </c>
      <c r="CV480" s="602">
        <v>0</v>
      </c>
      <c r="CW480" s="602">
        <v>0</v>
      </c>
      <c r="CX480" s="602">
        <v>0</v>
      </c>
      <c r="CY480" s="602">
        <v>0</v>
      </c>
      <c r="CZ480" s="602">
        <v>0</v>
      </c>
    </row>
    <row r="481" spans="1:104" x14ac:dyDescent="0.25">
      <c r="A481" s="183">
        <v>105009</v>
      </c>
      <c r="B481" s="183">
        <v>676308</v>
      </c>
      <c r="C481" s="27">
        <v>1025869</v>
      </c>
      <c r="D481" s="14">
        <v>1720404981</v>
      </c>
      <c r="F481" s="27" t="s">
        <v>1297</v>
      </c>
      <c r="G481" s="12" t="s">
        <v>512</v>
      </c>
      <c r="H481" s="27" t="s">
        <v>1407</v>
      </c>
      <c r="I481" s="12" t="s">
        <v>513</v>
      </c>
      <c r="J481" s="601">
        <v>16531.8</v>
      </c>
      <c r="K481" s="601">
        <v>16413.8</v>
      </c>
      <c r="L481" s="601">
        <v>17428.600000000002</v>
      </c>
      <c r="M481" s="601">
        <v>17369.599999999999</v>
      </c>
      <c r="N481" s="601">
        <v>17098.2</v>
      </c>
      <c r="O481" s="601">
        <v>16402</v>
      </c>
      <c r="P481" s="707">
        <v>16610.399999999998</v>
      </c>
      <c r="Q481" s="601">
        <v>0</v>
      </c>
      <c r="R481" s="601">
        <v>0</v>
      </c>
      <c r="S481" s="601">
        <v>0</v>
      </c>
      <c r="T481" s="601">
        <v>0</v>
      </c>
      <c r="U481" s="601">
        <v>0</v>
      </c>
      <c r="V481" s="601">
        <v>30224.519999999997</v>
      </c>
      <c r="W481" s="601">
        <v>47619.880000000005</v>
      </c>
      <c r="X481" s="601">
        <v>0</v>
      </c>
      <c r="Y481" s="601">
        <v>0</v>
      </c>
      <c r="Z481" s="601">
        <v>0</v>
      </c>
      <c r="AA481" s="601">
        <v>0</v>
      </c>
      <c r="AB481" s="601">
        <v>0</v>
      </c>
      <c r="AC481" s="601">
        <v>0</v>
      </c>
      <c r="AD481" s="601">
        <v>0</v>
      </c>
      <c r="AE481" s="601">
        <v>0</v>
      </c>
      <c r="AF481" s="601">
        <v>0</v>
      </c>
      <c r="AG481" s="601">
        <v>0</v>
      </c>
      <c r="AH481" s="601">
        <v>0</v>
      </c>
      <c r="AI481" s="707">
        <v>0</v>
      </c>
      <c r="AJ481" s="601">
        <v>0</v>
      </c>
      <c r="AK481" s="601">
        <v>0</v>
      </c>
      <c r="AL481" s="601">
        <v>0</v>
      </c>
      <c r="AM481" s="601">
        <v>0</v>
      </c>
      <c r="AN481" s="601">
        <v>0</v>
      </c>
      <c r="AO481" s="601">
        <v>0</v>
      </c>
      <c r="AP481" s="601">
        <v>0</v>
      </c>
      <c r="AQ481" s="601">
        <v>0</v>
      </c>
      <c r="AR481" s="601">
        <v>0</v>
      </c>
      <c r="AS481" s="601">
        <v>0</v>
      </c>
      <c r="AT481" s="601">
        <v>0</v>
      </c>
      <c r="AU481" s="601">
        <v>0</v>
      </c>
      <c r="AV481" s="602">
        <v>0</v>
      </c>
      <c r="AW481" s="602">
        <v>0</v>
      </c>
      <c r="AX481" s="602">
        <v>0</v>
      </c>
      <c r="AY481" s="602">
        <v>0</v>
      </c>
      <c r="AZ481" s="602">
        <v>0</v>
      </c>
      <c r="BA481" s="602">
        <v>0</v>
      </c>
      <c r="BB481" s="707">
        <v>0</v>
      </c>
      <c r="BC481" s="602">
        <v>0</v>
      </c>
      <c r="BD481" s="602">
        <v>0</v>
      </c>
      <c r="BE481" s="602">
        <v>0</v>
      </c>
      <c r="BF481" s="602">
        <v>0</v>
      </c>
      <c r="BG481" s="602">
        <v>0</v>
      </c>
      <c r="BH481" s="602">
        <v>0</v>
      </c>
      <c r="BI481" s="602">
        <v>0</v>
      </c>
      <c r="BJ481" s="602">
        <v>0</v>
      </c>
      <c r="BK481" s="602">
        <v>0</v>
      </c>
      <c r="BL481" s="602">
        <v>0</v>
      </c>
      <c r="BM481" s="602">
        <v>0</v>
      </c>
      <c r="BN481" s="602">
        <v>0</v>
      </c>
      <c r="BO481" s="602">
        <v>0</v>
      </c>
      <c r="BP481" s="602">
        <v>0</v>
      </c>
      <c r="BQ481" s="602">
        <v>0</v>
      </c>
      <c r="BR481" s="602">
        <v>0</v>
      </c>
      <c r="BS481" s="602">
        <v>0</v>
      </c>
      <c r="BT481" s="602">
        <v>0</v>
      </c>
      <c r="BU481" s="707">
        <v>0</v>
      </c>
      <c r="BV481" s="602">
        <v>0</v>
      </c>
      <c r="BW481" s="602">
        <v>0</v>
      </c>
      <c r="BX481" s="602">
        <v>0</v>
      </c>
      <c r="BY481" s="602">
        <v>0</v>
      </c>
      <c r="BZ481" s="602">
        <v>0</v>
      </c>
      <c r="CA481" s="602">
        <v>0</v>
      </c>
      <c r="CB481" s="602">
        <v>0</v>
      </c>
      <c r="CC481" s="602">
        <v>0</v>
      </c>
      <c r="CD481" s="602">
        <v>0</v>
      </c>
      <c r="CE481" s="602">
        <v>0</v>
      </c>
      <c r="CF481" s="602">
        <v>0</v>
      </c>
      <c r="CG481" s="602">
        <v>0</v>
      </c>
      <c r="CH481" s="602">
        <v>20343.2</v>
      </c>
      <c r="CI481" s="602">
        <v>20343.200000000004</v>
      </c>
      <c r="CJ481" s="602">
        <v>21971.600000000002</v>
      </c>
      <c r="CK481" s="602">
        <v>22113.200000000001</v>
      </c>
      <c r="CL481" s="602">
        <v>22290.200000000004</v>
      </c>
      <c r="CM481" s="602">
        <v>21381.600000000002</v>
      </c>
      <c r="CN481" s="707">
        <v>21767.699999999997</v>
      </c>
      <c r="CO481" s="602">
        <v>0</v>
      </c>
      <c r="CP481" s="602">
        <v>0</v>
      </c>
      <c r="CQ481" s="602">
        <v>0</v>
      </c>
      <c r="CR481" s="602">
        <v>0</v>
      </c>
      <c r="CS481" s="602">
        <v>0</v>
      </c>
      <c r="CT481" s="602">
        <v>37594.800000000003</v>
      </c>
      <c r="CU481" s="602">
        <v>61623.7</v>
      </c>
      <c r="CV481" s="602">
        <v>0</v>
      </c>
      <c r="CW481" s="602">
        <v>0</v>
      </c>
      <c r="CX481" s="602">
        <v>0</v>
      </c>
      <c r="CY481" s="602">
        <v>0</v>
      </c>
      <c r="CZ481" s="602">
        <v>0</v>
      </c>
    </row>
    <row r="482" spans="1:104" x14ac:dyDescent="0.25">
      <c r="A482" s="183">
        <v>105006</v>
      </c>
      <c r="B482" s="183">
        <v>676310</v>
      </c>
      <c r="C482" s="27">
        <v>1026585</v>
      </c>
      <c r="D482" s="14">
        <v>1497143259</v>
      </c>
      <c r="F482" s="27" t="s">
        <v>1279</v>
      </c>
      <c r="G482" s="12" t="s">
        <v>510</v>
      </c>
      <c r="H482" s="27" t="s">
        <v>1378</v>
      </c>
      <c r="I482" s="12" t="s">
        <v>511</v>
      </c>
      <c r="J482" s="601">
        <v>5984.24</v>
      </c>
      <c r="K482" s="601">
        <v>5859.78</v>
      </c>
      <c r="L482" s="601">
        <v>6609.08</v>
      </c>
      <c r="M482" s="601">
        <v>6804.6600000000008</v>
      </c>
      <c r="N482" s="601">
        <v>6438.9</v>
      </c>
      <c r="O482" s="601">
        <v>6647.18</v>
      </c>
      <c r="P482" s="707">
        <v>6304.63</v>
      </c>
      <c r="Q482" s="601">
        <v>0</v>
      </c>
      <c r="R482" s="601">
        <v>0</v>
      </c>
      <c r="S482" s="601">
        <v>0</v>
      </c>
      <c r="T482" s="601">
        <v>0</v>
      </c>
      <c r="U482" s="601">
        <v>0</v>
      </c>
      <c r="V482" s="601">
        <v>9662.4500000000007</v>
      </c>
      <c r="W482" s="601">
        <v>10488.5</v>
      </c>
      <c r="X482" s="601">
        <v>0</v>
      </c>
      <c r="Y482" s="601">
        <v>0</v>
      </c>
      <c r="Z482" s="601">
        <v>0</v>
      </c>
      <c r="AA482" s="601">
        <v>0</v>
      </c>
      <c r="AB482" s="601">
        <v>0</v>
      </c>
      <c r="AC482" s="601">
        <v>0</v>
      </c>
      <c r="AD482" s="601">
        <v>0</v>
      </c>
      <c r="AE482" s="601">
        <v>0</v>
      </c>
      <c r="AF482" s="601">
        <v>0</v>
      </c>
      <c r="AG482" s="601">
        <v>0</v>
      </c>
      <c r="AH482" s="601">
        <v>0</v>
      </c>
      <c r="AI482" s="707">
        <v>0</v>
      </c>
      <c r="AJ482" s="601">
        <v>0</v>
      </c>
      <c r="AK482" s="601">
        <v>0</v>
      </c>
      <c r="AL482" s="601">
        <v>0</v>
      </c>
      <c r="AM482" s="601">
        <v>0</v>
      </c>
      <c r="AN482" s="601">
        <v>0</v>
      </c>
      <c r="AO482" s="601">
        <v>0</v>
      </c>
      <c r="AP482" s="601">
        <v>0</v>
      </c>
      <c r="AQ482" s="601">
        <v>0</v>
      </c>
      <c r="AR482" s="601">
        <v>0</v>
      </c>
      <c r="AS482" s="601">
        <v>0</v>
      </c>
      <c r="AT482" s="601">
        <v>0</v>
      </c>
      <c r="AU482" s="601">
        <v>0</v>
      </c>
      <c r="AV482" s="602">
        <v>3832.86</v>
      </c>
      <c r="AW482" s="602">
        <v>3703.3199999999997</v>
      </c>
      <c r="AX482" s="602">
        <v>4208.78</v>
      </c>
      <c r="AY482" s="602">
        <v>4241.8</v>
      </c>
      <c r="AZ482" s="602">
        <v>4071.6200000000003</v>
      </c>
      <c r="BA482" s="602">
        <v>3893.8199999999997</v>
      </c>
      <c r="BB482" s="707">
        <v>3874.54</v>
      </c>
      <c r="BC482" s="602">
        <v>0</v>
      </c>
      <c r="BD482" s="602">
        <v>0</v>
      </c>
      <c r="BE482" s="602">
        <v>0</v>
      </c>
      <c r="BF482" s="602">
        <v>0</v>
      </c>
      <c r="BG482" s="602">
        <v>0</v>
      </c>
      <c r="BH482" s="602">
        <v>6149.92</v>
      </c>
      <c r="BI482" s="602">
        <v>6437.51</v>
      </c>
      <c r="BJ482" s="602">
        <v>0</v>
      </c>
      <c r="BK482" s="602">
        <v>0</v>
      </c>
      <c r="BL482" s="602">
        <v>0</v>
      </c>
      <c r="BM482" s="602">
        <v>0</v>
      </c>
      <c r="BN482" s="602">
        <v>0</v>
      </c>
      <c r="BO482" s="602">
        <v>0</v>
      </c>
      <c r="BP482" s="602">
        <v>0</v>
      </c>
      <c r="BQ482" s="602">
        <v>0</v>
      </c>
      <c r="BR482" s="602">
        <v>0</v>
      </c>
      <c r="BS482" s="602">
        <v>0</v>
      </c>
      <c r="BT482" s="602">
        <v>0</v>
      </c>
      <c r="BU482" s="707">
        <v>0</v>
      </c>
      <c r="BV482" s="602">
        <v>0</v>
      </c>
      <c r="BW482" s="602">
        <v>0</v>
      </c>
      <c r="BX482" s="602">
        <v>0</v>
      </c>
      <c r="BY482" s="602">
        <v>0</v>
      </c>
      <c r="BZ482" s="602">
        <v>0</v>
      </c>
      <c r="CA482" s="602">
        <v>0</v>
      </c>
      <c r="CB482" s="602">
        <v>0</v>
      </c>
      <c r="CC482" s="602">
        <v>0</v>
      </c>
      <c r="CD482" s="602">
        <v>0</v>
      </c>
      <c r="CE482" s="602">
        <v>0</v>
      </c>
      <c r="CF482" s="602">
        <v>0</v>
      </c>
      <c r="CG482" s="602">
        <v>0</v>
      </c>
      <c r="CH482" s="602">
        <v>8371.84</v>
      </c>
      <c r="CI482" s="602">
        <v>8554.7200000000012</v>
      </c>
      <c r="CJ482" s="602">
        <v>9654.5400000000009</v>
      </c>
      <c r="CK482" s="602">
        <v>9707.880000000001</v>
      </c>
      <c r="CL482" s="602">
        <v>9563.1</v>
      </c>
      <c r="CM482" s="602">
        <v>9545.32</v>
      </c>
      <c r="CN482" s="707">
        <v>9303.9599999999991</v>
      </c>
      <c r="CO482" s="602">
        <v>0</v>
      </c>
      <c r="CP482" s="602">
        <v>0</v>
      </c>
      <c r="CQ482" s="602">
        <v>0</v>
      </c>
      <c r="CR482" s="602">
        <v>0</v>
      </c>
      <c r="CS482" s="602">
        <v>0</v>
      </c>
      <c r="CT482" s="602">
        <v>13918.45</v>
      </c>
      <c r="CU482" s="602">
        <v>15194.9</v>
      </c>
      <c r="CV482" s="602">
        <v>0</v>
      </c>
      <c r="CW482" s="602">
        <v>0</v>
      </c>
      <c r="CX482" s="602">
        <v>0</v>
      </c>
      <c r="CY482" s="602">
        <v>0</v>
      </c>
      <c r="CZ482" s="602">
        <v>0</v>
      </c>
    </row>
    <row r="483" spans="1:104" x14ac:dyDescent="0.25">
      <c r="A483" s="183">
        <v>104955</v>
      </c>
      <c r="B483" s="183">
        <v>676312</v>
      </c>
      <c r="C483" s="27">
        <v>1027741</v>
      </c>
      <c r="D483" s="14">
        <v>1811357155</v>
      </c>
      <c r="F483" s="27" t="s">
        <v>1267</v>
      </c>
      <c r="G483" s="12" t="s">
        <v>508</v>
      </c>
      <c r="H483" s="27" t="s">
        <v>1349</v>
      </c>
      <c r="I483" s="12" t="s">
        <v>509</v>
      </c>
      <c r="J483" s="601">
        <v>9165</v>
      </c>
      <c r="K483" s="601">
        <v>9484.6</v>
      </c>
      <c r="L483" s="601">
        <v>9437.6</v>
      </c>
      <c r="M483" s="601">
        <v>9522.2000000000007</v>
      </c>
      <c r="N483" s="601">
        <v>9992.2000000000007</v>
      </c>
      <c r="O483" s="601">
        <v>9371.7999999999993</v>
      </c>
      <c r="P483" s="707">
        <v>8674.3599999999988</v>
      </c>
      <c r="Q483" s="601">
        <v>0</v>
      </c>
      <c r="R483" s="601">
        <v>0</v>
      </c>
      <c r="S483" s="601">
        <v>0</v>
      </c>
      <c r="T483" s="601">
        <v>0</v>
      </c>
      <c r="U483" s="601">
        <v>0</v>
      </c>
      <c r="V483" s="601">
        <v>26682.840000000004</v>
      </c>
      <c r="W483" s="601">
        <v>27558.969999999998</v>
      </c>
      <c r="X483" s="601">
        <v>0</v>
      </c>
      <c r="Y483" s="601">
        <v>0</v>
      </c>
      <c r="Z483" s="601">
        <v>0</v>
      </c>
      <c r="AA483" s="601">
        <v>0</v>
      </c>
      <c r="AB483" s="601">
        <v>0</v>
      </c>
      <c r="AC483" s="601">
        <v>0</v>
      </c>
      <c r="AD483" s="601">
        <v>0</v>
      </c>
      <c r="AE483" s="601">
        <v>0</v>
      </c>
      <c r="AF483" s="601">
        <v>0</v>
      </c>
      <c r="AG483" s="601">
        <v>0</v>
      </c>
      <c r="AH483" s="601">
        <v>0</v>
      </c>
      <c r="AI483" s="707">
        <v>0</v>
      </c>
      <c r="AJ483" s="601">
        <v>0</v>
      </c>
      <c r="AK483" s="601">
        <v>0</v>
      </c>
      <c r="AL483" s="601">
        <v>0</v>
      </c>
      <c r="AM483" s="601">
        <v>0</v>
      </c>
      <c r="AN483" s="601">
        <v>0</v>
      </c>
      <c r="AO483" s="601">
        <v>0</v>
      </c>
      <c r="AP483" s="601">
        <v>0</v>
      </c>
      <c r="AQ483" s="601">
        <v>0</v>
      </c>
      <c r="AR483" s="601">
        <v>0</v>
      </c>
      <c r="AS483" s="601">
        <v>0</v>
      </c>
      <c r="AT483" s="601">
        <v>0</v>
      </c>
      <c r="AU483" s="601">
        <v>0</v>
      </c>
      <c r="AV483" s="602">
        <v>12163.6</v>
      </c>
      <c r="AW483" s="602">
        <v>12370.4</v>
      </c>
      <c r="AX483" s="602">
        <v>12915.6</v>
      </c>
      <c r="AY483" s="602">
        <v>13254</v>
      </c>
      <c r="AZ483" s="602">
        <v>13103.6</v>
      </c>
      <c r="BA483" s="602">
        <v>12539.6</v>
      </c>
      <c r="BB483" s="707">
        <v>12364.08</v>
      </c>
      <c r="BC483" s="602">
        <v>0</v>
      </c>
      <c r="BD483" s="602">
        <v>0</v>
      </c>
      <c r="BE483" s="602">
        <v>0</v>
      </c>
      <c r="BF483" s="602">
        <v>0</v>
      </c>
      <c r="BG483" s="602">
        <v>0</v>
      </c>
      <c r="BH483" s="602">
        <v>35577.120000000003</v>
      </c>
      <c r="BI483" s="602">
        <v>37111.740000000005</v>
      </c>
      <c r="BJ483" s="602">
        <v>0</v>
      </c>
      <c r="BK483" s="602">
        <v>0</v>
      </c>
      <c r="BL483" s="602">
        <v>0</v>
      </c>
      <c r="BM483" s="602">
        <v>0</v>
      </c>
      <c r="BN483" s="602">
        <v>0</v>
      </c>
      <c r="BO483" s="602">
        <v>17352.400000000001</v>
      </c>
      <c r="BP483" s="602">
        <v>18367.600000000002</v>
      </c>
      <c r="BQ483" s="602">
        <v>19965.600000000002</v>
      </c>
      <c r="BR483" s="602">
        <v>20623.600000000002</v>
      </c>
      <c r="BS483" s="602">
        <v>19486.2</v>
      </c>
      <c r="BT483" s="602">
        <v>20416.800000000003</v>
      </c>
      <c r="BU483" s="707">
        <v>19808.84</v>
      </c>
      <c r="BV483" s="602">
        <v>0</v>
      </c>
      <c r="BW483" s="602">
        <v>0</v>
      </c>
      <c r="BX483" s="602">
        <v>0</v>
      </c>
      <c r="BY483" s="602">
        <v>0</v>
      </c>
      <c r="BZ483" s="602">
        <v>0</v>
      </c>
      <c r="CA483" s="602">
        <v>52901.32</v>
      </c>
      <c r="CB483" s="602">
        <v>57745.91</v>
      </c>
      <c r="CC483" s="602">
        <v>0</v>
      </c>
      <c r="CD483" s="602">
        <v>0</v>
      </c>
      <c r="CE483" s="602">
        <v>0</v>
      </c>
      <c r="CF483" s="602">
        <v>0</v>
      </c>
      <c r="CG483" s="602">
        <v>0</v>
      </c>
      <c r="CH483" s="602">
        <v>0</v>
      </c>
      <c r="CI483" s="602">
        <v>0</v>
      </c>
      <c r="CJ483" s="602">
        <v>0</v>
      </c>
      <c r="CK483" s="602">
        <v>0</v>
      </c>
      <c r="CL483" s="602">
        <v>0</v>
      </c>
      <c r="CM483" s="602">
        <v>0</v>
      </c>
      <c r="CN483" s="707">
        <v>0</v>
      </c>
      <c r="CO483" s="602">
        <v>0</v>
      </c>
      <c r="CP483" s="602">
        <v>0</v>
      </c>
      <c r="CQ483" s="602">
        <v>0</v>
      </c>
      <c r="CR483" s="602">
        <v>0</v>
      </c>
      <c r="CS483" s="602">
        <v>0</v>
      </c>
      <c r="CT483" s="602">
        <v>0</v>
      </c>
      <c r="CU483" s="602">
        <v>0</v>
      </c>
      <c r="CV483" s="602">
        <v>0</v>
      </c>
      <c r="CW483" s="602">
        <v>0</v>
      </c>
      <c r="CX483" s="602">
        <v>0</v>
      </c>
      <c r="CY483" s="602">
        <v>0</v>
      </c>
      <c r="CZ483" s="602">
        <v>0</v>
      </c>
    </row>
    <row r="484" spans="1:104" x14ac:dyDescent="0.25">
      <c r="A484" s="183">
        <v>105179</v>
      </c>
      <c r="B484" s="183">
        <v>676313</v>
      </c>
      <c r="C484" s="27">
        <v>1026583</v>
      </c>
      <c r="D484" s="14">
        <v>1275922452</v>
      </c>
      <c r="F484" s="27" t="s">
        <v>1408</v>
      </c>
      <c r="G484" s="12" t="s">
        <v>520</v>
      </c>
      <c r="H484" s="27" t="s">
        <v>1428</v>
      </c>
      <c r="I484" s="12" t="s">
        <v>521</v>
      </c>
      <c r="J484" s="601">
        <v>0</v>
      </c>
      <c r="K484" s="601">
        <v>0</v>
      </c>
      <c r="L484" s="601">
        <v>0</v>
      </c>
      <c r="M484" s="601">
        <v>0</v>
      </c>
      <c r="N484" s="601">
        <v>0</v>
      </c>
      <c r="O484" s="601">
        <v>0</v>
      </c>
      <c r="P484" s="707">
        <v>0</v>
      </c>
      <c r="Q484" s="601">
        <v>0</v>
      </c>
      <c r="R484" s="601">
        <v>0</v>
      </c>
      <c r="S484" s="601">
        <v>0</v>
      </c>
      <c r="T484" s="601">
        <v>0</v>
      </c>
      <c r="U484" s="601">
        <v>0</v>
      </c>
      <c r="V484" s="601">
        <v>0</v>
      </c>
      <c r="W484" s="601">
        <v>0</v>
      </c>
      <c r="X484" s="601">
        <v>0</v>
      </c>
      <c r="Y484" s="601">
        <v>0</v>
      </c>
      <c r="Z484" s="601">
        <v>0</v>
      </c>
      <c r="AA484" s="601">
        <v>0</v>
      </c>
      <c r="AB484" s="601">
        <v>0</v>
      </c>
      <c r="AC484" s="601">
        <v>10470.39</v>
      </c>
      <c r="AD484" s="601">
        <v>10945.619999999999</v>
      </c>
      <c r="AE484" s="601">
        <v>11298.21</v>
      </c>
      <c r="AF484" s="601">
        <v>12064.710000000001</v>
      </c>
      <c r="AG484" s="601">
        <v>11298.21</v>
      </c>
      <c r="AH484" s="601">
        <v>12110.7</v>
      </c>
      <c r="AI484" s="707">
        <v>12394.92</v>
      </c>
      <c r="AJ484" s="601">
        <v>0</v>
      </c>
      <c r="AK484" s="601">
        <v>0</v>
      </c>
      <c r="AL484" s="601">
        <v>0</v>
      </c>
      <c r="AM484" s="601">
        <v>0</v>
      </c>
      <c r="AN484" s="601">
        <v>0</v>
      </c>
      <c r="AO484" s="601">
        <v>24114.2</v>
      </c>
      <c r="AP484" s="601">
        <v>26276.240000000002</v>
      </c>
      <c r="AQ484" s="601">
        <v>0</v>
      </c>
      <c r="AR484" s="601">
        <v>0</v>
      </c>
      <c r="AS484" s="601">
        <v>0</v>
      </c>
      <c r="AT484" s="601">
        <v>0</v>
      </c>
      <c r="AU484" s="601">
        <v>0</v>
      </c>
      <c r="AV484" s="602">
        <v>13275.78</v>
      </c>
      <c r="AW484" s="602">
        <v>13888.98</v>
      </c>
      <c r="AX484" s="602">
        <v>14594.16</v>
      </c>
      <c r="AY484" s="602">
        <v>14072.94</v>
      </c>
      <c r="AZ484" s="602">
        <v>14272.23</v>
      </c>
      <c r="BA484" s="602">
        <v>14195.58</v>
      </c>
      <c r="BB484" s="707">
        <v>14263.35</v>
      </c>
      <c r="BC484" s="602">
        <v>0</v>
      </c>
      <c r="BD484" s="602">
        <v>0</v>
      </c>
      <c r="BE484" s="602">
        <v>0</v>
      </c>
      <c r="BF484" s="602">
        <v>0</v>
      </c>
      <c r="BG484" s="602">
        <v>0</v>
      </c>
      <c r="BH484" s="602">
        <v>30781.199999999997</v>
      </c>
      <c r="BI484" s="602">
        <v>31516.379999999997</v>
      </c>
      <c r="BJ484" s="602">
        <v>0</v>
      </c>
      <c r="BK484" s="602">
        <v>0</v>
      </c>
      <c r="BL484" s="602">
        <v>0</v>
      </c>
      <c r="BM484" s="602">
        <v>0</v>
      </c>
      <c r="BN484" s="602">
        <v>0</v>
      </c>
      <c r="BO484" s="602">
        <v>15636.6</v>
      </c>
      <c r="BP484" s="602">
        <v>17276.91</v>
      </c>
      <c r="BQ484" s="602">
        <v>18487.98</v>
      </c>
      <c r="BR484" s="602">
        <v>18518.64</v>
      </c>
      <c r="BS484" s="602">
        <v>18242.7</v>
      </c>
      <c r="BT484" s="602">
        <v>18825.239999999998</v>
      </c>
      <c r="BU484" s="707">
        <v>18962.400000000001</v>
      </c>
      <c r="BV484" s="602">
        <v>0</v>
      </c>
      <c r="BW484" s="602">
        <v>0</v>
      </c>
      <c r="BX484" s="602">
        <v>0</v>
      </c>
      <c r="BY484" s="602">
        <v>0</v>
      </c>
      <c r="BZ484" s="602">
        <v>0</v>
      </c>
      <c r="CA484" s="602">
        <v>37888.899999999994</v>
      </c>
      <c r="CB484" s="602">
        <v>41175.399999999994</v>
      </c>
      <c r="CC484" s="602">
        <v>0</v>
      </c>
      <c r="CD484" s="602">
        <v>0</v>
      </c>
      <c r="CE484" s="602">
        <v>0</v>
      </c>
      <c r="CF484" s="602">
        <v>0</v>
      </c>
      <c r="CG484" s="602">
        <v>0</v>
      </c>
      <c r="CH484" s="602">
        <v>0</v>
      </c>
      <c r="CI484" s="602">
        <v>0</v>
      </c>
      <c r="CJ484" s="602">
        <v>0</v>
      </c>
      <c r="CK484" s="602">
        <v>0</v>
      </c>
      <c r="CL484" s="602">
        <v>0</v>
      </c>
      <c r="CM484" s="602">
        <v>0</v>
      </c>
      <c r="CN484" s="707">
        <v>0</v>
      </c>
      <c r="CO484" s="602">
        <v>0</v>
      </c>
      <c r="CP484" s="602">
        <v>0</v>
      </c>
      <c r="CQ484" s="602">
        <v>0</v>
      </c>
      <c r="CR484" s="602">
        <v>0</v>
      </c>
      <c r="CS484" s="602">
        <v>0</v>
      </c>
      <c r="CT484" s="602">
        <v>0</v>
      </c>
      <c r="CU484" s="602">
        <v>0</v>
      </c>
      <c r="CV484" s="602">
        <v>0</v>
      </c>
      <c r="CW484" s="602">
        <v>0</v>
      </c>
      <c r="CX484" s="602">
        <v>0</v>
      </c>
      <c r="CY484" s="602">
        <v>0</v>
      </c>
      <c r="CZ484" s="602">
        <v>0</v>
      </c>
    </row>
    <row r="485" spans="1:104" x14ac:dyDescent="0.25">
      <c r="A485" s="183">
        <v>105087</v>
      </c>
      <c r="B485" s="183">
        <v>676315</v>
      </c>
      <c r="C485" s="27">
        <v>1026122</v>
      </c>
      <c r="D485" s="14">
        <v>1942600838</v>
      </c>
      <c r="F485" s="27" t="s">
        <v>1298</v>
      </c>
      <c r="G485" s="12" t="s">
        <v>514</v>
      </c>
      <c r="H485" s="27" t="s">
        <v>1321</v>
      </c>
      <c r="I485" s="12" t="s">
        <v>515</v>
      </c>
      <c r="J485" s="601">
        <v>0</v>
      </c>
      <c r="K485" s="601">
        <v>0</v>
      </c>
      <c r="L485" s="601">
        <v>0</v>
      </c>
      <c r="M485" s="601">
        <v>0</v>
      </c>
      <c r="N485" s="601">
        <v>0</v>
      </c>
      <c r="O485" s="601">
        <v>0</v>
      </c>
      <c r="P485" s="707">
        <v>0</v>
      </c>
      <c r="Q485" s="601">
        <v>0</v>
      </c>
      <c r="R485" s="601">
        <v>0</v>
      </c>
      <c r="S485" s="601">
        <v>0</v>
      </c>
      <c r="T485" s="601">
        <v>0</v>
      </c>
      <c r="U485" s="601">
        <v>0</v>
      </c>
      <c r="V485" s="601">
        <v>0</v>
      </c>
      <c r="W485" s="601">
        <v>0</v>
      </c>
      <c r="X485" s="601">
        <v>0</v>
      </c>
      <c r="Y485" s="601">
        <v>0</v>
      </c>
      <c r="Z485" s="601">
        <v>0</v>
      </c>
      <c r="AA485" s="601">
        <v>0</v>
      </c>
      <c r="AB485" s="601">
        <v>0</v>
      </c>
      <c r="AC485" s="601">
        <v>0</v>
      </c>
      <c r="AD485" s="601">
        <v>0</v>
      </c>
      <c r="AE485" s="601">
        <v>0</v>
      </c>
      <c r="AF485" s="601">
        <v>0</v>
      </c>
      <c r="AG485" s="601">
        <v>0</v>
      </c>
      <c r="AH485" s="601">
        <v>0</v>
      </c>
      <c r="AI485" s="707">
        <v>0</v>
      </c>
      <c r="AJ485" s="601">
        <v>0</v>
      </c>
      <c r="AK485" s="601">
        <v>0</v>
      </c>
      <c r="AL485" s="601">
        <v>0</v>
      </c>
      <c r="AM485" s="601">
        <v>0</v>
      </c>
      <c r="AN485" s="601">
        <v>0</v>
      </c>
      <c r="AO485" s="601">
        <v>0</v>
      </c>
      <c r="AP485" s="601">
        <v>0</v>
      </c>
      <c r="AQ485" s="601">
        <v>0</v>
      </c>
      <c r="AR485" s="601">
        <v>0</v>
      </c>
      <c r="AS485" s="601">
        <v>0</v>
      </c>
      <c r="AT485" s="601">
        <v>0</v>
      </c>
      <c r="AU485" s="601">
        <v>0</v>
      </c>
      <c r="AV485" s="602">
        <v>17042.2</v>
      </c>
      <c r="AW485" s="602">
        <v>17648.5</v>
      </c>
      <c r="AX485" s="602">
        <v>19157.2</v>
      </c>
      <c r="AY485" s="602">
        <v>19227.7</v>
      </c>
      <c r="AZ485" s="602">
        <v>18912.800000000003</v>
      </c>
      <c r="BA485" s="602">
        <v>18409.900000000001</v>
      </c>
      <c r="BB485" s="707">
        <v>19046.359999999997</v>
      </c>
      <c r="BC485" s="602">
        <v>0</v>
      </c>
      <c r="BD485" s="602">
        <v>0</v>
      </c>
      <c r="BE485" s="602">
        <v>0</v>
      </c>
      <c r="BF485" s="602">
        <v>0</v>
      </c>
      <c r="BG485" s="602">
        <v>0</v>
      </c>
      <c r="BH485" s="602">
        <v>39641.219999999994</v>
      </c>
      <c r="BI485" s="602">
        <v>41858.600000000006</v>
      </c>
      <c r="BJ485" s="602">
        <v>0</v>
      </c>
      <c r="BK485" s="602">
        <v>0</v>
      </c>
      <c r="BL485" s="602">
        <v>0</v>
      </c>
      <c r="BM485" s="602">
        <v>0</v>
      </c>
      <c r="BN485" s="602">
        <v>0</v>
      </c>
      <c r="BO485" s="602">
        <v>10579.7</v>
      </c>
      <c r="BP485" s="602">
        <v>10697.2</v>
      </c>
      <c r="BQ485" s="602">
        <v>12126</v>
      </c>
      <c r="BR485" s="602">
        <v>11999.1</v>
      </c>
      <c r="BS485" s="602">
        <v>11754.7</v>
      </c>
      <c r="BT485" s="602">
        <v>11265.900000000001</v>
      </c>
      <c r="BU485" s="707">
        <v>11399.76</v>
      </c>
      <c r="BV485" s="602">
        <v>0</v>
      </c>
      <c r="BW485" s="602">
        <v>0</v>
      </c>
      <c r="BX485" s="602">
        <v>0</v>
      </c>
      <c r="BY485" s="602">
        <v>0</v>
      </c>
      <c r="BZ485" s="602">
        <v>0</v>
      </c>
      <c r="CA485" s="602">
        <v>24590.22</v>
      </c>
      <c r="CB485" s="602">
        <v>25921.919999999998</v>
      </c>
      <c r="CC485" s="602">
        <v>0</v>
      </c>
      <c r="CD485" s="602">
        <v>0</v>
      </c>
      <c r="CE485" s="602">
        <v>0</v>
      </c>
      <c r="CF485" s="602">
        <v>0</v>
      </c>
      <c r="CG485" s="602">
        <v>0</v>
      </c>
      <c r="CH485" s="602">
        <v>0</v>
      </c>
      <c r="CI485" s="602">
        <v>0</v>
      </c>
      <c r="CJ485" s="602">
        <v>0</v>
      </c>
      <c r="CK485" s="602">
        <v>0</v>
      </c>
      <c r="CL485" s="602">
        <v>0</v>
      </c>
      <c r="CM485" s="602">
        <v>0</v>
      </c>
      <c r="CN485" s="707">
        <v>0</v>
      </c>
      <c r="CO485" s="602">
        <v>0</v>
      </c>
      <c r="CP485" s="602">
        <v>0</v>
      </c>
      <c r="CQ485" s="602">
        <v>0</v>
      </c>
      <c r="CR485" s="602">
        <v>0</v>
      </c>
      <c r="CS485" s="602">
        <v>0</v>
      </c>
      <c r="CT485" s="602">
        <v>0</v>
      </c>
      <c r="CU485" s="602">
        <v>0</v>
      </c>
      <c r="CV485" s="602">
        <v>0</v>
      </c>
      <c r="CW485" s="602">
        <v>0</v>
      </c>
      <c r="CX485" s="602">
        <v>0</v>
      </c>
      <c r="CY485" s="602">
        <v>0</v>
      </c>
      <c r="CZ485" s="602">
        <v>0</v>
      </c>
    </row>
    <row r="486" spans="1:104" x14ac:dyDescent="0.25">
      <c r="A486" s="183">
        <v>4558</v>
      </c>
      <c r="B486" s="183">
        <v>676316</v>
      </c>
      <c r="C486" s="27">
        <v>1026825</v>
      </c>
      <c r="D486" s="14">
        <v>1528458924</v>
      </c>
      <c r="F486" s="27" t="s">
        <v>1274</v>
      </c>
      <c r="G486" s="12" t="s">
        <v>722</v>
      </c>
      <c r="H486" s="27" t="s">
        <v>1407</v>
      </c>
      <c r="I486" s="12" t="s">
        <v>723</v>
      </c>
      <c r="J486" s="601">
        <v>0</v>
      </c>
      <c r="K486" s="601">
        <v>0</v>
      </c>
      <c r="L486" s="601">
        <v>0</v>
      </c>
      <c r="M486" s="601">
        <v>0</v>
      </c>
      <c r="N486" s="601">
        <v>0</v>
      </c>
      <c r="O486" s="601">
        <v>0</v>
      </c>
      <c r="P486" s="707">
        <v>0</v>
      </c>
      <c r="Q486" s="601">
        <v>0</v>
      </c>
      <c r="R486" s="601">
        <v>0</v>
      </c>
      <c r="S486" s="601">
        <v>0</v>
      </c>
      <c r="T486" s="601">
        <v>0</v>
      </c>
      <c r="U486" s="601">
        <v>0</v>
      </c>
      <c r="V486" s="601">
        <v>0</v>
      </c>
      <c r="W486" s="601">
        <v>0</v>
      </c>
      <c r="X486" s="601">
        <v>0</v>
      </c>
      <c r="Y486" s="601">
        <v>0</v>
      </c>
      <c r="Z486" s="601">
        <v>0</v>
      </c>
      <c r="AA486" s="601">
        <v>0</v>
      </c>
      <c r="AB486" s="601">
        <v>0</v>
      </c>
      <c r="AC486" s="601">
        <v>0</v>
      </c>
      <c r="AD486" s="601">
        <v>0</v>
      </c>
      <c r="AE486" s="601">
        <v>0</v>
      </c>
      <c r="AF486" s="601">
        <v>0</v>
      </c>
      <c r="AG486" s="601">
        <v>0</v>
      </c>
      <c r="AH486" s="601">
        <v>0</v>
      </c>
      <c r="AI486" s="707">
        <v>0</v>
      </c>
      <c r="AJ486" s="601">
        <v>0</v>
      </c>
      <c r="AK486" s="601">
        <v>0</v>
      </c>
      <c r="AL486" s="601">
        <v>0</v>
      </c>
      <c r="AM486" s="601">
        <v>0</v>
      </c>
      <c r="AN486" s="601">
        <v>0</v>
      </c>
      <c r="AO486" s="601">
        <v>0</v>
      </c>
      <c r="AP486" s="601">
        <v>0</v>
      </c>
      <c r="AQ486" s="601">
        <v>0</v>
      </c>
      <c r="AR486" s="601">
        <v>0</v>
      </c>
      <c r="AS486" s="601">
        <v>0</v>
      </c>
      <c r="AT486" s="601">
        <v>0</v>
      </c>
      <c r="AU486" s="601">
        <v>0</v>
      </c>
      <c r="AV486" s="602">
        <v>0</v>
      </c>
      <c r="AW486" s="602">
        <v>0</v>
      </c>
      <c r="AX486" s="602">
        <v>0</v>
      </c>
      <c r="AY486" s="602">
        <v>0</v>
      </c>
      <c r="AZ486" s="602">
        <v>0</v>
      </c>
      <c r="BA486" s="602">
        <v>0</v>
      </c>
      <c r="BB486" s="707">
        <v>0</v>
      </c>
      <c r="BC486" s="602">
        <v>0</v>
      </c>
      <c r="BD486" s="602">
        <v>0</v>
      </c>
      <c r="BE486" s="602">
        <v>0</v>
      </c>
      <c r="BF486" s="602">
        <v>0</v>
      </c>
      <c r="BG486" s="602">
        <v>0</v>
      </c>
      <c r="BH486" s="602">
        <v>0</v>
      </c>
      <c r="BI486" s="602">
        <v>0</v>
      </c>
      <c r="BJ486" s="602">
        <v>0</v>
      </c>
      <c r="BK486" s="602">
        <v>0</v>
      </c>
      <c r="BL486" s="602">
        <v>0</v>
      </c>
      <c r="BM486" s="602">
        <v>0</v>
      </c>
      <c r="BN486" s="602">
        <v>0</v>
      </c>
      <c r="BO486" s="602">
        <v>13398.470000000001</v>
      </c>
      <c r="BP486" s="602">
        <v>13226.61</v>
      </c>
      <c r="BQ486" s="602">
        <v>14865.890000000001</v>
      </c>
      <c r="BR486" s="602">
        <v>14489.12</v>
      </c>
      <c r="BS486" s="602">
        <v>14317.26</v>
      </c>
      <c r="BT486" s="602">
        <v>14118.960000000001</v>
      </c>
      <c r="BU486" s="707">
        <v>13775.32</v>
      </c>
      <c r="BV486" s="602">
        <v>0</v>
      </c>
      <c r="BW486" s="602">
        <v>0</v>
      </c>
      <c r="BX486" s="602">
        <v>0</v>
      </c>
      <c r="BY486" s="602">
        <v>0</v>
      </c>
      <c r="BZ486" s="602">
        <v>0</v>
      </c>
      <c r="CA486" s="602">
        <v>39419.560000000005</v>
      </c>
      <c r="CB486" s="602">
        <v>40971.08</v>
      </c>
      <c r="CC486" s="602">
        <v>0</v>
      </c>
      <c r="CD486" s="602">
        <v>0</v>
      </c>
      <c r="CE486" s="602">
        <v>0</v>
      </c>
      <c r="CF486" s="602">
        <v>0</v>
      </c>
      <c r="CG486" s="602">
        <v>0</v>
      </c>
      <c r="CH486" s="602">
        <v>16207.720000000001</v>
      </c>
      <c r="CI486" s="602">
        <v>15943.320000000002</v>
      </c>
      <c r="CJ486" s="602">
        <v>17423.96</v>
      </c>
      <c r="CK486" s="602">
        <v>17338.03</v>
      </c>
      <c r="CL486" s="602">
        <v>17007.53</v>
      </c>
      <c r="CM486" s="602">
        <v>16862.11</v>
      </c>
      <c r="CN486" s="707">
        <v>16546.689999999999</v>
      </c>
      <c r="CO486" s="602">
        <v>0</v>
      </c>
      <c r="CP486" s="602">
        <v>0</v>
      </c>
      <c r="CQ486" s="602">
        <v>0</v>
      </c>
      <c r="CR486" s="602">
        <v>0</v>
      </c>
      <c r="CS486" s="602">
        <v>0</v>
      </c>
      <c r="CT486" s="602">
        <v>47100</v>
      </c>
      <c r="CU486" s="602">
        <v>48874.33</v>
      </c>
      <c r="CV486" s="602">
        <v>0</v>
      </c>
      <c r="CW486" s="602">
        <v>0</v>
      </c>
      <c r="CX486" s="602">
        <v>0</v>
      </c>
      <c r="CY486" s="602">
        <v>0</v>
      </c>
      <c r="CZ486" s="602">
        <v>0</v>
      </c>
    </row>
    <row r="487" spans="1:104" x14ac:dyDescent="0.25">
      <c r="A487" s="183">
        <v>105172</v>
      </c>
      <c r="B487" s="183">
        <v>676317</v>
      </c>
      <c r="C487" s="27">
        <v>1026532</v>
      </c>
      <c r="D487" s="14">
        <v>1538557392</v>
      </c>
      <c r="F487" s="27" t="s">
        <v>1293</v>
      </c>
      <c r="G487" s="12" t="s">
        <v>518</v>
      </c>
      <c r="H487" s="27" t="s">
        <v>1348</v>
      </c>
      <c r="I487" s="12" t="s">
        <v>519</v>
      </c>
      <c r="J487" s="601">
        <v>16450.2</v>
      </c>
      <c r="K487" s="601">
        <v>16894.2</v>
      </c>
      <c r="L487" s="601">
        <v>18008.640000000003</v>
      </c>
      <c r="M487" s="601">
        <v>18177.36</v>
      </c>
      <c r="N487" s="601">
        <v>17937.600000000002</v>
      </c>
      <c r="O487" s="601">
        <v>18346.080000000002</v>
      </c>
      <c r="P487" s="707">
        <v>17647.66</v>
      </c>
      <c r="Q487" s="601">
        <v>0</v>
      </c>
      <c r="R487" s="601">
        <v>0</v>
      </c>
      <c r="S487" s="601">
        <v>0</v>
      </c>
      <c r="T487" s="601">
        <v>0</v>
      </c>
      <c r="U487" s="601">
        <v>0</v>
      </c>
      <c r="V487" s="601">
        <v>49039.840000000004</v>
      </c>
      <c r="W487" s="601">
        <v>52125.05</v>
      </c>
      <c r="X487" s="601">
        <v>0</v>
      </c>
      <c r="Y487" s="601">
        <v>0</v>
      </c>
      <c r="Z487" s="601">
        <v>0</v>
      </c>
      <c r="AA487" s="601">
        <v>0</v>
      </c>
      <c r="AB487" s="601">
        <v>0</v>
      </c>
      <c r="AC487" s="601">
        <v>7654.56</v>
      </c>
      <c r="AD487" s="601">
        <v>7698.96</v>
      </c>
      <c r="AE487" s="601">
        <v>8267.2800000000007</v>
      </c>
      <c r="AF487" s="601">
        <v>7938.72</v>
      </c>
      <c r="AG487" s="601">
        <v>7894.3200000000006</v>
      </c>
      <c r="AH487" s="601">
        <v>7712.2800000000007</v>
      </c>
      <c r="AI487" s="707">
        <v>7753.3200000000006</v>
      </c>
      <c r="AJ487" s="601">
        <v>0</v>
      </c>
      <c r="AK487" s="601">
        <v>0</v>
      </c>
      <c r="AL487" s="601">
        <v>0</v>
      </c>
      <c r="AM487" s="601">
        <v>0</v>
      </c>
      <c r="AN487" s="601">
        <v>0</v>
      </c>
      <c r="AO487" s="601">
        <v>22556.800000000003</v>
      </c>
      <c r="AP487" s="601">
        <v>22535.99</v>
      </c>
      <c r="AQ487" s="601">
        <v>0</v>
      </c>
      <c r="AR487" s="601">
        <v>0</v>
      </c>
      <c r="AS487" s="601">
        <v>0</v>
      </c>
      <c r="AT487" s="601">
        <v>0</v>
      </c>
      <c r="AU487" s="601">
        <v>0</v>
      </c>
      <c r="AV487" s="602">
        <v>0</v>
      </c>
      <c r="AW487" s="602">
        <v>0</v>
      </c>
      <c r="AX487" s="602">
        <v>0</v>
      </c>
      <c r="AY487" s="602">
        <v>0</v>
      </c>
      <c r="AZ487" s="602">
        <v>0</v>
      </c>
      <c r="BA487" s="602">
        <v>0</v>
      </c>
      <c r="BB487" s="707">
        <v>0</v>
      </c>
      <c r="BC487" s="602">
        <v>0</v>
      </c>
      <c r="BD487" s="602">
        <v>0</v>
      </c>
      <c r="BE487" s="602">
        <v>0</v>
      </c>
      <c r="BF487" s="602">
        <v>0</v>
      </c>
      <c r="BG487" s="602">
        <v>0</v>
      </c>
      <c r="BH487" s="602">
        <v>0</v>
      </c>
      <c r="BI487" s="602">
        <v>0</v>
      </c>
      <c r="BJ487" s="602">
        <v>0</v>
      </c>
      <c r="BK487" s="602">
        <v>0</v>
      </c>
      <c r="BL487" s="602">
        <v>0</v>
      </c>
      <c r="BM487" s="602">
        <v>0</v>
      </c>
      <c r="BN487" s="602">
        <v>0</v>
      </c>
      <c r="BO487" s="602">
        <v>0</v>
      </c>
      <c r="BP487" s="602">
        <v>0</v>
      </c>
      <c r="BQ487" s="602">
        <v>0</v>
      </c>
      <c r="BR487" s="602">
        <v>0</v>
      </c>
      <c r="BS487" s="602">
        <v>0</v>
      </c>
      <c r="BT487" s="602">
        <v>0</v>
      </c>
      <c r="BU487" s="707">
        <v>0</v>
      </c>
      <c r="BV487" s="602">
        <v>0</v>
      </c>
      <c r="BW487" s="602">
        <v>0</v>
      </c>
      <c r="BX487" s="602">
        <v>0</v>
      </c>
      <c r="BY487" s="602">
        <v>0</v>
      </c>
      <c r="BZ487" s="602">
        <v>0</v>
      </c>
      <c r="CA487" s="602">
        <v>0</v>
      </c>
      <c r="CB487" s="602">
        <v>0</v>
      </c>
      <c r="CC487" s="602">
        <v>0</v>
      </c>
      <c r="CD487" s="602">
        <v>0</v>
      </c>
      <c r="CE487" s="602">
        <v>0</v>
      </c>
      <c r="CF487" s="602">
        <v>0</v>
      </c>
      <c r="CG487" s="602">
        <v>0</v>
      </c>
      <c r="CH487" s="602">
        <v>0</v>
      </c>
      <c r="CI487" s="602">
        <v>0</v>
      </c>
      <c r="CJ487" s="602">
        <v>0</v>
      </c>
      <c r="CK487" s="602">
        <v>0</v>
      </c>
      <c r="CL487" s="602">
        <v>0</v>
      </c>
      <c r="CM487" s="602">
        <v>0</v>
      </c>
      <c r="CN487" s="707">
        <v>0</v>
      </c>
      <c r="CO487" s="602">
        <v>0</v>
      </c>
      <c r="CP487" s="602">
        <v>0</v>
      </c>
      <c r="CQ487" s="602">
        <v>0</v>
      </c>
      <c r="CR487" s="602">
        <v>0</v>
      </c>
      <c r="CS487" s="602">
        <v>0</v>
      </c>
      <c r="CT487" s="602">
        <v>0</v>
      </c>
      <c r="CU487" s="602">
        <v>0</v>
      </c>
      <c r="CV487" s="602">
        <v>0</v>
      </c>
      <c r="CW487" s="602">
        <v>0</v>
      </c>
      <c r="CX487" s="602">
        <v>0</v>
      </c>
      <c r="CY487" s="602">
        <v>0</v>
      </c>
      <c r="CZ487" s="602">
        <v>0</v>
      </c>
    </row>
    <row r="488" spans="1:104" x14ac:dyDescent="0.25">
      <c r="A488" s="183">
        <v>105150</v>
      </c>
      <c r="B488" s="183">
        <v>676319</v>
      </c>
      <c r="C488" s="27">
        <v>1020361</v>
      </c>
      <c r="D488" s="14">
        <v>1215206826</v>
      </c>
      <c r="F488" s="27" t="s">
        <v>1293</v>
      </c>
      <c r="G488" s="12" t="s">
        <v>516</v>
      </c>
      <c r="H488" s="27" t="s">
        <v>1307</v>
      </c>
      <c r="I488" s="12" t="s">
        <v>517</v>
      </c>
      <c r="J488" s="601">
        <v>21451.95</v>
      </c>
      <c r="K488" s="601">
        <v>22030.95</v>
      </c>
      <c r="L488" s="601">
        <v>23484.240000000002</v>
      </c>
      <c r="M488" s="601">
        <v>23704.26</v>
      </c>
      <c r="N488" s="601">
        <v>23391.600000000002</v>
      </c>
      <c r="O488" s="601">
        <v>23924.280000000002</v>
      </c>
      <c r="P488" s="707">
        <v>22990.959999999999</v>
      </c>
      <c r="Q488" s="601">
        <v>0</v>
      </c>
      <c r="R488" s="601">
        <v>0</v>
      </c>
      <c r="S488" s="601">
        <v>0</v>
      </c>
      <c r="T488" s="601">
        <v>0</v>
      </c>
      <c r="U488" s="601">
        <v>0</v>
      </c>
      <c r="V488" s="601">
        <v>49386.819999999992</v>
      </c>
      <c r="W488" s="601">
        <v>38310.619999999995</v>
      </c>
      <c r="X488" s="601">
        <v>0</v>
      </c>
      <c r="Y488" s="601">
        <v>0</v>
      </c>
      <c r="Z488" s="601">
        <v>0</v>
      </c>
      <c r="AA488" s="601">
        <v>0</v>
      </c>
      <c r="AB488" s="601">
        <v>0</v>
      </c>
      <c r="AC488" s="601">
        <v>9981.9600000000009</v>
      </c>
      <c r="AD488" s="601">
        <v>10039.86</v>
      </c>
      <c r="AE488" s="601">
        <v>10780.98</v>
      </c>
      <c r="AF488" s="601">
        <v>10352.52</v>
      </c>
      <c r="AG488" s="601">
        <v>10294.619999999999</v>
      </c>
      <c r="AH488" s="601">
        <v>10057.230000000001</v>
      </c>
      <c r="AI488" s="707">
        <v>10100.969999999999</v>
      </c>
      <c r="AJ488" s="601">
        <v>0</v>
      </c>
      <c r="AK488" s="601">
        <v>0</v>
      </c>
      <c r="AL488" s="601">
        <v>0</v>
      </c>
      <c r="AM488" s="601">
        <v>0</v>
      </c>
      <c r="AN488" s="601">
        <v>0</v>
      </c>
      <c r="AO488" s="601">
        <v>22716.399999999998</v>
      </c>
      <c r="AP488" s="601">
        <v>16491.41</v>
      </c>
      <c r="AQ488" s="601">
        <v>0</v>
      </c>
      <c r="AR488" s="601">
        <v>0</v>
      </c>
      <c r="AS488" s="601">
        <v>0</v>
      </c>
      <c r="AT488" s="601">
        <v>0</v>
      </c>
      <c r="AU488" s="601">
        <v>0</v>
      </c>
      <c r="AV488" s="602">
        <v>0</v>
      </c>
      <c r="AW488" s="602">
        <v>0</v>
      </c>
      <c r="AX488" s="602">
        <v>0</v>
      </c>
      <c r="AY488" s="602">
        <v>0</v>
      </c>
      <c r="AZ488" s="602">
        <v>0</v>
      </c>
      <c r="BA488" s="602">
        <v>0</v>
      </c>
      <c r="BB488" s="707">
        <v>0</v>
      </c>
      <c r="BC488" s="602">
        <v>0</v>
      </c>
      <c r="BD488" s="602">
        <v>0</v>
      </c>
      <c r="BE488" s="602">
        <v>0</v>
      </c>
      <c r="BF488" s="602">
        <v>0</v>
      </c>
      <c r="BG488" s="602">
        <v>0</v>
      </c>
      <c r="BH488" s="602">
        <v>0</v>
      </c>
      <c r="BI488" s="602">
        <v>0</v>
      </c>
      <c r="BJ488" s="602">
        <v>0</v>
      </c>
      <c r="BK488" s="602">
        <v>0</v>
      </c>
      <c r="BL488" s="602">
        <v>0</v>
      </c>
      <c r="BM488" s="602">
        <v>0</v>
      </c>
      <c r="BN488" s="602">
        <v>0</v>
      </c>
      <c r="BO488" s="602">
        <v>0</v>
      </c>
      <c r="BP488" s="602">
        <v>0</v>
      </c>
      <c r="BQ488" s="602">
        <v>0</v>
      </c>
      <c r="BR488" s="602">
        <v>0</v>
      </c>
      <c r="BS488" s="602">
        <v>0</v>
      </c>
      <c r="BT488" s="602">
        <v>0</v>
      </c>
      <c r="BU488" s="707">
        <v>0</v>
      </c>
      <c r="BV488" s="602">
        <v>0</v>
      </c>
      <c r="BW488" s="602">
        <v>0</v>
      </c>
      <c r="BX488" s="602">
        <v>0</v>
      </c>
      <c r="BY488" s="602">
        <v>0</v>
      </c>
      <c r="BZ488" s="602">
        <v>0</v>
      </c>
      <c r="CA488" s="602">
        <v>0</v>
      </c>
      <c r="CB488" s="602">
        <v>0</v>
      </c>
      <c r="CC488" s="602">
        <v>0</v>
      </c>
      <c r="CD488" s="602">
        <v>0</v>
      </c>
      <c r="CE488" s="602">
        <v>0</v>
      </c>
      <c r="CF488" s="602">
        <v>0</v>
      </c>
      <c r="CG488" s="602">
        <v>0</v>
      </c>
      <c r="CH488" s="602">
        <v>0</v>
      </c>
      <c r="CI488" s="602">
        <v>0</v>
      </c>
      <c r="CJ488" s="602">
        <v>0</v>
      </c>
      <c r="CK488" s="602">
        <v>0</v>
      </c>
      <c r="CL488" s="602">
        <v>0</v>
      </c>
      <c r="CM488" s="602">
        <v>0</v>
      </c>
      <c r="CN488" s="707">
        <v>0</v>
      </c>
      <c r="CO488" s="602">
        <v>0</v>
      </c>
      <c r="CP488" s="602">
        <v>0</v>
      </c>
      <c r="CQ488" s="602">
        <v>0</v>
      </c>
      <c r="CR488" s="602">
        <v>0</v>
      </c>
      <c r="CS488" s="602">
        <v>0</v>
      </c>
      <c r="CT488" s="602">
        <v>0</v>
      </c>
      <c r="CU488" s="602">
        <v>0</v>
      </c>
      <c r="CV488" s="602">
        <v>0</v>
      </c>
      <c r="CW488" s="602">
        <v>0</v>
      </c>
      <c r="CX488" s="602">
        <v>0</v>
      </c>
      <c r="CY488" s="602">
        <v>0</v>
      </c>
      <c r="CZ488" s="602">
        <v>0</v>
      </c>
    </row>
    <row r="489" spans="1:104" x14ac:dyDescent="0.25">
      <c r="A489" s="12">
        <v>5039</v>
      </c>
      <c r="B489" s="183">
        <v>676321</v>
      </c>
      <c r="C489" s="27">
        <v>1026541</v>
      </c>
      <c r="D489" s="14">
        <v>1407127384</v>
      </c>
      <c r="F489" s="14" t="s">
        <v>1286</v>
      </c>
      <c r="G489" s="12" t="s">
        <v>921</v>
      </c>
      <c r="H489" s="27" t="s">
        <v>1349</v>
      </c>
      <c r="I489" s="14" t="s">
        <v>1754</v>
      </c>
      <c r="J489" s="601">
        <v>0</v>
      </c>
      <c r="K489" s="601">
        <v>0</v>
      </c>
      <c r="L489" s="601">
        <v>0</v>
      </c>
      <c r="M489" s="601">
        <v>0</v>
      </c>
      <c r="N489" s="601">
        <v>0</v>
      </c>
      <c r="O489" s="601">
        <v>0</v>
      </c>
      <c r="P489" s="707">
        <v>0</v>
      </c>
      <c r="Q489" s="601">
        <v>0</v>
      </c>
      <c r="R489" s="601">
        <v>0</v>
      </c>
      <c r="S489" s="601">
        <v>0</v>
      </c>
      <c r="T489" s="601">
        <v>0</v>
      </c>
      <c r="U489" s="601">
        <v>0</v>
      </c>
      <c r="V489" s="601">
        <v>0</v>
      </c>
      <c r="W489" s="601">
        <v>0</v>
      </c>
      <c r="X489" s="601">
        <v>0</v>
      </c>
      <c r="Y489" s="601">
        <v>0</v>
      </c>
      <c r="Z489" s="601">
        <v>0</v>
      </c>
      <c r="AA489" s="601">
        <v>0</v>
      </c>
      <c r="AB489" s="601">
        <v>0</v>
      </c>
      <c r="AC489" s="601">
        <v>0</v>
      </c>
      <c r="AD489" s="601">
        <v>0</v>
      </c>
      <c r="AE489" s="601">
        <v>0</v>
      </c>
      <c r="AF489" s="601">
        <v>0</v>
      </c>
      <c r="AG489" s="601">
        <v>0</v>
      </c>
      <c r="AH489" s="601">
        <v>0</v>
      </c>
      <c r="AI489" s="707">
        <v>0</v>
      </c>
      <c r="AJ489" s="601">
        <v>0</v>
      </c>
      <c r="AK489" s="601">
        <v>0</v>
      </c>
      <c r="AL489" s="601">
        <v>0</v>
      </c>
      <c r="AM489" s="601">
        <v>0</v>
      </c>
      <c r="AN489" s="601">
        <v>0</v>
      </c>
      <c r="AO489" s="601">
        <v>0</v>
      </c>
      <c r="AP489" s="601">
        <v>0</v>
      </c>
      <c r="AQ489" s="601">
        <v>0</v>
      </c>
      <c r="AR489" s="601">
        <v>0</v>
      </c>
      <c r="AS489" s="601">
        <v>0</v>
      </c>
      <c r="AT489" s="601">
        <v>0</v>
      </c>
      <c r="AU489" s="601">
        <v>0</v>
      </c>
      <c r="AV489" s="602">
        <v>0</v>
      </c>
      <c r="AW489" s="602">
        <v>0</v>
      </c>
      <c r="AX489" s="602">
        <v>0</v>
      </c>
      <c r="AY489" s="602">
        <v>0</v>
      </c>
      <c r="AZ489" s="602">
        <v>0</v>
      </c>
      <c r="BA489" s="602">
        <v>0</v>
      </c>
      <c r="BB489" s="707">
        <v>0</v>
      </c>
      <c r="BC489" s="602">
        <v>0</v>
      </c>
      <c r="BD489" s="602">
        <v>0</v>
      </c>
      <c r="BE489" s="602">
        <v>0</v>
      </c>
      <c r="BF489" s="602">
        <v>0</v>
      </c>
      <c r="BG489" s="602">
        <v>0</v>
      </c>
      <c r="BH489" s="602">
        <v>0</v>
      </c>
      <c r="BI489" s="602">
        <v>0</v>
      </c>
      <c r="BJ489" s="602">
        <v>0</v>
      </c>
      <c r="BK489" s="602">
        <v>0</v>
      </c>
      <c r="BL489" s="602">
        <v>0</v>
      </c>
      <c r="BM489" s="602">
        <v>0</v>
      </c>
      <c r="BN489" s="602">
        <v>0</v>
      </c>
      <c r="BO489" s="602">
        <v>25803</v>
      </c>
      <c r="BP489" s="602">
        <v>21493.35</v>
      </c>
      <c r="BQ489" s="602">
        <v>29755.8</v>
      </c>
      <c r="BR489" s="602">
        <v>30442.05</v>
      </c>
      <c r="BS489" s="602">
        <v>25803</v>
      </c>
      <c r="BT489" s="602">
        <v>27944.1</v>
      </c>
      <c r="BU489" s="707">
        <v>27630.9</v>
      </c>
      <c r="BV489" s="602">
        <v>0</v>
      </c>
      <c r="BW489" s="602">
        <v>0</v>
      </c>
      <c r="BX489" s="602">
        <v>0</v>
      </c>
      <c r="BY489" s="602">
        <v>0</v>
      </c>
      <c r="BZ489" s="602">
        <v>0</v>
      </c>
      <c r="CA489" s="602">
        <v>56785.61</v>
      </c>
      <c r="CB489" s="602">
        <v>62353.41</v>
      </c>
      <c r="CC489" s="602">
        <v>0</v>
      </c>
      <c r="CD489" s="602">
        <v>0</v>
      </c>
      <c r="CE489" s="602">
        <v>0</v>
      </c>
      <c r="CF489" s="602">
        <v>0</v>
      </c>
      <c r="CG489" s="602">
        <v>0</v>
      </c>
      <c r="CH489" s="602">
        <v>28795.05</v>
      </c>
      <c r="CI489" s="602">
        <v>23771.7</v>
      </c>
      <c r="CJ489" s="602">
        <v>32198.85</v>
      </c>
      <c r="CK489" s="602">
        <v>33187.049999999996</v>
      </c>
      <c r="CL489" s="602">
        <v>31375.35</v>
      </c>
      <c r="CM489" s="602">
        <v>30798.899999999998</v>
      </c>
      <c r="CN489" s="707">
        <v>29123.98</v>
      </c>
      <c r="CO489" s="602">
        <v>0</v>
      </c>
      <c r="CP489" s="602">
        <v>0</v>
      </c>
      <c r="CQ489" s="602">
        <v>0</v>
      </c>
      <c r="CR489" s="602">
        <v>0</v>
      </c>
      <c r="CS489" s="602">
        <v>0</v>
      </c>
      <c r="CT489" s="602">
        <v>62470.240000000005</v>
      </c>
      <c r="CU489" s="602">
        <v>70626.069999999992</v>
      </c>
      <c r="CV489" s="602">
        <v>0</v>
      </c>
      <c r="CW489" s="602">
        <v>0</v>
      </c>
      <c r="CX489" s="602">
        <v>0</v>
      </c>
      <c r="CY489" s="602">
        <v>0</v>
      </c>
      <c r="CZ489" s="602">
        <v>0</v>
      </c>
    </row>
    <row r="490" spans="1:104" x14ac:dyDescent="0.25">
      <c r="A490" s="183">
        <v>105314</v>
      </c>
      <c r="B490" s="183">
        <v>676323</v>
      </c>
      <c r="C490" s="27">
        <v>1026584</v>
      </c>
      <c r="D490" s="14">
        <v>1669860425</v>
      </c>
      <c r="F490" s="27" t="s">
        <v>1279</v>
      </c>
      <c r="G490" s="12" t="s">
        <v>524</v>
      </c>
      <c r="H490" s="27" t="s">
        <v>1379</v>
      </c>
      <c r="I490" s="12" t="s">
        <v>525</v>
      </c>
      <c r="J490" s="601">
        <v>1602.0800000000002</v>
      </c>
      <c r="K490" s="601">
        <v>1568.7600000000002</v>
      </c>
      <c r="L490" s="601">
        <v>1769.3600000000001</v>
      </c>
      <c r="M490" s="601">
        <v>1821.72</v>
      </c>
      <c r="N490" s="601">
        <v>1723.8</v>
      </c>
      <c r="O490" s="601">
        <v>1779.56</v>
      </c>
      <c r="P490" s="707">
        <v>1693.88</v>
      </c>
      <c r="Q490" s="601">
        <v>0</v>
      </c>
      <c r="R490" s="601">
        <v>0</v>
      </c>
      <c r="S490" s="601">
        <v>0</v>
      </c>
      <c r="T490" s="601">
        <v>0</v>
      </c>
      <c r="U490" s="601">
        <v>0</v>
      </c>
      <c r="V490" s="601">
        <v>5012.8499999999995</v>
      </c>
      <c r="W490" s="601">
        <v>5403.3900000000012</v>
      </c>
      <c r="X490" s="601">
        <v>0</v>
      </c>
      <c r="Y490" s="601">
        <v>0</v>
      </c>
      <c r="Z490" s="601">
        <v>0</v>
      </c>
      <c r="AA490" s="601">
        <v>0</v>
      </c>
      <c r="AB490" s="601">
        <v>0</v>
      </c>
      <c r="AC490" s="601">
        <v>0</v>
      </c>
      <c r="AD490" s="601">
        <v>0</v>
      </c>
      <c r="AE490" s="601">
        <v>0</v>
      </c>
      <c r="AF490" s="601">
        <v>0</v>
      </c>
      <c r="AG490" s="601">
        <v>0</v>
      </c>
      <c r="AH490" s="601">
        <v>0</v>
      </c>
      <c r="AI490" s="707">
        <v>0</v>
      </c>
      <c r="AJ490" s="601">
        <v>0</v>
      </c>
      <c r="AK490" s="601">
        <v>0</v>
      </c>
      <c r="AL490" s="601">
        <v>0</v>
      </c>
      <c r="AM490" s="601">
        <v>0</v>
      </c>
      <c r="AN490" s="601">
        <v>0</v>
      </c>
      <c r="AO490" s="601">
        <v>0</v>
      </c>
      <c r="AP490" s="601">
        <v>0</v>
      </c>
      <c r="AQ490" s="601">
        <v>0</v>
      </c>
      <c r="AR490" s="601">
        <v>0</v>
      </c>
      <c r="AS490" s="601">
        <v>0</v>
      </c>
      <c r="AT490" s="601">
        <v>0</v>
      </c>
      <c r="AU490" s="601">
        <v>0</v>
      </c>
      <c r="AV490" s="602">
        <v>1026.1200000000001</v>
      </c>
      <c r="AW490" s="602">
        <v>991.44</v>
      </c>
      <c r="AX490" s="602">
        <v>1126.76</v>
      </c>
      <c r="AY490" s="602">
        <v>1135.6000000000001</v>
      </c>
      <c r="AZ490" s="602">
        <v>1090.04</v>
      </c>
      <c r="BA490" s="602">
        <v>1042.44</v>
      </c>
      <c r="BB490" s="707">
        <v>1041.08</v>
      </c>
      <c r="BC490" s="602">
        <v>0</v>
      </c>
      <c r="BD490" s="602">
        <v>0</v>
      </c>
      <c r="BE490" s="602">
        <v>0</v>
      </c>
      <c r="BF490" s="602">
        <v>0</v>
      </c>
      <c r="BG490" s="602">
        <v>0</v>
      </c>
      <c r="BH490" s="602">
        <v>3190.56</v>
      </c>
      <c r="BI490" s="602">
        <v>3316.14</v>
      </c>
      <c r="BJ490" s="602">
        <v>0</v>
      </c>
      <c r="BK490" s="602">
        <v>0</v>
      </c>
      <c r="BL490" s="602">
        <v>0</v>
      </c>
      <c r="BM490" s="602">
        <v>0</v>
      </c>
      <c r="BN490" s="602">
        <v>0</v>
      </c>
      <c r="BO490" s="602">
        <v>0</v>
      </c>
      <c r="BP490" s="602">
        <v>0</v>
      </c>
      <c r="BQ490" s="602">
        <v>0</v>
      </c>
      <c r="BR490" s="602">
        <v>0</v>
      </c>
      <c r="BS490" s="602">
        <v>0</v>
      </c>
      <c r="BT490" s="602">
        <v>0</v>
      </c>
      <c r="BU490" s="707">
        <v>0</v>
      </c>
      <c r="BV490" s="602">
        <v>0</v>
      </c>
      <c r="BW490" s="602">
        <v>0</v>
      </c>
      <c r="BX490" s="602">
        <v>0</v>
      </c>
      <c r="BY490" s="602">
        <v>0</v>
      </c>
      <c r="BZ490" s="602">
        <v>0</v>
      </c>
      <c r="CA490" s="602">
        <v>0</v>
      </c>
      <c r="CB490" s="602">
        <v>0</v>
      </c>
      <c r="CC490" s="602">
        <v>0</v>
      </c>
      <c r="CD490" s="602">
        <v>0</v>
      </c>
      <c r="CE490" s="602">
        <v>0</v>
      </c>
      <c r="CF490" s="602">
        <v>0</v>
      </c>
      <c r="CG490" s="602">
        <v>0</v>
      </c>
      <c r="CH490" s="602">
        <v>2241.2800000000002</v>
      </c>
      <c r="CI490" s="602">
        <v>2290.2400000000002</v>
      </c>
      <c r="CJ490" s="602">
        <v>2584.6799999999998</v>
      </c>
      <c r="CK490" s="602">
        <v>2598.9600000000005</v>
      </c>
      <c r="CL490" s="602">
        <v>2560.2000000000003</v>
      </c>
      <c r="CM490" s="602">
        <v>2555.4400000000005</v>
      </c>
      <c r="CN490" s="707">
        <v>2499.6800000000003</v>
      </c>
      <c r="CO490" s="602">
        <v>0</v>
      </c>
      <c r="CP490" s="602">
        <v>0</v>
      </c>
      <c r="CQ490" s="602">
        <v>0</v>
      </c>
      <c r="CR490" s="602">
        <v>0</v>
      </c>
      <c r="CS490" s="602">
        <v>0</v>
      </c>
      <c r="CT490" s="602">
        <v>7220.8499999999995</v>
      </c>
      <c r="CU490" s="602">
        <v>7828.0499999999993</v>
      </c>
      <c r="CV490" s="602">
        <v>0</v>
      </c>
      <c r="CW490" s="602">
        <v>0</v>
      </c>
      <c r="CX490" s="602">
        <v>0</v>
      </c>
      <c r="CY490" s="602">
        <v>0</v>
      </c>
      <c r="CZ490" s="602">
        <v>0</v>
      </c>
    </row>
    <row r="491" spans="1:104" x14ac:dyDescent="0.25">
      <c r="A491" s="183">
        <v>105263</v>
      </c>
      <c r="B491" s="183">
        <v>676326</v>
      </c>
      <c r="C491" s="27">
        <v>1025812</v>
      </c>
      <c r="D491" s="14">
        <v>1821414087</v>
      </c>
      <c r="F491" s="27" t="s">
        <v>1298</v>
      </c>
      <c r="G491" s="12" t="s">
        <v>522</v>
      </c>
      <c r="H491" s="27" t="s">
        <v>1302</v>
      </c>
      <c r="I491" s="12" t="s">
        <v>523</v>
      </c>
      <c r="J491" s="601">
        <v>0</v>
      </c>
      <c r="K491" s="601">
        <v>0</v>
      </c>
      <c r="L491" s="601">
        <v>0</v>
      </c>
      <c r="M491" s="601">
        <v>0</v>
      </c>
      <c r="N491" s="601">
        <v>0</v>
      </c>
      <c r="O491" s="601">
        <v>0</v>
      </c>
      <c r="P491" s="707">
        <v>0</v>
      </c>
      <c r="Q491" s="601">
        <v>0</v>
      </c>
      <c r="R491" s="601">
        <v>0</v>
      </c>
      <c r="S491" s="601">
        <v>0</v>
      </c>
      <c r="T491" s="601">
        <v>0</v>
      </c>
      <c r="U491" s="601">
        <v>0</v>
      </c>
      <c r="V491" s="601">
        <v>0</v>
      </c>
      <c r="W491" s="601">
        <v>0</v>
      </c>
      <c r="X491" s="601">
        <v>0</v>
      </c>
      <c r="Y491" s="601">
        <v>0</v>
      </c>
      <c r="Z491" s="601">
        <v>0</v>
      </c>
      <c r="AA491" s="601">
        <v>0</v>
      </c>
      <c r="AB491" s="601">
        <v>0</v>
      </c>
      <c r="AC491" s="601">
        <v>0</v>
      </c>
      <c r="AD491" s="601">
        <v>0</v>
      </c>
      <c r="AE491" s="601">
        <v>0</v>
      </c>
      <c r="AF491" s="601">
        <v>0</v>
      </c>
      <c r="AG491" s="601">
        <v>0</v>
      </c>
      <c r="AH491" s="601">
        <v>0</v>
      </c>
      <c r="AI491" s="707">
        <v>0</v>
      </c>
      <c r="AJ491" s="601">
        <v>0</v>
      </c>
      <c r="AK491" s="601">
        <v>0</v>
      </c>
      <c r="AL491" s="601">
        <v>0</v>
      </c>
      <c r="AM491" s="601">
        <v>0</v>
      </c>
      <c r="AN491" s="601">
        <v>0</v>
      </c>
      <c r="AO491" s="601">
        <v>0</v>
      </c>
      <c r="AP491" s="601">
        <v>0</v>
      </c>
      <c r="AQ491" s="601">
        <v>0</v>
      </c>
      <c r="AR491" s="601">
        <v>0</v>
      </c>
      <c r="AS491" s="601">
        <v>0</v>
      </c>
      <c r="AT491" s="601">
        <v>0</v>
      </c>
      <c r="AU491" s="601">
        <v>0</v>
      </c>
      <c r="AV491" s="602">
        <v>18456.34</v>
      </c>
      <c r="AW491" s="602">
        <v>19112.949999999997</v>
      </c>
      <c r="AX491" s="602">
        <v>20746.84</v>
      </c>
      <c r="AY491" s="602">
        <v>20823.189999999999</v>
      </c>
      <c r="AZ491" s="602">
        <v>20482.16</v>
      </c>
      <c r="BA491" s="602">
        <v>19937.53</v>
      </c>
      <c r="BB491" s="707">
        <v>20620.79</v>
      </c>
      <c r="BC491" s="602">
        <v>0</v>
      </c>
      <c r="BD491" s="602">
        <v>0</v>
      </c>
      <c r="BE491" s="602">
        <v>0</v>
      </c>
      <c r="BF491" s="602">
        <v>0</v>
      </c>
      <c r="BG491" s="602">
        <v>0</v>
      </c>
      <c r="BH491" s="602">
        <v>55451.880000000005</v>
      </c>
      <c r="BI491" s="602">
        <v>33965.660000000003</v>
      </c>
      <c r="BJ491" s="602">
        <v>0</v>
      </c>
      <c r="BK491" s="602">
        <v>0</v>
      </c>
      <c r="BL491" s="602">
        <v>0</v>
      </c>
      <c r="BM491" s="602">
        <v>0</v>
      </c>
      <c r="BN491" s="602">
        <v>0</v>
      </c>
      <c r="BO491" s="602">
        <v>11457.59</v>
      </c>
      <c r="BP491" s="602">
        <v>11584.84</v>
      </c>
      <c r="BQ491" s="602">
        <v>13132.199999999999</v>
      </c>
      <c r="BR491" s="602">
        <v>12994.77</v>
      </c>
      <c r="BS491" s="602">
        <v>12730.09</v>
      </c>
      <c r="BT491" s="602">
        <v>12200.73</v>
      </c>
      <c r="BU491" s="707">
        <v>12342</v>
      </c>
      <c r="BV491" s="602">
        <v>0</v>
      </c>
      <c r="BW491" s="602">
        <v>0</v>
      </c>
      <c r="BX491" s="602">
        <v>0</v>
      </c>
      <c r="BY491" s="602">
        <v>0</v>
      </c>
      <c r="BZ491" s="602">
        <v>0</v>
      </c>
      <c r="CA491" s="602">
        <v>34397.879999999997</v>
      </c>
      <c r="CB491" s="602">
        <v>20997.35</v>
      </c>
      <c r="CC491" s="602">
        <v>0</v>
      </c>
      <c r="CD491" s="602">
        <v>0</v>
      </c>
      <c r="CE491" s="602">
        <v>0</v>
      </c>
      <c r="CF491" s="602">
        <v>0</v>
      </c>
      <c r="CG491" s="602">
        <v>0</v>
      </c>
      <c r="CH491" s="602">
        <v>0</v>
      </c>
      <c r="CI491" s="602">
        <v>0</v>
      </c>
      <c r="CJ491" s="602">
        <v>0</v>
      </c>
      <c r="CK491" s="602">
        <v>0</v>
      </c>
      <c r="CL491" s="602">
        <v>0</v>
      </c>
      <c r="CM491" s="602">
        <v>0</v>
      </c>
      <c r="CN491" s="707">
        <v>0</v>
      </c>
      <c r="CO491" s="602">
        <v>0</v>
      </c>
      <c r="CP491" s="602">
        <v>0</v>
      </c>
      <c r="CQ491" s="602">
        <v>0</v>
      </c>
      <c r="CR491" s="602">
        <v>0</v>
      </c>
      <c r="CS491" s="602">
        <v>0</v>
      </c>
      <c r="CT491" s="602">
        <v>0</v>
      </c>
      <c r="CU491" s="602">
        <v>0</v>
      </c>
      <c r="CV491" s="602">
        <v>0</v>
      </c>
      <c r="CW491" s="602">
        <v>0</v>
      </c>
      <c r="CX491" s="602">
        <v>0</v>
      </c>
      <c r="CY491" s="602">
        <v>0</v>
      </c>
      <c r="CZ491" s="602">
        <v>0</v>
      </c>
    </row>
    <row r="492" spans="1:104" x14ac:dyDescent="0.25">
      <c r="A492" s="183">
        <v>105330</v>
      </c>
      <c r="B492" s="183">
        <v>676328</v>
      </c>
      <c r="C492" s="27">
        <v>1026558</v>
      </c>
      <c r="D492" s="14">
        <v>1194123901</v>
      </c>
      <c r="F492" s="27" t="s">
        <v>1267</v>
      </c>
      <c r="G492" s="12" t="s">
        <v>526</v>
      </c>
      <c r="H492" s="27" t="s">
        <v>526</v>
      </c>
      <c r="I492" s="12" t="s">
        <v>527</v>
      </c>
      <c r="J492" s="601">
        <v>4407</v>
      </c>
      <c r="K492" s="601">
        <v>4560.6799999999994</v>
      </c>
      <c r="L492" s="601">
        <v>4538.08</v>
      </c>
      <c r="M492" s="601">
        <v>4578.76</v>
      </c>
      <c r="N492" s="601">
        <v>4804.7599999999993</v>
      </c>
      <c r="O492" s="601">
        <v>4506.4399999999996</v>
      </c>
      <c r="P492" s="707">
        <v>4171.76</v>
      </c>
      <c r="Q492" s="601">
        <v>0</v>
      </c>
      <c r="R492" s="601">
        <v>0</v>
      </c>
      <c r="S492" s="601">
        <v>0</v>
      </c>
      <c r="T492" s="601">
        <v>0</v>
      </c>
      <c r="U492" s="601">
        <v>0</v>
      </c>
      <c r="V492" s="601">
        <v>10965.960000000001</v>
      </c>
      <c r="W492" s="601">
        <v>13151.189999999999</v>
      </c>
      <c r="X492" s="601">
        <v>0</v>
      </c>
      <c r="Y492" s="601">
        <v>0</v>
      </c>
      <c r="Z492" s="601">
        <v>0</v>
      </c>
      <c r="AA492" s="601">
        <v>0</v>
      </c>
      <c r="AB492" s="601">
        <v>0</v>
      </c>
      <c r="AC492" s="601">
        <v>0</v>
      </c>
      <c r="AD492" s="601">
        <v>0</v>
      </c>
      <c r="AE492" s="601">
        <v>0</v>
      </c>
      <c r="AF492" s="601">
        <v>0</v>
      </c>
      <c r="AG492" s="601">
        <v>0</v>
      </c>
      <c r="AH492" s="601">
        <v>0</v>
      </c>
      <c r="AI492" s="707">
        <v>0</v>
      </c>
      <c r="AJ492" s="601">
        <v>0</v>
      </c>
      <c r="AK492" s="601">
        <v>0</v>
      </c>
      <c r="AL492" s="601">
        <v>0</v>
      </c>
      <c r="AM492" s="601">
        <v>0</v>
      </c>
      <c r="AN492" s="601">
        <v>0</v>
      </c>
      <c r="AO492" s="601">
        <v>0</v>
      </c>
      <c r="AP492" s="601">
        <v>0</v>
      </c>
      <c r="AQ492" s="601">
        <v>0</v>
      </c>
      <c r="AR492" s="601">
        <v>0</v>
      </c>
      <c r="AS492" s="601">
        <v>0</v>
      </c>
      <c r="AT492" s="601">
        <v>0</v>
      </c>
      <c r="AU492" s="601">
        <v>0</v>
      </c>
      <c r="AV492" s="602">
        <v>5848.8799999999992</v>
      </c>
      <c r="AW492" s="602">
        <v>5948.32</v>
      </c>
      <c r="AX492" s="602">
        <v>6210.48</v>
      </c>
      <c r="AY492" s="602">
        <v>6373.1999999999989</v>
      </c>
      <c r="AZ492" s="602">
        <v>6300.8799999999992</v>
      </c>
      <c r="BA492" s="602">
        <v>6029.6799999999994</v>
      </c>
      <c r="BB492" s="707">
        <v>5946.24</v>
      </c>
      <c r="BC492" s="602">
        <v>0</v>
      </c>
      <c r="BD492" s="602">
        <v>0</v>
      </c>
      <c r="BE492" s="602">
        <v>0</v>
      </c>
      <c r="BF492" s="602">
        <v>0</v>
      </c>
      <c r="BG492" s="602">
        <v>0</v>
      </c>
      <c r="BH492" s="602">
        <v>14621.279999999999</v>
      </c>
      <c r="BI492" s="602">
        <v>17736.86</v>
      </c>
      <c r="BJ492" s="602">
        <v>0</v>
      </c>
      <c r="BK492" s="602">
        <v>0</v>
      </c>
      <c r="BL492" s="602">
        <v>0</v>
      </c>
      <c r="BM492" s="602">
        <v>0</v>
      </c>
      <c r="BN492" s="602">
        <v>0</v>
      </c>
      <c r="BO492" s="602">
        <v>8343.92</v>
      </c>
      <c r="BP492" s="602">
        <v>8832.0799999999981</v>
      </c>
      <c r="BQ492" s="602">
        <v>9600.48</v>
      </c>
      <c r="BR492" s="602">
        <v>9916.8799999999974</v>
      </c>
      <c r="BS492" s="602">
        <v>9369.9599999999991</v>
      </c>
      <c r="BT492" s="602">
        <v>9817.4399999999987</v>
      </c>
      <c r="BU492" s="707">
        <v>9526.6</v>
      </c>
      <c r="BV492" s="602">
        <v>0</v>
      </c>
      <c r="BW492" s="602">
        <v>0</v>
      </c>
      <c r="BX492" s="602">
        <v>0</v>
      </c>
      <c r="BY492" s="602">
        <v>0</v>
      </c>
      <c r="BZ492" s="602">
        <v>0</v>
      </c>
      <c r="CA492" s="602">
        <v>21741.079999999998</v>
      </c>
      <c r="CB492" s="602">
        <v>27561.370000000003</v>
      </c>
      <c r="CC492" s="602">
        <v>0</v>
      </c>
      <c r="CD492" s="602">
        <v>0</v>
      </c>
      <c r="CE492" s="602">
        <v>0</v>
      </c>
      <c r="CF492" s="602">
        <v>0</v>
      </c>
      <c r="CG492" s="602">
        <v>0</v>
      </c>
      <c r="CH492" s="602">
        <v>0</v>
      </c>
      <c r="CI492" s="602">
        <v>0</v>
      </c>
      <c r="CJ492" s="602">
        <v>0</v>
      </c>
      <c r="CK492" s="602">
        <v>0</v>
      </c>
      <c r="CL492" s="602">
        <v>0</v>
      </c>
      <c r="CM492" s="602">
        <v>0</v>
      </c>
      <c r="CN492" s="707">
        <v>0</v>
      </c>
      <c r="CO492" s="602">
        <v>0</v>
      </c>
      <c r="CP492" s="602">
        <v>0</v>
      </c>
      <c r="CQ492" s="602">
        <v>0</v>
      </c>
      <c r="CR492" s="602">
        <v>0</v>
      </c>
      <c r="CS492" s="602">
        <v>0</v>
      </c>
      <c r="CT492" s="602">
        <v>0</v>
      </c>
      <c r="CU492" s="602">
        <v>0</v>
      </c>
      <c r="CV492" s="602">
        <v>0</v>
      </c>
      <c r="CW492" s="602">
        <v>0</v>
      </c>
      <c r="CX492" s="602">
        <v>0</v>
      </c>
      <c r="CY492" s="602">
        <v>0</v>
      </c>
      <c r="CZ492" s="602">
        <v>0</v>
      </c>
    </row>
    <row r="493" spans="1:104" x14ac:dyDescent="0.25">
      <c r="A493" s="183">
        <v>105428</v>
      </c>
      <c r="B493" s="183">
        <v>676337</v>
      </c>
      <c r="C493" s="27">
        <v>1026717</v>
      </c>
      <c r="D493" s="14">
        <v>1396098091</v>
      </c>
      <c r="F493" s="27" t="s">
        <v>1279</v>
      </c>
      <c r="G493" s="12" t="s">
        <v>528</v>
      </c>
      <c r="H493" s="27" t="s">
        <v>1391</v>
      </c>
      <c r="I493" s="12" t="s">
        <v>529</v>
      </c>
      <c r="J493" s="601">
        <v>16185.72</v>
      </c>
      <c r="K493" s="601">
        <v>15849.09</v>
      </c>
      <c r="L493" s="601">
        <v>17875.739999999998</v>
      </c>
      <c r="M493" s="601">
        <v>18404.73</v>
      </c>
      <c r="N493" s="601">
        <v>17415.45</v>
      </c>
      <c r="O493" s="601">
        <v>17978.79</v>
      </c>
      <c r="P493" s="707">
        <v>17090.66</v>
      </c>
      <c r="Q493" s="601">
        <v>0</v>
      </c>
      <c r="R493" s="601">
        <v>0</v>
      </c>
      <c r="S493" s="601">
        <v>0</v>
      </c>
      <c r="T493" s="601">
        <v>0</v>
      </c>
      <c r="U493" s="601">
        <v>0</v>
      </c>
      <c r="V493" s="601">
        <v>36906.200000000004</v>
      </c>
      <c r="W493" s="601">
        <v>40001.29</v>
      </c>
      <c r="X493" s="601">
        <v>0</v>
      </c>
      <c r="Y493" s="601">
        <v>0</v>
      </c>
      <c r="Z493" s="601">
        <v>0</v>
      </c>
      <c r="AA493" s="601">
        <v>0</v>
      </c>
      <c r="AB493" s="601">
        <v>0</v>
      </c>
      <c r="AC493" s="601">
        <v>0</v>
      </c>
      <c r="AD493" s="601">
        <v>0</v>
      </c>
      <c r="AE493" s="601">
        <v>0</v>
      </c>
      <c r="AF493" s="601">
        <v>0</v>
      </c>
      <c r="AG493" s="601">
        <v>0</v>
      </c>
      <c r="AH493" s="601">
        <v>0</v>
      </c>
      <c r="AI493" s="707">
        <v>0</v>
      </c>
      <c r="AJ493" s="601">
        <v>0</v>
      </c>
      <c r="AK493" s="601">
        <v>0</v>
      </c>
      <c r="AL493" s="601">
        <v>0</v>
      </c>
      <c r="AM493" s="601">
        <v>0</v>
      </c>
      <c r="AN493" s="601">
        <v>0</v>
      </c>
      <c r="AO493" s="601">
        <v>0</v>
      </c>
      <c r="AP493" s="601">
        <v>0</v>
      </c>
      <c r="AQ493" s="601">
        <v>0</v>
      </c>
      <c r="AR493" s="601">
        <v>0</v>
      </c>
      <c r="AS493" s="601">
        <v>0</v>
      </c>
      <c r="AT493" s="601">
        <v>0</v>
      </c>
      <c r="AU493" s="601">
        <v>0</v>
      </c>
      <c r="AV493" s="602">
        <v>10366.83</v>
      </c>
      <c r="AW493" s="602">
        <v>10016.460000000001</v>
      </c>
      <c r="AX493" s="602">
        <v>11383.59</v>
      </c>
      <c r="AY493" s="602">
        <v>11472.900000000001</v>
      </c>
      <c r="AZ493" s="602">
        <v>11012.61</v>
      </c>
      <c r="BA493" s="602">
        <v>10531.71</v>
      </c>
      <c r="BB493" s="707">
        <v>10503.77</v>
      </c>
      <c r="BC493" s="602">
        <v>0</v>
      </c>
      <c r="BD493" s="602">
        <v>0</v>
      </c>
      <c r="BE493" s="602">
        <v>0</v>
      </c>
      <c r="BF493" s="602">
        <v>0</v>
      </c>
      <c r="BG493" s="602">
        <v>0</v>
      </c>
      <c r="BH493" s="602">
        <v>23489.919999999998</v>
      </c>
      <c r="BI493" s="602">
        <v>24551.07</v>
      </c>
      <c r="BJ493" s="602">
        <v>0</v>
      </c>
      <c r="BK493" s="602">
        <v>0</v>
      </c>
      <c r="BL493" s="602">
        <v>0</v>
      </c>
      <c r="BM493" s="602">
        <v>0</v>
      </c>
      <c r="BN493" s="602">
        <v>0</v>
      </c>
      <c r="BO493" s="602">
        <v>0</v>
      </c>
      <c r="BP493" s="602">
        <v>0</v>
      </c>
      <c r="BQ493" s="602">
        <v>0</v>
      </c>
      <c r="BR493" s="602">
        <v>0</v>
      </c>
      <c r="BS493" s="602">
        <v>0</v>
      </c>
      <c r="BT493" s="602">
        <v>0</v>
      </c>
      <c r="BU493" s="707">
        <v>0</v>
      </c>
      <c r="BV493" s="602">
        <v>0</v>
      </c>
      <c r="BW493" s="602">
        <v>0</v>
      </c>
      <c r="BX493" s="602">
        <v>0</v>
      </c>
      <c r="BY493" s="602">
        <v>0</v>
      </c>
      <c r="BZ493" s="602">
        <v>0</v>
      </c>
      <c r="CA493" s="602">
        <v>0</v>
      </c>
      <c r="CB493" s="602">
        <v>0</v>
      </c>
      <c r="CC493" s="602">
        <v>0</v>
      </c>
      <c r="CD493" s="602">
        <v>0</v>
      </c>
      <c r="CE493" s="602">
        <v>0</v>
      </c>
      <c r="CF493" s="602">
        <v>0</v>
      </c>
      <c r="CG493" s="602">
        <v>0</v>
      </c>
      <c r="CH493" s="602">
        <v>22643.52</v>
      </c>
      <c r="CI493" s="602">
        <v>23138.16</v>
      </c>
      <c r="CJ493" s="602">
        <v>26112.87</v>
      </c>
      <c r="CK493" s="602">
        <v>26257.140000000003</v>
      </c>
      <c r="CL493" s="602">
        <v>25865.55</v>
      </c>
      <c r="CM493" s="602">
        <v>25817.460000000003</v>
      </c>
      <c r="CN493" s="707">
        <v>25221.040000000001</v>
      </c>
      <c r="CO493" s="602">
        <v>0</v>
      </c>
      <c r="CP493" s="602">
        <v>0</v>
      </c>
      <c r="CQ493" s="602">
        <v>0</v>
      </c>
      <c r="CR493" s="602">
        <v>0</v>
      </c>
      <c r="CS493" s="602">
        <v>0</v>
      </c>
      <c r="CT493" s="602">
        <v>53162.2</v>
      </c>
      <c r="CU493" s="602">
        <v>57950.75</v>
      </c>
      <c r="CV493" s="602">
        <v>0</v>
      </c>
      <c r="CW493" s="602">
        <v>0</v>
      </c>
      <c r="CX493" s="602">
        <v>0</v>
      </c>
      <c r="CY493" s="602">
        <v>0</v>
      </c>
      <c r="CZ493" s="602">
        <v>0</v>
      </c>
    </row>
    <row r="494" spans="1:104" x14ac:dyDescent="0.25">
      <c r="A494" s="183">
        <v>4079</v>
      </c>
      <c r="B494" s="183">
        <v>676338</v>
      </c>
      <c r="C494" s="27">
        <v>407904</v>
      </c>
      <c r="D494" s="14">
        <v>1205841160</v>
      </c>
      <c r="F494" s="27" t="s">
        <v>1258</v>
      </c>
      <c r="G494" s="12" t="s">
        <v>168</v>
      </c>
      <c r="H494" s="27" t="s">
        <v>2164</v>
      </c>
      <c r="I494" s="12" t="s">
        <v>169</v>
      </c>
      <c r="J494" s="601">
        <v>10102.199999999999</v>
      </c>
      <c r="K494" s="601">
        <v>10463.799999999997</v>
      </c>
      <c r="L494" s="601">
        <v>10956.479999999998</v>
      </c>
      <c r="M494" s="601">
        <v>10662.679999999998</v>
      </c>
      <c r="N494" s="601">
        <v>10576.8</v>
      </c>
      <c r="O494" s="601">
        <v>10563.24</v>
      </c>
      <c r="P494" s="707">
        <v>10555.630000000001</v>
      </c>
      <c r="Q494" s="601">
        <v>0</v>
      </c>
      <c r="R494" s="601">
        <v>0</v>
      </c>
      <c r="S494" s="601">
        <v>0</v>
      </c>
      <c r="T494" s="601">
        <v>0</v>
      </c>
      <c r="U494" s="601">
        <v>0</v>
      </c>
      <c r="V494" s="601">
        <v>23293.16</v>
      </c>
      <c r="W494" s="601">
        <v>30094.300000000003</v>
      </c>
      <c r="X494" s="601">
        <v>0</v>
      </c>
      <c r="Y494" s="601">
        <v>0</v>
      </c>
      <c r="Z494" s="601">
        <v>0</v>
      </c>
      <c r="AA494" s="601">
        <v>0</v>
      </c>
      <c r="AB494" s="601">
        <v>0</v>
      </c>
      <c r="AC494" s="601">
        <v>0</v>
      </c>
      <c r="AD494" s="601">
        <v>0</v>
      </c>
      <c r="AE494" s="601">
        <v>0</v>
      </c>
      <c r="AF494" s="601">
        <v>0</v>
      </c>
      <c r="AG494" s="601">
        <v>0</v>
      </c>
      <c r="AH494" s="601">
        <v>0</v>
      </c>
      <c r="AI494" s="707">
        <v>0</v>
      </c>
      <c r="AJ494" s="601">
        <v>0</v>
      </c>
      <c r="AK494" s="601">
        <v>0</v>
      </c>
      <c r="AL494" s="601">
        <v>0</v>
      </c>
      <c r="AM494" s="601">
        <v>0</v>
      </c>
      <c r="AN494" s="601">
        <v>0</v>
      </c>
      <c r="AO494" s="601">
        <v>0</v>
      </c>
      <c r="AP494" s="601">
        <v>0</v>
      </c>
      <c r="AQ494" s="601">
        <v>0</v>
      </c>
      <c r="AR494" s="601">
        <v>0</v>
      </c>
      <c r="AS494" s="601">
        <v>0</v>
      </c>
      <c r="AT494" s="601">
        <v>0</v>
      </c>
      <c r="AU494" s="601">
        <v>0</v>
      </c>
      <c r="AV494" s="602">
        <v>0</v>
      </c>
      <c r="AW494" s="602">
        <v>0</v>
      </c>
      <c r="AX494" s="602">
        <v>0</v>
      </c>
      <c r="AY494" s="602">
        <v>0</v>
      </c>
      <c r="AZ494" s="602">
        <v>0</v>
      </c>
      <c r="BA494" s="602">
        <v>0</v>
      </c>
      <c r="BB494" s="707">
        <v>0</v>
      </c>
      <c r="BC494" s="602">
        <v>0</v>
      </c>
      <c r="BD494" s="602">
        <v>0</v>
      </c>
      <c r="BE494" s="602">
        <v>0</v>
      </c>
      <c r="BF494" s="602">
        <v>0</v>
      </c>
      <c r="BG494" s="602">
        <v>0</v>
      </c>
      <c r="BH494" s="602">
        <v>0</v>
      </c>
      <c r="BI494" s="602">
        <v>0</v>
      </c>
      <c r="BJ494" s="602">
        <v>0</v>
      </c>
      <c r="BK494" s="602">
        <v>0</v>
      </c>
      <c r="BL494" s="602">
        <v>0</v>
      </c>
      <c r="BM494" s="602">
        <v>0</v>
      </c>
      <c r="BN494" s="602">
        <v>0</v>
      </c>
      <c r="BO494" s="602">
        <v>11254.8</v>
      </c>
      <c r="BP494" s="602">
        <v>11557.639999999998</v>
      </c>
      <c r="BQ494" s="602">
        <v>12366.719999999998</v>
      </c>
      <c r="BR494" s="602">
        <v>12307.96</v>
      </c>
      <c r="BS494" s="602">
        <v>12280.84</v>
      </c>
      <c r="BT494" s="602">
        <v>12118.119999999999</v>
      </c>
      <c r="BU494" s="707">
        <v>12066.17</v>
      </c>
      <c r="BV494" s="602">
        <v>0</v>
      </c>
      <c r="BW494" s="602">
        <v>0</v>
      </c>
      <c r="BX494" s="602">
        <v>0</v>
      </c>
      <c r="BY494" s="602">
        <v>0</v>
      </c>
      <c r="BZ494" s="602">
        <v>0</v>
      </c>
      <c r="CA494" s="602">
        <v>25995.22</v>
      </c>
      <c r="CB494" s="602">
        <v>34708.57</v>
      </c>
      <c r="CC494" s="602">
        <v>0</v>
      </c>
      <c r="CD494" s="602">
        <v>0</v>
      </c>
      <c r="CE494" s="602">
        <v>0</v>
      </c>
      <c r="CF494" s="602">
        <v>0</v>
      </c>
      <c r="CG494" s="602">
        <v>0</v>
      </c>
      <c r="CH494" s="602">
        <v>0</v>
      </c>
      <c r="CI494" s="602">
        <v>0</v>
      </c>
      <c r="CJ494" s="602">
        <v>0</v>
      </c>
      <c r="CK494" s="602">
        <v>0</v>
      </c>
      <c r="CL494" s="602">
        <v>0</v>
      </c>
      <c r="CM494" s="602">
        <v>0</v>
      </c>
      <c r="CN494" s="707">
        <v>0</v>
      </c>
      <c r="CO494" s="602">
        <v>0</v>
      </c>
      <c r="CP494" s="602">
        <v>0</v>
      </c>
      <c r="CQ494" s="602">
        <v>0</v>
      </c>
      <c r="CR494" s="602">
        <v>0</v>
      </c>
      <c r="CS494" s="602">
        <v>0</v>
      </c>
      <c r="CT494" s="602">
        <v>0</v>
      </c>
      <c r="CU494" s="602">
        <v>0</v>
      </c>
      <c r="CV494" s="602">
        <v>0</v>
      </c>
      <c r="CW494" s="602">
        <v>0</v>
      </c>
      <c r="CX494" s="602">
        <v>0</v>
      </c>
      <c r="CY494" s="602">
        <v>0</v>
      </c>
      <c r="CZ494" s="602">
        <v>0</v>
      </c>
    </row>
    <row r="495" spans="1:104" x14ac:dyDescent="0.25">
      <c r="A495" s="183">
        <v>105595</v>
      </c>
      <c r="B495" s="183">
        <v>676345</v>
      </c>
      <c r="C495" s="27">
        <v>1026587</v>
      </c>
      <c r="D495" s="14">
        <v>1164810925</v>
      </c>
      <c r="F495" s="27" t="s">
        <v>1297</v>
      </c>
      <c r="G495" s="12" t="s">
        <v>532</v>
      </c>
      <c r="H495" s="27" t="s">
        <v>1365</v>
      </c>
      <c r="I495" s="12" t="s">
        <v>533</v>
      </c>
      <c r="J495" s="601">
        <v>4749.3900000000003</v>
      </c>
      <c r="K495" s="601">
        <v>4715.49</v>
      </c>
      <c r="L495" s="601">
        <v>5007.0300000000007</v>
      </c>
      <c r="M495" s="601">
        <v>4990.08</v>
      </c>
      <c r="N495" s="601">
        <v>4912.1100000000006</v>
      </c>
      <c r="O495" s="601">
        <v>4712.1000000000004</v>
      </c>
      <c r="P495" s="707">
        <v>4775.59</v>
      </c>
      <c r="Q495" s="601">
        <v>0</v>
      </c>
      <c r="R495" s="601">
        <v>0</v>
      </c>
      <c r="S495" s="601">
        <v>0</v>
      </c>
      <c r="T495" s="601">
        <v>0</v>
      </c>
      <c r="U495" s="601">
        <v>0</v>
      </c>
      <c r="V495" s="601">
        <v>13831.560000000001</v>
      </c>
      <c r="W495" s="601">
        <v>11042.44</v>
      </c>
      <c r="X495" s="601">
        <v>0</v>
      </c>
      <c r="Y495" s="601">
        <v>0</v>
      </c>
      <c r="Z495" s="601">
        <v>0</v>
      </c>
      <c r="AA495" s="601">
        <v>0</v>
      </c>
      <c r="AB495" s="601">
        <v>0</v>
      </c>
      <c r="AC495" s="601">
        <v>0</v>
      </c>
      <c r="AD495" s="601">
        <v>0</v>
      </c>
      <c r="AE495" s="601">
        <v>0</v>
      </c>
      <c r="AF495" s="601">
        <v>0</v>
      </c>
      <c r="AG495" s="601">
        <v>0</v>
      </c>
      <c r="AH495" s="601">
        <v>0</v>
      </c>
      <c r="AI495" s="707">
        <v>0</v>
      </c>
      <c r="AJ495" s="601">
        <v>0</v>
      </c>
      <c r="AK495" s="601">
        <v>0</v>
      </c>
      <c r="AL495" s="601">
        <v>0</v>
      </c>
      <c r="AM495" s="601">
        <v>0</v>
      </c>
      <c r="AN495" s="601">
        <v>0</v>
      </c>
      <c r="AO495" s="601">
        <v>0</v>
      </c>
      <c r="AP495" s="601">
        <v>0</v>
      </c>
      <c r="AQ495" s="601">
        <v>0</v>
      </c>
      <c r="AR495" s="601">
        <v>0</v>
      </c>
      <c r="AS495" s="601">
        <v>0</v>
      </c>
      <c r="AT495" s="601">
        <v>0</v>
      </c>
      <c r="AU495" s="601">
        <v>0</v>
      </c>
      <c r="AV495" s="602">
        <v>0</v>
      </c>
      <c r="AW495" s="602">
        <v>0</v>
      </c>
      <c r="AX495" s="602">
        <v>0</v>
      </c>
      <c r="AY495" s="602">
        <v>0</v>
      </c>
      <c r="AZ495" s="602">
        <v>0</v>
      </c>
      <c r="BA495" s="602">
        <v>0</v>
      </c>
      <c r="BB495" s="707">
        <v>0</v>
      </c>
      <c r="BC495" s="602">
        <v>0</v>
      </c>
      <c r="BD495" s="602">
        <v>0</v>
      </c>
      <c r="BE495" s="602">
        <v>0</v>
      </c>
      <c r="BF495" s="602">
        <v>0</v>
      </c>
      <c r="BG495" s="602">
        <v>0</v>
      </c>
      <c r="BH495" s="602">
        <v>0</v>
      </c>
      <c r="BI495" s="602">
        <v>0</v>
      </c>
      <c r="BJ495" s="602">
        <v>0</v>
      </c>
      <c r="BK495" s="602">
        <v>0</v>
      </c>
      <c r="BL495" s="602">
        <v>0</v>
      </c>
      <c r="BM495" s="602">
        <v>0</v>
      </c>
      <c r="BN495" s="602">
        <v>0</v>
      </c>
      <c r="BO495" s="602">
        <v>0</v>
      </c>
      <c r="BP495" s="602">
        <v>0</v>
      </c>
      <c r="BQ495" s="602">
        <v>0</v>
      </c>
      <c r="BR495" s="602">
        <v>0</v>
      </c>
      <c r="BS495" s="602">
        <v>0</v>
      </c>
      <c r="BT495" s="602">
        <v>0</v>
      </c>
      <c r="BU495" s="707">
        <v>0</v>
      </c>
      <c r="BV495" s="602">
        <v>0</v>
      </c>
      <c r="BW495" s="602">
        <v>0</v>
      </c>
      <c r="BX495" s="602">
        <v>0</v>
      </c>
      <c r="BY495" s="602">
        <v>0</v>
      </c>
      <c r="BZ495" s="602">
        <v>0</v>
      </c>
      <c r="CA495" s="602">
        <v>0</v>
      </c>
      <c r="CB495" s="602">
        <v>0</v>
      </c>
      <c r="CC495" s="602">
        <v>0</v>
      </c>
      <c r="CD495" s="602">
        <v>0</v>
      </c>
      <c r="CE495" s="602">
        <v>0</v>
      </c>
      <c r="CF495" s="602">
        <v>0</v>
      </c>
      <c r="CG495" s="602">
        <v>0</v>
      </c>
      <c r="CH495" s="602">
        <v>5844.3600000000006</v>
      </c>
      <c r="CI495" s="602">
        <v>5844.3600000000006</v>
      </c>
      <c r="CJ495" s="602">
        <v>6312.18</v>
      </c>
      <c r="CK495" s="602">
        <v>6352.8600000000006</v>
      </c>
      <c r="CL495" s="602">
        <v>6403.71</v>
      </c>
      <c r="CM495" s="602">
        <v>6142.68</v>
      </c>
      <c r="CN495" s="707">
        <v>6258.34</v>
      </c>
      <c r="CO495" s="602">
        <v>0</v>
      </c>
      <c r="CP495" s="602">
        <v>0</v>
      </c>
      <c r="CQ495" s="602">
        <v>0</v>
      </c>
      <c r="CR495" s="602">
        <v>0</v>
      </c>
      <c r="CS495" s="602">
        <v>0</v>
      </c>
      <c r="CT495" s="602">
        <v>17204.400000000001</v>
      </c>
      <c r="CU495" s="602">
        <v>14273.019999999999</v>
      </c>
      <c r="CV495" s="602">
        <v>0</v>
      </c>
      <c r="CW495" s="602">
        <v>0</v>
      </c>
      <c r="CX495" s="602">
        <v>0</v>
      </c>
      <c r="CY495" s="602">
        <v>0</v>
      </c>
      <c r="CZ495" s="602">
        <v>0</v>
      </c>
    </row>
    <row r="496" spans="1:104" x14ac:dyDescent="0.25">
      <c r="A496" s="183">
        <v>105697</v>
      </c>
      <c r="B496" s="183">
        <v>676349</v>
      </c>
      <c r="C496" s="27">
        <v>1026712</v>
      </c>
      <c r="D496" s="14">
        <v>1629417787</v>
      </c>
      <c r="F496" s="27" t="s">
        <v>1298</v>
      </c>
      <c r="G496" s="12" t="s">
        <v>538</v>
      </c>
      <c r="H496" s="27" t="s">
        <v>1407</v>
      </c>
      <c r="I496" s="12" t="s">
        <v>539</v>
      </c>
      <c r="J496" s="601">
        <v>0</v>
      </c>
      <c r="K496" s="601">
        <v>0</v>
      </c>
      <c r="L496" s="601">
        <v>0</v>
      </c>
      <c r="M496" s="601">
        <v>0</v>
      </c>
      <c r="N496" s="601">
        <v>0</v>
      </c>
      <c r="O496" s="601">
        <v>0</v>
      </c>
      <c r="P496" s="707">
        <v>0</v>
      </c>
      <c r="Q496" s="601">
        <v>0</v>
      </c>
      <c r="R496" s="601">
        <v>0</v>
      </c>
      <c r="S496" s="601">
        <v>0</v>
      </c>
      <c r="T496" s="601">
        <v>0</v>
      </c>
      <c r="U496" s="601">
        <v>0</v>
      </c>
      <c r="V496" s="601">
        <v>0</v>
      </c>
      <c r="W496" s="601">
        <v>0</v>
      </c>
      <c r="X496" s="601">
        <v>0</v>
      </c>
      <c r="Y496" s="601">
        <v>0</v>
      </c>
      <c r="Z496" s="601">
        <v>0</v>
      </c>
      <c r="AA496" s="601">
        <v>0</v>
      </c>
      <c r="AB496" s="601">
        <v>0</v>
      </c>
      <c r="AC496" s="601">
        <v>0</v>
      </c>
      <c r="AD496" s="601">
        <v>0</v>
      </c>
      <c r="AE496" s="601">
        <v>0</v>
      </c>
      <c r="AF496" s="601">
        <v>0</v>
      </c>
      <c r="AG496" s="601">
        <v>0</v>
      </c>
      <c r="AH496" s="601">
        <v>0</v>
      </c>
      <c r="AI496" s="707">
        <v>0</v>
      </c>
      <c r="AJ496" s="601">
        <v>0</v>
      </c>
      <c r="AK496" s="601">
        <v>0</v>
      </c>
      <c r="AL496" s="601">
        <v>0</v>
      </c>
      <c r="AM496" s="601">
        <v>0</v>
      </c>
      <c r="AN496" s="601">
        <v>0</v>
      </c>
      <c r="AO496" s="601">
        <v>0</v>
      </c>
      <c r="AP496" s="601">
        <v>0</v>
      </c>
      <c r="AQ496" s="601">
        <v>0</v>
      </c>
      <c r="AR496" s="601">
        <v>0</v>
      </c>
      <c r="AS496" s="601">
        <v>0</v>
      </c>
      <c r="AT496" s="601">
        <v>0</v>
      </c>
      <c r="AU496" s="601">
        <v>0</v>
      </c>
      <c r="AV496" s="602">
        <v>543.9</v>
      </c>
      <c r="AW496" s="602">
        <v>563.25</v>
      </c>
      <c r="AX496" s="602">
        <v>611.4</v>
      </c>
      <c r="AY496" s="602">
        <v>613.65</v>
      </c>
      <c r="AZ496" s="602">
        <v>603.59999999999991</v>
      </c>
      <c r="BA496" s="602">
        <v>587.54999999999995</v>
      </c>
      <c r="BB496" s="707">
        <v>641.78000000000009</v>
      </c>
      <c r="BC496" s="602">
        <v>0</v>
      </c>
      <c r="BD496" s="602">
        <v>0</v>
      </c>
      <c r="BE496" s="602">
        <v>0</v>
      </c>
      <c r="BF496" s="602">
        <v>0</v>
      </c>
      <c r="BG496" s="602">
        <v>0</v>
      </c>
      <c r="BH496" s="602">
        <v>1374.84</v>
      </c>
      <c r="BI496" s="602">
        <v>1443.84</v>
      </c>
      <c r="BJ496" s="602">
        <v>0</v>
      </c>
      <c r="BK496" s="602">
        <v>0</v>
      </c>
      <c r="BL496" s="602">
        <v>0</v>
      </c>
      <c r="BM496" s="602">
        <v>0</v>
      </c>
      <c r="BN496" s="602">
        <v>0</v>
      </c>
      <c r="BO496" s="602">
        <v>337.65</v>
      </c>
      <c r="BP496" s="602">
        <v>341.4</v>
      </c>
      <c r="BQ496" s="602">
        <v>387</v>
      </c>
      <c r="BR496" s="602">
        <v>382.95</v>
      </c>
      <c r="BS496" s="602">
        <v>375.15</v>
      </c>
      <c r="BT496" s="602">
        <v>359.54999999999995</v>
      </c>
      <c r="BU496" s="707">
        <v>384.68</v>
      </c>
      <c r="BV496" s="602">
        <v>0</v>
      </c>
      <c r="BW496" s="602">
        <v>0</v>
      </c>
      <c r="BX496" s="602">
        <v>0</v>
      </c>
      <c r="BY496" s="602">
        <v>0</v>
      </c>
      <c r="BZ496" s="602">
        <v>0</v>
      </c>
      <c r="CA496" s="602">
        <v>852.83999999999992</v>
      </c>
      <c r="CB496" s="602">
        <v>894.11999999999989</v>
      </c>
      <c r="CC496" s="602">
        <v>0</v>
      </c>
      <c r="CD496" s="602">
        <v>0</v>
      </c>
      <c r="CE496" s="602">
        <v>0</v>
      </c>
      <c r="CF496" s="602">
        <v>0</v>
      </c>
      <c r="CG496" s="602">
        <v>0</v>
      </c>
      <c r="CH496" s="602">
        <v>0</v>
      </c>
      <c r="CI496" s="602">
        <v>0</v>
      </c>
      <c r="CJ496" s="602">
        <v>0</v>
      </c>
      <c r="CK496" s="602">
        <v>0</v>
      </c>
      <c r="CL496" s="602">
        <v>0</v>
      </c>
      <c r="CM496" s="602">
        <v>0</v>
      </c>
      <c r="CN496" s="707">
        <v>0</v>
      </c>
      <c r="CO496" s="602">
        <v>0</v>
      </c>
      <c r="CP496" s="602">
        <v>0</v>
      </c>
      <c r="CQ496" s="602">
        <v>0</v>
      </c>
      <c r="CR496" s="602">
        <v>0</v>
      </c>
      <c r="CS496" s="602">
        <v>0</v>
      </c>
      <c r="CT496" s="602">
        <v>0</v>
      </c>
      <c r="CU496" s="602">
        <v>0</v>
      </c>
      <c r="CV496" s="602">
        <v>0</v>
      </c>
      <c r="CW496" s="602">
        <v>0</v>
      </c>
      <c r="CX496" s="602">
        <v>0</v>
      </c>
      <c r="CY496" s="602">
        <v>0</v>
      </c>
      <c r="CZ496" s="602">
        <v>0</v>
      </c>
    </row>
    <row r="497" spans="1:104" x14ac:dyDescent="0.25">
      <c r="A497" s="183">
        <v>105652</v>
      </c>
      <c r="B497" s="183">
        <v>676350</v>
      </c>
      <c r="C497" s="27">
        <v>1025506</v>
      </c>
      <c r="D497" s="14">
        <v>1053651356</v>
      </c>
      <c r="F497" s="27" t="s">
        <v>1279</v>
      </c>
      <c r="G497" s="12" t="s">
        <v>534</v>
      </c>
      <c r="H497" s="27" t="s">
        <v>1371</v>
      </c>
      <c r="I497" s="12" t="s">
        <v>535</v>
      </c>
      <c r="J497" s="601">
        <v>6290.5199999999995</v>
      </c>
      <c r="K497" s="601">
        <v>6159.6900000000005</v>
      </c>
      <c r="L497" s="601">
        <v>6947.3399999999992</v>
      </c>
      <c r="M497" s="601">
        <v>7152.93</v>
      </c>
      <c r="N497" s="601">
        <v>6768.4499999999989</v>
      </c>
      <c r="O497" s="601">
        <v>6987.3899999999994</v>
      </c>
      <c r="P497" s="707">
        <v>6650.97</v>
      </c>
      <c r="Q497" s="601">
        <v>0</v>
      </c>
      <c r="R497" s="601">
        <v>0</v>
      </c>
      <c r="S497" s="601">
        <v>0</v>
      </c>
      <c r="T497" s="601">
        <v>0</v>
      </c>
      <c r="U497" s="601">
        <v>0</v>
      </c>
      <c r="V497" s="601">
        <v>14384.7</v>
      </c>
      <c r="W497" s="601">
        <v>15578.650000000001</v>
      </c>
      <c r="X497" s="601">
        <v>0</v>
      </c>
      <c r="Y497" s="601">
        <v>0</v>
      </c>
      <c r="Z497" s="601">
        <v>0</v>
      </c>
      <c r="AA497" s="601">
        <v>0</v>
      </c>
      <c r="AB497" s="601">
        <v>0</v>
      </c>
      <c r="AC497" s="601">
        <v>0</v>
      </c>
      <c r="AD497" s="601">
        <v>0</v>
      </c>
      <c r="AE497" s="601">
        <v>0</v>
      </c>
      <c r="AF497" s="601">
        <v>0</v>
      </c>
      <c r="AG497" s="601">
        <v>0</v>
      </c>
      <c r="AH497" s="601">
        <v>0</v>
      </c>
      <c r="AI497" s="707">
        <v>0</v>
      </c>
      <c r="AJ497" s="601">
        <v>0</v>
      </c>
      <c r="AK497" s="601">
        <v>0</v>
      </c>
      <c r="AL497" s="601">
        <v>0</v>
      </c>
      <c r="AM497" s="601">
        <v>0</v>
      </c>
      <c r="AN497" s="601">
        <v>0</v>
      </c>
      <c r="AO497" s="601">
        <v>0</v>
      </c>
      <c r="AP497" s="601">
        <v>0</v>
      </c>
      <c r="AQ497" s="601">
        <v>0</v>
      </c>
      <c r="AR497" s="601">
        <v>0</v>
      </c>
      <c r="AS497" s="601">
        <v>0</v>
      </c>
      <c r="AT497" s="601">
        <v>0</v>
      </c>
      <c r="AU497" s="601">
        <v>0</v>
      </c>
      <c r="AV497" s="602">
        <v>4029.0299999999997</v>
      </c>
      <c r="AW497" s="602">
        <v>3892.8599999999997</v>
      </c>
      <c r="AX497" s="602">
        <v>4424.1899999999996</v>
      </c>
      <c r="AY497" s="602">
        <v>4458.8999999999996</v>
      </c>
      <c r="AZ497" s="602">
        <v>4280.01</v>
      </c>
      <c r="BA497" s="602">
        <v>4093.1099999999997</v>
      </c>
      <c r="BB497" s="707">
        <v>4087.77</v>
      </c>
      <c r="BC497" s="602">
        <v>0</v>
      </c>
      <c r="BD497" s="602">
        <v>0</v>
      </c>
      <c r="BE497" s="602">
        <v>0</v>
      </c>
      <c r="BF497" s="602">
        <v>0</v>
      </c>
      <c r="BG497" s="602">
        <v>0</v>
      </c>
      <c r="BH497" s="602">
        <v>9155.52</v>
      </c>
      <c r="BI497" s="602">
        <v>9561.4100000000017</v>
      </c>
      <c r="BJ497" s="602">
        <v>0</v>
      </c>
      <c r="BK497" s="602">
        <v>0</v>
      </c>
      <c r="BL497" s="602">
        <v>0</v>
      </c>
      <c r="BM497" s="602">
        <v>0</v>
      </c>
      <c r="BN497" s="602">
        <v>0</v>
      </c>
      <c r="BO497" s="602">
        <v>0</v>
      </c>
      <c r="BP497" s="602">
        <v>0</v>
      </c>
      <c r="BQ497" s="602">
        <v>0</v>
      </c>
      <c r="BR497" s="602">
        <v>0</v>
      </c>
      <c r="BS497" s="602">
        <v>0</v>
      </c>
      <c r="BT497" s="602">
        <v>0</v>
      </c>
      <c r="BU497" s="707">
        <v>0</v>
      </c>
      <c r="BV497" s="602">
        <v>0</v>
      </c>
      <c r="BW497" s="602">
        <v>0</v>
      </c>
      <c r="BX497" s="602">
        <v>0</v>
      </c>
      <c r="BY497" s="602">
        <v>0</v>
      </c>
      <c r="BZ497" s="602">
        <v>0</v>
      </c>
      <c r="CA497" s="602">
        <v>0</v>
      </c>
      <c r="CB497" s="602">
        <v>0</v>
      </c>
      <c r="CC497" s="602">
        <v>0</v>
      </c>
      <c r="CD497" s="602">
        <v>0</v>
      </c>
      <c r="CE497" s="602">
        <v>0</v>
      </c>
      <c r="CF497" s="602">
        <v>0</v>
      </c>
      <c r="CG497" s="602">
        <v>0</v>
      </c>
      <c r="CH497" s="602">
        <v>8800.32</v>
      </c>
      <c r="CI497" s="602">
        <v>8992.56</v>
      </c>
      <c r="CJ497" s="602">
        <v>10148.67</v>
      </c>
      <c r="CK497" s="602">
        <v>10204.74</v>
      </c>
      <c r="CL497" s="602">
        <v>10052.550000000001</v>
      </c>
      <c r="CM497" s="602">
        <v>10033.86</v>
      </c>
      <c r="CN497" s="707">
        <v>9814.92</v>
      </c>
      <c r="CO497" s="602">
        <v>0</v>
      </c>
      <c r="CP497" s="602">
        <v>0</v>
      </c>
      <c r="CQ497" s="602">
        <v>0</v>
      </c>
      <c r="CR497" s="602">
        <v>0</v>
      </c>
      <c r="CS497" s="602">
        <v>0</v>
      </c>
      <c r="CT497" s="602">
        <v>20720.699999999997</v>
      </c>
      <c r="CU497" s="602">
        <v>22569.150000000005</v>
      </c>
      <c r="CV497" s="602">
        <v>0</v>
      </c>
      <c r="CW497" s="602">
        <v>0</v>
      </c>
      <c r="CX497" s="602">
        <v>0</v>
      </c>
      <c r="CY497" s="602">
        <v>0</v>
      </c>
      <c r="CZ497" s="602">
        <v>0</v>
      </c>
    </row>
    <row r="498" spans="1:104" x14ac:dyDescent="0.25">
      <c r="A498" s="183">
        <v>105727</v>
      </c>
      <c r="B498" s="183">
        <v>676353</v>
      </c>
      <c r="C498" s="27">
        <v>1026517</v>
      </c>
      <c r="D498" s="14">
        <v>1174911986</v>
      </c>
      <c r="F498" s="27" t="s">
        <v>1267</v>
      </c>
      <c r="G498" s="12" t="s">
        <v>156</v>
      </c>
      <c r="H498" s="27" t="s">
        <v>1428</v>
      </c>
      <c r="I498" s="12" t="s">
        <v>157</v>
      </c>
      <c r="J498" s="601">
        <v>955.5</v>
      </c>
      <c r="K498" s="601">
        <v>988.81999999999994</v>
      </c>
      <c r="L498" s="601">
        <v>983.92</v>
      </c>
      <c r="M498" s="601">
        <v>992.74</v>
      </c>
      <c r="N498" s="601">
        <v>1041.74</v>
      </c>
      <c r="O498" s="601">
        <v>977.06</v>
      </c>
      <c r="P498" s="707">
        <v>900.62</v>
      </c>
      <c r="Q498" s="601">
        <v>0</v>
      </c>
      <c r="R498" s="601">
        <v>0</v>
      </c>
      <c r="S498" s="601">
        <v>0</v>
      </c>
      <c r="T498" s="601">
        <v>0</v>
      </c>
      <c r="U498" s="601">
        <v>0</v>
      </c>
      <c r="V498" s="601">
        <v>2838.5999999999995</v>
      </c>
      <c r="W498" s="601">
        <v>2919.3499999999995</v>
      </c>
      <c r="X498" s="601">
        <v>0</v>
      </c>
      <c r="Y498" s="601">
        <v>0</v>
      </c>
      <c r="Z498" s="601">
        <v>0</v>
      </c>
      <c r="AA498" s="601">
        <v>0</v>
      </c>
      <c r="AB498" s="601">
        <v>0</v>
      </c>
      <c r="AC498" s="601">
        <v>0</v>
      </c>
      <c r="AD498" s="601">
        <v>0</v>
      </c>
      <c r="AE498" s="601">
        <v>0</v>
      </c>
      <c r="AF498" s="601">
        <v>0</v>
      </c>
      <c r="AG498" s="601">
        <v>0</v>
      </c>
      <c r="AH498" s="601">
        <v>0</v>
      </c>
      <c r="AI498" s="707">
        <v>0</v>
      </c>
      <c r="AJ498" s="601">
        <v>0</v>
      </c>
      <c r="AK498" s="601">
        <v>0</v>
      </c>
      <c r="AL498" s="601">
        <v>0</v>
      </c>
      <c r="AM498" s="601">
        <v>0</v>
      </c>
      <c r="AN498" s="601">
        <v>0</v>
      </c>
      <c r="AO498" s="601">
        <v>0</v>
      </c>
      <c r="AP498" s="601">
        <v>0</v>
      </c>
      <c r="AQ498" s="601">
        <v>0</v>
      </c>
      <c r="AR498" s="601">
        <v>0</v>
      </c>
      <c r="AS498" s="601">
        <v>0</v>
      </c>
      <c r="AT498" s="601">
        <v>0</v>
      </c>
      <c r="AU498" s="601">
        <v>0</v>
      </c>
      <c r="AV498" s="602">
        <v>1268.1199999999999</v>
      </c>
      <c r="AW498" s="602">
        <v>1289.6799999999998</v>
      </c>
      <c r="AX498" s="602">
        <v>1346.52</v>
      </c>
      <c r="AY498" s="602">
        <v>1381.8</v>
      </c>
      <c r="AZ498" s="602">
        <v>1366.12</v>
      </c>
      <c r="BA498" s="602">
        <v>1307.32</v>
      </c>
      <c r="BB498" s="707">
        <v>1283.8</v>
      </c>
      <c r="BC498" s="602">
        <v>0</v>
      </c>
      <c r="BD498" s="602">
        <v>0</v>
      </c>
      <c r="BE498" s="602">
        <v>0</v>
      </c>
      <c r="BF498" s="602">
        <v>0</v>
      </c>
      <c r="BG498" s="602">
        <v>0</v>
      </c>
      <c r="BH498" s="602">
        <v>3784.7999999999997</v>
      </c>
      <c r="BI498" s="602">
        <v>3931.1000000000004</v>
      </c>
      <c r="BJ498" s="602">
        <v>0</v>
      </c>
      <c r="BK498" s="602">
        <v>0</v>
      </c>
      <c r="BL498" s="602">
        <v>0</v>
      </c>
      <c r="BM498" s="602">
        <v>0</v>
      </c>
      <c r="BN498" s="602">
        <v>0</v>
      </c>
      <c r="BO498" s="602">
        <v>1809.08</v>
      </c>
      <c r="BP498" s="602">
        <v>1914.92</v>
      </c>
      <c r="BQ498" s="602">
        <v>2081.52</v>
      </c>
      <c r="BR498" s="602">
        <v>2150.12</v>
      </c>
      <c r="BS498" s="602">
        <v>2031.54</v>
      </c>
      <c r="BT498" s="602">
        <v>2128.56</v>
      </c>
      <c r="BU498" s="707">
        <v>2057.02</v>
      </c>
      <c r="BV498" s="602">
        <v>0</v>
      </c>
      <c r="BW498" s="602">
        <v>0</v>
      </c>
      <c r="BX498" s="602">
        <v>0</v>
      </c>
      <c r="BY498" s="602">
        <v>0</v>
      </c>
      <c r="BZ498" s="602">
        <v>0</v>
      </c>
      <c r="CA498" s="602">
        <v>5627.8</v>
      </c>
      <c r="CB498" s="602">
        <v>6117.0499999999993</v>
      </c>
      <c r="CC498" s="602">
        <v>0</v>
      </c>
      <c r="CD498" s="602">
        <v>0</v>
      </c>
      <c r="CE498" s="602">
        <v>0</v>
      </c>
      <c r="CF498" s="602">
        <v>0</v>
      </c>
      <c r="CG498" s="602">
        <v>0</v>
      </c>
      <c r="CH498" s="602">
        <v>0</v>
      </c>
      <c r="CI498" s="602">
        <v>0</v>
      </c>
      <c r="CJ498" s="602">
        <v>0</v>
      </c>
      <c r="CK498" s="602">
        <v>0</v>
      </c>
      <c r="CL498" s="602">
        <v>0</v>
      </c>
      <c r="CM498" s="602">
        <v>0</v>
      </c>
      <c r="CN498" s="707">
        <v>0</v>
      </c>
      <c r="CO498" s="602">
        <v>0</v>
      </c>
      <c r="CP498" s="602">
        <v>0</v>
      </c>
      <c r="CQ498" s="602">
        <v>0</v>
      </c>
      <c r="CR498" s="602">
        <v>0</v>
      </c>
      <c r="CS498" s="602">
        <v>0</v>
      </c>
      <c r="CT498" s="602">
        <v>0</v>
      </c>
      <c r="CU498" s="602">
        <v>0</v>
      </c>
      <c r="CV498" s="602">
        <v>0</v>
      </c>
      <c r="CW498" s="602">
        <v>0</v>
      </c>
      <c r="CX498" s="602">
        <v>0</v>
      </c>
      <c r="CY498" s="602">
        <v>0</v>
      </c>
      <c r="CZ498" s="602">
        <v>0</v>
      </c>
    </row>
    <row r="499" spans="1:104" x14ac:dyDescent="0.25">
      <c r="A499" s="183">
        <v>105682</v>
      </c>
      <c r="B499" s="183">
        <v>676356</v>
      </c>
      <c r="C499" s="27">
        <v>1025569</v>
      </c>
      <c r="D499" s="14">
        <v>1699015909</v>
      </c>
      <c r="F499" s="27" t="s">
        <v>1279</v>
      </c>
      <c r="G499" s="12" t="s">
        <v>536</v>
      </c>
      <c r="H499" s="27" t="s">
        <v>1371</v>
      </c>
      <c r="I499" s="12" t="s">
        <v>537</v>
      </c>
      <c r="J499" s="601">
        <v>6031.36</v>
      </c>
      <c r="K499" s="601">
        <v>5905.92</v>
      </c>
      <c r="L499" s="601">
        <v>6661.12</v>
      </c>
      <c r="M499" s="601">
        <v>6858.24</v>
      </c>
      <c r="N499" s="601">
        <v>6489.5999999999995</v>
      </c>
      <c r="O499" s="601">
        <v>6699.5199999999995</v>
      </c>
      <c r="P499" s="707">
        <v>6376.96</v>
      </c>
      <c r="Q499" s="601">
        <v>0</v>
      </c>
      <c r="R499" s="601">
        <v>0</v>
      </c>
      <c r="S499" s="601">
        <v>0</v>
      </c>
      <c r="T499" s="601">
        <v>0</v>
      </c>
      <c r="U499" s="601">
        <v>0</v>
      </c>
      <c r="V499" s="601">
        <v>17726.599999999999</v>
      </c>
      <c r="W499" s="601">
        <v>15224.33</v>
      </c>
      <c r="X499" s="601">
        <v>0</v>
      </c>
      <c r="Y499" s="601">
        <v>0</v>
      </c>
      <c r="Z499" s="601">
        <v>0</v>
      </c>
      <c r="AA499" s="601">
        <v>0</v>
      </c>
      <c r="AB499" s="601">
        <v>0</v>
      </c>
      <c r="AC499" s="601">
        <v>0</v>
      </c>
      <c r="AD499" s="601">
        <v>0</v>
      </c>
      <c r="AE499" s="601">
        <v>0</v>
      </c>
      <c r="AF499" s="601">
        <v>0</v>
      </c>
      <c r="AG499" s="601">
        <v>0</v>
      </c>
      <c r="AH499" s="601">
        <v>0</v>
      </c>
      <c r="AI499" s="707">
        <v>0</v>
      </c>
      <c r="AJ499" s="601">
        <v>0</v>
      </c>
      <c r="AK499" s="601">
        <v>0</v>
      </c>
      <c r="AL499" s="601">
        <v>0</v>
      </c>
      <c r="AM499" s="601">
        <v>0</v>
      </c>
      <c r="AN499" s="601">
        <v>0</v>
      </c>
      <c r="AO499" s="601">
        <v>0</v>
      </c>
      <c r="AP499" s="601">
        <v>0</v>
      </c>
      <c r="AQ499" s="601">
        <v>0</v>
      </c>
      <c r="AR499" s="601">
        <v>0</v>
      </c>
      <c r="AS499" s="601">
        <v>0</v>
      </c>
      <c r="AT499" s="601">
        <v>0</v>
      </c>
      <c r="AU499" s="601">
        <v>0</v>
      </c>
      <c r="AV499" s="602">
        <v>3863.04</v>
      </c>
      <c r="AW499" s="602">
        <v>3732.48</v>
      </c>
      <c r="AX499" s="602">
        <v>4241.92</v>
      </c>
      <c r="AY499" s="602">
        <v>4275.2</v>
      </c>
      <c r="AZ499" s="602">
        <v>4103.68</v>
      </c>
      <c r="BA499" s="602">
        <v>3924.48</v>
      </c>
      <c r="BB499" s="707">
        <v>3919.36</v>
      </c>
      <c r="BC499" s="602">
        <v>0</v>
      </c>
      <c r="BD499" s="602">
        <v>0</v>
      </c>
      <c r="BE499" s="602">
        <v>0</v>
      </c>
      <c r="BF499" s="602">
        <v>0</v>
      </c>
      <c r="BG499" s="602">
        <v>0</v>
      </c>
      <c r="BH499" s="602">
        <v>11282.560000000001</v>
      </c>
      <c r="BI499" s="602">
        <v>9313.5499999999993</v>
      </c>
      <c r="BJ499" s="602">
        <v>0</v>
      </c>
      <c r="BK499" s="602">
        <v>0</v>
      </c>
      <c r="BL499" s="602">
        <v>0</v>
      </c>
      <c r="BM499" s="602">
        <v>0</v>
      </c>
      <c r="BN499" s="602">
        <v>0</v>
      </c>
      <c r="BO499" s="602">
        <v>0</v>
      </c>
      <c r="BP499" s="602">
        <v>0</v>
      </c>
      <c r="BQ499" s="602">
        <v>0</v>
      </c>
      <c r="BR499" s="602">
        <v>0</v>
      </c>
      <c r="BS499" s="602">
        <v>0</v>
      </c>
      <c r="BT499" s="602">
        <v>0</v>
      </c>
      <c r="BU499" s="707">
        <v>0</v>
      </c>
      <c r="BV499" s="602">
        <v>0</v>
      </c>
      <c r="BW499" s="602">
        <v>0</v>
      </c>
      <c r="BX499" s="602">
        <v>0</v>
      </c>
      <c r="BY499" s="602">
        <v>0</v>
      </c>
      <c r="BZ499" s="602">
        <v>0</v>
      </c>
      <c r="CA499" s="602">
        <v>0</v>
      </c>
      <c r="CB499" s="602">
        <v>0</v>
      </c>
      <c r="CC499" s="602">
        <v>0</v>
      </c>
      <c r="CD499" s="602">
        <v>0</v>
      </c>
      <c r="CE499" s="602">
        <v>0</v>
      </c>
      <c r="CF499" s="602">
        <v>0</v>
      </c>
      <c r="CG499" s="602">
        <v>0</v>
      </c>
      <c r="CH499" s="602">
        <v>8437.76</v>
      </c>
      <c r="CI499" s="602">
        <v>8622.08</v>
      </c>
      <c r="CJ499" s="602">
        <v>9730.56</v>
      </c>
      <c r="CK499" s="602">
        <v>9784.3200000000015</v>
      </c>
      <c r="CL499" s="602">
        <v>9638.4</v>
      </c>
      <c r="CM499" s="602">
        <v>9620.4800000000014</v>
      </c>
      <c r="CN499" s="707">
        <v>9410.56</v>
      </c>
      <c r="CO499" s="602">
        <v>0</v>
      </c>
      <c r="CP499" s="602">
        <v>0</v>
      </c>
      <c r="CQ499" s="602">
        <v>0</v>
      </c>
      <c r="CR499" s="602">
        <v>0</v>
      </c>
      <c r="CS499" s="602">
        <v>0</v>
      </c>
      <c r="CT499" s="602">
        <v>25534.600000000002</v>
      </c>
      <c r="CU499" s="602">
        <v>22061.149999999998</v>
      </c>
      <c r="CV499" s="602">
        <v>0</v>
      </c>
      <c r="CW499" s="602">
        <v>0</v>
      </c>
      <c r="CX499" s="602">
        <v>0</v>
      </c>
      <c r="CY499" s="602">
        <v>0</v>
      </c>
      <c r="CZ499" s="602">
        <v>0</v>
      </c>
    </row>
    <row r="500" spans="1:104" x14ac:dyDescent="0.25">
      <c r="A500" s="183">
        <v>105761</v>
      </c>
      <c r="B500" s="183">
        <v>676358</v>
      </c>
      <c r="C500" s="27">
        <v>1026643</v>
      </c>
      <c r="D500" s="14">
        <v>1699114785</v>
      </c>
      <c r="F500" s="27" t="s">
        <v>1293</v>
      </c>
      <c r="G500" s="12" t="s">
        <v>540</v>
      </c>
      <c r="H500" s="27" t="s">
        <v>1407</v>
      </c>
      <c r="I500" s="12" t="s">
        <v>541</v>
      </c>
      <c r="J500" s="601">
        <v>4779.45</v>
      </c>
      <c r="K500" s="601">
        <v>4908.45</v>
      </c>
      <c r="L500" s="601">
        <v>5232.24</v>
      </c>
      <c r="M500" s="601">
        <v>5281.26</v>
      </c>
      <c r="N500" s="601">
        <v>5211.6000000000004</v>
      </c>
      <c r="O500" s="601">
        <v>5330.28</v>
      </c>
      <c r="P500" s="707">
        <v>5105.82</v>
      </c>
      <c r="Q500" s="601">
        <v>0</v>
      </c>
      <c r="R500" s="601">
        <v>0</v>
      </c>
      <c r="S500" s="601">
        <v>0</v>
      </c>
      <c r="T500" s="601">
        <v>0</v>
      </c>
      <c r="U500" s="601">
        <v>0</v>
      </c>
      <c r="V500" s="601">
        <v>11219.019999999999</v>
      </c>
      <c r="W500" s="601">
        <v>11898.02</v>
      </c>
      <c r="X500" s="601">
        <v>0</v>
      </c>
      <c r="Y500" s="601">
        <v>0</v>
      </c>
      <c r="Z500" s="601">
        <v>0</v>
      </c>
      <c r="AA500" s="601">
        <v>0</v>
      </c>
      <c r="AB500" s="601">
        <v>0</v>
      </c>
      <c r="AC500" s="601">
        <v>2223.96</v>
      </c>
      <c r="AD500" s="601">
        <v>2236.86</v>
      </c>
      <c r="AE500" s="601">
        <v>2401.98</v>
      </c>
      <c r="AF500" s="601">
        <v>2306.52</v>
      </c>
      <c r="AG500" s="601">
        <v>2293.62</v>
      </c>
      <c r="AH500" s="601">
        <v>2240.73</v>
      </c>
      <c r="AI500" s="707">
        <v>2243.3100000000004</v>
      </c>
      <c r="AJ500" s="601">
        <v>0</v>
      </c>
      <c r="AK500" s="601">
        <v>0</v>
      </c>
      <c r="AL500" s="601">
        <v>0</v>
      </c>
      <c r="AM500" s="601">
        <v>0</v>
      </c>
      <c r="AN500" s="601">
        <v>0</v>
      </c>
      <c r="AO500" s="601">
        <v>5160.4000000000005</v>
      </c>
      <c r="AP500" s="601">
        <v>5143.91</v>
      </c>
      <c r="AQ500" s="601">
        <v>0</v>
      </c>
      <c r="AR500" s="601">
        <v>0</v>
      </c>
      <c r="AS500" s="601">
        <v>0</v>
      </c>
      <c r="AT500" s="601">
        <v>0</v>
      </c>
      <c r="AU500" s="601">
        <v>0</v>
      </c>
      <c r="AV500" s="602">
        <v>0</v>
      </c>
      <c r="AW500" s="602">
        <v>0</v>
      </c>
      <c r="AX500" s="602">
        <v>0</v>
      </c>
      <c r="AY500" s="602">
        <v>0</v>
      </c>
      <c r="AZ500" s="602">
        <v>0</v>
      </c>
      <c r="BA500" s="602">
        <v>0</v>
      </c>
      <c r="BB500" s="707">
        <v>0</v>
      </c>
      <c r="BC500" s="602">
        <v>0</v>
      </c>
      <c r="BD500" s="602">
        <v>0</v>
      </c>
      <c r="BE500" s="602">
        <v>0</v>
      </c>
      <c r="BF500" s="602">
        <v>0</v>
      </c>
      <c r="BG500" s="602">
        <v>0</v>
      </c>
      <c r="BH500" s="602">
        <v>0</v>
      </c>
      <c r="BI500" s="602">
        <v>0</v>
      </c>
      <c r="BJ500" s="602">
        <v>0</v>
      </c>
      <c r="BK500" s="602">
        <v>0</v>
      </c>
      <c r="BL500" s="602">
        <v>0</v>
      </c>
      <c r="BM500" s="602">
        <v>0</v>
      </c>
      <c r="BN500" s="602">
        <v>0</v>
      </c>
      <c r="BO500" s="602">
        <v>0</v>
      </c>
      <c r="BP500" s="602">
        <v>0</v>
      </c>
      <c r="BQ500" s="602">
        <v>0</v>
      </c>
      <c r="BR500" s="602">
        <v>0</v>
      </c>
      <c r="BS500" s="602">
        <v>0</v>
      </c>
      <c r="BT500" s="602">
        <v>0</v>
      </c>
      <c r="BU500" s="707">
        <v>0</v>
      </c>
      <c r="BV500" s="602">
        <v>0</v>
      </c>
      <c r="BW500" s="602">
        <v>0</v>
      </c>
      <c r="BX500" s="602">
        <v>0</v>
      </c>
      <c r="BY500" s="602">
        <v>0</v>
      </c>
      <c r="BZ500" s="602">
        <v>0</v>
      </c>
      <c r="CA500" s="602">
        <v>0</v>
      </c>
      <c r="CB500" s="602">
        <v>0</v>
      </c>
      <c r="CC500" s="602">
        <v>0</v>
      </c>
      <c r="CD500" s="602">
        <v>0</v>
      </c>
      <c r="CE500" s="602">
        <v>0</v>
      </c>
      <c r="CF500" s="602">
        <v>0</v>
      </c>
      <c r="CG500" s="602">
        <v>0</v>
      </c>
      <c r="CH500" s="602">
        <v>0</v>
      </c>
      <c r="CI500" s="602">
        <v>0</v>
      </c>
      <c r="CJ500" s="602">
        <v>0</v>
      </c>
      <c r="CK500" s="602">
        <v>0</v>
      </c>
      <c r="CL500" s="602">
        <v>0</v>
      </c>
      <c r="CM500" s="602">
        <v>0</v>
      </c>
      <c r="CN500" s="707">
        <v>0</v>
      </c>
      <c r="CO500" s="602">
        <v>0</v>
      </c>
      <c r="CP500" s="602">
        <v>0</v>
      </c>
      <c r="CQ500" s="602">
        <v>0</v>
      </c>
      <c r="CR500" s="602">
        <v>0</v>
      </c>
      <c r="CS500" s="602">
        <v>0</v>
      </c>
      <c r="CT500" s="602">
        <v>0</v>
      </c>
      <c r="CU500" s="602">
        <v>0</v>
      </c>
      <c r="CV500" s="602">
        <v>0</v>
      </c>
      <c r="CW500" s="602">
        <v>0</v>
      </c>
      <c r="CX500" s="602">
        <v>0</v>
      </c>
      <c r="CY500" s="602">
        <v>0</v>
      </c>
      <c r="CZ500" s="602">
        <v>0</v>
      </c>
    </row>
    <row r="501" spans="1:104" x14ac:dyDescent="0.25">
      <c r="A501" s="183">
        <v>105594</v>
      </c>
      <c r="B501" s="183">
        <v>676362</v>
      </c>
      <c r="C501" s="27">
        <v>1025579</v>
      </c>
      <c r="D501" s="14">
        <v>1801239033</v>
      </c>
      <c r="F501" s="27" t="s">
        <v>1279</v>
      </c>
      <c r="G501" s="12" t="s">
        <v>530</v>
      </c>
      <c r="H501" s="27" t="s">
        <v>1371</v>
      </c>
      <c r="I501" s="12" t="s">
        <v>531</v>
      </c>
      <c r="J501" s="601">
        <v>5041.84</v>
      </c>
      <c r="K501" s="601">
        <v>4936.9800000000005</v>
      </c>
      <c r="L501" s="601">
        <v>5568.2800000000007</v>
      </c>
      <c r="M501" s="601">
        <v>5733.06</v>
      </c>
      <c r="N501" s="601">
        <v>5424.9000000000005</v>
      </c>
      <c r="O501" s="601">
        <v>5600.38</v>
      </c>
      <c r="P501" s="707">
        <v>5330.7400000000007</v>
      </c>
      <c r="Q501" s="601">
        <v>0</v>
      </c>
      <c r="R501" s="601">
        <v>0</v>
      </c>
      <c r="S501" s="601">
        <v>0</v>
      </c>
      <c r="T501" s="601">
        <v>0</v>
      </c>
      <c r="U501" s="601">
        <v>0</v>
      </c>
      <c r="V501" s="601">
        <v>11333.4</v>
      </c>
      <c r="W501" s="601">
        <v>12289.63</v>
      </c>
      <c r="X501" s="601">
        <v>0</v>
      </c>
      <c r="Y501" s="601">
        <v>0</v>
      </c>
      <c r="Z501" s="601">
        <v>0</v>
      </c>
      <c r="AA501" s="601">
        <v>0</v>
      </c>
      <c r="AB501" s="601">
        <v>0</v>
      </c>
      <c r="AC501" s="601">
        <v>0</v>
      </c>
      <c r="AD501" s="601">
        <v>0</v>
      </c>
      <c r="AE501" s="601">
        <v>0</v>
      </c>
      <c r="AF501" s="601">
        <v>0</v>
      </c>
      <c r="AG501" s="601">
        <v>0</v>
      </c>
      <c r="AH501" s="601">
        <v>0</v>
      </c>
      <c r="AI501" s="707">
        <v>0</v>
      </c>
      <c r="AJ501" s="601">
        <v>0</v>
      </c>
      <c r="AK501" s="601">
        <v>0</v>
      </c>
      <c r="AL501" s="601">
        <v>0</v>
      </c>
      <c r="AM501" s="601">
        <v>0</v>
      </c>
      <c r="AN501" s="601">
        <v>0</v>
      </c>
      <c r="AO501" s="601">
        <v>0</v>
      </c>
      <c r="AP501" s="601">
        <v>0</v>
      </c>
      <c r="AQ501" s="601">
        <v>0</v>
      </c>
      <c r="AR501" s="601">
        <v>0</v>
      </c>
      <c r="AS501" s="601">
        <v>0</v>
      </c>
      <c r="AT501" s="601">
        <v>0</v>
      </c>
      <c r="AU501" s="601">
        <v>0</v>
      </c>
      <c r="AV501" s="602">
        <v>3229.26</v>
      </c>
      <c r="AW501" s="602">
        <v>3120.1200000000003</v>
      </c>
      <c r="AX501" s="602">
        <v>3545.98</v>
      </c>
      <c r="AY501" s="602">
        <v>3573.8</v>
      </c>
      <c r="AZ501" s="602">
        <v>3430.42</v>
      </c>
      <c r="BA501" s="602">
        <v>3280.6200000000003</v>
      </c>
      <c r="BB501" s="707">
        <v>3276.34</v>
      </c>
      <c r="BC501" s="602">
        <v>0</v>
      </c>
      <c r="BD501" s="602">
        <v>0</v>
      </c>
      <c r="BE501" s="602">
        <v>0</v>
      </c>
      <c r="BF501" s="602">
        <v>0</v>
      </c>
      <c r="BG501" s="602">
        <v>0</v>
      </c>
      <c r="BH501" s="602">
        <v>7213.4400000000005</v>
      </c>
      <c r="BI501" s="602">
        <v>7542.8899999999994</v>
      </c>
      <c r="BJ501" s="602">
        <v>0</v>
      </c>
      <c r="BK501" s="602">
        <v>0</v>
      </c>
      <c r="BL501" s="602">
        <v>0</v>
      </c>
      <c r="BM501" s="602">
        <v>0</v>
      </c>
      <c r="BN501" s="602">
        <v>0</v>
      </c>
      <c r="BO501" s="602">
        <v>0</v>
      </c>
      <c r="BP501" s="602">
        <v>0</v>
      </c>
      <c r="BQ501" s="602">
        <v>0</v>
      </c>
      <c r="BR501" s="602">
        <v>0</v>
      </c>
      <c r="BS501" s="602">
        <v>0</v>
      </c>
      <c r="BT501" s="602">
        <v>0</v>
      </c>
      <c r="BU501" s="707">
        <v>0</v>
      </c>
      <c r="BV501" s="602">
        <v>0</v>
      </c>
      <c r="BW501" s="602">
        <v>0</v>
      </c>
      <c r="BX501" s="602">
        <v>0</v>
      </c>
      <c r="BY501" s="602">
        <v>0</v>
      </c>
      <c r="BZ501" s="602">
        <v>0</v>
      </c>
      <c r="CA501" s="602">
        <v>0</v>
      </c>
      <c r="CB501" s="602">
        <v>0</v>
      </c>
      <c r="CC501" s="602">
        <v>0</v>
      </c>
      <c r="CD501" s="602">
        <v>0</v>
      </c>
      <c r="CE501" s="602">
        <v>0</v>
      </c>
      <c r="CF501" s="602">
        <v>0</v>
      </c>
      <c r="CG501" s="602">
        <v>0</v>
      </c>
      <c r="CH501" s="602">
        <v>7053.4400000000005</v>
      </c>
      <c r="CI501" s="602">
        <v>7207.52</v>
      </c>
      <c r="CJ501" s="602">
        <v>8134.14</v>
      </c>
      <c r="CK501" s="602">
        <v>8179.08</v>
      </c>
      <c r="CL501" s="602">
        <v>8057.1</v>
      </c>
      <c r="CM501" s="602">
        <v>8042.1200000000008</v>
      </c>
      <c r="CN501" s="707">
        <v>7866.6400000000012</v>
      </c>
      <c r="CO501" s="602">
        <v>0</v>
      </c>
      <c r="CP501" s="602">
        <v>0</v>
      </c>
      <c r="CQ501" s="602">
        <v>0</v>
      </c>
      <c r="CR501" s="602">
        <v>0</v>
      </c>
      <c r="CS501" s="602">
        <v>0</v>
      </c>
      <c r="CT501" s="602">
        <v>16325.4</v>
      </c>
      <c r="CU501" s="602">
        <v>17804.25</v>
      </c>
      <c r="CV501" s="602">
        <v>0</v>
      </c>
      <c r="CW501" s="602">
        <v>0</v>
      </c>
      <c r="CX501" s="602">
        <v>0</v>
      </c>
      <c r="CY501" s="602">
        <v>0</v>
      </c>
      <c r="CZ501" s="602">
        <v>0</v>
      </c>
    </row>
    <row r="502" spans="1:104" x14ac:dyDescent="0.25">
      <c r="A502" s="183">
        <v>105966</v>
      </c>
      <c r="B502" s="183">
        <v>676368</v>
      </c>
      <c r="C502" s="27">
        <v>1026807</v>
      </c>
      <c r="D502" s="14">
        <v>1861818635</v>
      </c>
      <c r="F502" s="27" t="s">
        <v>1296</v>
      </c>
      <c r="G502" s="12" t="s">
        <v>544</v>
      </c>
      <c r="H502" s="27" t="s">
        <v>1369</v>
      </c>
      <c r="I502" s="12" t="s">
        <v>545</v>
      </c>
      <c r="J502" s="601">
        <v>0</v>
      </c>
      <c r="K502" s="601">
        <v>0</v>
      </c>
      <c r="L502" s="601">
        <v>0</v>
      </c>
      <c r="M502" s="601">
        <v>0</v>
      </c>
      <c r="N502" s="601">
        <v>0</v>
      </c>
      <c r="O502" s="601">
        <v>0</v>
      </c>
      <c r="P502" s="707">
        <v>0</v>
      </c>
      <c r="Q502" s="601">
        <v>0</v>
      </c>
      <c r="R502" s="601">
        <v>0</v>
      </c>
      <c r="S502" s="601">
        <v>0</v>
      </c>
      <c r="T502" s="601">
        <v>0</v>
      </c>
      <c r="U502" s="601">
        <v>0</v>
      </c>
      <c r="V502" s="601">
        <v>0</v>
      </c>
      <c r="W502" s="601">
        <v>0</v>
      </c>
      <c r="X502" s="601">
        <v>0</v>
      </c>
      <c r="Y502" s="601">
        <v>0</v>
      </c>
      <c r="Z502" s="601">
        <v>0</v>
      </c>
      <c r="AA502" s="601">
        <v>0</v>
      </c>
      <c r="AB502" s="601">
        <v>0</v>
      </c>
      <c r="AC502" s="601">
        <v>1740.24</v>
      </c>
      <c r="AD502" s="601">
        <v>1746</v>
      </c>
      <c r="AE502" s="601">
        <v>1856.8799999999999</v>
      </c>
      <c r="AF502" s="601">
        <v>1869.12</v>
      </c>
      <c r="AG502" s="601">
        <v>1834.56</v>
      </c>
      <c r="AH502" s="601">
        <v>1830.9599999999998</v>
      </c>
      <c r="AI502" s="707">
        <v>1811.55</v>
      </c>
      <c r="AJ502" s="601">
        <v>0</v>
      </c>
      <c r="AK502" s="601">
        <v>0</v>
      </c>
      <c r="AL502" s="601">
        <v>0</v>
      </c>
      <c r="AM502" s="601">
        <v>0</v>
      </c>
      <c r="AN502" s="601">
        <v>0</v>
      </c>
      <c r="AO502" s="601">
        <v>4007.34</v>
      </c>
      <c r="AP502" s="601">
        <v>5326.5000000000009</v>
      </c>
      <c r="AQ502" s="601">
        <v>0</v>
      </c>
      <c r="AR502" s="601">
        <v>0</v>
      </c>
      <c r="AS502" s="601">
        <v>0</v>
      </c>
      <c r="AT502" s="601">
        <v>0</v>
      </c>
      <c r="AU502" s="601">
        <v>0</v>
      </c>
      <c r="AV502" s="602">
        <v>0</v>
      </c>
      <c r="AW502" s="602">
        <v>0</v>
      </c>
      <c r="AX502" s="602">
        <v>0</v>
      </c>
      <c r="AY502" s="602">
        <v>0</v>
      </c>
      <c r="AZ502" s="602">
        <v>0</v>
      </c>
      <c r="BA502" s="602">
        <v>0</v>
      </c>
      <c r="BB502" s="707">
        <v>0</v>
      </c>
      <c r="BC502" s="602">
        <v>0</v>
      </c>
      <c r="BD502" s="602">
        <v>0</v>
      </c>
      <c r="BE502" s="602">
        <v>0</v>
      </c>
      <c r="BF502" s="602">
        <v>0</v>
      </c>
      <c r="BG502" s="602">
        <v>0</v>
      </c>
      <c r="BH502" s="602">
        <v>0</v>
      </c>
      <c r="BI502" s="602">
        <v>0</v>
      </c>
      <c r="BJ502" s="602">
        <v>0</v>
      </c>
      <c r="BK502" s="602">
        <v>0</v>
      </c>
      <c r="BL502" s="602">
        <v>0</v>
      </c>
      <c r="BM502" s="602">
        <v>0</v>
      </c>
      <c r="BN502" s="602">
        <v>0</v>
      </c>
      <c r="BO502" s="602">
        <v>0</v>
      </c>
      <c r="BP502" s="602">
        <v>0</v>
      </c>
      <c r="BQ502" s="602">
        <v>0</v>
      </c>
      <c r="BR502" s="602">
        <v>0</v>
      </c>
      <c r="BS502" s="602">
        <v>0</v>
      </c>
      <c r="BT502" s="602">
        <v>0</v>
      </c>
      <c r="BU502" s="707">
        <v>0</v>
      </c>
      <c r="BV502" s="602">
        <v>0</v>
      </c>
      <c r="BW502" s="602">
        <v>0</v>
      </c>
      <c r="BX502" s="602">
        <v>0</v>
      </c>
      <c r="BY502" s="602">
        <v>0</v>
      </c>
      <c r="BZ502" s="602">
        <v>0</v>
      </c>
      <c r="CA502" s="602">
        <v>0</v>
      </c>
      <c r="CB502" s="602">
        <v>0</v>
      </c>
      <c r="CC502" s="602">
        <v>0</v>
      </c>
      <c r="CD502" s="602">
        <v>0</v>
      </c>
      <c r="CE502" s="602">
        <v>0</v>
      </c>
      <c r="CF502" s="602">
        <v>0</v>
      </c>
      <c r="CG502" s="602">
        <v>0</v>
      </c>
      <c r="CH502" s="602">
        <v>2380.3199999999997</v>
      </c>
      <c r="CI502" s="602">
        <v>2468.16</v>
      </c>
      <c r="CJ502" s="602">
        <v>2575.44</v>
      </c>
      <c r="CK502" s="602">
        <v>2625.12</v>
      </c>
      <c r="CL502" s="602">
        <v>2612.16</v>
      </c>
      <c r="CM502" s="602">
        <v>2582.6400000000003</v>
      </c>
      <c r="CN502" s="707">
        <v>2547.48</v>
      </c>
      <c r="CO502" s="602">
        <v>0</v>
      </c>
      <c r="CP502" s="602">
        <v>0</v>
      </c>
      <c r="CQ502" s="602">
        <v>0</v>
      </c>
      <c r="CR502" s="602">
        <v>0</v>
      </c>
      <c r="CS502" s="602">
        <v>0</v>
      </c>
      <c r="CT502" s="602">
        <v>5567.94</v>
      </c>
      <c r="CU502" s="602">
        <v>7534.86</v>
      </c>
      <c r="CV502" s="602">
        <v>0</v>
      </c>
      <c r="CW502" s="602">
        <v>0</v>
      </c>
      <c r="CX502" s="602">
        <v>0</v>
      </c>
      <c r="CY502" s="602">
        <v>0</v>
      </c>
      <c r="CZ502" s="602">
        <v>0</v>
      </c>
    </row>
    <row r="503" spans="1:104" x14ac:dyDescent="0.25">
      <c r="A503" s="183">
        <v>105892</v>
      </c>
      <c r="B503" s="183">
        <v>676371</v>
      </c>
      <c r="C503" s="27">
        <v>1026726</v>
      </c>
      <c r="D503" s="14">
        <v>1508288648</v>
      </c>
      <c r="F503" s="27" t="s">
        <v>1279</v>
      </c>
      <c r="G503" s="12" t="s">
        <v>542</v>
      </c>
      <c r="H503" s="27" t="s">
        <v>1391</v>
      </c>
      <c r="I503" s="12" t="s">
        <v>543</v>
      </c>
      <c r="J503" s="601">
        <v>2709.3999999999996</v>
      </c>
      <c r="K503" s="601">
        <v>2653.0499999999997</v>
      </c>
      <c r="L503" s="601">
        <v>2992.2999999999997</v>
      </c>
      <c r="M503" s="601">
        <v>3080.8499999999995</v>
      </c>
      <c r="N503" s="601">
        <v>2915.25</v>
      </c>
      <c r="O503" s="601">
        <v>3009.5499999999997</v>
      </c>
      <c r="P503" s="707">
        <v>2864.6499999999996</v>
      </c>
      <c r="Q503" s="601">
        <v>0</v>
      </c>
      <c r="R503" s="601">
        <v>0</v>
      </c>
      <c r="S503" s="601">
        <v>0</v>
      </c>
      <c r="T503" s="601">
        <v>0</v>
      </c>
      <c r="U503" s="601">
        <v>0</v>
      </c>
      <c r="V503" s="601">
        <v>4431.6500000000005</v>
      </c>
      <c r="W503" s="601">
        <v>6608.66</v>
      </c>
      <c r="X503" s="601">
        <v>0</v>
      </c>
      <c r="Y503" s="601">
        <v>0</v>
      </c>
      <c r="Z503" s="601">
        <v>0</v>
      </c>
      <c r="AA503" s="601">
        <v>0</v>
      </c>
      <c r="AB503" s="601">
        <v>0</v>
      </c>
      <c r="AC503" s="601">
        <v>0</v>
      </c>
      <c r="AD503" s="601">
        <v>0</v>
      </c>
      <c r="AE503" s="601">
        <v>0</v>
      </c>
      <c r="AF503" s="601">
        <v>0</v>
      </c>
      <c r="AG503" s="601">
        <v>0</v>
      </c>
      <c r="AH503" s="601">
        <v>0</v>
      </c>
      <c r="AI503" s="707">
        <v>0</v>
      </c>
      <c r="AJ503" s="601">
        <v>0</v>
      </c>
      <c r="AK503" s="601">
        <v>0</v>
      </c>
      <c r="AL503" s="601">
        <v>0</v>
      </c>
      <c r="AM503" s="601">
        <v>0</v>
      </c>
      <c r="AN503" s="601">
        <v>0</v>
      </c>
      <c r="AO503" s="601">
        <v>0</v>
      </c>
      <c r="AP503" s="601">
        <v>0</v>
      </c>
      <c r="AQ503" s="601">
        <v>0</v>
      </c>
      <c r="AR503" s="601">
        <v>0</v>
      </c>
      <c r="AS503" s="601">
        <v>0</v>
      </c>
      <c r="AT503" s="601">
        <v>0</v>
      </c>
      <c r="AU503" s="601">
        <v>0</v>
      </c>
      <c r="AV503" s="602">
        <v>1735.35</v>
      </c>
      <c r="AW503" s="602">
        <v>1676.6999999999998</v>
      </c>
      <c r="AX503" s="602">
        <v>1905.55</v>
      </c>
      <c r="AY503" s="602">
        <v>1920.4999999999998</v>
      </c>
      <c r="AZ503" s="602">
        <v>1843.4499999999998</v>
      </c>
      <c r="BA503" s="602">
        <v>1762.9499999999998</v>
      </c>
      <c r="BB503" s="707">
        <v>1760.6499999999999</v>
      </c>
      <c r="BC503" s="602">
        <v>0</v>
      </c>
      <c r="BD503" s="602">
        <v>0</v>
      </c>
      <c r="BE503" s="602">
        <v>0</v>
      </c>
      <c r="BF503" s="602">
        <v>0</v>
      </c>
      <c r="BG503" s="602">
        <v>0</v>
      </c>
      <c r="BH503" s="602">
        <v>2820.6400000000003</v>
      </c>
      <c r="BI503" s="602">
        <v>4069.91</v>
      </c>
      <c r="BJ503" s="602">
        <v>0</v>
      </c>
      <c r="BK503" s="602">
        <v>0</v>
      </c>
      <c r="BL503" s="602">
        <v>0</v>
      </c>
      <c r="BM503" s="602">
        <v>0</v>
      </c>
      <c r="BN503" s="602">
        <v>0</v>
      </c>
      <c r="BO503" s="602">
        <v>0</v>
      </c>
      <c r="BP503" s="602">
        <v>0</v>
      </c>
      <c r="BQ503" s="602">
        <v>0</v>
      </c>
      <c r="BR503" s="602">
        <v>0</v>
      </c>
      <c r="BS503" s="602">
        <v>0</v>
      </c>
      <c r="BT503" s="602">
        <v>0</v>
      </c>
      <c r="BU503" s="707">
        <v>0</v>
      </c>
      <c r="BV503" s="602">
        <v>0</v>
      </c>
      <c r="BW503" s="602">
        <v>0</v>
      </c>
      <c r="BX503" s="602">
        <v>0</v>
      </c>
      <c r="BY503" s="602">
        <v>0</v>
      </c>
      <c r="BZ503" s="602">
        <v>0</v>
      </c>
      <c r="CA503" s="602">
        <v>0</v>
      </c>
      <c r="CB503" s="602">
        <v>0</v>
      </c>
      <c r="CC503" s="602">
        <v>0</v>
      </c>
      <c r="CD503" s="602">
        <v>0</v>
      </c>
      <c r="CE503" s="602">
        <v>0</v>
      </c>
      <c r="CF503" s="602">
        <v>0</v>
      </c>
      <c r="CG503" s="602">
        <v>0</v>
      </c>
      <c r="CH503" s="602">
        <v>3790.3999999999996</v>
      </c>
      <c r="CI503" s="602">
        <v>3873.2</v>
      </c>
      <c r="CJ503" s="602">
        <v>4371.1499999999996</v>
      </c>
      <c r="CK503" s="602">
        <v>4395.3</v>
      </c>
      <c r="CL503" s="602">
        <v>4329.75</v>
      </c>
      <c r="CM503" s="602">
        <v>4321.7</v>
      </c>
      <c r="CN503" s="707">
        <v>4227.3999999999996</v>
      </c>
      <c r="CO503" s="602">
        <v>0</v>
      </c>
      <c r="CP503" s="602">
        <v>0</v>
      </c>
      <c r="CQ503" s="602">
        <v>0</v>
      </c>
      <c r="CR503" s="602">
        <v>0</v>
      </c>
      <c r="CS503" s="602">
        <v>0</v>
      </c>
      <c r="CT503" s="602">
        <v>6383.6500000000005</v>
      </c>
      <c r="CU503" s="602">
        <v>9571.7000000000007</v>
      </c>
      <c r="CV503" s="602">
        <v>0</v>
      </c>
      <c r="CW503" s="602">
        <v>0</v>
      </c>
      <c r="CX503" s="602">
        <v>0</v>
      </c>
      <c r="CY503" s="602">
        <v>0</v>
      </c>
      <c r="CZ503" s="602">
        <v>0</v>
      </c>
    </row>
    <row r="504" spans="1:104" x14ac:dyDescent="0.25">
      <c r="A504" s="183">
        <v>4489</v>
      </c>
      <c r="B504" s="183">
        <v>676397</v>
      </c>
      <c r="C504" s="27">
        <v>1027222</v>
      </c>
      <c r="D504" s="14">
        <v>1063881647</v>
      </c>
      <c r="F504" s="27" t="s">
        <v>1279</v>
      </c>
      <c r="G504" s="12" t="s">
        <v>694</v>
      </c>
      <c r="H504" s="27" t="s">
        <v>1499</v>
      </c>
      <c r="I504" s="12" t="s">
        <v>695</v>
      </c>
      <c r="J504" s="601">
        <v>0</v>
      </c>
      <c r="K504" s="601">
        <v>0</v>
      </c>
      <c r="L504" s="601">
        <v>0</v>
      </c>
      <c r="M504" s="601">
        <v>0</v>
      </c>
      <c r="N504" s="601">
        <v>0</v>
      </c>
      <c r="O504" s="601">
        <v>0</v>
      </c>
      <c r="P504" s="707">
        <v>0</v>
      </c>
      <c r="Q504" s="601">
        <v>0</v>
      </c>
      <c r="R504" s="601">
        <v>0</v>
      </c>
      <c r="S504" s="601">
        <v>0</v>
      </c>
      <c r="T504" s="601">
        <v>0</v>
      </c>
      <c r="U504" s="601">
        <v>0</v>
      </c>
      <c r="V504" s="601">
        <v>68799.549999999988</v>
      </c>
      <c r="W504" s="601">
        <v>74306.110000000015</v>
      </c>
      <c r="X504" s="601">
        <v>0</v>
      </c>
      <c r="Y504" s="601">
        <v>0</v>
      </c>
      <c r="Z504" s="601">
        <v>0</v>
      </c>
      <c r="AA504" s="601">
        <v>0</v>
      </c>
      <c r="AB504" s="601">
        <v>0</v>
      </c>
      <c r="AC504" s="601">
        <v>0</v>
      </c>
      <c r="AD504" s="601">
        <v>0</v>
      </c>
      <c r="AE504" s="601">
        <v>0</v>
      </c>
      <c r="AF504" s="601">
        <v>0</v>
      </c>
      <c r="AG504" s="601">
        <v>0</v>
      </c>
      <c r="AH504" s="601">
        <v>0</v>
      </c>
      <c r="AI504" s="707">
        <v>0</v>
      </c>
      <c r="AJ504" s="601">
        <v>0</v>
      </c>
      <c r="AK504" s="601">
        <v>0</v>
      </c>
      <c r="AL504" s="601">
        <v>0</v>
      </c>
      <c r="AM504" s="601">
        <v>0</v>
      </c>
      <c r="AN504" s="601">
        <v>0</v>
      </c>
      <c r="AO504" s="601">
        <v>0</v>
      </c>
      <c r="AP504" s="601">
        <v>0</v>
      </c>
      <c r="AQ504" s="601">
        <v>0</v>
      </c>
      <c r="AR504" s="601">
        <v>0</v>
      </c>
      <c r="AS504" s="601">
        <v>0</v>
      </c>
      <c r="AT504" s="601">
        <v>0</v>
      </c>
      <c r="AU504" s="601">
        <v>0</v>
      </c>
      <c r="AV504" s="602">
        <v>0</v>
      </c>
      <c r="AW504" s="602">
        <v>0</v>
      </c>
      <c r="AX504" s="602">
        <v>0</v>
      </c>
      <c r="AY504" s="602">
        <v>0</v>
      </c>
      <c r="AZ504" s="602">
        <v>0</v>
      </c>
      <c r="BA504" s="602">
        <v>0</v>
      </c>
      <c r="BB504" s="707">
        <v>0</v>
      </c>
      <c r="BC504" s="602">
        <v>0</v>
      </c>
      <c r="BD504" s="602">
        <v>0</v>
      </c>
      <c r="BE504" s="602">
        <v>0</v>
      </c>
      <c r="BF504" s="602">
        <v>0</v>
      </c>
      <c r="BG504" s="602">
        <v>0</v>
      </c>
      <c r="BH504" s="602">
        <v>43789.280000000006</v>
      </c>
      <c r="BI504" s="602">
        <v>45603.88</v>
      </c>
      <c r="BJ504" s="602">
        <v>0</v>
      </c>
      <c r="BK504" s="602">
        <v>0</v>
      </c>
      <c r="BL504" s="602">
        <v>0</v>
      </c>
      <c r="BM504" s="602">
        <v>0</v>
      </c>
      <c r="BN504" s="602">
        <v>0</v>
      </c>
      <c r="BO504" s="602">
        <v>0</v>
      </c>
      <c r="BP504" s="602">
        <v>0</v>
      </c>
      <c r="BQ504" s="602">
        <v>0</v>
      </c>
      <c r="BR504" s="602">
        <v>0</v>
      </c>
      <c r="BS504" s="602">
        <v>0</v>
      </c>
      <c r="BT504" s="602">
        <v>0</v>
      </c>
      <c r="BU504" s="707">
        <v>0</v>
      </c>
      <c r="BV504" s="602">
        <v>0</v>
      </c>
      <c r="BW504" s="602">
        <v>0</v>
      </c>
      <c r="BX504" s="602">
        <v>0</v>
      </c>
      <c r="BY504" s="602">
        <v>0</v>
      </c>
      <c r="BZ504" s="602">
        <v>0</v>
      </c>
      <c r="CA504" s="602">
        <v>0</v>
      </c>
      <c r="CB504" s="602">
        <v>0</v>
      </c>
      <c r="CC504" s="602">
        <v>0</v>
      </c>
      <c r="CD504" s="602">
        <v>0</v>
      </c>
      <c r="CE504" s="602">
        <v>0</v>
      </c>
      <c r="CF504" s="602">
        <v>0</v>
      </c>
      <c r="CG504" s="602">
        <v>0</v>
      </c>
      <c r="CH504" s="602">
        <v>0</v>
      </c>
      <c r="CI504" s="602">
        <v>0</v>
      </c>
      <c r="CJ504" s="602">
        <v>0</v>
      </c>
      <c r="CK504" s="602">
        <v>0</v>
      </c>
      <c r="CL504" s="602">
        <v>0</v>
      </c>
      <c r="CM504" s="602">
        <v>0</v>
      </c>
      <c r="CN504" s="707">
        <v>0</v>
      </c>
      <c r="CO504" s="602">
        <v>0</v>
      </c>
      <c r="CP504" s="602">
        <v>0</v>
      </c>
      <c r="CQ504" s="602">
        <v>0</v>
      </c>
      <c r="CR504" s="602">
        <v>0</v>
      </c>
      <c r="CS504" s="602">
        <v>0</v>
      </c>
      <c r="CT504" s="602">
        <v>99103.55</v>
      </c>
      <c r="CU504" s="602">
        <v>107649.24999999997</v>
      </c>
      <c r="CV504" s="602">
        <v>0</v>
      </c>
      <c r="CW504" s="602">
        <v>0</v>
      </c>
      <c r="CX504" s="602">
        <v>0</v>
      </c>
      <c r="CY504" s="602">
        <v>0</v>
      </c>
      <c r="CZ504" s="602">
        <v>0</v>
      </c>
    </row>
    <row r="505" spans="1:104" x14ac:dyDescent="0.25">
      <c r="A505" s="183">
        <v>4668</v>
      </c>
      <c r="B505" s="183" t="s">
        <v>1627</v>
      </c>
      <c r="C505" s="27">
        <v>466801</v>
      </c>
      <c r="D505" s="14">
        <v>1003860388</v>
      </c>
      <c r="F505" s="27" t="s">
        <v>1298</v>
      </c>
      <c r="G505" s="12" t="s">
        <v>780</v>
      </c>
      <c r="H505" s="27" t="s">
        <v>1390</v>
      </c>
      <c r="I505" s="12" t="s">
        <v>781</v>
      </c>
      <c r="J505" s="601">
        <v>0</v>
      </c>
      <c r="K505" s="601">
        <v>0</v>
      </c>
      <c r="L505" s="601">
        <v>0</v>
      </c>
      <c r="M505" s="601">
        <v>0</v>
      </c>
      <c r="N505" s="601">
        <v>0</v>
      </c>
      <c r="O505" s="601">
        <v>0</v>
      </c>
      <c r="P505" s="707">
        <v>0</v>
      </c>
      <c r="Q505" s="601">
        <v>0</v>
      </c>
      <c r="R505" s="601">
        <v>0</v>
      </c>
      <c r="S505" s="601">
        <v>0</v>
      </c>
      <c r="T505" s="601">
        <v>0</v>
      </c>
      <c r="U505" s="601">
        <v>0</v>
      </c>
      <c r="V505" s="601">
        <v>0</v>
      </c>
      <c r="W505" s="601">
        <v>0</v>
      </c>
      <c r="X505" s="601">
        <v>0</v>
      </c>
      <c r="Y505" s="601">
        <v>0</v>
      </c>
      <c r="Z505" s="601">
        <v>0</v>
      </c>
      <c r="AA505" s="601">
        <v>0</v>
      </c>
      <c r="AB505" s="601">
        <v>0</v>
      </c>
      <c r="AC505" s="601">
        <v>0</v>
      </c>
      <c r="AD505" s="601">
        <v>0</v>
      </c>
      <c r="AE505" s="601">
        <v>0</v>
      </c>
      <c r="AF505" s="601">
        <v>0</v>
      </c>
      <c r="AG505" s="601">
        <v>0</v>
      </c>
      <c r="AH505" s="601">
        <v>0</v>
      </c>
      <c r="AI505" s="707">
        <v>0</v>
      </c>
      <c r="AJ505" s="601">
        <v>0</v>
      </c>
      <c r="AK505" s="601">
        <v>0</v>
      </c>
      <c r="AL505" s="601">
        <v>0</v>
      </c>
      <c r="AM505" s="601">
        <v>0</v>
      </c>
      <c r="AN505" s="601">
        <v>0</v>
      </c>
      <c r="AO505" s="601">
        <v>0</v>
      </c>
      <c r="AP505" s="601">
        <v>0</v>
      </c>
      <c r="AQ505" s="601">
        <v>0</v>
      </c>
      <c r="AR505" s="601">
        <v>0</v>
      </c>
      <c r="AS505" s="601">
        <v>0</v>
      </c>
      <c r="AT505" s="601">
        <v>0</v>
      </c>
      <c r="AU505" s="601">
        <v>0</v>
      </c>
      <c r="AV505" s="602">
        <v>24946.880000000001</v>
      </c>
      <c r="AW505" s="602">
        <v>25834.399999999998</v>
      </c>
      <c r="AX505" s="602">
        <v>28042.879999999997</v>
      </c>
      <c r="AY505" s="602">
        <v>28146.079999999998</v>
      </c>
      <c r="AZ505" s="602">
        <v>27685.119999999999</v>
      </c>
      <c r="BA505" s="602">
        <v>26948.959999999999</v>
      </c>
      <c r="BB505" s="707">
        <v>27883.25</v>
      </c>
      <c r="BC505" s="602">
        <v>0</v>
      </c>
      <c r="BD505" s="602">
        <v>0</v>
      </c>
      <c r="BE505" s="602">
        <v>0</v>
      </c>
      <c r="BF505" s="602">
        <v>0</v>
      </c>
      <c r="BG505" s="602">
        <v>0</v>
      </c>
      <c r="BH505" s="602">
        <v>58201.56</v>
      </c>
      <c r="BI505" s="602">
        <v>61464.380000000005</v>
      </c>
      <c r="BJ505" s="602">
        <v>0</v>
      </c>
      <c r="BK505" s="602">
        <v>0</v>
      </c>
      <c r="BL505" s="602">
        <v>0</v>
      </c>
      <c r="BM505" s="602">
        <v>0</v>
      </c>
      <c r="BN505" s="602">
        <v>0</v>
      </c>
      <c r="BO505" s="602">
        <v>15486.88</v>
      </c>
      <c r="BP505" s="602">
        <v>15658.88</v>
      </c>
      <c r="BQ505" s="602">
        <v>17750.400000000001</v>
      </c>
      <c r="BR505" s="602">
        <v>17564.64</v>
      </c>
      <c r="BS505" s="602">
        <v>17206.88</v>
      </c>
      <c r="BT505" s="602">
        <v>16491.36</v>
      </c>
      <c r="BU505" s="707">
        <v>16688.919999999998</v>
      </c>
      <c r="BV505" s="602">
        <v>0</v>
      </c>
      <c r="BW505" s="602">
        <v>0</v>
      </c>
      <c r="BX505" s="602">
        <v>0</v>
      </c>
      <c r="BY505" s="602">
        <v>0</v>
      </c>
      <c r="BZ505" s="602">
        <v>0</v>
      </c>
      <c r="CA505" s="602">
        <v>36103.56</v>
      </c>
      <c r="CB505" s="602">
        <v>38063.26999999999</v>
      </c>
      <c r="CC505" s="602">
        <v>0</v>
      </c>
      <c r="CD505" s="602">
        <v>0</v>
      </c>
      <c r="CE505" s="602">
        <v>0</v>
      </c>
      <c r="CF505" s="602">
        <v>0</v>
      </c>
      <c r="CG505" s="602">
        <v>0</v>
      </c>
      <c r="CH505" s="602">
        <v>0</v>
      </c>
      <c r="CI505" s="602">
        <v>0</v>
      </c>
      <c r="CJ505" s="602">
        <v>0</v>
      </c>
      <c r="CK505" s="602">
        <v>0</v>
      </c>
      <c r="CL505" s="602">
        <v>0</v>
      </c>
      <c r="CM505" s="602">
        <v>0</v>
      </c>
      <c r="CN505" s="707">
        <v>0</v>
      </c>
      <c r="CO505" s="602">
        <v>0</v>
      </c>
      <c r="CP505" s="602">
        <v>0</v>
      </c>
      <c r="CQ505" s="602">
        <v>0</v>
      </c>
      <c r="CR505" s="602">
        <v>0</v>
      </c>
      <c r="CS505" s="602">
        <v>0</v>
      </c>
      <c r="CT505" s="602">
        <v>0</v>
      </c>
      <c r="CU505" s="602">
        <v>0</v>
      </c>
      <c r="CV505" s="602">
        <v>0</v>
      </c>
      <c r="CW505" s="602">
        <v>0</v>
      </c>
      <c r="CX505" s="602">
        <v>0</v>
      </c>
      <c r="CY505" s="602">
        <v>0</v>
      </c>
      <c r="CZ505" s="602">
        <v>0</v>
      </c>
    </row>
    <row r="506" spans="1:104" x14ac:dyDescent="0.25">
      <c r="A506" s="183">
        <v>4373</v>
      </c>
      <c r="B506" s="183" t="s">
        <v>1626</v>
      </c>
      <c r="C506" s="27">
        <v>437301</v>
      </c>
      <c r="D506" s="14">
        <v>1609873272</v>
      </c>
      <c r="F506" s="27" t="s">
        <v>1267</v>
      </c>
      <c r="G506" s="12" t="s">
        <v>644</v>
      </c>
      <c r="H506" s="27" t="s">
        <v>1497</v>
      </c>
      <c r="I506" s="12" t="s">
        <v>645</v>
      </c>
      <c r="J506" s="601">
        <v>0</v>
      </c>
      <c r="K506" s="601">
        <v>0</v>
      </c>
      <c r="L506" s="601">
        <v>0</v>
      </c>
      <c r="M506" s="601">
        <v>0</v>
      </c>
      <c r="N506" s="601">
        <v>0</v>
      </c>
      <c r="O506" s="601">
        <v>0</v>
      </c>
      <c r="P506" s="707">
        <v>0</v>
      </c>
      <c r="Q506" s="601">
        <v>0</v>
      </c>
      <c r="R506" s="601">
        <v>0</v>
      </c>
      <c r="S506" s="601">
        <v>0</v>
      </c>
      <c r="T506" s="601">
        <v>0</v>
      </c>
      <c r="U506" s="601">
        <v>0</v>
      </c>
      <c r="V506" s="601">
        <v>15567.480000000001</v>
      </c>
      <c r="W506" s="601">
        <v>17825.070000000003</v>
      </c>
      <c r="X506" s="601">
        <v>0</v>
      </c>
      <c r="Y506" s="601">
        <v>0</v>
      </c>
      <c r="Z506" s="601">
        <v>0</v>
      </c>
      <c r="AA506" s="601">
        <v>0</v>
      </c>
      <c r="AB506" s="601">
        <v>0</v>
      </c>
      <c r="AC506" s="601">
        <v>0</v>
      </c>
      <c r="AD506" s="601">
        <v>0</v>
      </c>
      <c r="AE506" s="601">
        <v>0</v>
      </c>
      <c r="AF506" s="601">
        <v>0</v>
      </c>
      <c r="AG506" s="601">
        <v>0</v>
      </c>
      <c r="AH506" s="601">
        <v>0</v>
      </c>
      <c r="AI506" s="707">
        <v>0</v>
      </c>
      <c r="AJ506" s="601">
        <v>0</v>
      </c>
      <c r="AK506" s="601">
        <v>0</v>
      </c>
      <c r="AL506" s="601">
        <v>0</v>
      </c>
      <c r="AM506" s="601">
        <v>0</v>
      </c>
      <c r="AN506" s="601">
        <v>0</v>
      </c>
      <c r="AO506" s="601">
        <v>0</v>
      </c>
      <c r="AP506" s="601">
        <v>0</v>
      </c>
      <c r="AQ506" s="601">
        <v>0</v>
      </c>
      <c r="AR506" s="601">
        <v>0</v>
      </c>
      <c r="AS506" s="601">
        <v>0</v>
      </c>
      <c r="AT506" s="601">
        <v>0</v>
      </c>
      <c r="AU506" s="601">
        <v>0</v>
      </c>
      <c r="AV506" s="602">
        <v>0</v>
      </c>
      <c r="AW506" s="602">
        <v>0</v>
      </c>
      <c r="AX506" s="602">
        <v>0</v>
      </c>
      <c r="AY506" s="602">
        <v>0</v>
      </c>
      <c r="AZ506" s="602">
        <v>0</v>
      </c>
      <c r="BA506" s="602">
        <v>0</v>
      </c>
      <c r="BB506" s="707">
        <v>0</v>
      </c>
      <c r="BC506" s="602">
        <v>0</v>
      </c>
      <c r="BD506" s="602">
        <v>0</v>
      </c>
      <c r="BE506" s="602">
        <v>0</v>
      </c>
      <c r="BF506" s="602">
        <v>0</v>
      </c>
      <c r="BG506" s="602">
        <v>0</v>
      </c>
      <c r="BH506" s="602">
        <v>20756.64</v>
      </c>
      <c r="BI506" s="602">
        <v>24029.680000000004</v>
      </c>
      <c r="BJ506" s="602">
        <v>0</v>
      </c>
      <c r="BK506" s="602">
        <v>0</v>
      </c>
      <c r="BL506" s="602">
        <v>0</v>
      </c>
      <c r="BM506" s="602">
        <v>0</v>
      </c>
      <c r="BN506" s="602">
        <v>0</v>
      </c>
      <c r="BO506" s="602">
        <v>0</v>
      </c>
      <c r="BP506" s="602">
        <v>0</v>
      </c>
      <c r="BQ506" s="602">
        <v>0</v>
      </c>
      <c r="BR506" s="602">
        <v>0</v>
      </c>
      <c r="BS506" s="602">
        <v>0</v>
      </c>
      <c r="BT506" s="602">
        <v>0</v>
      </c>
      <c r="BU506" s="707">
        <v>0</v>
      </c>
      <c r="BV506" s="602">
        <v>0</v>
      </c>
      <c r="BW506" s="602">
        <v>0</v>
      </c>
      <c r="BX506" s="602">
        <v>0</v>
      </c>
      <c r="BY506" s="602">
        <v>0</v>
      </c>
      <c r="BZ506" s="602">
        <v>0</v>
      </c>
      <c r="CA506" s="602">
        <v>30864.04</v>
      </c>
      <c r="CB506" s="602">
        <v>37354.610000000008</v>
      </c>
      <c r="CC506" s="602">
        <v>0</v>
      </c>
      <c r="CD506" s="602">
        <v>0</v>
      </c>
      <c r="CE506" s="602">
        <v>0</v>
      </c>
      <c r="CF506" s="602">
        <v>0</v>
      </c>
      <c r="CG506" s="602">
        <v>0</v>
      </c>
      <c r="CH506" s="602">
        <v>0</v>
      </c>
      <c r="CI506" s="602">
        <v>0</v>
      </c>
      <c r="CJ506" s="602">
        <v>0</v>
      </c>
      <c r="CK506" s="602">
        <v>0</v>
      </c>
      <c r="CL506" s="602">
        <v>0</v>
      </c>
      <c r="CM506" s="602">
        <v>0</v>
      </c>
      <c r="CN506" s="707">
        <v>0</v>
      </c>
      <c r="CO506" s="602">
        <v>0</v>
      </c>
      <c r="CP506" s="602">
        <v>0</v>
      </c>
      <c r="CQ506" s="602">
        <v>0</v>
      </c>
      <c r="CR506" s="602">
        <v>0</v>
      </c>
      <c r="CS506" s="602">
        <v>0</v>
      </c>
      <c r="CT506" s="602">
        <v>0</v>
      </c>
      <c r="CU506" s="602">
        <v>0</v>
      </c>
      <c r="CV506" s="602">
        <v>0</v>
      </c>
      <c r="CW506" s="602">
        <v>0</v>
      </c>
      <c r="CX506" s="602">
        <v>0</v>
      </c>
      <c r="CY506" s="602">
        <v>0</v>
      </c>
      <c r="CZ506" s="602">
        <v>0</v>
      </c>
    </row>
    <row r="507" spans="1:104" x14ac:dyDescent="0.25">
      <c r="A507" s="183">
        <v>4675</v>
      </c>
      <c r="B507" s="183" t="s">
        <v>1621</v>
      </c>
      <c r="C507" s="27">
        <v>467501</v>
      </c>
      <c r="D507" s="14">
        <v>1467495598</v>
      </c>
      <c r="F507" s="27" t="s">
        <v>1258</v>
      </c>
      <c r="G507" s="12" t="s">
        <v>248</v>
      </c>
      <c r="H507" s="27" t="s">
        <v>1398</v>
      </c>
      <c r="I507" s="12" t="s">
        <v>249</v>
      </c>
      <c r="J507" s="601">
        <v>6861.45</v>
      </c>
      <c r="K507" s="601">
        <v>7107.05</v>
      </c>
      <c r="L507" s="601">
        <v>7441.6799999999994</v>
      </c>
      <c r="M507" s="601">
        <v>7242.1299999999992</v>
      </c>
      <c r="N507" s="601">
        <v>7183.8</v>
      </c>
      <c r="O507" s="601">
        <v>7174.5899999999992</v>
      </c>
      <c r="P507" s="707">
        <v>7168.61</v>
      </c>
      <c r="Q507" s="601">
        <v>0</v>
      </c>
      <c r="R507" s="601">
        <v>0</v>
      </c>
      <c r="S507" s="601">
        <v>0</v>
      </c>
      <c r="T507" s="601">
        <v>0</v>
      </c>
      <c r="U507" s="601">
        <v>0</v>
      </c>
      <c r="V507" s="601">
        <v>20503.559999999998</v>
      </c>
      <c r="W507" s="601">
        <v>20753.820000000003</v>
      </c>
      <c r="X507" s="601">
        <v>0</v>
      </c>
      <c r="Y507" s="601">
        <v>0</v>
      </c>
      <c r="Z507" s="601">
        <v>0</v>
      </c>
      <c r="AA507" s="601">
        <v>0</v>
      </c>
      <c r="AB507" s="601">
        <v>0</v>
      </c>
      <c r="AC507" s="601">
        <v>0</v>
      </c>
      <c r="AD507" s="601">
        <v>0</v>
      </c>
      <c r="AE507" s="601">
        <v>0</v>
      </c>
      <c r="AF507" s="601">
        <v>0</v>
      </c>
      <c r="AG507" s="601">
        <v>0</v>
      </c>
      <c r="AH507" s="601">
        <v>0</v>
      </c>
      <c r="AI507" s="707">
        <v>0</v>
      </c>
      <c r="AJ507" s="601">
        <v>0</v>
      </c>
      <c r="AK507" s="601">
        <v>0</v>
      </c>
      <c r="AL507" s="601">
        <v>0</v>
      </c>
      <c r="AM507" s="601">
        <v>0</v>
      </c>
      <c r="AN507" s="601">
        <v>0</v>
      </c>
      <c r="AO507" s="601">
        <v>0</v>
      </c>
      <c r="AP507" s="601">
        <v>0</v>
      </c>
      <c r="AQ507" s="601">
        <v>0</v>
      </c>
      <c r="AR507" s="601">
        <v>0</v>
      </c>
      <c r="AS507" s="601">
        <v>0</v>
      </c>
      <c r="AT507" s="601">
        <v>0</v>
      </c>
      <c r="AU507" s="601">
        <v>0</v>
      </c>
      <c r="AV507" s="602">
        <v>0</v>
      </c>
      <c r="AW507" s="602">
        <v>0</v>
      </c>
      <c r="AX507" s="602">
        <v>0</v>
      </c>
      <c r="AY507" s="602">
        <v>0</v>
      </c>
      <c r="AZ507" s="602">
        <v>0</v>
      </c>
      <c r="BA507" s="602">
        <v>0</v>
      </c>
      <c r="BB507" s="707">
        <v>0</v>
      </c>
      <c r="BC507" s="602">
        <v>0</v>
      </c>
      <c r="BD507" s="602">
        <v>0</v>
      </c>
      <c r="BE507" s="602">
        <v>0</v>
      </c>
      <c r="BF507" s="602">
        <v>0</v>
      </c>
      <c r="BG507" s="602">
        <v>0</v>
      </c>
      <c r="BH507" s="602">
        <v>0</v>
      </c>
      <c r="BI507" s="602">
        <v>0</v>
      </c>
      <c r="BJ507" s="602">
        <v>0</v>
      </c>
      <c r="BK507" s="602">
        <v>0</v>
      </c>
      <c r="BL507" s="602">
        <v>0</v>
      </c>
      <c r="BM507" s="602">
        <v>0</v>
      </c>
      <c r="BN507" s="602">
        <v>0</v>
      </c>
      <c r="BO507" s="602">
        <v>7644.2999999999993</v>
      </c>
      <c r="BP507" s="602">
        <v>7849.99</v>
      </c>
      <c r="BQ507" s="602">
        <v>8399.52</v>
      </c>
      <c r="BR507" s="602">
        <v>8359.6099999999988</v>
      </c>
      <c r="BS507" s="602">
        <v>8341.1899999999987</v>
      </c>
      <c r="BT507" s="602">
        <v>8230.67</v>
      </c>
      <c r="BU507" s="707">
        <v>8194.4500000000007</v>
      </c>
      <c r="BV507" s="602">
        <v>0</v>
      </c>
      <c r="BW507" s="602">
        <v>0</v>
      </c>
      <c r="BX507" s="602">
        <v>0</v>
      </c>
      <c r="BY507" s="602">
        <v>0</v>
      </c>
      <c r="BZ507" s="602">
        <v>0</v>
      </c>
      <c r="CA507" s="602">
        <v>22882.020000000004</v>
      </c>
      <c r="CB507" s="602">
        <v>23953.93</v>
      </c>
      <c r="CC507" s="602">
        <v>0</v>
      </c>
      <c r="CD507" s="602">
        <v>0</v>
      </c>
      <c r="CE507" s="602">
        <v>0</v>
      </c>
      <c r="CF507" s="602">
        <v>0</v>
      </c>
      <c r="CG507" s="602">
        <v>0</v>
      </c>
      <c r="CH507" s="602">
        <v>0</v>
      </c>
      <c r="CI507" s="602">
        <v>0</v>
      </c>
      <c r="CJ507" s="602">
        <v>0</v>
      </c>
      <c r="CK507" s="602">
        <v>0</v>
      </c>
      <c r="CL507" s="602">
        <v>0</v>
      </c>
      <c r="CM507" s="602">
        <v>0</v>
      </c>
      <c r="CN507" s="707">
        <v>0</v>
      </c>
      <c r="CO507" s="602">
        <v>0</v>
      </c>
      <c r="CP507" s="602">
        <v>0</v>
      </c>
      <c r="CQ507" s="602">
        <v>0</v>
      </c>
      <c r="CR507" s="602">
        <v>0</v>
      </c>
      <c r="CS507" s="602">
        <v>0</v>
      </c>
      <c r="CT507" s="602">
        <v>0</v>
      </c>
      <c r="CU507" s="602">
        <v>0</v>
      </c>
      <c r="CV507" s="602">
        <v>0</v>
      </c>
      <c r="CW507" s="602">
        <v>0</v>
      </c>
      <c r="CX507" s="602">
        <v>0</v>
      </c>
      <c r="CY507" s="602">
        <v>0</v>
      </c>
      <c r="CZ507" s="602">
        <v>0</v>
      </c>
    </row>
    <row r="508" spans="1:104" x14ac:dyDescent="0.25">
      <c r="A508" s="183">
        <v>5024</v>
      </c>
      <c r="B508" s="183" t="s">
        <v>1622</v>
      </c>
      <c r="C508" s="27">
        <v>502401</v>
      </c>
      <c r="D508" s="14">
        <v>1629181565</v>
      </c>
      <c r="F508" s="27" t="s">
        <v>1258</v>
      </c>
      <c r="G508" s="12" t="s">
        <v>310</v>
      </c>
      <c r="H508" s="27" t="s">
        <v>1372</v>
      </c>
      <c r="I508" s="12" t="s">
        <v>311</v>
      </c>
      <c r="J508" s="601">
        <v>4671.1499999999996</v>
      </c>
      <c r="K508" s="601">
        <v>4838.3500000000004</v>
      </c>
      <c r="L508" s="601">
        <v>5066.16</v>
      </c>
      <c r="M508" s="601">
        <v>4930.3099999999995</v>
      </c>
      <c r="N508" s="601">
        <v>4890.5999999999995</v>
      </c>
      <c r="O508" s="601">
        <v>4884.33</v>
      </c>
      <c r="P508" s="707">
        <v>4894.03</v>
      </c>
      <c r="Q508" s="601">
        <v>0</v>
      </c>
      <c r="R508" s="601">
        <v>0</v>
      </c>
      <c r="S508" s="601">
        <v>0</v>
      </c>
      <c r="T508" s="601">
        <v>0</v>
      </c>
      <c r="U508" s="601">
        <v>0</v>
      </c>
      <c r="V508" s="601">
        <v>10809.699999999999</v>
      </c>
      <c r="W508" s="601">
        <v>10973.780000000002</v>
      </c>
      <c r="X508" s="601">
        <v>0</v>
      </c>
      <c r="Y508" s="601">
        <v>0</v>
      </c>
      <c r="Z508" s="601">
        <v>0</v>
      </c>
      <c r="AA508" s="601">
        <v>0</v>
      </c>
      <c r="AB508" s="601">
        <v>0</v>
      </c>
      <c r="AC508" s="601">
        <v>0</v>
      </c>
      <c r="AD508" s="601">
        <v>0</v>
      </c>
      <c r="AE508" s="601">
        <v>0</v>
      </c>
      <c r="AF508" s="601">
        <v>0</v>
      </c>
      <c r="AG508" s="601">
        <v>0</v>
      </c>
      <c r="AH508" s="601">
        <v>0</v>
      </c>
      <c r="AI508" s="707">
        <v>0</v>
      </c>
      <c r="AJ508" s="601">
        <v>0</v>
      </c>
      <c r="AK508" s="601">
        <v>0</v>
      </c>
      <c r="AL508" s="601">
        <v>0</v>
      </c>
      <c r="AM508" s="601">
        <v>0</v>
      </c>
      <c r="AN508" s="601">
        <v>0</v>
      </c>
      <c r="AO508" s="601">
        <v>0</v>
      </c>
      <c r="AP508" s="601">
        <v>0</v>
      </c>
      <c r="AQ508" s="601">
        <v>0</v>
      </c>
      <c r="AR508" s="601">
        <v>0</v>
      </c>
      <c r="AS508" s="601">
        <v>0</v>
      </c>
      <c r="AT508" s="601">
        <v>0</v>
      </c>
      <c r="AU508" s="601">
        <v>0</v>
      </c>
      <c r="AV508" s="602">
        <v>0</v>
      </c>
      <c r="AW508" s="602">
        <v>0</v>
      </c>
      <c r="AX508" s="602">
        <v>0</v>
      </c>
      <c r="AY508" s="602">
        <v>0</v>
      </c>
      <c r="AZ508" s="602">
        <v>0</v>
      </c>
      <c r="BA508" s="602">
        <v>0</v>
      </c>
      <c r="BB508" s="707">
        <v>0</v>
      </c>
      <c r="BC508" s="602">
        <v>0</v>
      </c>
      <c r="BD508" s="602">
        <v>0</v>
      </c>
      <c r="BE508" s="602">
        <v>0</v>
      </c>
      <c r="BF508" s="602">
        <v>0</v>
      </c>
      <c r="BG508" s="602">
        <v>0</v>
      </c>
      <c r="BH508" s="602">
        <v>0</v>
      </c>
      <c r="BI508" s="602">
        <v>0</v>
      </c>
      <c r="BJ508" s="602">
        <v>0</v>
      </c>
      <c r="BK508" s="602">
        <v>0</v>
      </c>
      <c r="BL508" s="602">
        <v>0</v>
      </c>
      <c r="BM508" s="602">
        <v>0</v>
      </c>
      <c r="BN508" s="602">
        <v>0</v>
      </c>
      <c r="BO508" s="602">
        <v>5204.0999999999995</v>
      </c>
      <c r="BP508" s="602">
        <v>5344.13</v>
      </c>
      <c r="BQ508" s="602">
        <v>5718.24</v>
      </c>
      <c r="BR508" s="602">
        <v>5691.07</v>
      </c>
      <c r="BS508" s="602">
        <v>5678.5299999999988</v>
      </c>
      <c r="BT508" s="602">
        <v>5603.29</v>
      </c>
      <c r="BU508" s="707">
        <v>5594.5099999999993</v>
      </c>
      <c r="BV508" s="602">
        <v>0</v>
      </c>
      <c r="BW508" s="602">
        <v>0</v>
      </c>
      <c r="BX508" s="602">
        <v>0</v>
      </c>
      <c r="BY508" s="602">
        <v>0</v>
      </c>
      <c r="BZ508" s="602">
        <v>0</v>
      </c>
      <c r="CA508" s="602">
        <v>12063.650000000001</v>
      </c>
      <c r="CB508" s="602">
        <v>12665.740000000002</v>
      </c>
      <c r="CC508" s="602">
        <v>0</v>
      </c>
      <c r="CD508" s="602">
        <v>0</v>
      </c>
      <c r="CE508" s="602">
        <v>0</v>
      </c>
      <c r="CF508" s="602">
        <v>0</v>
      </c>
      <c r="CG508" s="602">
        <v>0</v>
      </c>
      <c r="CH508" s="602">
        <v>0</v>
      </c>
      <c r="CI508" s="602">
        <v>0</v>
      </c>
      <c r="CJ508" s="602">
        <v>0</v>
      </c>
      <c r="CK508" s="602">
        <v>0</v>
      </c>
      <c r="CL508" s="602">
        <v>0</v>
      </c>
      <c r="CM508" s="602">
        <v>0</v>
      </c>
      <c r="CN508" s="707">
        <v>0</v>
      </c>
      <c r="CO508" s="602">
        <v>0</v>
      </c>
      <c r="CP508" s="602">
        <v>0</v>
      </c>
      <c r="CQ508" s="602">
        <v>0</v>
      </c>
      <c r="CR508" s="602">
        <v>0</v>
      </c>
      <c r="CS508" s="602">
        <v>0</v>
      </c>
      <c r="CT508" s="602">
        <v>0</v>
      </c>
      <c r="CU508" s="602">
        <v>0</v>
      </c>
      <c r="CV508" s="602">
        <v>0</v>
      </c>
      <c r="CW508" s="602">
        <v>0</v>
      </c>
      <c r="CX508" s="602">
        <v>0</v>
      </c>
      <c r="CY508" s="602">
        <v>0</v>
      </c>
      <c r="CZ508" s="602">
        <v>0</v>
      </c>
    </row>
    <row r="509" spans="1:104" x14ac:dyDescent="0.25">
      <c r="A509" s="183">
        <v>5064</v>
      </c>
      <c r="B509" s="183" t="s">
        <v>1623</v>
      </c>
      <c r="C509" s="27">
        <v>506401</v>
      </c>
      <c r="D509" s="14">
        <v>1134205958</v>
      </c>
      <c r="F509" s="27" t="s">
        <v>1258</v>
      </c>
      <c r="G509" s="12" t="s">
        <v>326</v>
      </c>
      <c r="H509" s="27" t="s">
        <v>326</v>
      </c>
      <c r="I509" s="12" t="s">
        <v>327</v>
      </c>
      <c r="J509" s="601">
        <v>9029.4</v>
      </c>
      <c r="K509" s="601">
        <v>9352.6</v>
      </c>
      <c r="L509" s="601">
        <v>9792.9600000000009</v>
      </c>
      <c r="M509" s="601">
        <v>9530.3599999999988</v>
      </c>
      <c r="N509" s="601">
        <v>9453.5999999999985</v>
      </c>
      <c r="O509" s="601">
        <v>9441.48</v>
      </c>
      <c r="P509" s="707">
        <v>9419.9799999999977</v>
      </c>
      <c r="Q509" s="601">
        <v>0</v>
      </c>
      <c r="R509" s="601">
        <v>0</v>
      </c>
      <c r="S509" s="601">
        <v>0</v>
      </c>
      <c r="T509" s="601">
        <v>0</v>
      </c>
      <c r="U509" s="601">
        <v>0</v>
      </c>
      <c r="V509" s="601">
        <v>26780.16</v>
      </c>
      <c r="W509" s="601">
        <v>27154.2</v>
      </c>
      <c r="X509" s="601">
        <v>0</v>
      </c>
      <c r="Y509" s="601">
        <v>0</v>
      </c>
      <c r="Z509" s="601">
        <v>0</v>
      </c>
      <c r="AA509" s="601">
        <v>0</v>
      </c>
      <c r="AB509" s="601">
        <v>0</v>
      </c>
      <c r="AC509" s="601">
        <v>0</v>
      </c>
      <c r="AD509" s="601">
        <v>0</v>
      </c>
      <c r="AE509" s="601">
        <v>0</v>
      </c>
      <c r="AF509" s="601">
        <v>0</v>
      </c>
      <c r="AG509" s="601">
        <v>0</v>
      </c>
      <c r="AH509" s="601">
        <v>0</v>
      </c>
      <c r="AI509" s="707">
        <v>0</v>
      </c>
      <c r="AJ509" s="601">
        <v>0</v>
      </c>
      <c r="AK509" s="601">
        <v>0</v>
      </c>
      <c r="AL509" s="601">
        <v>0</v>
      </c>
      <c r="AM509" s="601">
        <v>0</v>
      </c>
      <c r="AN509" s="601">
        <v>0</v>
      </c>
      <c r="AO509" s="601">
        <v>0</v>
      </c>
      <c r="AP509" s="601">
        <v>0</v>
      </c>
      <c r="AQ509" s="601">
        <v>0</v>
      </c>
      <c r="AR509" s="601">
        <v>0</v>
      </c>
      <c r="AS509" s="601">
        <v>0</v>
      </c>
      <c r="AT509" s="601">
        <v>0</v>
      </c>
      <c r="AU509" s="601">
        <v>0</v>
      </c>
      <c r="AV509" s="602">
        <v>0</v>
      </c>
      <c r="AW509" s="602">
        <v>0</v>
      </c>
      <c r="AX509" s="602">
        <v>0</v>
      </c>
      <c r="AY509" s="602">
        <v>0</v>
      </c>
      <c r="AZ509" s="602">
        <v>0</v>
      </c>
      <c r="BA509" s="602">
        <v>0</v>
      </c>
      <c r="BB509" s="707">
        <v>0</v>
      </c>
      <c r="BC509" s="602">
        <v>0</v>
      </c>
      <c r="BD509" s="602">
        <v>0</v>
      </c>
      <c r="BE509" s="602">
        <v>0</v>
      </c>
      <c r="BF509" s="602">
        <v>0</v>
      </c>
      <c r="BG509" s="602">
        <v>0</v>
      </c>
      <c r="BH509" s="602">
        <v>0</v>
      </c>
      <c r="BI509" s="602">
        <v>0</v>
      </c>
      <c r="BJ509" s="602">
        <v>0</v>
      </c>
      <c r="BK509" s="602">
        <v>0</v>
      </c>
      <c r="BL509" s="602">
        <v>0</v>
      </c>
      <c r="BM509" s="602">
        <v>0</v>
      </c>
      <c r="BN509" s="602">
        <v>0</v>
      </c>
      <c r="BO509" s="602">
        <v>10059.6</v>
      </c>
      <c r="BP509" s="602">
        <v>10330.280000000001</v>
      </c>
      <c r="BQ509" s="602">
        <v>11053.44</v>
      </c>
      <c r="BR509" s="602">
        <v>11000.920000000002</v>
      </c>
      <c r="BS509" s="602">
        <v>10976.679999999998</v>
      </c>
      <c r="BT509" s="602">
        <v>10831.240000000002</v>
      </c>
      <c r="BU509" s="707">
        <v>10767.859999999999</v>
      </c>
      <c r="BV509" s="602">
        <v>0</v>
      </c>
      <c r="BW509" s="602">
        <v>0</v>
      </c>
      <c r="BX509" s="602">
        <v>0</v>
      </c>
      <c r="BY509" s="602">
        <v>0</v>
      </c>
      <c r="BZ509" s="602">
        <v>0</v>
      </c>
      <c r="CA509" s="602">
        <v>29886.720000000001</v>
      </c>
      <c r="CB509" s="602">
        <v>31341.02</v>
      </c>
      <c r="CC509" s="602">
        <v>0</v>
      </c>
      <c r="CD509" s="602">
        <v>0</v>
      </c>
      <c r="CE509" s="602">
        <v>0</v>
      </c>
      <c r="CF509" s="602">
        <v>0</v>
      </c>
      <c r="CG509" s="602">
        <v>0</v>
      </c>
      <c r="CH509" s="602">
        <v>0</v>
      </c>
      <c r="CI509" s="602">
        <v>0</v>
      </c>
      <c r="CJ509" s="602">
        <v>0</v>
      </c>
      <c r="CK509" s="602">
        <v>0</v>
      </c>
      <c r="CL509" s="602">
        <v>0</v>
      </c>
      <c r="CM509" s="602">
        <v>0</v>
      </c>
      <c r="CN509" s="707">
        <v>0</v>
      </c>
      <c r="CO509" s="602">
        <v>0</v>
      </c>
      <c r="CP509" s="602">
        <v>0</v>
      </c>
      <c r="CQ509" s="602">
        <v>0</v>
      </c>
      <c r="CR509" s="602">
        <v>0</v>
      </c>
      <c r="CS509" s="602">
        <v>0</v>
      </c>
      <c r="CT509" s="602">
        <v>0</v>
      </c>
      <c r="CU509" s="602">
        <v>0</v>
      </c>
      <c r="CV509" s="602">
        <v>0</v>
      </c>
      <c r="CW509" s="602">
        <v>0</v>
      </c>
      <c r="CX509" s="602">
        <v>0</v>
      </c>
      <c r="CY509" s="602">
        <v>0</v>
      </c>
      <c r="CZ509" s="602">
        <v>0</v>
      </c>
    </row>
    <row r="510" spans="1:104" x14ac:dyDescent="0.25">
      <c r="A510" s="183">
        <v>5110</v>
      </c>
      <c r="B510" s="183" t="s">
        <v>1628</v>
      </c>
      <c r="C510" s="27">
        <v>511001</v>
      </c>
      <c r="D510" s="14">
        <v>1558491506</v>
      </c>
      <c r="F510" s="27" t="s">
        <v>1258</v>
      </c>
      <c r="G510" s="12" t="s">
        <v>954</v>
      </c>
      <c r="H510" s="27" t="s">
        <v>1420</v>
      </c>
      <c r="I510" s="12" t="s">
        <v>955</v>
      </c>
      <c r="J510" s="601">
        <v>2480.8500000000004</v>
      </c>
      <c r="K510" s="601">
        <v>2569.65</v>
      </c>
      <c r="L510" s="601">
        <v>2690.6400000000003</v>
      </c>
      <c r="M510" s="601">
        <v>2618.4900000000002</v>
      </c>
      <c r="N510" s="601">
        <v>2597.4</v>
      </c>
      <c r="O510" s="601">
        <v>2594.0700000000002</v>
      </c>
      <c r="P510" s="707">
        <v>2576.3100000000004</v>
      </c>
      <c r="Q510" s="601">
        <v>0</v>
      </c>
      <c r="R510" s="601">
        <v>0</v>
      </c>
      <c r="S510" s="601">
        <v>0</v>
      </c>
      <c r="T510" s="601">
        <v>0</v>
      </c>
      <c r="U510" s="601">
        <v>0</v>
      </c>
      <c r="V510" s="601">
        <v>7322.7000000000016</v>
      </c>
      <c r="W510" s="601">
        <v>5824.26</v>
      </c>
      <c r="X510" s="601">
        <v>0</v>
      </c>
      <c r="Y510" s="601">
        <v>0</v>
      </c>
      <c r="Z510" s="601">
        <v>0</v>
      </c>
      <c r="AA510" s="601">
        <v>0</v>
      </c>
      <c r="AB510" s="601">
        <v>0</v>
      </c>
      <c r="AC510" s="601">
        <v>0</v>
      </c>
      <c r="AD510" s="601">
        <v>0</v>
      </c>
      <c r="AE510" s="601">
        <v>0</v>
      </c>
      <c r="AF510" s="601">
        <v>0</v>
      </c>
      <c r="AG510" s="601">
        <v>0</v>
      </c>
      <c r="AH510" s="601">
        <v>0</v>
      </c>
      <c r="AI510" s="707">
        <v>0</v>
      </c>
      <c r="AJ510" s="601">
        <v>0</v>
      </c>
      <c r="AK510" s="601">
        <v>0</v>
      </c>
      <c r="AL510" s="601">
        <v>0</v>
      </c>
      <c r="AM510" s="601">
        <v>0</v>
      </c>
      <c r="AN510" s="601">
        <v>0</v>
      </c>
      <c r="AO510" s="601">
        <v>0</v>
      </c>
      <c r="AP510" s="601">
        <v>0</v>
      </c>
      <c r="AQ510" s="601">
        <v>0</v>
      </c>
      <c r="AR510" s="601">
        <v>0</v>
      </c>
      <c r="AS510" s="601">
        <v>0</v>
      </c>
      <c r="AT510" s="601">
        <v>0</v>
      </c>
      <c r="AU510" s="601">
        <v>0</v>
      </c>
      <c r="AV510" s="602">
        <v>0</v>
      </c>
      <c r="AW510" s="602">
        <v>0</v>
      </c>
      <c r="AX510" s="602">
        <v>0</v>
      </c>
      <c r="AY510" s="602">
        <v>0</v>
      </c>
      <c r="AZ510" s="602">
        <v>0</v>
      </c>
      <c r="BA510" s="602">
        <v>0</v>
      </c>
      <c r="BB510" s="707">
        <v>0</v>
      </c>
      <c r="BC510" s="602">
        <v>0</v>
      </c>
      <c r="BD510" s="602">
        <v>0</v>
      </c>
      <c r="BE510" s="602">
        <v>0</v>
      </c>
      <c r="BF510" s="602">
        <v>0</v>
      </c>
      <c r="BG510" s="602">
        <v>0</v>
      </c>
      <c r="BH510" s="602">
        <v>0</v>
      </c>
      <c r="BI510" s="602">
        <v>0</v>
      </c>
      <c r="BJ510" s="602">
        <v>0</v>
      </c>
      <c r="BK510" s="602">
        <v>0</v>
      </c>
      <c r="BL510" s="602">
        <v>0</v>
      </c>
      <c r="BM510" s="602">
        <v>0</v>
      </c>
      <c r="BN510" s="602">
        <v>0</v>
      </c>
      <c r="BO510" s="602">
        <v>2763.9</v>
      </c>
      <c r="BP510" s="602">
        <v>2838.2700000000004</v>
      </c>
      <c r="BQ510" s="602">
        <v>3036.9600000000005</v>
      </c>
      <c r="BR510" s="602">
        <v>3022.53</v>
      </c>
      <c r="BS510" s="602">
        <v>3015.8700000000003</v>
      </c>
      <c r="BT510" s="602">
        <v>2975.9100000000003</v>
      </c>
      <c r="BU510" s="707">
        <v>2944.83</v>
      </c>
      <c r="BV510" s="602">
        <v>0</v>
      </c>
      <c r="BW510" s="602">
        <v>0</v>
      </c>
      <c r="BX510" s="602">
        <v>0</v>
      </c>
      <c r="BY510" s="602">
        <v>0</v>
      </c>
      <c r="BZ510" s="602">
        <v>0</v>
      </c>
      <c r="CA510" s="602">
        <v>8172.1500000000015</v>
      </c>
      <c r="CB510" s="602">
        <v>6728.6800000000021</v>
      </c>
      <c r="CC510" s="602">
        <v>0</v>
      </c>
      <c r="CD510" s="602">
        <v>0</v>
      </c>
      <c r="CE510" s="602">
        <v>0</v>
      </c>
      <c r="CF510" s="602">
        <v>0</v>
      </c>
      <c r="CG510" s="602">
        <v>0</v>
      </c>
      <c r="CH510" s="602">
        <v>0</v>
      </c>
      <c r="CI510" s="602">
        <v>0</v>
      </c>
      <c r="CJ510" s="602">
        <v>0</v>
      </c>
      <c r="CK510" s="602">
        <v>0</v>
      </c>
      <c r="CL510" s="602">
        <v>0</v>
      </c>
      <c r="CM510" s="602">
        <v>0</v>
      </c>
      <c r="CN510" s="707">
        <v>0</v>
      </c>
      <c r="CO510" s="602">
        <v>0</v>
      </c>
      <c r="CP510" s="602">
        <v>0</v>
      </c>
      <c r="CQ510" s="602">
        <v>0</v>
      </c>
      <c r="CR510" s="602">
        <v>0</v>
      </c>
      <c r="CS510" s="602">
        <v>0</v>
      </c>
      <c r="CT510" s="602">
        <v>0</v>
      </c>
      <c r="CU510" s="602">
        <v>0</v>
      </c>
      <c r="CV510" s="602">
        <v>0</v>
      </c>
      <c r="CW510" s="602">
        <v>0</v>
      </c>
      <c r="CX510" s="602">
        <v>0</v>
      </c>
      <c r="CY510" s="602">
        <v>0</v>
      </c>
      <c r="CZ510" s="602">
        <v>0</v>
      </c>
    </row>
    <row r="511" spans="1:104" x14ac:dyDescent="0.25">
      <c r="A511" s="183">
        <v>5246</v>
      </c>
      <c r="B511" s="183" t="s">
        <v>1629</v>
      </c>
      <c r="C511" s="27">
        <v>524601</v>
      </c>
      <c r="D511" s="14">
        <v>1851476725</v>
      </c>
      <c r="F511" s="27" t="s">
        <v>1258</v>
      </c>
      <c r="G511" s="12" t="s">
        <v>1057</v>
      </c>
      <c r="H511" s="27" t="s">
        <v>1273</v>
      </c>
      <c r="I511" s="12" t="s">
        <v>1058</v>
      </c>
      <c r="J511" s="601">
        <v>6302.7</v>
      </c>
      <c r="K511" s="601">
        <v>6528.3</v>
      </c>
      <c r="L511" s="601">
        <v>6835.6799999999994</v>
      </c>
      <c r="M511" s="601">
        <v>6652.3799999999992</v>
      </c>
      <c r="N511" s="601">
        <v>6598.8</v>
      </c>
      <c r="O511" s="601">
        <v>6590.3399999999992</v>
      </c>
      <c r="P511" s="707">
        <v>6588.36</v>
      </c>
      <c r="Q511" s="601">
        <v>0</v>
      </c>
      <c r="R511" s="601">
        <v>0</v>
      </c>
      <c r="S511" s="601">
        <v>0</v>
      </c>
      <c r="T511" s="601">
        <v>0</v>
      </c>
      <c r="U511" s="601">
        <v>0</v>
      </c>
      <c r="V511" s="601">
        <v>18760.060000000001</v>
      </c>
      <c r="W511" s="601">
        <v>18994.82</v>
      </c>
      <c r="X511" s="601">
        <v>0</v>
      </c>
      <c r="Y511" s="601">
        <v>0</v>
      </c>
      <c r="Z511" s="601">
        <v>0</v>
      </c>
      <c r="AA511" s="601">
        <v>0</v>
      </c>
      <c r="AB511" s="601">
        <v>0</v>
      </c>
      <c r="AC511" s="601">
        <v>0</v>
      </c>
      <c r="AD511" s="601">
        <v>0</v>
      </c>
      <c r="AE511" s="601">
        <v>0</v>
      </c>
      <c r="AF511" s="601">
        <v>0</v>
      </c>
      <c r="AG511" s="601">
        <v>0</v>
      </c>
      <c r="AH511" s="601">
        <v>0</v>
      </c>
      <c r="AI511" s="707">
        <v>0</v>
      </c>
      <c r="AJ511" s="601">
        <v>0</v>
      </c>
      <c r="AK511" s="601">
        <v>0</v>
      </c>
      <c r="AL511" s="601">
        <v>0</v>
      </c>
      <c r="AM511" s="601">
        <v>0</v>
      </c>
      <c r="AN511" s="601">
        <v>0</v>
      </c>
      <c r="AO511" s="601">
        <v>0</v>
      </c>
      <c r="AP511" s="601">
        <v>0</v>
      </c>
      <c r="AQ511" s="601">
        <v>0</v>
      </c>
      <c r="AR511" s="601">
        <v>0</v>
      </c>
      <c r="AS511" s="601">
        <v>0</v>
      </c>
      <c r="AT511" s="601">
        <v>0</v>
      </c>
      <c r="AU511" s="601">
        <v>0</v>
      </c>
      <c r="AV511" s="602">
        <v>0</v>
      </c>
      <c r="AW511" s="602">
        <v>0</v>
      </c>
      <c r="AX511" s="602">
        <v>0</v>
      </c>
      <c r="AY511" s="602">
        <v>0</v>
      </c>
      <c r="AZ511" s="602">
        <v>0</v>
      </c>
      <c r="BA511" s="602">
        <v>0</v>
      </c>
      <c r="BB511" s="707">
        <v>0</v>
      </c>
      <c r="BC511" s="602">
        <v>0</v>
      </c>
      <c r="BD511" s="602">
        <v>0</v>
      </c>
      <c r="BE511" s="602">
        <v>0</v>
      </c>
      <c r="BF511" s="602">
        <v>0</v>
      </c>
      <c r="BG511" s="602">
        <v>0</v>
      </c>
      <c r="BH511" s="602">
        <v>0</v>
      </c>
      <c r="BI511" s="602">
        <v>0</v>
      </c>
      <c r="BJ511" s="602">
        <v>0</v>
      </c>
      <c r="BK511" s="602">
        <v>0</v>
      </c>
      <c r="BL511" s="602">
        <v>0</v>
      </c>
      <c r="BM511" s="602">
        <v>0</v>
      </c>
      <c r="BN511" s="602">
        <v>0</v>
      </c>
      <c r="BO511" s="602">
        <v>7021.7999999999993</v>
      </c>
      <c r="BP511" s="602">
        <v>7210.74</v>
      </c>
      <c r="BQ511" s="602">
        <v>7715.5199999999995</v>
      </c>
      <c r="BR511" s="602">
        <v>7678.86</v>
      </c>
      <c r="BS511" s="602">
        <v>7661.94</v>
      </c>
      <c r="BT511" s="602">
        <v>7560.4199999999992</v>
      </c>
      <c r="BU511" s="707">
        <v>7531.2</v>
      </c>
      <c r="BV511" s="602">
        <v>0</v>
      </c>
      <c r="BW511" s="602">
        <v>0</v>
      </c>
      <c r="BX511" s="602">
        <v>0</v>
      </c>
      <c r="BY511" s="602">
        <v>0</v>
      </c>
      <c r="BZ511" s="602">
        <v>0</v>
      </c>
      <c r="CA511" s="602">
        <v>20936.269999999997</v>
      </c>
      <c r="CB511" s="602">
        <v>21923.68</v>
      </c>
      <c r="CC511" s="602">
        <v>0</v>
      </c>
      <c r="CD511" s="602">
        <v>0</v>
      </c>
      <c r="CE511" s="602">
        <v>0</v>
      </c>
      <c r="CF511" s="602">
        <v>0</v>
      </c>
      <c r="CG511" s="602">
        <v>0</v>
      </c>
      <c r="CH511" s="602">
        <v>0</v>
      </c>
      <c r="CI511" s="602">
        <v>0</v>
      </c>
      <c r="CJ511" s="602">
        <v>0</v>
      </c>
      <c r="CK511" s="602">
        <v>0</v>
      </c>
      <c r="CL511" s="602">
        <v>0</v>
      </c>
      <c r="CM511" s="602">
        <v>0</v>
      </c>
      <c r="CN511" s="707">
        <v>0</v>
      </c>
      <c r="CO511" s="602">
        <v>0</v>
      </c>
      <c r="CP511" s="602">
        <v>0</v>
      </c>
      <c r="CQ511" s="602">
        <v>0</v>
      </c>
      <c r="CR511" s="602">
        <v>0</v>
      </c>
      <c r="CS511" s="602">
        <v>0</v>
      </c>
      <c r="CT511" s="602">
        <v>0</v>
      </c>
      <c r="CU511" s="602">
        <v>0</v>
      </c>
      <c r="CV511" s="602">
        <v>0</v>
      </c>
      <c r="CW511" s="602">
        <v>0</v>
      </c>
      <c r="CX511" s="602">
        <v>0</v>
      </c>
      <c r="CY511" s="602">
        <v>0</v>
      </c>
      <c r="CZ511" s="602">
        <v>0</v>
      </c>
    </row>
    <row r="512" spans="1:104" x14ac:dyDescent="0.25">
      <c r="A512" s="183">
        <v>5249</v>
      </c>
      <c r="B512" s="183" t="s">
        <v>1630</v>
      </c>
      <c r="C512" s="27">
        <v>524901</v>
      </c>
      <c r="D512" s="14">
        <v>1700991700</v>
      </c>
      <c r="F512" s="27" t="s">
        <v>1258</v>
      </c>
      <c r="G512" s="12" t="s">
        <v>1059</v>
      </c>
      <c r="H512" s="27" t="s">
        <v>1384</v>
      </c>
      <c r="I512" s="12" t="s">
        <v>1060</v>
      </c>
      <c r="J512" s="601">
        <v>9364.6500000000015</v>
      </c>
      <c r="K512" s="601">
        <v>9699.85</v>
      </c>
      <c r="L512" s="601">
        <v>10156.560000000001</v>
      </c>
      <c r="M512" s="601">
        <v>9884.2100000000009</v>
      </c>
      <c r="N512" s="601">
        <v>9804.6</v>
      </c>
      <c r="O512" s="601">
        <v>9792.0300000000007</v>
      </c>
      <c r="P512" s="707">
        <v>9768.1299999999992</v>
      </c>
      <c r="Q512" s="601">
        <v>0</v>
      </c>
      <c r="R512" s="601">
        <v>0</v>
      </c>
      <c r="S512" s="601">
        <v>0</v>
      </c>
      <c r="T512" s="601">
        <v>0</v>
      </c>
      <c r="U512" s="601">
        <v>0</v>
      </c>
      <c r="V512" s="601">
        <v>27826.260000000002</v>
      </c>
      <c r="W512" s="601">
        <v>28209.599999999999</v>
      </c>
      <c r="X512" s="601">
        <v>0</v>
      </c>
      <c r="Y512" s="601">
        <v>0</v>
      </c>
      <c r="Z512" s="601">
        <v>0</v>
      </c>
      <c r="AA512" s="601">
        <v>0</v>
      </c>
      <c r="AB512" s="601">
        <v>0</v>
      </c>
      <c r="AC512" s="601">
        <v>0</v>
      </c>
      <c r="AD512" s="601">
        <v>0</v>
      </c>
      <c r="AE512" s="601">
        <v>0</v>
      </c>
      <c r="AF512" s="601">
        <v>0</v>
      </c>
      <c r="AG512" s="601">
        <v>0</v>
      </c>
      <c r="AH512" s="601">
        <v>0</v>
      </c>
      <c r="AI512" s="707">
        <v>0</v>
      </c>
      <c r="AJ512" s="601">
        <v>0</v>
      </c>
      <c r="AK512" s="601">
        <v>0</v>
      </c>
      <c r="AL512" s="601">
        <v>0</v>
      </c>
      <c r="AM512" s="601">
        <v>0</v>
      </c>
      <c r="AN512" s="601">
        <v>0</v>
      </c>
      <c r="AO512" s="601">
        <v>0</v>
      </c>
      <c r="AP512" s="601">
        <v>0</v>
      </c>
      <c r="AQ512" s="601">
        <v>0</v>
      </c>
      <c r="AR512" s="601">
        <v>0</v>
      </c>
      <c r="AS512" s="601">
        <v>0</v>
      </c>
      <c r="AT512" s="601">
        <v>0</v>
      </c>
      <c r="AU512" s="601">
        <v>0</v>
      </c>
      <c r="AV512" s="602">
        <v>0</v>
      </c>
      <c r="AW512" s="602">
        <v>0</v>
      </c>
      <c r="AX512" s="602">
        <v>0</v>
      </c>
      <c r="AY512" s="602">
        <v>0</v>
      </c>
      <c r="AZ512" s="602">
        <v>0</v>
      </c>
      <c r="BA512" s="602">
        <v>0</v>
      </c>
      <c r="BB512" s="707">
        <v>0</v>
      </c>
      <c r="BC512" s="602">
        <v>0</v>
      </c>
      <c r="BD512" s="602">
        <v>0</v>
      </c>
      <c r="BE512" s="602">
        <v>0</v>
      </c>
      <c r="BF512" s="602">
        <v>0</v>
      </c>
      <c r="BG512" s="602">
        <v>0</v>
      </c>
      <c r="BH512" s="602">
        <v>0</v>
      </c>
      <c r="BI512" s="602">
        <v>0</v>
      </c>
      <c r="BJ512" s="602">
        <v>0</v>
      </c>
      <c r="BK512" s="602">
        <v>0</v>
      </c>
      <c r="BL512" s="602">
        <v>0</v>
      </c>
      <c r="BM512" s="602">
        <v>0</v>
      </c>
      <c r="BN512" s="602">
        <v>0</v>
      </c>
      <c r="BO512" s="602">
        <v>10433.1</v>
      </c>
      <c r="BP512" s="602">
        <v>10713.830000000002</v>
      </c>
      <c r="BQ512" s="602">
        <v>11463.840000000002</v>
      </c>
      <c r="BR512" s="602">
        <v>11409.37</v>
      </c>
      <c r="BS512" s="602">
        <v>11384.230000000001</v>
      </c>
      <c r="BT512" s="602">
        <v>11233.390000000001</v>
      </c>
      <c r="BU512" s="707">
        <v>11165.810000000001</v>
      </c>
      <c r="BV512" s="602">
        <v>0</v>
      </c>
      <c r="BW512" s="602">
        <v>0</v>
      </c>
      <c r="BX512" s="602">
        <v>0</v>
      </c>
      <c r="BY512" s="602">
        <v>0</v>
      </c>
      <c r="BZ512" s="602">
        <v>0</v>
      </c>
      <c r="CA512" s="602">
        <v>31054.170000000002</v>
      </c>
      <c r="CB512" s="602">
        <v>32559.170000000006</v>
      </c>
      <c r="CC512" s="602">
        <v>0</v>
      </c>
      <c r="CD512" s="602">
        <v>0</v>
      </c>
      <c r="CE512" s="602">
        <v>0</v>
      </c>
      <c r="CF512" s="602">
        <v>0</v>
      </c>
      <c r="CG512" s="602">
        <v>0</v>
      </c>
      <c r="CH512" s="602">
        <v>0</v>
      </c>
      <c r="CI512" s="602">
        <v>0</v>
      </c>
      <c r="CJ512" s="602">
        <v>0</v>
      </c>
      <c r="CK512" s="602">
        <v>0</v>
      </c>
      <c r="CL512" s="602">
        <v>0</v>
      </c>
      <c r="CM512" s="602">
        <v>0</v>
      </c>
      <c r="CN512" s="707">
        <v>0</v>
      </c>
      <c r="CO512" s="602">
        <v>0</v>
      </c>
      <c r="CP512" s="602">
        <v>0</v>
      </c>
      <c r="CQ512" s="602">
        <v>0</v>
      </c>
      <c r="CR512" s="602">
        <v>0</v>
      </c>
      <c r="CS512" s="602">
        <v>0</v>
      </c>
      <c r="CT512" s="602">
        <v>0</v>
      </c>
      <c r="CU512" s="602">
        <v>0</v>
      </c>
      <c r="CV512" s="602">
        <v>0</v>
      </c>
      <c r="CW512" s="602">
        <v>0</v>
      </c>
      <c r="CX512" s="602">
        <v>0</v>
      </c>
      <c r="CY512" s="602">
        <v>0</v>
      </c>
      <c r="CZ512" s="602">
        <v>0</v>
      </c>
    </row>
    <row r="513" spans="1:104" x14ac:dyDescent="0.25">
      <c r="A513" s="183">
        <v>5355</v>
      </c>
      <c r="B513" s="183" t="s">
        <v>1625</v>
      </c>
      <c r="C513" s="27">
        <v>1020889</v>
      </c>
      <c r="D513" s="14">
        <v>1023038379</v>
      </c>
      <c r="F513" s="27" t="s">
        <v>1274</v>
      </c>
      <c r="G513" s="12" t="s">
        <v>372</v>
      </c>
      <c r="H513" s="27" t="s">
        <v>1363</v>
      </c>
      <c r="I513" s="12" t="s">
        <v>373</v>
      </c>
      <c r="J513" s="601">
        <v>0</v>
      </c>
      <c r="K513" s="601">
        <v>0</v>
      </c>
      <c r="L513" s="601">
        <v>0</v>
      </c>
      <c r="M513" s="601">
        <v>0</v>
      </c>
      <c r="N513" s="601">
        <v>0</v>
      </c>
      <c r="O513" s="601">
        <v>0</v>
      </c>
      <c r="P513" s="707">
        <v>0</v>
      </c>
      <c r="Q513" s="601">
        <v>0</v>
      </c>
      <c r="R513" s="601">
        <v>0</v>
      </c>
      <c r="S513" s="601">
        <v>0</v>
      </c>
      <c r="T513" s="601">
        <v>0</v>
      </c>
      <c r="U513" s="601">
        <v>0</v>
      </c>
      <c r="V513" s="601">
        <v>0</v>
      </c>
      <c r="W513" s="601">
        <v>0</v>
      </c>
      <c r="X513" s="601">
        <v>0</v>
      </c>
      <c r="Y513" s="601">
        <v>0</v>
      </c>
      <c r="Z513" s="601">
        <v>0</v>
      </c>
      <c r="AA513" s="601">
        <v>0</v>
      </c>
      <c r="AB513" s="601">
        <v>0</v>
      </c>
      <c r="AC513" s="601">
        <v>0</v>
      </c>
      <c r="AD513" s="601">
        <v>0</v>
      </c>
      <c r="AE513" s="601">
        <v>0</v>
      </c>
      <c r="AF513" s="601">
        <v>0</v>
      </c>
      <c r="AG513" s="601">
        <v>0</v>
      </c>
      <c r="AH513" s="601">
        <v>0</v>
      </c>
      <c r="AI513" s="707">
        <v>0</v>
      </c>
      <c r="AJ513" s="601">
        <v>0</v>
      </c>
      <c r="AK513" s="601">
        <v>0</v>
      </c>
      <c r="AL513" s="601">
        <v>0</v>
      </c>
      <c r="AM513" s="601">
        <v>0</v>
      </c>
      <c r="AN513" s="601">
        <v>0</v>
      </c>
      <c r="AO513" s="601">
        <v>0</v>
      </c>
      <c r="AP513" s="601">
        <v>0</v>
      </c>
      <c r="AQ513" s="601">
        <v>0</v>
      </c>
      <c r="AR513" s="601">
        <v>0</v>
      </c>
      <c r="AS513" s="601">
        <v>0</v>
      </c>
      <c r="AT513" s="601">
        <v>0</v>
      </c>
      <c r="AU513" s="601">
        <v>0</v>
      </c>
      <c r="AV513" s="602">
        <v>0</v>
      </c>
      <c r="AW513" s="602">
        <v>0</v>
      </c>
      <c r="AX513" s="602">
        <v>0</v>
      </c>
      <c r="AY513" s="602">
        <v>0</v>
      </c>
      <c r="AZ513" s="602">
        <v>0</v>
      </c>
      <c r="BA513" s="602">
        <v>0</v>
      </c>
      <c r="BB513" s="707">
        <v>0</v>
      </c>
      <c r="BC513" s="602">
        <v>0</v>
      </c>
      <c r="BD513" s="602">
        <v>0</v>
      </c>
      <c r="BE513" s="602">
        <v>0</v>
      </c>
      <c r="BF513" s="602">
        <v>0</v>
      </c>
      <c r="BG513" s="602">
        <v>0</v>
      </c>
      <c r="BH513" s="602">
        <v>0</v>
      </c>
      <c r="BI513" s="602">
        <v>0</v>
      </c>
      <c r="BJ513" s="602">
        <v>0</v>
      </c>
      <c r="BK513" s="602">
        <v>0</v>
      </c>
      <c r="BL513" s="602">
        <v>0</v>
      </c>
      <c r="BM513" s="602">
        <v>0</v>
      </c>
      <c r="BN513" s="602">
        <v>0</v>
      </c>
      <c r="BO513" s="602">
        <v>4074.2699999999995</v>
      </c>
      <c r="BP513" s="602">
        <v>4022.0099999999993</v>
      </c>
      <c r="BQ513" s="602">
        <v>4520.49</v>
      </c>
      <c r="BR513" s="602">
        <v>4405.9199999999992</v>
      </c>
      <c r="BS513" s="602">
        <v>4353.66</v>
      </c>
      <c r="BT513" s="602">
        <v>4293.3599999999997</v>
      </c>
      <c r="BU513" s="707">
        <v>4184.57</v>
      </c>
      <c r="BV513" s="602">
        <v>0</v>
      </c>
      <c r="BW513" s="602">
        <v>0</v>
      </c>
      <c r="BX513" s="602">
        <v>0</v>
      </c>
      <c r="BY513" s="602">
        <v>0</v>
      </c>
      <c r="BZ513" s="602">
        <v>0</v>
      </c>
      <c r="CA513" s="602">
        <v>9289.9600000000009</v>
      </c>
      <c r="CB513" s="602">
        <v>9611.119999999999</v>
      </c>
      <c r="CC513" s="602">
        <v>0</v>
      </c>
      <c r="CD513" s="602">
        <v>0</v>
      </c>
      <c r="CE513" s="602">
        <v>0</v>
      </c>
      <c r="CF513" s="602">
        <v>0</v>
      </c>
      <c r="CG513" s="602">
        <v>0</v>
      </c>
      <c r="CH513" s="602">
        <v>4928.5199999999995</v>
      </c>
      <c r="CI513" s="602">
        <v>4848.12</v>
      </c>
      <c r="CJ513" s="602">
        <v>5298.3599999999988</v>
      </c>
      <c r="CK513" s="602">
        <v>5272.2299999999987</v>
      </c>
      <c r="CL513" s="602">
        <v>5171.7299999999996</v>
      </c>
      <c r="CM513" s="602">
        <v>5127.5099999999993</v>
      </c>
      <c r="CN513" s="707">
        <v>5026.49</v>
      </c>
      <c r="CO513" s="602">
        <v>0</v>
      </c>
      <c r="CP513" s="602">
        <v>0</v>
      </c>
      <c r="CQ513" s="602">
        <v>0</v>
      </c>
      <c r="CR513" s="602">
        <v>0</v>
      </c>
      <c r="CS513" s="602">
        <v>0</v>
      </c>
      <c r="CT513" s="602">
        <v>11100</v>
      </c>
      <c r="CU513" s="602">
        <v>11465.56</v>
      </c>
      <c r="CV513" s="602">
        <v>0</v>
      </c>
      <c r="CW513" s="602">
        <v>0</v>
      </c>
      <c r="CX513" s="602">
        <v>0</v>
      </c>
      <c r="CY513" s="602">
        <v>0</v>
      </c>
      <c r="CZ513" s="602">
        <v>0</v>
      </c>
    </row>
    <row r="514" spans="1:104" x14ac:dyDescent="0.25">
      <c r="A514" s="183">
        <v>5332</v>
      </c>
      <c r="B514" s="183" t="s">
        <v>1631</v>
      </c>
      <c r="C514" s="27">
        <v>533201</v>
      </c>
      <c r="D514" s="14">
        <v>1558350751</v>
      </c>
      <c r="F514" s="27" t="s">
        <v>1258</v>
      </c>
      <c r="G514" s="12" t="s">
        <v>366</v>
      </c>
      <c r="H514" s="27" t="s">
        <v>1401</v>
      </c>
      <c r="I514" s="12" t="s">
        <v>367</v>
      </c>
      <c r="J514" s="601">
        <v>13477.050000000001</v>
      </c>
      <c r="K514" s="601">
        <v>13959.45</v>
      </c>
      <c r="L514" s="601">
        <v>14616.720000000001</v>
      </c>
      <c r="M514" s="601">
        <v>14224.77</v>
      </c>
      <c r="N514" s="601">
        <v>14110.2</v>
      </c>
      <c r="O514" s="601">
        <v>14092.11</v>
      </c>
      <c r="P514" s="707">
        <v>14060.339999999998</v>
      </c>
      <c r="Q514" s="601">
        <v>0</v>
      </c>
      <c r="R514" s="601">
        <v>0</v>
      </c>
      <c r="S514" s="601">
        <v>0</v>
      </c>
      <c r="T514" s="601">
        <v>0</v>
      </c>
      <c r="U514" s="601">
        <v>0</v>
      </c>
      <c r="V514" s="601">
        <v>22247.06</v>
      </c>
      <c r="W514" s="601">
        <v>22580.799999999999</v>
      </c>
      <c r="X514" s="601">
        <v>0</v>
      </c>
      <c r="Y514" s="601">
        <v>0</v>
      </c>
      <c r="Z514" s="601">
        <v>0</v>
      </c>
      <c r="AA514" s="601">
        <v>0</v>
      </c>
      <c r="AB514" s="601">
        <v>0</v>
      </c>
      <c r="AC514" s="601">
        <v>0</v>
      </c>
      <c r="AD514" s="601">
        <v>0</v>
      </c>
      <c r="AE514" s="601">
        <v>0</v>
      </c>
      <c r="AF514" s="601">
        <v>0</v>
      </c>
      <c r="AG514" s="601">
        <v>0</v>
      </c>
      <c r="AH514" s="601">
        <v>0</v>
      </c>
      <c r="AI514" s="707">
        <v>0</v>
      </c>
      <c r="AJ514" s="601">
        <v>0</v>
      </c>
      <c r="AK514" s="601">
        <v>0</v>
      </c>
      <c r="AL514" s="601">
        <v>0</v>
      </c>
      <c r="AM514" s="601">
        <v>0</v>
      </c>
      <c r="AN514" s="601">
        <v>0</v>
      </c>
      <c r="AO514" s="601">
        <v>0</v>
      </c>
      <c r="AP514" s="601">
        <v>0</v>
      </c>
      <c r="AQ514" s="601">
        <v>0</v>
      </c>
      <c r="AR514" s="601">
        <v>0</v>
      </c>
      <c r="AS514" s="601">
        <v>0</v>
      </c>
      <c r="AT514" s="601">
        <v>0</v>
      </c>
      <c r="AU514" s="601">
        <v>0</v>
      </c>
      <c r="AV514" s="602">
        <v>0</v>
      </c>
      <c r="AW514" s="602">
        <v>0</v>
      </c>
      <c r="AX514" s="602">
        <v>0</v>
      </c>
      <c r="AY514" s="602">
        <v>0</v>
      </c>
      <c r="AZ514" s="602">
        <v>0</v>
      </c>
      <c r="BA514" s="602">
        <v>0</v>
      </c>
      <c r="BB514" s="707">
        <v>0</v>
      </c>
      <c r="BC514" s="602">
        <v>0</v>
      </c>
      <c r="BD514" s="602">
        <v>0</v>
      </c>
      <c r="BE514" s="602">
        <v>0</v>
      </c>
      <c r="BF514" s="602">
        <v>0</v>
      </c>
      <c r="BG514" s="602">
        <v>0</v>
      </c>
      <c r="BH514" s="602">
        <v>0</v>
      </c>
      <c r="BI514" s="602">
        <v>0</v>
      </c>
      <c r="BJ514" s="602">
        <v>0</v>
      </c>
      <c r="BK514" s="602">
        <v>0</v>
      </c>
      <c r="BL514" s="602">
        <v>0</v>
      </c>
      <c r="BM514" s="602">
        <v>0</v>
      </c>
      <c r="BN514" s="602">
        <v>0</v>
      </c>
      <c r="BO514" s="602">
        <v>15014.7</v>
      </c>
      <c r="BP514" s="602">
        <v>15418.710000000001</v>
      </c>
      <c r="BQ514" s="602">
        <v>16498.080000000002</v>
      </c>
      <c r="BR514" s="602">
        <v>16419.690000000002</v>
      </c>
      <c r="BS514" s="602">
        <v>16383.51</v>
      </c>
      <c r="BT514" s="602">
        <v>16166.43</v>
      </c>
      <c r="BU514" s="707">
        <v>16072.199999999999</v>
      </c>
      <c r="BV514" s="602">
        <v>0</v>
      </c>
      <c r="BW514" s="602">
        <v>0</v>
      </c>
      <c r="BX514" s="602">
        <v>0</v>
      </c>
      <c r="BY514" s="602">
        <v>0</v>
      </c>
      <c r="BZ514" s="602">
        <v>0</v>
      </c>
      <c r="CA514" s="602">
        <v>24827.77</v>
      </c>
      <c r="CB514" s="602">
        <v>26062.37</v>
      </c>
      <c r="CC514" s="602">
        <v>0</v>
      </c>
      <c r="CD514" s="602">
        <v>0</v>
      </c>
      <c r="CE514" s="602">
        <v>0</v>
      </c>
      <c r="CF514" s="602">
        <v>0</v>
      </c>
      <c r="CG514" s="602">
        <v>0</v>
      </c>
      <c r="CH514" s="602">
        <v>0</v>
      </c>
      <c r="CI514" s="602">
        <v>0</v>
      </c>
      <c r="CJ514" s="602">
        <v>0</v>
      </c>
      <c r="CK514" s="602">
        <v>0</v>
      </c>
      <c r="CL514" s="602">
        <v>0</v>
      </c>
      <c r="CM514" s="602">
        <v>0</v>
      </c>
      <c r="CN514" s="707">
        <v>0</v>
      </c>
      <c r="CO514" s="602">
        <v>0</v>
      </c>
      <c r="CP514" s="602">
        <v>0</v>
      </c>
      <c r="CQ514" s="602">
        <v>0</v>
      </c>
      <c r="CR514" s="602">
        <v>0</v>
      </c>
      <c r="CS514" s="602">
        <v>0</v>
      </c>
      <c r="CT514" s="602">
        <v>0</v>
      </c>
      <c r="CU514" s="602">
        <v>0</v>
      </c>
      <c r="CV514" s="602">
        <v>0</v>
      </c>
      <c r="CW514" s="602">
        <v>0</v>
      </c>
      <c r="CX514" s="602">
        <v>0</v>
      </c>
      <c r="CY514" s="602">
        <v>0</v>
      </c>
      <c r="CZ514" s="602">
        <v>0</v>
      </c>
    </row>
    <row r="515" spans="1:104" x14ac:dyDescent="0.25">
      <c r="A515" s="183">
        <v>5176</v>
      </c>
      <c r="B515" s="183" t="s">
        <v>1624</v>
      </c>
      <c r="C515" s="27">
        <v>517601</v>
      </c>
      <c r="D515" s="14">
        <v>1528059433</v>
      </c>
      <c r="F515" s="27" t="s">
        <v>1258</v>
      </c>
      <c r="G515" s="12" t="s">
        <v>342</v>
      </c>
      <c r="H515" s="27" t="s">
        <v>1367</v>
      </c>
      <c r="I515" s="12" t="s">
        <v>343</v>
      </c>
      <c r="J515" s="601">
        <v>7040.25</v>
      </c>
      <c r="K515" s="601">
        <v>7292.25</v>
      </c>
      <c r="L515" s="601">
        <v>7635.5999999999995</v>
      </c>
      <c r="M515" s="601">
        <v>7430.8499999999995</v>
      </c>
      <c r="N515" s="601">
        <v>7371</v>
      </c>
      <c r="O515" s="601">
        <v>7361.55</v>
      </c>
      <c r="P515" s="708">
        <v>7332.72</v>
      </c>
      <c r="Q515" s="601">
        <v>0</v>
      </c>
      <c r="R515" s="601">
        <v>0</v>
      </c>
      <c r="S515" s="601">
        <v>0</v>
      </c>
      <c r="T515" s="601">
        <v>0</v>
      </c>
      <c r="U515" s="601">
        <v>0</v>
      </c>
      <c r="V515" s="601">
        <v>16249.419999999998</v>
      </c>
      <c r="W515" s="601">
        <v>11907.2</v>
      </c>
      <c r="X515" s="601">
        <v>0</v>
      </c>
      <c r="Y515" s="601">
        <v>0</v>
      </c>
      <c r="Z515" s="601">
        <v>0</v>
      </c>
      <c r="AA515" s="601">
        <v>0</v>
      </c>
      <c r="AB515" s="601">
        <v>0</v>
      </c>
      <c r="AC515" s="601">
        <v>0</v>
      </c>
      <c r="AD515" s="601">
        <v>0</v>
      </c>
      <c r="AE515" s="601">
        <v>0</v>
      </c>
      <c r="AF515" s="601">
        <v>0</v>
      </c>
      <c r="AG515" s="601">
        <v>0</v>
      </c>
      <c r="AH515" s="601">
        <v>0</v>
      </c>
      <c r="AI515" s="708">
        <v>0</v>
      </c>
      <c r="AJ515" s="601">
        <v>0</v>
      </c>
      <c r="AK515" s="601">
        <v>0</v>
      </c>
      <c r="AL515" s="601">
        <v>0</v>
      </c>
      <c r="AM515" s="601">
        <v>0</v>
      </c>
      <c r="AN515" s="601">
        <v>0</v>
      </c>
      <c r="AO515" s="601">
        <v>0</v>
      </c>
      <c r="AP515" s="601">
        <v>0</v>
      </c>
      <c r="AQ515" s="601">
        <v>0</v>
      </c>
      <c r="AR515" s="601">
        <v>0</v>
      </c>
      <c r="AS515" s="601">
        <v>0</v>
      </c>
      <c r="AT515" s="601">
        <v>0</v>
      </c>
      <c r="AU515" s="601">
        <v>0</v>
      </c>
      <c r="AV515" s="603">
        <v>0</v>
      </c>
      <c r="AW515" s="603">
        <v>0</v>
      </c>
      <c r="AX515" s="603">
        <v>0</v>
      </c>
      <c r="AY515" s="603">
        <v>0</v>
      </c>
      <c r="AZ515" s="603">
        <v>0</v>
      </c>
      <c r="BA515" s="603">
        <v>0</v>
      </c>
      <c r="BB515" s="708">
        <v>0</v>
      </c>
      <c r="BC515" s="603">
        <v>0</v>
      </c>
      <c r="BD515" s="603">
        <v>0</v>
      </c>
      <c r="BE515" s="603">
        <v>0</v>
      </c>
      <c r="BF515" s="603">
        <v>0</v>
      </c>
      <c r="BG515" s="603">
        <v>0</v>
      </c>
      <c r="BH515" s="603">
        <v>0</v>
      </c>
      <c r="BI515" s="603">
        <v>0</v>
      </c>
      <c r="BJ515" s="603">
        <v>0</v>
      </c>
      <c r="BK515" s="603">
        <v>0</v>
      </c>
      <c r="BL515" s="603">
        <v>0</v>
      </c>
      <c r="BM515" s="603">
        <v>0</v>
      </c>
      <c r="BN515" s="603">
        <v>0</v>
      </c>
      <c r="BO515" s="603">
        <v>7843.5</v>
      </c>
      <c r="BP515" s="603">
        <v>8054.55</v>
      </c>
      <c r="BQ515" s="603">
        <v>8618.4</v>
      </c>
      <c r="BR515" s="603">
        <v>8577.4499999999989</v>
      </c>
      <c r="BS515" s="603">
        <v>8558.5499999999993</v>
      </c>
      <c r="BT515" s="603">
        <v>8445.15</v>
      </c>
      <c r="BU515" s="708">
        <v>8381.82</v>
      </c>
      <c r="BV515" s="603">
        <v>0</v>
      </c>
      <c r="BW515" s="603">
        <v>0</v>
      </c>
      <c r="BX515" s="603">
        <v>0</v>
      </c>
      <c r="BY515" s="603">
        <v>0</v>
      </c>
      <c r="BZ515" s="603">
        <v>0</v>
      </c>
      <c r="CA515" s="603">
        <v>18134.39</v>
      </c>
      <c r="CB515" s="603">
        <v>13761.39</v>
      </c>
      <c r="CC515" s="603">
        <v>0</v>
      </c>
      <c r="CD515" s="603">
        <v>0</v>
      </c>
      <c r="CE515" s="603">
        <v>0</v>
      </c>
      <c r="CF515" s="603">
        <v>0</v>
      </c>
      <c r="CG515" s="603">
        <v>0</v>
      </c>
      <c r="CH515" s="603">
        <v>0</v>
      </c>
      <c r="CI515" s="603">
        <v>0</v>
      </c>
      <c r="CJ515" s="603">
        <v>0</v>
      </c>
      <c r="CK515" s="603">
        <v>0</v>
      </c>
      <c r="CL515" s="603">
        <v>0</v>
      </c>
      <c r="CM515" s="603">
        <v>0</v>
      </c>
      <c r="CN515" s="708">
        <v>0</v>
      </c>
      <c r="CO515" s="603">
        <v>0</v>
      </c>
      <c r="CP515" s="603">
        <v>0</v>
      </c>
      <c r="CQ515" s="603">
        <v>0</v>
      </c>
      <c r="CR515" s="603">
        <v>0</v>
      </c>
      <c r="CS515" s="603">
        <v>0</v>
      </c>
      <c r="CT515" s="603">
        <v>0</v>
      </c>
      <c r="CU515" s="603">
        <v>0</v>
      </c>
      <c r="CV515" s="603">
        <v>0</v>
      </c>
      <c r="CW515" s="603">
        <v>0</v>
      </c>
      <c r="CX515" s="603">
        <v>0</v>
      </c>
      <c r="CY515" s="603">
        <v>0</v>
      </c>
      <c r="CZ515" s="603">
        <v>0</v>
      </c>
    </row>
    <row r="516" spans="1:104" x14ac:dyDescent="0.25">
      <c r="A516" s="183">
        <v>4437</v>
      </c>
      <c r="B516" s="183" t="s">
        <v>1620</v>
      </c>
      <c r="C516" s="27">
        <v>1026432</v>
      </c>
      <c r="D516" s="14">
        <v>1659327930</v>
      </c>
      <c r="F516" s="27" t="s">
        <v>1258</v>
      </c>
      <c r="G516" s="12" t="s">
        <v>218</v>
      </c>
      <c r="H516" s="27" t="s">
        <v>1368</v>
      </c>
      <c r="I516" s="12" t="s">
        <v>219</v>
      </c>
      <c r="J516" s="601">
        <v>4961.7000000000007</v>
      </c>
      <c r="K516" s="601">
        <v>5139.3</v>
      </c>
      <c r="L516" s="601">
        <v>5381.2800000000007</v>
      </c>
      <c r="M516" s="601">
        <v>5236.9800000000005</v>
      </c>
      <c r="N516" s="601">
        <v>5194.8</v>
      </c>
      <c r="O516" s="601">
        <v>5188.1400000000003</v>
      </c>
      <c r="P516" s="708">
        <v>5174.1899999999996</v>
      </c>
      <c r="Q516" s="601">
        <v>0</v>
      </c>
      <c r="R516" s="601">
        <v>0</v>
      </c>
      <c r="S516" s="601">
        <v>0</v>
      </c>
      <c r="T516" s="601">
        <v>0</v>
      </c>
      <c r="U516" s="601">
        <v>0</v>
      </c>
      <c r="V516" s="601">
        <v>11367.619999999999</v>
      </c>
      <c r="W516" s="601">
        <v>14731.720000000001</v>
      </c>
      <c r="X516" s="601">
        <v>0</v>
      </c>
      <c r="Y516" s="601">
        <v>0</v>
      </c>
      <c r="Z516" s="601">
        <v>0</v>
      </c>
      <c r="AA516" s="601">
        <v>0</v>
      </c>
      <c r="AB516" s="601">
        <v>0</v>
      </c>
      <c r="AC516" s="601">
        <v>0</v>
      </c>
      <c r="AD516" s="601">
        <v>0</v>
      </c>
      <c r="AE516" s="601">
        <v>0</v>
      </c>
      <c r="AF516" s="601">
        <v>0</v>
      </c>
      <c r="AG516" s="601">
        <v>0</v>
      </c>
      <c r="AH516" s="601">
        <v>0</v>
      </c>
      <c r="AI516" s="708">
        <v>0</v>
      </c>
      <c r="AJ516" s="601">
        <v>0</v>
      </c>
      <c r="AK516" s="601">
        <v>0</v>
      </c>
      <c r="AL516" s="601">
        <v>0</v>
      </c>
      <c r="AM516" s="601">
        <v>0</v>
      </c>
      <c r="AN516" s="601">
        <v>0</v>
      </c>
      <c r="AO516" s="601">
        <v>0</v>
      </c>
      <c r="AP516" s="601">
        <v>0</v>
      </c>
      <c r="AQ516" s="601">
        <v>0</v>
      </c>
      <c r="AR516" s="601">
        <v>0</v>
      </c>
      <c r="AS516" s="601">
        <v>0</v>
      </c>
      <c r="AT516" s="601">
        <v>0</v>
      </c>
      <c r="AU516" s="601">
        <v>0</v>
      </c>
      <c r="AV516" s="603">
        <v>0</v>
      </c>
      <c r="AW516" s="603">
        <v>0</v>
      </c>
      <c r="AX516" s="603">
        <v>0</v>
      </c>
      <c r="AY516" s="603">
        <v>0</v>
      </c>
      <c r="AZ516" s="603">
        <v>0</v>
      </c>
      <c r="BA516" s="603">
        <v>0</v>
      </c>
      <c r="BB516" s="708">
        <v>0</v>
      </c>
      <c r="BC516" s="603">
        <v>0</v>
      </c>
      <c r="BD516" s="603">
        <v>0</v>
      </c>
      <c r="BE516" s="603">
        <v>0</v>
      </c>
      <c r="BF516" s="603">
        <v>0</v>
      </c>
      <c r="BG516" s="603">
        <v>0</v>
      </c>
      <c r="BH516" s="603">
        <v>0</v>
      </c>
      <c r="BI516" s="603">
        <v>0</v>
      </c>
      <c r="BJ516" s="603">
        <v>0</v>
      </c>
      <c r="BK516" s="603">
        <v>0</v>
      </c>
      <c r="BL516" s="603">
        <v>0</v>
      </c>
      <c r="BM516" s="603">
        <v>0</v>
      </c>
      <c r="BN516" s="603">
        <v>0</v>
      </c>
      <c r="BO516" s="603">
        <v>5527.8</v>
      </c>
      <c r="BP516" s="603">
        <v>5676.5400000000009</v>
      </c>
      <c r="BQ516" s="603">
        <v>6073.920000000001</v>
      </c>
      <c r="BR516" s="603">
        <v>6045.06</v>
      </c>
      <c r="BS516" s="603">
        <v>6031.7400000000007</v>
      </c>
      <c r="BT516" s="603">
        <v>5951.8200000000006</v>
      </c>
      <c r="BU516" s="708">
        <v>5914.5300000000007</v>
      </c>
      <c r="BV516" s="603">
        <v>0</v>
      </c>
      <c r="BW516" s="603">
        <v>0</v>
      </c>
      <c r="BX516" s="603">
        <v>0</v>
      </c>
      <c r="BY516" s="603">
        <v>0</v>
      </c>
      <c r="BZ516" s="603">
        <v>0</v>
      </c>
      <c r="CA516" s="603">
        <v>12686.289999999999</v>
      </c>
      <c r="CB516" s="603">
        <v>16990.349999999999</v>
      </c>
      <c r="CC516" s="603">
        <v>0</v>
      </c>
      <c r="CD516" s="603">
        <v>0</v>
      </c>
      <c r="CE516" s="603">
        <v>0</v>
      </c>
      <c r="CF516" s="603">
        <v>0</v>
      </c>
      <c r="CG516" s="603">
        <v>0</v>
      </c>
      <c r="CH516" s="603">
        <v>0</v>
      </c>
      <c r="CI516" s="603">
        <v>0</v>
      </c>
      <c r="CJ516" s="603">
        <v>0</v>
      </c>
      <c r="CK516" s="603">
        <v>0</v>
      </c>
      <c r="CL516" s="603">
        <v>0</v>
      </c>
      <c r="CM516" s="603">
        <v>0</v>
      </c>
      <c r="CN516" s="708">
        <v>0</v>
      </c>
      <c r="CO516" s="603">
        <v>0</v>
      </c>
      <c r="CP516" s="603">
        <v>0</v>
      </c>
      <c r="CQ516" s="603">
        <v>0</v>
      </c>
      <c r="CR516" s="603">
        <v>0</v>
      </c>
      <c r="CS516" s="603">
        <v>0</v>
      </c>
      <c r="CT516" s="603">
        <v>0</v>
      </c>
      <c r="CU516" s="603">
        <v>0</v>
      </c>
      <c r="CV516" s="603">
        <v>0</v>
      </c>
      <c r="CW516" s="603">
        <v>0</v>
      </c>
      <c r="CX516" s="603">
        <v>0</v>
      </c>
      <c r="CY516" s="603">
        <v>0</v>
      </c>
      <c r="CZ516" s="603">
        <v>0</v>
      </c>
    </row>
    <row r="517" spans="1:104" ht="15.75" thickBot="1" x14ac:dyDescent="0.3">
      <c r="A517" s="183"/>
      <c r="B517" s="183"/>
      <c r="C517" s="27"/>
      <c r="F517" s="27"/>
      <c r="H517" s="27"/>
      <c r="J517" s="604">
        <f>SUM(J3:J516)</f>
        <v>3952600.9700000035</v>
      </c>
      <c r="K517" s="604">
        <f t="shared" ref="K517:BV517" si="0">SUM(K3:K516)</f>
        <v>4000509.1099999966</v>
      </c>
      <c r="L517" s="604">
        <f t="shared" si="0"/>
        <v>4272647.919999999</v>
      </c>
      <c r="M517" s="604">
        <f t="shared" si="0"/>
        <v>4239357.1399999997</v>
      </c>
      <c r="N517" s="604">
        <f t="shared" si="0"/>
        <v>4178929.0999999978</v>
      </c>
      <c r="O517" s="604">
        <f t="shared" si="0"/>
        <v>4185313.3</v>
      </c>
      <c r="P517" s="604">
        <f t="shared" si="0"/>
        <v>4099590.2399999974</v>
      </c>
      <c r="Q517" s="604">
        <f t="shared" si="0"/>
        <v>0</v>
      </c>
      <c r="R517" s="604">
        <f t="shared" si="0"/>
        <v>0</v>
      </c>
      <c r="S517" s="604">
        <f t="shared" si="0"/>
        <v>0</v>
      </c>
      <c r="T517" s="604">
        <f t="shared" si="0"/>
        <v>0</v>
      </c>
      <c r="U517" s="604">
        <f t="shared" si="0"/>
        <v>0</v>
      </c>
      <c r="V517" s="604">
        <f t="shared" si="0"/>
        <v>10950303.539999988</v>
      </c>
      <c r="W517" s="604">
        <f t="shared" si="0"/>
        <v>11569322.789999992</v>
      </c>
      <c r="X517" s="604">
        <f t="shared" si="0"/>
        <v>0</v>
      </c>
      <c r="Y517" s="604">
        <f t="shared" si="0"/>
        <v>0</v>
      </c>
      <c r="Z517" s="604">
        <f t="shared" si="0"/>
        <v>0</v>
      </c>
      <c r="AA517" s="604">
        <f t="shared" si="0"/>
        <v>0</v>
      </c>
      <c r="AB517" s="604">
        <f t="shared" si="0"/>
        <v>0</v>
      </c>
      <c r="AC517" s="604">
        <f t="shared" si="0"/>
        <v>1323383.7699999998</v>
      </c>
      <c r="AD517" s="604">
        <f t="shared" si="0"/>
        <v>1334644.9700000007</v>
      </c>
      <c r="AE517" s="604">
        <f t="shared" si="0"/>
        <v>1420541.2900000003</v>
      </c>
      <c r="AF517" s="604">
        <f t="shared" si="0"/>
        <v>1412269.2199999995</v>
      </c>
      <c r="AG517" s="604">
        <f t="shared" si="0"/>
        <v>1386340.1600000001</v>
      </c>
      <c r="AH517" s="604">
        <f t="shared" si="0"/>
        <v>1382697.6400000006</v>
      </c>
      <c r="AI517" s="604">
        <f t="shared" si="0"/>
        <v>1375844.8799999994</v>
      </c>
      <c r="AJ517" s="604">
        <f t="shared" si="0"/>
        <v>0</v>
      </c>
      <c r="AK517" s="604">
        <f t="shared" si="0"/>
        <v>0</v>
      </c>
      <c r="AL517" s="604">
        <f t="shared" si="0"/>
        <v>0</v>
      </c>
      <c r="AM517" s="604">
        <f t="shared" si="0"/>
        <v>0</v>
      </c>
      <c r="AN517" s="604">
        <f t="shared" si="0"/>
        <v>0</v>
      </c>
      <c r="AO517" s="604">
        <f t="shared" si="0"/>
        <v>3872348.1199999978</v>
      </c>
      <c r="AP517" s="604">
        <f t="shared" si="0"/>
        <v>4058973.3900000011</v>
      </c>
      <c r="AQ517" s="604">
        <f t="shared" si="0"/>
        <v>0</v>
      </c>
      <c r="AR517" s="604">
        <f t="shared" si="0"/>
        <v>0</v>
      </c>
      <c r="AS517" s="604">
        <f t="shared" si="0"/>
        <v>0</v>
      </c>
      <c r="AT517" s="604">
        <f t="shared" si="0"/>
        <v>0</v>
      </c>
      <c r="AU517" s="604">
        <f t="shared" si="0"/>
        <v>0</v>
      </c>
      <c r="AV517" s="604">
        <f t="shared" si="0"/>
        <v>2119779.5</v>
      </c>
      <c r="AW517" s="604">
        <f t="shared" si="0"/>
        <v>2138894.3399999994</v>
      </c>
      <c r="AX517" s="604">
        <f t="shared" si="0"/>
        <v>2341001.0199999991</v>
      </c>
      <c r="AY517" s="604">
        <f t="shared" si="0"/>
        <v>2356049.1399999992</v>
      </c>
      <c r="AZ517" s="604">
        <f t="shared" si="0"/>
        <v>2314209.3200000017</v>
      </c>
      <c r="BA517" s="604">
        <f t="shared" si="0"/>
        <v>2246552.2199999993</v>
      </c>
      <c r="BB517" s="604">
        <f t="shared" si="0"/>
        <v>2260757.12</v>
      </c>
      <c r="BC517" s="604">
        <f t="shared" si="0"/>
        <v>0</v>
      </c>
      <c r="BD517" s="604">
        <f t="shared" si="0"/>
        <v>0</v>
      </c>
      <c r="BE517" s="604">
        <f t="shared" si="0"/>
        <v>0</v>
      </c>
      <c r="BF517" s="604">
        <f t="shared" si="0"/>
        <v>0</v>
      </c>
      <c r="BG517" s="604">
        <f t="shared" si="0"/>
        <v>0</v>
      </c>
      <c r="BH517" s="604">
        <f t="shared" si="0"/>
        <v>7482304.1699999981</v>
      </c>
      <c r="BI517" s="604">
        <f t="shared" si="0"/>
        <v>7845648.8100000015</v>
      </c>
      <c r="BJ517" s="604">
        <f t="shared" si="0"/>
        <v>0</v>
      </c>
      <c r="BK517" s="604">
        <f t="shared" si="0"/>
        <v>0</v>
      </c>
      <c r="BL517" s="604">
        <f t="shared" si="0"/>
        <v>0</v>
      </c>
      <c r="BM517" s="604">
        <f t="shared" si="0"/>
        <v>0</v>
      </c>
      <c r="BN517" s="604">
        <f t="shared" si="0"/>
        <v>0</v>
      </c>
      <c r="BO517" s="604">
        <f t="shared" si="0"/>
        <v>3530355.7500000005</v>
      </c>
      <c r="BP517" s="604">
        <f t="shared" si="0"/>
        <v>3582439.9000000046</v>
      </c>
      <c r="BQ517" s="604">
        <f t="shared" si="0"/>
        <v>3971946.370000001</v>
      </c>
      <c r="BR517" s="604">
        <f t="shared" si="0"/>
        <v>3936210.7700000023</v>
      </c>
      <c r="BS517" s="604">
        <f t="shared" si="0"/>
        <v>3839106.8200000031</v>
      </c>
      <c r="BT517" s="604">
        <f t="shared" si="0"/>
        <v>3843512.7199999983</v>
      </c>
      <c r="BU517" s="604">
        <f t="shared" si="0"/>
        <v>3788693.9800000009</v>
      </c>
      <c r="BV517" s="604">
        <f t="shared" si="0"/>
        <v>0</v>
      </c>
      <c r="BW517" s="604">
        <f t="shared" ref="BW517:CZ517" si="1">SUM(BW3:BW516)</f>
        <v>0</v>
      </c>
      <c r="BX517" s="604">
        <f t="shared" si="1"/>
        <v>0</v>
      </c>
      <c r="BY517" s="604">
        <f t="shared" si="1"/>
        <v>0</v>
      </c>
      <c r="BZ517" s="604">
        <f t="shared" si="1"/>
        <v>0</v>
      </c>
      <c r="CA517" s="604">
        <f t="shared" si="1"/>
        <v>10670306.839999998</v>
      </c>
      <c r="CB517" s="604">
        <f t="shared" si="1"/>
        <v>11338535.779999996</v>
      </c>
      <c r="CC517" s="604">
        <f t="shared" si="1"/>
        <v>0</v>
      </c>
      <c r="CD517" s="604">
        <f t="shared" si="1"/>
        <v>0</v>
      </c>
      <c r="CE517" s="604">
        <f t="shared" si="1"/>
        <v>0</v>
      </c>
      <c r="CF517" s="604">
        <f t="shared" si="1"/>
        <v>0</v>
      </c>
      <c r="CG517" s="604">
        <f t="shared" si="1"/>
        <v>0</v>
      </c>
      <c r="CH517" s="604">
        <f t="shared" si="1"/>
        <v>3530936.3699999992</v>
      </c>
      <c r="CI517" s="604">
        <f t="shared" si="1"/>
        <v>3502064.1000000015</v>
      </c>
      <c r="CJ517" s="604">
        <f t="shared" si="1"/>
        <v>3890396.24</v>
      </c>
      <c r="CK517" s="604">
        <f t="shared" si="1"/>
        <v>3883015.4599999981</v>
      </c>
      <c r="CL517" s="604">
        <f t="shared" si="1"/>
        <v>3846846.0600000019</v>
      </c>
      <c r="CM517" s="604">
        <f t="shared" si="1"/>
        <v>3801784.0399999986</v>
      </c>
      <c r="CN517" s="604">
        <f t="shared" si="1"/>
        <v>3763118.3400000003</v>
      </c>
      <c r="CO517" s="604">
        <f t="shared" si="1"/>
        <v>0</v>
      </c>
      <c r="CP517" s="604">
        <f t="shared" si="1"/>
        <v>0</v>
      </c>
      <c r="CQ517" s="604">
        <f t="shared" si="1"/>
        <v>0</v>
      </c>
      <c r="CR517" s="604">
        <f t="shared" si="1"/>
        <v>0</v>
      </c>
      <c r="CS517" s="604">
        <f t="shared" si="1"/>
        <v>0</v>
      </c>
      <c r="CT517" s="604">
        <f t="shared" si="1"/>
        <v>10108973.959999997</v>
      </c>
      <c r="CU517" s="604">
        <f t="shared" si="1"/>
        <v>10626235.690000007</v>
      </c>
      <c r="CV517" s="604">
        <f t="shared" si="1"/>
        <v>0</v>
      </c>
      <c r="CW517" s="604">
        <f t="shared" si="1"/>
        <v>0</v>
      </c>
      <c r="CX517" s="604">
        <f t="shared" si="1"/>
        <v>0</v>
      </c>
      <c r="CY517" s="604">
        <f t="shared" si="1"/>
        <v>0</v>
      </c>
      <c r="CZ517" s="604">
        <f t="shared" si="1"/>
        <v>0</v>
      </c>
    </row>
    <row r="518" spans="1:104" ht="15.75" thickTop="1" x14ac:dyDescent="0.25"/>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T535"/>
  <sheetViews>
    <sheetView topLeftCell="BP1" workbookViewId="0">
      <selection activeCell="BZ5" sqref="BZ5"/>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9" width="10.5703125" style="12" customWidth="1"/>
    <col min="40" max="40" width="13.28515625" style="12" customWidth="1"/>
    <col min="41" max="41" width="11.85546875" style="12" customWidth="1"/>
    <col min="42" max="42" width="12.7109375" style="12" customWidth="1"/>
    <col min="43" max="45" width="11.85546875" style="12" customWidth="1"/>
    <col min="46" max="46" width="12.5703125" style="12" customWidth="1"/>
    <col min="47" max="49" width="11.85546875" style="12" customWidth="1"/>
    <col min="50" max="50" width="11" style="12" customWidth="1"/>
    <col min="51" max="51" width="11.85546875" style="12" hidden="1" customWidth="1"/>
    <col min="52" max="52" width="12.85546875" style="21" hidden="1" customWidth="1"/>
    <col min="53" max="53" width="11.42578125" style="12" hidden="1" customWidth="1"/>
    <col min="54" max="54" width="11.28515625" style="12" hidden="1" customWidth="1"/>
    <col min="55" max="56" width="9.140625" style="563" hidden="1" customWidth="1"/>
    <col min="57" max="57" width="9.42578125" style="563" hidden="1" customWidth="1"/>
    <col min="58" max="59" width="9.140625" style="563" hidden="1" customWidth="1"/>
    <col min="60" max="60" width="13.28515625" style="563" hidden="1" customWidth="1"/>
    <col min="61" max="61" width="13.42578125" style="563" hidden="1" customWidth="1"/>
    <col min="62" max="62" width="14.28515625" style="563" hidden="1" customWidth="1"/>
    <col min="63" max="63" width="9.5703125" style="563" hidden="1" customWidth="1"/>
    <col min="64" max="64" width="14.7109375" style="563" hidden="1" customWidth="1"/>
    <col min="65" max="65" width="9.140625" style="563" hidden="1" customWidth="1"/>
    <col min="66" max="66" width="11.85546875" style="12" customWidth="1"/>
    <col min="67" max="67" width="12.85546875" style="21" bestFit="1" customWidth="1"/>
    <col min="68" max="70" width="11.85546875" style="12" customWidth="1"/>
    <col min="71" max="71" width="9.140625" style="21" customWidth="1"/>
    <col min="72" max="74" width="11.85546875" style="12" customWidth="1"/>
    <col min="75" max="75" width="9.140625" style="21" customWidth="1"/>
    <col min="76" max="77" width="11.85546875" style="12" customWidth="1"/>
    <col min="78" max="80" width="9.140625" style="12"/>
    <col min="81" max="81" width="9.42578125" style="12" customWidth="1"/>
    <col min="82" max="84" width="9.140625" style="12"/>
    <col min="85" max="85" width="13.28515625" style="12" bestFit="1" customWidth="1"/>
    <col min="86" max="86" width="13.42578125" style="12" customWidth="1"/>
    <col min="87" max="87" width="14.28515625" style="12" bestFit="1" customWidth="1"/>
    <col min="88" max="88" width="9.5703125" style="12" customWidth="1"/>
    <col min="89" max="89" width="14.7109375" style="12" customWidth="1"/>
    <col min="90" max="90" width="9.140625" style="12"/>
    <col min="91" max="91" width="13.140625" style="12" hidden="1" customWidth="1"/>
    <col min="92" max="92" width="15.140625" style="12" hidden="1" customWidth="1"/>
    <col min="93" max="93" width="13.28515625" style="12" hidden="1" customWidth="1"/>
    <col min="94" max="94" width="11.5703125" style="12" hidden="1" customWidth="1"/>
    <col min="95" max="95" width="14.7109375" style="456" hidden="1" customWidth="1"/>
    <col min="96" max="96" width="12.28515625" style="456" hidden="1" customWidth="1"/>
    <col min="97" max="97" width="10.7109375" style="12" hidden="1" customWidth="1"/>
    <col min="98" max="98" width="0" style="12" hidden="1" customWidth="1"/>
    <col min="99" max="16384" width="9.140625" style="12"/>
  </cols>
  <sheetData>
    <row r="1" spans="1:98"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98" ht="45" customHeight="1" thickBot="1" x14ac:dyDescent="0.3">
      <c r="O2" s="945" t="s">
        <v>1214</v>
      </c>
      <c r="P2" s="946"/>
      <c r="Q2" s="946"/>
      <c r="R2" s="946"/>
      <c r="S2" s="946"/>
      <c r="T2" s="947"/>
      <c r="U2" s="22" t="s">
        <v>1215</v>
      </c>
      <c r="V2" s="23" t="s">
        <v>1216</v>
      </c>
      <c r="W2" s="24" t="s">
        <v>1217</v>
      </c>
      <c r="X2" s="24" t="s">
        <v>1218</v>
      </c>
      <c r="Y2" s="25" t="s">
        <v>1219</v>
      </c>
      <c r="Z2" s="951" t="s">
        <v>1220</v>
      </c>
      <c r="AA2" s="952"/>
      <c r="AB2" s="952"/>
      <c r="AC2" s="952"/>
      <c r="AD2" s="953"/>
      <c r="AE2" s="954" t="s">
        <v>1221</v>
      </c>
      <c r="AF2" s="954"/>
      <c r="AG2" s="954"/>
      <c r="AH2" s="954"/>
      <c r="AI2" s="954"/>
      <c r="AJ2" s="26" t="s">
        <v>1222</v>
      </c>
      <c r="AO2" s="422" t="s">
        <v>1798</v>
      </c>
      <c r="AP2" s="423">
        <v>7.0000000000000007E-2</v>
      </c>
      <c r="AV2" s="424" t="s">
        <v>1799</v>
      </c>
      <c r="AW2" s="425">
        <v>2</v>
      </c>
      <c r="AX2" s="600"/>
      <c r="AY2" s="27"/>
      <c r="AZ2" s="426" t="s">
        <v>1799</v>
      </c>
      <c r="BA2" s="427">
        <v>2</v>
      </c>
      <c r="BB2" s="27"/>
      <c r="BN2" s="27"/>
      <c r="BO2" s="426" t="s">
        <v>1799</v>
      </c>
      <c r="BP2" s="427">
        <v>2</v>
      </c>
      <c r="BQ2" s="27"/>
      <c r="BR2" s="27"/>
      <c r="BS2" s="426" t="s">
        <v>1799</v>
      </c>
      <c r="BT2" s="427">
        <v>2</v>
      </c>
      <c r="BU2" s="27"/>
      <c r="BV2" s="27"/>
      <c r="BW2" s="426" t="s">
        <v>1799</v>
      </c>
      <c r="BX2" s="427">
        <v>2</v>
      </c>
      <c r="BY2" s="27"/>
    </row>
    <row r="3" spans="1:98" ht="15.75" thickBot="1" x14ac:dyDescent="0.3">
      <c r="I3" s="21">
        <f>COUNTIF(I5:I520,"yes")</f>
        <v>514</v>
      </c>
      <c r="J3" s="21">
        <f>COUNTIF(J5:J520,"yes")</f>
        <v>268</v>
      </c>
      <c r="K3" s="21">
        <f>COUNTIF(K5:K520,"yes")</f>
        <v>218</v>
      </c>
      <c r="L3" s="21">
        <f>COUNTIF(L5:L520,"yes")</f>
        <v>0</v>
      </c>
      <c r="M3" s="21">
        <f>COUNTIF(M5:M520,"yes")</f>
        <v>84</v>
      </c>
      <c r="N3" s="21">
        <f>COUNTIF(N5:N520,"&gt;0")</f>
        <v>84</v>
      </c>
      <c r="O3" s="948"/>
      <c r="P3" s="949"/>
      <c r="Q3" s="949"/>
      <c r="R3" s="949"/>
      <c r="S3" s="949"/>
      <c r="T3" s="950"/>
      <c r="U3" s="28">
        <v>7801824</v>
      </c>
      <c r="V3" s="29">
        <v>9831877</v>
      </c>
      <c r="W3" s="30">
        <v>94996000.000000015</v>
      </c>
      <c r="X3" s="30">
        <v>94837723</v>
      </c>
      <c r="Y3" s="30">
        <v>189675444</v>
      </c>
      <c r="Z3" s="955">
        <v>63596663</v>
      </c>
      <c r="AA3" s="955"/>
      <c r="AB3" s="955"/>
      <c r="AC3" s="955"/>
      <c r="AD3" s="955"/>
      <c r="AE3" s="955">
        <v>118108088</v>
      </c>
      <c r="AF3" s="955"/>
      <c r="AG3" s="955"/>
      <c r="AH3" s="955"/>
      <c r="AI3" s="955"/>
      <c r="AJ3" s="31">
        <v>371380194.77999973</v>
      </c>
      <c r="AK3" s="32"/>
      <c r="AN3" s="959" t="s">
        <v>1800</v>
      </c>
      <c r="AO3" s="959"/>
      <c r="AP3" s="959"/>
      <c r="AQ3" s="959"/>
      <c r="AR3" s="959"/>
      <c r="AS3" s="959"/>
      <c r="AT3" s="959"/>
      <c r="AU3" s="960" t="s">
        <v>1801</v>
      </c>
      <c r="AV3" s="960"/>
      <c r="AW3" s="960"/>
      <c r="AX3" s="961"/>
      <c r="AY3" s="962" t="s">
        <v>2</v>
      </c>
      <c r="AZ3" s="963"/>
      <c r="BA3" s="963"/>
      <c r="BB3" s="964"/>
      <c r="BC3" s="12">
        <f>SUM(BC5:BC518)</f>
        <v>387</v>
      </c>
      <c r="BD3" s="12">
        <f t="shared" ref="BD3:BE3" si="0">SUM(BD5:BD518)</f>
        <v>406</v>
      </c>
      <c r="BE3" s="12">
        <f t="shared" si="0"/>
        <v>14</v>
      </c>
      <c r="BH3" s="564">
        <v>35747587.417161606</v>
      </c>
      <c r="BI3" s="564"/>
      <c r="BJ3" s="564">
        <v>334985361.90115362</v>
      </c>
      <c r="BK3" s="565">
        <v>1.0000000000000009</v>
      </c>
      <c r="BL3" s="564">
        <v>35747587.239999987</v>
      </c>
      <c r="BN3" s="965" t="s">
        <v>3</v>
      </c>
      <c r="BO3" s="966"/>
      <c r="BP3" s="966"/>
      <c r="BQ3" s="967"/>
      <c r="BR3" s="968" t="s">
        <v>3602</v>
      </c>
      <c r="BS3" s="969"/>
      <c r="BT3" s="969"/>
      <c r="BU3" s="970"/>
      <c r="BV3" s="956" t="s">
        <v>3603</v>
      </c>
      <c r="BW3" s="957"/>
      <c r="BX3" s="957"/>
      <c r="BY3" s="958"/>
      <c r="BZ3" s="12">
        <f>SUM(BZ5:BZ518)</f>
        <v>7</v>
      </c>
      <c r="CA3" s="12">
        <f t="shared" ref="CA3:CB3" si="1">SUM(CA5:CA518)</f>
        <v>402</v>
      </c>
      <c r="CB3" s="12">
        <f t="shared" si="1"/>
        <v>429</v>
      </c>
      <c r="CC3" s="12">
        <f>SUM(CC5:CC518)/4</f>
        <v>5</v>
      </c>
      <c r="CG3" s="453">
        <f t="shared" ref="CG3" si="2">+CG519</f>
        <v>36623397.253961988</v>
      </c>
      <c r="CH3" s="453"/>
      <c r="CI3" s="453">
        <f>+CI519</f>
        <v>334755520.68236619</v>
      </c>
      <c r="CJ3" s="482">
        <f t="shared" ref="CJ3:CK3" si="3">+CJ519</f>
        <v>1.0000000000000004</v>
      </c>
      <c r="CK3" s="453">
        <f t="shared" si="3"/>
        <v>36623397.190000005</v>
      </c>
    </row>
    <row r="4" spans="1:98" s="50" customFormat="1" ht="89.25" customHeight="1" x14ac:dyDescent="0.2">
      <c r="A4" s="33" t="s">
        <v>1223</v>
      </c>
      <c r="B4" s="293"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9" t="s">
        <v>3444</v>
      </c>
      <c r="AN4" s="428" t="s">
        <v>1802</v>
      </c>
      <c r="AO4" s="44" t="s">
        <v>1803</v>
      </c>
      <c r="AP4" s="46" t="s">
        <v>1804</v>
      </c>
      <c r="AQ4" s="428" t="s">
        <v>1805</v>
      </c>
      <c r="AR4" s="44" t="s">
        <v>1806</v>
      </c>
      <c r="AS4" s="46" t="s">
        <v>1807</v>
      </c>
      <c r="AT4" s="48" t="s">
        <v>1808</v>
      </c>
      <c r="AU4" s="43" t="s">
        <v>1</v>
      </c>
      <c r="AV4" s="45" t="s">
        <v>44</v>
      </c>
      <c r="AW4" s="417" t="s">
        <v>45</v>
      </c>
      <c r="AX4" s="429" t="s">
        <v>1809</v>
      </c>
      <c r="AY4" s="430" t="s">
        <v>1</v>
      </c>
      <c r="AZ4" s="431" t="s">
        <v>1810</v>
      </c>
      <c r="BA4" s="45" t="s">
        <v>44</v>
      </c>
      <c r="BB4" s="432" t="s">
        <v>45</v>
      </c>
      <c r="BC4" s="566" t="s">
        <v>3347</v>
      </c>
      <c r="BD4" s="566" t="s">
        <v>3348</v>
      </c>
      <c r="BE4" s="566" t="s">
        <v>3365</v>
      </c>
      <c r="BF4" s="567" t="s">
        <v>3349</v>
      </c>
      <c r="BG4" s="567" t="s">
        <v>3350</v>
      </c>
      <c r="BH4" s="567" t="s">
        <v>3351</v>
      </c>
      <c r="BI4" s="568" t="s">
        <v>3352</v>
      </c>
      <c r="BJ4" s="568" t="s">
        <v>3353</v>
      </c>
      <c r="BK4" s="568" t="s">
        <v>3354</v>
      </c>
      <c r="BL4" s="569" t="s">
        <v>3355</v>
      </c>
      <c r="BM4" s="593" t="s">
        <v>3356</v>
      </c>
      <c r="BN4" s="430" t="s">
        <v>1</v>
      </c>
      <c r="BO4" s="431" t="s">
        <v>1810</v>
      </c>
      <c r="BP4" s="45" t="s">
        <v>44</v>
      </c>
      <c r="BQ4" s="432" t="s">
        <v>45</v>
      </c>
      <c r="BR4" s="433" t="s">
        <v>1</v>
      </c>
      <c r="BS4" s="431" t="s">
        <v>1810</v>
      </c>
      <c r="BT4" s="45" t="s">
        <v>44</v>
      </c>
      <c r="BU4" s="432" t="s">
        <v>45</v>
      </c>
      <c r="BV4" s="433" t="s">
        <v>1</v>
      </c>
      <c r="BW4" s="431" t="s">
        <v>1810</v>
      </c>
      <c r="BX4" s="45" t="s">
        <v>44</v>
      </c>
      <c r="BY4" s="528" t="s">
        <v>45</v>
      </c>
      <c r="BZ4" s="530" t="s">
        <v>3357</v>
      </c>
      <c r="CA4" s="530" t="s">
        <v>3347</v>
      </c>
      <c r="CB4" s="530" t="s">
        <v>3348</v>
      </c>
      <c r="CC4" s="530" t="s">
        <v>3365</v>
      </c>
      <c r="CD4" s="531" t="s">
        <v>3440</v>
      </c>
      <c r="CE4" s="531" t="s">
        <v>3349</v>
      </c>
      <c r="CF4" s="531" t="s">
        <v>3350</v>
      </c>
      <c r="CG4" s="531" t="s">
        <v>3351</v>
      </c>
      <c r="CH4" s="532" t="s">
        <v>3352</v>
      </c>
      <c r="CI4" s="532" t="s">
        <v>3353</v>
      </c>
      <c r="CJ4" s="532" t="s">
        <v>3354</v>
      </c>
      <c r="CK4" s="529" t="s">
        <v>3355</v>
      </c>
      <c r="CL4" s="529" t="s">
        <v>3356</v>
      </c>
      <c r="CM4" s="470" t="s">
        <v>3358</v>
      </c>
      <c r="CN4" s="471" t="s">
        <v>3359</v>
      </c>
      <c r="CO4" s="471" t="s">
        <v>3360</v>
      </c>
      <c r="CP4" s="471" t="s">
        <v>3361</v>
      </c>
      <c r="CQ4" s="472" t="s">
        <v>3362</v>
      </c>
      <c r="CR4" s="472" t="s">
        <v>3363</v>
      </c>
      <c r="CS4" s="473" t="s">
        <v>3364</v>
      </c>
    </row>
    <row r="5" spans="1:98"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+INDEX('For AA'!AD:AD,MATCH(A5,'For AA'!A:A,0))</f>
        <v>30335.791973545318</v>
      </c>
      <c r="AN5" s="434">
        <f>+Y5/(1-$AP$2)</f>
        <v>327159.13978494628</v>
      </c>
      <c r="AO5" s="435">
        <f>+AD5/(1-$AP$2)</f>
        <v>86899.333333333343</v>
      </c>
      <c r="AP5" s="436">
        <f>+AI5/(1-$AP$2)</f>
        <v>161384.47311827957</v>
      </c>
      <c r="AQ5" s="437">
        <f t="shared" ref="AQ5:AQ68" si="4">+ROUND(AN5/$AL5,$AW$2)</f>
        <v>5.35</v>
      </c>
      <c r="AR5" s="438">
        <f t="shared" ref="AR5:AR68" si="5">+ROUND(AO5/$AL5,$AW$2)</f>
        <v>1.42</v>
      </c>
      <c r="AS5" s="438">
        <f t="shared" ref="AS5:AS68" si="6">+ROUND(AP5/$AL5,$AW$2)</f>
        <v>2.64</v>
      </c>
      <c r="AT5" s="439">
        <f>+AQ5+AR5+AS5</f>
        <v>9.41</v>
      </c>
      <c r="AU5" s="437">
        <f>+ROUND(Y5/$AL5,$AW$2)</f>
        <v>4.9800000000000004</v>
      </c>
      <c r="AV5" s="438">
        <f>+ROUND(AD5/$AL5,$AW$2)</f>
        <v>1.32</v>
      </c>
      <c r="AW5" s="438">
        <f>+ROUND(AI5/$AL5,$AW$2)</f>
        <v>2.46</v>
      </c>
      <c r="AX5" s="440">
        <f>+AU5+AV5+AW5</f>
        <v>8.7600000000000016</v>
      </c>
      <c r="AY5" s="441">
        <f>+$AU5</f>
        <v>4.9800000000000004</v>
      </c>
      <c r="AZ5" s="70">
        <f>4-CC5</f>
        <v>4</v>
      </c>
      <c r="BA5" s="438">
        <f t="shared" ref="BA5:BA68" si="7">+IF(AZ5=0,0,ROUND($AV5/AZ5,$BA$2))</f>
        <v>0.33</v>
      </c>
      <c r="BB5" s="442">
        <f t="shared" ref="BB5:BB68" si="8">+IF(AZ5=0,0,ROUND($AW5/AZ5,$BA$2))</f>
        <v>0.62</v>
      </c>
      <c r="BC5" s="563">
        <v>1</v>
      </c>
      <c r="BD5" s="563">
        <v>1</v>
      </c>
      <c r="BE5" s="570">
        <v>0</v>
      </c>
      <c r="BF5" s="571">
        <v>0.33</v>
      </c>
      <c r="BG5" s="572">
        <v>0.62</v>
      </c>
      <c r="BH5" s="573">
        <v>58069.752239274407</v>
      </c>
      <c r="BI5" s="571">
        <v>7.83</v>
      </c>
      <c r="BJ5" s="572">
        <v>478617.01056159858</v>
      </c>
      <c r="BK5" s="574">
        <v>1.4287699254835718E-3</v>
      </c>
      <c r="BL5" s="571">
        <v>51075.08</v>
      </c>
      <c r="BM5" s="594">
        <v>0.84</v>
      </c>
      <c r="BN5" s="441">
        <f>+$AU5</f>
        <v>4.9800000000000004</v>
      </c>
      <c r="BO5" s="70">
        <v>4</v>
      </c>
      <c r="BP5" s="438">
        <f t="shared" ref="BP5:BP68" si="9">+ROUND($AV5/BO5,$BP$2)</f>
        <v>0.33</v>
      </c>
      <c r="BQ5" s="442">
        <f t="shared" ref="BQ5:BQ68" si="10">+ROUND($AW5/BO5,$BP$2)</f>
        <v>0.62</v>
      </c>
      <c r="BR5" s="438">
        <f>+INDEX('For AA'!AE:AE,MATCH(A5,'For AA'!A:A,0))</f>
        <v>5</v>
      </c>
      <c r="BS5" s="70">
        <v>4</v>
      </c>
      <c r="BT5" s="438">
        <f>+ROUND(INDEX('For AA'!AF:AF,MATCH(A5,'For AA'!A:A,0))/BS5,$BP$2)</f>
        <v>0.33</v>
      </c>
      <c r="BU5" s="442">
        <f>+ROUND(INDEX('For AA'!AG:AG,MATCH(A5,'For AA'!A:A,0))/BS5,$BP$2)</f>
        <v>0.62</v>
      </c>
      <c r="BV5" s="438">
        <f>++INDEX('For AA'!AE:AE,MATCH(A5,'For AA'!A:A,0))</f>
        <v>5</v>
      </c>
      <c r="BW5" s="70">
        <v>4</v>
      </c>
      <c r="BX5" s="438">
        <f>++ROUND(INDEX('For AA'!AF:AF,MATCH(A5,'For AA'!A:A,0))/BS5,$BP$2)</f>
        <v>0.33</v>
      </c>
      <c r="BY5" s="442">
        <f>++ROUND(INDEX('For AA'!AG:AG,MATCH(A5,'For AA'!A:A,0))/BS5,$BP$2)</f>
        <v>0.62</v>
      </c>
      <c r="BZ5" s="93">
        <f>++INDEX(FY2018_ALL_Targets!DY:DY,MATCH('Final Comp Values'!C5,FY2018_ALL_Targets!B:B,0))</f>
        <v>0</v>
      </c>
      <c r="CA5" s="93">
        <f>+INDEX(FY2018_ALL_Targets!DV:DV,MATCH('Final Comp Values'!C5,FY2018_ALL_Targets!B:B,0))</f>
        <v>0</v>
      </c>
      <c r="CB5" s="93">
        <f>++INDEX(FY2018_ALL_Targets!DW:DW,MATCH('Final Comp Values'!C5,FY2018_ALL_Targets!B:B,0))</f>
        <v>0</v>
      </c>
      <c r="CC5" s="533">
        <f>++INDEX(FY2018_ALL_Targets!DX:DX,MATCH('Final Comp Values'!$C5,FY2018_ALL_Targets!$B:$B,0))</f>
        <v>0</v>
      </c>
      <c r="CD5" s="437">
        <f>+IF(BZ5=3,AU5,BZ5*(BN5/3))</f>
        <v>0</v>
      </c>
      <c r="CE5" s="437">
        <f>+IF(CA5=4,AV5,CA5*BP5)</f>
        <v>0</v>
      </c>
      <c r="CF5" s="438">
        <f>IF(CB5=4,AW5,+CB5*BQ5)</f>
        <v>0</v>
      </c>
      <c r="CG5" s="537">
        <f>+IF((CE5+CF5)=0,0,AL5*(CE5+CF5+CD5))</f>
        <v>0</v>
      </c>
      <c r="CH5" s="437">
        <f>+(BN5-CD5)+(AV5-CE5)+(AW5-CF5)</f>
        <v>8.7600000000000016</v>
      </c>
      <c r="CI5" s="438">
        <f t="shared" ref="CI5:CI68" si="11">+IF(CH5="",0,CH5*AL5)</f>
        <v>535464.24170109886</v>
      </c>
      <c r="CJ5" s="540">
        <f>+CI5/$CI$519</f>
        <v>1.5995680686896744E-3</v>
      </c>
      <c r="CK5" s="437">
        <f t="shared" ref="CK5:CK68" si="12">+IF(CJ5=0,0,ROUND(CJ5*$CG$519,2))</f>
        <v>58581.62</v>
      </c>
      <c r="CL5" s="543">
        <f t="shared" ref="CL5:CL68" si="13">+IF(CK5=0,0,ROUND(CK5/AL5,2))</f>
        <v>0.96</v>
      </c>
      <c r="CM5" s="466">
        <f t="shared" ref="CM5:CM36" si="14">+CE5+CF5+CH5-AY5-BA5-BB5-BA5-BB5-BA5-BB5-BA5-BB5</f>
        <v>-1.9999999999999241E-2</v>
      </c>
      <c r="CN5" s="465">
        <f t="shared" ref="CN5:CN68" si="15">+AJ5</f>
        <v>535161.93999999994</v>
      </c>
      <c r="CO5" s="466">
        <f>+CI5+CK5</f>
        <v>594045.86170109885</v>
      </c>
      <c r="CP5" s="466">
        <f t="shared" ref="CP5:CP68" si="16">+CL5+CH5-AX5</f>
        <v>0.96000000000000085</v>
      </c>
      <c r="CQ5" s="469">
        <f t="shared" ref="CQ5:CQ68" si="17">+(CP5/AX5)*AJ5</f>
        <v>58647.883835616471</v>
      </c>
      <c r="CR5" s="469">
        <f>+CO5-CN5</f>
        <v>58883.921701098909</v>
      </c>
      <c r="CS5" s="467">
        <f>+CQ5-CR5</f>
        <v>-236.03786548243806</v>
      </c>
      <c r="CT5" s="468">
        <f t="shared" ref="CT5:CT68" si="18">+CG5/AJ5</f>
        <v>0</v>
      </c>
    </row>
    <row r="6" spans="1:98"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+INDEX('For AA'!AD:AD,MATCH(A6,'For AA'!A:A,0))</f>
        <v>30335.791973545318</v>
      </c>
      <c r="AN6" s="434">
        <f t="shared" ref="AN6:AN69" si="19">+Y6/(1-$AP$2)</f>
        <v>189397.84946236562</v>
      </c>
      <c r="AO6" s="435">
        <f t="shared" ref="AO6:AO69" si="20">+AD6/(1-$AP$2)</f>
        <v>50307.580645161295</v>
      </c>
      <c r="AP6" s="436">
        <f t="shared" ref="AP6:AP69" si="21">+AI6/(1-$AP$2)</f>
        <v>93428.354838709682</v>
      </c>
      <c r="AQ6" s="437">
        <f t="shared" si="4"/>
        <v>3.1</v>
      </c>
      <c r="AR6" s="438">
        <f t="shared" si="5"/>
        <v>0.82</v>
      </c>
      <c r="AS6" s="438">
        <f t="shared" si="6"/>
        <v>1.53</v>
      </c>
      <c r="AT6" s="443">
        <f t="shared" ref="AT6:AT69" si="22">+AQ6+AR6+AS6</f>
        <v>5.45</v>
      </c>
      <c r="AU6" s="437">
        <f t="shared" ref="AU6:AU69" si="23">+ROUND(Y6/$AL6,$AW$2)</f>
        <v>2.88</v>
      </c>
      <c r="AV6" s="438">
        <f t="shared" ref="AV6:AV69" si="24">+ROUND(AD6/$AL6,$AW$2)</f>
        <v>0.77</v>
      </c>
      <c r="AW6" s="438">
        <f t="shared" ref="AW6:AW69" si="25">+ROUND(AI6/$AL6,$AW$2)</f>
        <v>1.42</v>
      </c>
      <c r="AX6" s="444">
        <f t="shared" ref="AX6:AX69" si="26">+AU6+AV6+AW6</f>
        <v>5.07</v>
      </c>
      <c r="AY6" s="441">
        <f t="shared" ref="AY6:AY69" si="27">+$AU6</f>
        <v>2.88</v>
      </c>
      <c r="AZ6" s="70">
        <f t="shared" ref="AZ6:AZ69" si="28">4-CC6</f>
        <v>4</v>
      </c>
      <c r="BA6" s="438">
        <f t="shared" si="7"/>
        <v>0.19</v>
      </c>
      <c r="BB6" s="442">
        <f t="shared" si="8"/>
        <v>0.36</v>
      </c>
      <c r="BC6" s="563">
        <v>3</v>
      </c>
      <c r="BD6" s="563">
        <v>3</v>
      </c>
      <c r="BE6" s="570">
        <v>0</v>
      </c>
      <c r="BF6" s="571">
        <v>0.57000000000000006</v>
      </c>
      <c r="BG6" s="572">
        <v>1.08</v>
      </c>
      <c r="BH6" s="573">
        <v>100857.99073137135</v>
      </c>
      <c r="BI6" s="571">
        <v>3.4299999999999997</v>
      </c>
      <c r="BJ6" s="572">
        <v>209662.36861127496</v>
      </c>
      <c r="BK6" s="574">
        <v>6.2588516531400388E-4</v>
      </c>
      <c r="BL6" s="571">
        <v>22373.88</v>
      </c>
      <c r="BM6" s="594">
        <v>0.37</v>
      </c>
      <c r="BN6" s="441">
        <f t="shared" ref="BN6:BN69" si="29">+$AU6</f>
        <v>2.88</v>
      </c>
      <c r="BO6" s="70">
        <v>4</v>
      </c>
      <c r="BP6" s="438">
        <f t="shared" si="9"/>
        <v>0.19</v>
      </c>
      <c r="BQ6" s="442">
        <f t="shared" si="10"/>
        <v>0.36</v>
      </c>
      <c r="BR6" s="438">
        <f>+INDEX('For AA'!AE:AE,MATCH(A6,'For AA'!A:A,0))</f>
        <v>2.9</v>
      </c>
      <c r="BS6" s="70">
        <v>4</v>
      </c>
      <c r="BT6" s="438">
        <f>+ROUND(INDEX('For AA'!AF:AF,MATCH(A6,'For AA'!A:A,0))/BS6,$BP$2)</f>
        <v>0.19</v>
      </c>
      <c r="BU6" s="442">
        <f>+ROUND(INDEX('For AA'!AG:AG,MATCH(A6,'For AA'!A:A,0))/BS6,$BP$2)</f>
        <v>0.36</v>
      </c>
      <c r="BV6" s="438">
        <f>++INDEX('For AA'!AE:AE,MATCH(A6,'For AA'!A:A,0))</f>
        <v>2.9</v>
      </c>
      <c r="BW6" s="70">
        <v>4</v>
      </c>
      <c r="BX6" s="438">
        <f>++ROUND(INDEX('For AA'!AF:AF,MATCH(A6,'For AA'!A:A,0))/BS6,$BP$2)</f>
        <v>0.19</v>
      </c>
      <c r="BY6" s="442">
        <f>++ROUND(INDEX('For AA'!AG:AG,MATCH(A6,'For AA'!A:A,0))/BS6,$BP$2)</f>
        <v>0.36</v>
      </c>
      <c r="BZ6" s="93">
        <f>++INDEX(FY2018_ALL_Targets!DY:DY,MATCH('Final Comp Values'!C6,FY2018_ALL_Targets!B:B,0))</f>
        <v>0</v>
      </c>
      <c r="CA6" s="93">
        <f>+INDEX(FY2018_ALL_Targets!DV:DV,MATCH('Final Comp Values'!C6,FY2018_ALL_Targets!B:B,0))</f>
        <v>2</v>
      </c>
      <c r="CB6" s="93">
        <f>++INDEX(FY2018_ALL_Targets!DW:DW,MATCH('Final Comp Values'!C6,FY2018_ALL_Targets!B:B,0))</f>
        <v>2</v>
      </c>
      <c r="CC6" s="533">
        <f>++INDEX(FY2018_ALL_Targets!DX:DX,MATCH('Final Comp Values'!$C6,FY2018_ALL_Targets!$B:$B,0))</f>
        <v>0</v>
      </c>
      <c r="CD6" s="437">
        <f t="shared" ref="CD6:CD69" si="30">+IF(BZ6=3,AU6,BZ6*(BN6/3))</f>
        <v>0</v>
      </c>
      <c r="CE6" s="437">
        <f t="shared" ref="CE6:CE69" si="31">+IF(CA6=4,AV6,CA6*BP6)</f>
        <v>0.38</v>
      </c>
      <c r="CF6" s="438">
        <f t="shared" ref="CF6:CF69" si="32">IF(CB6=4,AW6,+CB6*BQ6)</f>
        <v>0.72</v>
      </c>
      <c r="CG6" s="537">
        <f t="shared" ref="CG6:CG69" si="33">+IF((CE6+CF6)=0,0,AL6*(CE6+CF6+CD6))</f>
        <v>67238.660487580899</v>
      </c>
      <c r="CH6" s="437">
        <f t="shared" ref="CH6:CH69" si="34">+(BN6-CD6)+(AV6-CE6)+(AW6-CF6)</f>
        <v>3.9699999999999998</v>
      </c>
      <c r="CI6" s="438">
        <f t="shared" si="11"/>
        <v>242670.43830517831</v>
      </c>
      <c r="CJ6" s="540">
        <f t="shared" ref="CJ6:CJ69" si="35">+CI6/$CI$519</f>
        <v>7.2491840555913311E-4</v>
      </c>
      <c r="CK6" s="437">
        <f t="shared" si="12"/>
        <v>26548.97</v>
      </c>
      <c r="CL6" s="543">
        <f t="shared" si="13"/>
        <v>0.43</v>
      </c>
      <c r="CM6" s="466">
        <f t="shared" si="14"/>
        <v>-9.9999999999991762E-3</v>
      </c>
      <c r="CN6" s="465">
        <f t="shared" si="15"/>
        <v>309814.42</v>
      </c>
      <c r="CO6" s="466">
        <f t="shared" ref="CO6:CO69" si="36">+CI6+CK6</f>
        <v>269219.40830517828</v>
      </c>
      <c r="CP6" s="466">
        <f t="shared" si="16"/>
        <v>-0.67000000000000082</v>
      </c>
      <c r="CQ6" s="469">
        <f t="shared" si="17"/>
        <v>-40941.94504930971</v>
      </c>
      <c r="CR6" s="469">
        <f t="shared" ref="CR6:CR69" si="37">+CO6-CN6</f>
        <v>-40595.011694821704</v>
      </c>
      <c r="CS6" s="467">
        <f t="shared" ref="CS6:CS69" si="38">+CQ6-CR6</f>
        <v>-346.93335448800644</v>
      </c>
      <c r="CT6" s="468">
        <f t="shared" si="18"/>
        <v>0.21702882805642457</v>
      </c>
    </row>
    <row r="7" spans="1:98"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+INDEX('For AA'!AD:AD,MATCH(A7,'For AA'!A:A,0))</f>
        <v>30335.791973545318</v>
      </c>
      <c r="AN7" s="434">
        <f t="shared" si="19"/>
        <v>481834.40860215056</v>
      </c>
      <c r="AO7" s="435">
        <f t="shared" si="20"/>
        <v>127984.20430107527</v>
      </c>
      <c r="AP7" s="436">
        <f t="shared" si="21"/>
        <v>237684.94623655916</v>
      </c>
      <c r="AQ7" s="437">
        <f t="shared" si="4"/>
        <v>7.88</v>
      </c>
      <c r="AR7" s="438">
        <f t="shared" si="5"/>
        <v>2.09</v>
      </c>
      <c r="AS7" s="438">
        <f t="shared" si="6"/>
        <v>3.89</v>
      </c>
      <c r="AT7" s="443">
        <f t="shared" si="22"/>
        <v>13.86</v>
      </c>
      <c r="AU7" s="437">
        <f t="shared" si="23"/>
        <v>7.33</v>
      </c>
      <c r="AV7" s="438">
        <f t="shared" si="24"/>
        <v>1.95</v>
      </c>
      <c r="AW7" s="438">
        <f t="shared" si="25"/>
        <v>3.62</v>
      </c>
      <c r="AX7" s="444">
        <f t="shared" si="26"/>
        <v>12.899999999999999</v>
      </c>
      <c r="AY7" s="441">
        <f t="shared" si="27"/>
        <v>7.33</v>
      </c>
      <c r="AZ7" s="70">
        <f t="shared" si="28"/>
        <v>4</v>
      </c>
      <c r="BA7" s="438">
        <f t="shared" si="7"/>
        <v>0.49</v>
      </c>
      <c r="BB7" s="442">
        <f t="shared" si="8"/>
        <v>0.91</v>
      </c>
      <c r="BC7" s="563">
        <v>1</v>
      </c>
      <c r="BD7" s="563">
        <v>1</v>
      </c>
      <c r="BE7" s="570">
        <v>0</v>
      </c>
      <c r="BF7" s="571">
        <v>0.49</v>
      </c>
      <c r="BG7" s="572">
        <v>0.91</v>
      </c>
      <c r="BH7" s="573">
        <v>85576.476984193854</v>
      </c>
      <c r="BI7" s="571">
        <v>11.530000000000001</v>
      </c>
      <c r="BJ7" s="572">
        <v>704783.41401982529</v>
      </c>
      <c r="BK7" s="574">
        <v>2.1039230192625266E-3</v>
      </c>
      <c r="BL7" s="571">
        <v>75210.17</v>
      </c>
      <c r="BM7" s="594">
        <v>1.23</v>
      </c>
      <c r="BN7" s="441">
        <f t="shared" si="29"/>
        <v>7.33</v>
      </c>
      <c r="BO7" s="70">
        <v>4</v>
      </c>
      <c r="BP7" s="438">
        <f t="shared" si="9"/>
        <v>0.49</v>
      </c>
      <c r="BQ7" s="442">
        <f t="shared" si="10"/>
        <v>0.91</v>
      </c>
      <c r="BR7" s="438">
        <f>+INDEX('For AA'!AE:AE,MATCH(A7,'For AA'!A:A,0))</f>
        <v>7.37</v>
      </c>
      <c r="BS7" s="70">
        <v>4</v>
      </c>
      <c r="BT7" s="438">
        <f>+ROUND(INDEX('For AA'!AF:AF,MATCH(A7,'For AA'!A:A,0))/BS7,$BP$2)</f>
        <v>0.49</v>
      </c>
      <c r="BU7" s="442">
        <f>+ROUND(INDEX('For AA'!AG:AG,MATCH(A7,'For AA'!A:A,0))/BS7,$BP$2)</f>
        <v>0.91</v>
      </c>
      <c r="BV7" s="438">
        <f>++INDEX('For AA'!AE:AE,MATCH(A7,'For AA'!A:A,0))</f>
        <v>7.37</v>
      </c>
      <c r="BW7" s="70">
        <v>4</v>
      </c>
      <c r="BX7" s="438">
        <f>++ROUND(INDEX('For AA'!AF:AF,MATCH(A7,'For AA'!A:A,0))/BS7,$BP$2)</f>
        <v>0.49</v>
      </c>
      <c r="BY7" s="442">
        <f>++ROUND(INDEX('For AA'!AG:AG,MATCH(A7,'For AA'!A:A,0))/BS7,$BP$2)</f>
        <v>0.91</v>
      </c>
      <c r="BZ7" s="93">
        <f>++INDEX(FY2018_ALL_Targets!DY:DY,MATCH('Final Comp Values'!C7,FY2018_ALL_Targets!B:B,0))</f>
        <v>0</v>
      </c>
      <c r="CA7" s="93">
        <f>+INDEX(FY2018_ALL_Targets!DV:DV,MATCH('Final Comp Values'!C7,FY2018_ALL_Targets!B:B,0))</f>
        <v>1</v>
      </c>
      <c r="CB7" s="93">
        <f>++INDEX(FY2018_ALL_Targets!DW:DW,MATCH('Final Comp Values'!C7,FY2018_ALL_Targets!B:B,0))</f>
        <v>1</v>
      </c>
      <c r="CC7" s="533">
        <f>++INDEX(FY2018_ALL_Targets!DX:DX,MATCH('Final Comp Values'!$C7,FY2018_ALL_Targets!$B:$B,0))</f>
        <v>0</v>
      </c>
      <c r="CD7" s="437">
        <f t="shared" si="30"/>
        <v>0</v>
      </c>
      <c r="CE7" s="437">
        <f t="shared" si="31"/>
        <v>0.49</v>
      </c>
      <c r="CF7" s="438">
        <f t="shared" si="32"/>
        <v>0.91</v>
      </c>
      <c r="CG7" s="537">
        <f t="shared" si="33"/>
        <v>85576.476984193854</v>
      </c>
      <c r="CH7" s="437">
        <f t="shared" si="34"/>
        <v>11.5</v>
      </c>
      <c r="CI7" s="438">
        <f t="shared" si="11"/>
        <v>702949.63237016392</v>
      </c>
      <c r="CJ7" s="540">
        <f t="shared" si="35"/>
        <v>2.0998895878916956E-3</v>
      </c>
      <c r="CK7" s="437">
        <f t="shared" si="12"/>
        <v>76905.09</v>
      </c>
      <c r="CL7" s="543">
        <f t="shared" si="13"/>
        <v>1.26</v>
      </c>
      <c r="CM7" s="466">
        <f t="shared" si="14"/>
        <v>-3.0000000000000804E-2</v>
      </c>
      <c r="CN7" s="465">
        <f t="shared" si="15"/>
        <v>788178.31</v>
      </c>
      <c r="CO7" s="466">
        <f t="shared" si="36"/>
        <v>779854.72237016389</v>
      </c>
      <c r="CP7" s="466">
        <f t="shared" si="16"/>
        <v>-0.13999999999999879</v>
      </c>
      <c r="CQ7" s="469">
        <f t="shared" si="17"/>
        <v>-8553.8731317828733</v>
      </c>
      <c r="CR7" s="469">
        <f t="shared" si="37"/>
        <v>-8323.5876298361691</v>
      </c>
      <c r="CS7" s="467">
        <f t="shared" si="38"/>
        <v>-230.28550194670424</v>
      </c>
      <c r="CT7" s="468">
        <f t="shared" si="18"/>
        <v>0.10857502153820225</v>
      </c>
    </row>
    <row r="8" spans="1:98"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+INDEX('For AA'!AD:AD,MATCH(A8,'For AA'!A:A,0))</f>
        <v>30335.791973545318</v>
      </c>
      <c r="AN8" s="434">
        <f t="shared" si="19"/>
        <v>647141.93548387103</v>
      </c>
      <c r="AO8" s="435">
        <f t="shared" si="20"/>
        <v>171892.91397849465</v>
      </c>
      <c r="AP8" s="436">
        <f t="shared" si="21"/>
        <v>319229.70967741939</v>
      </c>
      <c r="AQ8" s="437">
        <f t="shared" si="4"/>
        <v>10.59</v>
      </c>
      <c r="AR8" s="438">
        <f t="shared" si="5"/>
        <v>2.81</v>
      </c>
      <c r="AS8" s="438">
        <f t="shared" si="6"/>
        <v>5.22</v>
      </c>
      <c r="AT8" s="443">
        <f t="shared" si="22"/>
        <v>18.62</v>
      </c>
      <c r="AU8" s="437">
        <f t="shared" si="23"/>
        <v>9.85</v>
      </c>
      <c r="AV8" s="438">
        <f t="shared" si="24"/>
        <v>2.62</v>
      </c>
      <c r="AW8" s="438">
        <f t="shared" si="25"/>
        <v>4.8600000000000003</v>
      </c>
      <c r="AX8" s="444">
        <f t="shared" si="26"/>
        <v>17.329999999999998</v>
      </c>
      <c r="AY8" s="441">
        <f t="shared" si="27"/>
        <v>9.85</v>
      </c>
      <c r="AZ8" s="70">
        <f t="shared" si="28"/>
        <v>4</v>
      </c>
      <c r="BA8" s="438">
        <f t="shared" si="7"/>
        <v>0.66</v>
      </c>
      <c r="BB8" s="442">
        <f t="shared" si="8"/>
        <v>1.22</v>
      </c>
      <c r="BC8" s="563">
        <v>2</v>
      </c>
      <c r="BD8" s="563">
        <v>2</v>
      </c>
      <c r="BE8" s="570">
        <v>0</v>
      </c>
      <c r="BF8" s="571">
        <v>1.32</v>
      </c>
      <c r="BG8" s="572">
        <v>2.44</v>
      </c>
      <c r="BH8" s="573">
        <v>229833.96675754923</v>
      </c>
      <c r="BI8" s="571">
        <v>13.61</v>
      </c>
      <c r="BJ8" s="572">
        <v>831925.60839634179</v>
      </c>
      <c r="BK8" s="574">
        <v>2.4834685422517764E-3</v>
      </c>
      <c r="BL8" s="571">
        <v>88778.01</v>
      </c>
      <c r="BM8" s="594">
        <v>1.45</v>
      </c>
      <c r="BN8" s="441">
        <f t="shared" si="29"/>
        <v>9.85</v>
      </c>
      <c r="BO8" s="70">
        <v>4</v>
      </c>
      <c r="BP8" s="438">
        <f t="shared" si="9"/>
        <v>0.66</v>
      </c>
      <c r="BQ8" s="442">
        <f t="shared" si="10"/>
        <v>1.22</v>
      </c>
      <c r="BR8" s="438">
        <f>+INDEX('For AA'!AE:AE,MATCH(A8,'For AA'!A:A,0))</f>
        <v>9.9</v>
      </c>
      <c r="BS8" s="70">
        <v>4</v>
      </c>
      <c r="BT8" s="438">
        <f>+ROUND(INDEX('For AA'!AF:AF,MATCH(A8,'For AA'!A:A,0))/BS8,$BP$2)</f>
        <v>0.66</v>
      </c>
      <c r="BU8" s="442">
        <f>+ROUND(INDEX('For AA'!AG:AG,MATCH(A8,'For AA'!A:A,0))/BS8,$BP$2)</f>
        <v>1.22</v>
      </c>
      <c r="BV8" s="438">
        <f>++INDEX('For AA'!AE:AE,MATCH(A8,'For AA'!A:A,0))</f>
        <v>9.9</v>
      </c>
      <c r="BW8" s="70">
        <v>4</v>
      </c>
      <c r="BX8" s="438">
        <f>++ROUND(INDEX('For AA'!AF:AF,MATCH(A8,'For AA'!A:A,0))/BS8,$BP$2)</f>
        <v>0.66</v>
      </c>
      <c r="BY8" s="442">
        <f>++ROUND(INDEX('For AA'!AG:AG,MATCH(A8,'For AA'!A:A,0))/BS8,$BP$2)</f>
        <v>1.22</v>
      </c>
      <c r="BZ8" s="93">
        <f>++INDEX(FY2018_ALL_Targets!DY:DY,MATCH('Final Comp Values'!C8,FY2018_ALL_Targets!B:B,0))</f>
        <v>0</v>
      </c>
      <c r="CA8" s="93">
        <f>+INDEX(FY2018_ALL_Targets!DV:DV,MATCH('Final Comp Values'!C8,FY2018_ALL_Targets!B:B,0))</f>
        <v>1</v>
      </c>
      <c r="CB8" s="93">
        <f>++INDEX(FY2018_ALL_Targets!DW:DW,MATCH('Final Comp Values'!C8,FY2018_ALL_Targets!B:B,0))</f>
        <v>1</v>
      </c>
      <c r="CC8" s="533">
        <f>++INDEX(FY2018_ALL_Targets!DX:DX,MATCH('Final Comp Values'!$C8,FY2018_ALL_Targets!$B:$B,0))</f>
        <v>0</v>
      </c>
      <c r="CD8" s="437">
        <f t="shared" si="30"/>
        <v>0</v>
      </c>
      <c r="CE8" s="437">
        <f t="shared" si="31"/>
        <v>0.66</v>
      </c>
      <c r="CF8" s="438">
        <f t="shared" si="32"/>
        <v>1.22</v>
      </c>
      <c r="CG8" s="537">
        <f t="shared" si="33"/>
        <v>114916.98337877462</v>
      </c>
      <c r="CH8" s="437">
        <f t="shared" si="34"/>
        <v>15.45</v>
      </c>
      <c r="CI8" s="438">
        <f t="shared" si="11"/>
        <v>944397.54957556794</v>
      </c>
      <c r="CJ8" s="540">
        <f t="shared" si="35"/>
        <v>2.8211560115588429E-3</v>
      </c>
      <c r="CK8" s="437">
        <f t="shared" si="12"/>
        <v>103320.32000000001</v>
      </c>
      <c r="CL8" s="543">
        <f t="shared" si="13"/>
        <v>1.69</v>
      </c>
      <c r="CM8" s="466">
        <f t="shared" si="14"/>
        <v>-4.0000000000001146E-2</v>
      </c>
      <c r="CN8" s="465">
        <f t="shared" si="15"/>
        <v>1058586.04</v>
      </c>
      <c r="CO8" s="466">
        <f t="shared" si="36"/>
        <v>1047717.869575568</v>
      </c>
      <c r="CP8" s="466">
        <f t="shared" si="16"/>
        <v>-0.18999999999999773</v>
      </c>
      <c r="CQ8" s="469">
        <f t="shared" si="17"/>
        <v>-11605.963508366856</v>
      </c>
      <c r="CR8" s="469">
        <f t="shared" si="37"/>
        <v>-10868.170424432028</v>
      </c>
      <c r="CS8" s="467">
        <f t="shared" si="38"/>
        <v>-737.79308393482825</v>
      </c>
      <c r="CT8" s="468">
        <f t="shared" si="18"/>
        <v>0.10855705538944629</v>
      </c>
    </row>
    <row r="9" spans="1:98"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+INDEX('For AA'!AD:AD,MATCH(A9,'For AA'!A:A,0))</f>
        <v>30335.791973545318</v>
      </c>
      <c r="AN9" s="434">
        <f t="shared" si="19"/>
        <v>276961.29032258067</v>
      </c>
      <c r="AO9" s="435">
        <f t="shared" si="20"/>
        <v>73566.053763440854</v>
      </c>
      <c r="AP9" s="436">
        <f t="shared" si="21"/>
        <v>136622.66666666669</v>
      </c>
      <c r="AQ9" s="437">
        <f t="shared" si="4"/>
        <v>4.53</v>
      </c>
      <c r="AR9" s="438">
        <f t="shared" si="5"/>
        <v>1.2</v>
      </c>
      <c r="AS9" s="438">
        <f t="shared" si="6"/>
        <v>2.2400000000000002</v>
      </c>
      <c r="AT9" s="443">
        <f t="shared" si="22"/>
        <v>7.9700000000000006</v>
      </c>
      <c r="AU9" s="437">
        <f t="shared" si="23"/>
        <v>4.21</v>
      </c>
      <c r="AV9" s="438">
        <f t="shared" si="24"/>
        <v>1.1200000000000001</v>
      </c>
      <c r="AW9" s="438">
        <f t="shared" si="25"/>
        <v>2.08</v>
      </c>
      <c r="AX9" s="444">
        <f t="shared" si="26"/>
        <v>7.41</v>
      </c>
      <c r="AY9" s="441">
        <f t="shared" si="27"/>
        <v>4.21</v>
      </c>
      <c r="AZ9" s="70">
        <f t="shared" si="28"/>
        <v>4</v>
      </c>
      <c r="BA9" s="438">
        <f t="shared" si="7"/>
        <v>0.28000000000000003</v>
      </c>
      <c r="BB9" s="442">
        <f t="shared" si="8"/>
        <v>0.52</v>
      </c>
      <c r="BC9" s="563">
        <v>0</v>
      </c>
      <c r="BD9" s="563">
        <v>0</v>
      </c>
      <c r="BE9" s="570">
        <v>0</v>
      </c>
      <c r="BF9" s="571">
        <v>0</v>
      </c>
      <c r="BG9" s="572">
        <v>0</v>
      </c>
      <c r="BH9" s="573">
        <v>0</v>
      </c>
      <c r="BI9" s="571">
        <v>7.41</v>
      </c>
      <c r="BJ9" s="572">
        <v>452944.06746634038</v>
      </c>
      <c r="BK9" s="574">
        <v>1.3521309256492038E-3</v>
      </c>
      <c r="BL9" s="571">
        <v>48335.42</v>
      </c>
      <c r="BM9" s="594">
        <v>0.79</v>
      </c>
      <c r="BN9" s="441">
        <f t="shared" si="29"/>
        <v>4.21</v>
      </c>
      <c r="BO9" s="70">
        <v>4</v>
      </c>
      <c r="BP9" s="438">
        <f t="shared" si="9"/>
        <v>0.28000000000000003</v>
      </c>
      <c r="BQ9" s="442">
        <f t="shared" si="10"/>
        <v>0.52</v>
      </c>
      <c r="BR9" s="438">
        <f>+INDEX('For AA'!AE:AE,MATCH(A9,'For AA'!A:A,0))</f>
        <v>4.24</v>
      </c>
      <c r="BS9" s="70">
        <v>4</v>
      </c>
      <c r="BT9" s="438">
        <f>+ROUND(INDEX('For AA'!AF:AF,MATCH(A9,'For AA'!A:A,0))/BS9,$BP$2)</f>
        <v>0.28000000000000003</v>
      </c>
      <c r="BU9" s="442">
        <f>+ROUND(INDEX('For AA'!AG:AG,MATCH(A9,'For AA'!A:A,0))/BS9,$BP$2)</f>
        <v>0.52</v>
      </c>
      <c r="BV9" s="438">
        <f>++INDEX('For AA'!AE:AE,MATCH(A9,'For AA'!A:A,0))</f>
        <v>4.24</v>
      </c>
      <c r="BW9" s="70">
        <v>4</v>
      </c>
      <c r="BX9" s="438">
        <f>++ROUND(INDEX('For AA'!AF:AF,MATCH(A9,'For AA'!A:A,0))/BS9,$BP$2)</f>
        <v>0.28000000000000003</v>
      </c>
      <c r="BY9" s="442">
        <f>++ROUND(INDEX('For AA'!AG:AG,MATCH(A9,'For AA'!A:A,0))/BS9,$BP$2)</f>
        <v>0.52</v>
      </c>
      <c r="BZ9" s="93">
        <f>++INDEX(FY2018_ALL_Targets!DY:DY,MATCH('Final Comp Values'!C9,FY2018_ALL_Targets!B:B,0))</f>
        <v>0</v>
      </c>
      <c r="CA9" s="93">
        <f>+INDEX(FY2018_ALL_Targets!DV:DV,MATCH('Final Comp Values'!C9,FY2018_ALL_Targets!B:B,0))</f>
        <v>0</v>
      </c>
      <c r="CB9" s="93">
        <f>++INDEX(FY2018_ALL_Targets!DW:DW,MATCH('Final Comp Values'!C9,FY2018_ALL_Targets!B:B,0))</f>
        <v>0</v>
      </c>
      <c r="CC9" s="533">
        <f>++INDEX(FY2018_ALL_Targets!DX:DX,MATCH('Final Comp Values'!$C9,FY2018_ALL_Targets!$B:$B,0))</f>
        <v>0</v>
      </c>
      <c r="CD9" s="437">
        <f t="shared" si="30"/>
        <v>0</v>
      </c>
      <c r="CE9" s="437">
        <f t="shared" si="31"/>
        <v>0</v>
      </c>
      <c r="CF9" s="438">
        <f t="shared" si="32"/>
        <v>0</v>
      </c>
      <c r="CG9" s="537">
        <f t="shared" si="33"/>
        <v>0</v>
      </c>
      <c r="CH9" s="437">
        <f t="shared" si="34"/>
        <v>7.41</v>
      </c>
      <c r="CI9" s="438">
        <f t="shared" si="11"/>
        <v>452944.06746634038</v>
      </c>
      <c r="CJ9" s="540">
        <f t="shared" si="35"/>
        <v>1.3530592909806491E-3</v>
      </c>
      <c r="CK9" s="437">
        <f t="shared" si="12"/>
        <v>49553.63</v>
      </c>
      <c r="CL9" s="543">
        <f t="shared" si="13"/>
        <v>0.81</v>
      </c>
      <c r="CM9" s="466">
        <f t="shared" si="14"/>
        <v>0</v>
      </c>
      <c r="CN9" s="465">
        <f t="shared" si="15"/>
        <v>453049.51</v>
      </c>
      <c r="CO9" s="466">
        <f t="shared" si="36"/>
        <v>502497.69746634038</v>
      </c>
      <c r="CP9" s="466">
        <f t="shared" si="16"/>
        <v>0.8100000000000005</v>
      </c>
      <c r="CQ9" s="469">
        <f t="shared" si="17"/>
        <v>49523.630647773309</v>
      </c>
      <c r="CR9" s="469">
        <f t="shared" si="37"/>
        <v>49448.187466340372</v>
      </c>
      <c r="CS9" s="467">
        <f t="shared" si="38"/>
        <v>75.443181432936399</v>
      </c>
      <c r="CT9" s="468">
        <f t="shared" si="18"/>
        <v>0</v>
      </c>
    </row>
    <row r="10" spans="1:98"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+INDEX('For AA'!AD:AD,MATCH(A10,'For AA'!A:A,0))</f>
        <v>30335.791973545318</v>
      </c>
      <c r="AN10" s="434">
        <f t="shared" si="19"/>
        <v>360806.45161290327</v>
      </c>
      <c r="AO10" s="435">
        <f t="shared" si="20"/>
        <v>95836.870967741939</v>
      </c>
      <c r="AP10" s="436">
        <f t="shared" si="21"/>
        <v>177982.76344086023</v>
      </c>
      <c r="AQ10" s="437">
        <f t="shared" si="4"/>
        <v>5.9</v>
      </c>
      <c r="AR10" s="438">
        <f t="shared" si="5"/>
        <v>1.57</v>
      </c>
      <c r="AS10" s="438">
        <f t="shared" si="6"/>
        <v>2.91</v>
      </c>
      <c r="AT10" s="443">
        <f t="shared" si="22"/>
        <v>10.38</v>
      </c>
      <c r="AU10" s="437">
        <f t="shared" si="23"/>
        <v>5.49</v>
      </c>
      <c r="AV10" s="438">
        <f t="shared" si="24"/>
        <v>1.46</v>
      </c>
      <c r="AW10" s="438">
        <f t="shared" si="25"/>
        <v>2.71</v>
      </c>
      <c r="AX10" s="444">
        <f t="shared" si="26"/>
        <v>9.66</v>
      </c>
      <c r="AY10" s="441">
        <f t="shared" si="27"/>
        <v>5.49</v>
      </c>
      <c r="AZ10" s="70">
        <f t="shared" si="28"/>
        <v>4</v>
      </c>
      <c r="BA10" s="438">
        <f t="shared" si="7"/>
        <v>0.37</v>
      </c>
      <c r="BB10" s="442">
        <f t="shared" si="8"/>
        <v>0.68</v>
      </c>
      <c r="BC10" s="563">
        <v>1</v>
      </c>
      <c r="BD10" s="563">
        <v>1</v>
      </c>
      <c r="BE10" s="570">
        <v>0</v>
      </c>
      <c r="BF10" s="571">
        <v>0.37</v>
      </c>
      <c r="BG10" s="572">
        <v>0.68</v>
      </c>
      <c r="BH10" s="573">
        <v>64182.357738145402</v>
      </c>
      <c r="BI10" s="571">
        <v>8.64</v>
      </c>
      <c r="BJ10" s="572">
        <v>528129.11510245362</v>
      </c>
      <c r="BK10" s="574">
        <v>1.576573710878424E-3</v>
      </c>
      <c r="BL10" s="571">
        <v>56358.71</v>
      </c>
      <c r="BM10" s="594">
        <v>0.92</v>
      </c>
      <c r="BN10" s="441">
        <f t="shared" si="29"/>
        <v>5.49</v>
      </c>
      <c r="BO10" s="70">
        <v>4</v>
      </c>
      <c r="BP10" s="438">
        <f t="shared" si="9"/>
        <v>0.37</v>
      </c>
      <c r="BQ10" s="442">
        <f t="shared" si="10"/>
        <v>0.68</v>
      </c>
      <c r="BR10" s="438">
        <f>+INDEX('For AA'!AE:AE,MATCH(A10,'For AA'!A:A,0))</f>
        <v>5.52</v>
      </c>
      <c r="BS10" s="70">
        <v>4</v>
      </c>
      <c r="BT10" s="438">
        <f>+ROUND(INDEX('For AA'!AF:AF,MATCH(A10,'For AA'!A:A,0))/BS10,$BP$2)</f>
        <v>0.37</v>
      </c>
      <c r="BU10" s="442">
        <f>+ROUND(INDEX('For AA'!AG:AG,MATCH(A10,'For AA'!A:A,0))/BS10,$BP$2)</f>
        <v>0.68</v>
      </c>
      <c r="BV10" s="438">
        <f>++INDEX('For AA'!AE:AE,MATCH(A10,'For AA'!A:A,0))</f>
        <v>5.52</v>
      </c>
      <c r="BW10" s="70">
        <v>4</v>
      </c>
      <c r="BX10" s="438">
        <f>++ROUND(INDEX('For AA'!AF:AF,MATCH(A10,'For AA'!A:A,0))/BS10,$BP$2)</f>
        <v>0.37</v>
      </c>
      <c r="BY10" s="442">
        <f>++ROUND(INDEX('For AA'!AG:AG,MATCH(A10,'For AA'!A:A,0))/BS10,$BP$2)</f>
        <v>0.68</v>
      </c>
      <c r="BZ10" s="93">
        <f>++INDEX(FY2018_ALL_Targets!DY:DY,MATCH('Final Comp Values'!C10,FY2018_ALL_Targets!B:B,0))</f>
        <v>0</v>
      </c>
      <c r="CA10" s="93">
        <f>+INDEX(FY2018_ALL_Targets!DV:DV,MATCH('Final Comp Values'!C10,FY2018_ALL_Targets!B:B,0))</f>
        <v>2</v>
      </c>
      <c r="CB10" s="93">
        <f>++INDEX(FY2018_ALL_Targets!DW:DW,MATCH('Final Comp Values'!C10,FY2018_ALL_Targets!B:B,0))</f>
        <v>2</v>
      </c>
      <c r="CC10" s="533">
        <f>++INDEX(FY2018_ALL_Targets!DX:DX,MATCH('Final Comp Values'!$C10,FY2018_ALL_Targets!$B:$B,0))</f>
        <v>0</v>
      </c>
      <c r="CD10" s="437">
        <f t="shared" si="30"/>
        <v>0</v>
      </c>
      <c r="CE10" s="437">
        <f t="shared" si="31"/>
        <v>0.74</v>
      </c>
      <c r="CF10" s="438">
        <f t="shared" si="32"/>
        <v>1.36</v>
      </c>
      <c r="CG10" s="537">
        <f t="shared" si="33"/>
        <v>128364.7154762908</v>
      </c>
      <c r="CH10" s="437">
        <f t="shared" si="34"/>
        <v>7.56</v>
      </c>
      <c r="CI10" s="438">
        <f t="shared" si="11"/>
        <v>462112.97571464686</v>
      </c>
      <c r="CJ10" s="540">
        <f t="shared" si="35"/>
        <v>1.3804491551705407E-3</v>
      </c>
      <c r="CK10" s="437">
        <f t="shared" si="12"/>
        <v>50556.74</v>
      </c>
      <c r="CL10" s="543">
        <f t="shared" si="13"/>
        <v>0.83</v>
      </c>
      <c r="CM10" s="466">
        <f t="shared" si="14"/>
        <v>-3.0000000000000915E-2</v>
      </c>
      <c r="CN10" s="465">
        <f t="shared" si="15"/>
        <v>590202.26</v>
      </c>
      <c r="CO10" s="466">
        <f t="shared" si="36"/>
        <v>512669.71571464685</v>
      </c>
      <c r="CP10" s="466">
        <f t="shared" si="16"/>
        <v>-1.2700000000000014</v>
      </c>
      <c r="CQ10" s="469">
        <f t="shared" si="17"/>
        <v>-77593.878902691591</v>
      </c>
      <c r="CR10" s="469">
        <f t="shared" si="37"/>
        <v>-77532.544285353157</v>
      </c>
      <c r="CS10" s="467">
        <f t="shared" si="38"/>
        <v>-61.334617338434327</v>
      </c>
      <c r="CT10" s="468">
        <f t="shared" si="18"/>
        <v>0.21749275490116016</v>
      </c>
    </row>
    <row r="11" spans="1:98"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+INDEX('For AA'!AD:AD,MATCH(A11,'For AA'!A:A,0))</f>
        <v>26991.332744195854</v>
      </c>
      <c r="AN11" s="434">
        <f t="shared" si="19"/>
        <v>533941.93548387103</v>
      </c>
      <c r="AO11" s="435">
        <f t="shared" si="20"/>
        <v>141825.22580645161</v>
      </c>
      <c r="AP11" s="436">
        <f t="shared" si="21"/>
        <v>263389.69892473123</v>
      </c>
      <c r="AQ11" s="437">
        <f t="shared" si="4"/>
        <v>9.83</v>
      </c>
      <c r="AR11" s="438">
        <f t="shared" si="5"/>
        <v>2.61</v>
      </c>
      <c r="AS11" s="438">
        <f t="shared" si="6"/>
        <v>4.8499999999999996</v>
      </c>
      <c r="AT11" s="443">
        <f t="shared" si="22"/>
        <v>17.29</v>
      </c>
      <c r="AU11" s="437">
        <f t="shared" si="23"/>
        <v>9.14</v>
      </c>
      <c r="AV11" s="438">
        <f t="shared" si="24"/>
        <v>2.4300000000000002</v>
      </c>
      <c r="AW11" s="438">
        <f t="shared" si="25"/>
        <v>4.51</v>
      </c>
      <c r="AX11" s="444">
        <f t="shared" si="26"/>
        <v>16.079999999999998</v>
      </c>
      <c r="AY11" s="441">
        <f t="shared" si="27"/>
        <v>9.14</v>
      </c>
      <c r="AZ11" s="70">
        <f t="shared" si="28"/>
        <v>4</v>
      </c>
      <c r="BA11" s="438">
        <f t="shared" si="7"/>
        <v>0.61</v>
      </c>
      <c r="BB11" s="442">
        <f t="shared" si="8"/>
        <v>1.1299999999999999</v>
      </c>
      <c r="BC11" s="563">
        <v>0</v>
      </c>
      <c r="BD11" s="563">
        <v>0</v>
      </c>
      <c r="BE11" s="570">
        <v>0</v>
      </c>
      <c r="BF11" s="571">
        <v>0</v>
      </c>
      <c r="BG11" s="572">
        <v>0</v>
      </c>
      <c r="BH11" s="573">
        <v>0</v>
      </c>
      <c r="BI11" s="571">
        <v>16.100000000000001</v>
      </c>
      <c r="BJ11" s="572">
        <v>874665.19515376317</v>
      </c>
      <c r="BK11" s="574">
        <v>2.611054973237477E-3</v>
      </c>
      <c r="BL11" s="571">
        <v>93338.92</v>
      </c>
      <c r="BM11" s="594">
        <v>1.72</v>
      </c>
      <c r="BN11" s="441">
        <f t="shared" si="29"/>
        <v>9.14</v>
      </c>
      <c r="BO11" s="70">
        <v>4</v>
      </c>
      <c r="BP11" s="438">
        <f t="shared" si="9"/>
        <v>0.61</v>
      </c>
      <c r="BQ11" s="442">
        <f t="shared" si="10"/>
        <v>1.1299999999999999</v>
      </c>
      <c r="BR11" s="438">
        <f>+INDEX('For AA'!AE:AE,MATCH(A11,'For AA'!A:A,0))</f>
        <v>9.18</v>
      </c>
      <c r="BS11" s="70">
        <v>4</v>
      </c>
      <c r="BT11" s="438">
        <f>+ROUND(INDEX('For AA'!AF:AF,MATCH(A11,'For AA'!A:A,0))/BS11,$BP$2)</f>
        <v>0.61</v>
      </c>
      <c r="BU11" s="442">
        <f>+ROUND(INDEX('For AA'!AG:AG,MATCH(A11,'For AA'!A:A,0))/BS11,$BP$2)</f>
        <v>1.1399999999999999</v>
      </c>
      <c r="BV11" s="438">
        <f>++INDEX('For AA'!AE:AE,MATCH(A11,'For AA'!A:A,0))</f>
        <v>9.18</v>
      </c>
      <c r="BW11" s="70">
        <v>4</v>
      </c>
      <c r="BX11" s="438">
        <f>++ROUND(INDEX('For AA'!AF:AF,MATCH(A11,'For AA'!A:A,0))/BS11,$BP$2)</f>
        <v>0.61</v>
      </c>
      <c r="BY11" s="442">
        <f>++ROUND(INDEX('For AA'!AG:AG,MATCH(A11,'For AA'!A:A,0))/BS11,$BP$2)</f>
        <v>1.1399999999999999</v>
      </c>
      <c r="BZ11" s="93">
        <f>++INDEX(FY2018_ALL_Targets!DY:DY,MATCH('Final Comp Values'!C11,FY2018_ALL_Targets!B:B,0))</f>
        <v>0</v>
      </c>
      <c r="CA11" s="93">
        <f>+INDEX(FY2018_ALL_Targets!DV:DV,MATCH('Final Comp Values'!C11,FY2018_ALL_Targets!B:B,0))</f>
        <v>1</v>
      </c>
      <c r="CB11" s="93">
        <f>++INDEX(FY2018_ALL_Targets!DW:DW,MATCH('Final Comp Values'!C11,FY2018_ALL_Targets!B:B,0))</f>
        <v>1</v>
      </c>
      <c r="CC11" s="533">
        <f>++INDEX(FY2018_ALL_Targets!DX:DX,MATCH('Final Comp Values'!$C11,FY2018_ALL_Targets!$B:$B,0))</f>
        <v>0</v>
      </c>
      <c r="CD11" s="437">
        <f t="shared" si="30"/>
        <v>0</v>
      </c>
      <c r="CE11" s="437">
        <f t="shared" si="31"/>
        <v>0.61</v>
      </c>
      <c r="CF11" s="438">
        <f t="shared" si="32"/>
        <v>1.1299999999999999</v>
      </c>
      <c r="CG11" s="537">
        <f t="shared" si="33"/>
        <v>94529.033513512273</v>
      </c>
      <c r="CH11" s="437">
        <f t="shared" si="34"/>
        <v>14.34</v>
      </c>
      <c r="CI11" s="438">
        <f t="shared" si="11"/>
        <v>779049.62102515297</v>
      </c>
      <c r="CJ11" s="540">
        <f t="shared" si="35"/>
        <v>2.3272196361008085E-3</v>
      </c>
      <c r="CK11" s="437">
        <f t="shared" si="12"/>
        <v>85230.69</v>
      </c>
      <c r="CL11" s="543">
        <f t="shared" si="13"/>
        <v>1.57</v>
      </c>
      <c r="CM11" s="466">
        <f t="shared" si="14"/>
        <v>-2.0000000000002238E-2</v>
      </c>
      <c r="CN11" s="465">
        <f t="shared" si="15"/>
        <v>873415.88</v>
      </c>
      <c r="CO11" s="466">
        <f t="shared" si="36"/>
        <v>864280.31102515291</v>
      </c>
      <c r="CP11" s="466">
        <f t="shared" si="16"/>
        <v>-0.16999999999999815</v>
      </c>
      <c r="CQ11" s="469">
        <f t="shared" si="17"/>
        <v>-9233.8743532337321</v>
      </c>
      <c r="CR11" s="469">
        <f t="shared" si="37"/>
        <v>-9135.5689748470904</v>
      </c>
      <c r="CS11" s="467">
        <f t="shared" si="38"/>
        <v>-98.305378386641678</v>
      </c>
      <c r="CT11" s="468">
        <f t="shared" si="18"/>
        <v>0.10822912163391428</v>
      </c>
    </row>
    <row r="12" spans="1:98"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+INDEX('For AA'!AD:AD,MATCH(A12,'For AA'!A:A,0))</f>
        <v>26991.332744195854</v>
      </c>
      <c r="AN12" s="434">
        <f t="shared" si="19"/>
        <v>497834.40860215056</v>
      </c>
      <c r="AO12" s="435">
        <f t="shared" si="20"/>
        <v>132233.8817204301</v>
      </c>
      <c r="AP12" s="436">
        <f t="shared" si="21"/>
        <v>245577.20430107528</v>
      </c>
      <c r="AQ12" s="437">
        <f t="shared" si="4"/>
        <v>9.16</v>
      </c>
      <c r="AR12" s="438">
        <f t="shared" si="5"/>
        <v>2.4300000000000002</v>
      </c>
      <c r="AS12" s="438">
        <f t="shared" si="6"/>
        <v>4.5199999999999996</v>
      </c>
      <c r="AT12" s="443">
        <f t="shared" si="22"/>
        <v>16.11</v>
      </c>
      <c r="AU12" s="437">
        <f t="shared" si="23"/>
        <v>8.52</v>
      </c>
      <c r="AV12" s="438">
        <f t="shared" si="24"/>
        <v>2.2599999999999998</v>
      </c>
      <c r="AW12" s="438">
        <f t="shared" si="25"/>
        <v>4.2</v>
      </c>
      <c r="AX12" s="444">
        <f t="shared" si="26"/>
        <v>14.98</v>
      </c>
      <c r="AY12" s="441">
        <f t="shared" si="27"/>
        <v>8.52</v>
      </c>
      <c r="AZ12" s="70">
        <f t="shared" si="28"/>
        <v>4</v>
      </c>
      <c r="BA12" s="438">
        <f t="shared" si="7"/>
        <v>0.56999999999999995</v>
      </c>
      <c r="BB12" s="442">
        <f t="shared" si="8"/>
        <v>1.05</v>
      </c>
      <c r="BC12" s="563">
        <v>1</v>
      </c>
      <c r="BD12" s="563">
        <v>1</v>
      </c>
      <c r="BE12" s="570">
        <v>0</v>
      </c>
      <c r="BF12" s="571">
        <v>0.56999999999999995</v>
      </c>
      <c r="BG12" s="572">
        <v>1.05</v>
      </c>
      <c r="BH12" s="573">
        <v>88009.789822925246</v>
      </c>
      <c r="BI12" s="571">
        <v>13.379999999999999</v>
      </c>
      <c r="BJ12" s="572">
        <v>726895.67150045652</v>
      </c>
      <c r="BK12" s="574">
        <v>2.1699326423551203E-3</v>
      </c>
      <c r="BL12" s="571">
        <v>77569.86</v>
      </c>
      <c r="BM12" s="594">
        <v>1.43</v>
      </c>
      <c r="BN12" s="441">
        <f t="shared" si="29"/>
        <v>8.52</v>
      </c>
      <c r="BO12" s="70">
        <v>4</v>
      </c>
      <c r="BP12" s="438">
        <f t="shared" si="9"/>
        <v>0.56999999999999995</v>
      </c>
      <c r="BQ12" s="442">
        <f t="shared" si="10"/>
        <v>1.05</v>
      </c>
      <c r="BR12" s="438">
        <f>+INDEX('For AA'!AE:AE,MATCH(A12,'For AA'!A:A,0))</f>
        <v>8.56</v>
      </c>
      <c r="BS12" s="70">
        <v>4</v>
      </c>
      <c r="BT12" s="438">
        <f>+ROUND(INDEX('For AA'!AF:AF,MATCH(A12,'For AA'!A:A,0))/BS12,$BP$2)</f>
        <v>0.56999999999999995</v>
      </c>
      <c r="BU12" s="442">
        <f>+ROUND(INDEX('For AA'!AG:AG,MATCH(A12,'For AA'!A:A,0))/BS12,$BP$2)</f>
        <v>1.06</v>
      </c>
      <c r="BV12" s="438">
        <f>++INDEX('For AA'!AE:AE,MATCH(A12,'For AA'!A:A,0))</f>
        <v>8.56</v>
      </c>
      <c r="BW12" s="70">
        <v>4</v>
      </c>
      <c r="BX12" s="438">
        <f>++ROUND(INDEX('For AA'!AF:AF,MATCH(A12,'For AA'!A:A,0))/BS12,$BP$2)</f>
        <v>0.56999999999999995</v>
      </c>
      <c r="BY12" s="442">
        <f>++ROUND(INDEX('For AA'!AG:AG,MATCH(A12,'For AA'!A:A,0))/BS12,$BP$2)</f>
        <v>1.06</v>
      </c>
      <c r="BZ12" s="93">
        <f>++INDEX(FY2018_ALL_Targets!DY:DY,MATCH('Final Comp Values'!C12,FY2018_ALL_Targets!B:B,0))</f>
        <v>0</v>
      </c>
      <c r="CA12" s="93">
        <f>+INDEX(FY2018_ALL_Targets!DV:DV,MATCH('Final Comp Values'!C12,FY2018_ALL_Targets!B:B,0))</f>
        <v>0</v>
      </c>
      <c r="CB12" s="93">
        <f>++INDEX(FY2018_ALL_Targets!DW:DW,MATCH('Final Comp Values'!C12,FY2018_ALL_Targets!B:B,0))</f>
        <v>0</v>
      </c>
      <c r="CC12" s="533">
        <f>++INDEX(FY2018_ALL_Targets!DX:DX,MATCH('Final Comp Values'!$C12,FY2018_ALL_Targets!$B:$B,0))</f>
        <v>0</v>
      </c>
      <c r="CD12" s="437">
        <f t="shared" si="30"/>
        <v>0</v>
      </c>
      <c r="CE12" s="437">
        <f t="shared" si="31"/>
        <v>0</v>
      </c>
      <c r="CF12" s="438">
        <f t="shared" si="32"/>
        <v>0</v>
      </c>
      <c r="CG12" s="537">
        <f t="shared" si="33"/>
        <v>0</v>
      </c>
      <c r="CH12" s="437">
        <f t="shared" si="34"/>
        <v>14.98</v>
      </c>
      <c r="CI12" s="438">
        <f t="shared" si="11"/>
        <v>813818.92070828401</v>
      </c>
      <c r="CJ12" s="540">
        <f t="shared" si="35"/>
        <v>2.4310843897343178E-3</v>
      </c>
      <c r="CK12" s="437">
        <f t="shared" si="12"/>
        <v>89034.57</v>
      </c>
      <c r="CL12" s="543">
        <f t="shared" si="13"/>
        <v>1.64</v>
      </c>
      <c r="CM12" s="466">
        <f t="shared" si="14"/>
        <v>-1.9999999999999352E-2</v>
      </c>
      <c r="CN12" s="465">
        <f t="shared" si="15"/>
        <v>814350.31</v>
      </c>
      <c r="CO12" s="466">
        <f t="shared" si="36"/>
        <v>902853.49070828408</v>
      </c>
      <c r="CP12" s="466">
        <f t="shared" si="16"/>
        <v>1.6400000000000006</v>
      </c>
      <c r="CQ12" s="469">
        <f t="shared" si="17"/>
        <v>89154.506568758385</v>
      </c>
      <c r="CR12" s="469">
        <f t="shared" si="37"/>
        <v>88503.180708284024</v>
      </c>
      <c r="CS12" s="467">
        <f t="shared" si="38"/>
        <v>651.32586047436052</v>
      </c>
      <c r="CT12" s="468">
        <f t="shared" si="18"/>
        <v>0</v>
      </c>
    </row>
    <row r="13" spans="1:98"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+INDEX('For AA'!AD:AD,MATCH(A13,'For AA'!A:A,0))</f>
        <v>26991.332744195854</v>
      </c>
      <c r="AN13" s="434">
        <f t="shared" si="19"/>
        <v>555361.29032258072</v>
      </c>
      <c r="AO13" s="435">
        <f t="shared" si="20"/>
        <v>147514.64516129033</v>
      </c>
      <c r="AP13" s="436">
        <f t="shared" si="21"/>
        <v>273955.7634408602</v>
      </c>
      <c r="AQ13" s="437">
        <f t="shared" si="4"/>
        <v>10.220000000000001</v>
      </c>
      <c r="AR13" s="438">
        <f t="shared" si="5"/>
        <v>2.72</v>
      </c>
      <c r="AS13" s="438">
        <f t="shared" si="6"/>
        <v>5.04</v>
      </c>
      <c r="AT13" s="443">
        <f t="shared" si="22"/>
        <v>17.98</v>
      </c>
      <c r="AU13" s="437">
        <f t="shared" si="23"/>
        <v>9.51</v>
      </c>
      <c r="AV13" s="438">
        <f t="shared" si="24"/>
        <v>2.5299999999999998</v>
      </c>
      <c r="AW13" s="438">
        <f t="shared" si="25"/>
        <v>4.6900000000000004</v>
      </c>
      <c r="AX13" s="444">
        <f t="shared" si="26"/>
        <v>16.73</v>
      </c>
      <c r="AY13" s="441">
        <f t="shared" si="27"/>
        <v>9.51</v>
      </c>
      <c r="AZ13" s="70">
        <f t="shared" si="28"/>
        <v>4</v>
      </c>
      <c r="BA13" s="438">
        <f t="shared" si="7"/>
        <v>0.63</v>
      </c>
      <c r="BB13" s="442">
        <f t="shared" si="8"/>
        <v>1.17</v>
      </c>
      <c r="BC13" s="563">
        <v>1</v>
      </c>
      <c r="BD13" s="563">
        <v>1</v>
      </c>
      <c r="BE13" s="570">
        <v>0</v>
      </c>
      <c r="BF13" s="571">
        <v>0.63</v>
      </c>
      <c r="BG13" s="572">
        <v>1.17</v>
      </c>
      <c r="BH13" s="573">
        <v>97788.655358805801</v>
      </c>
      <c r="BI13" s="571">
        <v>14.91</v>
      </c>
      <c r="BJ13" s="572">
        <v>810016.02855544153</v>
      </c>
      <c r="BK13" s="574">
        <v>2.418063953476446E-3</v>
      </c>
      <c r="BL13" s="571">
        <v>86439.95</v>
      </c>
      <c r="BM13" s="594">
        <v>1.59</v>
      </c>
      <c r="BN13" s="441">
        <f t="shared" si="29"/>
        <v>9.51</v>
      </c>
      <c r="BO13" s="70">
        <v>4</v>
      </c>
      <c r="BP13" s="438">
        <f t="shared" si="9"/>
        <v>0.63</v>
      </c>
      <c r="BQ13" s="442">
        <f t="shared" si="10"/>
        <v>1.17</v>
      </c>
      <c r="BR13" s="438">
        <f>+INDEX('For AA'!AE:AE,MATCH(A13,'For AA'!A:A,0))</f>
        <v>9.5500000000000007</v>
      </c>
      <c r="BS13" s="70">
        <v>4</v>
      </c>
      <c r="BT13" s="438">
        <f>+ROUND(INDEX('For AA'!AF:AF,MATCH(A13,'For AA'!A:A,0))/BS13,$BP$2)</f>
        <v>0.64</v>
      </c>
      <c r="BU13" s="442">
        <f>+ROUND(INDEX('For AA'!AG:AG,MATCH(A13,'For AA'!A:A,0))/BS13,$BP$2)</f>
        <v>1.18</v>
      </c>
      <c r="BV13" s="438">
        <f>++INDEX('For AA'!AE:AE,MATCH(A13,'For AA'!A:A,0))</f>
        <v>9.5500000000000007</v>
      </c>
      <c r="BW13" s="70">
        <v>4</v>
      </c>
      <c r="BX13" s="438">
        <f>++ROUND(INDEX('For AA'!AF:AF,MATCH(A13,'For AA'!A:A,0))/BS13,$BP$2)</f>
        <v>0.64</v>
      </c>
      <c r="BY13" s="442">
        <f>++ROUND(INDEX('For AA'!AG:AG,MATCH(A13,'For AA'!A:A,0))/BS13,$BP$2)</f>
        <v>1.18</v>
      </c>
      <c r="BZ13" s="93">
        <f>++INDEX(FY2018_ALL_Targets!DY:DY,MATCH('Final Comp Values'!C13,FY2018_ALL_Targets!B:B,0))</f>
        <v>0</v>
      </c>
      <c r="CA13" s="93">
        <f>+INDEX(FY2018_ALL_Targets!DV:DV,MATCH('Final Comp Values'!C13,FY2018_ALL_Targets!B:B,0))</f>
        <v>0</v>
      </c>
      <c r="CB13" s="93">
        <f>++INDEX(FY2018_ALL_Targets!DW:DW,MATCH('Final Comp Values'!C13,FY2018_ALL_Targets!B:B,0))</f>
        <v>0</v>
      </c>
      <c r="CC13" s="533">
        <f>++INDEX(FY2018_ALL_Targets!DX:DX,MATCH('Final Comp Values'!$C13,FY2018_ALL_Targets!$B:$B,0))</f>
        <v>0</v>
      </c>
      <c r="CD13" s="437">
        <f t="shared" si="30"/>
        <v>0</v>
      </c>
      <c r="CE13" s="437">
        <f t="shared" si="31"/>
        <v>0</v>
      </c>
      <c r="CF13" s="438">
        <f t="shared" si="32"/>
        <v>0</v>
      </c>
      <c r="CG13" s="537">
        <f t="shared" si="33"/>
        <v>0</v>
      </c>
      <c r="CH13" s="437">
        <f t="shared" si="34"/>
        <v>16.73</v>
      </c>
      <c r="CI13" s="438">
        <f t="shared" si="11"/>
        <v>908891.22452934517</v>
      </c>
      <c r="CJ13" s="540">
        <f t="shared" si="35"/>
        <v>2.7150895754509434E-3</v>
      </c>
      <c r="CK13" s="437">
        <f t="shared" si="12"/>
        <v>99435.8</v>
      </c>
      <c r="CL13" s="543">
        <f t="shared" si="13"/>
        <v>1.83</v>
      </c>
      <c r="CM13" s="466">
        <f t="shared" si="14"/>
        <v>2.000000000000135E-2</v>
      </c>
      <c r="CN13" s="465">
        <f t="shared" si="15"/>
        <v>908453.48</v>
      </c>
      <c r="CO13" s="466">
        <f t="shared" si="36"/>
        <v>1008327.0245293452</v>
      </c>
      <c r="CP13" s="466">
        <f t="shared" si="16"/>
        <v>1.8300000000000018</v>
      </c>
      <c r="CQ13" s="469">
        <f t="shared" si="17"/>
        <v>99370.583885236207</v>
      </c>
      <c r="CR13" s="469">
        <f t="shared" si="37"/>
        <v>99873.544529345236</v>
      </c>
      <c r="CS13" s="467">
        <f t="shared" si="38"/>
        <v>-502.96064410902909</v>
      </c>
      <c r="CT13" s="468">
        <f t="shared" si="18"/>
        <v>0</v>
      </c>
    </row>
    <row r="14" spans="1:98"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+INDEX('For AA'!AD:AD,MATCH(A14,'For AA'!A:A,0))</f>
        <v>26991.332744195854</v>
      </c>
      <c r="AN14" s="434">
        <f t="shared" si="19"/>
        <v>670761.29032258072</v>
      </c>
      <c r="AO14" s="435">
        <f t="shared" si="20"/>
        <v>178166.5806451613</v>
      </c>
      <c r="AP14" s="436">
        <f t="shared" si="21"/>
        <v>330880.79569892475</v>
      </c>
      <c r="AQ14" s="437">
        <f t="shared" si="4"/>
        <v>12.35</v>
      </c>
      <c r="AR14" s="438">
        <f t="shared" si="5"/>
        <v>3.28</v>
      </c>
      <c r="AS14" s="438">
        <f t="shared" si="6"/>
        <v>6.09</v>
      </c>
      <c r="AT14" s="443">
        <f t="shared" si="22"/>
        <v>21.72</v>
      </c>
      <c r="AU14" s="437">
        <f t="shared" si="23"/>
        <v>11.48</v>
      </c>
      <c r="AV14" s="438">
        <f t="shared" si="24"/>
        <v>3.05</v>
      </c>
      <c r="AW14" s="438">
        <f t="shared" si="25"/>
        <v>5.66</v>
      </c>
      <c r="AX14" s="444">
        <f t="shared" si="26"/>
        <v>20.190000000000001</v>
      </c>
      <c r="AY14" s="441">
        <f t="shared" si="27"/>
        <v>11.48</v>
      </c>
      <c r="AZ14" s="70">
        <f t="shared" si="28"/>
        <v>4</v>
      </c>
      <c r="BA14" s="438">
        <f t="shared" si="7"/>
        <v>0.76</v>
      </c>
      <c r="BB14" s="442">
        <f t="shared" si="8"/>
        <v>1.42</v>
      </c>
      <c r="BC14" s="563">
        <v>2</v>
      </c>
      <c r="BD14" s="563">
        <v>2</v>
      </c>
      <c r="BE14" s="570">
        <v>0</v>
      </c>
      <c r="BF14" s="571">
        <v>1.52</v>
      </c>
      <c r="BG14" s="572">
        <v>2.84</v>
      </c>
      <c r="BH14" s="573">
        <v>236865.85409132962</v>
      </c>
      <c r="BI14" s="571">
        <v>15.84</v>
      </c>
      <c r="BJ14" s="572">
        <v>860540.1671574912</v>
      </c>
      <c r="BK14" s="574">
        <v>2.5688888680796044E-3</v>
      </c>
      <c r="BL14" s="571">
        <v>91831.58</v>
      </c>
      <c r="BM14" s="594">
        <v>1.69</v>
      </c>
      <c r="BN14" s="441">
        <f t="shared" si="29"/>
        <v>11.48</v>
      </c>
      <c r="BO14" s="70">
        <v>4</v>
      </c>
      <c r="BP14" s="438">
        <f t="shared" si="9"/>
        <v>0.76</v>
      </c>
      <c r="BQ14" s="442">
        <f t="shared" si="10"/>
        <v>1.42</v>
      </c>
      <c r="BR14" s="438">
        <f>+INDEX('For AA'!AE:AE,MATCH(A14,'For AA'!A:A,0))</f>
        <v>11.53</v>
      </c>
      <c r="BS14" s="70">
        <v>4</v>
      </c>
      <c r="BT14" s="438">
        <f>+ROUND(INDEX('For AA'!AF:AF,MATCH(A14,'For AA'!A:A,0))/BS14,$BP$2)</f>
        <v>0.77</v>
      </c>
      <c r="BU14" s="442">
        <f>+ROUND(INDEX('For AA'!AG:AG,MATCH(A14,'For AA'!A:A,0))/BS14,$BP$2)</f>
        <v>1.43</v>
      </c>
      <c r="BV14" s="438">
        <f>++INDEX('For AA'!AE:AE,MATCH(A14,'For AA'!A:A,0))</f>
        <v>11.53</v>
      </c>
      <c r="BW14" s="70">
        <v>4</v>
      </c>
      <c r="BX14" s="438">
        <f>++ROUND(INDEX('For AA'!AF:AF,MATCH(A14,'For AA'!A:A,0))/BS14,$BP$2)</f>
        <v>0.77</v>
      </c>
      <c r="BY14" s="442">
        <f>++ROUND(INDEX('For AA'!AG:AG,MATCH(A14,'For AA'!A:A,0))/BS14,$BP$2)</f>
        <v>1.43</v>
      </c>
      <c r="BZ14" s="93">
        <f>++INDEX(FY2018_ALL_Targets!DY:DY,MATCH('Final Comp Values'!C14,FY2018_ALL_Targets!B:B,0))</f>
        <v>0</v>
      </c>
      <c r="CA14" s="93">
        <f>+INDEX(FY2018_ALL_Targets!DV:DV,MATCH('Final Comp Values'!C14,FY2018_ALL_Targets!B:B,0))</f>
        <v>1</v>
      </c>
      <c r="CB14" s="93">
        <f>++INDEX(FY2018_ALL_Targets!DW:DW,MATCH('Final Comp Values'!C14,FY2018_ALL_Targets!B:B,0))</f>
        <v>1</v>
      </c>
      <c r="CC14" s="533">
        <f>++INDEX(FY2018_ALL_Targets!DX:DX,MATCH('Final Comp Values'!$C14,FY2018_ALL_Targets!$B:$B,0))</f>
        <v>0</v>
      </c>
      <c r="CD14" s="437">
        <f t="shared" si="30"/>
        <v>0</v>
      </c>
      <c r="CE14" s="437">
        <f t="shared" si="31"/>
        <v>0.76</v>
      </c>
      <c r="CF14" s="438">
        <f t="shared" si="32"/>
        <v>1.42</v>
      </c>
      <c r="CG14" s="537">
        <f t="shared" si="33"/>
        <v>118432.92704566481</v>
      </c>
      <c r="CH14" s="437">
        <f t="shared" si="34"/>
        <v>18.009999999999998</v>
      </c>
      <c r="CI14" s="438">
        <f t="shared" si="11"/>
        <v>978429.82389560691</v>
      </c>
      <c r="CJ14" s="540">
        <f t="shared" si="35"/>
        <v>2.9228190827179606E-3</v>
      </c>
      <c r="CK14" s="437">
        <f t="shared" si="12"/>
        <v>107043.56</v>
      </c>
      <c r="CL14" s="543">
        <f t="shared" si="13"/>
        <v>1.97</v>
      </c>
      <c r="CM14" s="466">
        <f t="shared" si="14"/>
        <v>-1.0000000000001785E-2</v>
      </c>
      <c r="CN14" s="465">
        <f t="shared" si="15"/>
        <v>1097222.06</v>
      </c>
      <c r="CO14" s="466">
        <f t="shared" si="36"/>
        <v>1085473.383895607</v>
      </c>
      <c r="CP14" s="466">
        <f t="shared" si="16"/>
        <v>-0.21000000000000441</v>
      </c>
      <c r="CQ14" s="469">
        <f t="shared" si="17"/>
        <v>-11412.413699851651</v>
      </c>
      <c r="CR14" s="469">
        <f t="shared" si="37"/>
        <v>-11748.676104393089</v>
      </c>
      <c r="CS14" s="467">
        <f t="shared" si="38"/>
        <v>336.26240454143772</v>
      </c>
      <c r="CT14" s="468">
        <f t="shared" si="18"/>
        <v>0.10793888617739311</v>
      </c>
    </row>
    <row r="15" spans="1:98"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+INDEX('For AA'!AD:AD,MATCH(A15,'For AA'!A:A,0))</f>
        <v>10803.935302951115</v>
      </c>
      <c r="AN15" s="434">
        <f t="shared" si="19"/>
        <v>360989.24731182796</v>
      </c>
      <c r="AO15" s="435">
        <f t="shared" si="20"/>
        <v>95885.559139784964</v>
      </c>
      <c r="AP15" s="436">
        <f t="shared" si="21"/>
        <v>178073.18279569893</v>
      </c>
      <c r="AQ15" s="437">
        <f t="shared" si="4"/>
        <v>16.600000000000001</v>
      </c>
      <c r="AR15" s="438">
        <f t="shared" si="5"/>
        <v>4.41</v>
      </c>
      <c r="AS15" s="438">
        <f t="shared" si="6"/>
        <v>8.19</v>
      </c>
      <c r="AT15" s="443">
        <f t="shared" si="22"/>
        <v>29.200000000000003</v>
      </c>
      <c r="AU15" s="437">
        <f t="shared" si="23"/>
        <v>15.43</v>
      </c>
      <c r="AV15" s="438">
        <f t="shared" si="24"/>
        <v>4.0999999999999996</v>
      </c>
      <c r="AW15" s="438">
        <f t="shared" si="25"/>
        <v>7.61</v>
      </c>
      <c r="AX15" s="444">
        <f t="shared" si="26"/>
        <v>27.14</v>
      </c>
      <c r="AY15" s="441">
        <f t="shared" si="27"/>
        <v>15.43</v>
      </c>
      <c r="AZ15" s="70">
        <f t="shared" si="28"/>
        <v>4</v>
      </c>
      <c r="BA15" s="438">
        <f t="shared" si="7"/>
        <v>1.03</v>
      </c>
      <c r="BB15" s="442">
        <f t="shared" si="8"/>
        <v>1.9</v>
      </c>
      <c r="BC15" s="563">
        <v>0</v>
      </c>
      <c r="BD15" s="563">
        <v>0</v>
      </c>
      <c r="BE15" s="570">
        <v>0</v>
      </c>
      <c r="BF15" s="571">
        <v>0</v>
      </c>
      <c r="BG15" s="572">
        <v>0</v>
      </c>
      <c r="BH15" s="573">
        <v>0</v>
      </c>
      <c r="BI15" s="571">
        <v>27.15</v>
      </c>
      <c r="BJ15" s="572">
        <v>590537.98123301589</v>
      </c>
      <c r="BK15" s="574">
        <v>1.7628769743296122E-3</v>
      </c>
      <c r="BL15" s="571">
        <v>63018.6</v>
      </c>
      <c r="BM15" s="594">
        <v>2.9</v>
      </c>
      <c r="BN15" s="441">
        <f t="shared" si="29"/>
        <v>15.43</v>
      </c>
      <c r="BO15" s="70">
        <v>4</v>
      </c>
      <c r="BP15" s="438">
        <f t="shared" si="9"/>
        <v>1.03</v>
      </c>
      <c r="BQ15" s="442">
        <f t="shared" si="10"/>
        <v>1.9</v>
      </c>
      <c r="BR15" s="438">
        <f>+INDEX('For AA'!AE:AE,MATCH(A15,'For AA'!A:A,0))</f>
        <v>15.5</v>
      </c>
      <c r="BS15" s="70">
        <v>4</v>
      </c>
      <c r="BT15" s="438">
        <f>+ROUND(INDEX('For AA'!AF:AF,MATCH(A15,'For AA'!A:A,0))/BS15,$BP$2)</f>
        <v>1.03</v>
      </c>
      <c r="BU15" s="442">
        <f>+ROUND(INDEX('For AA'!AG:AG,MATCH(A15,'For AA'!A:A,0))/BS15,$BP$2)</f>
        <v>1.92</v>
      </c>
      <c r="BV15" s="438">
        <f>++INDEX('For AA'!AE:AE,MATCH(A15,'For AA'!A:A,0))</f>
        <v>15.5</v>
      </c>
      <c r="BW15" s="70">
        <v>4</v>
      </c>
      <c r="BX15" s="438">
        <f>++ROUND(INDEX('For AA'!AF:AF,MATCH(A15,'For AA'!A:A,0))/BS15,$BP$2)</f>
        <v>1.03</v>
      </c>
      <c r="BY15" s="442">
        <f>++ROUND(INDEX('For AA'!AG:AG,MATCH(A15,'For AA'!A:A,0))/BS15,$BP$2)</f>
        <v>1.92</v>
      </c>
      <c r="BZ15" s="93">
        <f>++INDEX(FY2018_ALL_Targets!DY:DY,MATCH('Final Comp Values'!C15,FY2018_ALL_Targets!B:B,0))</f>
        <v>0</v>
      </c>
      <c r="CA15" s="93">
        <f>+INDEX(FY2018_ALL_Targets!DV:DV,MATCH('Final Comp Values'!C15,FY2018_ALL_Targets!B:B,0))</f>
        <v>0</v>
      </c>
      <c r="CB15" s="93">
        <f>++INDEX(FY2018_ALL_Targets!DW:DW,MATCH('Final Comp Values'!C15,FY2018_ALL_Targets!B:B,0))</f>
        <v>0</v>
      </c>
      <c r="CC15" s="533">
        <f>++INDEX(FY2018_ALL_Targets!DX:DX,MATCH('Final Comp Values'!$C15,FY2018_ALL_Targets!$B:$B,0))</f>
        <v>0</v>
      </c>
      <c r="CD15" s="437">
        <f t="shared" si="30"/>
        <v>0</v>
      </c>
      <c r="CE15" s="437">
        <f t="shared" si="31"/>
        <v>0</v>
      </c>
      <c r="CF15" s="438">
        <f t="shared" si="32"/>
        <v>0</v>
      </c>
      <c r="CG15" s="537">
        <f t="shared" si="33"/>
        <v>0</v>
      </c>
      <c r="CH15" s="437">
        <f t="shared" si="34"/>
        <v>27.14</v>
      </c>
      <c r="CI15" s="438">
        <f t="shared" si="11"/>
        <v>590320.47184766305</v>
      </c>
      <c r="CJ15" s="540">
        <f t="shared" si="35"/>
        <v>1.7634375996080746E-3</v>
      </c>
      <c r="CK15" s="437">
        <f t="shared" si="12"/>
        <v>64583.08</v>
      </c>
      <c r="CL15" s="543">
        <f t="shared" si="13"/>
        <v>2.97</v>
      </c>
      <c r="CM15" s="466">
        <f t="shared" si="14"/>
        <v>-9.9999999999986766E-3</v>
      </c>
      <c r="CN15" s="465">
        <f t="shared" si="15"/>
        <v>590501.63</v>
      </c>
      <c r="CO15" s="466">
        <f t="shared" si="36"/>
        <v>654903.55184766301</v>
      </c>
      <c r="CP15" s="466">
        <f t="shared" si="16"/>
        <v>2.9699999999999989</v>
      </c>
      <c r="CQ15" s="469">
        <f t="shared" si="17"/>
        <v>64620.112052321274</v>
      </c>
      <c r="CR15" s="469">
        <f t="shared" si="37"/>
        <v>64401.921847663005</v>
      </c>
      <c r="CS15" s="467">
        <f t="shared" si="38"/>
        <v>218.19020465826907</v>
      </c>
      <c r="CT15" s="468">
        <f t="shared" si="18"/>
        <v>0</v>
      </c>
    </row>
    <row r="16" spans="1:98"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+INDEX('For AA'!AD:AD,MATCH(A16,'For AA'!A:A,0))</f>
        <v>10803.935302951115</v>
      </c>
      <c r="AN16" s="434">
        <f t="shared" si="19"/>
        <v>187825.80645161291</v>
      </c>
      <c r="AO16" s="435">
        <f t="shared" si="20"/>
        <v>49890.258064516136</v>
      </c>
      <c r="AP16" s="436">
        <f t="shared" si="21"/>
        <v>92653.344086021505</v>
      </c>
      <c r="AQ16" s="437">
        <f t="shared" si="4"/>
        <v>8.64</v>
      </c>
      <c r="AR16" s="438">
        <f t="shared" si="5"/>
        <v>2.29</v>
      </c>
      <c r="AS16" s="438">
        <f t="shared" si="6"/>
        <v>4.26</v>
      </c>
      <c r="AT16" s="443">
        <f t="shared" si="22"/>
        <v>15.19</v>
      </c>
      <c r="AU16" s="437">
        <f t="shared" si="23"/>
        <v>8.0299999999999994</v>
      </c>
      <c r="AV16" s="438">
        <f t="shared" si="24"/>
        <v>2.13</v>
      </c>
      <c r="AW16" s="438">
        <f t="shared" si="25"/>
        <v>3.96</v>
      </c>
      <c r="AX16" s="444">
        <f t="shared" si="26"/>
        <v>14.120000000000001</v>
      </c>
      <c r="AY16" s="441">
        <f t="shared" si="27"/>
        <v>8.0299999999999994</v>
      </c>
      <c r="AZ16" s="70">
        <f t="shared" si="28"/>
        <v>4</v>
      </c>
      <c r="BA16" s="438">
        <f t="shared" si="7"/>
        <v>0.53</v>
      </c>
      <c r="BB16" s="442">
        <f t="shared" si="8"/>
        <v>0.99</v>
      </c>
      <c r="BC16" s="563">
        <v>0</v>
      </c>
      <c r="BD16" s="563">
        <v>0</v>
      </c>
      <c r="BE16" s="570">
        <v>0</v>
      </c>
      <c r="BF16" s="571">
        <v>0</v>
      </c>
      <c r="BG16" s="572">
        <v>0</v>
      </c>
      <c r="BH16" s="573">
        <v>0</v>
      </c>
      <c r="BI16" s="571">
        <v>14.11</v>
      </c>
      <c r="BJ16" s="572">
        <v>306905.74273288599</v>
      </c>
      <c r="BK16" s="574">
        <v>9.1617657855583171E-4</v>
      </c>
      <c r="BL16" s="571">
        <v>32751.1</v>
      </c>
      <c r="BM16" s="594">
        <v>1.51</v>
      </c>
      <c r="BN16" s="441">
        <f t="shared" si="29"/>
        <v>8.0299999999999994</v>
      </c>
      <c r="BO16" s="70">
        <v>4</v>
      </c>
      <c r="BP16" s="438">
        <f t="shared" si="9"/>
        <v>0.53</v>
      </c>
      <c r="BQ16" s="442">
        <f t="shared" si="10"/>
        <v>0.99</v>
      </c>
      <c r="BR16" s="438">
        <f>+INDEX('For AA'!AE:AE,MATCH(A16,'For AA'!A:A,0))</f>
        <v>8.07</v>
      </c>
      <c r="BS16" s="70">
        <v>4</v>
      </c>
      <c r="BT16" s="438">
        <f>+ROUND(INDEX('For AA'!AF:AF,MATCH(A16,'For AA'!A:A,0))/BS16,$BP$2)</f>
        <v>0.54</v>
      </c>
      <c r="BU16" s="442">
        <f>+ROUND(INDEX('For AA'!AG:AG,MATCH(A16,'For AA'!A:A,0))/BS16,$BP$2)</f>
        <v>1</v>
      </c>
      <c r="BV16" s="438">
        <f>++INDEX('For AA'!AE:AE,MATCH(A16,'For AA'!A:A,0))</f>
        <v>8.07</v>
      </c>
      <c r="BW16" s="70">
        <v>4</v>
      </c>
      <c r="BX16" s="438">
        <f>++ROUND(INDEX('For AA'!AF:AF,MATCH(A16,'For AA'!A:A,0))/BS16,$BP$2)</f>
        <v>0.54</v>
      </c>
      <c r="BY16" s="442">
        <f>++ROUND(INDEX('For AA'!AG:AG,MATCH(A16,'For AA'!A:A,0))/BS16,$BP$2)</f>
        <v>1</v>
      </c>
      <c r="BZ16" s="93">
        <f>++INDEX(FY2018_ALL_Targets!DY:DY,MATCH('Final Comp Values'!C16,FY2018_ALL_Targets!B:B,0))</f>
        <v>0</v>
      </c>
      <c r="CA16" s="93">
        <f>+INDEX(FY2018_ALL_Targets!DV:DV,MATCH('Final Comp Values'!C16,FY2018_ALL_Targets!B:B,0))</f>
        <v>0</v>
      </c>
      <c r="CB16" s="93">
        <f>++INDEX(FY2018_ALL_Targets!DW:DW,MATCH('Final Comp Values'!C16,FY2018_ALL_Targets!B:B,0))</f>
        <v>0</v>
      </c>
      <c r="CC16" s="533">
        <f>++INDEX(FY2018_ALL_Targets!DX:DX,MATCH('Final Comp Values'!$C16,FY2018_ALL_Targets!$B:$B,0))</f>
        <v>0</v>
      </c>
      <c r="CD16" s="437">
        <f t="shared" si="30"/>
        <v>0</v>
      </c>
      <c r="CE16" s="437">
        <f t="shared" si="31"/>
        <v>0</v>
      </c>
      <c r="CF16" s="438">
        <f t="shared" si="32"/>
        <v>0</v>
      </c>
      <c r="CG16" s="537">
        <f t="shared" si="33"/>
        <v>0</v>
      </c>
      <c r="CH16" s="437">
        <f t="shared" si="34"/>
        <v>14.120000000000001</v>
      </c>
      <c r="CI16" s="438">
        <f t="shared" si="11"/>
        <v>307123.25211823889</v>
      </c>
      <c r="CJ16" s="540">
        <f t="shared" si="35"/>
        <v>9.1745537606728145E-4</v>
      </c>
      <c r="CK16" s="437">
        <f t="shared" si="12"/>
        <v>33600.33</v>
      </c>
      <c r="CL16" s="543">
        <f t="shared" si="13"/>
        <v>1.54</v>
      </c>
      <c r="CM16" s="466">
        <f t="shared" si="14"/>
        <v>1.0000000000000453E-2</v>
      </c>
      <c r="CN16" s="465">
        <f t="shared" si="15"/>
        <v>307243.55</v>
      </c>
      <c r="CO16" s="466">
        <f t="shared" si="36"/>
        <v>340723.5821182389</v>
      </c>
      <c r="CP16" s="466">
        <f t="shared" si="16"/>
        <v>1.5399999999999991</v>
      </c>
      <c r="CQ16" s="469">
        <f t="shared" si="17"/>
        <v>33509.565651558049</v>
      </c>
      <c r="CR16" s="469">
        <f t="shared" si="37"/>
        <v>33480.032118238916</v>
      </c>
      <c r="CS16" s="467">
        <f t="shared" si="38"/>
        <v>29.533533319132403</v>
      </c>
      <c r="CT16" s="468">
        <f t="shared" si="18"/>
        <v>0</v>
      </c>
    </row>
    <row r="17" spans="1:98"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+INDEX('For AA'!AD:AD,MATCH(A17,'For AA'!A:A,0))</f>
        <v>30335.791973545318</v>
      </c>
      <c r="AN17" s="434">
        <f t="shared" si="19"/>
        <v>185365.59139784946</v>
      </c>
      <c r="AO17" s="435">
        <f t="shared" si="20"/>
        <v>49236.462365591404</v>
      </c>
      <c r="AP17" s="436">
        <f t="shared" si="21"/>
        <v>91439.150537634414</v>
      </c>
      <c r="AQ17" s="437">
        <f t="shared" si="4"/>
        <v>3.03</v>
      </c>
      <c r="AR17" s="438">
        <f t="shared" si="5"/>
        <v>0.81</v>
      </c>
      <c r="AS17" s="438">
        <f t="shared" si="6"/>
        <v>1.5</v>
      </c>
      <c r="AT17" s="443">
        <f t="shared" si="22"/>
        <v>5.34</v>
      </c>
      <c r="AU17" s="437">
        <f t="shared" si="23"/>
        <v>2.82</v>
      </c>
      <c r="AV17" s="438">
        <f t="shared" si="24"/>
        <v>0.75</v>
      </c>
      <c r="AW17" s="438">
        <f t="shared" si="25"/>
        <v>1.39</v>
      </c>
      <c r="AX17" s="444">
        <f t="shared" si="26"/>
        <v>4.96</v>
      </c>
      <c r="AY17" s="441">
        <f t="shared" si="27"/>
        <v>2.82</v>
      </c>
      <c r="AZ17" s="70">
        <f t="shared" si="28"/>
        <v>4</v>
      </c>
      <c r="BA17" s="438">
        <f t="shared" si="7"/>
        <v>0.19</v>
      </c>
      <c r="BB17" s="442">
        <f t="shared" si="8"/>
        <v>0.35</v>
      </c>
      <c r="BC17" s="563">
        <v>0</v>
      </c>
      <c r="BD17" s="563">
        <v>0</v>
      </c>
      <c r="BE17" s="570">
        <v>0</v>
      </c>
      <c r="BF17" s="571">
        <v>0</v>
      </c>
      <c r="BG17" s="572">
        <v>0</v>
      </c>
      <c r="BH17" s="573">
        <v>0</v>
      </c>
      <c r="BI17" s="571">
        <v>4.9800000000000004</v>
      </c>
      <c r="BJ17" s="572">
        <v>304407.75384377537</v>
      </c>
      <c r="BK17" s="574">
        <v>9.087195694646472E-4</v>
      </c>
      <c r="BL17" s="571">
        <v>32484.53</v>
      </c>
      <c r="BM17" s="594">
        <v>0.53</v>
      </c>
      <c r="BN17" s="441">
        <f t="shared" si="29"/>
        <v>2.82</v>
      </c>
      <c r="BO17" s="70">
        <v>4</v>
      </c>
      <c r="BP17" s="438">
        <f t="shared" si="9"/>
        <v>0.19</v>
      </c>
      <c r="BQ17" s="442">
        <f t="shared" si="10"/>
        <v>0.35</v>
      </c>
      <c r="BR17" s="438">
        <f>+INDEX('For AA'!AE:AE,MATCH(A17,'For AA'!A:A,0))</f>
        <v>2.84</v>
      </c>
      <c r="BS17" s="70">
        <v>4</v>
      </c>
      <c r="BT17" s="438">
        <f>+ROUND(INDEX('For AA'!AF:AF,MATCH(A17,'For AA'!A:A,0))/BS17,$BP$2)</f>
        <v>0.19</v>
      </c>
      <c r="BU17" s="442">
        <f>+ROUND(INDEX('For AA'!AG:AG,MATCH(A17,'For AA'!A:A,0))/BS17,$BP$2)</f>
        <v>0.35</v>
      </c>
      <c r="BV17" s="438">
        <f>++INDEX('For AA'!AE:AE,MATCH(A17,'For AA'!A:A,0))</f>
        <v>2.84</v>
      </c>
      <c r="BW17" s="70">
        <v>4</v>
      </c>
      <c r="BX17" s="438">
        <f>++ROUND(INDEX('For AA'!AF:AF,MATCH(A17,'For AA'!A:A,0))/BS17,$BP$2)</f>
        <v>0.19</v>
      </c>
      <c r="BY17" s="442">
        <f>++ROUND(INDEX('For AA'!AG:AG,MATCH(A17,'For AA'!A:A,0))/BS17,$BP$2)</f>
        <v>0.35</v>
      </c>
      <c r="BZ17" s="93">
        <f>++INDEX(FY2018_ALL_Targets!DY:DY,MATCH('Final Comp Values'!C17,FY2018_ALL_Targets!B:B,0))</f>
        <v>0</v>
      </c>
      <c r="CA17" s="93">
        <f>+INDEX(FY2018_ALL_Targets!DV:DV,MATCH('Final Comp Values'!C17,FY2018_ALL_Targets!B:B,0))</f>
        <v>0</v>
      </c>
      <c r="CB17" s="93">
        <f>++INDEX(FY2018_ALL_Targets!DW:DW,MATCH('Final Comp Values'!C17,FY2018_ALL_Targets!B:B,0))</f>
        <v>0</v>
      </c>
      <c r="CC17" s="533">
        <f>++INDEX(FY2018_ALL_Targets!DX:DX,MATCH('Final Comp Values'!$C17,FY2018_ALL_Targets!$B:$B,0))</f>
        <v>0</v>
      </c>
      <c r="CD17" s="437">
        <f t="shared" si="30"/>
        <v>0</v>
      </c>
      <c r="CE17" s="437">
        <f t="shared" si="31"/>
        <v>0</v>
      </c>
      <c r="CF17" s="438">
        <f t="shared" si="32"/>
        <v>0</v>
      </c>
      <c r="CG17" s="537">
        <f t="shared" si="33"/>
        <v>0</v>
      </c>
      <c r="CH17" s="437">
        <f t="shared" si="34"/>
        <v>4.96</v>
      </c>
      <c r="CI17" s="438">
        <f t="shared" si="11"/>
        <v>303185.23274400114</v>
      </c>
      <c r="CJ17" s="540">
        <f t="shared" si="35"/>
        <v>9.0569150921241824E-4</v>
      </c>
      <c r="CK17" s="437">
        <f t="shared" si="12"/>
        <v>33169.5</v>
      </c>
      <c r="CL17" s="543">
        <f t="shared" si="13"/>
        <v>0.54</v>
      </c>
      <c r="CM17" s="466">
        <f t="shared" si="14"/>
        <v>-1.9999999999999851E-2</v>
      </c>
      <c r="CN17" s="465">
        <f t="shared" si="15"/>
        <v>303218.32</v>
      </c>
      <c r="CO17" s="466">
        <f t="shared" si="36"/>
        <v>336354.73274400114</v>
      </c>
      <c r="CP17" s="466">
        <f t="shared" si="16"/>
        <v>0.54</v>
      </c>
      <c r="CQ17" s="469">
        <f t="shared" si="17"/>
        <v>33011.671935483879</v>
      </c>
      <c r="CR17" s="469">
        <f t="shared" si="37"/>
        <v>33136.412744001136</v>
      </c>
      <c r="CS17" s="467">
        <f t="shared" si="38"/>
        <v>-124.74080851725739</v>
      </c>
      <c r="CT17" s="468">
        <f t="shared" si="18"/>
        <v>0</v>
      </c>
    </row>
    <row r="18" spans="1:98"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+INDEX('For AA'!AD:AD,MATCH(A18,'For AA'!A:A,0))</f>
        <v>28857.066402483964</v>
      </c>
      <c r="AN18" s="434">
        <f t="shared" si="19"/>
        <v>461593.54838709679</v>
      </c>
      <c r="AO18" s="435">
        <f t="shared" si="20"/>
        <v>122607.76344086023</v>
      </c>
      <c r="AP18" s="436">
        <f t="shared" si="21"/>
        <v>227700.13978494625</v>
      </c>
      <c r="AQ18" s="437">
        <f t="shared" si="4"/>
        <v>7.94</v>
      </c>
      <c r="AR18" s="438">
        <f t="shared" si="5"/>
        <v>2.11</v>
      </c>
      <c r="AS18" s="438">
        <f t="shared" si="6"/>
        <v>3.92</v>
      </c>
      <c r="AT18" s="443">
        <f t="shared" si="22"/>
        <v>13.97</v>
      </c>
      <c r="AU18" s="437">
        <f t="shared" si="23"/>
        <v>7.38</v>
      </c>
      <c r="AV18" s="438">
        <f t="shared" si="24"/>
        <v>1.96</v>
      </c>
      <c r="AW18" s="438">
        <f t="shared" si="25"/>
        <v>3.64</v>
      </c>
      <c r="AX18" s="444">
        <f t="shared" si="26"/>
        <v>12.98</v>
      </c>
      <c r="AY18" s="441">
        <f t="shared" si="27"/>
        <v>7.38</v>
      </c>
      <c r="AZ18" s="70">
        <f t="shared" si="28"/>
        <v>4</v>
      </c>
      <c r="BA18" s="438">
        <f t="shared" si="7"/>
        <v>0.49</v>
      </c>
      <c r="BB18" s="442">
        <f t="shared" si="8"/>
        <v>0.91</v>
      </c>
      <c r="BC18" s="563">
        <v>1</v>
      </c>
      <c r="BD18" s="563">
        <v>1</v>
      </c>
      <c r="BE18" s="570">
        <v>0</v>
      </c>
      <c r="BF18" s="571">
        <v>0.49</v>
      </c>
      <c r="BG18" s="572">
        <v>0.91</v>
      </c>
      <c r="BH18" s="573">
        <v>81387.972224411671</v>
      </c>
      <c r="BI18" s="571">
        <v>11.58</v>
      </c>
      <c r="BJ18" s="572">
        <v>673194.79882763373</v>
      </c>
      <c r="BK18" s="574">
        <v>2.0096245251047056E-3</v>
      </c>
      <c r="BL18" s="571">
        <v>71839.23</v>
      </c>
      <c r="BM18" s="594">
        <v>1.24</v>
      </c>
      <c r="BN18" s="441">
        <f t="shared" si="29"/>
        <v>7.38</v>
      </c>
      <c r="BO18" s="70">
        <v>4</v>
      </c>
      <c r="BP18" s="438">
        <f t="shared" si="9"/>
        <v>0.49</v>
      </c>
      <c r="BQ18" s="442">
        <f t="shared" si="10"/>
        <v>0.91</v>
      </c>
      <c r="BR18" s="438">
        <f>+INDEX('For AA'!AE:AE,MATCH(A18,'For AA'!A:A,0))</f>
        <v>7.42</v>
      </c>
      <c r="BS18" s="70">
        <v>4</v>
      </c>
      <c r="BT18" s="438">
        <f>+ROUND(INDEX('For AA'!AF:AF,MATCH(A18,'For AA'!A:A,0))/BS18,$BP$2)</f>
        <v>0.49</v>
      </c>
      <c r="BU18" s="442">
        <f>+ROUND(INDEX('For AA'!AG:AG,MATCH(A18,'For AA'!A:A,0))/BS18,$BP$2)</f>
        <v>0.92</v>
      </c>
      <c r="BV18" s="438">
        <f>++INDEX('For AA'!AE:AE,MATCH(A18,'For AA'!A:A,0))</f>
        <v>7.42</v>
      </c>
      <c r="BW18" s="70">
        <v>4</v>
      </c>
      <c r="BX18" s="438">
        <f>++ROUND(INDEX('For AA'!AF:AF,MATCH(A18,'For AA'!A:A,0))/BS18,$BP$2)</f>
        <v>0.49</v>
      </c>
      <c r="BY18" s="442">
        <f>++ROUND(INDEX('For AA'!AG:AG,MATCH(A18,'For AA'!A:A,0))/BS18,$BP$2)</f>
        <v>0.92</v>
      </c>
      <c r="BZ18" s="93">
        <f>++INDEX(FY2018_ALL_Targets!DY:DY,MATCH('Final Comp Values'!C18,FY2018_ALL_Targets!B:B,0))</f>
        <v>0</v>
      </c>
      <c r="CA18" s="93">
        <f>+INDEX(FY2018_ALL_Targets!DV:DV,MATCH('Final Comp Values'!C18,FY2018_ALL_Targets!B:B,0))</f>
        <v>1</v>
      </c>
      <c r="CB18" s="93">
        <f>++INDEX(FY2018_ALL_Targets!DW:DW,MATCH('Final Comp Values'!C18,FY2018_ALL_Targets!B:B,0))</f>
        <v>1</v>
      </c>
      <c r="CC18" s="533">
        <f>++INDEX(FY2018_ALL_Targets!DX:DX,MATCH('Final Comp Values'!$C18,FY2018_ALL_Targets!$B:$B,0))</f>
        <v>0</v>
      </c>
      <c r="CD18" s="437">
        <f t="shared" si="30"/>
        <v>0</v>
      </c>
      <c r="CE18" s="437">
        <f t="shared" si="31"/>
        <v>0.49</v>
      </c>
      <c r="CF18" s="438">
        <f t="shared" si="32"/>
        <v>0.91</v>
      </c>
      <c r="CG18" s="537">
        <f t="shared" si="33"/>
        <v>81387.972224411671</v>
      </c>
      <c r="CH18" s="437">
        <f t="shared" si="34"/>
        <v>11.58</v>
      </c>
      <c r="CI18" s="438">
        <f t="shared" si="11"/>
        <v>673194.79882763373</v>
      </c>
      <c r="CJ18" s="540">
        <f t="shared" si="35"/>
        <v>2.0110043217670985E-3</v>
      </c>
      <c r="CK18" s="437">
        <f t="shared" si="12"/>
        <v>73649.81</v>
      </c>
      <c r="CL18" s="543">
        <f t="shared" si="13"/>
        <v>1.27</v>
      </c>
      <c r="CM18" s="466">
        <f t="shared" si="14"/>
        <v>0</v>
      </c>
      <c r="CN18" s="465">
        <f t="shared" si="15"/>
        <v>755068.35</v>
      </c>
      <c r="CO18" s="466">
        <f t="shared" si="36"/>
        <v>746844.60882763378</v>
      </c>
      <c r="CP18" s="466">
        <f t="shared" si="16"/>
        <v>-0.13000000000000078</v>
      </c>
      <c r="CQ18" s="469">
        <f t="shared" si="17"/>
        <v>-7562.3178351310162</v>
      </c>
      <c r="CR18" s="469">
        <f t="shared" si="37"/>
        <v>-8223.7411723661935</v>
      </c>
      <c r="CS18" s="467">
        <f t="shared" si="38"/>
        <v>661.42333723517731</v>
      </c>
      <c r="CT18" s="468">
        <f t="shared" si="18"/>
        <v>0.10778888060188416</v>
      </c>
    </row>
    <row r="19" spans="1:98"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+INDEX('For AA'!AD:AD,MATCH(A19,'For AA'!A:A,0))</f>
        <v>28857.066402483964</v>
      </c>
      <c r="AN19" s="434">
        <f t="shared" si="19"/>
        <v>130219.35483870968</v>
      </c>
      <c r="AO19" s="435">
        <f t="shared" si="20"/>
        <v>34588.634408602156</v>
      </c>
      <c r="AP19" s="436">
        <f t="shared" si="21"/>
        <v>64236.032258064522</v>
      </c>
      <c r="AQ19" s="437">
        <f t="shared" si="4"/>
        <v>2.2400000000000002</v>
      </c>
      <c r="AR19" s="438">
        <f t="shared" si="5"/>
        <v>0.59</v>
      </c>
      <c r="AS19" s="438">
        <f t="shared" si="6"/>
        <v>1.1000000000000001</v>
      </c>
      <c r="AT19" s="443">
        <f t="shared" si="22"/>
        <v>3.93</v>
      </c>
      <c r="AU19" s="437">
        <f t="shared" si="23"/>
        <v>2.08</v>
      </c>
      <c r="AV19" s="438">
        <f t="shared" si="24"/>
        <v>0.55000000000000004</v>
      </c>
      <c r="AW19" s="438">
        <f t="shared" si="25"/>
        <v>1.03</v>
      </c>
      <c r="AX19" s="444">
        <f t="shared" si="26"/>
        <v>3.66</v>
      </c>
      <c r="AY19" s="441">
        <f t="shared" si="27"/>
        <v>2.08</v>
      </c>
      <c r="AZ19" s="70">
        <f t="shared" si="28"/>
        <v>4</v>
      </c>
      <c r="BA19" s="438">
        <f t="shared" si="7"/>
        <v>0.14000000000000001</v>
      </c>
      <c r="BB19" s="442">
        <f t="shared" si="8"/>
        <v>0.26</v>
      </c>
      <c r="BC19" s="563">
        <v>0</v>
      </c>
      <c r="BD19" s="563">
        <v>0</v>
      </c>
      <c r="BE19" s="570">
        <v>0</v>
      </c>
      <c r="BF19" s="571">
        <v>0</v>
      </c>
      <c r="BG19" s="572">
        <v>0</v>
      </c>
      <c r="BH19" s="573">
        <v>0</v>
      </c>
      <c r="BI19" s="571">
        <v>3.68</v>
      </c>
      <c r="BJ19" s="572">
        <v>213934.09841845356</v>
      </c>
      <c r="BK19" s="574">
        <v>6.3863715478284253E-4</v>
      </c>
      <c r="BL19" s="571">
        <v>22829.74</v>
      </c>
      <c r="BM19" s="594">
        <v>0.39</v>
      </c>
      <c r="BN19" s="441">
        <f t="shared" si="29"/>
        <v>2.08</v>
      </c>
      <c r="BO19" s="70">
        <v>4</v>
      </c>
      <c r="BP19" s="438">
        <f t="shared" si="9"/>
        <v>0.14000000000000001</v>
      </c>
      <c r="BQ19" s="442">
        <f t="shared" si="10"/>
        <v>0.26</v>
      </c>
      <c r="BR19" s="438">
        <f>+INDEX('For AA'!AE:AE,MATCH(A19,'For AA'!A:A,0))</f>
        <v>2.09</v>
      </c>
      <c r="BS19" s="70">
        <v>4</v>
      </c>
      <c r="BT19" s="438">
        <f>+ROUND(INDEX('For AA'!AF:AF,MATCH(A19,'For AA'!A:A,0))/BS19,$BP$2)</f>
        <v>0.14000000000000001</v>
      </c>
      <c r="BU19" s="442">
        <f>+ROUND(INDEX('For AA'!AG:AG,MATCH(A19,'For AA'!A:A,0))/BS19,$BP$2)</f>
        <v>0.26</v>
      </c>
      <c r="BV19" s="438">
        <f>++INDEX('For AA'!AE:AE,MATCH(A19,'For AA'!A:A,0))</f>
        <v>2.09</v>
      </c>
      <c r="BW19" s="70">
        <v>4</v>
      </c>
      <c r="BX19" s="438">
        <f>++ROUND(INDEX('For AA'!AF:AF,MATCH(A19,'For AA'!A:A,0))/BS19,$BP$2)</f>
        <v>0.14000000000000001</v>
      </c>
      <c r="BY19" s="442">
        <f>++ROUND(INDEX('For AA'!AG:AG,MATCH(A19,'For AA'!A:A,0))/BS19,$BP$2)</f>
        <v>0.26</v>
      </c>
      <c r="BZ19" s="93">
        <f>++INDEX(FY2018_ALL_Targets!DY:DY,MATCH('Final Comp Values'!C19,FY2018_ALL_Targets!B:B,0))</f>
        <v>0</v>
      </c>
      <c r="CA19" s="93">
        <f>+INDEX(FY2018_ALL_Targets!DV:DV,MATCH('Final Comp Values'!C19,FY2018_ALL_Targets!B:B,0))</f>
        <v>2</v>
      </c>
      <c r="CB19" s="93">
        <f>++INDEX(FY2018_ALL_Targets!DW:DW,MATCH('Final Comp Values'!C19,FY2018_ALL_Targets!B:B,0))</f>
        <v>2</v>
      </c>
      <c r="CC19" s="533">
        <f>++INDEX(FY2018_ALL_Targets!DX:DX,MATCH('Final Comp Values'!$C19,FY2018_ALL_Targets!$B:$B,0))</f>
        <v>0</v>
      </c>
      <c r="CD19" s="437">
        <f t="shared" si="30"/>
        <v>0</v>
      </c>
      <c r="CE19" s="437">
        <f t="shared" si="31"/>
        <v>0.28000000000000003</v>
      </c>
      <c r="CF19" s="438">
        <f t="shared" si="32"/>
        <v>0.52</v>
      </c>
      <c r="CG19" s="537">
        <f t="shared" si="33"/>
        <v>46507.412699663815</v>
      </c>
      <c r="CH19" s="437">
        <f t="shared" si="34"/>
        <v>2.8600000000000003</v>
      </c>
      <c r="CI19" s="438">
        <f t="shared" si="11"/>
        <v>166264.00040129817</v>
      </c>
      <c r="CJ19" s="540">
        <f t="shared" si="35"/>
        <v>4.9667291539325586E-4</v>
      </c>
      <c r="CK19" s="437">
        <f t="shared" si="12"/>
        <v>18189.849999999999</v>
      </c>
      <c r="CL19" s="543">
        <f t="shared" si="13"/>
        <v>0.31</v>
      </c>
      <c r="CM19" s="466">
        <f t="shared" si="14"/>
        <v>-2.0000000000000018E-2</v>
      </c>
      <c r="CN19" s="465">
        <f t="shared" si="15"/>
        <v>213010.94</v>
      </c>
      <c r="CO19" s="466">
        <f t="shared" si="36"/>
        <v>184453.85040129817</v>
      </c>
      <c r="CP19" s="466">
        <f t="shared" si="16"/>
        <v>-0.48999999999999977</v>
      </c>
      <c r="CQ19" s="469">
        <f t="shared" si="17"/>
        <v>-28517.858087431679</v>
      </c>
      <c r="CR19" s="469">
        <f t="shared" si="37"/>
        <v>-28557.08959870183</v>
      </c>
      <c r="CS19" s="467">
        <f t="shared" si="38"/>
        <v>39.231511270150804</v>
      </c>
      <c r="CT19" s="468">
        <f t="shared" si="18"/>
        <v>0.21833344662797044</v>
      </c>
    </row>
    <row r="20" spans="1:98"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+INDEX('For AA'!AD:AD,MATCH(A20,'For AA'!A:A,0))</f>
        <v>12850.778677390743</v>
      </c>
      <c r="AN20" s="434">
        <f t="shared" si="19"/>
        <v>551382.79569892481</v>
      </c>
      <c r="AO20" s="435">
        <f t="shared" si="20"/>
        <v>146457.44086021508</v>
      </c>
      <c r="AP20" s="436">
        <f t="shared" si="21"/>
        <v>271992.38709677424</v>
      </c>
      <c r="AQ20" s="437">
        <f t="shared" si="4"/>
        <v>21.31</v>
      </c>
      <c r="AR20" s="438">
        <f t="shared" si="5"/>
        <v>5.66</v>
      </c>
      <c r="AS20" s="438">
        <f t="shared" si="6"/>
        <v>10.51</v>
      </c>
      <c r="AT20" s="443">
        <f t="shared" si="22"/>
        <v>37.479999999999997</v>
      </c>
      <c r="AU20" s="437">
        <f t="shared" si="23"/>
        <v>19.82</v>
      </c>
      <c r="AV20" s="438">
        <f t="shared" si="24"/>
        <v>5.26</v>
      </c>
      <c r="AW20" s="438">
        <f t="shared" si="25"/>
        <v>9.7799999999999994</v>
      </c>
      <c r="AX20" s="444">
        <f t="shared" si="26"/>
        <v>34.86</v>
      </c>
      <c r="AY20" s="441">
        <f t="shared" si="27"/>
        <v>19.82</v>
      </c>
      <c r="AZ20" s="70">
        <f t="shared" si="28"/>
        <v>4</v>
      </c>
      <c r="BA20" s="438">
        <f t="shared" si="7"/>
        <v>1.32</v>
      </c>
      <c r="BB20" s="442">
        <f t="shared" si="8"/>
        <v>2.4500000000000002</v>
      </c>
      <c r="BC20" s="563">
        <v>0</v>
      </c>
      <c r="BD20" s="563">
        <v>0</v>
      </c>
      <c r="BE20" s="570">
        <v>0</v>
      </c>
      <c r="BF20" s="571">
        <v>0</v>
      </c>
      <c r="BG20" s="572">
        <v>0</v>
      </c>
      <c r="BH20" s="573">
        <v>0</v>
      </c>
      <c r="BI20" s="571">
        <v>34.900000000000006</v>
      </c>
      <c r="BJ20" s="572">
        <v>903124.95169159165</v>
      </c>
      <c r="BK20" s="574">
        <v>2.6960131826837342E-3</v>
      </c>
      <c r="BL20" s="571">
        <v>96375.97</v>
      </c>
      <c r="BM20" s="594">
        <v>3.72</v>
      </c>
      <c r="BN20" s="441">
        <f t="shared" si="29"/>
        <v>19.82</v>
      </c>
      <c r="BO20" s="70">
        <v>4</v>
      </c>
      <c r="BP20" s="438">
        <f t="shared" si="9"/>
        <v>1.32</v>
      </c>
      <c r="BQ20" s="442">
        <f t="shared" si="10"/>
        <v>2.4500000000000002</v>
      </c>
      <c r="BR20" s="438">
        <f>+INDEX('For AA'!AE:AE,MATCH(A20,'For AA'!A:A,0))</f>
        <v>19.91</v>
      </c>
      <c r="BS20" s="70">
        <v>4</v>
      </c>
      <c r="BT20" s="438">
        <f>+ROUND(INDEX('For AA'!AF:AF,MATCH(A20,'For AA'!A:A,0))/BS20,$BP$2)</f>
        <v>1.33</v>
      </c>
      <c r="BU20" s="442">
        <f>+ROUND(INDEX('For AA'!AG:AG,MATCH(A20,'For AA'!A:A,0))/BS20,$BP$2)</f>
        <v>2.46</v>
      </c>
      <c r="BV20" s="438">
        <f>++INDEX('For AA'!AE:AE,MATCH(A20,'For AA'!A:A,0))</f>
        <v>19.91</v>
      </c>
      <c r="BW20" s="70">
        <v>4</v>
      </c>
      <c r="BX20" s="438">
        <f>++ROUND(INDEX('For AA'!AF:AF,MATCH(A20,'For AA'!A:A,0))/BS20,$BP$2)</f>
        <v>1.33</v>
      </c>
      <c r="BY20" s="442">
        <f>++ROUND(INDEX('For AA'!AG:AG,MATCH(A20,'For AA'!A:A,0))/BS20,$BP$2)</f>
        <v>2.46</v>
      </c>
      <c r="BZ20" s="93">
        <f>++INDEX(FY2018_ALL_Targets!DY:DY,MATCH('Final Comp Values'!C20,FY2018_ALL_Targets!B:B,0))</f>
        <v>0</v>
      </c>
      <c r="CA20" s="93">
        <f>+INDEX(FY2018_ALL_Targets!DV:DV,MATCH('Final Comp Values'!C20,FY2018_ALL_Targets!B:B,0))</f>
        <v>0</v>
      </c>
      <c r="CB20" s="93">
        <f>++INDEX(FY2018_ALL_Targets!DW:DW,MATCH('Final Comp Values'!C20,FY2018_ALL_Targets!B:B,0))</f>
        <v>0</v>
      </c>
      <c r="CC20" s="533">
        <f>++INDEX(FY2018_ALL_Targets!DX:DX,MATCH('Final Comp Values'!$C20,FY2018_ALL_Targets!$B:$B,0))</f>
        <v>0</v>
      </c>
      <c r="CD20" s="437">
        <f t="shared" si="30"/>
        <v>0</v>
      </c>
      <c r="CE20" s="437">
        <f t="shared" si="31"/>
        <v>0</v>
      </c>
      <c r="CF20" s="438">
        <f t="shared" si="32"/>
        <v>0</v>
      </c>
      <c r="CG20" s="537">
        <f t="shared" si="33"/>
        <v>0</v>
      </c>
      <c r="CH20" s="437">
        <f t="shared" si="34"/>
        <v>34.86</v>
      </c>
      <c r="CI20" s="438">
        <f t="shared" si="11"/>
        <v>902089.85146042635</v>
      </c>
      <c r="CJ20" s="540">
        <f t="shared" si="35"/>
        <v>2.6947721418353458E-3</v>
      </c>
      <c r="CK20" s="437">
        <f t="shared" si="12"/>
        <v>98691.71</v>
      </c>
      <c r="CL20" s="543">
        <f t="shared" si="13"/>
        <v>3.81</v>
      </c>
      <c r="CM20" s="466">
        <f t="shared" si="14"/>
        <v>-4.0000000000001812E-2</v>
      </c>
      <c r="CN20" s="465">
        <f t="shared" si="15"/>
        <v>901944.34000000008</v>
      </c>
      <c r="CO20" s="466">
        <f t="shared" si="36"/>
        <v>1000781.5614604263</v>
      </c>
      <c r="CP20" s="466">
        <f t="shared" si="16"/>
        <v>3.8100000000000023</v>
      </c>
      <c r="CQ20" s="469">
        <f t="shared" si="17"/>
        <v>98577.393442340865</v>
      </c>
      <c r="CR20" s="469">
        <f t="shared" si="37"/>
        <v>98837.221460426226</v>
      </c>
      <c r="CS20" s="467">
        <f t="shared" si="38"/>
        <v>-259.82801808536169</v>
      </c>
      <c r="CT20" s="468">
        <f t="shared" si="18"/>
        <v>0</v>
      </c>
    </row>
    <row r="21" spans="1:98"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+INDEX('For AA'!AD:AD,MATCH(A21,'For AA'!A:A,0))</f>
        <v>47311.260857189824</v>
      </c>
      <c r="AN21" s="434">
        <f t="shared" si="19"/>
        <v>574686.02150537644</v>
      </c>
      <c r="AO21" s="435">
        <f t="shared" si="20"/>
        <v>152647.64516129033</v>
      </c>
      <c r="AP21" s="436">
        <f t="shared" si="21"/>
        <v>283488.48387096776</v>
      </c>
      <c r="AQ21" s="437">
        <f t="shared" si="4"/>
        <v>6.06</v>
      </c>
      <c r="AR21" s="438">
        <f t="shared" si="5"/>
        <v>1.61</v>
      </c>
      <c r="AS21" s="438">
        <f t="shared" si="6"/>
        <v>2.99</v>
      </c>
      <c r="AT21" s="443">
        <f t="shared" si="22"/>
        <v>10.66</v>
      </c>
      <c r="AU21" s="437">
        <f t="shared" si="23"/>
        <v>5.64</v>
      </c>
      <c r="AV21" s="438">
        <f t="shared" si="24"/>
        <v>1.5</v>
      </c>
      <c r="AW21" s="438">
        <f t="shared" si="25"/>
        <v>2.78</v>
      </c>
      <c r="AX21" s="444">
        <f t="shared" si="26"/>
        <v>9.92</v>
      </c>
      <c r="AY21" s="441">
        <f t="shared" si="27"/>
        <v>5.64</v>
      </c>
      <c r="AZ21" s="70">
        <f t="shared" si="28"/>
        <v>4</v>
      </c>
      <c r="BA21" s="438">
        <f t="shared" si="7"/>
        <v>0.38</v>
      </c>
      <c r="BB21" s="442">
        <f t="shared" si="8"/>
        <v>0.7</v>
      </c>
      <c r="BC21" s="563">
        <v>0</v>
      </c>
      <c r="BD21" s="563">
        <v>0</v>
      </c>
      <c r="BE21" s="570">
        <v>0</v>
      </c>
      <c r="BF21" s="571">
        <v>0</v>
      </c>
      <c r="BG21" s="572">
        <v>0</v>
      </c>
      <c r="BH21" s="573">
        <v>0</v>
      </c>
      <c r="BI21" s="571">
        <v>9.9600000000000009</v>
      </c>
      <c r="BJ21" s="572">
        <v>943897.72725483496</v>
      </c>
      <c r="BK21" s="574">
        <v>2.8177282789250868E-3</v>
      </c>
      <c r="BL21" s="571">
        <v>100726.99</v>
      </c>
      <c r="BM21" s="594">
        <v>1.06</v>
      </c>
      <c r="BN21" s="441">
        <f t="shared" si="29"/>
        <v>5.64</v>
      </c>
      <c r="BO21" s="70">
        <v>4</v>
      </c>
      <c r="BP21" s="438">
        <f t="shared" si="9"/>
        <v>0.38</v>
      </c>
      <c r="BQ21" s="442">
        <f t="shared" si="10"/>
        <v>0.7</v>
      </c>
      <c r="BR21" s="438">
        <f>+INDEX('For AA'!AE:AE,MATCH(A21,'For AA'!A:A,0))</f>
        <v>5.64</v>
      </c>
      <c r="BS21" s="70">
        <v>4</v>
      </c>
      <c r="BT21" s="438">
        <f>+ROUND(INDEX('For AA'!AF:AF,MATCH(A21,'For AA'!A:A,0))/BS21,$BP$2)</f>
        <v>0.38</v>
      </c>
      <c r="BU21" s="442">
        <f>+ROUND(INDEX('For AA'!AG:AG,MATCH(A21,'For AA'!A:A,0))/BS21,$BP$2)</f>
        <v>0.7</v>
      </c>
      <c r="BV21" s="438">
        <f>++INDEX('For AA'!AE:AE,MATCH(A21,'For AA'!A:A,0))</f>
        <v>5.64</v>
      </c>
      <c r="BW21" s="70">
        <v>4</v>
      </c>
      <c r="BX21" s="438">
        <f>++ROUND(INDEX('For AA'!AF:AF,MATCH(A21,'For AA'!A:A,0))/BS21,$BP$2)</f>
        <v>0.38</v>
      </c>
      <c r="BY21" s="442">
        <f>++ROUND(INDEX('For AA'!AG:AG,MATCH(A21,'For AA'!A:A,0))/BS21,$BP$2)</f>
        <v>0.7</v>
      </c>
      <c r="BZ21" s="93">
        <f>++INDEX(FY2018_ALL_Targets!DY:DY,MATCH('Final Comp Values'!C21,FY2018_ALL_Targets!B:B,0))</f>
        <v>0</v>
      </c>
      <c r="CA21" s="93">
        <f>+INDEX(FY2018_ALL_Targets!DV:DV,MATCH('Final Comp Values'!C21,FY2018_ALL_Targets!B:B,0))</f>
        <v>1</v>
      </c>
      <c r="CB21" s="93">
        <f>++INDEX(FY2018_ALL_Targets!DW:DW,MATCH('Final Comp Values'!C21,FY2018_ALL_Targets!B:B,0))</f>
        <v>1</v>
      </c>
      <c r="CC21" s="533">
        <f>++INDEX(FY2018_ALL_Targets!DX:DX,MATCH('Final Comp Values'!$C21,FY2018_ALL_Targets!$B:$B,0))</f>
        <v>0</v>
      </c>
      <c r="CD21" s="437">
        <f t="shared" si="30"/>
        <v>0</v>
      </c>
      <c r="CE21" s="437">
        <f t="shared" si="31"/>
        <v>0.38</v>
      </c>
      <c r="CF21" s="438">
        <f t="shared" si="32"/>
        <v>0.7</v>
      </c>
      <c r="CG21" s="537">
        <f t="shared" si="33"/>
        <v>102350.35596739173</v>
      </c>
      <c r="CH21" s="437">
        <f t="shared" si="34"/>
        <v>8.84</v>
      </c>
      <c r="CI21" s="438">
        <f t="shared" si="11"/>
        <v>837756.61736272485</v>
      </c>
      <c r="CJ21" s="540">
        <f t="shared" si="35"/>
        <v>2.5025923863930323E-3</v>
      </c>
      <c r="CK21" s="437">
        <f t="shared" si="12"/>
        <v>91653.440000000002</v>
      </c>
      <c r="CL21" s="543">
        <f t="shared" si="13"/>
        <v>0.97</v>
      </c>
      <c r="CM21" s="466">
        <f t="shared" si="14"/>
        <v>-3.9999999999999702E-2</v>
      </c>
      <c r="CN21" s="465">
        <f t="shared" si="15"/>
        <v>940064.60000000009</v>
      </c>
      <c r="CO21" s="466">
        <f t="shared" si="36"/>
        <v>929410.05736272479</v>
      </c>
      <c r="CP21" s="466">
        <f t="shared" si="16"/>
        <v>-0.10999999999999943</v>
      </c>
      <c r="CQ21" s="469">
        <f t="shared" si="17"/>
        <v>-10424.103427419303</v>
      </c>
      <c r="CR21" s="469">
        <f t="shared" si="37"/>
        <v>-10654.542637275299</v>
      </c>
      <c r="CS21" s="467">
        <f t="shared" si="38"/>
        <v>230.43920985599652</v>
      </c>
      <c r="CT21" s="468">
        <f t="shared" si="18"/>
        <v>0.10887587509134131</v>
      </c>
    </row>
    <row r="22" spans="1:98"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+INDEX('For AA'!AD:AD,MATCH(A22,'For AA'!A:A,0))</f>
        <v>30335.791973545318</v>
      </c>
      <c r="AN22" s="434">
        <f t="shared" si="19"/>
        <v>199610.75268817207</v>
      </c>
      <c r="AO22" s="435">
        <f t="shared" si="20"/>
        <v>53020.139784946245</v>
      </c>
      <c r="AP22" s="436">
        <f t="shared" si="21"/>
        <v>98465.967741935499</v>
      </c>
      <c r="AQ22" s="437">
        <f t="shared" si="4"/>
        <v>3.27</v>
      </c>
      <c r="AR22" s="438">
        <f t="shared" si="5"/>
        <v>0.87</v>
      </c>
      <c r="AS22" s="438">
        <f t="shared" si="6"/>
        <v>1.61</v>
      </c>
      <c r="AT22" s="443">
        <f t="shared" si="22"/>
        <v>5.75</v>
      </c>
      <c r="AU22" s="437">
        <f t="shared" si="23"/>
        <v>3.04</v>
      </c>
      <c r="AV22" s="438">
        <f t="shared" si="24"/>
        <v>0.81</v>
      </c>
      <c r="AW22" s="438">
        <f t="shared" si="25"/>
        <v>1.5</v>
      </c>
      <c r="AX22" s="444">
        <f t="shared" si="26"/>
        <v>5.35</v>
      </c>
      <c r="AY22" s="441">
        <f t="shared" si="27"/>
        <v>3.04</v>
      </c>
      <c r="AZ22" s="70">
        <f t="shared" si="28"/>
        <v>4</v>
      </c>
      <c r="BA22" s="438">
        <f t="shared" si="7"/>
        <v>0.2</v>
      </c>
      <c r="BB22" s="442">
        <f t="shared" si="8"/>
        <v>0.38</v>
      </c>
      <c r="BC22" s="563">
        <v>1</v>
      </c>
      <c r="BD22" s="563">
        <v>1</v>
      </c>
      <c r="BE22" s="570">
        <v>0</v>
      </c>
      <c r="BF22" s="571">
        <v>0.2</v>
      </c>
      <c r="BG22" s="572">
        <v>0.38</v>
      </c>
      <c r="BH22" s="573">
        <v>35453.111893451751</v>
      </c>
      <c r="BI22" s="571">
        <v>4.78</v>
      </c>
      <c r="BJ22" s="572">
        <v>292182.54284603335</v>
      </c>
      <c r="BK22" s="574">
        <v>8.7222480763875774E-4</v>
      </c>
      <c r="BL22" s="571">
        <v>31179.93</v>
      </c>
      <c r="BM22" s="594">
        <v>0.51</v>
      </c>
      <c r="BN22" s="441">
        <f t="shared" si="29"/>
        <v>3.04</v>
      </c>
      <c r="BO22" s="70">
        <v>4</v>
      </c>
      <c r="BP22" s="438">
        <f t="shared" si="9"/>
        <v>0.2</v>
      </c>
      <c r="BQ22" s="442">
        <f t="shared" si="10"/>
        <v>0.38</v>
      </c>
      <c r="BR22" s="438">
        <f>+INDEX('For AA'!AE:AE,MATCH(A22,'For AA'!A:A,0))</f>
        <v>3.05</v>
      </c>
      <c r="BS22" s="70">
        <v>4</v>
      </c>
      <c r="BT22" s="438">
        <f>+ROUND(INDEX('For AA'!AF:AF,MATCH(A22,'For AA'!A:A,0))/BS22,$BP$2)</f>
        <v>0.2</v>
      </c>
      <c r="BU22" s="442">
        <f>+ROUND(INDEX('For AA'!AG:AG,MATCH(A22,'For AA'!A:A,0))/BS22,$BP$2)</f>
        <v>0.38</v>
      </c>
      <c r="BV22" s="438">
        <f>++INDEX('For AA'!AE:AE,MATCH(A22,'For AA'!A:A,0))</f>
        <v>3.05</v>
      </c>
      <c r="BW22" s="70">
        <v>4</v>
      </c>
      <c r="BX22" s="438">
        <f>++ROUND(INDEX('For AA'!AF:AF,MATCH(A22,'For AA'!A:A,0))/BS22,$BP$2)</f>
        <v>0.2</v>
      </c>
      <c r="BY22" s="442">
        <f>++ROUND(INDEX('For AA'!AG:AG,MATCH(A22,'For AA'!A:A,0))/BS22,$BP$2)</f>
        <v>0.38</v>
      </c>
      <c r="BZ22" s="93">
        <f>++INDEX(FY2018_ALL_Targets!DY:DY,MATCH('Final Comp Values'!C22,FY2018_ALL_Targets!B:B,0))</f>
        <v>0</v>
      </c>
      <c r="CA22" s="93">
        <f>+INDEX(FY2018_ALL_Targets!DV:DV,MATCH('Final Comp Values'!C22,FY2018_ALL_Targets!B:B,0))</f>
        <v>1</v>
      </c>
      <c r="CB22" s="93">
        <f>++INDEX(FY2018_ALL_Targets!DW:DW,MATCH('Final Comp Values'!C22,FY2018_ALL_Targets!B:B,0))</f>
        <v>1</v>
      </c>
      <c r="CC22" s="533">
        <f>++INDEX(FY2018_ALL_Targets!DX:DX,MATCH('Final Comp Values'!$C22,FY2018_ALL_Targets!$B:$B,0))</f>
        <v>0</v>
      </c>
      <c r="CD22" s="437">
        <f t="shared" si="30"/>
        <v>0</v>
      </c>
      <c r="CE22" s="437">
        <f t="shared" si="31"/>
        <v>0.2</v>
      </c>
      <c r="CF22" s="438">
        <f t="shared" si="32"/>
        <v>0.38</v>
      </c>
      <c r="CG22" s="537">
        <f t="shared" si="33"/>
        <v>35453.111893451751</v>
      </c>
      <c r="CH22" s="437">
        <f t="shared" si="34"/>
        <v>4.7700000000000005</v>
      </c>
      <c r="CI22" s="438">
        <f t="shared" si="11"/>
        <v>291571.28229614627</v>
      </c>
      <c r="CJ22" s="540">
        <f t="shared" si="35"/>
        <v>8.7099768123855557E-4</v>
      </c>
      <c r="CK22" s="437">
        <f t="shared" si="12"/>
        <v>31898.89</v>
      </c>
      <c r="CL22" s="543">
        <f t="shared" si="13"/>
        <v>0.52</v>
      </c>
      <c r="CM22" s="466">
        <f t="shared" si="14"/>
        <v>-9.9999999999996203E-3</v>
      </c>
      <c r="CN22" s="465">
        <f t="shared" si="15"/>
        <v>326520.08</v>
      </c>
      <c r="CO22" s="466">
        <f t="shared" si="36"/>
        <v>323470.17229614628</v>
      </c>
      <c r="CP22" s="466">
        <f t="shared" si="16"/>
        <v>-5.9999999999998721E-2</v>
      </c>
      <c r="CQ22" s="469">
        <f t="shared" si="17"/>
        <v>-3661.9074392522589</v>
      </c>
      <c r="CR22" s="469">
        <f t="shared" si="37"/>
        <v>-3049.9077038537362</v>
      </c>
      <c r="CS22" s="467">
        <f t="shared" si="38"/>
        <v>-611.99973539852272</v>
      </c>
      <c r="CT22" s="468">
        <f t="shared" si="18"/>
        <v>0.10857865737828971</v>
      </c>
    </row>
    <row r="23" spans="1:98"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+INDEX('For AA'!AD:AD,MATCH(A23,'For AA'!A:A,0))</f>
        <v>10803.935302951115</v>
      </c>
      <c r="AN23" s="434">
        <f t="shared" si="19"/>
        <v>674531.18279569899</v>
      </c>
      <c r="AO23" s="435">
        <f t="shared" si="20"/>
        <v>179168.15053763441</v>
      </c>
      <c r="AP23" s="436">
        <f t="shared" si="21"/>
        <v>332740.83870967739</v>
      </c>
      <c r="AQ23" s="437">
        <f t="shared" si="4"/>
        <v>31.01</v>
      </c>
      <c r="AR23" s="438">
        <f t="shared" si="5"/>
        <v>8.24</v>
      </c>
      <c r="AS23" s="438">
        <f t="shared" si="6"/>
        <v>15.3</v>
      </c>
      <c r="AT23" s="443">
        <f t="shared" si="22"/>
        <v>54.55</v>
      </c>
      <c r="AU23" s="437">
        <f t="shared" si="23"/>
        <v>28.84</v>
      </c>
      <c r="AV23" s="438">
        <f t="shared" si="24"/>
        <v>7.66</v>
      </c>
      <c r="AW23" s="438">
        <f t="shared" si="25"/>
        <v>14.23</v>
      </c>
      <c r="AX23" s="444">
        <f t="shared" si="26"/>
        <v>50.730000000000004</v>
      </c>
      <c r="AY23" s="441">
        <f t="shared" si="27"/>
        <v>28.84</v>
      </c>
      <c r="AZ23" s="70">
        <f t="shared" si="28"/>
        <v>4</v>
      </c>
      <c r="BA23" s="438">
        <f t="shared" si="7"/>
        <v>1.92</v>
      </c>
      <c r="BB23" s="442">
        <f t="shared" si="8"/>
        <v>3.56</v>
      </c>
      <c r="BC23" s="563">
        <v>0</v>
      </c>
      <c r="BD23" s="563">
        <v>0</v>
      </c>
      <c r="BE23" s="570">
        <v>0</v>
      </c>
      <c r="BF23" s="571">
        <v>0</v>
      </c>
      <c r="BG23" s="572">
        <v>0</v>
      </c>
      <c r="BH23" s="573">
        <v>0</v>
      </c>
      <c r="BI23" s="571">
        <v>50.760000000000005</v>
      </c>
      <c r="BJ23" s="572">
        <v>1104077.6400511193</v>
      </c>
      <c r="BK23" s="574">
        <v>3.2958981663709437E-3</v>
      </c>
      <c r="BL23" s="571">
        <v>117820.41</v>
      </c>
      <c r="BM23" s="594">
        <v>5.42</v>
      </c>
      <c r="BN23" s="441">
        <f t="shared" si="29"/>
        <v>28.84</v>
      </c>
      <c r="BO23" s="70">
        <v>4</v>
      </c>
      <c r="BP23" s="438">
        <f t="shared" si="9"/>
        <v>1.92</v>
      </c>
      <c r="BQ23" s="442">
        <f t="shared" si="10"/>
        <v>3.56</v>
      </c>
      <c r="BR23" s="438">
        <f>+INDEX('For AA'!AE:AE,MATCH(A23,'For AA'!A:A,0))</f>
        <v>28.97</v>
      </c>
      <c r="BS23" s="70">
        <v>4</v>
      </c>
      <c r="BT23" s="438">
        <f>+ROUND(INDEX('For AA'!AF:AF,MATCH(A23,'For AA'!A:A,0))/BS23,$BP$2)</f>
        <v>1.93</v>
      </c>
      <c r="BU23" s="442">
        <f>+ROUND(INDEX('For AA'!AG:AG,MATCH(A23,'For AA'!A:A,0))/BS23,$BP$2)</f>
        <v>3.58</v>
      </c>
      <c r="BV23" s="438">
        <f>++INDEX('For AA'!AE:AE,MATCH(A23,'For AA'!A:A,0))</f>
        <v>28.97</v>
      </c>
      <c r="BW23" s="70">
        <v>4</v>
      </c>
      <c r="BX23" s="438">
        <f>++ROUND(INDEX('For AA'!AF:AF,MATCH(A23,'For AA'!A:A,0))/BS23,$BP$2)</f>
        <v>1.93</v>
      </c>
      <c r="BY23" s="442">
        <f>++ROUND(INDEX('For AA'!AG:AG,MATCH(A23,'For AA'!A:A,0))/BS23,$BP$2)</f>
        <v>3.58</v>
      </c>
      <c r="BZ23" s="93">
        <f>++INDEX(FY2018_ALL_Targets!DY:DY,MATCH('Final Comp Values'!C23,FY2018_ALL_Targets!B:B,0))</f>
        <v>0</v>
      </c>
      <c r="CA23" s="93">
        <f>+INDEX(FY2018_ALL_Targets!DV:DV,MATCH('Final Comp Values'!C23,FY2018_ALL_Targets!B:B,0))</f>
        <v>0</v>
      </c>
      <c r="CB23" s="93">
        <f>++INDEX(FY2018_ALL_Targets!DW:DW,MATCH('Final Comp Values'!C23,FY2018_ALL_Targets!B:B,0))</f>
        <v>0</v>
      </c>
      <c r="CC23" s="533">
        <f>++INDEX(FY2018_ALL_Targets!DX:DX,MATCH('Final Comp Values'!$C23,FY2018_ALL_Targets!$B:$B,0))</f>
        <v>0</v>
      </c>
      <c r="CD23" s="437">
        <f t="shared" si="30"/>
        <v>0</v>
      </c>
      <c r="CE23" s="437">
        <f t="shared" si="31"/>
        <v>0</v>
      </c>
      <c r="CF23" s="438">
        <f t="shared" si="32"/>
        <v>0</v>
      </c>
      <c r="CG23" s="537">
        <f t="shared" si="33"/>
        <v>0</v>
      </c>
      <c r="CH23" s="437">
        <f t="shared" si="34"/>
        <v>50.730000000000004</v>
      </c>
      <c r="CI23" s="438">
        <f t="shared" si="11"/>
        <v>1103425.1118950609</v>
      </c>
      <c r="CJ23" s="540">
        <f t="shared" si="35"/>
        <v>3.2962118433352118E-3</v>
      </c>
      <c r="CK23" s="437">
        <f t="shared" si="12"/>
        <v>120718.48</v>
      </c>
      <c r="CL23" s="543">
        <f t="shared" si="13"/>
        <v>5.55</v>
      </c>
      <c r="CM23" s="466">
        <f t="shared" si="14"/>
        <v>-2.9999999999993587E-2</v>
      </c>
      <c r="CN23" s="465">
        <f t="shared" si="15"/>
        <v>1103389.3599999999</v>
      </c>
      <c r="CO23" s="466">
        <f t="shared" si="36"/>
        <v>1224143.5918950608</v>
      </c>
      <c r="CP23" s="466">
        <f t="shared" si="16"/>
        <v>5.5499999999999972</v>
      </c>
      <c r="CQ23" s="469">
        <f t="shared" si="17"/>
        <v>120713.79751626248</v>
      </c>
      <c r="CR23" s="469">
        <f t="shared" si="37"/>
        <v>120754.23189506098</v>
      </c>
      <c r="CS23" s="467">
        <f t="shared" si="38"/>
        <v>-40.434378798498074</v>
      </c>
      <c r="CT23" s="468">
        <f t="shared" si="18"/>
        <v>0</v>
      </c>
    </row>
    <row r="24" spans="1:98"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+INDEX('For AA'!AD:AD,MATCH(A24,'For AA'!A:A,0))</f>
        <v>30335.791973545318</v>
      </c>
      <c r="AN24" s="434">
        <f t="shared" si="19"/>
        <v>147344.08602150538</v>
      </c>
      <c r="AO24" s="435">
        <f t="shared" si="20"/>
        <v>39137.38709677419</v>
      </c>
      <c r="AP24" s="436">
        <f t="shared" si="21"/>
        <v>72683.720430107525</v>
      </c>
      <c r="AQ24" s="437">
        <f t="shared" si="4"/>
        <v>2.41</v>
      </c>
      <c r="AR24" s="438">
        <f t="shared" si="5"/>
        <v>0.64</v>
      </c>
      <c r="AS24" s="438">
        <f t="shared" si="6"/>
        <v>1.19</v>
      </c>
      <c r="AT24" s="443">
        <f t="shared" si="22"/>
        <v>4.24</v>
      </c>
      <c r="AU24" s="437">
        <f t="shared" si="23"/>
        <v>2.2400000000000002</v>
      </c>
      <c r="AV24" s="438">
        <f t="shared" si="24"/>
        <v>0.6</v>
      </c>
      <c r="AW24" s="438">
        <f t="shared" si="25"/>
        <v>1.1100000000000001</v>
      </c>
      <c r="AX24" s="444">
        <f t="shared" si="26"/>
        <v>3.95</v>
      </c>
      <c r="AY24" s="441">
        <f t="shared" si="27"/>
        <v>2.2400000000000002</v>
      </c>
      <c r="AZ24" s="70">
        <f t="shared" si="28"/>
        <v>4</v>
      </c>
      <c r="BA24" s="438">
        <f t="shared" si="7"/>
        <v>0.15</v>
      </c>
      <c r="BB24" s="442">
        <f t="shared" si="8"/>
        <v>0.28000000000000003</v>
      </c>
      <c r="BC24" s="563">
        <v>1</v>
      </c>
      <c r="BD24" s="563">
        <v>1</v>
      </c>
      <c r="BE24" s="570">
        <v>0</v>
      </c>
      <c r="BF24" s="571">
        <v>0.15</v>
      </c>
      <c r="BG24" s="572">
        <v>0.28000000000000003</v>
      </c>
      <c r="BH24" s="573">
        <v>26284.203645145262</v>
      </c>
      <c r="BI24" s="571">
        <v>3.5300000000000002</v>
      </c>
      <c r="BJ24" s="572">
        <v>215774.97411014597</v>
      </c>
      <c r="BK24" s="574">
        <v>6.4413254622694871E-4</v>
      </c>
      <c r="BL24" s="571">
        <v>23026.18</v>
      </c>
      <c r="BM24" s="594">
        <v>0.38</v>
      </c>
      <c r="BN24" s="441">
        <f t="shared" si="29"/>
        <v>2.2400000000000002</v>
      </c>
      <c r="BO24" s="70">
        <v>4</v>
      </c>
      <c r="BP24" s="438">
        <f t="shared" si="9"/>
        <v>0.15</v>
      </c>
      <c r="BQ24" s="442">
        <f t="shared" si="10"/>
        <v>0.28000000000000003</v>
      </c>
      <c r="BR24" s="438">
        <f>+INDEX('For AA'!AE:AE,MATCH(A24,'For AA'!A:A,0))</f>
        <v>2.25</v>
      </c>
      <c r="BS24" s="70">
        <v>4</v>
      </c>
      <c r="BT24" s="438">
        <f>+ROUND(INDEX('For AA'!AF:AF,MATCH(A24,'For AA'!A:A,0))/BS24,$BP$2)</f>
        <v>0.15</v>
      </c>
      <c r="BU24" s="442">
        <f>+ROUND(INDEX('For AA'!AG:AG,MATCH(A24,'For AA'!A:A,0))/BS24,$BP$2)</f>
        <v>0.28000000000000003</v>
      </c>
      <c r="BV24" s="438">
        <f>++INDEX('For AA'!AE:AE,MATCH(A24,'For AA'!A:A,0))</f>
        <v>2.25</v>
      </c>
      <c r="BW24" s="70">
        <v>4</v>
      </c>
      <c r="BX24" s="438">
        <f>++ROUND(INDEX('For AA'!AF:AF,MATCH(A24,'For AA'!A:A,0))/BS24,$BP$2)</f>
        <v>0.15</v>
      </c>
      <c r="BY24" s="442">
        <f>++ROUND(INDEX('For AA'!AG:AG,MATCH(A24,'For AA'!A:A,0))/BS24,$BP$2)</f>
        <v>0.28000000000000003</v>
      </c>
      <c r="BZ24" s="93">
        <f>++INDEX(FY2018_ALL_Targets!DY:DY,MATCH('Final Comp Values'!C24,FY2018_ALL_Targets!B:B,0))</f>
        <v>0</v>
      </c>
      <c r="CA24" s="93">
        <f>+INDEX(FY2018_ALL_Targets!DV:DV,MATCH('Final Comp Values'!C24,FY2018_ALL_Targets!B:B,0))</f>
        <v>0</v>
      </c>
      <c r="CB24" s="93">
        <f>++INDEX(FY2018_ALL_Targets!DW:DW,MATCH('Final Comp Values'!C24,FY2018_ALL_Targets!B:B,0))</f>
        <v>0</v>
      </c>
      <c r="CC24" s="533">
        <f>++INDEX(FY2018_ALL_Targets!DX:DX,MATCH('Final Comp Values'!$C24,FY2018_ALL_Targets!$B:$B,0))</f>
        <v>0</v>
      </c>
      <c r="CD24" s="437">
        <f t="shared" si="30"/>
        <v>0</v>
      </c>
      <c r="CE24" s="437">
        <f t="shared" si="31"/>
        <v>0</v>
      </c>
      <c r="CF24" s="438">
        <f t="shared" si="32"/>
        <v>0</v>
      </c>
      <c r="CG24" s="537">
        <f t="shared" si="33"/>
        <v>0</v>
      </c>
      <c r="CH24" s="437">
        <f t="shared" si="34"/>
        <v>3.95</v>
      </c>
      <c r="CI24" s="438">
        <f t="shared" si="11"/>
        <v>241447.91720540414</v>
      </c>
      <c r="CJ24" s="540">
        <f t="shared" si="35"/>
        <v>7.2126642366714762E-4</v>
      </c>
      <c r="CK24" s="437">
        <f t="shared" si="12"/>
        <v>26415.23</v>
      </c>
      <c r="CL24" s="543">
        <f t="shared" si="13"/>
        <v>0.43</v>
      </c>
      <c r="CM24" s="466">
        <f t="shared" si="14"/>
        <v>-1.0000000000000009E-2</v>
      </c>
      <c r="CN24" s="465">
        <f t="shared" si="15"/>
        <v>241023.63</v>
      </c>
      <c r="CO24" s="466">
        <f t="shared" si="36"/>
        <v>267863.14720540412</v>
      </c>
      <c r="CP24" s="466">
        <f t="shared" si="16"/>
        <v>0.42999999999999972</v>
      </c>
      <c r="CQ24" s="469">
        <f t="shared" si="17"/>
        <v>26238.015417721501</v>
      </c>
      <c r="CR24" s="469">
        <f t="shared" si="37"/>
        <v>26839.517205404118</v>
      </c>
      <c r="CS24" s="467">
        <f t="shared" si="38"/>
        <v>-601.50178768261685</v>
      </c>
      <c r="CT24" s="468">
        <f t="shared" si="18"/>
        <v>0</v>
      </c>
    </row>
    <row r="25" spans="1:98"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+INDEX('For AA'!AD:AD,MATCH(A25,'For AA'!A:A,0))</f>
        <v>10803.935302951115</v>
      </c>
      <c r="AN25" s="434">
        <f t="shared" si="19"/>
        <v>86647.31182795699</v>
      </c>
      <c r="AO25" s="435">
        <f t="shared" si="20"/>
        <v>23015.043010752692</v>
      </c>
      <c r="AP25" s="436">
        <f t="shared" si="21"/>
        <v>42742.215053763444</v>
      </c>
      <c r="AQ25" s="437">
        <f t="shared" si="4"/>
        <v>3.98</v>
      </c>
      <c r="AR25" s="438">
        <f t="shared" si="5"/>
        <v>1.06</v>
      </c>
      <c r="AS25" s="438">
        <f t="shared" si="6"/>
        <v>1.97</v>
      </c>
      <c r="AT25" s="443">
        <f t="shared" si="22"/>
        <v>7.01</v>
      </c>
      <c r="AU25" s="437">
        <f t="shared" si="23"/>
        <v>3.7</v>
      </c>
      <c r="AV25" s="438">
        <f t="shared" si="24"/>
        <v>0.98</v>
      </c>
      <c r="AW25" s="438">
        <f t="shared" si="25"/>
        <v>1.83</v>
      </c>
      <c r="AX25" s="444">
        <f t="shared" si="26"/>
        <v>6.51</v>
      </c>
      <c r="AY25" s="441">
        <f t="shared" si="27"/>
        <v>3.7</v>
      </c>
      <c r="AZ25" s="70">
        <f t="shared" si="28"/>
        <v>4</v>
      </c>
      <c r="BA25" s="438">
        <f t="shared" si="7"/>
        <v>0.25</v>
      </c>
      <c r="BB25" s="442">
        <f t="shared" si="8"/>
        <v>0.46</v>
      </c>
      <c r="BC25" s="563">
        <v>1</v>
      </c>
      <c r="BD25" s="563">
        <v>2</v>
      </c>
      <c r="BE25" s="570">
        <v>0</v>
      </c>
      <c r="BF25" s="571">
        <v>0.25</v>
      </c>
      <c r="BG25" s="572">
        <v>0.92</v>
      </c>
      <c r="BH25" s="573">
        <v>25448.598086284663</v>
      </c>
      <c r="BI25" s="571">
        <v>5.37</v>
      </c>
      <c r="BJ25" s="572">
        <v>116802.53993448602</v>
      </c>
      <c r="BK25" s="574">
        <v>3.4867953414917196E-4</v>
      </c>
      <c r="BL25" s="571">
        <v>12464.45</v>
      </c>
      <c r="BM25" s="594">
        <v>0.56999999999999995</v>
      </c>
      <c r="BN25" s="441">
        <f t="shared" si="29"/>
        <v>3.7</v>
      </c>
      <c r="BO25" s="70">
        <v>4</v>
      </c>
      <c r="BP25" s="438">
        <f t="shared" si="9"/>
        <v>0.25</v>
      </c>
      <c r="BQ25" s="442">
        <f t="shared" si="10"/>
        <v>0.46</v>
      </c>
      <c r="BR25" s="438">
        <f>+INDEX('For AA'!AE:AE,MATCH(A25,'For AA'!A:A,0))</f>
        <v>3.72</v>
      </c>
      <c r="BS25" s="70">
        <v>4</v>
      </c>
      <c r="BT25" s="438">
        <f>+ROUND(INDEX('For AA'!AF:AF,MATCH(A25,'For AA'!A:A,0))/BS25,$BP$2)</f>
        <v>0.25</v>
      </c>
      <c r="BU25" s="442">
        <f>+ROUND(INDEX('For AA'!AG:AG,MATCH(A25,'For AA'!A:A,0))/BS25,$BP$2)</f>
        <v>0.46</v>
      </c>
      <c r="BV25" s="438">
        <f>++INDEX('For AA'!AE:AE,MATCH(A25,'For AA'!A:A,0))</f>
        <v>3.72</v>
      </c>
      <c r="BW25" s="70">
        <v>4</v>
      </c>
      <c r="BX25" s="438">
        <f>++ROUND(INDEX('For AA'!AF:AF,MATCH(A25,'For AA'!A:A,0))/BS25,$BP$2)</f>
        <v>0.25</v>
      </c>
      <c r="BY25" s="442">
        <f>++ROUND(INDEX('For AA'!AG:AG,MATCH(A25,'For AA'!A:A,0))/BS25,$BP$2)</f>
        <v>0.46</v>
      </c>
      <c r="BZ25" s="93">
        <f>++INDEX(FY2018_ALL_Targets!DY:DY,MATCH('Final Comp Values'!C25,FY2018_ALL_Targets!B:B,0))</f>
        <v>0</v>
      </c>
      <c r="CA25" s="93">
        <f>+INDEX(FY2018_ALL_Targets!DV:DV,MATCH('Final Comp Values'!C25,FY2018_ALL_Targets!B:B,0))</f>
        <v>1</v>
      </c>
      <c r="CB25" s="93">
        <f>++INDEX(FY2018_ALL_Targets!DW:DW,MATCH('Final Comp Values'!C25,FY2018_ALL_Targets!B:B,0))</f>
        <v>1</v>
      </c>
      <c r="CC25" s="533">
        <f>++INDEX(FY2018_ALL_Targets!DX:DX,MATCH('Final Comp Values'!$C25,FY2018_ALL_Targets!$B:$B,0))</f>
        <v>0</v>
      </c>
      <c r="CD25" s="437">
        <f t="shared" si="30"/>
        <v>0</v>
      </c>
      <c r="CE25" s="437">
        <f t="shared" si="31"/>
        <v>0.25</v>
      </c>
      <c r="CF25" s="438">
        <f t="shared" si="32"/>
        <v>0.46</v>
      </c>
      <c r="CG25" s="537">
        <f t="shared" si="33"/>
        <v>15443.166360053086</v>
      </c>
      <c r="CH25" s="437">
        <f t="shared" si="34"/>
        <v>5.8</v>
      </c>
      <c r="CI25" s="438">
        <f t="shared" si="11"/>
        <v>126155.44350465901</v>
      </c>
      <c r="CJ25" s="540">
        <f t="shared" si="35"/>
        <v>3.76858440594209E-4</v>
      </c>
      <c r="CK25" s="437">
        <f t="shared" si="12"/>
        <v>13801.84</v>
      </c>
      <c r="CL25" s="543">
        <f t="shared" si="13"/>
        <v>0.63</v>
      </c>
      <c r="CM25" s="466">
        <f t="shared" si="14"/>
        <v>-3.0000000000000304E-2</v>
      </c>
      <c r="CN25" s="465">
        <f t="shared" si="15"/>
        <v>141736.25</v>
      </c>
      <c r="CO25" s="466">
        <f t="shared" si="36"/>
        <v>139957.28350465902</v>
      </c>
      <c r="CP25" s="466">
        <f t="shared" si="16"/>
        <v>-8.0000000000000071E-2</v>
      </c>
      <c r="CQ25" s="469">
        <f t="shared" si="17"/>
        <v>-1741.7665130568373</v>
      </c>
      <c r="CR25" s="469">
        <f t="shared" si="37"/>
        <v>-1778.9664953409811</v>
      </c>
      <c r="CS25" s="467">
        <f t="shared" si="38"/>
        <v>37.199982284143744</v>
      </c>
      <c r="CT25" s="468">
        <f t="shared" si="18"/>
        <v>0.10895706892240402</v>
      </c>
    </row>
    <row r="26" spans="1:98"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+INDEX('For AA'!AD:AD,MATCH(A26,'For AA'!A:A,0))</f>
        <v>10803.935302951115</v>
      </c>
      <c r="AN26" s="434">
        <f t="shared" si="19"/>
        <v>238468.8172043011</v>
      </c>
      <c r="AO26" s="435">
        <f t="shared" si="20"/>
        <v>63341.784946236563</v>
      </c>
      <c r="AP26" s="436">
        <f t="shared" si="21"/>
        <v>117634.74193548388</v>
      </c>
      <c r="AQ26" s="437">
        <f t="shared" si="4"/>
        <v>10.96</v>
      </c>
      <c r="AR26" s="438">
        <f t="shared" si="5"/>
        <v>2.91</v>
      </c>
      <c r="AS26" s="438">
        <f t="shared" si="6"/>
        <v>5.41</v>
      </c>
      <c r="AT26" s="443">
        <f t="shared" si="22"/>
        <v>19.28</v>
      </c>
      <c r="AU26" s="437">
        <f t="shared" si="23"/>
        <v>10.199999999999999</v>
      </c>
      <c r="AV26" s="438">
        <f t="shared" si="24"/>
        <v>2.71</v>
      </c>
      <c r="AW26" s="438">
        <f t="shared" si="25"/>
        <v>5.03</v>
      </c>
      <c r="AX26" s="444">
        <f t="shared" si="26"/>
        <v>17.940000000000001</v>
      </c>
      <c r="AY26" s="441">
        <f t="shared" si="27"/>
        <v>10.199999999999999</v>
      </c>
      <c r="AZ26" s="70">
        <f t="shared" si="28"/>
        <v>4</v>
      </c>
      <c r="BA26" s="438">
        <f t="shared" si="7"/>
        <v>0.68</v>
      </c>
      <c r="BB26" s="442">
        <f t="shared" si="8"/>
        <v>1.26</v>
      </c>
      <c r="BC26" s="563">
        <v>1</v>
      </c>
      <c r="BD26" s="563">
        <v>1</v>
      </c>
      <c r="BE26" s="570">
        <v>0</v>
      </c>
      <c r="BF26" s="571">
        <v>0.68</v>
      </c>
      <c r="BG26" s="572">
        <v>1.26</v>
      </c>
      <c r="BH26" s="573">
        <v>42196.820758454909</v>
      </c>
      <c r="BI26" s="571">
        <v>16.02</v>
      </c>
      <c r="BJ26" s="572">
        <v>348450.03533528233</v>
      </c>
      <c r="BK26" s="574">
        <v>1.0401948113723902E-3</v>
      </c>
      <c r="BL26" s="571">
        <v>37184.449999999997</v>
      </c>
      <c r="BM26" s="594">
        <v>1.71</v>
      </c>
      <c r="BN26" s="441">
        <f t="shared" si="29"/>
        <v>10.199999999999999</v>
      </c>
      <c r="BO26" s="70">
        <v>4</v>
      </c>
      <c r="BP26" s="438">
        <f t="shared" si="9"/>
        <v>0.68</v>
      </c>
      <c r="BQ26" s="442">
        <f t="shared" si="10"/>
        <v>1.26</v>
      </c>
      <c r="BR26" s="438">
        <f>+INDEX('For AA'!AE:AE,MATCH(A26,'For AA'!A:A,0))</f>
        <v>10.24</v>
      </c>
      <c r="BS26" s="70">
        <v>4</v>
      </c>
      <c r="BT26" s="438">
        <f>+ROUND(INDEX('For AA'!AF:AF,MATCH(A26,'For AA'!A:A,0))/BS26,$BP$2)</f>
        <v>0.68</v>
      </c>
      <c r="BU26" s="442">
        <f>+ROUND(INDEX('For AA'!AG:AG,MATCH(A26,'For AA'!A:A,0))/BS26,$BP$2)</f>
        <v>1.27</v>
      </c>
      <c r="BV26" s="438">
        <f>++INDEX('For AA'!AE:AE,MATCH(A26,'For AA'!A:A,0))</f>
        <v>10.24</v>
      </c>
      <c r="BW26" s="70">
        <v>4</v>
      </c>
      <c r="BX26" s="438">
        <f>++ROUND(INDEX('For AA'!AF:AF,MATCH(A26,'For AA'!A:A,0))/BS26,$BP$2)</f>
        <v>0.68</v>
      </c>
      <c r="BY26" s="442">
        <f>++ROUND(INDEX('For AA'!AG:AG,MATCH(A26,'For AA'!A:A,0))/BS26,$BP$2)</f>
        <v>1.27</v>
      </c>
      <c r="BZ26" s="93">
        <f>++INDEX(FY2018_ALL_Targets!DY:DY,MATCH('Final Comp Values'!C26,FY2018_ALL_Targets!B:B,0))</f>
        <v>0</v>
      </c>
      <c r="CA26" s="93">
        <f>+INDEX(FY2018_ALL_Targets!DV:DV,MATCH('Final Comp Values'!C26,FY2018_ALL_Targets!B:B,0))</f>
        <v>1</v>
      </c>
      <c r="CB26" s="93">
        <f>++INDEX(FY2018_ALL_Targets!DW:DW,MATCH('Final Comp Values'!C26,FY2018_ALL_Targets!B:B,0))</f>
        <v>1</v>
      </c>
      <c r="CC26" s="533">
        <f>++INDEX(FY2018_ALL_Targets!DX:DX,MATCH('Final Comp Values'!$C26,FY2018_ALL_Targets!$B:$B,0))</f>
        <v>0</v>
      </c>
      <c r="CD26" s="437">
        <f t="shared" si="30"/>
        <v>0</v>
      </c>
      <c r="CE26" s="437">
        <f t="shared" si="31"/>
        <v>0.68</v>
      </c>
      <c r="CF26" s="438">
        <f t="shared" si="32"/>
        <v>1.26</v>
      </c>
      <c r="CG26" s="537">
        <f t="shared" si="33"/>
        <v>42196.820758454909</v>
      </c>
      <c r="CH26" s="437">
        <f t="shared" si="34"/>
        <v>16</v>
      </c>
      <c r="CI26" s="438">
        <f t="shared" si="11"/>
        <v>348015.0165645766</v>
      </c>
      <c r="CJ26" s="540">
        <f t="shared" si="35"/>
        <v>1.0396094912943697E-3</v>
      </c>
      <c r="CK26" s="437">
        <f t="shared" si="12"/>
        <v>38074.03</v>
      </c>
      <c r="CL26" s="543">
        <f t="shared" si="13"/>
        <v>1.75</v>
      </c>
      <c r="CM26" s="466">
        <f t="shared" si="14"/>
        <v>-1.9999999999997131E-2</v>
      </c>
      <c r="CN26" s="465">
        <f t="shared" si="15"/>
        <v>390084.17</v>
      </c>
      <c r="CO26" s="466">
        <f t="shared" si="36"/>
        <v>386089.04656457657</v>
      </c>
      <c r="CP26" s="466">
        <f t="shared" si="16"/>
        <v>-0.19000000000000128</v>
      </c>
      <c r="CQ26" s="469">
        <f t="shared" si="17"/>
        <v>-4131.3262151616773</v>
      </c>
      <c r="CR26" s="469">
        <f t="shared" si="37"/>
        <v>-3995.1234354234184</v>
      </c>
      <c r="CS26" s="467">
        <f t="shared" si="38"/>
        <v>-136.20277973825887</v>
      </c>
      <c r="CT26" s="468">
        <f t="shared" si="18"/>
        <v>0.1081736302153838</v>
      </c>
    </row>
    <row r="27" spans="1:98"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+INDEX('For AA'!AD:AD,MATCH(A27,'For AA'!A:A,0))</f>
        <v>10803.935302951115</v>
      </c>
      <c r="AN27" s="434">
        <f t="shared" si="19"/>
        <v>200184.94623655916</v>
      </c>
      <c r="AO27" s="435">
        <f t="shared" si="20"/>
        <v>53173.150537634414</v>
      </c>
      <c r="AP27" s="436">
        <f t="shared" si="21"/>
        <v>98750.150537634414</v>
      </c>
      <c r="AQ27" s="437">
        <f t="shared" si="4"/>
        <v>9.1999999999999993</v>
      </c>
      <c r="AR27" s="438">
        <f t="shared" si="5"/>
        <v>2.44</v>
      </c>
      <c r="AS27" s="438">
        <f t="shared" si="6"/>
        <v>4.54</v>
      </c>
      <c r="AT27" s="443">
        <f t="shared" si="22"/>
        <v>16.18</v>
      </c>
      <c r="AU27" s="437">
        <f t="shared" si="23"/>
        <v>8.56</v>
      </c>
      <c r="AV27" s="438">
        <f t="shared" si="24"/>
        <v>2.27</v>
      </c>
      <c r="AW27" s="438">
        <f t="shared" si="25"/>
        <v>4.22</v>
      </c>
      <c r="AX27" s="444">
        <f t="shared" si="26"/>
        <v>15.05</v>
      </c>
      <c r="AY27" s="441">
        <f t="shared" si="27"/>
        <v>8.56</v>
      </c>
      <c r="AZ27" s="70">
        <f t="shared" si="28"/>
        <v>4</v>
      </c>
      <c r="BA27" s="438">
        <f t="shared" si="7"/>
        <v>0.56999999999999995</v>
      </c>
      <c r="BB27" s="442">
        <f t="shared" si="8"/>
        <v>1.06</v>
      </c>
      <c r="BC27" s="563">
        <v>1</v>
      </c>
      <c r="BD27" s="563">
        <v>1</v>
      </c>
      <c r="BE27" s="570">
        <v>0</v>
      </c>
      <c r="BF27" s="571">
        <v>0.56999999999999995</v>
      </c>
      <c r="BG27" s="572">
        <v>1.06</v>
      </c>
      <c r="BH27" s="573">
        <v>35454.029812516237</v>
      </c>
      <c r="BI27" s="571">
        <v>13.450000000000001</v>
      </c>
      <c r="BJ27" s="572">
        <v>292550.12329959724</v>
      </c>
      <c r="BK27" s="574">
        <v>8.7332211067157601E-4</v>
      </c>
      <c r="BL27" s="571">
        <v>31219.16</v>
      </c>
      <c r="BM27" s="594">
        <v>1.44</v>
      </c>
      <c r="BN27" s="441">
        <f t="shared" si="29"/>
        <v>8.56</v>
      </c>
      <c r="BO27" s="70">
        <v>4</v>
      </c>
      <c r="BP27" s="438">
        <f t="shared" si="9"/>
        <v>0.56999999999999995</v>
      </c>
      <c r="BQ27" s="442">
        <f t="shared" si="10"/>
        <v>1.06</v>
      </c>
      <c r="BR27" s="438">
        <f>+INDEX('For AA'!AE:AE,MATCH(A27,'For AA'!A:A,0))</f>
        <v>8.6</v>
      </c>
      <c r="BS27" s="70">
        <v>4</v>
      </c>
      <c r="BT27" s="438">
        <f>+ROUND(INDEX('For AA'!AF:AF,MATCH(A27,'For AA'!A:A,0))/BS27,$BP$2)</f>
        <v>0.56999999999999995</v>
      </c>
      <c r="BU27" s="442">
        <f>+ROUND(INDEX('For AA'!AG:AG,MATCH(A27,'For AA'!A:A,0))/BS27,$BP$2)</f>
        <v>1.06</v>
      </c>
      <c r="BV27" s="438">
        <f>++INDEX('For AA'!AE:AE,MATCH(A27,'For AA'!A:A,0))</f>
        <v>8.6</v>
      </c>
      <c r="BW27" s="70">
        <v>4</v>
      </c>
      <c r="BX27" s="438">
        <f>++ROUND(INDEX('For AA'!AF:AF,MATCH(A27,'For AA'!A:A,0))/BS27,$BP$2)</f>
        <v>0.56999999999999995</v>
      </c>
      <c r="BY27" s="442">
        <f>++ROUND(INDEX('For AA'!AG:AG,MATCH(A27,'For AA'!A:A,0))/BS27,$BP$2)</f>
        <v>1.06</v>
      </c>
      <c r="BZ27" s="93">
        <f>++INDEX(FY2018_ALL_Targets!DY:DY,MATCH('Final Comp Values'!C27,FY2018_ALL_Targets!B:B,0))</f>
        <v>0</v>
      </c>
      <c r="CA27" s="93">
        <f>+INDEX(FY2018_ALL_Targets!DV:DV,MATCH('Final Comp Values'!C27,FY2018_ALL_Targets!B:B,0))</f>
        <v>1</v>
      </c>
      <c r="CB27" s="93">
        <f>++INDEX(FY2018_ALL_Targets!DW:DW,MATCH('Final Comp Values'!C27,FY2018_ALL_Targets!B:B,0))</f>
        <v>1</v>
      </c>
      <c r="CC27" s="533">
        <f>++INDEX(FY2018_ALL_Targets!DX:DX,MATCH('Final Comp Values'!$C27,FY2018_ALL_Targets!$B:$B,0))</f>
        <v>0</v>
      </c>
      <c r="CD27" s="437">
        <f t="shared" si="30"/>
        <v>0</v>
      </c>
      <c r="CE27" s="437">
        <f t="shared" si="31"/>
        <v>0.56999999999999995</v>
      </c>
      <c r="CF27" s="438">
        <f t="shared" si="32"/>
        <v>1.06</v>
      </c>
      <c r="CG27" s="537">
        <f t="shared" si="33"/>
        <v>35454.029812516237</v>
      </c>
      <c r="CH27" s="437">
        <f t="shared" si="34"/>
        <v>13.420000000000002</v>
      </c>
      <c r="CI27" s="438">
        <f t="shared" si="11"/>
        <v>291897.59514353867</v>
      </c>
      <c r="CJ27" s="540">
        <f t="shared" si="35"/>
        <v>8.719724608231528E-4</v>
      </c>
      <c r="CK27" s="437">
        <f t="shared" si="12"/>
        <v>31934.59</v>
      </c>
      <c r="CL27" s="543">
        <f t="shared" si="13"/>
        <v>1.47</v>
      </c>
      <c r="CM27" s="466">
        <f t="shared" si="14"/>
        <v>-3.0000000000000693E-2</v>
      </c>
      <c r="CN27" s="465">
        <f t="shared" si="15"/>
        <v>327460.67</v>
      </c>
      <c r="CO27" s="466">
        <f t="shared" si="36"/>
        <v>323832.18514353869</v>
      </c>
      <c r="CP27" s="466">
        <f t="shared" si="16"/>
        <v>-0.15999999999999837</v>
      </c>
      <c r="CQ27" s="469">
        <f t="shared" si="17"/>
        <v>-3481.3094485049478</v>
      </c>
      <c r="CR27" s="469">
        <f t="shared" si="37"/>
        <v>-3628.4848564612912</v>
      </c>
      <c r="CS27" s="467">
        <f t="shared" si="38"/>
        <v>147.17540795634341</v>
      </c>
      <c r="CT27" s="468">
        <f t="shared" si="18"/>
        <v>0.1082695818478483</v>
      </c>
    </row>
    <row r="28" spans="1:98"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+INDEX('For AA'!AD:AD,MATCH(A28,'For AA'!A:A,0))</f>
        <v>10803.935302951115</v>
      </c>
      <c r="AN28" s="434">
        <f t="shared" si="19"/>
        <v>718286.02150537644</v>
      </c>
      <c r="AO28" s="435">
        <f t="shared" si="20"/>
        <v>190790.43010752689</v>
      </c>
      <c r="AP28" s="436">
        <f t="shared" si="21"/>
        <v>354325.07526881725</v>
      </c>
      <c r="AQ28" s="437">
        <f t="shared" si="4"/>
        <v>33.020000000000003</v>
      </c>
      <c r="AR28" s="438">
        <f t="shared" si="5"/>
        <v>8.77</v>
      </c>
      <c r="AS28" s="438">
        <f t="shared" si="6"/>
        <v>16.29</v>
      </c>
      <c r="AT28" s="443">
        <f t="shared" si="22"/>
        <v>58.080000000000005</v>
      </c>
      <c r="AU28" s="437">
        <f t="shared" si="23"/>
        <v>30.71</v>
      </c>
      <c r="AV28" s="438">
        <f t="shared" si="24"/>
        <v>8.16</v>
      </c>
      <c r="AW28" s="438">
        <f t="shared" si="25"/>
        <v>15.15</v>
      </c>
      <c r="AX28" s="444">
        <f t="shared" si="26"/>
        <v>54.02</v>
      </c>
      <c r="AY28" s="441">
        <f t="shared" si="27"/>
        <v>30.71</v>
      </c>
      <c r="AZ28" s="70">
        <f t="shared" si="28"/>
        <v>4</v>
      </c>
      <c r="BA28" s="438">
        <f t="shared" si="7"/>
        <v>2.04</v>
      </c>
      <c r="BB28" s="442">
        <f t="shared" si="8"/>
        <v>3.79</v>
      </c>
      <c r="BC28" s="563">
        <v>1</v>
      </c>
      <c r="BD28" s="563">
        <v>1</v>
      </c>
      <c r="BE28" s="570">
        <v>0</v>
      </c>
      <c r="BF28" s="571">
        <v>2.04</v>
      </c>
      <c r="BG28" s="572">
        <v>3.79</v>
      </c>
      <c r="BH28" s="573">
        <v>126807.97166071759</v>
      </c>
      <c r="BI28" s="571">
        <v>48.2</v>
      </c>
      <c r="BJ28" s="572">
        <v>1048395.2374007871</v>
      </c>
      <c r="BK28" s="574">
        <v>3.1296747757895882E-3</v>
      </c>
      <c r="BL28" s="571">
        <v>111878.32</v>
      </c>
      <c r="BM28" s="594">
        <v>5.14</v>
      </c>
      <c r="BN28" s="441">
        <f t="shared" si="29"/>
        <v>30.71</v>
      </c>
      <c r="BO28" s="70">
        <v>4</v>
      </c>
      <c r="BP28" s="438">
        <f t="shared" si="9"/>
        <v>2.04</v>
      </c>
      <c r="BQ28" s="442">
        <f t="shared" si="10"/>
        <v>3.79</v>
      </c>
      <c r="BR28" s="438">
        <f>+INDEX('For AA'!AE:AE,MATCH(A28,'For AA'!A:A,0))</f>
        <v>30.85</v>
      </c>
      <c r="BS28" s="70">
        <v>4</v>
      </c>
      <c r="BT28" s="438">
        <f>+ROUND(INDEX('For AA'!AF:AF,MATCH(A28,'For AA'!A:A,0))/BS28,$BP$2)</f>
        <v>2.0499999999999998</v>
      </c>
      <c r="BU28" s="442">
        <f>+ROUND(INDEX('For AA'!AG:AG,MATCH(A28,'For AA'!A:A,0))/BS28,$BP$2)</f>
        <v>3.81</v>
      </c>
      <c r="BV28" s="438">
        <f>++INDEX('For AA'!AE:AE,MATCH(A28,'For AA'!A:A,0))</f>
        <v>30.85</v>
      </c>
      <c r="BW28" s="70">
        <v>4</v>
      </c>
      <c r="BX28" s="438">
        <f>++ROUND(INDEX('For AA'!AF:AF,MATCH(A28,'For AA'!A:A,0))/BS28,$BP$2)</f>
        <v>2.0499999999999998</v>
      </c>
      <c r="BY28" s="442">
        <f>++ROUND(INDEX('For AA'!AG:AG,MATCH(A28,'For AA'!A:A,0))/BS28,$BP$2)</f>
        <v>3.81</v>
      </c>
      <c r="BZ28" s="93">
        <f>++INDEX(FY2018_ALL_Targets!DY:DY,MATCH('Final Comp Values'!C28,FY2018_ALL_Targets!B:B,0))</f>
        <v>0</v>
      </c>
      <c r="CA28" s="93">
        <f>+INDEX(FY2018_ALL_Targets!DV:DV,MATCH('Final Comp Values'!C28,FY2018_ALL_Targets!B:B,0))</f>
        <v>1</v>
      </c>
      <c r="CB28" s="93">
        <f>++INDEX(FY2018_ALL_Targets!DW:DW,MATCH('Final Comp Values'!C28,FY2018_ALL_Targets!B:B,0))</f>
        <v>1</v>
      </c>
      <c r="CC28" s="533">
        <f>++INDEX(FY2018_ALL_Targets!DX:DX,MATCH('Final Comp Values'!$C28,FY2018_ALL_Targets!$B:$B,0))</f>
        <v>0</v>
      </c>
      <c r="CD28" s="437">
        <f t="shared" si="30"/>
        <v>0</v>
      </c>
      <c r="CE28" s="437">
        <f t="shared" si="31"/>
        <v>2.04</v>
      </c>
      <c r="CF28" s="438">
        <f t="shared" si="32"/>
        <v>3.79</v>
      </c>
      <c r="CG28" s="537">
        <f t="shared" si="33"/>
        <v>126807.97166071759</v>
      </c>
      <c r="CH28" s="437">
        <f t="shared" si="34"/>
        <v>48.19</v>
      </c>
      <c r="CI28" s="438">
        <f t="shared" si="11"/>
        <v>1048177.7280154341</v>
      </c>
      <c r="CJ28" s="540">
        <f t="shared" si="35"/>
        <v>3.1311738365922301E-3</v>
      </c>
      <c r="CK28" s="437">
        <f t="shared" si="12"/>
        <v>114674.22</v>
      </c>
      <c r="CL28" s="543">
        <f t="shared" si="13"/>
        <v>5.27</v>
      </c>
      <c r="CM28" s="466">
        <f t="shared" si="14"/>
        <v>-1.0000000000000675E-2</v>
      </c>
      <c r="CN28" s="465">
        <f t="shared" si="15"/>
        <v>1174963.42</v>
      </c>
      <c r="CO28" s="466">
        <f t="shared" si="36"/>
        <v>1162851.9480154342</v>
      </c>
      <c r="CP28" s="466">
        <f t="shared" si="16"/>
        <v>-0.56000000000000938</v>
      </c>
      <c r="CQ28" s="469">
        <f t="shared" si="17"/>
        <v>-12180.294616808793</v>
      </c>
      <c r="CR28" s="469">
        <f t="shared" si="37"/>
        <v>-12111.471984565724</v>
      </c>
      <c r="CS28" s="467">
        <f t="shared" si="38"/>
        <v>-68.822632243069165</v>
      </c>
      <c r="CT28" s="468">
        <f t="shared" si="18"/>
        <v>0.10792503792221685</v>
      </c>
    </row>
    <row r="29" spans="1:98"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+INDEX('For AA'!AD:AD,MATCH(A29,'For AA'!A:A,0))</f>
        <v>10803.935302951115</v>
      </c>
      <c r="AN29" s="434">
        <f t="shared" si="19"/>
        <v>210529.03225806454</v>
      </c>
      <c r="AO29" s="435">
        <f t="shared" si="20"/>
        <v>55920.494623655912</v>
      </c>
      <c r="AP29" s="436">
        <f t="shared" si="21"/>
        <v>103852.34408602151</v>
      </c>
      <c r="AQ29" s="437">
        <f t="shared" si="4"/>
        <v>9.68</v>
      </c>
      <c r="AR29" s="438">
        <f t="shared" si="5"/>
        <v>2.57</v>
      </c>
      <c r="AS29" s="438">
        <f t="shared" si="6"/>
        <v>4.7699999999999996</v>
      </c>
      <c r="AT29" s="443">
        <f t="shared" si="22"/>
        <v>17.02</v>
      </c>
      <c r="AU29" s="437">
        <f t="shared" si="23"/>
        <v>9</v>
      </c>
      <c r="AV29" s="438">
        <f t="shared" si="24"/>
        <v>2.39</v>
      </c>
      <c r="AW29" s="438">
        <f t="shared" si="25"/>
        <v>4.4400000000000004</v>
      </c>
      <c r="AX29" s="444">
        <f t="shared" si="26"/>
        <v>15.830000000000002</v>
      </c>
      <c r="AY29" s="441">
        <f t="shared" si="27"/>
        <v>9</v>
      </c>
      <c r="AZ29" s="70">
        <f t="shared" si="28"/>
        <v>4</v>
      </c>
      <c r="BA29" s="438">
        <f t="shared" si="7"/>
        <v>0.6</v>
      </c>
      <c r="BB29" s="442">
        <f t="shared" si="8"/>
        <v>1.1100000000000001</v>
      </c>
      <c r="BC29" s="563">
        <v>1</v>
      </c>
      <c r="BD29" s="563">
        <v>1</v>
      </c>
      <c r="BE29" s="570">
        <v>0</v>
      </c>
      <c r="BF29" s="571">
        <v>0.6</v>
      </c>
      <c r="BG29" s="572">
        <v>1.1100000000000001</v>
      </c>
      <c r="BH29" s="573">
        <v>37194.104895339122</v>
      </c>
      <c r="BI29" s="571">
        <v>14.129999999999999</v>
      </c>
      <c r="BJ29" s="572">
        <v>307340.76150359167</v>
      </c>
      <c r="BK29" s="574">
        <v>9.1747519879474841E-4</v>
      </c>
      <c r="BL29" s="571">
        <v>32797.519999999997</v>
      </c>
      <c r="BM29" s="594">
        <v>1.51</v>
      </c>
      <c r="BN29" s="441">
        <f t="shared" si="29"/>
        <v>9</v>
      </c>
      <c r="BO29" s="70">
        <v>4</v>
      </c>
      <c r="BP29" s="438">
        <f t="shared" si="9"/>
        <v>0.6</v>
      </c>
      <c r="BQ29" s="442">
        <f t="shared" si="10"/>
        <v>1.1100000000000001</v>
      </c>
      <c r="BR29" s="438">
        <f>+INDEX('For AA'!AE:AE,MATCH(A29,'For AA'!A:A,0))</f>
        <v>9.0399999999999991</v>
      </c>
      <c r="BS29" s="70">
        <v>4</v>
      </c>
      <c r="BT29" s="438">
        <f>+ROUND(INDEX('For AA'!AF:AF,MATCH(A29,'For AA'!A:A,0))/BS29,$BP$2)</f>
        <v>0.6</v>
      </c>
      <c r="BU29" s="442">
        <f>+ROUND(INDEX('For AA'!AG:AG,MATCH(A29,'For AA'!A:A,0))/BS29,$BP$2)</f>
        <v>1.1200000000000001</v>
      </c>
      <c r="BV29" s="438">
        <f>++INDEX('For AA'!AE:AE,MATCH(A29,'For AA'!A:A,0))</f>
        <v>9.0399999999999991</v>
      </c>
      <c r="BW29" s="70">
        <v>4</v>
      </c>
      <c r="BX29" s="438">
        <f>++ROUND(INDEX('For AA'!AF:AF,MATCH(A29,'For AA'!A:A,0))/BS29,$BP$2)</f>
        <v>0.6</v>
      </c>
      <c r="BY29" s="442">
        <f>++ROUND(INDEX('For AA'!AG:AG,MATCH(A29,'For AA'!A:A,0))/BS29,$BP$2)</f>
        <v>1.1200000000000001</v>
      </c>
      <c r="BZ29" s="93">
        <f>++INDEX(FY2018_ALL_Targets!DY:DY,MATCH('Final Comp Values'!C29,FY2018_ALL_Targets!B:B,0))</f>
        <v>0</v>
      </c>
      <c r="CA29" s="93">
        <f>+INDEX(FY2018_ALL_Targets!DV:DV,MATCH('Final Comp Values'!C29,FY2018_ALL_Targets!B:B,0))</f>
        <v>0</v>
      </c>
      <c r="CB29" s="93">
        <f>++INDEX(FY2018_ALL_Targets!DW:DW,MATCH('Final Comp Values'!C29,FY2018_ALL_Targets!B:B,0))</f>
        <v>0</v>
      </c>
      <c r="CC29" s="533">
        <f>++INDEX(FY2018_ALL_Targets!DX:DX,MATCH('Final Comp Values'!$C29,FY2018_ALL_Targets!$B:$B,0))</f>
        <v>0</v>
      </c>
      <c r="CD29" s="437">
        <f t="shared" si="30"/>
        <v>0</v>
      </c>
      <c r="CE29" s="437">
        <f t="shared" si="31"/>
        <v>0</v>
      </c>
      <c r="CF29" s="438">
        <f t="shared" si="32"/>
        <v>0</v>
      </c>
      <c r="CG29" s="537">
        <f t="shared" si="33"/>
        <v>0</v>
      </c>
      <c r="CH29" s="437">
        <f t="shared" si="34"/>
        <v>15.830000000000002</v>
      </c>
      <c r="CI29" s="438">
        <f t="shared" si="11"/>
        <v>344317.357013578</v>
      </c>
      <c r="CJ29" s="540">
        <f t="shared" si="35"/>
        <v>1.0285636404493673E-3</v>
      </c>
      <c r="CK29" s="437">
        <f t="shared" si="12"/>
        <v>37669.49</v>
      </c>
      <c r="CL29" s="543">
        <f t="shared" si="13"/>
        <v>1.73</v>
      </c>
      <c r="CM29" s="466">
        <f t="shared" si="14"/>
        <v>-9.9999999999982325E-3</v>
      </c>
      <c r="CN29" s="465">
        <f t="shared" si="15"/>
        <v>344380.74</v>
      </c>
      <c r="CO29" s="466">
        <f t="shared" si="36"/>
        <v>381986.84701357799</v>
      </c>
      <c r="CP29" s="466">
        <f t="shared" si="16"/>
        <v>1.7300000000000004</v>
      </c>
      <c r="CQ29" s="469">
        <f t="shared" si="17"/>
        <v>37636.050549589389</v>
      </c>
      <c r="CR29" s="469">
        <f t="shared" si="37"/>
        <v>37606.107013578003</v>
      </c>
      <c r="CS29" s="467">
        <f t="shared" si="38"/>
        <v>29.943536011385731</v>
      </c>
      <c r="CT29" s="468">
        <f t="shared" si="18"/>
        <v>0</v>
      </c>
    </row>
    <row r="30" spans="1:98"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+INDEX('For AA'!AD:AD,MATCH(A30,'For AA'!A:A,0))</f>
        <v>30335.791973545318</v>
      </c>
      <c r="AN30" s="434">
        <f t="shared" si="19"/>
        <v>356931.18279569893</v>
      </c>
      <c r="AO30" s="435">
        <f t="shared" si="20"/>
        <v>94807.494623655919</v>
      </c>
      <c r="AP30" s="436">
        <f t="shared" si="21"/>
        <v>176071.05376344087</v>
      </c>
      <c r="AQ30" s="437">
        <f t="shared" si="4"/>
        <v>5.84</v>
      </c>
      <c r="AR30" s="438">
        <f t="shared" si="5"/>
        <v>1.55</v>
      </c>
      <c r="AS30" s="438">
        <f t="shared" si="6"/>
        <v>2.88</v>
      </c>
      <c r="AT30" s="443">
        <f t="shared" si="22"/>
        <v>10.27</v>
      </c>
      <c r="AU30" s="437">
        <f t="shared" si="23"/>
        <v>5.43</v>
      </c>
      <c r="AV30" s="438">
        <f t="shared" si="24"/>
        <v>1.44</v>
      </c>
      <c r="AW30" s="438">
        <f t="shared" si="25"/>
        <v>2.68</v>
      </c>
      <c r="AX30" s="444">
        <f t="shared" si="26"/>
        <v>9.5499999999999989</v>
      </c>
      <c r="AY30" s="441">
        <f t="shared" si="27"/>
        <v>5.43</v>
      </c>
      <c r="AZ30" s="70">
        <f t="shared" si="28"/>
        <v>4</v>
      </c>
      <c r="BA30" s="438">
        <f t="shared" si="7"/>
        <v>0.36</v>
      </c>
      <c r="BB30" s="442">
        <f t="shared" si="8"/>
        <v>0.67</v>
      </c>
      <c r="BC30" s="563">
        <v>0</v>
      </c>
      <c r="BD30" s="563">
        <v>0</v>
      </c>
      <c r="BE30" s="570">
        <v>0</v>
      </c>
      <c r="BF30" s="571">
        <v>0</v>
      </c>
      <c r="BG30" s="572">
        <v>0</v>
      </c>
      <c r="BH30" s="573">
        <v>0</v>
      </c>
      <c r="BI30" s="571">
        <v>9.5500000000000007</v>
      </c>
      <c r="BJ30" s="572">
        <v>583753.82514217962</v>
      </c>
      <c r="BK30" s="574">
        <v>1.7426248771862209E-3</v>
      </c>
      <c r="BL30" s="571">
        <v>62294.64</v>
      </c>
      <c r="BM30" s="594">
        <v>1.02</v>
      </c>
      <c r="BN30" s="441">
        <f t="shared" si="29"/>
        <v>5.43</v>
      </c>
      <c r="BO30" s="70">
        <v>4</v>
      </c>
      <c r="BP30" s="438">
        <f t="shared" si="9"/>
        <v>0.36</v>
      </c>
      <c r="BQ30" s="442">
        <f t="shared" si="10"/>
        <v>0.67</v>
      </c>
      <c r="BR30" s="438">
        <f>+INDEX('For AA'!AE:AE,MATCH(A30,'For AA'!A:A,0))</f>
        <v>5.46</v>
      </c>
      <c r="BS30" s="70">
        <v>4</v>
      </c>
      <c r="BT30" s="438">
        <f>+ROUND(INDEX('For AA'!AF:AF,MATCH(A30,'For AA'!A:A,0))/BS30,$BP$2)</f>
        <v>0.36</v>
      </c>
      <c r="BU30" s="442">
        <f>+ROUND(INDEX('For AA'!AG:AG,MATCH(A30,'For AA'!A:A,0))/BS30,$BP$2)</f>
        <v>0.68</v>
      </c>
      <c r="BV30" s="438">
        <f>++INDEX('For AA'!AE:AE,MATCH(A30,'For AA'!A:A,0))</f>
        <v>5.46</v>
      </c>
      <c r="BW30" s="70">
        <v>4</v>
      </c>
      <c r="BX30" s="438">
        <f>++ROUND(INDEX('For AA'!AF:AF,MATCH(A30,'For AA'!A:A,0))/BS30,$BP$2)</f>
        <v>0.36</v>
      </c>
      <c r="BY30" s="442">
        <f>++ROUND(INDEX('For AA'!AG:AG,MATCH(A30,'For AA'!A:A,0))/BS30,$BP$2)</f>
        <v>0.68</v>
      </c>
      <c r="BZ30" s="93">
        <f>++INDEX(FY2018_ALL_Targets!DY:DY,MATCH('Final Comp Values'!C30,FY2018_ALL_Targets!B:B,0))</f>
        <v>0</v>
      </c>
      <c r="CA30" s="93">
        <f>+INDEX(FY2018_ALL_Targets!DV:DV,MATCH('Final Comp Values'!C30,FY2018_ALL_Targets!B:B,0))</f>
        <v>0</v>
      </c>
      <c r="CB30" s="93">
        <f>++INDEX(FY2018_ALL_Targets!DW:DW,MATCH('Final Comp Values'!C30,FY2018_ALL_Targets!B:B,0))</f>
        <v>0</v>
      </c>
      <c r="CC30" s="533">
        <f>++INDEX(FY2018_ALL_Targets!DX:DX,MATCH('Final Comp Values'!$C30,FY2018_ALL_Targets!$B:$B,0))</f>
        <v>0</v>
      </c>
      <c r="CD30" s="437">
        <f t="shared" si="30"/>
        <v>0</v>
      </c>
      <c r="CE30" s="437">
        <f t="shared" si="31"/>
        <v>0</v>
      </c>
      <c r="CF30" s="438">
        <f t="shared" si="32"/>
        <v>0</v>
      </c>
      <c r="CG30" s="537">
        <f t="shared" si="33"/>
        <v>0</v>
      </c>
      <c r="CH30" s="437">
        <f t="shared" si="34"/>
        <v>9.5499999999999989</v>
      </c>
      <c r="CI30" s="438">
        <f t="shared" si="11"/>
        <v>583753.8251421795</v>
      </c>
      <c r="CJ30" s="540">
        <f t="shared" si="35"/>
        <v>1.7438213534231035E-3</v>
      </c>
      <c r="CK30" s="437">
        <f t="shared" si="12"/>
        <v>63864.66</v>
      </c>
      <c r="CL30" s="543">
        <f t="shared" si="13"/>
        <v>1.04</v>
      </c>
      <c r="CM30" s="466">
        <f t="shared" si="14"/>
        <v>0</v>
      </c>
      <c r="CN30" s="465">
        <f t="shared" si="15"/>
        <v>583863.04999999993</v>
      </c>
      <c r="CO30" s="466">
        <f t="shared" si="36"/>
        <v>647618.48514217953</v>
      </c>
      <c r="CP30" s="466">
        <f t="shared" si="16"/>
        <v>1.0400000000000009</v>
      </c>
      <c r="CQ30" s="469">
        <f t="shared" si="17"/>
        <v>63582.991832460786</v>
      </c>
      <c r="CR30" s="469">
        <f t="shared" si="37"/>
        <v>63755.435142179602</v>
      </c>
      <c r="CS30" s="467">
        <f t="shared" si="38"/>
        <v>-172.44330971881573</v>
      </c>
      <c r="CT30" s="468">
        <f t="shared" si="18"/>
        <v>0</v>
      </c>
    </row>
    <row r="31" spans="1:98"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+INDEX('For AA'!AD:AD,MATCH(A31,'For AA'!A:A,0))</f>
        <v>30335.791973545318</v>
      </c>
      <c r="AN31" s="434">
        <f t="shared" si="19"/>
        <v>198195.6989247312</v>
      </c>
      <c r="AO31" s="435">
        <f t="shared" si="20"/>
        <v>52644.54838709678</v>
      </c>
      <c r="AP31" s="436">
        <f t="shared" si="21"/>
        <v>97768.451612903242</v>
      </c>
      <c r="AQ31" s="437">
        <f t="shared" si="4"/>
        <v>3.24</v>
      </c>
      <c r="AR31" s="438">
        <f t="shared" si="5"/>
        <v>0.86</v>
      </c>
      <c r="AS31" s="438">
        <f t="shared" si="6"/>
        <v>1.6</v>
      </c>
      <c r="AT31" s="443">
        <f t="shared" si="22"/>
        <v>5.7000000000000011</v>
      </c>
      <c r="AU31" s="437">
        <f t="shared" si="23"/>
        <v>3.02</v>
      </c>
      <c r="AV31" s="438">
        <f t="shared" si="24"/>
        <v>0.8</v>
      </c>
      <c r="AW31" s="438">
        <f t="shared" si="25"/>
        <v>1.49</v>
      </c>
      <c r="AX31" s="444">
        <f t="shared" si="26"/>
        <v>5.3100000000000005</v>
      </c>
      <c r="AY31" s="441">
        <f t="shared" si="27"/>
        <v>3.02</v>
      </c>
      <c r="AZ31" s="70">
        <f t="shared" si="28"/>
        <v>4</v>
      </c>
      <c r="BA31" s="438">
        <f t="shared" si="7"/>
        <v>0.2</v>
      </c>
      <c r="BB31" s="442">
        <f t="shared" si="8"/>
        <v>0.37</v>
      </c>
      <c r="BC31" s="563">
        <v>1</v>
      </c>
      <c r="BD31" s="563">
        <v>1</v>
      </c>
      <c r="BE31" s="570">
        <v>0</v>
      </c>
      <c r="BF31" s="571">
        <v>0.2</v>
      </c>
      <c r="BG31" s="572">
        <v>0.37</v>
      </c>
      <c r="BH31" s="573">
        <v>34841.851343564653</v>
      </c>
      <c r="BI31" s="571">
        <v>4.7300000000000004</v>
      </c>
      <c r="BJ31" s="572">
        <v>289126.24009659787</v>
      </c>
      <c r="BK31" s="574">
        <v>8.6310111718228538E-4</v>
      </c>
      <c r="BL31" s="571">
        <v>30853.78</v>
      </c>
      <c r="BM31" s="594">
        <v>0.5</v>
      </c>
      <c r="BN31" s="441">
        <f t="shared" si="29"/>
        <v>3.02</v>
      </c>
      <c r="BO31" s="70">
        <v>4</v>
      </c>
      <c r="BP31" s="438">
        <f t="shared" si="9"/>
        <v>0.2</v>
      </c>
      <c r="BQ31" s="442">
        <f t="shared" si="10"/>
        <v>0.37</v>
      </c>
      <c r="BR31" s="438">
        <f>+INDEX('For AA'!AE:AE,MATCH(A31,'For AA'!A:A,0))</f>
        <v>3.03</v>
      </c>
      <c r="BS31" s="70">
        <v>4</v>
      </c>
      <c r="BT31" s="438">
        <f>+ROUND(INDEX('For AA'!AF:AF,MATCH(A31,'For AA'!A:A,0))/BS31,$BP$2)</f>
        <v>0.2</v>
      </c>
      <c r="BU31" s="442">
        <f>+ROUND(INDEX('For AA'!AG:AG,MATCH(A31,'For AA'!A:A,0))/BS31,$BP$2)</f>
        <v>0.38</v>
      </c>
      <c r="BV31" s="438">
        <f>++INDEX('For AA'!AE:AE,MATCH(A31,'For AA'!A:A,0))</f>
        <v>3.03</v>
      </c>
      <c r="BW31" s="70">
        <v>4</v>
      </c>
      <c r="BX31" s="438">
        <f>++ROUND(INDEX('For AA'!AF:AF,MATCH(A31,'For AA'!A:A,0))/BS31,$BP$2)</f>
        <v>0.2</v>
      </c>
      <c r="BY31" s="442">
        <f>++ROUND(INDEX('For AA'!AG:AG,MATCH(A31,'For AA'!A:A,0))/BS31,$BP$2)</f>
        <v>0.38</v>
      </c>
      <c r="BZ31" s="93">
        <f>++INDEX(FY2018_ALL_Targets!DY:DY,MATCH('Final Comp Values'!C31,FY2018_ALL_Targets!B:B,0))</f>
        <v>0</v>
      </c>
      <c r="CA31" s="93">
        <f>+INDEX(FY2018_ALL_Targets!DV:DV,MATCH('Final Comp Values'!C31,FY2018_ALL_Targets!B:B,0))</f>
        <v>1</v>
      </c>
      <c r="CB31" s="93">
        <f>++INDEX(FY2018_ALL_Targets!DW:DW,MATCH('Final Comp Values'!C31,FY2018_ALL_Targets!B:B,0))</f>
        <v>1</v>
      </c>
      <c r="CC31" s="533">
        <f>++INDEX(FY2018_ALL_Targets!DX:DX,MATCH('Final Comp Values'!$C31,FY2018_ALL_Targets!$B:$B,0))</f>
        <v>0</v>
      </c>
      <c r="CD31" s="437">
        <f t="shared" si="30"/>
        <v>0</v>
      </c>
      <c r="CE31" s="437">
        <f t="shared" si="31"/>
        <v>0.2</v>
      </c>
      <c r="CF31" s="438">
        <f t="shared" si="32"/>
        <v>0.37</v>
      </c>
      <c r="CG31" s="537">
        <f t="shared" si="33"/>
        <v>34841.851343564653</v>
      </c>
      <c r="CH31" s="437">
        <f t="shared" si="34"/>
        <v>4.74</v>
      </c>
      <c r="CI31" s="438">
        <f t="shared" si="11"/>
        <v>289737.50064648496</v>
      </c>
      <c r="CJ31" s="540">
        <f t="shared" si="35"/>
        <v>8.6551970840057716E-4</v>
      </c>
      <c r="CK31" s="437">
        <f t="shared" si="12"/>
        <v>31698.27</v>
      </c>
      <c r="CL31" s="543">
        <f t="shared" si="13"/>
        <v>0.52</v>
      </c>
      <c r="CM31" s="466">
        <f t="shared" si="14"/>
        <v>1.0000000000000397E-2</v>
      </c>
      <c r="CN31" s="465">
        <f t="shared" si="15"/>
        <v>324206.08999999997</v>
      </c>
      <c r="CO31" s="466">
        <f t="shared" si="36"/>
        <v>321435.77064648498</v>
      </c>
      <c r="CP31" s="466">
        <f t="shared" si="16"/>
        <v>-5.0000000000000711E-2</v>
      </c>
      <c r="CQ31" s="469">
        <f t="shared" si="17"/>
        <v>-3052.7880414313045</v>
      </c>
      <c r="CR31" s="469">
        <f t="shared" si="37"/>
        <v>-2770.3193535149912</v>
      </c>
      <c r="CS31" s="467">
        <f t="shared" si="38"/>
        <v>-282.46868791631323</v>
      </c>
      <c r="CT31" s="468">
        <f t="shared" si="18"/>
        <v>0.10746821980908704</v>
      </c>
    </row>
    <row r="32" spans="1:98"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+INDEX('For AA'!AD:AD,MATCH(A32,'For AA'!A:A,0))</f>
        <v>30335.791973545318</v>
      </c>
      <c r="AN32" s="434">
        <f t="shared" si="19"/>
        <v>455623.65591397852</v>
      </c>
      <c r="AO32" s="435">
        <f t="shared" si="20"/>
        <v>121021.96774193548</v>
      </c>
      <c r="AP32" s="436">
        <f t="shared" si="21"/>
        <v>224755.07526881722</v>
      </c>
      <c r="AQ32" s="437">
        <f t="shared" si="4"/>
        <v>7.45</v>
      </c>
      <c r="AR32" s="438">
        <f t="shared" si="5"/>
        <v>1.98</v>
      </c>
      <c r="AS32" s="438">
        <f t="shared" si="6"/>
        <v>3.68</v>
      </c>
      <c r="AT32" s="443">
        <f t="shared" si="22"/>
        <v>13.11</v>
      </c>
      <c r="AU32" s="437">
        <f t="shared" si="23"/>
        <v>6.93</v>
      </c>
      <c r="AV32" s="438">
        <f t="shared" si="24"/>
        <v>1.84</v>
      </c>
      <c r="AW32" s="438">
        <f t="shared" si="25"/>
        <v>3.42</v>
      </c>
      <c r="AX32" s="444">
        <f t="shared" si="26"/>
        <v>12.19</v>
      </c>
      <c r="AY32" s="441">
        <f t="shared" si="27"/>
        <v>6.93</v>
      </c>
      <c r="AZ32" s="70">
        <f t="shared" si="28"/>
        <v>4</v>
      </c>
      <c r="BA32" s="438">
        <f t="shared" si="7"/>
        <v>0.46</v>
      </c>
      <c r="BB32" s="442">
        <f t="shared" si="8"/>
        <v>0.86</v>
      </c>
      <c r="BC32" s="563">
        <v>2</v>
      </c>
      <c r="BD32" s="563">
        <v>2</v>
      </c>
      <c r="BE32" s="570">
        <v>0</v>
      </c>
      <c r="BF32" s="571">
        <v>0.92</v>
      </c>
      <c r="BG32" s="572">
        <v>1.72</v>
      </c>
      <c r="BH32" s="573">
        <v>161372.78517019417</v>
      </c>
      <c r="BI32" s="571">
        <v>9.57</v>
      </c>
      <c r="BJ32" s="572">
        <v>584976.34624195378</v>
      </c>
      <c r="BK32" s="574">
        <v>1.7462743533688098E-3</v>
      </c>
      <c r="BL32" s="571">
        <v>62425.1</v>
      </c>
      <c r="BM32" s="594">
        <v>1.02</v>
      </c>
      <c r="BN32" s="441">
        <f t="shared" si="29"/>
        <v>6.93</v>
      </c>
      <c r="BO32" s="70">
        <v>4</v>
      </c>
      <c r="BP32" s="438">
        <f t="shared" si="9"/>
        <v>0.46</v>
      </c>
      <c r="BQ32" s="442">
        <f t="shared" si="10"/>
        <v>0.86</v>
      </c>
      <c r="BR32" s="438">
        <f>+INDEX('For AA'!AE:AE,MATCH(A32,'For AA'!A:A,0))</f>
        <v>6.97</v>
      </c>
      <c r="BS32" s="70">
        <v>4</v>
      </c>
      <c r="BT32" s="438">
        <f>+ROUND(INDEX('For AA'!AF:AF,MATCH(A32,'For AA'!A:A,0))/BS32,$BP$2)</f>
        <v>0.46</v>
      </c>
      <c r="BU32" s="442">
        <f>+ROUND(INDEX('For AA'!AG:AG,MATCH(A32,'For AA'!A:A,0))/BS32,$BP$2)</f>
        <v>0.86</v>
      </c>
      <c r="BV32" s="438">
        <f>++INDEX('For AA'!AE:AE,MATCH(A32,'For AA'!A:A,0))</f>
        <v>6.97</v>
      </c>
      <c r="BW32" s="70">
        <v>4</v>
      </c>
      <c r="BX32" s="438">
        <f>++ROUND(INDEX('For AA'!AF:AF,MATCH(A32,'For AA'!A:A,0))/BS32,$BP$2)</f>
        <v>0.46</v>
      </c>
      <c r="BY32" s="442">
        <f>++ROUND(INDEX('For AA'!AG:AG,MATCH(A32,'For AA'!A:A,0))/BS32,$BP$2)</f>
        <v>0.86</v>
      </c>
      <c r="BZ32" s="93">
        <f>++INDEX(FY2018_ALL_Targets!DY:DY,MATCH('Final Comp Values'!C32,FY2018_ALL_Targets!B:B,0))</f>
        <v>0</v>
      </c>
      <c r="CA32" s="93">
        <f>+INDEX(FY2018_ALL_Targets!DV:DV,MATCH('Final Comp Values'!C32,FY2018_ALL_Targets!B:B,0))</f>
        <v>1</v>
      </c>
      <c r="CB32" s="93">
        <f>++INDEX(FY2018_ALL_Targets!DW:DW,MATCH('Final Comp Values'!C32,FY2018_ALL_Targets!B:B,0))</f>
        <v>1</v>
      </c>
      <c r="CC32" s="533">
        <f>++INDEX(FY2018_ALL_Targets!DX:DX,MATCH('Final Comp Values'!$C32,FY2018_ALL_Targets!$B:$B,0))</f>
        <v>0</v>
      </c>
      <c r="CD32" s="437">
        <f t="shared" si="30"/>
        <v>0</v>
      </c>
      <c r="CE32" s="437">
        <f t="shared" si="31"/>
        <v>0.46</v>
      </c>
      <c r="CF32" s="438">
        <f t="shared" si="32"/>
        <v>0.86</v>
      </c>
      <c r="CG32" s="537">
        <f t="shared" si="33"/>
        <v>80686.392585097085</v>
      </c>
      <c r="CH32" s="437">
        <f t="shared" si="34"/>
        <v>10.870000000000001</v>
      </c>
      <c r="CI32" s="438">
        <f t="shared" si="11"/>
        <v>664440.21772727673</v>
      </c>
      <c r="CJ32" s="540">
        <f t="shared" si="35"/>
        <v>1.9848521582941508E-3</v>
      </c>
      <c r="CK32" s="437">
        <f t="shared" si="12"/>
        <v>72692.03</v>
      </c>
      <c r="CL32" s="543">
        <f t="shared" si="13"/>
        <v>1.19</v>
      </c>
      <c r="CM32" s="466">
        <f t="shared" si="14"/>
        <v>-1.9999999999997908E-2</v>
      </c>
      <c r="CN32" s="465">
        <f t="shared" si="15"/>
        <v>745302.64999999991</v>
      </c>
      <c r="CO32" s="466">
        <f t="shared" si="36"/>
        <v>737132.24772727676</v>
      </c>
      <c r="CP32" s="466">
        <f t="shared" si="16"/>
        <v>-0.12999999999999901</v>
      </c>
      <c r="CQ32" s="469">
        <f t="shared" si="17"/>
        <v>-7948.2645200983807</v>
      </c>
      <c r="CR32" s="469">
        <f t="shared" si="37"/>
        <v>-8170.4022727231495</v>
      </c>
      <c r="CS32" s="467">
        <f t="shared" si="38"/>
        <v>222.13775262476884</v>
      </c>
      <c r="CT32" s="468">
        <f t="shared" si="18"/>
        <v>0.10825990298719197</v>
      </c>
    </row>
    <row r="33" spans="1:98"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+INDEX('For AA'!AD:AD,MATCH(A33,'For AA'!A:A,0))</f>
        <v>30335.791973545318</v>
      </c>
      <c r="AN33" s="434">
        <f t="shared" si="19"/>
        <v>213488.17204301077</v>
      </c>
      <c r="AO33" s="435">
        <f t="shared" si="20"/>
        <v>56706.440860215058</v>
      </c>
      <c r="AP33" s="436">
        <f t="shared" si="21"/>
        <v>105311.95698924731</v>
      </c>
      <c r="AQ33" s="437">
        <f t="shared" si="4"/>
        <v>3.49</v>
      </c>
      <c r="AR33" s="438">
        <f t="shared" si="5"/>
        <v>0.93</v>
      </c>
      <c r="AS33" s="438">
        <f t="shared" si="6"/>
        <v>1.72</v>
      </c>
      <c r="AT33" s="443">
        <f t="shared" si="22"/>
        <v>6.14</v>
      </c>
      <c r="AU33" s="437">
        <f t="shared" si="23"/>
        <v>3.25</v>
      </c>
      <c r="AV33" s="438">
        <f t="shared" si="24"/>
        <v>0.86</v>
      </c>
      <c r="AW33" s="438">
        <f t="shared" si="25"/>
        <v>1.6</v>
      </c>
      <c r="AX33" s="444">
        <f t="shared" si="26"/>
        <v>5.7100000000000009</v>
      </c>
      <c r="AY33" s="441">
        <f t="shared" si="27"/>
        <v>3.25</v>
      </c>
      <c r="AZ33" s="70">
        <f t="shared" si="28"/>
        <v>4</v>
      </c>
      <c r="BA33" s="438">
        <f t="shared" si="7"/>
        <v>0.22</v>
      </c>
      <c r="BB33" s="442">
        <f t="shared" si="8"/>
        <v>0.4</v>
      </c>
      <c r="BC33" s="563">
        <v>0</v>
      </c>
      <c r="BD33" s="563">
        <v>0</v>
      </c>
      <c r="BE33" s="570">
        <v>0</v>
      </c>
      <c r="BF33" s="571">
        <v>0</v>
      </c>
      <c r="BG33" s="572">
        <v>0</v>
      </c>
      <c r="BH33" s="573">
        <v>0</v>
      </c>
      <c r="BI33" s="571">
        <v>5.73</v>
      </c>
      <c r="BJ33" s="572">
        <v>350252.29508530779</v>
      </c>
      <c r="BK33" s="574">
        <v>1.0455749263117327E-3</v>
      </c>
      <c r="BL33" s="571">
        <v>37376.78</v>
      </c>
      <c r="BM33" s="594">
        <v>0.61</v>
      </c>
      <c r="BN33" s="441">
        <f t="shared" si="29"/>
        <v>3.25</v>
      </c>
      <c r="BO33" s="70">
        <v>4</v>
      </c>
      <c r="BP33" s="438">
        <f t="shared" si="9"/>
        <v>0.22</v>
      </c>
      <c r="BQ33" s="442">
        <f t="shared" si="10"/>
        <v>0.4</v>
      </c>
      <c r="BR33" s="438">
        <f>+INDEX('For AA'!AE:AE,MATCH(A33,'For AA'!A:A,0))</f>
        <v>3.27</v>
      </c>
      <c r="BS33" s="70">
        <v>4</v>
      </c>
      <c r="BT33" s="438">
        <f>+ROUND(INDEX('For AA'!AF:AF,MATCH(A33,'For AA'!A:A,0))/BS33,$BP$2)</f>
        <v>0.22</v>
      </c>
      <c r="BU33" s="442">
        <f>+ROUND(INDEX('For AA'!AG:AG,MATCH(A33,'For AA'!A:A,0))/BS33,$BP$2)</f>
        <v>0.4</v>
      </c>
      <c r="BV33" s="438">
        <f>++INDEX('For AA'!AE:AE,MATCH(A33,'For AA'!A:A,0))</f>
        <v>3.27</v>
      </c>
      <c r="BW33" s="70">
        <v>4</v>
      </c>
      <c r="BX33" s="438">
        <f>++ROUND(INDEX('For AA'!AF:AF,MATCH(A33,'For AA'!A:A,0))/BS33,$BP$2)</f>
        <v>0.22</v>
      </c>
      <c r="BY33" s="442">
        <f>++ROUND(INDEX('For AA'!AG:AG,MATCH(A33,'For AA'!A:A,0))/BS33,$BP$2)</f>
        <v>0.4</v>
      </c>
      <c r="BZ33" s="93">
        <f>++INDEX(FY2018_ALL_Targets!DY:DY,MATCH('Final Comp Values'!C33,FY2018_ALL_Targets!B:B,0))</f>
        <v>0</v>
      </c>
      <c r="CA33" s="93">
        <f>+INDEX(FY2018_ALL_Targets!DV:DV,MATCH('Final Comp Values'!C33,FY2018_ALL_Targets!B:B,0))</f>
        <v>0</v>
      </c>
      <c r="CB33" s="93">
        <f>++INDEX(FY2018_ALL_Targets!DW:DW,MATCH('Final Comp Values'!C33,FY2018_ALL_Targets!B:B,0))</f>
        <v>0</v>
      </c>
      <c r="CC33" s="533">
        <f>++INDEX(FY2018_ALL_Targets!DX:DX,MATCH('Final Comp Values'!$C33,FY2018_ALL_Targets!$B:$B,0))</f>
        <v>0</v>
      </c>
      <c r="CD33" s="437">
        <f t="shared" si="30"/>
        <v>0</v>
      </c>
      <c r="CE33" s="437">
        <f t="shared" si="31"/>
        <v>0</v>
      </c>
      <c r="CF33" s="438">
        <f t="shared" si="32"/>
        <v>0</v>
      </c>
      <c r="CG33" s="537">
        <f t="shared" si="33"/>
        <v>0</v>
      </c>
      <c r="CH33" s="437">
        <f t="shared" si="34"/>
        <v>5.7100000000000009</v>
      </c>
      <c r="CI33" s="438">
        <f t="shared" si="11"/>
        <v>349029.77398553363</v>
      </c>
      <c r="CJ33" s="540">
        <f t="shared" si="35"/>
        <v>1.0426408301618768E-3</v>
      </c>
      <c r="CK33" s="437">
        <f t="shared" si="12"/>
        <v>38185.050000000003</v>
      </c>
      <c r="CL33" s="543">
        <f t="shared" si="13"/>
        <v>0.62</v>
      </c>
      <c r="CM33" s="466">
        <f t="shared" si="14"/>
        <v>-1.9999999999999352E-2</v>
      </c>
      <c r="CN33" s="465">
        <f t="shared" si="15"/>
        <v>349221.11</v>
      </c>
      <c r="CO33" s="466">
        <f t="shared" si="36"/>
        <v>387214.82398553361</v>
      </c>
      <c r="CP33" s="466">
        <f t="shared" si="16"/>
        <v>0.62000000000000011</v>
      </c>
      <c r="CQ33" s="469">
        <f t="shared" si="17"/>
        <v>37918.929632224164</v>
      </c>
      <c r="CR33" s="469">
        <f t="shared" si="37"/>
        <v>37993.713985533628</v>
      </c>
      <c r="CS33" s="467">
        <f t="shared" si="38"/>
        <v>-74.784353309463768</v>
      </c>
      <c r="CT33" s="468">
        <f t="shared" si="18"/>
        <v>0</v>
      </c>
    </row>
    <row r="34" spans="1:98"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+INDEX('For AA'!AD:AD,MATCH(A34,'For AA'!A:A,0))</f>
        <v>10803.935302951115</v>
      </c>
      <c r="AN34" s="434">
        <f t="shared" si="19"/>
        <v>463320.43010752689</v>
      </c>
      <c r="AO34" s="435">
        <f t="shared" si="20"/>
        <v>123066.81720430109</v>
      </c>
      <c r="AP34" s="436">
        <f t="shared" si="21"/>
        <v>228552.65591397852</v>
      </c>
      <c r="AQ34" s="437">
        <f t="shared" si="4"/>
        <v>21.3</v>
      </c>
      <c r="AR34" s="438">
        <f t="shared" si="5"/>
        <v>5.66</v>
      </c>
      <c r="AS34" s="438">
        <f t="shared" si="6"/>
        <v>10.51</v>
      </c>
      <c r="AT34" s="443">
        <f t="shared" si="22"/>
        <v>37.47</v>
      </c>
      <c r="AU34" s="437">
        <f t="shared" si="23"/>
        <v>19.809999999999999</v>
      </c>
      <c r="AV34" s="438">
        <f t="shared" si="24"/>
        <v>5.26</v>
      </c>
      <c r="AW34" s="438">
        <f t="shared" si="25"/>
        <v>9.77</v>
      </c>
      <c r="AX34" s="444">
        <f t="shared" si="26"/>
        <v>34.840000000000003</v>
      </c>
      <c r="AY34" s="441">
        <f t="shared" si="27"/>
        <v>19.809999999999999</v>
      </c>
      <c r="AZ34" s="70">
        <f t="shared" si="28"/>
        <v>4</v>
      </c>
      <c r="BA34" s="438">
        <f t="shared" si="7"/>
        <v>1.32</v>
      </c>
      <c r="BB34" s="442">
        <f t="shared" si="8"/>
        <v>2.44</v>
      </c>
      <c r="BC34" s="563">
        <v>3</v>
      </c>
      <c r="BD34" s="563">
        <v>3</v>
      </c>
      <c r="BE34" s="570">
        <v>0</v>
      </c>
      <c r="BF34" s="571">
        <v>3.96</v>
      </c>
      <c r="BG34" s="572">
        <v>7.32</v>
      </c>
      <c r="BH34" s="573">
        <v>245350.58667802654</v>
      </c>
      <c r="BI34" s="571">
        <v>23.57</v>
      </c>
      <c r="BJ34" s="572">
        <v>512669.62127669191</v>
      </c>
      <c r="BK34" s="574">
        <v>1.5304239515634979E-3</v>
      </c>
      <c r="BL34" s="571">
        <v>54708.959999999999</v>
      </c>
      <c r="BM34" s="594">
        <v>2.52</v>
      </c>
      <c r="BN34" s="441">
        <f t="shared" si="29"/>
        <v>19.809999999999999</v>
      </c>
      <c r="BO34" s="70">
        <v>4</v>
      </c>
      <c r="BP34" s="438">
        <f t="shared" si="9"/>
        <v>1.32</v>
      </c>
      <c r="BQ34" s="442">
        <f t="shared" si="10"/>
        <v>2.44</v>
      </c>
      <c r="BR34" s="438">
        <f>+INDEX('For AA'!AE:AE,MATCH(A34,'For AA'!A:A,0))</f>
        <v>19.899999999999999</v>
      </c>
      <c r="BS34" s="70">
        <v>4</v>
      </c>
      <c r="BT34" s="438">
        <f>+ROUND(INDEX('For AA'!AF:AF,MATCH(A34,'For AA'!A:A,0))/BS34,$BP$2)</f>
        <v>1.32</v>
      </c>
      <c r="BU34" s="442">
        <f>+ROUND(INDEX('For AA'!AG:AG,MATCH(A34,'For AA'!A:A,0))/BS34,$BP$2)</f>
        <v>2.46</v>
      </c>
      <c r="BV34" s="438">
        <f>++INDEX('For AA'!AE:AE,MATCH(A34,'For AA'!A:A,0))</f>
        <v>19.899999999999999</v>
      </c>
      <c r="BW34" s="70">
        <v>4</v>
      </c>
      <c r="BX34" s="438">
        <f>++ROUND(INDEX('For AA'!AF:AF,MATCH(A34,'For AA'!A:A,0))/BS34,$BP$2)</f>
        <v>1.32</v>
      </c>
      <c r="BY34" s="442">
        <f>++ROUND(INDEX('For AA'!AG:AG,MATCH(A34,'For AA'!A:A,0))/BS34,$BP$2)</f>
        <v>2.46</v>
      </c>
      <c r="BZ34" s="93">
        <f>++INDEX(FY2018_ALL_Targets!DY:DY,MATCH('Final Comp Values'!C34,FY2018_ALL_Targets!B:B,0))</f>
        <v>0</v>
      </c>
      <c r="CA34" s="93">
        <f>+INDEX(FY2018_ALL_Targets!DV:DV,MATCH('Final Comp Values'!C34,FY2018_ALL_Targets!B:B,0))</f>
        <v>2</v>
      </c>
      <c r="CB34" s="93">
        <f>++INDEX(FY2018_ALL_Targets!DW:DW,MATCH('Final Comp Values'!C34,FY2018_ALL_Targets!B:B,0))</f>
        <v>2</v>
      </c>
      <c r="CC34" s="533">
        <f>++INDEX(FY2018_ALL_Targets!DX:DX,MATCH('Final Comp Values'!$C34,FY2018_ALL_Targets!$B:$B,0))</f>
        <v>0</v>
      </c>
      <c r="CD34" s="437">
        <f t="shared" si="30"/>
        <v>0</v>
      </c>
      <c r="CE34" s="437">
        <f t="shared" si="31"/>
        <v>2.64</v>
      </c>
      <c r="CF34" s="438">
        <f t="shared" si="32"/>
        <v>4.88</v>
      </c>
      <c r="CG34" s="537">
        <f t="shared" si="33"/>
        <v>163567.057785351</v>
      </c>
      <c r="CH34" s="437">
        <f t="shared" si="34"/>
        <v>27.32</v>
      </c>
      <c r="CI34" s="438">
        <f t="shared" si="11"/>
        <v>594235.6407840146</v>
      </c>
      <c r="CJ34" s="540">
        <f t="shared" si="35"/>
        <v>1.7751332063851365E-3</v>
      </c>
      <c r="CK34" s="437">
        <f t="shared" si="12"/>
        <v>65011.41</v>
      </c>
      <c r="CL34" s="543">
        <f t="shared" si="13"/>
        <v>2.99</v>
      </c>
      <c r="CM34" s="466">
        <f t="shared" si="14"/>
        <v>-9.9999999999949019E-3</v>
      </c>
      <c r="CN34" s="465">
        <f t="shared" si="15"/>
        <v>757894.11</v>
      </c>
      <c r="CO34" s="466">
        <f t="shared" si="36"/>
        <v>659247.05078401463</v>
      </c>
      <c r="CP34" s="466">
        <f t="shared" si="16"/>
        <v>-4.5300000000000011</v>
      </c>
      <c r="CQ34" s="469">
        <f t="shared" si="17"/>
        <v>-98543.637149827802</v>
      </c>
      <c r="CR34" s="469">
        <f t="shared" si="37"/>
        <v>-98647.059215985355</v>
      </c>
      <c r="CS34" s="467">
        <f t="shared" si="38"/>
        <v>103.42206615755276</v>
      </c>
      <c r="CT34" s="468">
        <f t="shared" si="18"/>
        <v>0.21581782418833023</v>
      </c>
    </row>
    <row r="35" spans="1:98"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+INDEX('For AA'!AD:AD,MATCH(A35,'For AA'!A:A,0))</f>
        <v>47311.260857189824</v>
      </c>
      <c r="AN35" s="434">
        <f t="shared" si="19"/>
        <v>408541.93548387097</v>
      </c>
      <c r="AO35" s="435">
        <f t="shared" si="20"/>
        <v>108516.3548387097</v>
      </c>
      <c r="AP35" s="436">
        <f t="shared" si="21"/>
        <v>201530.37634408605</v>
      </c>
      <c r="AQ35" s="437">
        <f t="shared" si="4"/>
        <v>4.3099999999999996</v>
      </c>
      <c r="AR35" s="438">
        <f t="shared" si="5"/>
        <v>1.1499999999999999</v>
      </c>
      <c r="AS35" s="438">
        <f t="shared" si="6"/>
        <v>2.13</v>
      </c>
      <c r="AT35" s="443">
        <f t="shared" si="22"/>
        <v>7.589999999999999</v>
      </c>
      <c r="AU35" s="437">
        <f t="shared" si="23"/>
        <v>4.01</v>
      </c>
      <c r="AV35" s="438">
        <f t="shared" si="24"/>
        <v>1.06</v>
      </c>
      <c r="AW35" s="438">
        <f t="shared" si="25"/>
        <v>1.98</v>
      </c>
      <c r="AX35" s="444">
        <f t="shared" si="26"/>
        <v>7.0500000000000007</v>
      </c>
      <c r="AY35" s="441">
        <f t="shared" si="27"/>
        <v>4.01</v>
      </c>
      <c r="AZ35" s="70">
        <f t="shared" si="28"/>
        <v>4</v>
      </c>
      <c r="BA35" s="438">
        <f t="shared" si="7"/>
        <v>0.27</v>
      </c>
      <c r="BB35" s="442">
        <f t="shared" si="8"/>
        <v>0.5</v>
      </c>
      <c r="BC35" s="563">
        <v>0</v>
      </c>
      <c r="BD35" s="563">
        <v>0</v>
      </c>
      <c r="BE35" s="570">
        <v>0</v>
      </c>
      <c r="BF35" s="571">
        <v>0</v>
      </c>
      <c r="BG35" s="572">
        <v>0</v>
      </c>
      <c r="BH35" s="573">
        <v>0</v>
      </c>
      <c r="BI35" s="571">
        <v>7.09</v>
      </c>
      <c r="BJ35" s="572">
        <v>671911.13315630308</v>
      </c>
      <c r="BK35" s="574">
        <v>2.0057925198372351E-3</v>
      </c>
      <c r="BL35" s="571">
        <v>71702.240000000005</v>
      </c>
      <c r="BM35" s="594">
        <v>0.76</v>
      </c>
      <c r="BN35" s="441">
        <f t="shared" si="29"/>
        <v>4.01</v>
      </c>
      <c r="BO35" s="70">
        <v>4</v>
      </c>
      <c r="BP35" s="438">
        <f t="shared" si="9"/>
        <v>0.27</v>
      </c>
      <c r="BQ35" s="442">
        <f t="shared" si="10"/>
        <v>0.5</v>
      </c>
      <c r="BR35" s="438">
        <f>+INDEX('For AA'!AE:AE,MATCH(A35,'For AA'!A:A,0))</f>
        <v>4.01</v>
      </c>
      <c r="BS35" s="70">
        <v>4</v>
      </c>
      <c r="BT35" s="438">
        <f>+ROUND(INDEX('For AA'!AF:AF,MATCH(A35,'For AA'!A:A,0))/BS35,$BP$2)</f>
        <v>0.27</v>
      </c>
      <c r="BU35" s="442">
        <f>+ROUND(INDEX('For AA'!AG:AG,MATCH(A35,'For AA'!A:A,0))/BS35,$BP$2)</f>
        <v>0.5</v>
      </c>
      <c r="BV35" s="438">
        <f>++INDEX('For AA'!AE:AE,MATCH(A35,'For AA'!A:A,0))</f>
        <v>4.01</v>
      </c>
      <c r="BW35" s="70">
        <v>4</v>
      </c>
      <c r="BX35" s="438">
        <f>++ROUND(INDEX('For AA'!AF:AF,MATCH(A35,'For AA'!A:A,0))/BS35,$BP$2)</f>
        <v>0.27</v>
      </c>
      <c r="BY35" s="442">
        <f>++ROUND(INDEX('For AA'!AG:AG,MATCH(A35,'For AA'!A:A,0))/BS35,$BP$2)</f>
        <v>0.5</v>
      </c>
      <c r="BZ35" s="93">
        <f>++INDEX(FY2018_ALL_Targets!DY:DY,MATCH('Final Comp Values'!C35,FY2018_ALL_Targets!B:B,0))</f>
        <v>0</v>
      </c>
      <c r="CA35" s="93">
        <f>+INDEX(FY2018_ALL_Targets!DV:DV,MATCH('Final Comp Values'!C35,FY2018_ALL_Targets!B:B,0))</f>
        <v>0</v>
      </c>
      <c r="CB35" s="93">
        <f>++INDEX(FY2018_ALL_Targets!DW:DW,MATCH('Final Comp Values'!C35,FY2018_ALL_Targets!B:B,0))</f>
        <v>0</v>
      </c>
      <c r="CC35" s="533">
        <f>++INDEX(FY2018_ALL_Targets!DX:DX,MATCH('Final Comp Values'!$C35,FY2018_ALL_Targets!$B:$B,0))</f>
        <v>0</v>
      </c>
      <c r="CD35" s="437">
        <f t="shared" si="30"/>
        <v>0</v>
      </c>
      <c r="CE35" s="437">
        <f t="shared" si="31"/>
        <v>0</v>
      </c>
      <c r="CF35" s="438">
        <f t="shared" si="32"/>
        <v>0</v>
      </c>
      <c r="CG35" s="537">
        <f t="shared" si="33"/>
        <v>0</v>
      </c>
      <c r="CH35" s="437">
        <f t="shared" si="34"/>
        <v>7.0500000000000007</v>
      </c>
      <c r="CI35" s="438">
        <f t="shared" si="11"/>
        <v>668120.37923158496</v>
      </c>
      <c r="CJ35" s="540">
        <f t="shared" si="35"/>
        <v>1.9958457380170676E-3</v>
      </c>
      <c r="CK35" s="437">
        <f t="shared" si="12"/>
        <v>73094.649999999994</v>
      </c>
      <c r="CL35" s="543">
        <f t="shared" si="13"/>
        <v>0.77</v>
      </c>
      <c r="CM35" s="466">
        <f t="shared" si="14"/>
        <v>-3.9999999999999147E-2</v>
      </c>
      <c r="CN35" s="465">
        <f t="shared" si="15"/>
        <v>668287.46</v>
      </c>
      <c r="CO35" s="466">
        <f t="shared" si="36"/>
        <v>741215.02923158498</v>
      </c>
      <c r="CP35" s="466">
        <f t="shared" si="16"/>
        <v>0.76999999999999957</v>
      </c>
      <c r="CQ35" s="469">
        <f t="shared" si="17"/>
        <v>72990.261588652429</v>
      </c>
      <c r="CR35" s="469">
        <f t="shared" si="37"/>
        <v>72927.569231585017</v>
      </c>
      <c r="CS35" s="467">
        <f t="shared" si="38"/>
        <v>62.692357067411649</v>
      </c>
      <c r="CT35" s="468">
        <f t="shared" si="18"/>
        <v>0</v>
      </c>
    </row>
    <row r="36" spans="1:98"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+INDEX('For AA'!AD:AD,MATCH(A36,'For AA'!A:A,0))</f>
        <v>28857.066402483964</v>
      </c>
      <c r="AN36" s="434">
        <f t="shared" si="19"/>
        <v>395161.29032258067</v>
      </c>
      <c r="AO36" s="435">
        <f t="shared" si="20"/>
        <v>104962.20430107528</v>
      </c>
      <c r="AP36" s="436">
        <f t="shared" si="21"/>
        <v>194929.8172043011</v>
      </c>
      <c r="AQ36" s="437">
        <f t="shared" si="4"/>
        <v>6.8</v>
      </c>
      <c r="AR36" s="438">
        <f t="shared" si="5"/>
        <v>1.81</v>
      </c>
      <c r="AS36" s="438">
        <f t="shared" si="6"/>
        <v>3.35</v>
      </c>
      <c r="AT36" s="443">
        <f t="shared" si="22"/>
        <v>11.959999999999999</v>
      </c>
      <c r="AU36" s="437">
        <f t="shared" si="23"/>
        <v>6.32</v>
      </c>
      <c r="AV36" s="438">
        <f t="shared" si="24"/>
        <v>1.68</v>
      </c>
      <c r="AW36" s="438">
        <f t="shared" si="25"/>
        <v>3.12</v>
      </c>
      <c r="AX36" s="444">
        <f t="shared" si="26"/>
        <v>11.120000000000001</v>
      </c>
      <c r="AY36" s="441">
        <f t="shared" si="27"/>
        <v>6.32</v>
      </c>
      <c r="AZ36" s="70">
        <f t="shared" si="28"/>
        <v>4</v>
      </c>
      <c r="BA36" s="438">
        <f t="shared" si="7"/>
        <v>0.42</v>
      </c>
      <c r="BB36" s="442">
        <f t="shared" si="8"/>
        <v>0.78</v>
      </c>
      <c r="BC36" s="563">
        <v>1</v>
      </c>
      <c r="BD36" s="563">
        <v>1</v>
      </c>
      <c r="BE36" s="570">
        <v>0</v>
      </c>
      <c r="BF36" s="571">
        <v>0.42</v>
      </c>
      <c r="BG36" s="572">
        <v>0.78</v>
      </c>
      <c r="BH36" s="573">
        <v>69761.119049495712</v>
      </c>
      <c r="BI36" s="571">
        <v>9.92</v>
      </c>
      <c r="BJ36" s="572">
        <v>576691.91747583123</v>
      </c>
      <c r="BK36" s="574">
        <v>1.72154363463201E-3</v>
      </c>
      <c r="BL36" s="571">
        <v>61541.03</v>
      </c>
      <c r="BM36" s="594">
        <v>1.06</v>
      </c>
      <c r="BN36" s="441">
        <f t="shared" si="29"/>
        <v>6.32</v>
      </c>
      <c r="BO36" s="70">
        <v>4</v>
      </c>
      <c r="BP36" s="438">
        <f t="shared" si="9"/>
        <v>0.42</v>
      </c>
      <c r="BQ36" s="442">
        <f t="shared" si="10"/>
        <v>0.78</v>
      </c>
      <c r="BR36" s="438">
        <f>+INDEX('For AA'!AE:AE,MATCH(A36,'For AA'!A:A,0))</f>
        <v>6.35</v>
      </c>
      <c r="BS36" s="70">
        <v>4</v>
      </c>
      <c r="BT36" s="438">
        <f>+ROUND(INDEX('For AA'!AF:AF,MATCH(A36,'For AA'!A:A,0))/BS36,$BP$2)</f>
        <v>0.42</v>
      </c>
      <c r="BU36" s="442">
        <f>+ROUND(INDEX('For AA'!AG:AG,MATCH(A36,'For AA'!A:A,0))/BS36,$BP$2)</f>
        <v>0.79</v>
      </c>
      <c r="BV36" s="438">
        <f>++INDEX('For AA'!AE:AE,MATCH(A36,'For AA'!A:A,0))</f>
        <v>6.35</v>
      </c>
      <c r="BW36" s="70">
        <v>4</v>
      </c>
      <c r="BX36" s="438">
        <f>++ROUND(INDEX('For AA'!AF:AF,MATCH(A36,'For AA'!A:A,0))/BS36,$BP$2)</f>
        <v>0.42</v>
      </c>
      <c r="BY36" s="442">
        <f>++ROUND(INDEX('For AA'!AG:AG,MATCH(A36,'For AA'!A:A,0))/BS36,$BP$2)</f>
        <v>0.79</v>
      </c>
      <c r="BZ36" s="93">
        <f>++INDEX(FY2018_ALL_Targets!DY:DY,MATCH('Final Comp Values'!C36,FY2018_ALL_Targets!B:B,0))</f>
        <v>0</v>
      </c>
      <c r="CA36" s="93">
        <f>+INDEX(FY2018_ALL_Targets!DV:DV,MATCH('Final Comp Values'!C36,FY2018_ALL_Targets!B:B,0))</f>
        <v>0</v>
      </c>
      <c r="CB36" s="93">
        <f>++INDEX(FY2018_ALL_Targets!DW:DW,MATCH('Final Comp Values'!C36,FY2018_ALL_Targets!B:B,0))</f>
        <v>0</v>
      </c>
      <c r="CC36" s="533">
        <f>++INDEX(FY2018_ALL_Targets!DX:DX,MATCH('Final Comp Values'!$C36,FY2018_ALL_Targets!$B:$B,0))</f>
        <v>0</v>
      </c>
      <c r="CD36" s="437">
        <f t="shared" si="30"/>
        <v>0</v>
      </c>
      <c r="CE36" s="437">
        <f t="shared" si="31"/>
        <v>0</v>
      </c>
      <c r="CF36" s="438">
        <f t="shared" si="32"/>
        <v>0</v>
      </c>
      <c r="CG36" s="537">
        <f t="shared" si="33"/>
        <v>0</v>
      </c>
      <c r="CH36" s="437">
        <f t="shared" si="34"/>
        <v>11.120000000000001</v>
      </c>
      <c r="CI36" s="438">
        <f t="shared" si="11"/>
        <v>646453.03652532701</v>
      </c>
      <c r="CJ36" s="540">
        <f t="shared" si="35"/>
        <v>1.9311198668437075E-3</v>
      </c>
      <c r="CK36" s="437">
        <f t="shared" si="12"/>
        <v>70724.17</v>
      </c>
      <c r="CL36" s="543">
        <f t="shared" si="13"/>
        <v>1.22</v>
      </c>
      <c r="CM36" s="466">
        <f t="shared" si="14"/>
        <v>0</v>
      </c>
      <c r="CN36" s="465">
        <f t="shared" si="15"/>
        <v>646399.57999999996</v>
      </c>
      <c r="CO36" s="466">
        <f t="shared" si="36"/>
        <v>717177.20652532706</v>
      </c>
      <c r="CP36" s="466">
        <f t="shared" si="16"/>
        <v>1.2200000000000006</v>
      </c>
      <c r="CQ36" s="469">
        <f t="shared" si="17"/>
        <v>70917.939532374134</v>
      </c>
      <c r="CR36" s="469">
        <f t="shared" si="37"/>
        <v>70777.626525327098</v>
      </c>
      <c r="CS36" s="467">
        <f t="shared" si="38"/>
        <v>140.31300704703608</v>
      </c>
      <c r="CT36" s="468">
        <f t="shared" si="18"/>
        <v>0</v>
      </c>
    </row>
    <row r="37" spans="1:98"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+INDEX('For AA'!AD:AD,MATCH(A37,'For AA'!A:A,0))</f>
        <v>12694.558936844121</v>
      </c>
      <c r="AN37" s="434">
        <f t="shared" si="19"/>
        <v>1067387.0967741937</v>
      </c>
      <c r="AO37" s="435">
        <f t="shared" si="20"/>
        <v>283518.29032258067</v>
      </c>
      <c r="AP37" s="436">
        <f t="shared" si="21"/>
        <v>526533.96774193551</v>
      </c>
      <c r="AQ37" s="437">
        <f t="shared" si="4"/>
        <v>41.73</v>
      </c>
      <c r="AR37" s="438">
        <f t="shared" si="5"/>
        <v>11.08</v>
      </c>
      <c r="AS37" s="438">
        <f t="shared" si="6"/>
        <v>20.58</v>
      </c>
      <c r="AT37" s="443">
        <f t="shared" si="22"/>
        <v>73.389999999999986</v>
      </c>
      <c r="AU37" s="437">
        <f t="shared" si="23"/>
        <v>38.81</v>
      </c>
      <c r="AV37" s="438">
        <f t="shared" si="24"/>
        <v>10.31</v>
      </c>
      <c r="AW37" s="438">
        <f t="shared" si="25"/>
        <v>19.14</v>
      </c>
      <c r="AX37" s="444">
        <f t="shared" si="26"/>
        <v>68.260000000000005</v>
      </c>
      <c r="AY37" s="441">
        <f t="shared" si="27"/>
        <v>38.81</v>
      </c>
      <c r="AZ37" s="70">
        <f t="shared" si="28"/>
        <v>4</v>
      </c>
      <c r="BA37" s="438">
        <f t="shared" si="7"/>
        <v>2.58</v>
      </c>
      <c r="BB37" s="442">
        <f t="shared" si="8"/>
        <v>4.79</v>
      </c>
      <c r="BC37" s="563">
        <v>0</v>
      </c>
      <c r="BD37" s="563">
        <v>0</v>
      </c>
      <c r="BE37" s="570">
        <v>0</v>
      </c>
      <c r="BF37" s="571">
        <v>0</v>
      </c>
      <c r="BG37" s="572">
        <v>0</v>
      </c>
      <c r="BH37" s="573">
        <v>0</v>
      </c>
      <c r="BI37" s="571">
        <v>68.290000000000006</v>
      </c>
      <c r="BJ37" s="572">
        <v>1746847.7728169144</v>
      </c>
      <c r="BK37" s="574">
        <v>5.2146988241604676E-3</v>
      </c>
      <c r="BL37" s="571">
        <v>186412.9</v>
      </c>
      <c r="BM37" s="594">
        <v>7.29</v>
      </c>
      <c r="BN37" s="441">
        <f t="shared" si="29"/>
        <v>38.81</v>
      </c>
      <c r="BO37" s="70">
        <v>4</v>
      </c>
      <c r="BP37" s="438">
        <f t="shared" si="9"/>
        <v>2.58</v>
      </c>
      <c r="BQ37" s="442">
        <f t="shared" si="10"/>
        <v>4.79</v>
      </c>
      <c r="BR37" s="438">
        <f>+INDEX('For AA'!AE:AE,MATCH(A37,'For AA'!A:A,0))</f>
        <v>39.01</v>
      </c>
      <c r="BS37" s="70">
        <v>4</v>
      </c>
      <c r="BT37" s="438">
        <f>+ROUND(INDEX('For AA'!AF:AF,MATCH(A37,'For AA'!A:A,0))/BS37,$BP$2)</f>
        <v>2.6</v>
      </c>
      <c r="BU37" s="442">
        <f>+ROUND(INDEX('For AA'!AG:AG,MATCH(A37,'For AA'!A:A,0))/BS37,$BP$2)</f>
        <v>4.82</v>
      </c>
      <c r="BV37" s="438">
        <f>++INDEX('For AA'!AE:AE,MATCH(A37,'For AA'!A:A,0))</f>
        <v>39.01</v>
      </c>
      <c r="BW37" s="70">
        <v>4</v>
      </c>
      <c r="BX37" s="438">
        <f>++ROUND(INDEX('For AA'!AF:AF,MATCH(A37,'For AA'!A:A,0))/BS37,$BP$2)</f>
        <v>2.6</v>
      </c>
      <c r="BY37" s="442">
        <f>++ROUND(INDEX('For AA'!AG:AG,MATCH(A37,'For AA'!A:A,0))/BS37,$BP$2)</f>
        <v>4.82</v>
      </c>
      <c r="BZ37" s="93">
        <f>++INDEX(FY2018_ALL_Targets!DY:DY,MATCH('Final Comp Values'!C37,FY2018_ALL_Targets!B:B,0))</f>
        <v>0</v>
      </c>
      <c r="CA37" s="93">
        <f>+INDEX(FY2018_ALL_Targets!DV:DV,MATCH('Final Comp Values'!C37,FY2018_ALL_Targets!B:B,0))</f>
        <v>2</v>
      </c>
      <c r="CB37" s="93">
        <f>++INDEX(FY2018_ALL_Targets!DW:DW,MATCH('Final Comp Values'!C37,FY2018_ALL_Targets!B:B,0))</f>
        <v>2</v>
      </c>
      <c r="CC37" s="533">
        <f>++INDEX(FY2018_ALL_Targets!DX:DX,MATCH('Final Comp Values'!$C37,FY2018_ALL_Targets!$B:$B,0))</f>
        <v>0</v>
      </c>
      <c r="CD37" s="437">
        <f t="shared" si="30"/>
        <v>0</v>
      </c>
      <c r="CE37" s="437">
        <f t="shared" si="31"/>
        <v>5.16</v>
      </c>
      <c r="CF37" s="438">
        <f t="shared" si="32"/>
        <v>9.58</v>
      </c>
      <c r="CG37" s="537">
        <f t="shared" si="33"/>
        <v>377046.94935307244</v>
      </c>
      <c r="CH37" s="437">
        <f t="shared" si="34"/>
        <v>53.52</v>
      </c>
      <c r="CI37" s="438">
        <f t="shared" si="11"/>
        <v>1369033.4280445345</v>
      </c>
      <c r="CJ37" s="540">
        <f t="shared" si="35"/>
        <v>4.0896515321207985E-3</v>
      </c>
      <c r="CK37" s="437">
        <f t="shared" si="12"/>
        <v>149776.93</v>
      </c>
      <c r="CL37" s="543">
        <f t="shared" si="13"/>
        <v>5.86</v>
      </c>
      <c r="CM37" s="466">
        <f t="shared" ref="CM37:CM68" si="39">+CE37+CF37+CH37-AY37-BA37-BB37-BA37-BB37-BA37-BB37-BA37-BB37</f>
        <v>-2.9999999999992255E-2</v>
      </c>
      <c r="CN37" s="465">
        <f t="shared" si="15"/>
        <v>1746018.6</v>
      </c>
      <c r="CO37" s="466">
        <f t="shared" si="36"/>
        <v>1518810.3580445345</v>
      </c>
      <c r="CP37" s="466">
        <f t="shared" si="16"/>
        <v>-8.8800000000000026</v>
      </c>
      <c r="CQ37" s="469">
        <f t="shared" si="17"/>
        <v>-227141.00744213309</v>
      </c>
      <c r="CR37" s="469">
        <f t="shared" si="37"/>
        <v>-227208.24195546564</v>
      </c>
      <c r="CS37" s="467">
        <f t="shared" si="38"/>
        <v>67.234513332543429</v>
      </c>
      <c r="CT37" s="468">
        <f t="shared" si="18"/>
        <v>0.21594669687543558</v>
      </c>
    </row>
    <row r="38" spans="1:98"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+INDEX('For AA'!AD:AD,MATCH(A38,'For AA'!A:A,0))</f>
        <v>28857.066402483964</v>
      </c>
      <c r="AN38" s="434">
        <f t="shared" si="19"/>
        <v>274655.91397849465</v>
      </c>
      <c r="AO38" s="435">
        <f t="shared" si="20"/>
        <v>72953.989247311838</v>
      </c>
      <c r="AP38" s="436">
        <f t="shared" si="21"/>
        <v>135485.97849462368</v>
      </c>
      <c r="AQ38" s="437">
        <f t="shared" si="4"/>
        <v>4.72</v>
      </c>
      <c r="AR38" s="438">
        <f t="shared" si="5"/>
        <v>1.25</v>
      </c>
      <c r="AS38" s="438">
        <f t="shared" si="6"/>
        <v>2.33</v>
      </c>
      <c r="AT38" s="443">
        <f t="shared" si="22"/>
        <v>8.3000000000000007</v>
      </c>
      <c r="AU38" s="437">
        <f t="shared" si="23"/>
        <v>4.3899999999999997</v>
      </c>
      <c r="AV38" s="438">
        <f t="shared" si="24"/>
        <v>1.17</v>
      </c>
      <c r="AW38" s="438">
        <f t="shared" si="25"/>
        <v>2.17</v>
      </c>
      <c r="AX38" s="444">
        <f t="shared" si="26"/>
        <v>7.7299999999999995</v>
      </c>
      <c r="AY38" s="441">
        <f t="shared" si="27"/>
        <v>4.3899999999999997</v>
      </c>
      <c r="AZ38" s="70">
        <f t="shared" si="28"/>
        <v>4</v>
      </c>
      <c r="BA38" s="438">
        <f t="shared" si="7"/>
        <v>0.28999999999999998</v>
      </c>
      <c r="BB38" s="442">
        <f t="shared" si="8"/>
        <v>0.54</v>
      </c>
      <c r="BC38" s="563">
        <v>1</v>
      </c>
      <c r="BD38" s="563">
        <v>1</v>
      </c>
      <c r="BE38" s="570">
        <v>0</v>
      </c>
      <c r="BF38" s="571">
        <v>0.28999999999999998</v>
      </c>
      <c r="BG38" s="572">
        <v>0.54</v>
      </c>
      <c r="BH38" s="573">
        <v>48251.440675901213</v>
      </c>
      <c r="BI38" s="571">
        <v>6.88</v>
      </c>
      <c r="BJ38" s="572">
        <v>399963.74921710877</v>
      </c>
      <c r="BK38" s="574">
        <v>1.1939738111157489E-3</v>
      </c>
      <c r="BL38" s="571">
        <v>42681.68</v>
      </c>
      <c r="BM38" s="594">
        <v>0.73</v>
      </c>
      <c r="BN38" s="441">
        <f t="shared" si="29"/>
        <v>4.3899999999999997</v>
      </c>
      <c r="BO38" s="70">
        <v>4</v>
      </c>
      <c r="BP38" s="438">
        <f t="shared" si="9"/>
        <v>0.28999999999999998</v>
      </c>
      <c r="BQ38" s="442">
        <f t="shared" si="10"/>
        <v>0.54</v>
      </c>
      <c r="BR38" s="438">
        <f>+INDEX('For AA'!AE:AE,MATCH(A38,'For AA'!A:A,0))</f>
        <v>4.42</v>
      </c>
      <c r="BS38" s="70">
        <v>4</v>
      </c>
      <c r="BT38" s="438">
        <f>+ROUND(INDEX('For AA'!AF:AF,MATCH(A38,'For AA'!A:A,0))/BS38,$BP$2)</f>
        <v>0.28999999999999998</v>
      </c>
      <c r="BU38" s="442">
        <f>+ROUND(INDEX('For AA'!AG:AG,MATCH(A38,'For AA'!A:A,0))/BS38,$BP$2)</f>
        <v>0.55000000000000004</v>
      </c>
      <c r="BV38" s="438">
        <f>++INDEX('For AA'!AE:AE,MATCH(A38,'For AA'!A:A,0))</f>
        <v>4.42</v>
      </c>
      <c r="BW38" s="70">
        <v>4</v>
      </c>
      <c r="BX38" s="438">
        <f>++ROUND(INDEX('For AA'!AF:AF,MATCH(A38,'For AA'!A:A,0))/BS38,$BP$2)</f>
        <v>0.28999999999999998</v>
      </c>
      <c r="BY38" s="442">
        <f>++ROUND(INDEX('For AA'!AG:AG,MATCH(A38,'For AA'!A:A,0))/BS38,$BP$2)</f>
        <v>0.55000000000000004</v>
      </c>
      <c r="BZ38" s="93">
        <f>++INDEX(FY2018_ALL_Targets!DY:DY,MATCH('Final Comp Values'!C38,FY2018_ALL_Targets!B:B,0))</f>
        <v>0</v>
      </c>
      <c r="CA38" s="93">
        <f>+INDEX(FY2018_ALL_Targets!DV:DV,MATCH('Final Comp Values'!C38,FY2018_ALL_Targets!B:B,0))</f>
        <v>1</v>
      </c>
      <c r="CB38" s="93">
        <f>++INDEX(FY2018_ALL_Targets!DW:DW,MATCH('Final Comp Values'!C38,FY2018_ALL_Targets!B:B,0))</f>
        <v>1</v>
      </c>
      <c r="CC38" s="533">
        <f>++INDEX(FY2018_ALL_Targets!DX:DX,MATCH('Final Comp Values'!$C38,FY2018_ALL_Targets!$B:$B,0))</f>
        <v>0</v>
      </c>
      <c r="CD38" s="437">
        <f t="shared" si="30"/>
        <v>0</v>
      </c>
      <c r="CE38" s="437">
        <f t="shared" si="31"/>
        <v>0.28999999999999998</v>
      </c>
      <c r="CF38" s="438">
        <f t="shared" si="32"/>
        <v>0.54</v>
      </c>
      <c r="CG38" s="537">
        <f t="shared" si="33"/>
        <v>48251.440675901213</v>
      </c>
      <c r="CH38" s="437">
        <f t="shared" si="34"/>
        <v>6.8999999999999995</v>
      </c>
      <c r="CI38" s="438">
        <f t="shared" si="11"/>
        <v>401126.43453460035</v>
      </c>
      <c r="CJ38" s="540">
        <f t="shared" si="35"/>
        <v>1.1982668238508616E-3</v>
      </c>
      <c r="CK38" s="437">
        <f t="shared" si="12"/>
        <v>43884.6</v>
      </c>
      <c r="CL38" s="543">
        <f t="shared" si="13"/>
        <v>0.75</v>
      </c>
      <c r="CM38" s="466">
        <f t="shared" si="39"/>
        <v>1.9999999999999574E-2</v>
      </c>
      <c r="CN38" s="465">
        <f t="shared" si="15"/>
        <v>449279.17000000004</v>
      </c>
      <c r="CO38" s="466">
        <f t="shared" si="36"/>
        <v>445011.03453460033</v>
      </c>
      <c r="CP38" s="466">
        <f t="shared" si="16"/>
        <v>-8.0000000000000071E-2</v>
      </c>
      <c r="CQ38" s="469">
        <f t="shared" si="17"/>
        <v>-4649.7197412677924</v>
      </c>
      <c r="CR38" s="469">
        <f t="shared" si="37"/>
        <v>-4268.1354653997114</v>
      </c>
      <c r="CS38" s="467">
        <f t="shared" si="38"/>
        <v>-381.58427586808102</v>
      </c>
      <c r="CT38" s="468">
        <f t="shared" si="18"/>
        <v>0.10739745774526162</v>
      </c>
    </row>
    <row r="39" spans="1:98"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+INDEX('For AA'!AD:AD,MATCH(A39,'For AA'!A:A,0))</f>
        <v>28857.066402483964</v>
      </c>
      <c r="AN39" s="434">
        <f t="shared" si="19"/>
        <v>593436.55913978501</v>
      </c>
      <c r="AO39" s="435">
        <f t="shared" si="20"/>
        <v>157627.62365591398</v>
      </c>
      <c r="AP39" s="436">
        <f t="shared" si="21"/>
        <v>292737.02150537638</v>
      </c>
      <c r="AQ39" s="437">
        <f t="shared" si="4"/>
        <v>10.210000000000001</v>
      </c>
      <c r="AR39" s="438">
        <f t="shared" si="5"/>
        <v>2.71</v>
      </c>
      <c r="AS39" s="438">
        <f t="shared" si="6"/>
        <v>5.04</v>
      </c>
      <c r="AT39" s="443">
        <f t="shared" si="22"/>
        <v>17.96</v>
      </c>
      <c r="AU39" s="437">
        <f t="shared" si="23"/>
        <v>9.49</v>
      </c>
      <c r="AV39" s="438">
        <f t="shared" si="24"/>
        <v>2.52</v>
      </c>
      <c r="AW39" s="438">
        <f t="shared" si="25"/>
        <v>4.68</v>
      </c>
      <c r="AX39" s="444">
        <f t="shared" si="26"/>
        <v>16.689999999999998</v>
      </c>
      <c r="AY39" s="441">
        <f t="shared" si="27"/>
        <v>9.49</v>
      </c>
      <c r="AZ39" s="70">
        <f t="shared" si="28"/>
        <v>4</v>
      </c>
      <c r="BA39" s="438">
        <f t="shared" si="7"/>
        <v>0.63</v>
      </c>
      <c r="BB39" s="442">
        <f t="shared" si="8"/>
        <v>1.17</v>
      </c>
      <c r="BC39" s="563">
        <v>0</v>
      </c>
      <c r="BD39" s="563">
        <v>0</v>
      </c>
      <c r="BE39" s="570">
        <v>0</v>
      </c>
      <c r="BF39" s="571">
        <v>0</v>
      </c>
      <c r="BG39" s="572">
        <v>0</v>
      </c>
      <c r="BH39" s="573">
        <v>0</v>
      </c>
      <c r="BI39" s="571">
        <v>16.689999999999998</v>
      </c>
      <c r="BJ39" s="572">
        <v>970260.89744673623</v>
      </c>
      <c r="BK39" s="574">
        <v>2.896427748186315E-3</v>
      </c>
      <c r="BL39" s="571">
        <v>103540.3</v>
      </c>
      <c r="BM39" s="594">
        <v>1.78</v>
      </c>
      <c r="BN39" s="441">
        <f t="shared" si="29"/>
        <v>9.49</v>
      </c>
      <c r="BO39" s="70">
        <v>4</v>
      </c>
      <c r="BP39" s="438">
        <f t="shared" si="9"/>
        <v>0.63</v>
      </c>
      <c r="BQ39" s="442">
        <f t="shared" si="10"/>
        <v>1.17</v>
      </c>
      <c r="BR39" s="438">
        <f>+INDEX('For AA'!AE:AE,MATCH(A39,'For AA'!A:A,0))</f>
        <v>9.5399999999999991</v>
      </c>
      <c r="BS39" s="70">
        <v>4</v>
      </c>
      <c r="BT39" s="438">
        <f>+ROUND(INDEX('For AA'!AF:AF,MATCH(A39,'For AA'!A:A,0))/BS39,$BP$2)</f>
        <v>0.64</v>
      </c>
      <c r="BU39" s="442">
        <f>+ROUND(INDEX('For AA'!AG:AG,MATCH(A39,'For AA'!A:A,0))/BS39,$BP$2)</f>
        <v>1.18</v>
      </c>
      <c r="BV39" s="438">
        <f>++INDEX('For AA'!AE:AE,MATCH(A39,'For AA'!A:A,0))</f>
        <v>9.5399999999999991</v>
      </c>
      <c r="BW39" s="70">
        <v>4</v>
      </c>
      <c r="BX39" s="438">
        <f>++ROUND(INDEX('For AA'!AF:AF,MATCH(A39,'For AA'!A:A,0))/BS39,$BP$2)</f>
        <v>0.64</v>
      </c>
      <c r="BY39" s="442">
        <f>++ROUND(INDEX('For AA'!AG:AG,MATCH(A39,'For AA'!A:A,0))/BS39,$BP$2)</f>
        <v>1.18</v>
      </c>
      <c r="BZ39" s="93">
        <f>++INDEX(FY2018_ALL_Targets!DY:DY,MATCH('Final Comp Values'!C39,FY2018_ALL_Targets!B:B,0))</f>
        <v>0</v>
      </c>
      <c r="CA39" s="93">
        <f>+INDEX(FY2018_ALL_Targets!DV:DV,MATCH('Final Comp Values'!C39,FY2018_ALL_Targets!B:B,0))</f>
        <v>0</v>
      </c>
      <c r="CB39" s="93">
        <f>++INDEX(FY2018_ALL_Targets!DW:DW,MATCH('Final Comp Values'!C39,FY2018_ALL_Targets!B:B,0))</f>
        <v>0</v>
      </c>
      <c r="CC39" s="533">
        <f>++INDEX(FY2018_ALL_Targets!DX:DX,MATCH('Final Comp Values'!$C39,FY2018_ALL_Targets!$B:$B,0))</f>
        <v>0</v>
      </c>
      <c r="CD39" s="437">
        <f t="shared" si="30"/>
        <v>0</v>
      </c>
      <c r="CE39" s="437">
        <f t="shared" si="31"/>
        <v>0</v>
      </c>
      <c r="CF39" s="438">
        <f t="shared" si="32"/>
        <v>0</v>
      </c>
      <c r="CG39" s="537">
        <f t="shared" si="33"/>
        <v>0</v>
      </c>
      <c r="CH39" s="437">
        <f t="shared" si="34"/>
        <v>16.689999999999998</v>
      </c>
      <c r="CI39" s="438">
        <f t="shared" si="11"/>
        <v>970260.89744673623</v>
      </c>
      <c r="CJ39" s="540">
        <f t="shared" si="35"/>
        <v>2.8984164188508525E-3</v>
      </c>
      <c r="CK39" s="437">
        <f t="shared" si="12"/>
        <v>106149.86</v>
      </c>
      <c r="CL39" s="543">
        <f t="shared" si="13"/>
        <v>1.83</v>
      </c>
      <c r="CM39" s="466">
        <f t="shared" si="39"/>
        <v>-1.7763568394002505E-15</v>
      </c>
      <c r="CN39" s="465">
        <f t="shared" si="15"/>
        <v>970735.11999999988</v>
      </c>
      <c r="CO39" s="466">
        <f t="shared" si="36"/>
        <v>1076410.7574467363</v>
      </c>
      <c r="CP39" s="466">
        <f t="shared" si="16"/>
        <v>1.8299999999999983</v>
      </c>
      <c r="CQ39" s="469">
        <f t="shared" si="17"/>
        <v>106437.70339125214</v>
      </c>
      <c r="CR39" s="469">
        <f t="shared" si="37"/>
        <v>105675.63744673645</v>
      </c>
      <c r="CS39" s="467">
        <f t="shared" si="38"/>
        <v>762.06594451569254</v>
      </c>
      <c r="CT39" s="468">
        <f t="shared" si="18"/>
        <v>0</v>
      </c>
    </row>
    <row r="40" spans="1:98"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+INDEX('For AA'!AD:AD,MATCH(A40,'For AA'!A:A,0))</f>
        <v>12694.558936844121</v>
      </c>
      <c r="AN40" s="434">
        <f t="shared" si="19"/>
        <v>779088.17204301083</v>
      </c>
      <c r="AO40" s="435">
        <f t="shared" si="20"/>
        <v>206940.60215053766</v>
      </c>
      <c r="AP40" s="436">
        <f t="shared" si="21"/>
        <v>384318.25806451612</v>
      </c>
      <c r="AQ40" s="437">
        <f t="shared" si="4"/>
        <v>30.46</v>
      </c>
      <c r="AR40" s="438">
        <f t="shared" si="5"/>
        <v>8.09</v>
      </c>
      <c r="AS40" s="438">
        <f t="shared" si="6"/>
        <v>15.02</v>
      </c>
      <c r="AT40" s="443">
        <f t="shared" si="22"/>
        <v>53.569999999999993</v>
      </c>
      <c r="AU40" s="437">
        <f t="shared" si="23"/>
        <v>28.33</v>
      </c>
      <c r="AV40" s="438">
        <f t="shared" si="24"/>
        <v>7.52</v>
      </c>
      <c r="AW40" s="438">
        <f t="shared" si="25"/>
        <v>13.97</v>
      </c>
      <c r="AX40" s="444">
        <f t="shared" si="26"/>
        <v>49.819999999999993</v>
      </c>
      <c r="AY40" s="441">
        <f t="shared" si="27"/>
        <v>28.33</v>
      </c>
      <c r="AZ40" s="70">
        <f t="shared" si="28"/>
        <v>4</v>
      </c>
      <c r="BA40" s="438">
        <f t="shared" si="7"/>
        <v>1.88</v>
      </c>
      <c r="BB40" s="442">
        <f t="shared" si="8"/>
        <v>3.49</v>
      </c>
      <c r="BC40" s="563">
        <v>1</v>
      </c>
      <c r="BD40" s="563">
        <v>1</v>
      </c>
      <c r="BE40" s="570">
        <v>0</v>
      </c>
      <c r="BF40" s="571">
        <v>1.88</v>
      </c>
      <c r="BG40" s="572">
        <v>3.49</v>
      </c>
      <c r="BH40" s="573">
        <v>137363.78005603794</v>
      </c>
      <c r="BI40" s="571">
        <v>44.44</v>
      </c>
      <c r="BJ40" s="572">
        <v>1136768.4144674721</v>
      </c>
      <c r="BK40" s="574">
        <v>3.3934868318302993E-3</v>
      </c>
      <c r="BL40" s="571">
        <v>121308.97</v>
      </c>
      <c r="BM40" s="594">
        <v>4.74</v>
      </c>
      <c r="BN40" s="441">
        <f t="shared" si="29"/>
        <v>28.33</v>
      </c>
      <c r="BO40" s="70">
        <v>4</v>
      </c>
      <c r="BP40" s="438">
        <f t="shared" si="9"/>
        <v>1.88</v>
      </c>
      <c r="BQ40" s="442">
        <f t="shared" si="10"/>
        <v>3.49</v>
      </c>
      <c r="BR40" s="438">
        <f>+INDEX('For AA'!AE:AE,MATCH(A40,'For AA'!A:A,0))</f>
        <v>28.48</v>
      </c>
      <c r="BS40" s="70">
        <v>4</v>
      </c>
      <c r="BT40" s="438">
        <f>+ROUND(INDEX('For AA'!AF:AF,MATCH(A40,'For AA'!A:A,0))/BS40,$BP$2)</f>
        <v>1.9</v>
      </c>
      <c r="BU40" s="442">
        <f>+ROUND(INDEX('For AA'!AG:AG,MATCH(A40,'For AA'!A:A,0))/BS40,$BP$2)</f>
        <v>3.52</v>
      </c>
      <c r="BV40" s="438">
        <f>++INDEX('For AA'!AE:AE,MATCH(A40,'For AA'!A:A,0))</f>
        <v>28.48</v>
      </c>
      <c r="BW40" s="70">
        <v>4</v>
      </c>
      <c r="BX40" s="438">
        <f>++ROUND(INDEX('For AA'!AF:AF,MATCH(A40,'For AA'!A:A,0))/BS40,$BP$2)</f>
        <v>1.9</v>
      </c>
      <c r="BY40" s="442">
        <f>++ROUND(INDEX('For AA'!AG:AG,MATCH(A40,'For AA'!A:A,0))/BS40,$BP$2)</f>
        <v>3.52</v>
      </c>
      <c r="BZ40" s="93">
        <f>++INDEX(FY2018_ALL_Targets!DY:DY,MATCH('Final Comp Values'!C40,FY2018_ALL_Targets!B:B,0))</f>
        <v>0</v>
      </c>
      <c r="CA40" s="93">
        <f>+INDEX(FY2018_ALL_Targets!DV:DV,MATCH('Final Comp Values'!C40,FY2018_ALL_Targets!B:B,0))</f>
        <v>2</v>
      </c>
      <c r="CB40" s="93">
        <f>++INDEX(FY2018_ALL_Targets!DW:DW,MATCH('Final Comp Values'!C40,FY2018_ALL_Targets!B:B,0))</f>
        <v>2</v>
      </c>
      <c r="CC40" s="533">
        <f>++INDEX(FY2018_ALL_Targets!DX:DX,MATCH('Final Comp Values'!$C40,FY2018_ALL_Targets!$B:$B,0))</f>
        <v>0</v>
      </c>
      <c r="CD40" s="437">
        <f t="shared" si="30"/>
        <v>0</v>
      </c>
      <c r="CE40" s="437">
        <f t="shared" si="31"/>
        <v>3.76</v>
      </c>
      <c r="CF40" s="438">
        <f t="shared" si="32"/>
        <v>6.98</v>
      </c>
      <c r="CG40" s="537">
        <f t="shared" si="33"/>
        <v>274727.56011207588</v>
      </c>
      <c r="CH40" s="437">
        <f t="shared" si="34"/>
        <v>39.08</v>
      </c>
      <c r="CI40" s="438">
        <f t="shared" si="11"/>
        <v>999660.43288453668</v>
      </c>
      <c r="CJ40" s="540">
        <f t="shared" si="35"/>
        <v>2.9862403190448576E-3</v>
      </c>
      <c r="CK40" s="437">
        <f t="shared" si="12"/>
        <v>109366.27</v>
      </c>
      <c r="CL40" s="543">
        <f t="shared" si="13"/>
        <v>4.28</v>
      </c>
      <c r="CM40" s="466">
        <f t="shared" si="39"/>
        <v>1.0000000000004228E-2</v>
      </c>
      <c r="CN40" s="465">
        <f t="shared" si="15"/>
        <v>1274422.74</v>
      </c>
      <c r="CO40" s="466">
        <f t="shared" si="36"/>
        <v>1109026.7028845367</v>
      </c>
      <c r="CP40" s="466">
        <f t="shared" si="16"/>
        <v>-6.4599999999999937</v>
      </c>
      <c r="CQ40" s="469">
        <f t="shared" si="17"/>
        <v>-165250.31915696492</v>
      </c>
      <c r="CR40" s="469">
        <f t="shared" si="37"/>
        <v>-165396.03711546329</v>
      </c>
      <c r="CS40" s="467">
        <f t="shared" si="38"/>
        <v>145.71795849836781</v>
      </c>
      <c r="CT40" s="468">
        <f t="shared" si="18"/>
        <v>0.2155701962066966</v>
      </c>
    </row>
    <row r="41" spans="1:98"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+INDEX('For AA'!AD:AD,MATCH(A41,'For AA'!A:A,0))</f>
        <v>28857.066402483964</v>
      </c>
      <c r="AN41" s="434">
        <f t="shared" si="19"/>
        <v>705692.47311827959</v>
      </c>
      <c r="AO41" s="435">
        <f t="shared" si="20"/>
        <v>187444.935483871</v>
      </c>
      <c r="AP41" s="436">
        <f t="shared" si="21"/>
        <v>348112.02150537638</v>
      </c>
      <c r="AQ41" s="437">
        <f t="shared" si="4"/>
        <v>12.14</v>
      </c>
      <c r="AR41" s="438">
        <f t="shared" si="5"/>
        <v>3.22</v>
      </c>
      <c r="AS41" s="438">
        <f t="shared" si="6"/>
        <v>5.99</v>
      </c>
      <c r="AT41" s="443">
        <f t="shared" si="22"/>
        <v>21.35</v>
      </c>
      <c r="AU41" s="437">
        <f t="shared" si="23"/>
        <v>11.29</v>
      </c>
      <c r="AV41" s="438">
        <f t="shared" si="24"/>
        <v>3</v>
      </c>
      <c r="AW41" s="438">
        <f t="shared" si="25"/>
        <v>5.57</v>
      </c>
      <c r="AX41" s="444">
        <f t="shared" si="26"/>
        <v>19.86</v>
      </c>
      <c r="AY41" s="441">
        <f t="shared" si="27"/>
        <v>11.29</v>
      </c>
      <c r="AZ41" s="70">
        <f t="shared" si="28"/>
        <v>4</v>
      </c>
      <c r="BA41" s="438">
        <f t="shared" si="7"/>
        <v>0.75</v>
      </c>
      <c r="BB41" s="442">
        <f t="shared" si="8"/>
        <v>1.39</v>
      </c>
      <c r="BC41" s="563">
        <v>0</v>
      </c>
      <c r="BD41" s="563">
        <v>0</v>
      </c>
      <c r="BE41" s="570">
        <v>0</v>
      </c>
      <c r="BF41" s="571">
        <v>0</v>
      </c>
      <c r="BG41" s="572">
        <v>0</v>
      </c>
      <c r="BH41" s="573">
        <v>0</v>
      </c>
      <c r="BI41" s="571">
        <v>19.849999999999998</v>
      </c>
      <c r="BJ41" s="572">
        <v>1153965.1776104083</v>
      </c>
      <c r="BK41" s="574">
        <v>3.44482269631506E-3</v>
      </c>
      <c r="BL41" s="571">
        <v>123144.1</v>
      </c>
      <c r="BM41" s="594">
        <v>2.12</v>
      </c>
      <c r="BN41" s="441">
        <f t="shared" si="29"/>
        <v>11.29</v>
      </c>
      <c r="BO41" s="70">
        <v>4</v>
      </c>
      <c r="BP41" s="438">
        <f t="shared" si="9"/>
        <v>0.75</v>
      </c>
      <c r="BQ41" s="442">
        <f t="shared" si="10"/>
        <v>1.39</v>
      </c>
      <c r="BR41" s="438">
        <f>+INDEX('For AA'!AE:AE,MATCH(A41,'For AA'!A:A,0))</f>
        <v>11.35</v>
      </c>
      <c r="BS41" s="70">
        <v>4</v>
      </c>
      <c r="BT41" s="438">
        <f>+ROUND(INDEX('For AA'!AF:AF,MATCH(A41,'For AA'!A:A,0))/BS41,$BP$2)</f>
        <v>0.76</v>
      </c>
      <c r="BU41" s="442">
        <f>+ROUND(INDEX('For AA'!AG:AG,MATCH(A41,'For AA'!A:A,0))/BS41,$BP$2)</f>
        <v>1.4</v>
      </c>
      <c r="BV41" s="438">
        <f>++INDEX('For AA'!AE:AE,MATCH(A41,'For AA'!A:A,0))</f>
        <v>11.35</v>
      </c>
      <c r="BW41" s="70">
        <v>4</v>
      </c>
      <c r="BX41" s="438">
        <f>++ROUND(INDEX('For AA'!AF:AF,MATCH(A41,'For AA'!A:A,0))/BS41,$BP$2)</f>
        <v>0.76</v>
      </c>
      <c r="BY41" s="442">
        <f>++ROUND(INDEX('For AA'!AG:AG,MATCH(A41,'For AA'!A:A,0))/BS41,$BP$2)</f>
        <v>1.4</v>
      </c>
      <c r="BZ41" s="93">
        <f>++INDEX(FY2018_ALL_Targets!DY:DY,MATCH('Final Comp Values'!C41,FY2018_ALL_Targets!B:B,0))</f>
        <v>0</v>
      </c>
      <c r="CA41" s="93">
        <f>+INDEX(FY2018_ALL_Targets!DV:DV,MATCH('Final Comp Values'!C41,FY2018_ALL_Targets!B:B,0))</f>
        <v>0</v>
      </c>
      <c r="CB41" s="93">
        <f>++INDEX(FY2018_ALL_Targets!DW:DW,MATCH('Final Comp Values'!C41,FY2018_ALL_Targets!B:B,0))</f>
        <v>0</v>
      </c>
      <c r="CC41" s="533">
        <f>++INDEX(FY2018_ALL_Targets!DX:DX,MATCH('Final Comp Values'!$C41,FY2018_ALL_Targets!$B:$B,0))</f>
        <v>0</v>
      </c>
      <c r="CD41" s="437">
        <f t="shared" si="30"/>
        <v>0</v>
      </c>
      <c r="CE41" s="437">
        <f t="shared" si="31"/>
        <v>0</v>
      </c>
      <c r="CF41" s="438">
        <f t="shared" si="32"/>
        <v>0</v>
      </c>
      <c r="CG41" s="537">
        <f t="shared" si="33"/>
        <v>0</v>
      </c>
      <c r="CH41" s="437">
        <f t="shared" si="34"/>
        <v>19.86</v>
      </c>
      <c r="CI41" s="438">
        <f t="shared" si="11"/>
        <v>1154546.5202691541</v>
      </c>
      <c r="CJ41" s="540">
        <f t="shared" si="35"/>
        <v>3.4489245103881323E-3</v>
      </c>
      <c r="CK41" s="437">
        <f t="shared" si="12"/>
        <v>126311.33</v>
      </c>
      <c r="CL41" s="543">
        <f t="shared" si="13"/>
        <v>2.17</v>
      </c>
      <c r="CM41" s="466">
        <f t="shared" si="39"/>
        <v>1.0000000000001341E-2</v>
      </c>
      <c r="CN41" s="465">
        <f t="shared" si="15"/>
        <v>1154361.97</v>
      </c>
      <c r="CO41" s="466">
        <f t="shared" si="36"/>
        <v>1280857.8502691542</v>
      </c>
      <c r="CP41" s="466">
        <f t="shared" si="16"/>
        <v>2.1700000000000017</v>
      </c>
      <c r="CQ41" s="469">
        <f t="shared" si="17"/>
        <v>126131.1920896275</v>
      </c>
      <c r="CR41" s="469">
        <f t="shared" si="37"/>
        <v>126495.88026915421</v>
      </c>
      <c r="CS41" s="467">
        <f t="shared" si="38"/>
        <v>-364.68817952671088</v>
      </c>
      <c r="CT41" s="468">
        <f t="shared" si="18"/>
        <v>0</v>
      </c>
    </row>
    <row r="42" spans="1:98"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+INDEX('For AA'!AD:AD,MATCH(A42,'For AA'!A:A,0))</f>
        <v>28857.066402483964</v>
      </c>
      <c r="AN42" s="434">
        <f t="shared" si="19"/>
        <v>543212.90322580654</v>
      </c>
      <c r="AO42" s="435">
        <f t="shared" si="20"/>
        <v>144287.38709677418</v>
      </c>
      <c r="AP42" s="436">
        <f t="shared" si="21"/>
        <v>267962.30107526883</v>
      </c>
      <c r="AQ42" s="437">
        <f t="shared" si="4"/>
        <v>9.34</v>
      </c>
      <c r="AR42" s="438">
        <f t="shared" si="5"/>
        <v>2.48</v>
      </c>
      <c r="AS42" s="438">
        <f t="shared" si="6"/>
        <v>4.6100000000000003</v>
      </c>
      <c r="AT42" s="443">
        <f t="shared" si="22"/>
        <v>16.43</v>
      </c>
      <c r="AU42" s="437">
        <f t="shared" si="23"/>
        <v>8.69</v>
      </c>
      <c r="AV42" s="438">
        <f t="shared" si="24"/>
        <v>2.31</v>
      </c>
      <c r="AW42" s="438">
        <f t="shared" si="25"/>
        <v>4.29</v>
      </c>
      <c r="AX42" s="444">
        <f t="shared" si="26"/>
        <v>15.29</v>
      </c>
      <c r="AY42" s="441">
        <f t="shared" si="27"/>
        <v>8.69</v>
      </c>
      <c r="AZ42" s="70">
        <f t="shared" si="28"/>
        <v>4</v>
      </c>
      <c r="BA42" s="438">
        <f t="shared" si="7"/>
        <v>0.57999999999999996</v>
      </c>
      <c r="BB42" s="442">
        <f t="shared" si="8"/>
        <v>1.07</v>
      </c>
      <c r="BC42" s="563">
        <v>0</v>
      </c>
      <c r="BD42" s="563">
        <v>0</v>
      </c>
      <c r="BE42" s="570">
        <v>0</v>
      </c>
      <c r="BF42" s="571">
        <v>0</v>
      </c>
      <c r="BG42" s="572">
        <v>0</v>
      </c>
      <c r="BH42" s="573">
        <v>0</v>
      </c>
      <c r="BI42" s="571">
        <v>15.29</v>
      </c>
      <c r="BJ42" s="572">
        <v>888872.92522232456</v>
      </c>
      <c r="BK42" s="574">
        <v>2.6534679610406686E-3</v>
      </c>
      <c r="BL42" s="571">
        <v>94855.08</v>
      </c>
      <c r="BM42" s="594">
        <v>1.63</v>
      </c>
      <c r="BN42" s="441">
        <f t="shared" si="29"/>
        <v>8.69</v>
      </c>
      <c r="BO42" s="70">
        <v>4</v>
      </c>
      <c r="BP42" s="438">
        <f t="shared" si="9"/>
        <v>0.57999999999999996</v>
      </c>
      <c r="BQ42" s="442">
        <f t="shared" si="10"/>
        <v>1.07</v>
      </c>
      <c r="BR42" s="438">
        <f>+INDEX('For AA'!AE:AE,MATCH(A42,'For AA'!A:A,0))</f>
        <v>8.73</v>
      </c>
      <c r="BS42" s="70">
        <v>4</v>
      </c>
      <c r="BT42" s="438">
        <f>+ROUND(INDEX('For AA'!AF:AF,MATCH(A42,'For AA'!A:A,0))/BS42,$BP$2)</f>
        <v>0.57999999999999996</v>
      </c>
      <c r="BU42" s="442">
        <f>+ROUND(INDEX('For AA'!AG:AG,MATCH(A42,'For AA'!A:A,0))/BS42,$BP$2)</f>
        <v>1.08</v>
      </c>
      <c r="BV42" s="438">
        <f>++INDEX('For AA'!AE:AE,MATCH(A42,'For AA'!A:A,0))</f>
        <v>8.73</v>
      </c>
      <c r="BW42" s="70">
        <v>4</v>
      </c>
      <c r="BX42" s="438">
        <f>++ROUND(INDEX('For AA'!AF:AF,MATCH(A42,'For AA'!A:A,0))/BS42,$BP$2)</f>
        <v>0.57999999999999996</v>
      </c>
      <c r="BY42" s="442">
        <f>++ROUND(INDEX('For AA'!AG:AG,MATCH(A42,'For AA'!A:A,0))/BS42,$BP$2)</f>
        <v>1.08</v>
      </c>
      <c r="BZ42" s="93">
        <f>++INDEX(FY2018_ALL_Targets!DY:DY,MATCH('Final Comp Values'!C42,FY2018_ALL_Targets!B:B,0))</f>
        <v>0</v>
      </c>
      <c r="CA42" s="93">
        <f>+INDEX(FY2018_ALL_Targets!DV:DV,MATCH('Final Comp Values'!C42,FY2018_ALL_Targets!B:B,0))</f>
        <v>0</v>
      </c>
      <c r="CB42" s="93">
        <f>++INDEX(FY2018_ALL_Targets!DW:DW,MATCH('Final Comp Values'!C42,FY2018_ALL_Targets!B:B,0))</f>
        <v>0</v>
      </c>
      <c r="CC42" s="533">
        <f>++INDEX(FY2018_ALL_Targets!DX:DX,MATCH('Final Comp Values'!$C42,FY2018_ALL_Targets!$B:$B,0))</f>
        <v>0</v>
      </c>
      <c r="CD42" s="437">
        <f t="shared" si="30"/>
        <v>0</v>
      </c>
      <c r="CE42" s="437">
        <f t="shared" si="31"/>
        <v>0</v>
      </c>
      <c r="CF42" s="438">
        <f t="shared" si="32"/>
        <v>0</v>
      </c>
      <c r="CG42" s="537">
        <f t="shared" si="33"/>
        <v>0</v>
      </c>
      <c r="CH42" s="437">
        <f t="shared" si="34"/>
        <v>15.29</v>
      </c>
      <c r="CI42" s="438">
        <f t="shared" si="11"/>
        <v>888872.92522232456</v>
      </c>
      <c r="CJ42" s="540">
        <f t="shared" si="35"/>
        <v>2.6552898169100976E-3</v>
      </c>
      <c r="CK42" s="437">
        <f t="shared" si="12"/>
        <v>97245.73</v>
      </c>
      <c r="CL42" s="543">
        <f t="shared" si="13"/>
        <v>1.67</v>
      </c>
      <c r="CM42" s="466">
        <f t="shared" si="39"/>
        <v>0</v>
      </c>
      <c r="CN42" s="465">
        <f t="shared" si="15"/>
        <v>888580.21</v>
      </c>
      <c r="CO42" s="466">
        <f t="shared" si="36"/>
        <v>986118.65522232454</v>
      </c>
      <c r="CP42" s="466">
        <f t="shared" si="16"/>
        <v>1.6700000000000017</v>
      </c>
      <c r="CQ42" s="469">
        <f t="shared" si="17"/>
        <v>97052.253152387289</v>
      </c>
      <c r="CR42" s="469">
        <f t="shared" si="37"/>
        <v>97538.445222324575</v>
      </c>
      <c r="CS42" s="467">
        <f t="shared" si="38"/>
        <v>-486.19206993728585</v>
      </c>
      <c r="CT42" s="468">
        <f t="shared" si="18"/>
        <v>0</v>
      </c>
    </row>
    <row r="43" spans="1:98"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+INDEX('For AA'!AD:AD,MATCH(A43,'For AA'!A:A,0))</f>
        <v>47311.260857189824</v>
      </c>
      <c r="AN43" s="434">
        <f t="shared" si="19"/>
        <v>603150.53763440868</v>
      </c>
      <c r="AO43" s="435">
        <f t="shared" si="20"/>
        <v>160208.04301075271</v>
      </c>
      <c r="AP43" s="436">
        <f t="shared" si="21"/>
        <v>297529.21505376342</v>
      </c>
      <c r="AQ43" s="437">
        <f t="shared" si="4"/>
        <v>6.36</v>
      </c>
      <c r="AR43" s="438">
        <f t="shared" si="5"/>
        <v>1.69</v>
      </c>
      <c r="AS43" s="438">
        <f t="shared" si="6"/>
        <v>3.14</v>
      </c>
      <c r="AT43" s="443">
        <f t="shared" si="22"/>
        <v>11.190000000000001</v>
      </c>
      <c r="AU43" s="437">
        <f t="shared" si="23"/>
        <v>5.92</v>
      </c>
      <c r="AV43" s="438">
        <f t="shared" si="24"/>
        <v>1.57</v>
      </c>
      <c r="AW43" s="438">
        <f t="shared" si="25"/>
        <v>2.92</v>
      </c>
      <c r="AX43" s="444">
        <f t="shared" si="26"/>
        <v>10.41</v>
      </c>
      <c r="AY43" s="441">
        <f t="shared" si="27"/>
        <v>5.92</v>
      </c>
      <c r="AZ43" s="70">
        <f t="shared" si="28"/>
        <v>4</v>
      </c>
      <c r="BA43" s="438">
        <f t="shared" si="7"/>
        <v>0.39</v>
      </c>
      <c r="BB43" s="442">
        <f t="shared" si="8"/>
        <v>0.73</v>
      </c>
      <c r="BC43" s="563">
        <v>1</v>
      </c>
      <c r="BD43" s="563">
        <v>1</v>
      </c>
      <c r="BE43" s="570">
        <v>0</v>
      </c>
      <c r="BF43" s="571">
        <v>0.39</v>
      </c>
      <c r="BG43" s="572">
        <v>0.73</v>
      </c>
      <c r="BH43" s="573">
        <v>106141.10989210995</v>
      </c>
      <c r="BI43" s="571">
        <v>9.2799999999999994</v>
      </c>
      <c r="BJ43" s="572">
        <v>879454.91053462517</v>
      </c>
      <c r="BK43" s="574">
        <v>2.6253532558659439E-3</v>
      </c>
      <c r="BL43" s="571">
        <v>93850.05</v>
      </c>
      <c r="BM43" s="594">
        <v>0.99</v>
      </c>
      <c r="BN43" s="441">
        <f t="shared" si="29"/>
        <v>5.92</v>
      </c>
      <c r="BO43" s="70">
        <v>4</v>
      </c>
      <c r="BP43" s="438">
        <f t="shared" si="9"/>
        <v>0.39</v>
      </c>
      <c r="BQ43" s="442">
        <f t="shared" si="10"/>
        <v>0.73</v>
      </c>
      <c r="BR43" s="438">
        <f>+INDEX('For AA'!AE:AE,MATCH(A43,'For AA'!A:A,0))</f>
        <v>5.92</v>
      </c>
      <c r="BS43" s="70">
        <v>4</v>
      </c>
      <c r="BT43" s="438">
        <f>+ROUND(INDEX('For AA'!AF:AF,MATCH(A43,'For AA'!A:A,0))/BS43,$BP$2)</f>
        <v>0.39</v>
      </c>
      <c r="BU43" s="442">
        <f>+ROUND(INDEX('For AA'!AG:AG,MATCH(A43,'For AA'!A:A,0))/BS43,$BP$2)</f>
        <v>0.73</v>
      </c>
      <c r="BV43" s="438">
        <f>++INDEX('For AA'!AE:AE,MATCH(A43,'For AA'!A:A,0))</f>
        <v>5.92</v>
      </c>
      <c r="BW43" s="70">
        <v>4</v>
      </c>
      <c r="BX43" s="438">
        <f>++ROUND(INDEX('For AA'!AF:AF,MATCH(A43,'For AA'!A:A,0))/BS43,$BP$2)</f>
        <v>0.39</v>
      </c>
      <c r="BY43" s="442">
        <f>++ROUND(INDEX('For AA'!AG:AG,MATCH(A43,'For AA'!A:A,0))/BS43,$BP$2)</f>
        <v>0.73</v>
      </c>
      <c r="BZ43" s="93">
        <f>++INDEX(FY2018_ALL_Targets!DY:DY,MATCH('Final Comp Values'!C43,FY2018_ALL_Targets!B:B,0))</f>
        <v>0</v>
      </c>
      <c r="CA43" s="93">
        <f>+INDEX(FY2018_ALL_Targets!DV:DV,MATCH('Final Comp Values'!C43,FY2018_ALL_Targets!B:B,0))</f>
        <v>1</v>
      </c>
      <c r="CB43" s="93">
        <f>++INDEX(FY2018_ALL_Targets!DW:DW,MATCH('Final Comp Values'!C43,FY2018_ALL_Targets!B:B,0))</f>
        <v>1</v>
      </c>
      <c r="CC43" s="533">
        <f>++INDEX(FY2018_ALL_Targets!DX:DX,MATCH('Final Comp Values'!$C43,FY2018_ALL_Targets!$B:$B,0))</f>
        <v>0</v>
      </c>
      <c r="CD43" s="437">
        <f t="shared" si="30"/>
        <v>0</v>
      </c>
      <c r="CE43" s="437">
        <f t="shared" si="31"/>
        <v>0.39</v>
      </c>
      <c r="CF43" s="438">
        <f t="shared" si="32"/>
        <v>0.73</v>
      </c>
      <c r="CG43" s="537">
        <f t="shared" si="33"/>
        <v>106141.10989210995</v>
      </c>
      <c r="CH43" s="437">
        <f t="shared" si="34"/>
        <v>9.2899999999999991</v>
      </c>
      <c r="CI43" s="438">
        <f t="shared" si="11"/>
        <v>880402.59901580471</v>
      </c>
      <c r="CJ43" s="540">
        <f t="shared" si="35"/>
        <v>2.629986795202632E-3</v>
      </c>
      <c r="CK43" s="437">
        <f t="shared" si="12"/>
        <v>96319.05</v>
      </c>
      <c r="CL43" s="543">
        <f t="shared" si="13"/>
        <v>1.02</v>
      </c>
      <c r="CM43" s="466">
        <f t="shared" si="39"/>
        <v>1.0000000000000342E-2</v>
      </c>
      <c r="CN43" s="465">
        <f t="shared" si="15"/>
        <v>986625.64999999991</v>
      </c>
      <c r="CO43" s="466">
        <f t="shared" si="36"/>
        <v>976721.64901580475</v>
      </c>
      <c r="CP43" s="466">
        <f t="shared" si="16"/>
        <v>-0.10000000000000142</v>
      </c>
      <c r="CQ43" s="469">
        <f t="shared" si="17"/>
        <v>-9477.6719500481649</v>
      </c>
      <c r="CR43" s="469">
        <f t="shared" si="37"/>
        <v>-9904.0009841951542</v>
      </c>
      <c r="CS43" s="467">
        <f t="shared" si="38"/>
        <v>426.32903414698922</v>
      </c>
      <c r="CT43" s="468">
        <f t="shared" si="18"/>
        <v>0.10757992141407428</v>
      </c>
    </row>
    <row r="44" spans="1:98"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+INDEX('For AA'!AD:AD,MATCH(A44,'For AA'!A:A,0))</f>
        <v>28857.066402483964</v>
      </c>
      <c r="AN44" s="434">
        <f t="shared" si="19"/>
        <v>656410.75268817204</v>
      </c>
      <c r="AO44" s="435">
        <f t="shared" si="20"/>
        <v>174355.08602150541</v>
      </c>
      <c r="AP44" s="436">
        <f t="shared" si="21"/>
        <v>323802.31182795705</v>
      </c>
      <c r="AQ44" s="437">
        <f t="shared" si="4"/>
        <v>11.29</v>
      </c>
      <c r="AR44" s="438">
        <f t="shared" si="5"/>
        <v>3</v>
      </c>
      <c r="AS44" s="438">
        <f t="shared" si="6"/>
        <v>5.57</v>
      </c>
      <c r="AT44" s="443">
        <f t="shared" si="22"/>
        <v>19.86</v>
      </c>
      <c r="AU44" s="437">
        <f t="shared" si="23"/>
        <v>10.5</v>
      </c>
      <c r="AV44" s="438">
        <f t="shared" si="24"/>
        <v>2.79</v>
      </c>
      <c r="AW44" s="438">
        <f t="shared" si="25"/>
        <v>5.18</v>
      </c>
      <c r="AX44" s="444">
        <f t="shared" si="26"/>
        <v>18.47</v>
      </c>
      <c r="AY44" s="441">
        <f t="shared" si="27"/>
        <v>10.5</v>
      </c>
      <c r="AZ44" s="70">
        <f t="shared" si="28"/>
        <v>4</v>
      </c>
      <c r="BA44" s="438">
        <f t="shared" si="7"/>
        <v>0.7</v>
      </c>
      <c r="BB44" s="442">
        <f t="shared" si="8"/>
        <v>1.3</v>
      </c>
      <c r="BC44" s="563">
        <v>1</v>
      </c>
      <c r="BD44" s="563">
        <v>1</v>
      </c>
      <c r="BE44" s="570">
        <v>0</v>
      </c>
      <c r="BF44" s="571">
        <v>0.7</v>
      </c>
      <c r="BG44" s="572">
        <v>1.3</v>
      </c>
      <c r="BH44" s="573">
        <v>116268.53174915953</v>
      </c>
      <c r="BI44" s="571">
        <v>16.5</v>
      </c>
      <c r="BJ44" s="572">
        <v>959215.38693056616</v>
      </c>
      <c r="BK44" s="574">
        <v>2.8634546342165492E-3</v>
      </c>
      <c r="BL44" s="571">
        <v>102361.59</v>
      </c>
      <c r="BM44" s="594">
        <v>1.76</v>
      </c>
      <c r="BN44" s="441">
        <f t="shared" si="29"/>
        <v>10.5</v>
      </c>
      <c r="BO44" s="70">
        <v>4</v>
      </c>
      <c r="BP44" s="438">
        <f t="shared" si="9"/>
        <v>0.7</v>
      </c>
      <c r="BQ44" s="442">
        <f t="shared" si="10"/>
        <v>1.3</v>
      </c>
      <c r="BR44" s="438">
        <f>+INDEX('For AA'!AE:AE,MATCH(A44,'For AA'!A:A,0))</f>
        <v>10.55</v>
      </c>
      <c r="BS44" s="70">
        <v>4</v>
      </c>
      <c r="BT44" s="438">
        <f>+ROUND(INDEX('For AA'!AF:AF,MATCH(A44,'For AA'!A:A,0))/BS44,$BP$2)</f>
        <v>0.7</v>
      </c>
      <c r="BU44" s="442">
        <f>+ROUND(INDEX('For AA'!AG:AG,MATCH(A44,'For AA'!A:A,0))/BS44,$BP$2)</f>
        <v>1.3</v>
      </c>
      <c r="BV44" s="438">
        <f>++INDEX('For AA'!AE:AE,MATCH(A44,'For AA'!A:A,0))</f>
        <v>10.55</v>
      </c>
      <c r="BW44" s="70">
        <v>4</v>
      </c>
      <c r="BX44" s="438">
        <f>++ROUND(INDEX('For AA'!AF:AF,MATCH(A44,'For AA'!A:A,0))/BS44,$BP$2)</f>
        <v>0.7</v>
      </c>
      <c r="BY44" s="442">
        <f>++ROUND(INDEX('For AA'!AG:AG,MATCH(A44,'For AA'!A:A,0))/BS44,$BP$2)</f>
        <v>1.3</v>
      </c>
      <c r="BZ44" s="93">
        <f>++INDEX(FY2018_ALL_Targets!DY:DY,MATCH('Final Comp Values'!C44,FY2018_ALL_Targets!B:B,0))</f>
        <v>0</v>
      </c>
      <c r="CA44" s="93">
        <f>+INDEX(FY2018_ALL_Targets!DV:DV,MATCH('Final Comp Values'!C44,FY2018_ALL_Targets!B:B,0))</f>
        <v>2</v>
      </c>
      <c r="CB44" s="93">
        <f>++INDEX(FY2018_ALL_Targets!DW:DW,MATCH('Final Comp Values'!C44,FY2018_ALL_Targets!B:B,0))</f>
        <v>2</v>
      </c>
      <c r="CC44" s="533">
        <f>++INDEX(FY2018_ALL_Targets!DX:DX,MATCH('Final Comp Values'!$C44,FY2018_ALL_Targets!$B:$B,0))</f>
        <v>0</v>
      </c>
      <c r="CD44" s="437">
        <f t="shared" si="30"/>
        <v>0</v>
      </c>
      <c r="CE44" s="437">
        <f t="shared" si="31"/>
        <v>1.4</v>
      </c>
      <c r="CF44" s="438">
        <f t="shared" si="32"/>
        <v>2.6</v>
      </c>
      <c r="CG44" s="537">
        <f t="shared" si="33"/>
        <v>232537.06349831907</v>
      </c>
      <c r="CH44" s="437">
        <f t="shared" si="34"/>
        <v>14.47</v>
      </c>
      <c r="CI44" s="438">
        <f t="shared" si="11"/>
        <v>841202.82720516925</v>
      </c>
      <c r="CJ44" s="540">
        <f t="shared" si="35"/>
        <v>2.5128870929162273E-3</v>
      </c>
      <c r="CK44" s="437">
        <f t="shared" si="12"/>
        <v>92030.46</v>
      </c>
      <c r="CL44" s="543">
        <f t="shared" si="13"/>
        <v>1.58</v>
      </c>
      <c r="CM44" s="466">
        <f t="shared" si="39"/>
        <v>-3.0000000000001359E-2</v>
      </c>
      <c r="CN44" s="465">
        <f t="shared" si="15"/>
        <v>1073748.3799999999</v>
      </c>
      <c r="CO44" s="466">
        <f t="shared" si="36"/>
        <v>933233.28720516921</v>
      </c>
      <c r="CP44" s="466">
        <f t="shared" si="16"/>
        <v>-2.4199999999999982</v>
      </c>
      <c r="CQ44" s="469">
        <f t="shared" si="17"/>
        <v>-140686.03571196523</v>
      </c>
      <c r="CR44" s="469">
        <f t="shared" si="37"/>
        <v>-140515.09279483068</v>
      </c>
      <c r="CS44" s="467">
        <f t="shared" si="38"/>
        <v>-170.94291713455459</v>
      </c>
      <c r="CT44" s="468">
        <f t="shared" si="18"/>
        <v>0.21656569437461604</v>
      </c>
    </row>
    <row r="45" spans="1:98"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+INDEX('For AA'!AD:AD,MATCH(A45,'For AA'!A:A,0))</f>
        <v>34512.117198119064</v>
      </c>
      <c r="AN45" s="434">
        <f t="shared" si="19"/>
        <v>723105.37634408602</v>
      </c>
      <c r="AO45" s="435">
        <f t="shared" si="20"/>
        <v>192070.20430107528</v>
      </c>
      <c r="AP45" s="436">
        <f t="shared" si="21"/>
        <v>356701.79569892475</v>
      </c>
      <c r="AQ45" s="437">
        <f t="shared" si="4"/>
        <v>10.41</v>
      </c>
      <c r="AR45" s="438">
        <f t="shared" si="5"/>
        <v>2.76</v>
      </c>
      <c r="AS45" s="438">
        <f t="shared" si="6"/>
        <v>5.13</v>
      </c>
      <c r="AT45" s="443">
        <f t="shared" si="22"/>
        <v>18.3</v>
      </c>
      <c r="AU45" s="437">
        <f t="shared" si="23"/>
        <v>9.68</v>
      </c>
      <c r="AV45" s="438">
        <f t="shared" si="24"/>
        <v>2.57</v>
      </c>
      <c r="AW45" s="438">
        <f t="shared" si="25"/>
        <v>4.78</v>
      </c>
      <c r="AX45" s="444">
        <f t="shared" si="26"/>
        <v>17.03</v>
      </c>
      <c r="AY45" s="441">
        <f t="shared" si="27"/>
        <v>9.68</v>
      </c>
      <c r="AZ45" s="70">
        <f t="shared" si="28"/>
        <v>4</v>
      </c>
      <c r="BA45" s="438">
        <f t="shared" si="7"/>
        <v>0.64</v>
      </c>
      <c r="BB45" s="442">
        <f t="shared" si="8"/>
        <v>1.2</v>
      </c>
      <c r="BC45" s="563">
        <v>1</v>
      </c>
      <c r="BD45" s="563">
        <v>2</v>
      </c>
      <c r="BE45" s="570">
        <v>0</v>
      </c>
      <c r="BF45" s="571">
        <v>0.64</v>
      </c>
      <c r="BG45" s="572">
        <v>2.4</v>
      </c>
      <c r="BH45" s="573">
        <v>211184.41602409392</v>
      </c>
      <c r="BI45" s="571">
        <v>14</v>
      </c>
      <c r="BJ45" s="572">
        <v>972559.81063727464</v>
      </c>
      <c r="BK45" s="574">
        <v>2.9032904754932379E-3</v>
      </c>
      <c r="BL45" s="571">
        <v>103785.63</v>
      </c>
      <c r="BM45" s="594">
        <v>1.49</v>
      </c>
      <c r="BN45" s="441">
        <f t="shared" si="29"/>
        <v>9.68</v>
      </c>
      <c r="BO45" s="70">
        <v>4</v>
      </c>
      <c r="BP45" s="438">
        <f t="shared" si="9"/>
        <v>0.64</v>
      </c>
      <c r="BQ45" s="442">
        <f t="shared" si="10"/>
        <v>1.2</v>
      </c>
      <c r="BR45" s="438">
        <f>+INDEX('For AA'!AE:AE,MATCH(A45,'For AA'!A:A,0))</f>
        <v>9.7200000000000006</v>
      </c>
      <c r="BS45" s="70">
        <v>4</v>
      </c>
      <c r="BT45" s="438">
        <f>+ROUND(INDEX('For AA'!AF:AF,MATCH(A45,'For AA'!A:A,0))/BS45,$BP$2)</f>
        <v>0.65</v>
      </c>
      <c r="BU45" s="442">
        <f>+ROUND(INDEX('For AA'!AG:AG,MATCH(A45,'For AA'!A:A,0))/BS45,$BP$2)</f>
        <v>1.2</v>
      </c>
      <c r="BV45" s="438">
        <f>++INDEX('For AA'!AE:AE,MATCH(A45,'For AA'!A:A,0))</f>
        <v>9.7200000000000006</v>
      </c>
      <c r="BW45" s="70">
        <v>4</v>
      </c>
      <c r="BX45" s="438">
        <f>++ROUND(INDEX('For AA'!AF:AF,MATCH(A45,'For AA'!A:A,0))/BS45,$BP$2)</f>
        <v>0.65</v>
      </c>
      <c r="BY45" s="442">
        <f>++ROUND(INDEX('For AA'!AG:AG,MATCH(A45,'For AA'!A:A,0))/BS45,$BP$2)</f>
        <v>1.2</v>
      </c>
      <c r="BZ45" s="93">
        <f>++INDEX(FY2018_ALL_Targets!DY:DY,MATCH('Final Comp Values'!C45,FY2018_ALL_Targets!B:B,0))</f>
        <v>0</v>
      </c>
      <c r="CA45" s="93">
        <f>+INDEX(FY2018_ALL_Targets!DV:DV,MATCH('Final Comp Values'!C45,FY2018_ALL_Targets!B:B,0))</f>
        <v>0</v>
      </c>
      <c r="CB45" s="93">
        <f>++INDEX(FY2018_ALL_Targets!DW:DW,MATCH('Final Comp Values'!C45,FY2018_ALL_Targets!B:B,0))</f>
        <v>0</v>
      </c>
      <c r="CC45" s="533">
        <f>++INDEX(FY2018_ALL_Targets!DX:DX,MATCH('Final Comp Values'!$C45,FY2018_ALL_Targets!$B:$B,0))</f>
        <v>0</v>
      </c>
      <c r="CD45" s="437">
        <f t="shared" si="30"/>
        <v>0</v>
      </c>
      <c r="CE45" s="437">
        <f t="shared" si="31"/>
        <v>0</v>
      </c>
      <c r="CF45" s="438">
        <f t="shared" si="32"/>
        <v>0</v>
      </c>
      <c r="CG45" s="537">
        <f t="shared" si="33"/>
        <v>0</v>
      </c>
      <c r="CH45" s="437">
        <f t="shared" si="34"/>
        <v>17.03</v>
      </c>
      <c r="CI45" s="438">
        <f t="shared" si="11"/>
        <v>1183049.5410823422</v>
      </c>
      <c r="CJ45" s="540">
        <f t="shared" si="35"/>
        <v>3.5340702930628659E-3</v>
      </c>
      <c r="CK45" s="437">
        <f t="shared" si="12"/>
        <v>129429.66</v>
      </c>
      <c r="CL45" s="543">
        <f t="shared" si="13"/>
        <v>1.86</v>
      </c>
      <c r="CM45" s="466">
        <f t="shared" si="39"/>
        <v>-9.9999999999982325E-3</v>
      </c>
      <c r="CN45" s="465">
        <f t="shared" si="15"/>
        <v>1182845.96</v>
      </c>
      <c r="CO45" s="466">
        <f t="shared" si="36"/>
        <v>1312479.2010823421</v>
      </c>
      <c r="CP45" s="466">
        <f t="shared" si="16"/>
        <v>1.8599999999999994</v>
      </c>
      <c r="CQ45" s="469">
        <f t="shared" si="17"/>
        <v>129189.28277157951</v>
      </c>
      <c r="CR45" s="469">
        <f t="shared" si="37"/>
        <v>129633.24108234211</v>
      </c>
      <c r="CS45" s="467">
        <f t="shared" si="38"/>
        <v>-443.95831076259492</v>
      </c>
      <c r="CT45" s="468">
        <f t="shared" si="18"/>
        <v>0</v>
      </c>
    </row>
    <row r="46" spans="1:98"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+INDEX('For AA'!AD:AD,MATCH(A46,'For AA'!A:A,0))</f>
        <v>34512.117198119064</v>
      </c>
      <c r="AN46" s="434">
        <f t="shared" si="19"/>
        <v>377303.22580645164</v>
      </c>
      <c r="AO46" s="435">
        <f t="shared" si="20"/>
        <v>100218.70967741935</v>
      </c>
      <c r="AP46" s="436">
        <f t="shared" si="21"/>
        <v>186120.45161290321</v>
      </c>
      <c r="AQ46" s="437">
        <f t="shared" si="4"/>
        <v>5.43</v>
      </c>
      <c r="AR46" s="438">
        <f t="shared" si="5"/>
        <v>1.44</v>
      </c>
      <c r="AS46" s="438">
        <f t="shared" si="6"/>
        <v>2.68</v>
      </c>
      <c r="AT46" s="443">
        <f t="shared" si="22"/>
        <v>9.5499999999999989</v>
      </c>
      <c r="AU46" s="437">
        <f t="shared" si="23"/>
        <v>5.05</v>
      </c>
      <c r="AV46" s="438">
        <f t="shared" si="24"/>
        <v>1.34</v>
      </c>
      <c r="AW46" s="438">
        <f t="shared" si="25"/>
        <v>2.4900000000000002</v>
      </c>
      <c r="AX46" s="444">
        <f t="shared" si="26"/>
        <v>8.879999999999999</v>
      </c>
      <c r="AY46" s="441">
        <f t="shared" si="27"/>
        <v>5.05</v>
      </c>
      <c r="AZ46" s="70">
        <f t="shared" si="28"/>
        <v>4</v>
      </c>
      <c r="BA46" s="438">
        <f t="shared" si="7"/>
        <v>0.34</v>
      </c>
      <c r="BB46" s="442">
        <f t="shared" si="8"/>
        <v>0.62</v>
      </c>
      <c r="BC46" s="563">
        <v>2</v>
      </c>
      <c r="BD46" s="563">
        <v>2</v>
      </c>
      <c r="BE46" s="570">
        <v>0</v>
      </c>
      <c r="BF46" s="571">
        <v>0.68</v>
      </c>
      <c r="BG46" s="572">
        <v>1.24</v>
      </c>
      <c r="BH46" s="573">
        <v>133379.63117311196</v>
      </c>
      <c r="BI46" s="571">
        <v>6.97</v>
      </c>
      <c r="BJ46" s="572">
        <v>484195.84858155745</v>
      </c>
      <c r="BK46" s="574">
        <v>1.4454239010134192E-3</v>
      </c>
      <c r="BL46" s="571">
        <v>51670.42</v>
      </c>
      <c r="BM46" s="594">
        <v>0.74</v>
      </c>
      <c r="BN46" s="441">
        <f t="shared" si="29"/>
        <v>5.05</v>
      </c>
      <c r="BO46" s="70">
        <v>4</v>
      </c>
      <c r="BP46" s="438">
        <f t="shared" si="9"/>
        <v>0.34</v>
      </c>
      <c r="BQ46" s="442">
        <f t="shared" si="10"/>
        <v>0.62</v>
      </c>
      <c r="BR46" s="438">
        <f>+INDEX('For AA'!AE:AE,MATCH(A46,'For AA'!A:A,0))</f>
        <v>5.07</v>
      </c>
      <c r="BS46" s="70">
        <v>4</v>
      </c>
      <c r="BT46" s="438">
        <f>+ROUND(INDEX('For AA'!AF:AF,MATCH(A46,'For AA'!A:A,0))/BS46,$BP$2)</f>
        <v>0.34</v>
      </c>
      <c r="BU46" s="442">
        <f>+ROUND(INDEX('For AA'!AG:AG,MATCH(A46,'For AA'!A:A,0))/BS46,$BP$2)</f>
        <v>0.63</v>
      </c>
      <c r="BV46" s="438">
        <f>++INDEX('For AA'!AE:AE,MATCH(A46,'For AA'!A:A,0))</f>
        <v>5.07</v>
      </c>
      <c r="BW46" s="70">
        <v>4</v>
      </c>
      <c r="BX46" s="438">
        <f>++ROUND(INDEX('For AA'!AF:AF,MATCH(A46,'For AA'!A:A,0))/BS46,$BP$2)</f>
        <v>0.34</v>
      </c>
      <c r="BY46" s="442">
        <f>++ROUND(INDEX('For AA'!AG:AG,MATCH(A46,'For AA'!A:A,0))/BS46,$BP$2)</f>
        <v>0.63</v>
      </c>
      <c r="BZ46" s="93">
        <f>++INDEX(FY2018_ALL_Targets!DY:DY,MATCH('Final Comp Values'!C46,FY2018_ALL_Targets!B:B,0))</f>
        <v>0</v>
      </c>
      <c r="CA46" s="93">
        <f>+INDEX(FY2018_ALL_Targets!DV:DV,MATCH('Final Comp Values'!C46,FY2018_ALL_Targets!B:B,0))</f>
        <v>0</v>
      </c>
      <c r="CB46" s="93">
        <f>++INDEX(FY2018_ALL_Targets!DW:DW,MATCH('Final Comp Values'!C46,FY2018_ALL_Targets!B:B,0))</f>
        <v>0</v>
      </c>
      <c r="CC46" s="533">
        <f>++INDEX(FY2018_ALL_Targets!DX:DX,MATCH('Final Comp Values'!$C46,FY2018_ALL_Targets!$B:$B,0))</f>
        <v>0</v>
      </c>
      <c r="CD46" s="437">
        <f t="shared" si="30"/>
        <v>0</v>
      </c>
      <c r="CE46" s="437">
        <f t="shared" si="31"/>
        <v>0</v>
      </c>
      <c r="CF46" s="438">
        <f t="shared" si="32"/>
        <v>0</v>
      </c>
      <c r="CG46" s="537">
        <f t="shared" si="33"/>
        <v>0</v>
      </c>
      <c r="CH46" s="437">
        <f t="shared" si="34"/>
        <v>8.879999999999999</v>
      </c>
      <c r="CI46" s="438">
        <f t="shared" si="11"/>
        <v>616880.79417564278</v>
      </c>
      <c r="CJ46" s="540">
        <f t="shared" si="35"/>
        <v>1.8427800471167495E-3</v>
      </c>
      <c r="CK46" s="437">
        <f t="shared" si="12"/>
        <v>67488.87</v>
      </c>
      <c r="CL46" s="543">
        <f t="shared" si="13"/>
        <v>0.97</v>
      </c>
      <c r="CM46" s="466">
        <f t="shared" si="39"/>
        <v>-1.0000000000000786E-2</v>
      </c>
      <c r="CN46" s="465">
        <f t="shared" si="15"/>
        <v>617187.42000000004</v>
      </c>
      <c r="CO46" s="466">
        <f t="shared" si="36"/>
        <v>684369.66417564277</v>
      </c>
      <c r="CP46" s="466">
        <f t="shared" si="16"/>
        <v>0.97000000000000064</v>
      </c>
      <c r="CQ46" s="469">
        <f t="shared" si="17"/>
        <v>67417.995202702761</v>
      </c>
      <c r="CR46" s="469">
        <f t="shared" si="37"/>
        <v>67182.244175642729</v>
      </c>
      <c r="CS46" s="467">
        <f t="shared" si="38"/>
        <v>235.75102706003236</v>
      </c>
      <c r="CT46" s="468">
        <f t="shared" si="18"/>
        <v>0</v>
      </c>
    </row>
    <row r="47" spans="1:98"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+INDEX('For AA'!AD:AD,MATCH(A47,'For AA'!A:A,0))</f>
        <v>38894.179775798271</v>
      </c>
      <c r="AN47" s="434">
        <f t="shared" si="19"/>
        <v>231739.78494623658</v>
      </c>
      <c r="AO47" s="435">
        <f t="shared" si="20"/>
        <v>61554.268817204305</v>
      </c>
      <c r="AP47" s="436">
        <f t="shared" si="21"/>
        <v>114315.07526881722</v>
      </c>
      <c r="AQ47" s="437">
        <f t="shared" si="4"/>
        <v>2.96</v>
      </c>
      <c r="AR47" s="438">
        <f t="shared" si="5"/>
        <v>0.79</v>
      </c>
      <c r="AS47" s="438">
        <f t="shared" si="6"/>
        <v>1.46</v>
      </c>
      <c r="AT47" s="443">
        <f t="shared" si="22"/>
        <v>5.21</v>
      </c>
      <c r="AU47" s="437">
        <f t="shared" si="23"/>
        <v>2.75</v>
      </c>
      <c r="AV47" s="438">
        <f t="shared" si="24"/>
        <v>0.73</v>
      </c>
      <c r="AW47" s="438">
        <f t="shared" si="25"/>
        <v>1.36</v>
      </c>
      <c r="AX47" s="444">
        <f t="shared" si="26"/>
        <v>4.84</v>
      </c>
      <c r="AY47" s="441">
        <f t="shared" si="27"/>
        <v>2.75</v>
      </c>
      <c r="AZ47" s="70">
        <f t="shared" si="28"/>
        <v>4</v>
      </c>
      <c r="BA47" s="438">
        <f t="shared" si="7"/>
        <v>0.18</v>
      </c>
      <c r="BB47" s="442">
        <f t="shared" si="8"/>
        <v>0.34</v>
      </c>
      <c r="BC47" s="563">
        <v>0</v>
      </c>
      <c r="BD47" s="563">
        <v>0</v>
      </c>
      <c r="BE47" s="570">
        <v>0</v>
      </c>
      <c r="BF47" s="571">
        <v>0</v>
      </c>
      <c r="BG47" s="572">
        <v>0</v>
      </c>
      <c r="BH47" s="573">
        <v>0</v>
      </c>
      <c r="BI47" s="571">
        <v>4.83</v>
      </c>
      <c r="BJ47" s="572">
        <v>378431.53167484177</v>
      </c>
      <c r="BK47" s="574">
        <v>1.1296957261867106E-3</v>
      </c>
      <c r="BL47" s="571">
        <v>40383.9</v>
      </c>
      <c r="BM47" s="594">
        <v>0.52</v>
      </c>
      <c r="BN47" s="441">
        <f t="shared" si="29"/>
        <v>2.75</v>
      </c>
      <c r="BO47" s="70">
        <v>4</v>
      </c>
      <c r="BP47" s="438">
        <f t="shared" si="9"/>
        <v>0.18</v>
      </c>
      <c r="BQ47" s="442">
        <f t="shared" si="10"/>
        <v>0.34</v>
      </c>
      <c r="BR47" s="438">
        <f>+INDEX('For AA'!AE:AE,MATCH(A47,'For AA'!A:A,0))</f>
        <v>2.76</v>
      </c>
      <c r="BS47" s="70">
        <v>4</v>
      </c>
      <c r="BT47" s="438">
        <f>+ROUND(INDEX('For AA'!AF:AF,MATCH(A47,'For AA'!A:A,0))/BS47,$BP$2)</f>
        <v>0.19</v>
      </c>
      <c r="BU47" s="442">
        <f>+ROUND(INDEX('For AA'!AG:AG,MATCH(A47,'For AA'!A:A,0))/BS47,$BP$2)</f>
        <v>0.34</v>
      </c>
      <c r="BV47" s="438">
        <f>++INDEX('For AA'!AE:AE,MATCH(A47,'For AA'!A:A,0))</f>
        <v>2.76</v>
      </c>
      <c r="BW47" s="70">
        <v>4</v>
      </c>
      <c r="BX47" s="438">
        <f>++ROUND(INDEX('For AA'!AF:AF,MATCH(A47,'For AA'!A:A,0))/BS47,$BP$2)</f>
        <v>0.19</v>
      </c>
      <c r="BY47" s="442">
        <f>++ROUND(INDEX('For AA'!AG:AG,MATCH(A47,'For AA'!A:A,0))/BS47,$BP$2)</f>
        <v>0.34</v>
      </c>
      <c r="BZ47" s="93">
        <f>++INDEX(FY2018_ALL_Targets!DY:DY,MATCH('Final Comp Values'!C47,FY2018_ALL_Targets!B:B,0))</f>
        <v>0</v>
      </c>
      <c r="CA47" s="93">
        <f>+INDEX(FY2018_ALL_Targets!DV:DV,MATCH('Final Comp Values'!C47,FY2018_ALL_Targets!B:B,0))</f>
        <v>0</v>
      </c>
      <c r="CB47" s="93">
        <f>++INDEX(FY2018_ALL_Targets!DW:DW,MATCH('Final Comp Values'!C47,FY2018_ALL_Targets!B:B,0))</f>
        <v>0</v>
      </c>
      <c r="CC47" s="533">
        <f>++INDEX(FY2018_ALL_Targets!DX:DX,MATCH('Final Comp Values'!$C47,FY2018_ALL_Targets!$B:$B,0))</f>
        <v>0</v>
      </c>
      <c r="CD47" s="437">
        <f t="shared" si="30"/>
        <v>0</v>
      </c>
      <c r="CE47" s="437">
        <f t="shared" si="31"/>
        <v>0</v>
      </c>
      <c r="CF47" s="438">
        <f t="shared" si="32"/>
        <v>0</v>
      </c>
      <c r="CG47" s="537">
        <f t="shared" si="33"/>
        <v>0</v>
      </c>
      <c r="CH47" s="437">
        <f t="shared" si="34"/>
        <v>4.84</v>
      </c>
      <c r="CI47" s="438">
        <f t="shared" si="11"/>
        <v>379215.03381081449</v>
      </c>
      <c r="CJ47" s="540">
        <f t="shared" si="35"/>
        <v>1.132811889219398E-3</v>
      </c>
      <c r="CK47" s="437">
        <f t="shared" si="12"/>
        <v>41487.42</v>
      </c>
      <c r="CL47" s="543">
        <f t="shared" si="13"/>
        <v>0.53</v>
      </c>
      <c r="CM47" s="466">
        <f t="shared" si="39"/>
        <v>9.9999999999997868E-3</v>
      </c>
      <c r="CN47" s="465">
        <f t="shared" si="15"/>
        <v>379076.49</v>
      </c>
      <c r="CO47" s="466">
        <f t="shared" si="36"/>
        <v>420702.45381081448</v>
      </c>
      <c r="CP47" s="466">
        <f t="shared" si="16"/>
        <v>0.53000000000000025</v>
      </c>
      <c r="CQ47" s="469">
        <f t="shared" si="17"/>
        <v>41510.442086776879</v>
      </c>
      <c r="CR47" s="469">
        <f t="shared" si="37"/>
        <v>41625.963810814486</v>
      </c>
      <c r="CS47" s="467">
        <f t="shared" si="38"/>
        <v>-115.52172403760778</v>
      </c>
      <c r="CT47" s="468">
        <f t="shared" si="18"/>
        <v>0</v>
      </c>
    </row>
    <row r="48" spans="1:98"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+INDEX('For AA'!AD:AD,MATCH(A48,'For AA'!A:A,0))</f>
        <v>38894.179775798271</v>
      </c>
      <c r="AN48" s="434">
        <f t="shared" si="19"/>
        <v>434909.67741935485</v>
      </c>
      <c r="AO48" s="435">
        <f t="shared" si="20"/>
        <v>115520.33333333334</v>
      </c>
      <c r="AP48" s="436">
        <f t="shared" si="21"/>
        <v>214537.76344086023</v>
      </c>
      <c r="AQ48" s="437">
        <f t="shared" si="4"/>
        <v>5.55</v>
      </c>
      <c r="AR48" s="438">
        <f t="shared" si="5"/>
        <v>1.47</v>
      </c>
      <c r="AS48" s="438">
        <f t="shared" si="6"/>
        <v>2.74</v>
      </c>
      <c r="AT48" s="443">
        <f t="shared" si="22"/>
        <v>9.76</v>
      </c>
      <c r="AU48" s="437">
        <f t="shared" si="23"/>
        <v>5.16</v>
      </c>
      <c r="AV48" s="438">
        <f t="shared" si="24"/>
        <v>1.37</v>
      </c>
      <c r="AW48" s="438">
        <f t="shared" si="25"/>
        <v>2.5499999999999998</v>
      </c>
      <c r="AX48" s="444">
        <f t="shared" si="26"/>
        <v>9.08</v>
      </c>
      <c r="AY48" s="441">
        <f t="shared" si="27"/>
        <v>5.16</v>
      </c>
      <c r="AZ48" s="70">
        <f t="shared" si="28"/>
        <v>4</v>
      </c>
      <c r="BA48" s="438">
        <f t="shared" si="7"/>
        <v>0.34</v>
      </c>
      <c r="BB48" s="442">
        <f t="shared" si="8"/>
        <v>0.64</v>
      </c>
      <c r="BC48" s="563">
        <v>0</v>
      </c>
      <c r="BD48" s="563">
        <v>0</v>
      </c>
      <c r="BE48" s="570">
        <v>0</v>
      </c>
      <c r="BF48" s="571">
        <v>0</v>
      </c>
      <c r="BG48" s="572">
        <v>0</v>
      </c>
      <c r="BH48" s="573">
        <v>0</v>
      </c>
      <c r="BI48" s="571">
        <v>9.08</v>
      </c>
      <c r="BJ48" s="572">
        <v>711419.93946326361</v>
      </c>
      <c r="BK48" s="574">
        <v>2.1237344086491371E-3</v>
      </c>
      <c r="BL48" s="571">
        <v>75918.38</v>
      </c>
      <c r="BM48" s="594">
        <v>0.97</v>
      </c>
      <c r="BN48" s="441">
        <f t="shared" si="29"/>
        <v>5.16</v>
      </c>
      <c r="BO48" s="70">
        <v>4</v>
      </c>
      <c r="BP48" s="438">
        <f t="shared" si="9"/>
        <v>0.34</v>
      </c>
      <c r="BQ48" s="442">
        <f t="shared" si="10"/>
        <v>0.64</v>
      </c>
      <c r="BR48" s="438">
        <f>+INDEX('For AA'!AE:AE,MATCH(A48,'For AA'!A:A,0))</f>
        <v>5.19</v>
      </c>
      <c r="BS48" s="70">
        <v>4</v>
      </c>
      <c r="BT48" s="438">
        <f>+ROUND(INDEX('For AA'!AF:AF,MATCH(A48,'For AA'!A:A,0))/BS48,$BP$2)</f>
        <v>0.35</v>
      </c>
      <c r="BU48" s="442">
        <f>+ROUND(INDEX('For AA'!AG:AG,MATCH(A48,'For AA'!A:A,0))/BS48,$BP$2)</f>
        <v>0.64</v>
      </c>
      <c r="BV48" s="438">
        <f>++INDEX('For AA'!AE:AE,MATCH(A48,'For AA'!A:A,0))</f>
        <v>5.19</v>
      </c>
      <c r="BW48" s="70">
        <v>4</v>
      </c>
      <c r="BX48" s="438">
        <f>++ROUND(INDEX('For AA'!AF:AF,MATCH(A48,'For AA'!A:A,0))/BS48,$BP$2)</f>
        <v>0.35</v>
      </c>
      <c r="BY48" s="442">
        <f>++ROUND(INDEX('For AA'!AG:AG,MATCH(A48,'For AA'!A:A,0))/BS48,$BP$2)</f>
        <v>0.64</v>
      </c>
      <c r="BZ48" s="93">
        <f>++INDEX(FY2018_ALL_Targets!DY:DY,MATCH('Final Comp Values'!C48,FY2018_ALL_Targets!B:B,0))</f>
        <v>0</v>
      </c>
      <c r="CA48" s="93">
        <f>+INDEX(FY2018_ALL_Targets!DV:DV,MATCH('Final Comp Values'!C48,FY2018_ALL_Targets!B:B,0))</f>
        <v>0</v>
      </c>
      <c r="CB48" s="93">
        <f>++INDEX(FY2018_ALL_Targets!DW:DW,MATCH('Final Comp Values'!C48,FY2018_ALL_Targets!B:B,0))</f>
        <v>0</v>
      </c>
      <c r="CC48" s="533">
        <f>++INDEX(FY2018_ALL_Targets!DX:DX,MATCH('Final Comp Values'!$C48,FY2018_ALL_Targets!$B:$B,0))</f>
        <v>0</v>
      </c>
      <c r="CD48" s="437">
        <f t="shared" si="30"/>
        <v>0</v>
      </c>
      <c r="CE48" s="437">
        <f t="shared" si="31"/>
        <v>0</v>
      </c>
      <c r="CF48" s="438">
        <f t="shared" si="32"/>
        <v>0</v>
      </c>
      <c r="CG48" s="537">
        <f t="shared" si="33"/>
        <v>0</v>
      </c>
      <c r="CH48" s="437">
        <f t="shared" si="34"/>
        <v>9.08</v>
      </c>
      <c r="CI48" s="438">
        <f t="shared" si="11"/>
        <v>711419.93946326361</v>
      </c>
      <c r="CJ48" s="540">
        <f t="shared" si="35"/>
        <v>2.125192552502507E-3</v>
      </c>
      <c r="CK48" s="437">
        <f t="shared" si="12"/>
        <v>77831.77</v>
      </c>
      <c r="CL48" s="543">
        <f t="shared" si="13"/>
        <v>0.99</v>
      </c>
      <c r="CM48" s="466">
        <f t="shared" si="39"/>
        <v>0</v>
      </c>
      <c r="CN48" s="465">
        <f t="shared" si="15"/>
        <v>711420.03</v>
      </c>
      <c r="CO48" s="466">
        <f t="shared" si="36"/>
        <v>789251.70946326363</v>
      </c>
      <c r="CP48" s="466">
        <f t="shared" si="16"/>
        <v>0.99000000000000021</v>
      </c>
      <c r="CQ48" s="469">
        <f t="shared" si="17"/>
        <v>77566.721332599147</v>
      </c>
      <c r="CR48" s="469">
        <f t="shared" si="37"/>
        <v>77831.679463263601</v>
      </c>
      <c r="CS48" s="467">
        <f t="shared" si="38"/>
        <v>-264.95813066445407</v>
      </c>
      <c r="CT48" s="468">
        <f t="shared" si="18"/>
        <v>0</v>
      </c>
    </row>
    <row r="49" spans="1:98"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+INDEX('For AA'!AD:AD,MATCH(A49,'For AA'!A:A,0))</f>
        <v>38894.179775798271</v>
      </c>
      <c r="AN49" s="434">
        <f t="shared" si="19"/>
        <v>360754.83870967745</v>
      </c>
      <c r="AO49" s="435">
        <f t="shared" si="20"/>
        <v>95822.967741935485</v>
      </c>
      <c r="AP49" s="436">
        <f t="shared" si="21"/>
        <v>177956.935483871</v>
      </c>
      <c r="AQ49" s="437">
        <f t="shared" si="4"/>
        <v>4.5999999999999996</v>
      </c>
      <c r="AR49" s="438">
        <f t="shared" si="5"/>
        <v>1.22</v>
      </c>
      <c r="AS49" s="438">
        <f t="shared" si="6"/>
        <v>2.27</v>
      </c>
      <c r="AT49" s="443">
        <f t="shared" si="22"/>
        <v>8.09</v>
      </c>
      <c r="AU49" s="437">
        <f t="shared" si="23"/>
        <v>4.28</v>
      </c>
      <c r="AV49" s="438">
        <f t="shared" si="24"/>
        <v>1.1399999999999999</v>
      </c>
      <c r="AW49" s="438">
        <f t="shared" si="25"/>
        <v>2.11</v>
      </c>
      <c r="AX49" s="444">
        <f t="shared" si="26"/>
        <v>7.5299999999999994</v>
      </c>
      <c r="AY49" s="441">
        <f t="shared" si="27"/>
        <v>4.28</v>
      </c>
      <c r="AZ49" s="70">
        <f t="shared" si="28"/>
        <v>4</v>
      </c>
      <c r="BA49" s="438">
        <f t="shared" si="7"/>
        <v>0.28999999999999998</v>
      </c>
      <c r="BB49" s="442">
        <f t="shared" si="8"/>
        <v>0.53</v>
      </c>
      <c r="BC49" s="563">
        <v>2</v>
      </c>
      <c r="BD49" s="563">
        <v>2</v>
      </c>
      <c r="BE49" s="570">
        <v>0</v>
      </c>
      <c r="BF49" s="571">
        <v>0.57999999999999996</v>
      </c>
      <c r="BG49" s="572">
        <v>1.06</v>
      </c>
      <c r="BH49" s="573">
        <v>128494.35029953219</v>
      </c>
      <c r="BI49" s="571">
        <v>5.92</v>
      </c>
      <c r="BJ49" s="572">
        <v>463833.26449587231</v>
      </c>
      <c r="BK49" s="574">
        <v>1.3846374118064858E-3</v>
      </c>
      <c r="BL49" s="571">
        <v>49497.45</v>
      </c>
      <c r="BM49" s="594">
        <v>0.63</v>
      </c>
      <c r="BN49" s="441">
        <f t="shared" si="29"/>
        <v>4.28</v>
      </c>
      <c r="BO49" s="70">
        <v>4</v>
      </c>
      <c r="BP49" s="438">
        <f t="shared" si="9"/>
        <v>0.28999999999999998</v>
      </c>
      <c r="BQ49" s="442">
        <f t="shared" si="10"/>
        <v>0.53</v>
      </c>
      <c r="BR49" s="438">
        <f>+INDEX('For AA'!AE:AE,MATCH(A49,'For AA'!A:A,0))</f>
        <v>4.3</v>
      </c>
      <c r="BS49" s="70">
        <v>4</v>
      </c>
      <c r="BT49" s="438">
        <f>+ROUND(INDEX('For AA'!AF:AF,MATCH(A49,'For AA'!A:A,0))/BS49,$BP$2)</f>
        <v>0.28999999999999998</v>
      </c>
      <c r="BU49" s="442">
        <f>+ROUND(INDEX('For AA'!AG:AG,MATCH(A49,'For AA'!A:A,0))/BS49,$BP$2)</f>
        <v>0.53</v>
      </c>
      <c r="BV49" s="438">
        <f>++INDEX('For AA'!AE:AE,MATCH(A49,'For AA'!A:A,0))</f>
        <v>4.3</v>
      </c>
      <c r="BW49" s="70">
        <v>4</v>
      </c>
      <c r="BX49" s="438">
        <f>++ROUND(INDEX('For AA'!AF:AF,MATCH(A49,'For AA'!A:A,0))/BS49,$BP$2)</f>
        <v>0.28999999999999998</v>
      </c>
      <c r="BY49" s="442">
        <f>++ROUND(INDEX('For AA'!AG:AG,MATCH(A49,'For AA'!A:A,0))/BS49,$BP$2)</f>
        <v>0.53</v>
      </c>
      <c r="BZ49" s="93">
        <f>++INDEX(FY2018_ALL_Targets!DY:DY,MATCH('Final Comp Values'!C49,FY2018_ALL_Targets!B:B,0))</f>
        <v>0</v>
      </c>
      <c r="CA49" s="93">
        <f>+INDEX(FY2018_ALL_Targets!DV:DV,MATCH('Final Comp Values'!C49,FY2018_ALL_Targets!B:B,0))</f>
        <v>1</v>
      </c>
      <c r="CB49" s="93">
        <f>++INDEX(FY2018_ALL_Targets!DW:DW,MATCH('Final Comp Values'!C49,FY2018_ALL_Targets!B:B,0))</f>
        <v>1</v>
      </c>
      <c r="CC49" s="533">
        <f>++INDEX(FY2018_ALL_Targets!DX:DX,MATCH('Final Comp Values'!$C49,FY2018_ALL_Targets!$B:$B,0))</f>
        <v>0</v>
      </c>
      <c r="CD49" s="437">
        <f t="shared" si="30"/>
        <v>0</v>
      </c>
      <c r="CE49" s="437">
        <f t="shared" si="31"/>
        <v>0.28999999999999998</v>
      </c>
      <c r="CF49" s="438">
        <f t="shared" si="32"/>
        <v>0.53</v>
      </c>
      <c r="CG49" s="537">
        <f t="shared" si="33"/>
        <v>64247.175149766095</v>
      </c>
      <c r="CH49" s="437">
        <f t="shared" si="34"/>
        <v>6.71</v>
      </c>
      <c r="CI49" s="438">
        <f t="shared" si="11"/>
        <v>525729.93323772016</v>
      </c>
      <c r="CJ49" s="540">
        <f t="shared" si="35"/>
        <v>1.5704892100541655E-3</v>
      </c>
      <c r="CK49" s="437">
        <f t="shared" si="12"/>
        <v>57516.65</v>
      </c>
      <c r="CL49" s="543">
        <f t="shared" si="13"/>
        <v>0.73</v>
      </c>
      <c r="CM49" s="466">
        <f t="shared" si="39"/>
        <v>-3.0000000000000415E-2</v>
      </c>
      <c r="CN49" s="465">
        <f t="shared" si="15"/>
        <v>590117.31000000006</v>
      </c>
      <c r="CO49" s="466">
        <f t="shared" si="36"/>
        <v>583246.58323772019</v>
      </c>
      <c r="CP49" s="466">
        <f t="shared" si="16"/>
        <v>-8.9999999999999858E-2</v>
      </c>
      <c r="CQ49" s="469">
        <f t="shared" si="17"/>
        <v>-7053.1949402390337</v>
      </c>
      <c r="CR49" s="469">
        <f t="shared" si="37"/>
        <v>-6870.7267622798681</v>
      </c>
      <c r="CS49" s="467">
        <f t="shared" si="38"/>
        <v>-182.46817795916559</v>
      </c>
      <c r="CT49" s="468">
        <f t="shared" si="18"/>
        <v>0.10887187015369214</v>
      </c>
    </row>
    <row r="50" spans="1:98"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+INDEX('For AA'!AD:AD,MATCH(A50,'For AA'!A:A,0))</f>
        <v>38894.179775798271</v>
      </c>
      <c r="AN50" s="434">
        <f t="shared" si="19"/>
        <v>338888.17204301077</v>
      </c>
      <c r="AO50" s="435">
        <f t="shared" si="20"/>
        <v>90015.301075268813</v>
      </c>
      <c r="AP50" s="436">
        <f t="shared" si="21"/>
        <v>167171.26881720431</v>
      </c>
      <c r="AQ50" s="437">
        <f t="shared" si="4"/>
        <v>4.33</v>
      </c>
      <c r="AR50" s="438">
        <f t="shared" si="5"/>
        <v>1.1499999999999999</v>
      </c>
      <c r="AS50" s="438">
        <f t="shared" si="6"/>
        <v>2.13</v>
      </c>
      <c r="AT50" s="443">
        <f t="shared" si="22"/>
        <v>7.61</v>
      </c>
      <c r="AU50" s="437">
        <f t="shared" si="23"/>
        <v>4.0199999999999996</v>
      </c>
      <c r="AV50" s="438">
        <f t="shared" si="24"/>
        <v>1.07</v>
      </c>
      <c r="AW50" s="438">
        <f t="shared" si="25"/>
        <v>1.98</v>
      </c>
      <c r="AX50" s="444">
        <f t="shared" si="26"/>
        <v>7.07</v>
      </c>
      <c r="AY50" s="441">
        <f t="shared" si="27"/>
        <v>4.0199999999999996</v>
      </c>
      <c r="AZ50" s="70">
        <f t="shared" si="28"/>
        <v>4</v>
      </c>
      <c r="BA50" s="438">
        <f t="shared" si="7"/>
        <v>0.27</v>
      </c>
      <c r="BB50" s="442">
        <f t="shared" si="8"/>
        <v>0.5</v>
      </c>
      <c r="BC50" s="563">
        <v>0</v>
      </c>
      <c r="BD50" s="563">
        <v>0</v>
      </c>
      <c r="BE50" s="570">
        <v>0</v>
      </c>
      <c r="BF50" s="571">
        <v>0</v>
      </c>
      <c r="BG50" s="572">
        <v>0</v>
      </c>
      <c r="BH50" s="573">
        <v>0</v>
      </c>
      <c r="BI50" s="571">
        <v>7.1</v>
      </c>
      <c r="BJ50" s="572">
        <v>556286.51654065761</v>
      </c>
      <c r="BK50" s="574">
        <v>1.6606293283489945E-3</v>
      </c>
      <c r="BL50" s="571">
        <v>59363.49</v>
      </c>
      <c r="BM50" s="594">
        <v>0.76</v>
      </c>
      <c r="BN50" s="441">
        <f t="shared" si="29"/>
        <v>4.0199999999999996</v>
      </c>
      <c r="BO50" s="70">
        <v>4</v>
      </c>
      <c r="BP50" s="438">
        <f t="shared" si="9"/>
        <v>0.27</v>
      </c>
      <c r="BQ50" s="442">
        <f t="shared" si="10"/>
        <v>0.5</v>
      </c>
      <c r="BR50" s="438">
        <f>+INDEX('For AA'!AE:AE,MATCH(A50,'For AA'!A:A,0))</f>
        <v>4.04</v>
      </c>
      <c r="BS50" s="70">
        <v>4</v>
      </c>
      <c r="BT50" s="438">
        <f>+ROUND(INDEX('For AA'!AF:AF,MATCH(A50,'For AA'!A:A,0))/BS50,$BP$2)</f>
        <v>0.27</v>
      </c>
      <c r="BU50" s="442">
        <f>+ROUND(INDEX('For AA'!AG:AG,MATCH(A50,'For AA'!A:A,0))/BS50,$BP$2)</f>
        <v>0.5</v>
      </c>
      <c r="BV50" s="438">
        <f>++INDEX('For AA'!AE:AE,MATCH(A50,'For AA'!A:A,0))</f>
        <v>4.04</v>
      </c>
      <c r="BW50" s="70">
        <v>4</v>
      </c>
      <c r="BX50" s="438">
        <f>++ROUND(INDEX('For AA'!AF:AF,MATCH(A50,'For AA'!A:A,0))/BS50,$BP$2)</f>
        <v>0.27</v>
      </c>
      <c r="BY50" s="442">
        <f>++ROUND(INDEX('For AA'!AG:AG,MATCH(A50,'For AA'!A:A,0))/BS50,$BP$2)</f>
        <v>0.5</v>
      </c>
      <c r="BZ50" s="93">
        <f>++INDEX(FY2018_ALL_Targets!DY:DY,MATCH('Final Comp Values'!C50,FY2018_ALL_Targets!B:B,0))</f>
        <v>0</v>
      </c>
      <c r="CA50" s="93">
        <f>+INDEX(FY2018_ALL_Targets!DV:DV,MATCH('Final Comp Values'!C50,FY2018_ALL_Targets!B:B,0))</f>
        <v>0</v>
      </c>
      <c r="CB50" s="93">
        <f>++INDEX(FY2018_ALL_Targets!DW:DW,MATCH('Final Comp Values'!C50,FY2018_ALL_Targets!B:B,0))</f>
        <v>0</v>
      </c>
      <c r="CC50" s="533">
        <f>++INDEX(FY2018_ALL_Targets!DX:DX,MATCH('Final Comp Values'!$C50,FY2018_ALL_Targets!$B:$B,0))</f>
        <v>0</v>
      </c>
      <c r="CD50" s="437">
        <f t="shared" si="30"/>
        <v>0</v>
      </c>
      <c r="CE50" s="437">
        <f t="shared" si="31"/>
        <v>0</v>
      </c>
      <c r="CF50" s="438">
        <f t="shared" si="32"/>
        <v>0</v>
      </c>
      <c r="CG50" s="537">
        <f t="shared" si="33"/>
        <v>0</v>
      </c>
      <c r="CH50" s="437">
        <f t="shared" si="34"/>
        <v>7.07</v>
      </c>
      <c r="CI50" s="438">
        <f t="shared" si="11"/>
        <v>553936.01013273944</v>
      </c>
      <c r="CJ50" s="540">
        <f t="shared" si="35"/>
        <v>1.6547479456159391E-3</v>
      </c>
      <c r="CK50" s="437">
        <f t="shared" si="12"/>
        <v>60602.49</v>
      </c>
      <c r="CL50" s="543">
        <f t="shared" si="13"/>
        <v>0.77</v>
      </c>
      <c r="CM50" s="466">
        <f t="shared" si="39"/>
        <v>-2.9999999999999361E-2</v>
      </c>
      <c r="CN50" s="465">
        <f t="shared" si="15"/>
        <v>554349.51</v>
      </c>
      <c r="CO50" s="466">
        <f t="shared" si="36"/>
        <v>614538.50013273943</v>
      </c>
      <c r="CP50" s="466">
        <f t="shared" si="16"/>
        <v>0.76999999999999957</v>
      </c>
      <c r="CQ50" s="469">
        <f t="shared" si="17"/>
        <v>60374.699108910856</v>
      </c>
      <c r="CR50" s="469">
        <f t="shared" si="37"/>
        <v>60188.990132739418</v>
      </c>
      <c r="CS50" s="467">
        <f t="shared" si="38"/>
        <v>185.70897617143783</v>
      </c>
      <c r="CT50" s="468">
        <f t="shared" si="18"/>
        <v>0</v>
      </c>
    </row>
    <row r="51" spans="1:98"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+INDEX('For AA'!AD:AD,MATCH(A51,'For AA'!A:A,0))</f>
        <v>28857.066402483964</v>
      </c>
      <c r="AN51" s="434">
        <f t="shared" si="19"/>
        <v>382722.58064516133</v>
      </c>
      <c r="AO51" s="435">
        <f t="shared" si="20"/>
        <v>101658.45161290323</v>
      </c>
      <c r="AP51" s="436">
        <f t="shared" si="21"/>
        <v>188794.25806451615</v>
      </c>
      <c r="AQ51" s="437">
        <f t="shared" si="4"/>
        <v>6.58</v>
      </c>
      <c r="AR51" s="438">
        <f t="shared" si="5"/>
        <v>1.75</v>
      </c>
      <c r="AS51" s="438">
        <f t="shared" si="6"/>
        <v>3.25</v>
      </c>
      <c r="AT51" s="443">
        <f t="shared" si="22"/>
        <v>11.58</v>
      </c>
      <c r="AU51" s="437">
        <f t="shared" si="23"/>
        <v>6.12</v>
      </c>
      <c r="AV51" s="438">
        <f t="shared" si="24"/>
        <v>1.63</v>
      </c>
      <c r="AW51" s="438">
        <f t="shared" si="25"/>
        <v>3.02</v>
      </c>
      <c r="AX51" s="444">
        <f t="shared" si="26"/>
        <v>10.77</v>
      </c>
      <c r="AY51" s="441">
        <f t="shared" si="27"/>
        <v>6.12</v>
      </c>
      <c r="AZ51" s="70">
        <f t="shared" si="28"/>
        <v>4</v>
      </c>
      <c r="BA51" s="438">
        <f t="shared" si="7"/>
        <v>0.41</v>
      </c>
      <c r="BB51" s="442">
        <f t="shared" si="8"/>
        <v>0.76</v>
      </c>
      <c r="BC51" s="563">
        <v>1</v>
      </c>
      <c r="BD51" s="563">
        <v>1</v>
      </c>
      <c r="BE51" s="570">
        <v>0</v>
      </c>
      <c r="BF51" s="571">
        <v>0.41</v>
      </c>
      <c r="BG51" s="572">
        <v>0.76</v>
      </c>
      <c r="BH51" s="573">
        <v>68017.091073258329</v>
      </c>
      <c r="BI51" s="571">
        <v>9.6300000000000008</v>
      </c>
      <c r="BJ51" s="572">
        <v>559832.98037220316</v>
      </c>
      <c r="BK51" s="574">
        <v>1.6712162501518405E-3</v>
      </c>
      <c r="BL51" s="571">
        <v>59741.95</v>
      </c>
      <c r="BM51" s="594">
        <v>1.03</v>
      </c>
      <c r="BN51" s="441">
        <f t="shared" si="29"/>
        <v>6.12</v>
      </c>
      <c r="BO51" s="70">
        <v>4</v>
      </c>
      <c r="BP51" s="438">
        <f t="shared" si="9"/>
        <v>0.41</v>
      </c>
      <c r="BQ51" s="442">
        <f t="shared" si="10"/>
        <v>0.76</v>
      </c>
      <c r="BR51" s="438">
        <f>+INDEX('For AA'!AE:AE,MATCH(A51,'For AA'!A:A,0))</f>
        <v>6.15</v>
      </c>
      <c r="BS51" s="70">
        <v>4</v>
      </c>
      <c r="BT51" s="438">
        <f>+ROUND(INDEX('For AA'!AF:AF,MATCH(A51,'For AA'!A:A,0))/BS51,$BP$2)</f>
        <v>0.41</v>
      </c>
      <c r="BU51" s="442">
        <f>+ROUND(INDEX('For AA'!AG:AG,MATCH(A51,'For AA'!A:A,0))/BS51,$BP$2)</f>
        <v>0.76</v>
      </c>
      <c r="BV51" s="438">
        <f>++INDEX('For AA'!AE:AE,MATCH(A51,'For AA'!A:A,0))</f>
        <v>6.15</v>
      </c>
      <c r="BW51" s="70">
        <v>4</v>
      </c>
      <c r="BX51" s="438">
        <f>++ROUND(INDEX('For AA'!AF:AF,MATCH(A51,'For AA'!A:A,0))/BS51,$BP$2)</f>
        <v>0.41</v>
      </c>
      <c r="BY51" s="442">
        <f>++ROUND(INDEX('For AA'!AG:AG,MATCH(A51,'For AA'!A:A,0))/BS51,$BP$2)</f>
        <v>0.76</v>
      </c>
      <c r="BZ51" s="93">
        <f>++INDEX(FY2018_ALL_Targets!DY:DY,MATCH('Final Comp Values'!C51,FY2018_ALL_Targets!B:B,0))</f>
        <v>0</v>
      </c>
      <c r="CA51" s="93">
        <f>+INDEX(FY2018_ALL_Targets!DV:DV,MATCH('Final Comp Values'!C51,FY2018_ALL_Targets!B:B,0))</f>
        <v>1</v>
      </c>
      <c r="CB51" s="93">
        <f>++INDEX(FY2018_ALL_Targets!DW:DW,MATCH('Final Comp Values'!C51,FY2018_ALL_Targets!B:B,0))</f>
        <v>1</v>
      </c>
      <c r="CC51" s="533">
        <f>++INDEX(FY2018_ALL_Targets!DX:DX,MATCH('Final Comp Values'!$C51,FY2018_ALL_Targets!$B:$B,0))</f>
        <v>0</v>
      </c>
      <c r="CD51" s="437">
        <f t="shared" si="30"/>
        <v>0</v>
      </c>
      <c r="CE51" s="437">
        <f t="shared" si="31"/>
        <v>0.41</v>
      </c>
      <c r="CF51" s="438">
        <f t="shared" si="32"/>
        <v>0.76</v>
      </c>
      <c r="CG51" s="537">
        <f t="shared" si="33"/>
        <v>68017.091073258329</v>
      </c>
      <c r="CH51" s="437">
        <f t="shared" si="34"/>
        <v>9.6</v>
      </c>
      <c r="CI51" s="438">
        <f t="shared" si="11"/>
        <v>558088.95239596569</v>
      </c>
      <c r="CJ51" s="540">
        <f t="shared" si="35"/>
        <v>1.6671538418794596E-3</v>
      </c>
      <c r="CK51" s="437">
        <f t="shared" si="12"/>
        <v>61056.84</v>
      </c>
      <c r="CL51" s="543">
        <f t="shared" si="13"/>
        <v>1.05</v>
      </c>
      <c r="CM51" s="466">
        <f t="shared" si="39"/>
        <v>-3.0000000000000249E-2</v>
      </c>
      <c r="CN51" s="465">
        <f t="shared" si="15"/>
        <v>626053.02</v>
      </c>
      <c r="CO51" s="466">
        <f t="shared" si="36"/>
        <v>619145.79239596566</v>
      </c>
      <c r="CP51" s="466">
        <f t="shared" si="16"/>
        <v>-0.11999999999999922</v>
      </c>
      <c r="CQ51" s="469">
        <f t="shared" si="17"/>
        <v>-6975.5211142060825</v>
      </c>
      <c r="CR51" s="469">
        <f t="shared" si="37"/>
        <v>-6907.2276040343568</v>
      </c>
      <c r="CS51" s="467">
        <f t="shared" si="38"/>
        <v>-68.293510171725757</v>
      </c>
      <c r="CT51" s="468">
        <f t="shared" si="18"/>
        <v>0.10864429832677483</v>
      </c>
    </row>
    <row r="52" spans="1:98"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+INDEX('For AA'!AD:AD,MATCH(A52,'For AA'!A:A,0))</f>
        <v>28857.066402483964</v>
      </c>
      <c r="AN52" s="434">
        <f t="shared" si="19"/>
        <v>995169.89247311838</v>
      </c>
      <c r="AO52" s="435">
        <f t="shared" si="20"/>
        <v>264335.61290322582</v>
      </c>
      <c r="AP52" s="436">
        <f t="shared" si="21"/>
        <v>490909</v>
      </c>
      <c r="AQ52" s="437">
        <f t="shared" si="4"/>
        <v>17.12</v>
      </c>
      <c r="AR52" s="438">
        <f t="shared" si="5"/>
        <v>4.55</v>
      </c>
      <c r="AS52" s="438">
        <f t="shared" si="6"/>
        <v>8.44</v>
      </c>
      <c r="AT52" s="443">
        <f t="shared" si="22"/>
        <v>30.11</v>
      </c>
      <c r="AU52" s="437">
        <f t="shared" si="23"/>
        <v>15.92</v>
      </c>
      <c r="AV52" s="438">
        <f t="shared" si="24"/>
        <v>4.2300000000000004</v>
      </c>
      <c r="AW52" s="438">
        <f t="shared" si="25"/>
        <v>7.85</v>
      </c>
      <c r="AX52" s="444">
        <f t="shared" si="26"/>
        <v>28</v>
      </c>
      <c r="AY52" s="441">
        <f t="shared" si="27"/>
        <v>15.92</v>
      </c>
      <c r="AZ52" s="70">
        <f t="shared" si="28"/>
        <v>4</v>
      </c>
      <c r="BA52" s="438">
        <f t="shared" si="7"/>
        <v>1.06</v>
      </c>
      <c r="BB52" s="442">
        <f t="shared" si="8"/>
        <v>1.96</v>
      </c>
      <c r="BC52" s="563">
        <v>0</v>
      </c>
      <c r="BD52" s="563">
        <v>0</v>
      </c>
      <c r="BE52" s="570">
        <v>0</v>
      </c>
      <c r="BF52" s="571">
        <v>0</v>
      </c>
      <c r="BG52" s="572">
        <v>0</v>
      </c>
      <c r="BH52" s="573">
        <v>0</v>
      </c>
      <c r="BI52" s="571">
        <v>28</v>
      </c>
      <c r="BJ52" s="572">
        <v>1627759.4444882334</v>
      </c>
      <c r="BK52" s="574">
        <v>4.8591957429129319E-3</v>
      </c>
      <c r="BL52" s="571">
        <v>173704.52</v>
      </c>
      <c r="BM52" s="594">
        <v>2.99</v>
      </c>
      <c r="BN52" s="441">
        <f t="shared" si="29"/>
        <v>15.92</v>
      </c>
      <c r="BO52" s="70">
        <v>4</v>
      </c>
      <c r="BP52" s="438">
        <f t="shared" si="9"/>
        <v>1.06</v>
      </c>
      <c r="BQ52" s="442">
        <f t="shared" si="10"/>
        <v>1.96</v>
      </c>
      <c r="BR52" s="438">
        <f>+INDEX('For AA'!AE:AE,MATCH(A52,'For AA'!A:A,0))</f>
        <v>16</v>
      </c>
      <c r="BS52" s="70">
        <v>4</v>
      </c>
      <c r="BT52" s="438">
        <f>+ROUND(INDEX('For AA'!AF:AF,MATCH(A52,'For AA'!A:A,0))/BS52,$BP$2)</f>
        <v>1.07</v>
      </c>
      <c r="BU52" s="442">
        <f>+ROUND(INDEX('For AA'!AG:AG,MATCH(A52,'For AA'!A:A,0))/BS52,$BP$2)</f>
        <v>1.98</v>
      </c>
      <c r="BV52" s="438">
        <f>++INDEX('For AA'!AE:AE,MATCH(A52,'For AA'!A:A,0))</f>
        <v>16</v>
      </c>
      <c r="BW52" s="70">
        <v>4</v>
      </c>
      <c r="BX52" s="438">
        <f>++ROUND(INDEX('For AA'!AF:AF,MATCH(A52,'For AA'!A:A,0))/BS52,$BP$2)</f>
        <v>1.07</v>
      </c>
      <c r="BY52" s="442">
        <f>++ROUND(INDEX('For AA'!AG:AG,MATCH(A52,'For AA'!A:A,0))/BS52,$BP$2)</f>
        <v>1.98</v>
      </c>
      <c r="BZ52" s="93">
        <f>++INDEX(FY2018_ALL_Targets!DY:DY,MATCH('Final Comp Values'!C52,FY2018_ALL_Targets!B:B,0))</f>
        <v>0</v>
      </c>
      <c r="CA52" s="93">
        <f>+INDEX(FY2018_ALL_Targets!DV:DV,MATCH('Final Comp Values'!C52,FY2018_ALL_Targets!B:B,0))</f>
        <v>1</v>
      </c>
      <c r="CB52" s="93">
        <f>++INDEX(FY2018_ALL_Targets!DW:DW,MATCH('Final Comp Values'!C52,FY2018_ALL_Targets!B:B,0))</f>
        <v>1</v>
      </c>
      <c r="CC52" s="533">
        <f>++INDEX(FY2018_ALL_Targets!DX:DX,MATCH('Final Comp Values'!$C52,FY2018_ALL_Targets!$B:$B,0))</f>
        <v>0</v>
      </c>
      <c r="CD52" s="437">
        <f t="shared" si="30"/>
        <v>0</v>
      </c>
      <c r="CE52" s="437">
        <f t="shared" si="31"/>
        <v>1.06</v>
      </c>
      <c r="CF52" s="438">
        <f t="shared" si="32"/>
        <v>1.96</v>
      </c>
      <c r="CG52" s="537">
        <f t="shared" si="33"/>
        <v>175565.4829412309</v>
      </c>
      <c r="CH52" s="437">
        <f t="shared" si="34"/>
        <v>24.98</v>
      </c>
      <c r="CI52" s="438">
        <f t="shared" si="11"/>
        <v>1452193.9615470027</v>
      </c>
      <c r="CJ52" s="540">
        <f t="shared" si="35"/>
        <v>4.3380732260571778E-3</v>
      </c>
      <c r="CK52" s="437">
        <f t="shared" si="12"/>
        <v>158874.98000000001</v>
      </c>
      <c r="CL52" s="543">
        <f t="shared" si="13"/>
        <v>2.73</v>
      </c>
      <c r="CM52" s="466">
        <f t="shared" si="39"/>
        <v>0</v>
      </c>
      <c r="CN52" s="465">
        <f t="shared" si="15"/>
        <v>1627885.4900000002</v>
      </c>
      <c r="CO52" s="466">
        <f t="shared" si="36"/>
        <v>1611068.9415470026</v>
      </c>
      <c r="CP52" s="466">
        <f t="shared" si="16"/>
        <v>-0.28999999999999915</v>
      </c>
      <c r="CQ52" s="469">
        <f t="shared" si="17"/>
        <v>-16860.242574999953</v>
      </c>
      <c r="CR52" s="469">
        <f t="shared" si="37"/>
        <v>-16816.54845299758</v>
      </c>
      <c r="CS52" s="467">
        <f t="shared" si="38"/>
        <v>-43.694122002372751</v>
      </c>
      <c r="CT52" s="468">
        <f t="shared" si="18"/>
        <v>0.10784879158867057</v>
      </c>
    </row>
    <row r="53" spans="1:98"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+INDEX('For AA'!AD:AD,MATCH(A53,'For AA'!A:A,0))</f>
        <v>19751.398654117922</v>
      </c>
      <c r="AN53" s="434">
        <f t="shared" si="19"/>
        <v>443578.49462365592</v>
      </c>
      <c r="AO53" s="435">
        <f t="shared" si="20"/>
        <v>117822.52688172043</v>
      </c>
      <c r="AP53" s="436">
        <f t="shared" si="21"/>
        <v>218813.26881720431</v>
      </c>
      <c r="AQ53" s="437">
        <f t="shared" si="4"/>
        <v>11.15</v>
      </c>
      <c r="AR53" s="438">
        <f t="shared" si="5"/>
        <v>2.96</v>
      </c>
      <c r="AS53" s="438">
        <f t="shared" si="6"/>
        <v>5.5</v>
      </c>
      <c r="AT53" s="443">
        <f t="shared" si="22"/>
        <v>19.61</v>
      </c>
      <c r="AU53" s="437">
        <f t="shared" si="23"/>
        <v>10.37</v>
      </c>
      <c r="AV53" s="438">
        <f t="shared" si="24"/>
        <v>2.75</v>
      </c>
      <c r="AW53" s="438">
        <f t="shared" si="25"/>
        <v>5.1100000000000003</v>
      </c>
      <c r="AX53" s="444">
        <f t="shared" si="26"/>
        <v>18.23</v>
      </c>
      <c r="AY53" s="441">
        <f t="shared" si="27"/>
        <v>10.37</v>
      </c>
      <c r="AZ53" s="70">
        <f t="shared" si="28"/>
        <v>4</v>
      </c>
      <c r="BA53" s="438">
        <f t="shared" si="7"/>
        <v>0.69</v>
      </c>
      <c r="BB53" s="442">
        <f t="shared" si="8"/>
        <v>1.28</v>
      </c>
      <c r="BC53" s="563">
        <v>2</v>
      </c>
      <c r="BD53" s="563">
        <v>2</v>
      </c>
      <c r="BE53" s="570">
        <v>0</v>
      </c>
      <c r="BF53" s="571">
        <v>1.38</v>
      </c>
      <c r="BG53" s="572">
        <v>2.56</v>
      </c>
      <c r="BH53" s="573">
        <v>156760.62239306176</v>
      </c>
      <c r="BI53" s="571">
        <v>14.309999999999999</v>
      </c>
      <c r="BJ53" s="572">
        <v>569351.39757480042</v>
      </c>
      <c r="BK53" s="574">
        <v>1.6996306774228623E-3</v>
      </c>
      <c r="BL53" s="571">
        <v>60757.7</v>
      </c>
      <c r="BM53" s="594">
        <v>1.53</v>
      </c>
      <c r="BN53" s="441">
        <f t="shared" si="29"/>
        <v>10.37</v>
      </c>
      <c r="BO53" s="70">
        <v>4</v>
      </c>
      <c r="BP53" s="438">
        <f t="shared" si="9"/>
        <v>0.69</v>
      </c>
      <c r="BQ53" s="442">
        <f t="shared" si="10"/>
        <v>1.28</v>
      </c>
      <c r="BR53" s="438">
        <f>+INDEX('For AA'!AE:AE,MATCH(A53,'For AA'!A:A,0))</f>
        <v>10.42</v>
      </c>
      <c r="BS53" s="70">
        <v>4</v>
      </c>
      <c r="BT53" s="438">
        <f>+ROUND(INDEX('For AA'!AF:AF,MATCH(A53,'For AA'!A:A,0))/BS53,$BP$2)</f>
        <v>0.69</v>
      </c>
      <c r="BU53" s="442">
        <f>+ROUND(INDEX('For AA'!AG:AG,MATCH(A53,'For AA'!A:A,0))/BS53,$BP$2)</f>
        <v>1.29</v>
      </c>
      <c r="BV53" s="438">
        <f>++INDEX('For AA'!AE:AE,MATCH(A53,'For AA'!A:A,0))</f>
        <v>10.42</v>
      </c>
      <c r="BW53" s="70">
        <v>4</v>
      </c>
      <c r="BX53" s="438">
        <f>++ROUND(INDEX('For AA'!AF:AF,MATCH(A53,'For AA'!A:A,0))/BS53,$BP$2)</f>
        <v>0.69</v>
      </c>
      <c r="BY53" s="442">
        <f>++ROUND(INDEX('For AA'!AG:AG,MATCH(A53,'For AA'!A:A,0))/BS53,$BP$2)</f>
        <v>1.29</v>
      </c>
      <c r="BZ53" s="93">
        <f>++INDEX(FY2018_ALL_Targets!DY:DY,MATCH('Final Comp Values'!C53,FY2018_ALL_Targets!B:B,0))</f>
        <v>0</v>
      </c>
      <c r="CA53" s="93">
        <f>+INDEX(FY2018_ALL_Targets!DV:DV,MATCH('Final Comp Values'!C53,FY2018_ALL_Targets!B:B,0))</f>
        <v>1</v>
      </c>
      <c r="CB53" s="93">
        <f>++INDEX(FY2018_ALL_Targets!DW:DW,MATCH('Final Comp Values'!C53,FY2018_ALL_Targets!B:B,0))</f>
        <v>1</v>
      </c>
      <c r="CC53" s="533">
        <f>++INDEX(FY2018_ALL_Targets!DX:DX,MATCH('Final Comp Values'!$C53,FY2018_ALL_Targets!$B:$B,0))</f>
        <v>0</v>
      </c>
      <c r="CD53" s="437">
        <f t="shared" si="30"/>
        <v>0</v>
      </c>
      <c r="CE53" s="437">
        <f t="shared" si="31"/>
        <v>0.69</v>
      </c>
      <c r="CF53" s="438">
        <f t="shared" si="32"/>
        <v>1.28</v>
      </c>
      <c r="CG53" s="537">
        <f t="shared" si="33"/>
        <v>78380.311196530878</v>
      </c>
      <c r="CH53" s="437">
        <f t="shared" si="34"/>
        <v>16.259999999999998</v>
      </c>
      <c r="CI53" s="438">
        <f t="shared" si="11"/>
        <v>646935.96957136656</v>
      </c>
      <c r="CJ53" s="540">
        <f t="shared" si="35"/>
        <v>1.9325625108516545E-3</v>
      </c>
      <c r="CK53" s="437">
        <f t="shared" si="12"/>
        <v>70777</v>
      </c>
      <c r="CL53" s="543">
        <f t="shared" si="13"/>
        <v>1.78</v>
      </c>
      <c r="CM53" s="466">
        <f t="shared" si="39"/>
        <v>-2.0000000000002682E-2</v>
      </c>
      <c r="CN53" s="465">
        <f t="shared" si="15"/>
        <v>725599.29</v>
      </c>
      <c r="CO53" s="466">
        <f t="shared" si="36"/>
        <v>717712.96957136656</v>
      </c>
      <c r="CP53" s="466">
        <f t="shared" si="16"/>
        <v>-0.19000000000000128</v>
      </c>
      <c r="CQ53" s="469">
        <f t="shared" si="17"/>
        <v>-7562.4720296215537</v>
      </c>
      <c r="CR53" s="469">
        <f t="shared" si="37"/>
        <v>-7886.3204286334803</v>
      </c>
      <c r="CS53" s="467">
        <f t="shared" si="38"/>
        <v>323.84839901192663</v>
      </c>
      <c r="CT53" s="468">
        <f t="shared" si="18"/>
        <v>0.10802148276155407</v>
      </c>
    </row>
    <row r="54" spans="1:98"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+INDEX('For AA'!AD:AD,MATCH(A54,'For AA'!A:A,0))</f>
        <v>28857.066402483964</v>
      </c>
      <c r="AN54" s="434">
        <f t="shared" si="19"/>
        <v>752929.0322580646</v>
      </c>
      <c r="AO54" s="435">
        <f t="shared" si="20"/>
        <v>199992.26881720431</v>
      </c>
      <c r="AP54" s="436">
        <f t="shared" si="21"/>
        <v>371414.21505376342</v>
      </c>
      <c r="AQ54" s="437">
        <f t="shared" si="4"/>
        <v>12.95</v>
      </c>
      <c r="AR54" s="438">
        <f t="shared" si="5"/>
        <v>3.44</v>
      </c>
      <c r="AS54" s="438">
        <f t="shared" si="6"/>
        <v>6.39</v>
      </c>
      <c r="AT54" s="443">
        <f t="shared" si="22"/>
        <v>22.78</v>
      </c>
      <c r="AU54" s="437">
        <f t="shared" si="23"/>
        <v>12.04</v>
      </c>
      <c r="AV54" s="438">
        <f t="shared" si="24"/>
        <v>3.2</v>
      </c>
      <c r="AW54" s="438">
        <f t="shared" si="25"/>
        <v>5.94</v>
      </c>
      <c r="AX54" s="444">
        <f t="shared" si="26"/>
        <v>21.18</v>
      </c>
      <c r="AY54" s="441">
        <f t="shared" si="27"/>
        <v>12.04</v>
      </c>
      <c r="AZ54" s="70">
        <f t="shared" si="28"/>
        <v>4</v>
      </c>
      <c r="BA54" s="438">
        <f t="shared" si="7"/>
        <v>0.8</v>
      </c>
      <c r="BB54" s="442">
        <f t="shared" si="8"/>
        <v>1.49</v>
      </c>
      <c r="BC54" s="563">
        <v>1</v>
      </c>
      <c r="BD54" s="563">
        <v>1</v>
      </c>
      <c r="BE54" s="570">
        <v>0</v>
      </c>
      <c r="BF54" s="571">
        <v>0.8</v>
      </c>
      <c r="BG54" s="572">
        <v>1.49</v>
      </c>
      <c r="BH54" s="573">
        <v>133127.46885278766</v>
      </c>
      <c r="BI54" s="571">
        <v>18.91</v>
      </c>
      <c r="BJ54" s="572">
        <v>1099318.9676883034</v>
      </c>
      <c r="BK54" s="574">
        <v>3.2816925535172695E-3</v>
      </c>
      <c r="BL54" s="571">
        <v>117312.59</v>
      </c>
      <c r="BM54" s="594">
        <v>2.02</v>
      </c>
      <c r="BN54" s="441">
        <f t="shared" si="29"/>
        <v>12.04</v>
      </c>
      <c r="BO54" s="70">
        <v>4</v>
      </c>
      <c r="BP54" s="438">
        <f t="shared" si="9"/>
        <v>0.8</v>
      </c>
      <c r="BQ54" s="442">
        <f t="shared" si="10"/>
        <v>1.49</v>
      </c>
      <c r="BR54" s="438">
        <f>+INDEX('For AA'!AE:AE,MATCH(A54,'For AA'!A:A,0))</f>
        <v>12.11</v>
      </c>
      <c r="BS54" s="70">
        <v>4</v>
      </c>
      <c r="BT54" s="438">
        <f>+ROUND(INDEX('For AA'!AF:AF,MATCH(A54,'For AA'!A:A,0))/BS54,$BP$2)</f>
        <v>0.81</v>
      </c>
      <c r="BU54" s="442">
        <f>+ROUND(INDEX('For AA'!AG:AG,MATCH(A54,'For AA'!A:A,0))/BS54,$BP$2)</f>
        <v>1.5</v>
      </c>
      <c r="BV54" s="438">
        <f>++INDEX('For AA'!AE:AE,MATCH(A54,'For AA'!A:A,0))</f>
        <v>12.11</v>
      </c>
      <c r="BW54" s="70">
        <v>4</v>
      </c>
      <c r="BX54" s="438">
        <f>++ROUND(INDEX('For AA'!AF:AF,MATCH(A54,'For AA'!A:A,0))/BS54,$BP$2)</f>
        <v>0.81</v>
      </c>
      <c r="BY54" s="442">
        <f>++ROUND(INDEX('For AA'!AG:AG,MATCH(A54,'For AA'!A:A,0))/BS54,$BP$2)</f>
        <v>1.5</v>
      </c>
      <c r="BZ54" s="93">
        <f>++INDEX(FY2018_ALL_Targets!DY:DY,MATCH('Final Comp Values'!C54,FY2018_ALL_Targets!B:B,0))</f>
        <v>0</v>
      </c>
      <c r="CA54" s="93">
        <f>+INDEX(FY2018_ALL_Targets!DV:DV,MATCH('Final Comp Values'!C54,FY2018_ALL_Targets!B:B,0))</f>
        <v>0</v>
      </c>
      <c r="CB54" s="93">
        <f>++INDEX(FY2018_ALL_Targets!DW:DW,MATCH('Final Comp Values'!C54,FY2018_ALL_Targets!B:B,0))</f>
        <v>0</v>
      </c>
      <c r="CC54" s="533">
        <f>++INDEX(FY2018_ALL_Targets!DX:DX,MATCH('Final Comp Values'!$C54,FY2018_ALL_Targets!$B:$B,0))</f>
        <v>0</v>
      </c>
      <c r="CD54" s="437">
        <f t="shared" si="30"/>
        <v>0</v>
      </c>
      <c r="CE54" s="437">
        <f t="shared" si="31"/>
        <v>0</v>
      </c>
      <c r="CF54" s="438">
        <f t="shared" si="32"/>
        <v>0</v>
      </c>
      <c r="CG54" s="537">
        <f t="shared" si="33"/>
        <v>0</v>
      </c>
      <c r="CH54" s="437">
        <f t="shared" si="34"/>
        <v>21.18</v>
      </c>
      <c r="CI54" s="438">
        <f t="shared" si="11"/>
        <v>1231283.7512235995</v>
      </c>
      <c r="CJ54" s="540">
        <f t="shared" si="35"/>
        <v>3.6781581636465585E-3</v>
      </c>
      <c r="CK54" s="437">
        <f t="shared" si="12"/>
        <v>134706.65</v>
      </c>
      <c r="CL54" s="543">
        <f t="shared" si="13"/>
        <v>2.3199999999999998</v>
      </c>
      <c r="CM54" s="466">
        <f t="shared" si="39"/>
        <v>-2.0000000000000462E-2</v>
      </c>
      <c r="CN54" s="465">
        <f t="shared" si="15"/>
        <v>1231632.03</v>
      </c>
      <c r="CO54" s="466">
        <f t="shared" si="36"/>
        <v>1365990.4012235994</v>
      </c>
      <c r="CP54" s="466">
        <f t="shared" si="16"/>
        <v>2.3200000000000003</v>
      </c>
      <c r="CQ54" s="469">
        <f t="shared" si="17"/>
        <v>134909.64634560907</v>
      </c>
      <c r="CR54" s="469">
        <f t="shared" si="37"/>
        <v>134358.37122359942</v>
      </c>
      <c r="CS54" s="467">
        <f t="shared" si="38"/>
        <v>551.2751220096543</v>
      </c>
      <c r="CT54" s="468">
        <f t="shared" si="18"/>
        <v>0</v>
      </c>
    </row>
    <row r="55" spans="1:98"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+INDEX('For AA'!AD:AD,MATCH(A55,'For AA'!A:A,0))</f>
        <v>28857.066402483964</v>
      </c>
      <c r="AN55" s="434">
        <f t="shared" si="19"/>
        <v>378298.92473118281</v>
      </c>
      <c r="AO55" s="435">
        <f t="shared" si="20"/>
        <v>100483.00000000001</v>
      </c>
      <c r="AP55" s="436">
        <f t="shared" si="21"/>
        <v>186611.29032258067</v>
      </c>
      <c r="AQ55" s="437">
        <f t="shared" si="4"/>
        <v>6.51</v>
      </c>
      <c r="AR55" s="438">
        <f t="shared" si="5"/>
        <v>1.73</v>
      </c>
      <c r="AS55" s="438">
        <f t="shared" si="6"/>
        <v>3.21</v>
      </c>
      <c r="AT55" s="443">
        <f t="shared" si="22"/>
        <v>11.45</v>
      </c>
      <c r="AU55" s="437">
        <f t="shared" si="23"/>
        <v>6.05</v>
      </c>
      <c r="AV55" s="438">
        <f t="shared" si="24"/>
        <v>1.61</v>
      </c>
      <c r="AW55" s="438">
        <f t="shared" si="25"/>
        <v>2.99</v>
      </c>
      <c r="AX55" s="444">
        <f t="shared" si="26"/>
        <v>10.65</v>
      </c>
      <c r="AY55" s="441">
        <f t="shared" si="27"/>
        <v>6.05</v>
      </c>
      <c r="AZ55" s="70">
        <f t="shared" si="28"/>
        <v>4</v>
      </c>
      <c r="BA55" s="438">
        <f t="shared" si="7"/>
        <v>0.4</v>
      </c>
      <c r="BB55" s="442">
        <f t="shared" si="8"/>
        <v>0.75</v>
      </c>
      <c r="BC55" s="563">
        <v>1</v>
      </c>
      <c r="BD55" s="563">
        <v>2</v>
      </c>
      <c r="BE55" s="570">
        <v>0</v>
      </c>
      <c r="BF55" s="571">
        <v>0.4</v>
      </c>
      <c r="BG55" s="572">
        <v>1.5</v>
      </c>
      <c r="BH55" s="573">
        <v>110455.10516170155</v>
      </c>
      <c r="BI55" s="571">
        <v>8.75</v>
      </c>
      <c r="BJ55" s="572">
        <v>508674.82640257297</v>
      </c>
      <c r="BK55" s="574">
        <v>1.5184986696602913E-3</v>
      </c>
      <c r="BL55" s="571">
        <v>54282.66</v>
      </c>
      <c r="BM55" s="594">
        <v>0.93</v>
      </c>
      <c r="BN55" s="441">
        <f t="shared" si="29"/>
        <v>6.05</v>
      </c>
      <c r="BO55" s="70">
        <v>4</v>
      </c>
      <c r="BP55" s="438">
        <f t="shared" si="9"/>
        <v>0.4</v>
      </c>
      <c r="BQ55" s="442">
        <f t="shared" si="10"/>
        <v>0.75</v>
      </c>
      <c r="BR55" s="438">
        <f>+INDEX('For AA'!AE:AE,MATCH(A55,'For AA'!A:A,0))</f>
        <v>6.08</v>
      </c>
      <c r="BS55" s="70">
        <v>4</v>
      </c>
      <c r="BT55" s="438">
        <f>+ROUND(INDEX('For AA'!AF:AF,MATCH(A55,'For AA'!A:A,0))/BS55,$BP$2)</f>
        <v>0.41</v>
      </c>
      <c r="BU55" s="442">
        <f>+ROUND(INDEX('For AA'!AG:AG,MATCH(A55,'For AA'!A:A,0))/BS55,$BP$2)</f>
        <v>0.75</v>
      </c>
      <c r="BV55" s="438">
        <f>++INDEX('For AA'!AE:AE,MATCH(A55,'For AA'!A:A,0))</f>
        <v>6.08</v>
      </c>
      <c r="BW55" s="70">
        <v>4</v>
      </c>
      <c r="BX55" s="438">
        <f>++ROUND(INDEX('For AA'!AF:AF,MATCH(A55,'For AA'!A:A,0))/BS55,$BP$2)</f>
        <v>0.41</v>
      </c>
      <c r="BY55" s="442">
        <f>++ROUND(INDEX('For AA'!AG:AG,MATCH(A55,'For AA'!A:A,0))/BS55,$BP$2)</f>
        <v>0.75</v>
      </c>
      <c r="BZ55" s="93">
        <f>++INDEX(FY2018_ALL_Targets!DY:DY,MATCH('Final Comp Values'!C55,FY2018_ALL_Targets!B:B,0))</f>
        <v>0</v>
      </c>
      <c r="CA55" s="93">
        <f>+INDEX(FY2018_ALL_Targets!DV:DV,MATCH('Final Comp Values'!C55,FY2018_ALL_Targets!B:B,0))</f>
        <v>1</v>
      </c>
      <c r="CB55" s="93">
        <f>++INDEX(FY2018_ALL_Targets!DW:DW,MATCH('Final Comp Values'!C55,FY2018_ALL_Targets!B:B,0))</f>
        <v>3</v>
      </c>
      <c r="CC55" s="533">
        <f>++INDEX(FY2018_ALL_Targets!DX:DX,MATCH('Final Comp Values'!$C55,FY2018_ALL_Targets!$B:$B,0))</f>
        <v>0</v>
      </c>
      <c r="CD55" s="437">
        <f t="shared" si="30"/>
        <v>0</v>
      </c>
      <c r="CE55" s="437">
        <f t="shared" si="31"/>
        <v>0.4</v>
      </c>
      <c r="CF55" s="438">
        <f t="shared" si="32"/>
        <v>2.25</v>
      </c>
      <c r="CG55" s="537">
        <f t="shared" si="33"/>
        <v>154055.80456763637</v>
      </c>
      <c r="CH55" s="437">
        <f t="shared" si="34"/>
        <v>8</v>
      </c>
      <c r="CI55" s="438">
        <f t="shared" si="11"/>
        <v>465074.12699663814</v>
      </c>
      <c r="CJ55" s="540">
        <f t="shared" si="35"/>
        <v>1.3892948682328833E-3</v>
      </c>
      <c r="CK55" s="437">
        <f t="shared" si="12"/>
        <v>50880.7</v>
      </c>
      <c r="CL55" s="543">
        <f t="shared" si="13"/>
        <v>0.88</v>
      </c>
      <c r="CM55" s="466">
        <f t="shared" si="39"/>
        <v>0</v>
      </c>
      <c r="CN55" s="465">
        <f t="shared" si="15"/>
        <v>618815.68999999994</v>
      </c>
      <c r="CO55" s="466">
        <f t="shared" si="36"/>
        <v>515954.82699663815</v>
      </c>
      <c r="CP55" s="466">
        <f t="shared" si="16"/>
        <v>-1.7699999999999996</v>
      </c>
      <c r="CQ55" s="469">
        <f t="shared" si="17"/>
        <v>-102845.42453521122</v>
      </c>
      <c r="CR55" s="469">
        <f t="shared" si="37"/>
        <v>-102860.8630033618</v>
      </c>
      <c r="CS55" s="467">
        <f t="shared" si="38"/>
        <v>15.438468150576227</v>
      </c>
      <c r="CT55" s="468">
        <f t="shared" si="18"/>
        <v>0.24895264786779467</v>
      </c>
    </row>
    <row r="56" spans="1:98"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+INDEX('For AA'!AD:AD,MATCH(A56,'For AA'!A:A,0))</f>
        <v>28857.066402483964</v>
      </c>
      <c r="AN56" s="434">
        <f t="shared" si="19"/>
        <v>786918.27956989256</v>
      </c>
      <c r="AO56" s="435">
        <f t="shared" si="20"/>
        <v>209020.22580645164</v>
      </c>
      <c r="AP56" s="436">
        <f t="shared" si="21"/>
        <v>388180.43010752689</v>
      </c>
      <c r="AQ56" s="437">
        <f t="shared" si="4"/>
        <v>13.54</v>
      </c>
      <c r="AR56" s="438">
        <f t="shared" si="5"/>
        <v>3.6</v>
      </c>
      <c r="AS56" s="438">
        <f t="shared" si="6"/>
        <v>6.68</v>
      </c>
      <c r="AT56" s="443">
        <f t="shared" si="22"/>
        <v>23.82</v>
      </c>
      <c r="AU56" s="437">
        <f t="shared" si="23"/>
        <v>12.59</v>
      </c>
      <c r="AV56" s="438">
        <f t="shared" si="24"/>
        <v>3.34</v>
      </c>
      <c r="AW56" s="438">
        <f t="shared" si="25"/>
        <v>6.21</v>
      </c>
      <c r="AX56" s="444">
        <f t="shared" si="26"/>
        <v>22.14</v>
      </c>
      <c r="AY56" s="441">
        <f t="shared" si="27"/>
        <v>12.59</v>
      </c>
      <c r="AZ56" s="70">
        <f t="shared" si="28"/>
        <v>4</v>
      </c>
      <c r="BA56" s="438">
        <f t="shared" si="7"/>
        <v>0.84</v>
      </c>
      <c r="BB56" s="442">
        <f t="shared" si="8"/>
        <v>1.55</v>
      </c>
      <c r="BC56" s="563">
        <v>1</v>
      </c>
      <c r="BD56" s="563">
        <v>1</v>
      </c>
      <c r="BE56" s="570">
        <v>0</v>
      </c>
      <c r="BF56" s="571">
        <v>0.84</v>
      </c>
      <c r="BG56" s="572">
        <v>1.55</v>
      </c>
      <c r="BH56" s="573">
        <v>138940.89544024566</v>
      </c>
      <c r="BI56" s="571">
        <v>19.759999999999998</v>
      </c>
      <c r="BJ56" s="572">
        <v>1148733.0936816961</v>
      </c>
      <c r="BK56" s="574">
        <v>3.4292038528556971E-3</v>
      </c>
      <c r="BL56" s="571">
        <v>122585.76</v>
      </c>
      <c r="BM56" s="594">
        <v>2.11</v>
      </c>
      <c r="BN56" s="441">
        <f t="shared" si="29"/>
        <v>12.59</v>
      </c>
      <c r="BO56" s="70">
        <v>4</v>
      </c>
      <c r="BP56" s="438">
        <f t="shared" si="9"/>
        <v>0.84</v>
      </c>
      <c r="BQ56" s="442">
        <f t="shared" si="10"/>
        <v>1.55</v>
      </c>
      <c r="BR56" s="438">
        <f>+INDEX('For AA'!AE:AE,MATCH(A56,'For AA'!A:A,0))</f>
        <v>12.65</v>
      </c>
      <c r="BS56" s="70">
        <v>4</v>
      </c>
      <c r="BT56" s="438">
        <f>+ROUND(INDEX('For AA'!AF:AF,MATCH(A56,'For AA'!A:A,0))/BS56,$BP$2)</f>
        <v>0.84</v>
      </c>
      <c r="BU56" s="442">
        <f>+ROUND(INDEX('For AA'!AG:AG,MATCH(A56,'For AA'!A:A,0))/BS56,$BP$2)</f>
        <v>1.56</v>
      </c>
      <c r="BV56" s="438">
        <f>++INDEX('For AA'!AE:AE,MATCH(A56,'For AA'!A:A,0))</f>
        <v>12.65</v>
      </c>
      <c r="BW56" s="70">
        <v>4</v>
      </c>
      <c r="BX56" s="438">
        <f>++ROUND(INDEX('For AA'!AF:AF,MATCH(A56,'For AA'!A:A,0))/BS56,$BP$2)</f>
        <v>0.84</v>
      </c>
      <c r="BY56" s="442">
        <f>++ROUND(INDEX('For AA'!AG:AG,MATCH(A56,'For AA'!A:A,0))/BS56,$BP$2)</f>
        <v>1.56</v>
      </c>
      <c r="BZ56" s="93">
        <f>++INDEX(FY2018_ALL_Targets!DY:DY,MATCH('Final Comp Values'!C56,FY2018_ALL_Targets!B:B,0))</f>
        <v>0</v>
      </c>
      <c r="CA56" s="93">
        <f>+INDEX(FY2018_ALL_Targets!DV:DV,MATCH('Final Comp Values'!C56,FY2018_ALL_Targets!B:B,0))</f>
        <v>2</v>
      </c>
      <c r="CB56" s="93">
        <f>++INDEX(FY2018_ALL_Targets!DW:DW,MATCH('Final Comp Values'!C56,FY2018_ALL_Targets!B:B,0))</f>
        <v>2</v>
      </c>
      <c r="CC56" s="533">
        <f>++INDEX(FY2018_ALL_Targets!DX:DX,MATCH('Final Comp Values'!$C56,FY2018_ALL_Targets!$B:$B,0))</f>
        <v>0</v>
      </c>
      <c r="CD56" s="437">
        <f t="shared" si="30"/>
        <v>0</v>
      </c>
      <c r="CE56" s="437">
        <f t="shared" si="31"/>
        <v>1.68</v>
      </c>
      <c r="CF56" s="438">
        <f t="shared" si="32"/>
        <v>3.1</v>
      </c>
      <c r="CG56" s="537">
        <f t="shared" si="33"/>
        <v>277881.79088049132</v>
      </c>
      <c r="CH56" s="437">
        <f t="shared" si="34"/>
        <v>17.36</v>
      </c>
      <c r="CI56" s="438">
        <f t="shared" si="11"/>
        <v>1009210.8555827048</v>
      </c>
      <c r="CJ56" s="540">
        <f t="shared" si="35"/>
        <v>3.0147698640653566E-3</v>
      </c>
      <c r="CK56" s="437">
        <f t="shared" si="12"/>
        <v>110411.11</v>
      </c>
      <c r="CL56" s="543">
        <f t="shared" si="13"/>
        <v>1.9</v>
      </c>
      <c r="CM56" s="466">
        <f t="shared" si="39"/>
        <v>-9.9999999999982325E-3</v>
      </c>
      <c r="CN56" s="465">
        <f t="shared" si="15"/>
        <v>1287230.6100000001</v>
      </c>
      <c r="CO56" s="466">
        <f t="shared" si="36"/>
        <v>1119621.9655827049</v>
      </c>
      <c r="CP56" s="466">
        <f t="shared" si="16"/>
        <v>-2.8800000000000026</v>
      </c>
      <c r="CQ56" s="469">
        <f t="shared" si="17"/>
        <v>-167444.63219512213</v>
      </c>
      <c r="CR56" s="469">
        <f t="shared" si="37"/>
        <v>-167608.64441729523</v>
      </c>
      <c r="CS56" s="467">
        <f t="shared" si="38"/>
        <v>164.01222217309987</v>
      </c>
      <c r="CT56" s="468">
        <f t="shared" si="18"/>
        <v>0.21587568592739673</v>
      </c>
    </row>
    <row r="57" spans="1:98"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+INDEX('For AA'!AD:AD,MATCH(A57,'For AA'!A:A,0))</f>
        <v>28857.066402483964</v>
      </c>
      <c r="AN57" s="434">
        <f t="shared" si="19"/>
        <v>237316.12903225809</v>
      </c>
      <c r="AO57" s="435">
        <f t="shared" si="20"/>
        <v>63035.752688172048</v>
      </c>
      <c r="AP57" s="436">
        <f t="shared" si="21"/>
        <v>117066.38709677421</v>
      </c>
      <c r="AQ57" s="437">
        <f t="shared" si="4"/>
        <v>4.08</v>
      </c>
      <c r="AR57" s="438">
        <f t="shared" si="5"/>
        <v>1.08</v>
      </c>
      <c r="AS57" s="438">
        <f t="shared" si="6"/>
        <v>2.0099999999999998</v>
      </c>
      <c r="AT57" s="443">
        <f t="shared" si="22"/>
        <v>7.17</v>
      </c>
      <c r="AU57" s="437">
        <f t="shared" si="23"/>
        <v>3.8</v>
      </c>
      <c r="AV57" s="438">
        <f t="shared" si="24"/>
        <v>1.01</v>
      </c>
      <c r="AW57" s="438">
        <f t="shared" si="25"/>
        <v>1.87</v>
      </c>
      <c r="AX57" s="444">
        <f t="shared" si="26"/>
        <v>6.68</v>
      </c>
      <c r="AY57" s="441">
        <f t="shared" si="27"/>
        <v>3.8</v>
      </c>
      <c r="AZ57" s="70">
        <f t="shared" si="28"/>
        <v>4</v>
      </c>
      <c r="BA57" s="438">
        <f t="shared" si="7"/>
        <v>0.25</v>
      </c>
      <c r="BB57" s="442">
        <f t="shared" si="8"/>
        <v>0.47</v>
      </c>
      <c r="BC57" s="563">
        <v>0</v>
      </c>
      <c r="BD57" s="563">
        <v>0</v>
      </c>
      <c r="BE57" s="570">
        <v>0</v>
      </c>
      <c r="BF57" s="571">
        <v>0</v>
      </c>
      <c r="BG57" s="572">
        <v>0</v>
      </c>
      <c r="BH57" s="573">
        <v>0</v>
      </c>
      <c r="BI57" s="571">
        <v>6.68</v>
      </c>
      <c r="BJ57" s="572">
        <v>388336.89604219282</v>
      </c>
      <c r="BK57" s="574">
        <v>1.1592652700949421E-3</v>
      </c>
      <c r="BL57" s="571">
        <v>41440.94</v>
      </c>
      <c r="BM57" s="594">
        <v>0.71</v>
      </c>
      <c r="BN57" s="441">
        <f t="shared" si="29"/>
        <v>3.8</v>
      </c>
      <c r="BO57" s="70">
        <v>4</v>
      </c>
      <c r="BP57" s="438">
        <f t="shared" si="9"/>
        <v>0.25</v>
      </c>
      <c r="BQ57" s="442">
        <f t="shared" si="10"/>
        <v>0.47</v>
      </c>
      <c r="BR57" s="438">
        <f>+INDEX('For AA'!AE:AE,MATCH(A57,'For AA'!A:A,0))</f>
        <v>3.82</v>
      </c>
      <c r="BS57" s="70">
        <v>4</v>
      </c>
      <c r="BT57" s="438">
        <f>+ROUND(INDEX('For AA'!AF:AF,MATCH(A57,'For AA'!A:A,0))/BS57,$BP$2)</f>
        <v>0.26</v>
      </c>
      <c r="BU57" s="442">
        <f>+ROUND(INDEX('For AA'!AG:AG,MATCH(A57,'For AA'!A:A,0))/BS57,$BP$2)</f>
        <v>0.47</v>
      </c>
      <c r="BV57" s="438">
        <f>++INDEX('For AA'!AE:AE,MATCH(A57,'For AA'!A:A,0))</f>
        <v>3.82</v>
      </c>
      <c r="BW57" s="70">
        <v>4</v>
      </c>
      <c r="BX57" s="438">
        <f>++ROUND(INDEX('For AA'!AF:AF,MATCH(A57,'For AA'!A:A,0))/BS57,$BP$2)</f>
        <v>0.26</v>
      </c>
      <c r="BY57" s="442">
        <f>++ROUND(INDEX('For AA'!AG:AG,MATCH(A57,'For AA'!A:A,0))/BS57,$BP$2)</f>
        <v>0.47</v>
      </c>
      <c r="BZ57" s="93">
        <f>++INDEX(FY2018_ALL_Targets!DY:DY,MATCH('Final Comp Values'!C57,FY2018_ALL_Targets!B:B,0))</f>
        <v>0</v>
      </c>
      <c r="CA57" s="93">
        <f>+INDEX(FY2018_ALL_Targets!DV:DV,MATCH('Final Comp Values'!C57,FY2018_ALL_Targets!B:B,0))</f>
        <v>1</v>
      </c>
      <c r="CB57" s="93">
        <f>++INDEX(FY2018_ALL_Targets!DW:DW,MATCH('Final Comp Values'!C57,FY2018_ALL_Targets!B:B,0))</f>
        <v>1</v>
      </c>
      <c r="CC57" s="533">
        <f>++INDEX(FY2018_ALL_Targets!DX:DX,MATCH('Final Comp Values'!$C57,FY2018_ALL_Targets!$B:$B,0))</f>
        <v>0</v>
      </c>
      <c r="CD57" s="437">
        <f t="shared" si="30"/>
        <v>0</v>
      </c>
      <c r="CE57" s="437">
        <f t="shared" si="31"/>
        <v>0.25</v>
      </c>
      <c r="CF57" s="438">
        <f t="shared" si="32"/>
        <v>0.47</v>
      </c>
      <c r="CG57" s="537">
        <f t="shared" si="33"/>
        <v>41856.671429697431</v>
      </c>
      <c r="CH57" s="437">
        <f t="shared" si="34"/>
        <v>5.96</v>
      </c>
      <c r="CI57" s="438">
        <f t="shared" si="11"/>
        <v>346480.2246124954</v>
      </c>
      <c r="CJ57" s="540">
        <f t="shared" si="35"/>
        <v>1.0350246768334979E-3</v>
      </c>
      <c r="CK57" s="437">
        <f t="shared" si="12"/>
        <v>37906.120000000003</v>
      </c>
      <c r="CL57" s="543">
        <f t="shared" si="13"/>
        <v>0.65</v>
      </c>
      <c r="CM57" s="466">
        <f t="shared" si="39"/>
        <v>0</v>
      </c>
      <c r="CN57" s="465">
        <f t="shared" si="15"/>
        <v>388198.99</v>
      </c>
      <c r="CO57" s="466">
        <f t="shared" si="36"/>
        <v>384386.34461249539</v>
      </c>
      <c r="CP57" s="466">
        <f t="shared" si="16"/>
        <v>-6.9999999999999396E-2</v>
      </c>
      <c r="CQ57" s="469">
        <f t="shared" si="17"/>
        <v>-4067.9534880239175</v>
      </c>
      <c r="CR57" s="469">
        <f t="shared" si="37"/>
        <v>-3812.6453875045991</v>
      </c>
      <c r="CS57" s="467">
        <f t="shared" si="38"/>
        <v>-255.30810051931849</v>
      </c>
      <c r="CT57" s="468">
        <f t="shared" si="18"/>
        <v>0.10782272109903591</v>
      </c>
    </row>
    <row r="58" spans="1:98"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+INDEX('For AA'!AD:AD,MATCH(A58,'For AA'!A:A,0))</f>
        <v>28857.066402483964</v>
      </c>
      <c r="AN58" s="434">
        <f t="shared" si="19"/>
        <v>183060.21505376344</v>
      </c>
      <c r="AO58" s="435">
        <f t="shared" si="20"/>
        <v>48624.397849462373</v>
      </c>
      <c r="AP58" s="436">
        <f t="shared" si="21"/>
        <v>90302.451612903227</v>
      </c>
      <c r="AQ58" s="437">
        <f t="shared" si="4"/>
        <v>3.15</v>
      </c>
      <c r="AR58" s="438">
        <f t="shared" si="5"/>
        <v>0.84</v>
      </c>
      <c r="AS58" s="438">
        <f t="shared" si="6"/>
        <v>1.55</v>
      </c>
      <c r="AT58" s="443">
        <f t="shared" si="22"/>
        <v>5.54</v>
      </c>
      <c r="AU58" s="437">
        <f t="shared" si="23"/>
        <v>2.93</v>
      </c>
      <c r="AV58" s="438">
        <f t="shared" si="24"/>
        <v>0.78</v>
      </c>
      <c r="AW58" s="438">
        <f t="shared" si="25"/>
        <v>1.44</v>
      </c>
      <c r="AX58" s="444">
        <f t="shared" si="26"/>
        <v>5.15</v>
      </c>
      <c r="AY58" s="441">
        <f t="shared" si="27"/>
        <v>2.93</v>
      </c>
      <c r="AZ58" s="70">
        <f t="shared" si="28"/>
        <v>4</v>
      </c>
      <c r="BA58" s="438">
        <f t="shared" si="7"/>
        <v>0.2</v>
      </c>
      <c r="BB58" s="442">
        <f t="shared" si="8"/>
        <v>0.36</v>
      </c>
      <c r="BC58" s="563">
        <v>1</v>
      </c>
      <c r="BD58" s="563">
        <v>1</v>
      </c>
      <c r="BE58" s="570">
        <v>0</v>
      </c>
      <c r="BF58" s="571">
        <v>0.2</v>
      </c>
      <c r="BG58" s="572">
        <v>0.36</v>
      </c>
      <c r="BH58" s="573">
        <v>32555.188889764671</v>
      </c>
      <c r="BI58" s="571">
        <v>4.6100000000000003</v>
      </c>
      <c r="BJ58" s="572">
        <v>267998.96568181273</v>
      </c>
      <c r="BK58" s="574">
        <v>8.0003187052959338E-4</v>
      </c>
      <c r="BL58" s="571">
        <v>28599.21</v>
      </c>
      <c r="BM58" s="594">
        <v>0.49</v>
      </c>
      <c r="BN58" s="441">
        <f t="shared" si="29"/>
        <v>2.93</v>
      </c>
      <c r="BO58" s="70">
        <v>4</v>
      </c>
      <c r="BP58" s="438">
        <f t="shared" si="9"/>
        <v>0.2</v>
      </c>
      <c r="BQ58" s="442">
        <f t="shared" si="10"/>
        <v>0.36</v>
      </c>
      <c r="BR58" s="438">
        <f>+INDEX('For AA'!AE:AE,MATCH(A58,'For AA'!A:A,0))</f>
        <v>2.94</v>
      </c>
      <c r="BS58" s="70">
        <v>4</v>
      </c>
      <c r="BT58" s="438">
        <f>+ROUND(INDEX('For AA'!AF:AF,MATCH(A58,'For AA'!A:A,0))/BS58,$BP$2)</f>
        <v>0.2</v>
      </c>
      <c r="BU58" s="442">
        <f>+ROUND(INDEX('For AA'!AG:AG,MATCH(A58,'For AA'!A:A,0))/BS58,$BP$2)</f>
        <v>0.36</v>
      </c>
      <c r="BV58" s="438">
        <f>++INDEX('For AA'!AE:AE,MATCH(A58,'For AA'!A:A,0))</f>
        <v>2.94</v>
      </c>
      <c r="BW58" s="70">
        <v>4</v>
      </c>
      <c r="BX58" s="438">
        <f>++ROUND(INDEX('For AA'!AF:AF,MATCH(A58,'For AA'!A:A,0))/BS58,$BP$2)</f>
        <v>0.2</v>
      </c>
      <c r="BY58" s="442">
        <f>++ROUND(INDEX('For AA'!AG:AG,MATCH(A58,'For AA'!A:A,0))/BS58,$BP$2)</f>
        <v>0.36</v>
      </c>
      <c r="BZ58" s="93">
        <f>++INDEX(FY2018_ALL_Targets!DY:DY,MATCH('Final Comp Values'!C58,FY2018_ALL_Targets!B:B,0))</f>
        <v>0</v>
      </c>
      <c r="CA58" s="93">
        <f>+INDEX(FY2018_ALL_Targets!DV:DV,MATCH('Final Comp Values'!C58,FY2018_ALL_Targets!B:B,0))</f>
        <v>1</v>
      </c>
      <c r="CB58" s="93">
        <f>++INDEX(FY2018_ALL_Targets!DW:DW,MATCH('Final Comp Values'!C58,FY2018_ALL_Targets!B:B,0))</f>
        <v>1</v>
      </c>
      <c r="CC58" s="533">
        <f>++INDEX(FY2018_ALL_Targets!DX:DX,MATCH('Final Comp Values'!$C58,FY2018_ALL_Targets!$B:$B,0))</f>
        <v>0</v>
      </c>
      <c r="CD58" s="437">
        <f t="shared" si="30"/>
        <v>0</v>
      </c>
      <c r="CE58" s="437">
        <f t="shared" si="31"/>
        <v>0.2</v>
      </c>
      <c r="CF58" s="438">
        <f t="shared" si="32"/>
        <v>0.36</v>
      </c>
      <c r="CG58" s="537">
        <f t="shared" si="33"/>
        <v>32555.188889764671</v>
      </c>
      <c r="CH58" s="437">
        <f t="shared" si="34"/>
        <v>4.59</v>
      </c>
      <c r="CI58" s="438">
        <f t="shared" si="11"/>
        <v>266836.28036432114</v>
      </c>
      <c r="CJ58" s="540">
        <f t="shared" si="35"/>
        <v>7.9710793064861679E-4</v>
      </c>
      <c r="CK58" s="437">
        <f t="shared" si="12"/>
        <v>29192.799999999999</v>
      </c>
      <c r="CL58" s="543">
        <f t="shared" si="13"/>
        <v>0.5</v>
      </c>
      <c r="CM58" s="466">
        <f t="shared" si="39"/>
        <v>-1.9999999999999851E-2</v>
      </c>
      <c r="CN58" s="465">
        <f t="shared" si="15"/>
        <v>299447.96999999997</v>
      </c>
      <c r="CO58" s="466">
        <f t="shared" si="36"/>
        <v>296029.08036432113</v>
      </c>
      <c r="CP58" s="466">
        <f t="shared" si="16"/>
        <v>-6.0000000000000497E-2</v>
      </c>
      <c r="CQ58" s="469">
        <f t="shared" si="17"/>
        <v>-3488.7142135922613</v>
      </c>
      <c r="CR58" s="469">
        <f t="shared" si="37"/>
        <v>-3418.8896356788464</v>
      </c>
      <c r="CS58" s="467">
        <f t="shared" si="38"/>
        <v>-69.824577913414942</v>
      </c>
      <c r="CT58" s="468">
        <f t="shared" si="18"/>
        <v>0.10871734708959514</v>
      </c>
    </row>
    <row r="59" spans="1:98"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+INDEX('For AA'!AD:AD,MATCH(A59,'For AA'!A:A,0))</f>
        <v>28857.066402483964</v>
      </c>
      <c r="AN59" s="434">
        <f t="shared" si="19"/>
        <v>318961.29032258067</v>
      </c>
      <c r="AO59" s="435">
        <f t="shared" si="20"/>
        <v>84722.333333333343</v>
      </c>
      <c r="AP59" s="436">
        <f t="shared" si="21"/>
        <v>157341.4623655914</v>
      </c>
      <c r="AQ59" s="437">
        <f t="shared" si="4"/>
        <v>5.49</v>
      </c>
      <c r="AR59" s="438">
        <f t="shared" si="5"/>
        <v>1.46</v>
      </c>
      <c r="AS59" s="438">
        <f t="shared" si="6"/>
        <v>2.71</v>
      </c>
      <c r="AT59" s="443">
        <f t="shared" si="22"/>
        <v>9.66</v>
      </c>
      <c r="AU59" s="437">
        <f t="shared" si="23"/>
        <v>5.0999999999999996</v>
      </c>
      <c r="AV59" s="438">
        <f t="shared" si="24"/>
        <v>1.36</v>
      </c>
      <c r="AW59" s="438">
        <f t="shared" si="25"/>
        <v>2.52</v>
      </c>
      <c r="AX59" s="444">
        <f t="shared" si="26"/>
        <v>8.98</v>
      </c>
      <c r="AY59" s="441">
        <f t="shared" si="27"/>
        <v>5.0999999999999996</v>
      </c>
      <c r="AZ59" s="70">
        <f t="shared" si="28"/>
        <v>4</v>
      </c>
      <c r="BA59" s="438">
        <f t="shared" si="7"/>
        <v>0.34</v>
      </c>
      <c r="BB59" s="442">
        <f t="shared" si="8"/>
        <v>0.63</v>
      </c>
      <c r="BC59" s="563">
        <v>2</v>
      </c>
      <c r="BD59" s="563">
        <v>2</v>
      </c>
      <c r="BE59" s="570">
        <v>0</v>
      </c>
      <c r="BF59" s="571">
        <v>0.68</v>
      </c>
      <c r="BG59" s="572">
        <v>1.26</v>
      </c>
      <c r="BH59" s="573">
        <v>112780.47579668474</v>
      </c>
      <c r="BI59" s="571">
        <v>7.0399999999999991</v>
      </c>
      <c r="BJ59" s="572">
        <v>409265.23175704153</v>
      </c>
      <c r="BK59" s="574">
        <v>1.2217406439323942E-3</v>
      </c>
      <c r="BL59" s="571">
        <v>43674.28</v>
      </c>
      <c r="BM59" s="594">
        <v>0.75</v>
      </c>
      <c r="BN59" s="441">
        <f t="shared" si="29"/>
        <v>5.0999999999999996</v>
      </c>
      <c r="BO59" s="70">
        <v>4</v>
      </c>
      <c r="BP59" s="438">
        <f t="shared" si="9"/>
        <v>0.34</v>
      </c>
      <c r="BQ59" s="442">
        <f t="shared" si="10"/>
        <v>0.63</v>
      </c>
      <c r="BR59" s="438">
        <f>+INDEX('For AA'!AE:AE,MATCH(A59,'For AA'!A:A,0))</f>
        <v>5.13</v>
      </c>
      <c r="BS59" s="70">
        <v>4</v>
      </c>
      <c r="BT59" s="438">
        <f>+ROUND(INDEX('For AA'!AF:AF,MATCH(A59,'For AA'!A:A,0))/BS59,$BP$2)</f>
        <v>0.34</v>
      </c>
      <c r="BU59" s="442">
        <f>+ROUND(INDEX('For AA'!AG:AG,MATCH(A59,'For AA'!A:A,0))/BS59,$BP$2)</f>
        <v>0.63</v>
      </c>
      <c r="BV59" s="438">
        <f>++INDEX('For AA'!AE:AE,MATCH(A59,'For AA'!A:A,0))</f>
        <v>5.13</v>
      </c>
      <c r="BW59" s="70">
        <v>4</v>
      </c>
      <c r="BX59" s="438">
        <f>++ROUND(INDEX('For AA'!AF:AF,MATCH(A59,'For AA'!A:A,0))/BS59,$BP$2)</f>
        <v>0.34</v>
      </c>
      <c r="BY59" s="442">
        <f>++ROUND(INDEX('For AA'!AG:AG,MATCH(A59,'For AA'!A:A,0))/BS59,$BP$2)</f>
        <v>0.63</v>
      </c>
      <c r="BZ59" s="93">
        <f>++INDEX(FY2018_ALL_Targets!DY:DY,MATCH('Final Comp Values'!C59,FY2018_ALL_Targets!B:B,0))</f>
        <v>0</v>
      </c>
      <c r="CA59" s="93">
        <f>+INDEX(FY2018_ALL_Targets!DV:DV,MATCH('Final Comp Values'!C59,FY2018_ALL_Targets!B:B,0))</f>
        <v>3</v>
      </c>
      <c r="CB59" s="93">
        <f>++INDEX(FY2018_ALL_Targets!DW:DW,MATCH('Final Comp Values'!C59,FY2018_ALL_Targets!B:B,0))</f>
        <v>3</v>
      </c>
      <c r="CC59" s="533">
        <f>++INDEX(FY2018_ALL_Targets!DX:DX,MATCH('Final Comp Values'!$C59,FY2018_ALL_Targets!$B:$B,0))</f>
        <v>0</v>
      </c>
      <c r="CD59" s="437">
        <f t="shared" si="30"/>
        <v>0</v>
      </c>
      <c r="CE59" s="437">
        <f t="shared" si="31"/>
        <v>1.02</v>
      </c>
      <c r="CF59" s="438">
        <f t="shared" si="32"/>
        <v>1.8900000000000001</v>
      </c>
      <c r="CG59" s="537">
        <f t="shared" si="33"/>
        <v>169170.71369502714</v>
      </c>
      <c r="CH59" s="437">
        <f t="shared" si="34"/>
        <v>6.0699999999999994</v>
      </c>
      <c r="CI59" s="438">
        <f t="shared" si="11"/>
        <v>352874.99385869916</v>
      </c>
      <c r="CJ59" s="540">
        <f t="shared" si="35"/>
        <v>1.0541274812717E-3</v>
      </c>
      <c r="CK59" s="437">
        <f t="shared" si="12"/>
        <v>38605.730000000003</v>
      </c>
      <c r="CL59" s="543">
        <f t="shared" si="13"/>
        <v>0.66</v>
      </c>
      <c r="CM59" s="466">
        <f t="shared" si="39"/>
        <v>1.2212453270876722E-15</v>
      </c>
      <c r="CN59" s="465">
        <f t="shared" si="15"/>
        <v>521753.33</v>
      </c>
      <c r="CO59" s="466">
        <f t="shared" si="36"/>
        <v>391480.72385869914</v>
      </c>
      <c r="CP59" s="466">
        <f t="shared" si="16"/>
        <v>-2.2500000000000009</v>
      </c>
      <c r="CQ59" s="469">
        <f t="shared" si="17"/>
        <v>-130728.8410356348</v>
      </c>
      <c r="CR59" s="469">
        <f t="shared" si="37"/>
        <v>-130272.60614130087</v>
      </c>
      <c r="CS59" s="467">
        <f t="shared" si="38"/>
        <v>-456.23489433393115</v>
      </c>
      <c r="CT59" s="468">
        <f t="shared" si="18"/>
        <v>0.32423504358856153</v>
      </c>
    </row>
    <row r="60" spans="1:98"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+INDEX('For AA'!AD:AD,MATCH(A60,'For AA'!A:A,0))</f>
        <v>28857.066402483964</v>
      </c>
      <c r="AN60" s="434">
        <f t="shared" si="19"/>
        <v>363529.03225806454</v>
      </c>
      <c r="AO60" s="435">
        <f t="shared" si="20"/>
        <v>96560.225806451621</v>
      </c>
      <c r="AP60" s="436">
        <f t="shared" si="21"/>
        <v>179326.12903225806</v>
      </c>
      <c r="AQ60" s="437">
        <f t="shared" si="4"/>
        <v>6.25</v>
      </c>
      <c r="AR60" s="438">
        <f t="shared" si="5"/>
        <v>1.66</v>
      </c>
      <c r="AS60" s="438">
        <f t="shared" si="6"/>
        <v>3.08</v>
      </c>
      <c r="AT60" s="443">
        <f t="shared" si="22"/>
        <v>10.99</v>
      </c>
      <c r="AU60" s="437">
        <f t="shared" si="23"/>
        <v>5.82</v>
      </c>
      <c r="AV60" s="438">
        <f t="shared" si="24"/>
        <v>1.54</v>
      </c>
      <c r="AW60" s="438">
        <f t="shared" si="25"/>
        <v>2.87</v>
      </c>
      <c r="AX60" s="444">
        <f t="shared" si="26"/>
        <v>10.23</v>
      </c>
      <c r="AY60" s="441">
        <f t="shared" si="27"/>
        <v>5.82</v>
      </c>
      <c r="AZ60" s="70">
        <f t="shared" si="28"/>
        <v>4</v>
      </c>
      <c r="BA60" s="438">
        <f t="shared" si="7"/>
        <v>0.39</v>
      </c>
      <c r="BB60" s="442">
        <f t="shared" si="8"/>
        <v>0.72</v>
      </c>
      <c r="BC60" s="563">
        <v>3</v>
      </c>
      <c r="BD60" s="563">
        <v>3</v>
      </c>
      <c r="BE60" s="570">
        <v>0</v>
      </c>
      <c r="BF60" s="571">
        <v>1.17</v>
      </c>
      <c r="BG60" s="572">
        <v>2.16</v>
      </c>
      <c r="BH60" s="573">
        <v>193587.10536235062</v>
      </c>
      <c r="BI60" s="571">
        <v>6.93</v>
      </c>
      <c r="BJ60" s="572">
        <v>402870.46251083777</v>
      </c>
      <c r="BK60" s="574">
        <v>1.2026509463709506E-3</v>
      </c>
      <c r="BL60" s="571">
        <v>42991.87</v>
      </c>
      <c r="BM60" s="594">
        <v>0.74</v>
      </c>
      <c r="BN60" s="441">
        <f t="shared" si="29"/>
        <v>5.82</v>
      </c>
      <c r="BO60" s="70">
        <v>4</v>
      </c>
      <c r="BP60" s="438">
        <f t="shared" si="9"/>
        <v>0.39</v>
      </c>
      <c r="BQ60" s="442">
        <f t="shared" si="10"/>
        <v>0.72</v>
      </c>
      <c r="BR60" s="438">
        <f>+INDEX('For AA'!AE:AE,MATCH(A60,'For AA'!A:A,0))</f>
        <v>5.85</v>
      </c>
      <c r="BS60" s="70">
        <v>4</v>
      </c>
      <c r="BT60" s="438">
        <f>+ROUND(INDEX('For AA'!AF:AF,MATCH(A60,'For AA'!A:A,0))/BS60,$BP$2)</f>
        <v>0.39</v>
      </c>
      <c r="BU60" s="442">
        <f>+ROUND(INDEX('For AA'!AG:AG,MATCH(A60,'For AA'!A:A,0))/BS60,$BP$2)</f>
        <v>0.72</v>
      </c>
      <c r="BV60" s="438">
        <f>++INDEX('For AA'!AE:AE,MATCH(A60,'For AA'!A:A,0))</f>
        <v>5.85</v>
      </c>
      <c r="BW60" s="70">
        <v>4</v>
      </c>
      <c r="BX60" s="438">
        <f>++ROUND(INDEX('For AA'!AF:AF,MATCH(A60,'For AA'!A:A,0))/BS60,$BP$2)</f>
        <v>0.39</v>
      </c>
      <c r="BY60" s="442">
        <f>++ROUND(INDEX('For AA'!AG:AG,MATCH(A60,'For AA'!A:A,0))/BS60,$BP$2)</f>
        <v>0.72</v>
      </c>
      <c r="BZ60" s="93">
        <f>++INDEX(FY2018_ALL_Targets!DY:DY,MATCH('Final Comp Values'!C60,FY2018_ALL_Targets!B:B,0))</f>
        <v>0</v>
      </c>
      <c r="CA60" s="93">
        <f>+INDEX(FY2018_ALL_Targets!DV:DV,MATCH('Final Comp Values'!C60,FY2018_ALL_Targets!B:B,0))</f>
        <v>2</v>
      </c>
      <c r="CB60" s="93">
        <f>++INDEX(FY2018_ALL_Targets!DW:DW,MATCH('Final Comp Values'!C60,FY2018_ALL_Targets!B:B,0))</f>
        <v>2</v>
      </c>
      <c r="CC60" s="533">
        <f>++INDEX(FY2018_ALL_Targets!DX:DX,MATCH('Final Comp Values'!$C60,FY2018_ALL_Targets!$B:$B,0))</f>
        <v>0</v>
      </c>
      <c r="CD60" s="437">
        <f t="shared" si="30"/>
        <v>0</v>
      </c>
      <c r="CE60" s="437">
        <f t="shared" si="31"/>
        <v>0.78</v>
      </c>
      <c r="CF60" s="438">
        <f t="shared" si="32"/>
        <v>1.44</v>
      </c>
      <c r="CG60" s="537">
        <f t="shared" si="33"/>
        <v>129058.07024156707</v>
      </c>
      <c r="CH60" s="437">
        <f t="shared" si="34"/>
        <v>8.01</v>
      </c>
      <c r="CI60" s="438">
        <f t="shared" si="11"/>
        <v>465655.4696553839</v>
      </c>
      <c r="CJ60" s="540">
        <f t="shared" si="35"/>
        <v>1.3910314868181741E-3</v>
      </c>
      <c r="CK60" s="437">
        <f t="shared" si="12"/>
        <v>50944.3</v>
      </c>
      <c r="CL60" s="543">
        <f t="shared" si="13"/>
        <v>0.88</v>
      </c>
      <c r="CM60" s="466">
        <f t="shared" si="39"/>
        <v>-2.9999999999999694E-2</v>
      </c>
      <c r="CN60" s="465">
        <f t="shared" si="15"/>
        <v>594656.31000000006</v>
      </c>
      <c r="CO60" s="466">
        <f t="shared" si="36"/>
        <v>516599.76965538389</v>
      </c>
      <c r="CP60" s="466">
        <f t="shared" si="16"/>
        <v>-1.3399999999999999</v>
      </c>
      <c r="CQ60" s="469">
        <f t="shared" si="17"/>
        <v>-77892.419882697941</v>
      </c>
      <c r="CR60" s="469">
        <f t="shared" si="37"/>
        <v>-78056.540344616165</v>
      </c>
      <c r="CS60" s="467">
        <f t="shared" si="38"/>
        <v>164.12046191822446</v>
      </c>
      <c r="CT60" s="468">
        <f t="shared" si="18"/>
        <v>0.21702968264402517</v>
      </c>
    </row>
    <row r="61" spans="1:98"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+INDEX('For AA'!AD:AD,MATCH(A61,'For AA'!A:A,0))</f>
        <v>28857.066402483964</v>
      </c>
      <c r="AN61" s="434">
        <f t="shared" si="19"/>
        <v>207701.07526881722</v>
      </c>
      <c r="AO61" s="435">
        <f t="shared" si="20"/>
        <v>55169.322580645166</v>
      </c>
      <c r="AP61" s="436">
        <f t="shared" si="21"/>
        <v>102457.311827957</v>
      </c>
      <c r="AQ61" s="437">
        <f t="shared" si="4"/>
        <v>3.57</v>
      </c>
      <c r="AR61" s="438">
        <f t="shared" si="5"/>
        <v>0.95</v>
      </c>
      <c r="AS61" s="438">
        <f t="shared" si="6"/>
        <v>1.76</v>
      </c>
      <c r="AT61" s="443">
        <f t="shared" si="22"/>
        <v>6.2799999999999994</v>
      </c>
      <c r="AU61" s="437">
        <f t="shared" si="23"/>
        <v>3.32</v>
      </c>
      <c r="AV61" s="438">
        <f t="shared" si="24"/>
        <v>0.88</v>
      </c>
      <c r="AW61" s="438">
        <f t="shared" si="25"/>
        <v>1.64</v>
      </c>
      <c r="AX61" s="444">
        <f t="shared" si="26"/>
        <v>5.84</v>
      </c>
      <c r="AY61" s="441">
        <f t="shared" si="27"/>
        <v>3.32</v>
      </c>
      <c r="AZ61" s="70">
        <f t="shared" si="28"/>
        <v>4</v>
      </c>
      <c r="BA61" s="438">
        <f t="shared" si="7"/>
        <v>0.22</v>
      </c>
      <c r="BB61" s="442">
        <f t="shared" si="8"/>
        <v>0.41</v>
      </c>
      <c r="BC61" s="563">
        <v>1</v>
      </c>
      <c r="BD61" s="563">
        <v>1</v>
      </c>
      <c r="BE61" s="570">
        <v>0</v>
      </c>
      <c r="BF61" s="571">
        <v>0.22</v>
      </c>
      <c r="BG61" s="572">
        <v>0.41</v>
      </c>
      <c r="BH61" s="573">
        <v>36624.587500985253</v>
      </c>
      <c r="BI61" s="571">
        <v>5.21</v>
      </c>
      <c r="BJ61" s="572">
        <v>302879.52520656056</v>
      </c>
      <c r="BK61" s="574">
        <v>9.0415749359201334E-4</v>
      </c>
      <c r="BL61" s="571">
        <v>32321.45</v>
      </c>
      <c r="BM61" s="594">
        <v>0.56000000000000005</v>
      </c>
      <c r="BN61" s="441">
        <f t="shared" si="29"/>
        <v>3.32</v>
      </c>
      <c r="BO61" s="70">
        <v>4</v>
      </c>
      <c r="BP61" s="438">
        <f t="shared" si="9"/>
        <v>0.22</v>
      </c>
      <c r="BQ61" s="442">
        <f t="shared" si="10"/>
        <v>0.41</v>
      </c>
      <c r="BR61" s="438">
        <f>+INDEX('For AA'!AE:AE,MATCH(A61,'For AA'!A:A,0))</f>
        <v>3.34</v>
      </c>
      <c r="BS61" s="70">
        <v>4</v>
      </c>
      <c r="BT61" s="438">
        <f>+ROUND(INDEX('For AA'!AF:AF,MATCH(A61,'For AA'!A:A,0))/BS61,$BP$2)</f>
        <v>0.22</v>
      </c>
      <c r="BU61" s="442">
        <f>+ROUND(INDEX('For AA'!AG:AG,MATCH(A61,'For AA'!A:A,0))/BS61,$BP$2)</f>
        <v>0.41</v>
      </c>
      <c r="BV61" s="438">
        <f>++INDEX('For AA'!AE:AE,MATCH(A61,'For AA'!A:A,0))</f>
        <v>3.34</v>
      </c>
      <c r="BW61" s="70">
        <v>4</v>
      </c>
      <c r="BX61" s="438">
        <f>++ROUND(INDEX('For AA'!AF:AF,MATCH(A61,'For AA'!A:A,0))/BS61,$BP$2)</f>
        <v>0.22</v>
      </c>
      <c r="BY61" s="442">
        <f>++ROUND(INDEX('For AA'!AG:AG,MATCH(A61,'For AA'!A:A,0))/BS61,$BP$2)</f>
        <v>0.41</v>
      </c>
      <c r="BZ61" s="93">
        <f>++INDEX(FY2018_ALL_Targets!DY:DY,MATCH('Final Comp Values'!C61,FY2018_ALL_Targets!B:B,0))</f>
        <v>0</v>
      </c>
      <c r="CA61" s="93">
        <f>+INDEX(FY2018_ALL_Targets!DV:DV,MATCH('Final Comp Values'!C61,FY2018_ALL_Targets!B:B,0))</f>
        <v>3</v>
      </c>
      <c r="CB61" s="93">
        <f>++INDEX(FY2018_ALL_Targets!DW:DW,MATCH('Final Comp Values'!C61,FY2018_ALL_Targets!B:B,0))</f>
        <v>3</v>
      </c>
      <c r="CC61" s="533">
        <f>++INDEX(FY2018_ALL_Targets!DX:DX,MATCH('Final Comp Values'!$C61,FY2018_ALL_Targets!$B:$B,0))</f>
        <v>0</v>
      </c>
      <c r="CD61" s="437">
        <f t="shared" si="30"/>
        <v>0</v>
      </c>
      <c r="CE61" s="437">
        <f t="shared" si="31"/>
        <v>0.66</v>
      </c>
      <c r="CF61" s="438">
        <f t="shared" si="32"/>
        <v>1.23</v>
      </c>
      <c r="CG61" s="537">
        <f t="shared" si="33"/>
        <v>109873.76250295577</v>
      </c>
      <c r="CH61" s="437">
        <f t="shared" si="34"/>
        <v>3.95</v>
      </c>
      <c r="CI61" s="438">
        <f t="shared" si="11"/>
        <v>229630.3502045901</v>
      </c>
      <c r="CJ61" s="540">
        <f t="shared" si="35"/>
        <v>6.8596434118998616E-4</v>
      </c>
      <c r="CK61" s="437">
        <f t="shared" si="12"/>
        <v>25122.34</v>
      </c>
      <c r="CL61" s="543">
        <f t="shared" si="13"/>
        <v>0.43</v>
      </c>
      <c r="CM61" s="466">
        <f t="shared" si="39"/>
        <v>0</v>
      </c>
      <c r="CN61" s="465">
        <f t="shared" si="15"/>
        <v>339754.77</v>
      </c>
      <c r="CO61" s="466">
        <f t="shared" si="36"/>
        <v>254752.69020459009</v>
      </c>
      <c r="CP61" s="466">
        <f t="shared" si="16"/>
        <v>-1.46</v>
      </c>
      <c r="CQ61" s="469">
        <f t="shared" si="17"/>
        <v>-84938.692500000005</v>
      </c>
      <c r="CR61" s="469">
        <f t="shared" si="37"/>
        <v>-85002.079795409925</v>
      </c>
      <c r="CS61" s="467">
        <f t="shared" si="38"/>
        <v>63.387295409920625</v>
      </c>
      <c r="CT61" s="468">
        <f t="shared" si="18"/>
        <v>0.32339137579424054</v>
      </c>
    </row>
    <row r="62" spans="1:98"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+INDEX('For AA'!AD:AD,MATCH(A62,'For AA'!A:A,0))</f>
        <v>19751.398654117922</v>
      </c>
      <c r="AN62" s="434">
        <f t="shared" si="19"/>
        <v>307101.07526881725</v>
      </c>
      <c r="AO62" s="435">
        <f t="shared" si="20"/>
        <v>81571.580645161303</v>
      </c>
      <c r="AP62" s="436">
        <f t="shared" si="21"/>
        <v>151490.08602150538</v>
      </c>
      <c r="AQ62" s="437">
        <f t="shared" si="4"/>
        <v>7.72</v>
      </c>
      <c r="AR62" s="438">
        <f t="shared" si="5"/>
        <v>2.0499999999999998</v>
      </c>
      <c r="AS62" s="438">
        <f t="shared" si="6"/>
        <v>3.81</v>
      </c>
      <c r="AT62" s="443">
        <f t="shared" si="22"/>
        <v>13.58</v>
      </c>
      <c r="AU62" s="437">
        <f t="shared" si="23"/>
        <v>7.18</v>
      </c>
      <c r="AV62" s="438">
        <f t="shared" si="24"/>
        <v>1.91</v>
      </c>
      <c r="AW62" s="438">
        <f t="shared" si="25"/>
        <v>3.54</v>
      </c>
      <c r="AX62" s="444">
        <f t="shared" si="26"/>
        <v>12.629999999999999</v>
      </c>
      <c r="AY62" s="441">
        <f t="shared" si="27"/>
        <v>7.18</v>
      </c>
      <c r="AZ62" s="70">
        <f t="shared" si="28"/>
        <v>4</v>
      </c>
      <c r="BA62" s="438">
        <f t="shared" si="7"/>
        <v>0.48</v>
      </c>
      <c r="BB62" s="442">
        <f t="shared" si="8"/>
        <v>0.89</v>
      </c>
      <c r="BC62" s="563">
        <v>1</v>
      </c>
      <c r="BD62" s="563">
        <v>1</v>
      </c>
      <c r="BE62" s="570">
        <v>0</v>
      </c>
      <c r="BF62" s="571">
        <v>0.48</v>
      </c>
      <c r="BG62" s="572">
        <v>0.89</v>
      </c>
      <c r="BH62" s="573">
        <v>54508.135197587471</v>
      </c>
      <c r="BI62" s="571">
        <v>11.29</v>
      </c>
      <c r="BJ62" s="572">
        <v>449194.7783801186</v>
      </c>
      <c r="BK62" s="574">
        <v>1.3409385288682121E-3</v>
      </c>
      <c r="BL62" s="571">
        <v>47935.32</v>
      </c>
      <c r="BM62" s="594">
        <v>1.2</v>
      </c>
      <c r="BN62" s="441">
        <f t="shared" si="29"/>
        <v>7.18</v>
      </c>
      <c r="BO62" s="70">
        <v>4</v>
      </c>
      <c r="BP62" s="438">
        <f t="shared" si="9"/>
        <v>0.48</v>
      </c>
      <c r="BQ62" s="442">
        <f t="shared" si="10"/>
        <v>0.89</v>
      </c>
      <c r="BR62" s="438">
        <f>+INDEX('For AA'!AE:AE,MATCH(A62,'For AA'!A:A,0))</f>
        <v>7.21</v>
      </c>
      <c r="BS62" s="70">
        <v>4</v>
      </c>
      <c r="BT62" s="438">
        <f>+ROUND(INDEX('For AA'!AF:AF,MATCH(A62,'For AA'!A:A,0))/BS62,$BP$2)</f>
        <v>0.48</v>
      </c>
      <c r="BU62" s="442">
        <f>+ROUND(INDEX('For AA'!AG:AG,MATCH(A62,'For AA'!A:A,0))/BS62,$BP$2)</f>
        <v>0.89</v>
      </c>
      <c r="BV62" s="438">
        <f>++INDEX('For AA'!AE:AE,MATCH(A62,'For AA'!A:A,0))</f>
        <v>7.21</v>
      </c>
      <c r="BW62" s="70">
        <v>4</v>
      </c>
      <c r="BX62" s="438">
        <f>++ROUND(INDEX('For AA'!AF:AF,MATCH(A62,'For AA'!A:A,0))/BS62,$BP$2)</f>
        <v>0.48</v>
      </c>
      <c r="BY62" s="442">
        <f>++ROUND(INDEX('For AA'!AG:AG,MATCH(A62,'For AA'!A:A,0))/BS62,$BP$2)</f>
        <v>0.89</v>
      </c>
      <c r="BZ62" s="93">
        <f>++INDEX(FY2018_ALL_Targets!DY:DY,MATCH('Final Comp Values'!C62,FY2018_ALL_Targets!B:B,0))</f>
        <v>0</v>
      </c>
      <c r="CA62" s="93">
        <f>+INDEX(FY2018_ALL_Targets!DV:DV,MATCH('Final Comp Values'!C62,FY2018_ALL_Targets!B:B,0))</f>
        <v>2</v>
      </c>
      <c r="CB62" s="93">
        <f>++INDEX(FY2018_ALL_Targets!DW:DW,MATCH('Final Comp Values'!C62,FY2018_ALL_Targets!B:B,0))</f>
        <v>2</v>
      </c>
      <c r="CC62" s="533">
        <f>++INDEX(FY2018_ALL_Targets!DX:DX,MATCH('Final Comp Values'!$C62,FY2018_ALL_Targets!$B:$B,0))</f>
        <v>0</v>
      </c>
      <c r="CD62" s="437">
        <f t="shared" si="30"/>
        <v>0</v>
      </c>
      <c r="CE62" s="437">
        <f t="shared" si="31"/>
        <v>0.96</v>
      </c>
      <c r="CF62" s="438">
        <f t="shared" si="32"/>
        <v>1.78</v>
      </c>
      <c r="CG62" s="537">
        <f t="shared" si="33"/>
        <v>109016.27039517494</v>
      </c>
      <c r="CH62" s="437">
        <f t="shared" si="34"/>
        <v>9.8899999999999988</v>
      </c>
      <c r="CI62" s="438">
        <f t="shared" si="11"/>
        <v>393493.03438258392</v>
      </c>
      <c r="CJ62" s="540">
        <f t="shared" si="35"/>
        <v>1.1754639134269902E-3</v>
      </c>
      <c r="CK62" s="437">
        <f t="shared" si="12"/>
        <v>43049.48</v>
      </c>
      <c r="CL62" s="543">
        <f t="shared" si="13"/>
        <v>1.08</v>
      </c>
      <c r="CM62" s="466">
        <f t="shared" si="39"/>
        <v>-3.0000000000001026E-2</v>
      </c>
      <c r="CN62" s="465">
        <f t="shared" si="15"/>
        <v>502351.35</v>
      </c>
      <c r="CO62" s="466">
        <f t="shared" si="36"/>
        <v>436542.5143825839</v>
      </c>
      <c r="CP62" s="466">
        <f t="shared" si="16"/>
        <v>-1.6600000000000001</v>
      </c>
      <c r="CQ62" s="469">
        <f t="shared" si="17"/>
        <v>-66025.593111638969</v>
      </c>
      <c r="CR62" s="469">
        <f t="shared" si="37"/>
        <v>-65808.835617416073</v>
      </c>
      <c r="CS62" s="467">
        <f t="shared" si="38"/>
        <v>-216.75749422289664</v>
      </c>
      <c r="CT62" s="468">
        <f t="shared" si="18"/>
        <v>0.21701199846516775</v>
      </c>
    </row>
    <row r="63" spans="1:98"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+INDEX('For AA'!AD:AD,MATCH(A63,'For AA'!A:A,0))</f>
        <v>37985.388832274351</v>
      </c>
      <c r="AN63" s="434">
        <f t="shared" si="19"/>
        <v>786604.30107526889</v>
      </c>
      <c r="AO63" s="435">
        <f t="shared" si="20"/>
        <v>208936.76344086023</v>
      </c>
      <c r="AP63" s="436">
        <f t="shared" si="21"/>
        <v>388025.41935483873</v>
      </c>
      <c r="AQ63" s="437">
        <f t="shared" si="4"/>
        <v>10.29</v>
      </c>
      <c r="AR63" s="438">
        <f t="shared" si="5"/>
        <v>2.73</v>
      </c>
      <c r="AS63" s="438">
        <f t="shared" si="6"/>
        <v>5.08</v>
      </c>
      <c r="AT63" s="443">
        <f t="shared" si="22"/>
        <v>18.100000000000001</v>
      </c>
      <c r="AU63" s="437">
        <f t="shared" si="23"/>
        <v>9.57</v>
      </c>
      <c r="AV63" s="438">
        <f t="shared" si="24"/>
        <v>2.54</v>
      </c>
      <c r="AW63" s="438">
        <f t="shared" si="25"/>
        <v>4.72</v>
      </c>
      <c r="AX63" s="444">
        <f t="shared" si="26"/>
        <v>16.829999999999998</v>
      </c>
      <c r="AY63" s="441">
        <f t="shared" si="27"/>
        <v>9.57</v>
      </c>
      <c r="AZ63" s="70">
        <f t="shared" si="28"/>
        <v>4</v>
      </c>
      <c r="BA63" s="438">
        <f t="shared" si="7"/>
        <v>0.64</v>
      </c>
      <c r="BB63" s="442">
        <f t="shared" si="8"/>
        <v>1.18</v>
      </c>
      <c r="BC63" s="563">
        <v>0</v>
      </c>
      <c r="BD63" s="563">
        <v>0</v>
      </c>
      <c r="BE63" s="570">
        <v>0</v>
      </c>
      <c r="BF63" s="571">
        <v>0</v>
      </c>
      <c r="BG63" s="572">
        <v>0</v>
      </c>
      <c r="BH63" s="573">
        <v>0</v>
      </c>
      <c r="BI63" s="571">
        <v>16.850000000000001</v>
      </c>
      <c r="BJ63" s="572">
        <v>1288195.0612676356</v>
      </c>
      <c r="BK63" s="574">
        <v>3.8455264252643729E-3</v>
      </c>
      <c r="BL63" s="571">
        <v>137468.29</v>
      </c>
      <c r="BM63" s="594">
        <v>1.8</v>
      </c>
      <c r="BN63" s="441">
        <f t="shared" si="29"/>
        <v>9.57</v>
      </c>
      <c r="BO63" s="70">
        <v>4</v>
      </c>
      <c r="BP63" s="438">
        <f t="shared" si="9"/>
        <v>0.64</v>
      </c>
      <c r="BQ63" s="442">
        <f t="shared" si="10"/>
        <v>1.18</v>
      </c>
      <c r="BR63" s="438">
        <f>+INDEX('For AA'!AE:AE,MATCH(A63,'For AA'!A:A,0))</f>
        <v>9.61</v>
      </c>
      <c r="BS63" s="70">
        <v>4</v>
      </c>
      <c r="BT63" s="438">
        <f>+ROUND(INDEX('For AA'!AF:AF,MATCH(A63,'For AA'!A:A,0))/BS63,$BP$2)</f>
        <v>0.64</v>
      </c>
      <c r="BU63" s="442">
        <f>+ROUND(INDEX('For AA'!AG:AG,MATCH(A63,'For AA'!A:A,0))/BS63,$BP$2)</f>
        <v>1.19</v>
      </c>
      <c r="BV63" s="438">
        <f>++INDEX('For AA'!AE:AE,MATCH(A63,'For AA'!A:A,0))</f>
        <v>9.61</v>
      </c>
      <c r="BW63" s="70">
        <v>4</v>
      </c>
      <c r="BX63" s="438">
        <f>++ROUND(INDEX('For AA'!AF:AF,MATCH(A63,'For AA'!A:A,0))/BS63,$BP$2)</f>
        <v>0.64</v>
      </c>
      <c r="BY63" s="442">
        <f>++ROUND(INDEX('For AA'!AG:AG,MATCH(A63,'For AA'!A:A,0))/BS63,$BP$2)</f>
        <v>1.19</v>
      </c>
      <c r="BZ63" s="93">
        <f>++INDEX(FY2018_ALL_Targets!DY:DY,MATCH('Final Comp Values'!C63,FY2018_ALL_Targets!B:B,0))</f>
        <v>0</v>
      </c>
      <c r="CA63" s="93">
        <f>+INDEX(FY2018_ALL_Targets!DV:DV,MATCH('Final Comp Values'!C63,FY2018_ALL_Targets!B:B,0))</f>
        <v>0</v>
      </c>
      <c r="CB63" s="93">
        <f>++INDEX(FY2018_ALL_Targets!DW:DW,MATCH('Final Comp Values'!C63,FY2018_ALL_Targets!B:B,0))</f>
        <v>0</v>
      </c>
      <c r="CC63" s="533">
        <f>++INDEX(FY2018_ALL_Targets!DX:DX,MATCH('Final Comp Values'!$C63,FY2018_ALL_Targets!$B:$B,0))</f>
        <v>0</v>
      </c>
      <c r="CD63" s="437">
        <f t="shared" si="30"/>
        <v>0</v>
      </c>
      <c r="CE63" s="437">
        <f t="shared" si="31"/>
        <v>0</v>
      </c>
      <c r="CF63" s="438">
        <f t="shared" si="32"/>
        <v>0</v>
      </c>
      <c r="CG63" s="537">
        <f t="shared" si="33"/>
        <v>0</v>
      </c>
      <c r="CH63" s="437">
        <f t="shared" si="34"/>
        <v>16.829999999999998</v>
      </c>
      <c r="CI63" s="438">
        <f t="shared" si="11"/>
        <v>1286666.0463581188</v>
      </c>
      <c r="CJ63" s="540">
        <f t="shared" si="35"/>
        <v>3.8435991846687894E-3</v>
      </c>
      <c r="CK63" s="437">
        <f t="shared" si="12"/>
        <v>140765.66</v>
      </c>
      <c r="CL63" s="543">
        <f t="shared" si="13"/>
        <v>1.84</v>
      </c>
      <c r="CM63" s="466">
        <f t="shared" si="39"/>
        <v>-2.0000000000000684E-2</v>
      </c>
      <c r="CN63" s="465">
        <f t="shared" si="15"/>
        <v>1286716.83</v>
      </c>
      <c r="CO63" s="466">
        <f t="shared" si="36"/>
        <v>1427431.7063581187</v>
      </c>
      <c r="CP63" s="466">
        <f t="shared" si="16"/>
        <v>1.8399999999999999</v>
      </c>
      <c r="CQ63" s="469">
        <f t="shared" si="17"/>
        <v>140674.92377896616</v>
      </c>
      <c r="CR63" s="469">
        <f t="shared" si="37"/>
        <v>140714.87635811861</v>
      </c>
      <c r="CS63" s="467">
        <f t="shared" si="38"/>
        <v>-39.952579152450198</v>
      </c>
      <c r="CT63" s="468">
        <f t="shared" si="18"/>
        <v>0</v>
      </c>
    </row>
    <row r="64" spans="1:98"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+INDEX('For AA'!AD:AD,MATCH(A64,'For AA'!A:A,0))</f>
        <v>37985.388832274351</v>
      </c>
      <c r="AN64" s="434">
        <f t="shared" si="19"/>
        <v>807866.66666666674</v>
      </c>
      <c r="AO64" s="435">
        <f t="shared" si="20"/>
        <v>214584.4623655914</v>
      </c>
      <c r="AP64" s="436">
        <f t="shared" si="21"/>
        <v>398513.98924731184</v>
      </c>
      <c r="AQ64" s="437">
        <f t="shared" si="4"/>
        <v>10.57</v>
      </c>
      <c r="AR64" s="438">
        <f t="shared" si="5"/>
        <v>2.81</v>
      </c>
      <c r="AS64" s="438">
        <f t="shared" si="6"/>
        <v>5.21</v>
      </c>
      <c r="AT64" s="443">
        <f t="shared" si="22"/>
        <v>18.59</v>
      </c>
      <c r="AU64" s="437">
        <f t="shared" si="23"/>
        <v>9.83</v>
      </c>
      <c r="AV64" s="438">
        <f t="shared" si="24"/>
        <v>2.61</v>
      </c>
      <c r="AW64" s="438">
        <f t="shared" si="25"/>
        <v>4.8499999999999996</v>
      </c>
      <c r="AX64" s="444">
        <f t="shared" si="26"/>
        <v>17.29</v>
      </c>
      <c r="AY64" s="441">
        <f t="shared" si="27"/>
        <v>9.83</v>
      </c>
      <c r="AZ64" s="70">
        <f t="shared" si="28"/>
        <v>4</v>
      </c>
      <c r="BA64" s="438">
        <f t="shared" si="7"/>
        <v>0.65</v>
      </c>
      <c r="BB64" s="442">
        <f t="shared" si="8"/>
        <v>1.21</v>
      </c>
      <c r="BC64" s="563">
        <v>0</v>
      </c>
      <c r="BD64" s="563">
        <v>0</v>
      </c>
      <c r="BE64" s="570">
        <v>0</v>
      </c>
      <c r="BF64" s="571">
        <v>0</v>
      </c>
      <c r="BG64" s="572">
        <v>0</v>
      </c>
      <c r="BH64" s="573">
        <v>0</v>
      </c>
      <c r="BI64" s="571">
        <v>17.27</v>
      </c>
      <c r="BJ64" s="572">
        <v>1320304.3743674816</v>
      </c>
      <c r="BK64" s="574">
        <v>3.9413793094549383E-3</v>
      </c>
      <c r="BL64" s="571">
        <v>140894.79999999999</v>
      </c>
      <c r="BM64" s="594">
        <v>1.84</v>
      </c>
      <c r="BN64" s="441">
        <f t="shared" si="29"/>
        <v>9.83</v>
      </c>
      <c r="BO64" s="70">
        <v>4</v>
      </c>
      <c r="BP64" s="438">
        <f t="shared" si="9"/>
        <v>0.65</v>
      </c>
      <c r="BQ64" s="442">
        <f t="shared" si="10"/>
        <v>1.21</v>
      </c>
      <c r="BR64" s="438">
        <f>+INDEX('For AA'!AE:AE,MATCH(A64,'For AA'!A:A,0))</f>
        <v>9.8699999999999992</v>
      </c>
      <c r="BS64" s="70">
        <v>4</v>
      </c>
      <c r="BT64" s="438">
        <f>+ROUND(INDEX('For AA'!AF:AF,MATCH(A64,'For AA'!A:A,0))/BS64,$BP$2)</f>
        <v>0.66</v>
      </c>
      <c r="BU64" s="442">
        <f>+ROUND(INDEX('For AA'!AG:AG,MATCH(A64,'For AA'!A:A,0))/BS64,$BP$2)</f>
        <v>1.22</v>
      </c>
      <c r="BV64" s="438">
        <f>++INDEX('For AA'!AE:AE,MATCH(A64,'For AA'!A:A,0))</f>
        <v>9.8699999999999992</v>
      </c>
      <c r="BW64" s="70">
        <v>4</v>
      </c>
      <c r="BX64" s="438">
        <f>++ROUND(INDEX('For AA'!AF:AF,MATCH(A64,'For AA'!A:A,0))/BS64,$BP$2)</f>
        <v>0.66</v>
      </c>
      <c r="BY64" s="442">
        <f>++ROUND(INDEX('For AA'!AG:AG,MATCH(A64,'For AA'!A:A,0))/BS64,$BP$2)</f>
        <v>1.22</v>
      </c>
      <c r="BZ64" s="93">
        <f>++INDEX(FY2018_ALL_Targets!DY:DY,MATCH('Final Comp Values'!C64,FY2018_ALL_Targets!B:B,0))</f>
        <v>0</v>
      </c>
      <c r="CA64" s="93">
        <f>+INDEX(FY2018_ALL_Targets!DV:DV,MATCH('Final Comp Values'!C64,FY2018_ALL_Targets!B:B,0))</f>
        <v>0</v>
      </c>
      <c r="CB64" s="93">
        <f>++INDEX(FY2018_ALL_Targets!DW:DW,MATCH('Final Comp Values'!C64,FY2018_ALL_Targets!B:B,0))</f>
        <v>0</v>
      </c>
      <c r="CC64" s="533">
        <f>++INDEX(FY2018_ALL_Targets!DX:DX,MATCH('Final Comp Values'!$C64,FY2018_ALL_Targets!$B:$B,0))</f>
        <v>0</v>
      </c>
      <c r="CD64" s="437">
        <f t="shared" si="30"/>
        <v>0</v>
      </c>
      <c r="CE64" s="437">
        <f t="shared" si="31"/>
        <v>0</v>
      </c>
      <c r="CF64" s="438">
        <f t="shared" si="32"/>
        <v>0</v>
      </c>
      <c r="CG64" s="537">
        <f t="shared" si="33"/>
        <v>0</v>
      </c>
      <c r="CH64" s="437">
        <f t="shared" si="34"/>
        <v>17.29</v>
      </c>
      <c r="CI64" s="438">
        <f t="shared" si="11"/>
        <v>1321833.3892769979</v>
      </c>
      <c r="CJ64" s="540">
        <f t="shared" si="35"/>
        <v>3.9486529948261065E-3</v>
      </c>
      <c r="CK64" s="437">
        <f t="shared" si="12"/>
        <v>144613.09</v>
      </c>
      <c r="CL64" s="543">
        <f t="shared" si="13"/>
        <v>1.89</v>
      </c>
      <c r="CM64" s="466">
        <f t="shared" si="39"/>
        <v>1.9999999999998685E-2</v>
      </c>
      <c r="CN64" s="465">
        <f t="shared" si="15"/>
        <v>1321497.56</v>
      </c>
      <c r="CO64" s="466">
        <f t="shared" si="36"/>
        <v>1466446.479276998</v>
      </c>
      <c r="CP64" s="466">
        <f t="shared" si="16"/>
        <v>1.8900000000000006</v>
      </c>
      <c r="CQ64" s="469">
        <f t="shared" si="17"/>
        <v>144455.19886639682</v>
      </c>
      <c r="CR64" s="469">
        <f t="shared" si="37"/>
        <v>144948.91927699791</v>
      </c>
      <c r="CS64" s="467">
        <f t="shared" si="38"/>
        <v>-493.72041060109041</v>
      </c>
      <c r="CT64" s="468">
        <f t="shared" si="18"/>
        <v>0</v>
      </c>
    </row>
    <row r="65" spans="1:98"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+INDEX('For AA'!AD:AD,MATCH(A65,'For AA'!A:A,0))</f>
        <v>37985.388832274351</v>
      </c>
      <c r="AN65" s="434">
        <f t="shared" si="19"/>
        <v>796501.07526881725</v>
      </c>
      <c r="AO65" s="435">
        <f t="shared" si="20"/>
        <v>211565.86021505378</v>
      </c>
      <c r="AP65" s="436">
        <f t="shared" si="21"/>
        <v>392908.03225806449</v>
      </c>
      <c r="AQ65" s="437">
        <f t="shared" si="4"/>
        <v>10.42</v>
      </c>
      <c r="AR65" s="438">
        <f t="shared" si="5"/>
        <v>2.77</v>
      </c>
      <c r="AS65" s="438">
        <f t="shared" si="6"/>
        <v>5.14</v>
      </c>
      <c r="AT65" s="443">
        <f t="shared" si="22"/>
        <v>18.329999999999998</v>
      </c>
      <c r="AU65" s="437">
        <f t="shared" si="23"/>
        <v>9.69</v>
      </c>
      <c r="AV65" s="438">
        <f t="shared" si="24"/>
        <v>2.57</v>
      </c>
      <c r="AW65" s="438">
        <f t="shared" si="25"/>
        <v>4.78</v>
      </c>
      <c r="AX65" s="444">
        <f t="shared" si="26"/>
        <v>17.04</v>
      </c>
      <c r="AY65" s="441">
        <f t="shared" si="27"/>
        <v>9.69</v>
      </c>
      <c r="AZ65" s="70">
        <f t="shared" si="28"/>
        <v>4</v>
      </c>
      <c r="BA65" s="438">
        <f t="shared" si="7"/>
        <v>0.64</v>
      </c>
      <c r="BB65" s="442">
        <f t="shared" si="8"/>
        <v>1.2</v>
      </c>
      <c r="BC65" s="563">
        <v>0</v>
      </c>
      <c r="BD65" s="563">
        <v>0</v>
      </c>
      <c r="BE65" s="570">
        <v>0</v>
      </c>
      <c r="BF65" s="571">
        <v>0</v>
      </c>
      <c r="BG65" s="572">
        <v>0</v>
      </c>
      <c r="BH65" s="573">
        <v>0</v>
      </c>
      <c r="BI65" s="571">
        <v>17.049999999999997</v>
      </c>
      <c r="BJ65" s="572">
        <v>1303485.2103628002</v>
      </c>
      <c r="BK65" s="574">
        <v>3.8911706558313083E-3</v>
      </c>
      <c r="BL65" s="571">
        <v>139099.96</v>
      </c>
      <c r="BM65" s="594">
        <v>1.82</v>
      </c>
      <c r="BN65" s="441">
        <f t="shared" si="29"/>
        <v>9.69</v>
      </c>
      <c r="BO65" s="70">
        <v>4</v>
      </c>
      <c r="BP65" s="438">
        <f t="shared" si="9"/>
        <v>0.64</v>
      </c>
      <c r="BQ65" s="442">
        <f t="shared" si="10"/>
        <v>1.2</v>
      </c>
      <c r="BR65" s="438">
        <f>+INDEX('For AA'!AE:AE,MATCH(A65,'For AA'!A:A,0))</f>
        <v>9.73</v>
      </c>
      <c r="BS65" s="70">
        <v>4</v>
      </c>
      <c r="BT65" s="438">
        <f>+ROUND(INDEX('For AA'!AF:AF,MATCH(A65,'For AA'!A:A,0))/BS65,$BP$2)</f>
        <v>0.65</v>
      </c>
      <c r="BU65" s="442">
        <f>+ROUND(INDEX('For AA'!AG:AG,MATCH(A65,'For AA'!A:A,0))/BS65,$BP$2)</f>
        <v>1.2</v>
      </c>
      <c r="BV65" s="438">
        <f>++INDEX('For AA'!AE:AE,MATCH(A65,'For AA'!A:A,0))</f>
        <v>9.73</v>
      </c>
      <c r="BW65" s="70">
        <v>4</v>
      </c>
      <c r="BX65" s="438">
        <f>++ROUND(INDEX('For AA'!AF:AF,MATCH(A65,'For AA'!A:A,0))/BS65,$BP$2)</f>
        <v>0.65</v>
      </c>
      <c r="BY65" s="442">
        <f>++ROUND(INDEX('For AA'!AG:AG,MATCH(A65,'For AA'!A:A,0))/BS65,$BP$2)</f>
        <v>1.2</v>
      </c>
      <c r="BZ65" s="93">
        <f>++INDEX(FY2018_ALL_Targets!DY:DY,MATCH('Final Comp Values'!C65,FY2018_ALL_Targets!B:B,0))</f>
        <v>0</v>
      </c>
      <c r="CA65" s="93">
        <f>+INDEX(FY2018_ALL_Targets!DV:DV,MATCH('Final Comp Values'!C65,FY2018_ALL_Targets!B:B,0))</f>
        <v>2</v>
      </c>
      <c r="CB65" s="93">
        <f>++INDEX(FY2018_ALL_Targets!DW:DW,MATCH('Final Comp Values'!C65,FY2018_ALL_Targets!B:B,0))</f>
        <v>2</v>
      </c>
      <c r="CC65" s="533">
        <f>++INDEX(FY2018_ALL_Targets!DX:DX,MATCH('Final Comp Values'!$C65,FY2018_ALL_Targets!$B:$B,0))</f>
        <v>0</v>
      </c>
      <c r="CD65" s="437">
        <f t="shared" si="30"/>
        <v>0</v>
      </c>
      <c r="CE65" s="437">
        <f t="shared" si="31"/>
        <v>1.28</v>
      </c>
      <c r="CF65" s="438">
        <f t="shared" si="32"/>
        <v>2.4</v>
      </c>
      <c r="CG65" s="537">
        <f t="shared" si="33"/>
        <v>281338.74335103255</v>
      </c>
      <c r="CH65" s="437">
        <f t="shared" si="34"/>
        <v>13.36</v>
      </c>
      <c r="CI65" s="438">
        <f t="shared" si="11"/>
        <v>1021381.9595570094</v>
      </c>
      <c r="CJ65" s="540">
        <f t="shared" si="35"/>
        <v>3.0511280515255514E-3</v>
      </c>
      <c r="CK65" s="437">
        <f t="shared" si="12"/>
        <v>111742.67</v>
      </c>
      <c r="CL65" s="543">
        <f t="shared" si="13"/>
        <v>1.46</v>
      </c>
      <c r="CM65" s="466">
        <f t="shared" si="39"/>
        <v>-1.0000000000000009E-2</v>
      </c>
      <c r="CN65" s="465">
        <f t="shared" si="15"/>
        <v>1302906.72</v>
      </c>
      <c r="CO65" s="466">
        <f t="shared" si="36"/>
        <v>1133124.6295570093</v>
      </c>
      <c r="CP65" s="466">
        <f t="shared" si="16"/>
        <v>-2.2199999999999989</v>
      </c>
      <c r="CQ65" s="469">
        <f t="shared" si="17"/>
        <v>-169744.8895774647</v>
      </c>
      <c r="CR65" s="469">
        <f t="shared" si="37"/>
        <v>-169782.09044299065</v>
      </c>
      <c r="CS65" s="467">
        <f t="shared" si="38"/>
        <v>37.200865525956033</v>
      </c>
      <c r="CT65" s="468">
        <f t="shared" si="18"/>
        <v>0.2159316081745534</v>
      </c>
    </row>
    <row r="66" spans="1:98"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+INDEX('For AA'!AD:AD,MATCH(A66,'For AA'!A:A,0))</f>
        <v>19751.398654117922</v>
      </c>
      <c r="AN66" s="434">
        <f t="shared" si="19"/>
        <v>604694.62365591398</v>
      </c>
      <c r="AO66" s="435">
        <f t="shared" si="20"/>
        <v>160618.39784946237</v>
      </c>
      <c r="AP66" s="436">
        <f t="shared" si="21"/>
        <v>298291.31182795699</v>
      </c>
      <c r="AQ66" s="437">
        <f t="shared" si="4"/>
        <v>15.2</v>
      </c>
      <c r="AR66" s="438">
        <f t="shared" si="5"/>
        <v>4.04</v>
      </c>
      <c r="AS66" s="438">
        <f t="shared" si="6"/>
        <v>7.5</v>
      </c>
      <c r="AT66" s="443">
        <f t="shared" si="22"/>
        <v>26.74</v>
      </c>
      <c r="AU66" s="437">
        <f t="shared" si="23"/>
        <v>14.13</v>
      </c>
      <c r="AV66" s="438">
        <f t="shared" si="24"/>
        <v>3.75</v>
      </c>
      <c r="AW66" s="438">
        <f t="shared" si="25"/>
        <v>6.97</v>
      </c>
      <c r="AX66" s="444">
        <f t="shared" si="26"/>
        <v>24.85</v>
      </c>
      <c r="AY66" s="441">
        <f t="shared" si="27"/>
        <v>14.13</v>
      </c>
      <c r="AZ66" s="70">
        <f t="shared" si="28"/>
        <v>4</v>
      </c>
      <c r="BA66" s="438">
        <f t="shared" si="7"/>
        <v>0.94</v>
      </c>
      <c r="BB66" s="442">
        <f t="shared" si="8"/>
        <v>1.74</v>
      </c>
      <c r="BC66" s="563">
        <v>2</v>
      </c>
      <c r="BD66" s="563">
        <v>2</v>
      </c>
      <c r="BE66" s="570">
        <v>0</v>
      </c>
      <c r="BF66" s="571">
        <v>1.88</v>
      </c>
      <c r="BG66" s="572">
        <v>3.48</v>
      </c>
      <c r="BH66" s="573">
        <v>213258.10559056117</v>
      </c>
      <c r="BI66" s="571">
        <v>19.490000000000002</v>
      </c>
      <c r="BJ66" s="572">
        <v>775447.85036567878</v>
      </c>
      <c r="BK66" s="574">
        <v>2.3148708527583224E-3</v>
      </c>
      <c r="BL66" s="571">
        <v>82751.05</v>
      </c>
      <c r="BM66" s="594">
        <v>2.08</v>
      </c>
      <c r="BN66" s="441">
        <f t="shared" si="29"/>
        <v>14.13</v>
      </c>
      <c r="BO66" s="70">
        <v>4</v>
      </c>
      <c r="BP66" s="438">
        <f t="shared" si="9"/>
        <v>0.94</v>
      </c>
      <c r="BQ66" s="442">
        <f t="shared" si="10"/>
        <v>1.74</v>
      </c>
      <c r="BR66" s="438">
        <f>+INDEX('For AA'!AE:AE,MATCH(A66,'For AA'!A:A,0))</f>
        <v>14.21</v>
      </c>
      <c r="BS66" s="70">
        <v>4</v>
      </c>
      <c r="BT66" s="438">
        <f>+ROUND(INDEX('For AA'!AF:AF,MATCH(A66,'For AA'!A:A,0))/BS66,$BP$2)</f>
        <v>0.95</v>
      </c>
      <c r="BU66" s="442">
        <f>+ROUND(INDEX('For AA'!AG:AG,MATCH(A66,'For AA'!A:A,0))/BS66,$BP$2)</f>
        <v>1.76</v>
      </c>
      <c r="BV66" s="438">
        <f>++INDEX('For AA'!AE:AE,MATCH(A66,'For AA'!A:A,0))</f>
        <v>14.21</v>
      </c>
      <c r="BW66" s="70">
        <v>4</v>
      </c>
      <c r="BX66" s="438">
        <f>++ROUND(INDEX('For AA'!AF:AF,MATCH(A66,'For AA'!A:A,0))/BS66,$BP$2)</f>
        <v>0.95</v>
      </c>
      <c r="BY66" s="442">
        <f>++ROUND(INDEX('For AA'!AG:AG,MATCH(A66,'For AA'!A:A,0))/BS66,$BP$2)</f>
        <v>1.76</v>
      </c>
      <c r="BZ66" s="93">
        <f>++INDEX(FY2018_ALL_Targets!DY:DY,MATCH('Final Comp Values'!C66,FY2018_ALL_Targets!B:B,0))</f>
        <v>0</v>
      </c>
      <c r="CA66" s="93">
        <f>+INDEX(FY2018_ALL_Targets!DV:DV,MATCH('Final Comp Values'!C66,FY2018_ALL_Targets!B:B,0))</f>
        <v>0</v>
      </c>
      <c r="CB66" s="93">
        <f>++INDEX(FY2018_ALL_Targets!DW:DW,MATCH('Final Comp Values'!C66,FY2018_ALL_Targets!B:B,0))</f>
        <v>0</v>
      </c>
      <c r="CC66" s="533">
        <f>++INDEX(FY2018_ALL_Targets!DX:DX,MATCH('Final Comp Values'!$C66,FY2018_ALL_Targets!$B:$B,0))</f>
        <v>0</v>
      </c>
      <c r="CD66" s="437">
        <f t="shared" si="30"/>
        <v>0</v>
      </c>
      <c r="CE66" s="437">
        <f t="shared" si="31"/>
        <v>0</v>
      </c>
      <c r="CF66" s="438">
        <f t="shared" si="32"/>
        <v>0</v>
      </c>
      <c r="CG66" s="537">
        <f t="shared" si="33"/>
        <v>0</v>
      </c>
      <c r="CH66" s="437">
        <f t="shared" si="34"/>
        <v>24.85</v>
      </c>
      <c r="CI66" s="438">
        <f t="shared" si="11"/>
        <v>988705.95595623995</v>
      </c>
      <c r="CJ66" s="540">
        <f t="shared" si="35"/>
        <v>2.953516506436877E-3</v>
      </c>
      <c r="CK66" s="437">
        <f t="shared" si="12"/>
        <v>108167.81</v>
      </c>
      <c r="CL66" s="543">
        <f t="shared" si="13"/>
        <v>2.72</v>
      </c>
      <c r="CM66" s="466">
        <f t="shared" si="39"/>
        <v>0</v>
      </c>
      <c r="CN66" s="465">
        <f t="shared" si="15"/>
        <v>989152.03</v>
      </c>
      <c r="CO66" s="466">
        <f t="shared" si="36"/>
        <v>1096873.76595624</v>
      </c>
      <c r="CP66" s="466">
        <f t="shared" si="16"/>
        <v>2.7199999999999989</v>
      </c>
      <c r="CQ66" s="469">
        <f t="shared" si="17"/>
        <v>108269.35700603617</v>
      </c>
      <c r="CR66" s="469">
        <f t="shared" si="37"/>
        <v>107721.73595623998</v>
      </c>
      <c r="CS66" s="467">
        <f t="shared" si="38"/>
        <v>547.62104979618744</v>
      </c>
      <c r="CT66" s="468">
        <f t="shared" si="18"/>
        <v>0</v>
      </c>
    </row>
    <row r="67" spans="1:98"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+INDEX('For AA'!AD:AD,MATCH(A67,'For AA'!A:A,0))</f>
        <v>34512.117198119064</v>
      </c>
      <c r="AN67" s="434">
        <f t="shared" si="19"/>
        <v>1013367.741935484</v>
      </c>
      <c r="AO67" s="435">
        <f t="shared" si="20"/>
        <v>269169.53763440863</v>
      </c>
      <c r="AP67" s="436">
        <f t="shared" si="21"/>
        <v>499886.2795698925</v>
      </c>
      <c r="AQ67" s="437">
        <f t="shared" si="4"/>
        <v>14.59</v>
      </c>
      <c r="AR67" s="438">
        <f t="shared" si="5"/>
        <v>3.87</v>
      </c>
      <c r="AS67" s="438">
        <f t="shared" si="6"/>
        <v>7.2</v>
      </c>
      <c r="AT67" s="443">
        <f t="shared" si="22"/>
        <v>25.66</v>
      </c>
      <c r="AU67" s="437">
        <f t="shared" si="23"/>
        <v>13.57</v>
      </c>
      <c r="AV67" s="438">
        <f t="shared" si="24"/>
        <v>3.6</v>
      </c>
      <c r="AW67" s="438">
        <f t="shared" si="25"/>
        <v>6.69</v>
      </c>
      <c r="AX67" s="444">
        <f t="shared" si="26"/>
        <v>23.860000000000003</v>
      </c>
      <c r="AY67" s="441">
        <f t="shared" si="27"/>
        <v>13.57</v>
      </c>
      <c r="AZ67" s="70">
        <f t="shared" si="28"/>
        <v>4</v>
      </c>
      <c r="BA67" s="438">
        <f t="shared" si="7"/>
        <v>0.9</v>
      </c>
      <c r="BB67" s="442">
        <f t="shared" si="8"/>
        <v>1.67</v>
      </c>
      <c r="BC67" s="563">
        <v>3</v>
      </c>
      <c r="BD67" s="563">
        <v>3</v>
      </c>
      <c r="BE67" s="570">
        <v>0</v>
      </c>
      <c r="BF67" s="571">
        <v>2.7</v>
      </c>
      <c r="BG67" s="572">
        <v>5.01</v>
      </c>
      <c r="BH67" s="573">
        <v>535602.58142952772</v>
      </c>
      <c r="BI67" s="571">
        <v>16.14</v>
      </c>
      <c r="BJ67" s="572">
        <v>1121222.5245489725</v>
      </c>
      <c r="BK67" s="574">
        <v>3.3470791624614902E-3</v>
      </c>
      <c r="BL67" s="571">
        <v>119650</v>
      </c>
      <c r="BM67" s="594">
        <v>1.72</v>
      </c>
      <c r="BN67" s="441">
        <f t="shared" si="29"/>
        <v>13.57</v>
      </c>
      <c r="BO67" s="70">
        <v>4</v>
      </c>
      <c r="BP67" s="438">
        <f t="shared" si="9"/>
        <v>0.9</v>
      </c>
      <c r="BQ67" s="442">
        <f t="shared" si="10"/>
        <v>1.67</v>
      </c>
      <c r="BR67" s="438">
        <f>+INDEX('For AA'!AE:AE,MATCH(A67,'For AA'!A:A,0))</f>
        <v>13.62</v>
      </c>
      <c r="BS67" s="70">
        <v>4</v>
      </c>
      <c r="BT67" s="438">
        <f>+ROUND(INDEX('For AA'!AF:AF,MATCH(A67,'For AA'!A:A,0))/BS67,$BP$2)</f>
        <v>0.91</v>
      </c>
      <c r="BU67" s="442">
        <f>+ROUND(INDEX('For AA'!AG:AG,MATCH(A67,'For AA'!A:A,0))/BS67,$BP$2)</f>
        <v>1.68</v>
      </c>
      <c r="BV67" s="438">
        <f>++INDEX('For AA'!AE:AE,MATCH(A67,'For AA'!A:A,0))</f>
        <v>13.62</v>
      </c>
      <c r="BW67" s="70">
        <v>4</v>
      </c>
      <c r="BX67" s="438">
        <f>++ROUND(INDEX('For AA'!AF:AF,MATCH(A67,'For AA'!A:A,0))/BS67,$BP$2)</f>
        <v>0.91</v>
      </c>
      <c r="BY67" s="442">
        <f>++ROUND(INDEX('For AA'!AG:AG,MATCH(A67,'For AA'!A:A,0))/BS67,$BP$2)</f>
        <v>1.68</v>
      </c>
      <c r="BZ67" s="93">
        <f>++INDEX(FY2018_ALL_Targets!DY:DY,MATCH('Final Comp Values'!C67,FY2018_ALL_Targets!B:B,0))</f>
        <v>0</v>
      </c>
      <c r="CA67" s="93">
        <f>+INDEX(FY2018_ALL_Targets!DV:DV,MATCH('Final Comp Values'!C67,FY2018_ALL_Targets!B:B,0))</f>
        <v>3</v>
      </c>
      <c r="CB67" s="93">
        <f>++INDEX(FY2018_ALL_Targets!DW:DW,MATCH('Final Comp Values'!C67,FY2018_ALL_Targets!B:B,0))</f>
        <v>3</v>
      </c>
      <c r="CC67" s="533">
        <f>++INDEX(FY2018_ALL_Targets!DX:DX,MATCH('Final Comp Values'!$C67,FY2018_ALL_Targets!$B:$B,0))</f>
        <v>0</v>
      </c>
      <c r="CD67" s="437">
        <f t="shared" si="30"/>
        <v>0</v>
      </c>
      <c r="CE67" s="437">
        <f t="shared" si="31"/>
        <v>2.7</v>
      </c>
      <c r="CF67" s="438">
        <f t="shared" si="32"/>
        <v>5.01</v>
      </c>
      <c r="CG67" s="537">
        <f t="shared" si="33"/>
        <v>535602.58142952772</v>
      </c>
      <c r="CH67" s="437">
        <f t="shared" si="34"/>
        <v>16.150000000000002</v>
      </c>
      <c r="CI67" s="438">
        <f t="shared" si="11"/>
        <v>1121917.2101279991</v>
      </c>
      <c r="CJ67" s="540">
        <f t="shared" si="35"/>
        <v>3.3514524505558001E-3</v>
      </c>
      <c r="CK67" s="437">
        <f t="shared" si="12"/>
        <v>122741.57</v>
      </c>
      <c r="CL67" s="543">
        <f t="shared" si="13"/>
        <v>1.77</v>
      </c>
      <c r="CM67" s="466">
        <f t="shared" si="39"/>
        <v>1.0000000000002007E-2</v>
      </c>
      <c r="CN67" s="465">
        <f t="shared" si="15"/>
        <v>1657653.91</v>
      </c>
      <c r="CO67" s="466">
        <f t="shared" si="36"/>
        <v>1244658.7801279991</v>
      </c>
      <c r="CP67" s="466">
        <f t="shared" si="16"/>
        <v>-5.9400000000000013</v>
      </c>
      <c r="CQ67" s="469">
        <f t="shared" si="17"/>
        <v>-412676.62302598491</v>
      </c>
      <c r="CR67" s="469">
        <f t="shared" si="37"/>
        <v>-412995.12987200078</v>
      </c>
      <c r="CS67" s="467">
        <f t="shared" si="38"/>
        <v>318.50684601586545</v>
      </c>
      <c r="CT67" s="468">
        <f t="shared" si="18"/>
        <v>0.32310880950386545</v>
      </c>
    </row>
    <row r="68" spans="1:98"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+INDEX('For AA'!AD:AD,MATCH(A68,'For AA'!A:A,0))</f>
        <v>34512.117198119064</v>
      </c>
      <c r="AN68" s="434">
        <f t="shared" si="19"/>
        <v>1072415.053763441</v>
      </c>
      <c r="AO68" s="435">
        <f t="shared" si="20"/>
        <v>284853.70967741939</v>
      </c>
      <c r="AP68" s="436">
        <f t="shared" si="21"/>
        <v>529014.02150537632</v>
      </c>
      <c r="AQ68" s="437">
        <f t="shared" si="4"/>
        <v>15.44</v>
      </c>
      <c r="AR68" s="438">
        <f t="shared" si="5"/>
        <v>4.0999999999999996</v>
      </c>
      <c r="AS68" s="438">
        <f t="shared" si="6"/>
        <v>7.62</v>
      </c>
      <c r="AT68" s="443">
        <f t="shared" si="22"/>
        <v>27.16</v>
      </c>
      <c r="AU68" s="437">
        <f t="shared" si="23"/>
        <v>14.36</v>
      </c>
      <c r="AV68" s="438">
        <f t="shared" si="24"/>
        <v>3.81</v>
      </c>
      <c r="AW68" s="438">
        <f t="shared" si="25"/>
        <v>7.08</v>
      </c>
      <c r="AX68" s="444">
        <f t="shared" si="26"/>
        <v>25.25</v>
      </c>
      <c r="AY68" s="441">
        <f t="shared" si="27"/>
        <v>14.36</v>
      </c>
      <c r="AZ68" s="70">
        <f t="shared" si="28"/>
        <v>4</v>
      </c>
      <c r="BA68" s="438">
        <f t="shared" si="7"/>
        <v>0.95</v>
      </c>
      <c r="BB68" s="442">
        <f t="shared" si="8"/>
        <v>1.77</v>
      </c>
      <c r="BC68" s="563">
        <v>1</v>
      </c>
      <c r="BD68" s="563">
        <v>1</v>
      </c>
      <c r="BE68" s="570">
        <v>0</v>
      </c>
      <c r="BF68" s="571">
        <v>0.95</v>
      </c>
      <c r="BG68" s="572">
        <v>1.77</v>
      </c>
      <c r="BH68" s="573">
        <v>188954.47749524191</v>
      </c>
      <c r="BI68" s="571">
        <v>22.52</v>
      </c>
      <c r="BJ68" s="572">
        <v>1564431.9239679589</v>
      </c>
      <c r="BK68" s="574">
        <v>4.6701501077219794E-3</v>
      </c>
      <c r="BL68" s="571">
        <v>166946.6</v>
      </c>
      <c r="BM68" s="594">
        <v>2.4</v>
      </c>
      <c r="BN68" s="441">
        <f t="shared" si="29"/>
        <v>14.36</v>
      </c>
      <c r="BO68" s="70">
        <v>4</v>
      </c>
      <c r="BP68" s="438">
        <f t="shared" si="9"/>
        <v>0.95</v>
      </c>
      <c r="BQ68" s="442">
        <f t="shared" si="10"/>
        <v>1.77</v>
      </c>
      <c r="BR68" s="438">
        <f>+INDEX('For AA'!AE:AE,MATCH(A68,'For AA'!A:A,0))</f>
        <v>14.42</v>
      </c>
      <c r="BS68" s="70">
        <v>4</v>
      </c>
      <c r="BT68" s="438">
        <f>+ROUND(INDEX('For AA'!AF:AF,MATCH(A68,'For AA'!A:A,0))/BS68,$BP$2)</f>
        <v>0.96</v>
      </c>
      <c r="BU68" s="442">
        <f>+ROUND(INDEX('For AA'!AG:AG,MATCH(A68,'For AA'!A:A,0))/BS68,$BP$2)</f>
        <v>1.78</v>
      </c>
      <c r="BV68" s="438">
        <f>++INDEX('For AA'!AE:AE,MATCH(A68,'For AA'!A:A,0))</f>
        <v>14.42</v>
      </c>
      <c r="BW68" s="70">
        <v>4</v>
      </c>
      <c r="BX68" s="438">
        <f>++ROUND(INDEX('For AA'!AF:AF,MATCH(A68,'For AA'!A:A,0))/BS68,$BP$2)</f>
        <v>0.96</v>
      </c>
      <c r="BY68" s="442">
        <f>++ROUND(INDEX('For AA'!AG:AG,MATCH(A68,'For AA'!A:A,0))/BS68,$BP$2)</f>
        <v>1.78</v>
      </c>
      <c r="BZ68" s="93">
        <f>++INDEX(FY2018_ALL_Targets!DY:DY,MATCH('Final Comp Values'!C68,FY2018_ALL_Targets!B:B,0))</f>
        <v>0</v>
      </c>
      <c r="CA68" s="93">
        <f>+INDEX(FY2018_ALL_Targets!DV:DV,MATCH('Final Comp Values'!C68,FY2018_ALL_Targets!B:B,0))</f>
        <v>1</v>
      </c>
      <c r="CB68" s="93">
        <f>++INDEX(FY2018_ALL_Targets!DW:DW,MATCH('Final Comp Values'!C68,FY2018_ALL_Targets!B:B,0))</f>
        <v>1</v>
      </c>
      <c r="CC68" s="533">
        <f>++INDEX(FY2018_ALL_Targets!DX:DX,MATCH('Final Comp Values'!$C68,FY2018_ALL_Targets!$B:$B,0))</f>
        <v>0</v>
      </c>
      <c r="CD68" s="437">
        <f t="shared" si="30"/>
        <v>0</v>
      </c>
      <c r="CE68" s="437">
        <f t="shared" si="31"/>
        <v>0.95</v>
      </c>
      <c r="CF68" s="438">
        <f t="shared" si="32"/>
        <v>1.77</v>
      </c>
      <c r="CG68" s="537">
        <f t="shared" si="33"/>
        <v>188954.47749524191</v>
      </c>
      <c r="CH68" s="437">
        <f t="shared" si="34"/>
        <v>22.53</v>
      </c>
      <c r="CI68" s="438">
        <f t="shared" si="11"/>
        <v>1565126.6095469857</v>
      </c>
      <c r="CJ68" s="540">
        <f t="shared" si="35"/>
        <v>4.6754318087320239E-3</v>
      </c>
      <c r="CK68" s="437">
        <f t="shared" si="12"/>
        <v>171230.2</v>
      </c>
      <c r="CL68" s="543">
        <f t="shared" si="13"/>
        <v>2.46</v>
      </c>
      <c r="CM68" s="466">
        <f t="shared" si="39"/>
        <v>1.0000000000000897E-2</v>
      </c>
      <c r="CN68" s="465">
        <f t="shared" si="15"/>
        <v>1754242.99</v>
      </c>
      <c r="CO68" s="466">
        <f t="shared" si="36"/>
        <v>1736356.8095469857</v>
      </c>
      <c r="CP68" s="466">
        <f t="shared" si="16"/>
        <v>-0.25999999999999801</v>
      </c>
      <c r="CQ68" s="469">
        <f t="shared" si="17"/>
        <v>-18063.492174257288</v>
      </c>
      <c r="CR68" s="469">
        <f t="shared" si="37"/>
        <v>-17886.180453014327</v>
      </c>
      <c r="CS68" s="467">
        <f t="shared" si="38"/>
        <v>-177.31172124296063</v>
      </c>
      <c r="CT68" s="468">
        <f t="shared" si="18"/>
        <v>0.10771283030479256</v>
      </c>
    </row>
    <row r="69" spans="1:98"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+INDEX('For AA'!AD:AD,MATCH(A69,'For AA'!A:A,0))</f>
        <v>19751.398654117922</v>
      </c>
      <c r="AN69" s="434">
        <f t="shared" si="19"/>
        <v>614907.52688172052</v>
      </c>
      <c r="AO69" s="435">
        <f t="shared" si="20"/>
        <v>163330.96774193548</v>
      </c>
      <c r="AP69" s="436">
        <f t="shared" si="21"/>
        <v>303328.92473118287</v>
      </c>
      <c r="AQ69" s="437">
        <f t="shared" ref="AQ69:AQ132" si="40">+ROUND(AN69/$AL69,$AW$2)</f>
        <v>15.46</v>
      </c>
      <c r="AR69" s="438">
        <f t="shared" ref="AR69:AR132" si="41">+ROUND(AO69/$AL69,$AW$2)</f>
        <v>4.1100000000000003</v>
      </c>
      <c r="AS69" s="438">
        <f t="shared" ref="AS69:AS132" si="42">+ROUND(AP69/$AL69,$AW$2)</f>
        <v>7.62</v>
      </c>
      <c r="AT69" s="443">
        <f t="shared" si="22"/>
        <v>27.19</v>
      </c>
      <c r="AU69" s="437">
        <f t="shared" si="23"/>
        <v>14.37</v>
      </c>
      <c r="AV69" s="438">
        <f t="shared" si="24"/>
        <v>3.82</v>
      </c>
      <c r="AW69" s="438">
        <f t="shared" si="25"/>
        <v>7.09</v>
      </c>
      <c r="AX69" s="444">
        <f t="shared" si="26"/>
        <v>25.279999999999998</v>
      </c>
      <c r="AY69" s="441">
        <f t="shared" si="27"/>
        <v>14.37</v>
      </c>
      <c r="AZ69" s="70">
        <f t="shared" si="28"/>
        <v>4</v>
      </c>
      <c r="BA69" s="438">
        <f t="shared" ref="BA69:BA132" si="43">+IF(AZ69=0,0,ROUND($AV69/AZ69,$BA$2))</f>
        <v>0.96</v>
      </c>
      <c r="BB69" s="442">
        <f t="shared" ref="BB69:BB132" si="44">+IF(AZ69=0,0,ROUND($AW69/AZ69,$BA$2))</f>
        <v>1.77</v>
      </c>
      <c r="BC69" s="563">
        <v>0</v>
      </c>
      <c r="BD69" s="563">
        <v>0</v>
      </c>
      <c r="BE69" s="570">
        <v>0</v>
      </c>
      <c r="BF69" s="571">
        <v>0</v>
      </c>
      <c r="BG69" s="572">
        <v>0</v>
      </c>
      <c r="BH69" s="573">
        <v>0</v>
      </c>
      <c r="BI69" s="571">
        <v>25.29</v>
      </c>
      <c r="BJ69" s="572">
        <v>1006212.218355465</v>
      </c>
      <c r="BK69" s="574">
        <v>3.0037498135586436E-3</v>
      </c>
      <c r="BL69" s="571">
        <v>107376.81</v>
      </c>
      <c r="BM69" s="594">
        <v>2.7</v>
      </c>
      <c r="BN69" s="441">
        <f t="shared" si="29"/>
        <v>14.37</v>
      </c>
      <c r="BO69" s="70">
        <v>4</v>
      </c>
      <c r="BP69" s="438">
        <f t="shared" ref="BP69:BP132" si="45">+ROUND($AV69/BO69,$BP$2)</f>
        <v>0.96</v>
      </c>
      <c r="BQ69" s="442">
        <f t="shared" ref="BQ69:BQ132" si="46">+ROUND($AW69/BO69,$BP$2)</f>
        <v>1.77</v>
      </c>
      <c r="BR69" s="438">
        <f>+INDEX('For AA'!AE:AE,MATCH(A69,'For AA'!A:A,0))</f>
        <v>14.45</v>
      </c>
      <c r="BS69" s="70">
        <v>4</v>
      </c>
      <c r="BT69" s="438">
        <f>+ROUND(INDEX('For AA'!AF:AF,MATCH(A69,'For AA'!A:A,0))/BS69,$BP$2)</f>
        <v>0.96</v>
      </c>
      <c r="BU69" s="442">
        <f>+ROUND(INDEX('For AA'!AG:AG,MATCH(A69,'For AA'!A:A,0))/BS69,$BP$2)</f>
        <v>1.79</v>
      </c>
      <c r="BV69" s="438">
        <f>++INDEX('For AA'!AE:AE,MATCH(A69,'For AA'!A:A,0))</f>
        <v>14.45</v>
      </c>
      <c r="BW69" s="70">
        <v>4</v>
      </c>
      <c r="BX69" s="438">
        <f>++ROUND(INDEX('For AA'!AF:AF,MATCH(A69,'For AA'!A:A,0))/BS69,$BP$2)</f>
        <v>0.96</v>
      </c>
      <c r="BY69" s="442">
        <f>++ROUND(INDEX('For AA'!AG:AG,MATCH(A69,'For AA'!A:A,0))/BS69,$BP$2)</f>
        <v>1.79</v>
      </c>
      <c r="BZ69" s="93">
        <f>++INDEX(FY2018_ALL_Targets!DY:DY,MATCH('Final Comp Values'!C69,FY2018_ALL_Targets!B:B,0))</f>
        <v>0</v>
      </c>
      <c r="CA69" s="93">
        <f>+INDEX(FY2018_ALL_Targets!DV:DV,MATCH('Final Comp Values'!C69,FY2018_ALL_Targets!B:B,0))</f>
        <v>0</v>
      </c>
      <c r="CB69" s="93">
        <f>++INDEX(FY2018_ALL_Targets!DW:DW,MATCH('Final Comp Values'!C69,FY2018_ALL_Targets!B:B,0))</f>
        <v>0</v>
      </c>
      <c r="CC69" s="533">
        <f>++INDEX(FY2018_ALL_Targets!DX:DX,MATCH('Final Comp Values'!$C69,FY2018_ALL_Targets!$B:$B,0))</f>
        <v>0</v>
      </c>
      <c r="CD69" s="437">
        <f t="shared" si="30"/>
        <v>0</v>
      </c>
      <c r="CE69" s="437">
        <f t="shared" si="31"/>
        <v>0</v>
      </c>
      <c r="CF69" s="438">
        <f t="shared" si="32"/>
        <v>0</v>
      </c>
      <c r="CG69" s="537">
        <f t="shared" si="33"/>
        <v>0</v>
      </c>
      <c r="CH69" s="437">
        <f t="shared" si="34"/>
        <v>25.279999999999998</v>
      </c>
      <c r="CI69" s="438">
        <f t="shared" ref="CI69:CI132" si="47">+IF(CH69="",0,CH69*AL69)</f>
        <v>1005814.3487554826</v>
      </c>
      <c r="CJ69" s="540">
        <f t="shared" si="35"/>
        <v>3.0046236331076155E-3</v>
      </c>
      <c r="CK69" s="437">
        <f t="shared" ref="CK69:CK132" si="48">+IF(CJ69=0,0,ROUND(CJ69*$CG$519,2))</f>
        <v>110039.52</v>
      </c>
      <c r="CL69" s="543">
        <f t="shared" ref="CL69:CL132" si="49">+IF(CK69=0,0,ROUND(CK69/AL69,2))</f>
        <v>2.77</v>
      </c>
      <c r="CM69" s="466">
        <f t="shared" ref="CM69:CM100" si="50">+CE69+CF69+CH69-AY69-BA69-BB69-BA69-BB69-BA69-BB69-BA69-BB69</f>
        <v>-1.0000000000000675E-2</v>
      </c>
      <c r="CN69" s="465">
        <f t="shared" ref="CN69:CN132" si="51">+AJ69</f>
        <v>1005857.7000000001</v>
      </c>
      <c r="CO69" s="466">
        <f t="shared" si="36"/>
        <v>1115853.8687554826</v>
      </c>
      <c r="CP69" s="466">
        <f t="shared" ref="CP69:CP132" si="52">+CL69+CH69-AX69</f>
        <v>2.7699999999999996</v>
      </c>
      <c r="CQ69" s="469">
        <f t="shared" ref="CQ69:CQ132" si="53">+(CP69/AX69)*AJ69</f>
        <v>110214.62931170885</v>
      </c>
      <c r="CR69" s="469">
        <f t="shared" si="37"/>
        <v>109996.16875548253</v>
      </c>
      <c r="CS69" s="467">
        <f t="shared" si="38"/>
        <v>218.46055622631684</v>
      </c>
      <c r="CT69" s="468">
        <f t="shared" ref="CT69:CT132" si="54">+CG69/AJ69</f>
        <v>0</v>
      </c>
    </row>
    <row r="70" spans="1:98"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+INDEX('For AA'!AD:AD,MATCH(A70,'For AA'!A:A,0))</f>
        <v>19751.398654117922</v>
      </c>
      <c r="AN70" s="434">
        <f t="shared" ref="AN70:AN133" si="55">+Y70/(1-$AP$2)</f>
        <v>433051.61290322582</v>
      </c>
      <c r="AO70" s="435">
        <f t="shared" ref="AO70:AO133" si="56">+AD70/(1-$AP$2)</f>
        <v>115026.50537634408</v>
      </c>
      <c r="AP70" s="436">
        <f t="shared" ref="AP70:AP133" si="57">+AI70/(1-$AP$2)</f>
        <v>213620.65591397849</v>
      </c>
      <c r="AQ70" s="437">
        <f t="shared" si="40"/>
        <v>10.88</v>
      </c>
      <c r="AR70" s="438">
        <f t="shared" si="41"/>
        <v>2.89</v>
      </c>
      <c r="AS70" s="438">
        <f t="shared" si="42"/>
        <v>5.37</v>
      </c>
      <c r="AT70" s="443">
        <f t="shared" ref="AT70:AT133" si="58">+AQ70+AR70+AS70</f>
        <v>19.14</v>
      </c>
      <c r="AU70" s="437">
        <f t="shared" ref="AU70:AU133" si="59">+ROUND(Y70/$AL70,$AW$2)</f>
        <v>10.119999999999999</v>
      </c>
      <c r="AV70" s="438">
        <f t="shared" ref="AV70:AV133" si="60">+ROUND(AD70/$AL70,$AW$2)</f>
        <v>2.69</v>
      </c>
      <c r="AW70" s="438">
        <f t="shared" ref="AW70:AW133" si="61">+ROUND(AI70/$AL70,$AW$2)</f>
        <v>4.99</v>
      </c>
      <c r="AX70" s="444">
        <f t="shared" ref="AX70:AX133" si="62">+AU70+AV70+AW70</f>
        <v>17.799999999999997</v>
      </c>
      <c r="AY70" s="441">
        <f t="shared" ref="AY70:AY133" si="63">+$AU70</f>
        <v>10.119999999999999</v>
      </c>
      <c r="AZ70" s="70">
        <f t="shared" ref="AZ70:AZ133" si="64">4-CC70</f>
        <v>4</v>
      </c>
      <c r="BA70" s="438">
        <f t="shared" si="43"/>
        <v>0.67</v>
      </c>
      <c r="BB70" s="442">
        <f t="shared" si="44"/>
        <v>1.25</v>
      </c>
      <c r="BC70" s="563">
        <v>0</v>
      </c>
      <c r="BD70" s="563">
        <v>0</v>
      </c>
      <c r="BE70" s="570">
        <v>0</v>
      </c>
      <c r="BF70" s="571">
        <v>0</v>
      </c>
      <c r="BG70" s="572">
        <v>0</v>
      </c>
      <c r="BH70" s="573">
        <v>0</v>
      </c>
      <c r="BI70" s="571">
        <v>17.799999999999997</v>
      </c>
      <c r="BJ70" s="572">
        <v>708207.88796865463</v>
      </c>
      <c r="BK70" s="574">
        <v>2.1141457762492628E-3</v>
      </c>
      <c r="BL70" s="571">
        <v>75575.61</v>
      </c>
      <c r="BM70" s="594">
        <v>1.9</v>
      </c>
      <c r="BN70" s="441">
        <f t="shared" ref="BN70:BN133" si="65">+$AU70</f>
        <v>10.119999999999999</v>
      </c>
      <c r="BO70" s="70">
        <v>4</v>
      </c>
      <c r="BP70" s="438">
        <f t="shared" si="45"/>
        <v>0.67</v>
      </c>
      <c r="BQ70" s="442">
        <f t="shared" si="46"/>
        <v>1.25</v>
      </c>
      <c r="BR70" s="438">
        <f>+INDEX('For AA'!AE:AE,MATCH(A70,'For AA'!A:A,0))</f>
        <v>10.17</v>
      </c>
      <c r="BS70" s="70">
        <v>4</v>
      </c>
      <c r="BT70" s="438">
        <f>+ROUND(INDEX('For AA'!AF:AF,MATCH(A70,'For AA'!A:A,0))/BS70,$BP$2)</f>
        <v>0.68</v>
      </c>
      <c r="BU70" s="442">
        <f>+ROUND(INDEX('For AA'!AG:AG,MATCH(A70,'For AA'!A:A,0))/BS70,$BP$2)</f>
        <v>1.26</v>
      </c>
      <c r="BV70" s="438">
        <f>++INDEX('For AA'!AE:AE,MATCH(A70,'For AA'!A:A,0))</f>
        <v>10.17</v>
      </c>
      <c r="BW70" s="70">
        <v>4</v>
      </c>
      <c r="BX70" s="438">
        <f>++ROUND(INDEX('For AA'!AF:AF,MATCH(A70,'For AA'!A:A,0))/BS70,$BP$2)</f>
        <v>0.68</v>
      </c>
      <c r="BY70" s="442">
        <f>++ROUND(INDEX('For AA'!AG:AG,MATCH(A70,'For AA'!A:A,0))/BS70,$BP$2)</f>
        <v>1.26</v>
      </c>
      <c r="BZ70" s="93">
        <f>++INDEX(FY2018_ALL_Targets!DY:DY,MATCH('Final Comp Values'!C70,FY2018_ALL_Targets!B:B,0))</f>
        <v>0</v>
      </c>
      <c r="CA70" s="93">
        <f>+INDEX(FY2018_ALL_Targets!DV:DV,MATCH('Final Comp Values'!C70,FY2018_ALL_Targets!B:B,0))</f>
        <v>0</v>
      </c>
      <c r="CB70" s="93">
        <f>++INDEX(FY2018_ALL_Targets!DW:DW,MATCH('Final Comp Values'!C70,FY2018_ALL_Targets!B:B,0))</f>
        <v>0</v>
      </c>
      <c r="CC70" s="533">
        <f>++INDEX(FY2018_ALL_Targets!DX:DX,MATCH('Final Comp Values'!$C70,FY2018_ALL_Targets!$B:$B,0))</f>
        <v>0</v>
      </c>
      <c r="CD70" s="437">
        <f t="shared" ref="CD70:CD133" si="66">+IF(BZ70=3,AU70,BZ70*(BN70/3))</f>
        <v>0</v>
      </c>
      <c r="CE70" s="437">
        <f t="shared" ref="CE70:CE133" si="67">+IF(CA70=4,AV70,CA70*BP70)</f>
        <v>0</v>
      </c>
      <c r="CF70" s="438">
        <f t="shared" ref="CF70:CF133" si="68">IF(CB70=4,AW70,+CB70*BQ70)</f>
        <v>0</v>
      </c>
      <c r="CG70" s="537">
        <f t="shared" ref="CG70:CG133" si="69">+IF((CE70+CF70)=0,0,AL70*(CE70+CF70+CD70))</f>
        <v>0</v>
      </c>
      <c r="CH70" s="437">
        <f t="shared" ref="CH70:CH133" si="70">+(BN70-CD70)+(AV70-CE70)+(AW70-CF70)</f>
        <v>17.799999999999997</v>
      </c>
      <c r="CI70" s="438">
        <f t="shared" si="47"/>
        <v>708207.88796865463</v>
      </c>
      <c r="CJ70" s="540">
        <f t="shared" ref="CJ70:CJ133" si="71">+CI70/$CI$519</f>
        <v>2.1155973366026723E-3</v>
      </c>
      <c r="CK70" s="437">
        <f t="shared" si="48"/>
        <v>77480.36</v>
      </c>
      <c r="CL70" s="543">
        <f t="shared" si="49"/>
        <v>1.95</v>
      </c>
      <c r="CM70" s="466">
        <f t="shared" si="50"/>
        <v>-1.7763568394002505E-15</v>
      </c>
      <c r="CN70" s="465">
        <f t="shared" si="51"/>
        <v>708379.86</v>
      </c>
      <c r="CO70" s="466">
        <f t="shared" ref="CO70:CO133" si="72">+CI70+CK70</f>
        <v>785688.24796865461</v>
      </c>
      <c r="CP70" s="466">
        <f t="shared" si="52"/>
        <v>1.9499999999999993</v>
      </c>
      <c r="CQ70" s="469">
        <f t="shared" si="53"/>
        <v>77603.411629213471</v>
      </c>
      <c r="CR70" s="469">
        <f t="shared" ref="CR70:CR133" si="73">+CO70-CN70</f>
        <v>77308.387968654628</v>
      </c>
      <c r="CS70" s="467">
        <f t="shared" ref="CS70:CS133" si="74">+CQ70-CR70</f>
        <v>295.0236605588434</v>
      </c>
      <c r="CT70" s="468">
        <f t="shared" si="54"/>
        <v>0</v>
      </c>
    </row>
    <row r="71" spans="1:98"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+INDEX('For AA'!AD:AD,MATCH(A71,'For AA'!A:A,0))</f>
        <v>28857.066402483964</v>
      </c>
      <c r="AN71" s="434">
        <f t="shared" si="55"/>
        <v>307937.6344086022</v>
      </c>
      <c r="AO71" s="435">
        <f t="shared" si="56"/>
        <v>81794.150537634414</v>
      </c>
      <c r="AP71" s="436">
        <f t="shared" si="57"/>
        <v>151903.43010752689</v>
      </c>
      <c r="AQ71" s="437">
        <f t="shared" si="40"/>
        <v>5.3</v>
      </c>
      <c r="AR71" s="438">
        <f t="shared" si="41"/>
        <v>1.41</v>
      </c>
      <c r="AS71" s="438">
        <f t="shared" si="42"/>
        <v>2.61</v>
      </c>
      <c r="AT71" s="443">
        <f t="shared" si="58"/>
        <v>9.32</v>
      </c>
      <c r="AU71" s="437">
        <f t="shared" si="59"/>
        <v>4.93</v>
      </c>
      <c r="AV71" s="438">
        <f t="shared" si="60"/>
        <v>1.31</v>
      </c>
      <c r="AW71" s="438">
        <f t="shared" si="61"/>
        <v>2.4300000000000002</v>
      </c>
      <c r="AX71" s="444">
        <f t="shared" si="62"/>
        <v>8.67</v>
      </c>
      <c r="AY71" s="441">
        <f t="shared" si="63"/>
        <v>4.93</v>
      </c>
      <c r="AZ71" s="70">
        <f t="shared" si="64"/>
        <v>4</v>
      </c>
      <c r="BA71" s="438">
        <f t="shared" si="43"/>
        <v>0.33</v>
      </c>
      <c r="BB71" s="442">
        <f t="shared" si="44"/>
        <v>0.61</v>
      </c>
      <c r="BC71" s="563">
        <v>1</v>
      </c>
      <c r="BD71" s="563">
        <v>1</v>
      </c>
      <c r="BE71" s="570">
        <v>0</v>
      </c>
      <c r="BF71" s="571">
        <v>0.33</v>
      </c>
      <c r="BG71" s="572">
        <v>0.61</v>
      </c>
      <c r="BH71" s="573">
        <v>54646.209922104979</v>
      </c>
      <c r="BI71" s="571">
        <v>7.75</v>
      </c>
      <c r="BJ71" s="572">
        <v>450540.56052799319</v>
      </c>
      <c r="BK71" s="574">
        <v>1.3449559645562579E-3</v>
      </c>
      <c r="BL71" s="571">
        <v>48078.93</v>
      </c>
      <c r="BM71" s="594">
        <v>0.83</v>
      </c>
      <c r="BN71" s="441">
        <f t="shared" si="65"/>
        <v>4.93</v>
      </c>
      <c r="BO71" s="70">
        <v>4</v>
      </c>
      <c r="BP71" s="438">
        <f t="shared" si="45"/>
        <v>0.33</v>
      </c>
      <c r="BQ71" s="442">
        <f t="shared" si="46"/>
        <v>0.61</v>
      </c>
      <c r="BR71" s="438">
        <f>+INDEX('For AA'!AE:AE,MATCH(A71,'For AA'!A:A,0))</f>
        <v>4.95</v>
      </c>
      <c r="BS71" s="70">
        <v>4</v>
      </c>
      <c r="BT71" s="438">
        <f>+ROUND(INDEX('For AA'!AF:AF,MATCH(A71,'For AA'!A:A,0))/BS71,$BP$2)</f>
        <v>0.33</v>
      </c>
      <c r="BU71" s="442">
        <f>+ROUND(INDEX('For AA'!AG:AG,MATCH(A71,'For AA'!A:A,0))/BS71,$BP$2)</f>
        <v>0.61</v>
      </c>
      <c r="BV71" s="438">
        <f>++INDEX('For AA'!AE:AE,MATCH(A71,'For AA'!A:A,0))</f>
        <v>4.95</v>
      </c>
      <c r="BW71" s="70">
        <v>4</v>
      </c>
      <c r="BX71" s="438">
        <f>++ROUND(INDEX('For AA'!AF:AF,MATCH(A71,'For AA'!A:A,0))/BS71,$BP$2)</f>
        <v>0.33</v>
      </c>
      <c r="BY71" s="442">
        <f>++ROUND(INDEX('For AA'!AG:AG,MATCH(A71,'For AA'!A:A,0))/BS71,$BP$2)</f>
        <v>0.61</v>
      </c>
      <c r="BZ71" s="93">
        <f>++INDEX(FY2018_ALL_Targets!DY:DY,MATCH('Final Comp Values'!C71,FY2018_ALL_Targets!B:B,0))</f>
        <v>0</v>
      </c>
      <c r="CA71" s="93">
        <f>+INDEX(FY2018_ALL_Targets!DV:DV,MATCH('Final Comp Values'!C71,FY2018_ALL_Targets!B:B,0))</f>
        <v>1</v>
      </c>
      <c r="CB71" s="93">
        <f>++INDEX(FY2018_ALL_Targets!DW:DW,MATCH('Final Comp Values'!C71,FY2018_ALL_Targets!B:B,0))</f>
        <v>1</v>
      </c>
      <c r="CC71" s="533">
        <f>++INDEX(FY2018_ALL_Targets!DX:DX,MATCH('Final Comp Values'!$C71,FY2018_ALL_Targets!$B:$B,0))</f>
        <v>0</v>
      </c>
      <c r="CD71" s="437">
        <f t="shared" si="66"/>
        <v>0</v>
      </c>
      <c r="CE71" s="437">
        <f t="shared" si="67"/>
        <v>0.33</v>
      </c>
      <c r="CF71" s="438">
        <f t="shared" si="68"/>
        <v>0.61</v>
      </c>
      <c r="CG71" s="537">
        <f t="shared" si="69"/>
        <v>54646.209922104979</v>
      </c>
      <c r="CH71" s="437">
        <f t="shared" si="70"/>
        <v>7.73</v>
      </c>
      <c r="CI71" s="438">
        <f t="shared" si="47"/>
        <v>449377.8752105016</v>
      </c>
      <c r="CJ71" s="540">
        <f t="shared" si="71"/>
        <v>1.3424061664300234E-3</v>
      </c>
      <c r="CK71" s="437">
        <f t="shared" si="48"/>
        <v>49163.47</v>
      </c>
      <c r="CL71" s="543">
        <f t="shared" si="49"/>
        <v>0.85</v>
      </c>
      <c r="CM71" s="466">
        <f t="shared" si="50"/>
        <v>-1.9999999999999685E-2</v>
      </c>
      <c r="CN71" s="465">
        <f t="shared" si="51"/>
        <v>503720.75</v>
      </c>
      <c r="CO71" s="466">
        <f t="shared" si="72"/>
        <v>498541.34521050157</v>
      </c>
      <c r="CP71" s="466">
        <f t="shared" si="52"/>
        <v>-8.9999999999999858E-2</v>
      </c>
      <c r="CQ71" s="469">
        <f t="shared" si="53"/>
        <v>-5228.9351211072581</v>
      </c>
      <c r="CR71" s="469">
        <f t="shared" si="73"/>
        <v>-5179.4047894984251</v>
      </c>
      <c r="CS71" s="467">
        <f t="shared" si="74"/>
        <v>-49.530331608832967</v>
      </c>
      <c r="CT71" s="468">
        <f t="shared" si="54"/>
        <v>0.10848512776593972</v>
      </c>
    </row>
    <row r="72" spans="1:98"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+INDEX('For AA'!AD:AD,MATCH(A72,'For AA'!A:A,0))</f>
        <v>38894.179775798271</v>
      </c>
      <c r="AN72" s="434">
        <f t="shared" si="55"/>
        <v>480604.30107526883</v>
      </c>
      <c r="AO72" s="435">
        <f t="shared" si="56"/>
        <v>127657.30107526881</v>
      </c>
      <c r="AP72" s="436">
        <f t="shared" si="57"/>
        <v>237077.84946236562</v>
      </c>
      <c r="AQ72" s="437">
        <f t="shared" si="40"/>
        <v>6.13</v>
      </c>
      <c r="AR72" s="438">
        <f t="shared" si="41"/>
        <v>1.63</v>
      </c>
      <c r="AS72" s="438">
        <f t="shared" si="42"/>
        <v>3.03</v>
      </c>
      <c r="AT72" s="443">
        <f t="shared" si="58"/>
        <v>10.79</v>
      </c>
      <c r="AU72" s="437">
        <f t="shared" si="59"/>
        <v>5.7</v>
      </c>
      <c r="AV72" s="438">
        <f t="shared" si="60"/>
        <v>1.52</v>
      </c>
      <c r="AW72" s="438">
        <f t="shared" si="61"/>
        <v>2.81</v>
      </c>
      <c r="AX72" s="444">
        <f t="shared" si="62"/>
        <v>10.030000000000001</v>
      </c>
      <c r="AY72" s="441">
        <f t="shared" si="63"/>
        <v>5.7</v>
      </c>
      <c r="AZ72" s="70">
        <f t="shared" si="64"/>
        <v>4</v>
      </c>
      <c r="BA72" s="438">
        <f t="shared" si="43"/>
        <v>0.38</v>
      </c>
      <c r="BB72" s="442">
        <f t="shared" si="44"/>
        <v>0.7</v>
      </c>
      <c r="BC72" s="563">
        <v>1</v>
      </c>
      <c r="BD72" s="563">
        <v>1</v>
      </c>
      <c r="BE72" s="570">
        <v>0</v>
      </c>
      <c r="BF72" s="571">
        <v>0.38</v>
      </c>
      <c r="BG72" s="572">
        <v>0.7</v>
      </c>
      <c r="BH72" s="573">
        <v>84618.230685057788</v>
      </c>
      <c r="BI72" s="571">
        <v>8.94</v>
      </c>
      <c r="BJ72" s="572">
        <v>700450.90955964499</v>
      </c>
      <c r="BK72" s="574">
        <v>2.0909896049915509E-3</v>
      </c>
      <c r="BL72" s="571">
        <v>74747.83</v>
      </c>
      <c r="BM72" s="594">
        <v>0.95</v>
      </c>
      <c r="BN72" s="441">
        <f t="shared" si="65"/>
        <v>5.7</v>
      </c>
      <c r="BO72" s="70">
        <v>4</v>
      </c>
      <c r="BP72" s="438">
        <f t="shared" si="45"/>
        <v>0.38</v>
      </c>
      <c r="BQ72" s="442">
        <f t="shared" si="46"/>
        <v>0.7</v>
      </c>
      <c r="BR72" s="438">
        <f>+INDEX('For AA'!AE:AE,MATCH(A72,'For AA'!A:A,0))</f>
        <v>5.73</v>
      </c>
      <c r="BS72" s="70">
        <v>4</v>
      </c>
      <c r="BT72" s="438">
        <f>+ROUND(INDEX('For AA'!AF:AF,MATCH(A72,'For AA'!A:A,0))/BS72,$BP$2)</f>
        <v>0.38</v>
      </c>
      <c r="BU72" s="442">
        <f>+ROUND(INDEX('For AA'!AG:AG,MATCH(A72,'For AA'!A:A,0))/BS72,$BP$2)</f>
        <v>0.71</v>
      </c>
      <c r="BV72" s="438">
        <f>++INDEX('For AA'!AE:AE,MATCH(A72,'For AA'!A:A,0))</f>
        <v>5.73</v>
      </c>
      <c r="BW72" s="70">
        <v>4</v>
      </c>
      <c r="BX72" s="438">
        <f>++ROUND(INDEX('For AA'!AF:AF,MATCH(A72,'For AA'!A:A,0))/BS72,$BP$2)</f>
        <v>0.38</v>
      </c>
      <c r="BY72" s="442">
        <f>++ROUND(INDEX('For AA'!AG:AG,MATCH(A72,'For AA'!A:A,0))/BS72,$BP$2)</f>
        <v>0.71</v>
      </c>
      <c r="BZ72" s="93">
        <f>++INDEX(FY2018_ALL_Targets!DY:DY,MATCH('Final Comp Values'!C72,FY2018_ALL_Targets!B:B,0))</f>
        <v>0</v>
      </c>
      <c r="CA72" s="93">
        <f>+INDEX(FY2018_ALL_Targets!DV:DV,MATCH('Final Comp Values'!C72,FY2018_ALL_Targets!B:B,0))</f>
        <v>1</v>
      </c>
      <c r="CB72" s="93">
        <f>++INDEX(FY2018_ALL_Targets!DW:DW,MATCH('Final Comp Values'!C72,FY2018_ALL_Targets!B:B,0))</f>
        <v>1</v>
      </c>
      <c r="CC72" s="533">
        <f>++INDEX(FY2018_ALL_Targets!DX:DX,MATCH('Final Comp Values'!$C72,FY2018_ALL_Targets!$B:$B,0))</f>
        <v>0</v>
      </c>
      <c r="CD72" s="437">
        <f t="shared" si="66"/>
        <v>0</v>
      </c>
      <c r="CE72" s="437">
        <f t="shared" si="67"/>
        <v>0.38</v>
      </c>
      <c r="CF72" s="438">
        <f t="shared" si="68"/>
        <v>0.7</v>
      </c>
      <c r="CG72" s="537">
        <f t="shared" si="69"/>
        <v>84618.230685057788</v>
      </c>
      <c r="CH72" s="437">
        <f t="shared" si="70"/>
        <v>8.9499999999999993</v>
      </c>
      <c r="CI72" s="438">
        <f t="shared" si="47"/>
        <v>701234.41169561772</v>
      </c>
      <c r="CJ72" s="540">
        <f t="shared" si="71"/>
        <v>2.0947657868829778E-3</v>
      </c>
      <c r="CK72" s="437">
        <f t="shared" si="48"/>
        <v>76717.440000000002</v>
      </c>
      <c r="CL72" s="543">
        <f t="shared" si="49"/>
        <v>0.98</v>
      </c>
      <c r="CM72" s="466">
        <f t="shared" si="50"/>
        <v>9.9999999999992317E-3</v>
      </c>
      <c r="CN72" s="465">
        <f t="shared" si="51"/>
        <v>786165.69000000006</v>
      </c>
      <c r="CO72" s="466">
        <f t="shared" si="72"/>
        <v>777951.85169561766</v>
      </c>
      <c r="CP72" s="466">
        <f t="shared" si="52"/>
        <v>-0.10000000000000142</v>
      </c>
      <c r="CQ72" s="469">
        <f t="shared" si="53"/>
        <v>-7838.1424725823645</v>
      </c>
      <c r="CR72" s="469">
        <f t="shared" si="73"/>
        <v>-8213.8383043823997</v>
      </c>
      <c r="CS72" s="467">
        <f t="shared" si="74"/>
        <v>375.69583180003519</v>
      </c>
      <c r="CT72" s="468">
        <f t="shared" si="54"/>
        <v>0.10763409261100898</v>
      </c>
    </row>
    <row r="73" spans="1:98"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+INDEX('For AA'!AD:AD,MATCH(A73,'For AA'!A:A,0))</f>
        <v>30335.791973545318</v>
      </c>
      <c r="AN73" s="434">
        <f t="shared" si="55"/>
        <v>373662.36559139786</v>
      </c>
      <c r="AO73" s="435">
        <f t="shared" si="56"/>
        <v>99251.924731182793</v>
      </c>
      <c r="AP73" s="436">
        <f t="shared" si="57"/>
        <v>184324.98924731184</v>
      </c>
      <c r="AQ73" s="437">
        <f t="shared" si="40"/>
        <v>6.11</v>
      </c>
      <c r="AR73" s="438">
        <f t="shared" si="41"/>
        <v>1.62</v>
      </c>
      <c r="AS73" s="438">
        <f t="shared" si="42"/>
        <v>3.02</v>
      </c>
      <c r="AT73" s="443">
        <f t="shared" si="58"/>
        <v>10.75</v>
      </c>
      <c r="AU73" s="437">
        <f t="shared" si="59"/>
        <v>5.69</v>
      </c>
      <c r="AV73" s="438">
        <f t="shared" si="60"/>
        <v>1.51</v>
      </c>
      <c r="AW73" s="438">
        <f t="shared" si="61"/>
        <v>2.8</v>
      </c>
      <c r="AX73" s="444">
        <f t="shared" si="62"/>
        <v>10</v>
      </c>
      <c r="AY73" s="441">
        <f t="shared" si="63"/>
        <v>5.69</v>
      </c>
      <c r="AZ73" s="70">
        <f t="shared" si="64"/>
        <v>4</v>
      </c>
      <c r="BA73" s="438">
        <f t="shared" si="43"/>
        <v>0.38</v>
      </c>
      <c r="BB73" s="442">
        <f t="shared" si="44"/>
        <v>0.7</v>
      </c>
      <c r="BC73" s="563">
        <v>0</v>
      </c>
      <c r="BD73" s="563">
        <v>0</v>
      </c>
      <c r="BE73" s="570">
        <v>0</v>
      </c>
      <c r="BF73" s="571">
        <v>0</v>
      </c>
      <c r="BG73" s="572">
        <v>0</v>
      </c>
      <c r="BH73" s="573">
        <v>0</v>
      </c>
      <c r="BI73" s="571">
        <v>10.010000000000002</v>
      </c>
      <c r="BJ73" s="572">
        <v>611871.81043698627</v>
      </c>
      <c r="BK73" s="574">
        <v>1.826562829385767E-3</v>
      </c>
      <c r="BL73" s="571">
        <v>65295.21</v>
      </c>
      <c r="BM73" s="594">
        <v>1.07</v>
      </c>
      <c r="BN73" s="441">
        <f t="shared" si="65"/>
        <v>5.69</v>
      </c>
      <c r="BO73" s="70">
        <v>4</v>
      </c>
      <c r="BP73" s="438">
        <f t="shared" si="45"/>
        <v>0.38</v>
      </c>
      <c r="BQ73" s="442">
        <f t="shared" si="46"/>
        <v>0.7</v>
      </c>
      <c r="BR73" s="438">
        <f>+INDEX('For AA'!AE:AE,MATCH(A73,'For AA'!A:A,0))</f>
        <v>5.72</v>
      </c>
      <c r="BS73" s="70">
        <v>4</v>
      </c>
      <c r="BT73" s="438">
        <f>+ROUND(INDEX('For AA'!AF:AF,MATCH(A73,'For AA'!A:A,0))/BS73,$BP$2)</f>
        <v>0.38</v>
      </c>
      <c r="BU73" s="442">
        <f>+ROUND(INDEX('For AA'!AG:AG,MATCH(A73,'For AA'!A:A,0))/BS73,$BP$2)</f>
        <v>0.71</v>
      </c>
      <c r="BV73" s="438">
        <f>++INDEX('For AA'!AE:AE,MATCH(A73,'For AA'!A:A,0))</f>
        <v>5.72</v>
      </c>
      <c r="BW73" s="70">
        <v>4</v>
      </c>
      <c r="BX73" s="438">
        <f>++ROUND(INDEX('For AA'!AF:AF,MATCH(A73,'For AA'!A:A,0))/BS73,$BP$2)</f>
        <v>0.38</v>
      </c>
      <c r="BY73" s="442">
        <f>++ROUND(INDEX('For AA'!AG:AG,MATCH(A73,'For AA'!A:A,0))/BS73,$BP$2)</f>
        <v>0.71</v>
      </c>
      <c r="BZ73" s="93">
        <f>++INDEX(FY2018_ALL_Targets!DY:DY,MATCH('Final Comp Values'!C73,FY2018_ALL_Targets!B:B,0))</f>
        <v>0</v>
      </c>
      <c r="CA73" s="93">
        <f>+INDEX(FY2018_ALL_Targets!DV:DV,MATCH('Final Comp Values'!C73,FY2018_ALL_Targets!B:B,0))</f>
        <v>0</v>
      </c>
      <c r="CB73" s="93">
        <f>++INDEX(FY2018_ALL_Targets!DW:DW,MATCH('Final Comp Values'!C73,FY2018_ALL_Targets!B:B,0))</f>
        <v>0</v>
      </c>
      <c r="CC73" s="533">
        <f>++INDEX(FY2018_ALL_Targets!DX:DX,MATCH('Final Comp Values'!$C73,FY2018_ALL_Targets!$B:$B,0))</f>
        <v>0</v>
      </c>
      <c r="CD73" s="437">
        <f t="shared" si="66"/>
        <v>0</v>
      </c>
      <c r="CE73" s="437">
        <f t="shared" si="67"/>
        <v>0</v>
      </c>
      <c r="CF73" s="438">
        <f t="shared" si="68"/>
        <v>0</v>
      </c>
      <c r="CG73" s="537">
        <f t="shared" si="69"/>
        <v>0</v>
      </c>
      <c r="CH73" s="437">
        <f t="shared" si="70"/>
        <v>10</v>
      </c>
      <c r="CI73" s="438">
        <f t="shared" si="47"/>
        <v>611260.54988709907</v>
      </c>
      <c r="CJ73" s="540">
        <f t="shared" si="71"/>
        <v>1.8259909459927789E-3</v>
      </c>
      <c r="CK73" s="437">
        <f t="shared" si="48"/>
        <v>66873.990000000005</v>
      </c>
      <c r="CL73" s="543">
        <f t="shared" si="49"/>
        <v>1.0900000000000001</v>
      </c>
      <c r="CM73" s="466">
        <f t="shared" si="50"/>
        <v>-1.0000000000000342E-2</v>
      </c>
      <c r="CN73" s="465">
        <f t="shared" si="51"/>
        <v>611232.53</v>
      </c>
      <c r="CO73" s="466">
        <f t="shared" si="72"/>
        <v>678134.53988709906</v>
      </c>
      <c r="CP73" s="466">
        <f t="shared" si="52"/>
        <v>1.0899999999999999</v>
      </c>
      <c r="CQ73" s="469">
        <f t="shared" si="53"/>
        <v>66624.34577</v>
      </c>
      <c r="CR73" s="469">
        <f t="shared" si="73"/>
        <v>66902.009887099033</v>
      </c>
      <c r="CS73" s="467">
        <f t="shared" si="74"/>
        <v>-277.66411709903332</v>
      </c>
      <c r="CT73" s="468">
        <f t="shared" si="54"/>
        <v>0</v>
      </c>
    </row>
    <row r="74" spans="1:98"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+INDEX('For AA'!AD:AD,MATCH(A74,'For AA'!A:A,0))</f>
        <v>30335.791973545318</v>
      </c>
      <c r="AN74" s="434">
        <f t="shared" si="55"/>
        <v>452008.60215053766</v>
      </c>
      <c r="AO74" s="435">
        <f t="shared" si="56"/>
        <v>120062.12903225808</v>
      </c>
      <c r="AP74" s="436">
        <f t="shared" si="57"/>
        <v>222972.52688172046</v>
      </c>
      <c r="AQ74" s="437">
        <f t="shared" si="40"/>
        <v>7.39</v>
      </c>
      <c r="AR74" s="438">
        <f t="shared" si="41"/>
        <v>1.96</v>
      </c>
      <c r="AS74" s="438">
        <f t="shared" si="42"/>
        <v>3.65</v>
      </c>
      <c r="AT74" s="443">
        <f t="shared" si="58"/>
        <v>13</v>
      </c>
      <c r="AU74" s="437">
        <f t="shared" si="59"/>
        <v>6.88</v>
      </c>
      <c r="AV74" s="438">
        <f t="shared" si="60"/>
        <v>1.83</v>
      </c>
      <c r="AW74" s="438">
        <f t="shared" si="61"/>
        <v>3.39</v>
      </c>
      <c r="AX74" s="444">
        <f t="shared" si="62"/>
        <v>12.100000000000001</v>
      </c>
      <c r="AY74" s="441">
        <f t="shared" si="63"/>
        <v>6.88</v>
      </c>
      <c r="AZ74" s="70">
        <f t="shared" si="64"/>
        <v>4</v>
      </c>
      <c r="BA74" s="438">
        <f t="shared" si="43"/>
        <v>0.46</v>
      </c>
      <c r="BB74" s="442">
        <f t="shared" si="44"/>
        <v>0.85</v>
      </c>
      <c r="BC74" s="563">
        <v>1</v>
      </c>
      <c r="BD74" s="563">
        <v>1</v>
      </c>
      <c r="BE74" s="570">
        <v>0</v>
      </c>
      <c r="BF74" s="571">
        <v>0.46</v>
      </c>
      <c r="BG74" s="572">
        <v>0.85</v>
      </c>
      <c r="BH74" s="573">
        <v>80075.132035209972</v>
      </c>
      <c r="BI74" s="571">
        <v>10.809999999999999</v>
      </c>
      <c r="BJ74" s="572">
        <v>660772.654427954</v>
      </c>
      <c r="BK74" s="574">
        <v>1.972541876689324E-3</v>
      </c>
      <c r="BL74" s="571">
        <v>70513.61</v>
      </c>
      <c r="BM74" s="594">
        <v>1.1499999999999999</v>
      </c>
      <c r="BN74" s="441">
        <f t="shared" si="65"/>
        <v>6.88</v>
      </c>
      <c r="BO74" s="70">
        <v>4</v>
      </c>
      <c r="BP74" s="438">
        <f t="shared" si="45"/>
        <v>0.46</v>
      </c>
      <c r="BQ74" s="442">
        <f t="shared" si="46"/>
        <v>0.85</v>
      </c>
      <c r="BR74" s="438">
        <f>+INDEX('For AA'!AE:AE,MATCH(A74,'For AA'!A:A,0))</f>
        <v>6.91</v>
      </c>
      <c r="BS74" s="70">
        <v>4</v>
      </c>
      <c r="BT74" s="438">
        <f>+ROUND(INDEX('For AA'!AF:AF,MATCH(A74,'For AA'!A:A,0))/BS74,$BP$2)</f>
        <v>0.46</v>
      </c>
      <c r="BU74" s="442">
        <f>+ROUND(INDEX('For AA'!AG:AG,MATCH(A74,'For AA'!A:A,0))/BS74,$BP$2)</f>
        <v>0.86</v>
      </c>
      <c r="BV74" s="438">
        <f>++INDEX('For AA'!AE:AE,MATCH(A74,'For AA'!A:A,0))</f>
        <v>6.91</v>
      </c>
      <c r="BW74" s="70">
        <v>4</v>
      </c>
      <c r="BX74" s="438">
        <f>++ROUND(INDEX('For AA'!AF:AF,MATCH(A74,'For AA'!A:A,0))/BS74,$BP$2)</f>
        <v>0.46</v>
      </c>
      <c r="BY74" s="442">
        <f>++ROUND(INDEX('For AA'!AG:AG,MATCH(A74,'For AA'!A:A,0))/BS74,$BP$2)</f>
        <v>0.86</v>
      </c>
      <c r="BZ74" s="93">
        <f>++INDEX(FY2018_ALL_Targets!DY:DY,MATCH('Final Comp Values'!C74,FY2018_ALL_Targets!B:B,0))</f>
        <v>0</v>
      </c>
      <c r="CA74" s="93">
        <f>+INDEX(FY2018_ALL_Targets!DV:DV,MATCH('Final Comp Values'!C74,FY2018_ALL_Targets!B:B,0))</f>
        <v>1</v>
      </c>
      <c r="CB74" s="93">
        <f>++INDEX(FY2018_ALL_Targets!DW:DW,MATCH('Final Comp Values'!C74,FY2018_ALL_Targets!B:B,0))</f>
        <v>1</v>
      </c>
      <c r="CC74" s="533">
        <f>++INDEX(FY2018_ALL_Targets!DX:DX,MATCH('Final Comp Values'!$C74,FY2018_ALL_Targets!$B:$B,0))</f>
        <v>0</v>
      </c>
      <c r="CD74" s="437">
        <f t="shared" si="66"/>
        <v>0</v>
      </c>
      <c r="CE74" s="437">
        <f t="shared" si="67"/>
        <v>0.46</v>
      </c>
      <c r="CF74" s="438">
        <f t="shared" si="68"/>
        <v>0.85</v>
      </c>
      <c r="CG74" s="537">
        <f t="shared" si="69"/>
        <v>80075.132035209972</v>
      </c>
      <c r="CH74" s="437">
        <f t="shared" si="70"/>
        <v>10.79</v>
      </c>
      <c r="CI74" s="438">
        <f t="shared" si="47"/>
        <v>659550.13332817983</v>
      </c>
      <c r="CJ74" s="540">
        <f t="shared" si="71"/>
        <v>1.970244230726208E-3</v>
      </c>
      <c r="CK74" s="437">
        <f t="shared" si="48"/>
        <v>72157.039999999994</v>
      </c>
      <c r="CL74" s="543">
        <f t="shared" si="49"/>
        <v>1.18</v>
      </c>
      <c r="CM74" s="466">
        <f t="shared" si="50"/>
        <v>-2.0000000000000351E-2</v>
      </c>
      <c r="CN74" s="465">
        <f t="shared" si="51"/>
        <v>739390.23</v>
      </c>
      <c r="CO74" s="466">
        <f t="shared" si="72"/>
        <v>731707.17332817987</v>
      </c>
      <c r="CP74" s="466">
        <f t="shared" si="52"/>
        <v>-0.13000000000000256</v>
      </c>
      <c r="CQ74" s="469">
        <f t="shared" si="53"/>
        <v>-7943.8619752067661</v>
      </c>
      <c r="CR74" s="469">
        <f t="shared" si="73"/>
        <v>-7683.0566718201153</v>
      </c>
      <c r="CS74" s="467">
        <f t="shared" si="74"/>
        <v>-260.80530338665085</v>
      </c>
      <c r="CT74" s="468">
        <f t="shared" si="54"/>
        <v>0.10829887762407947</v>
      </c>
    </row>
    <row r="75" spans="1:98"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+INDEX('For AA'!AD:AD,MATCH(A75,'For AA'!A:A,0))</f>
        <v>30335.791973545318</v>
      </c>
      <c r="AN75" s="434">
        <f t="shared" si="55"/>
        <v>82535.483870967742</v>
      </c>
      <c r="AO75" s="435">
        <f t="shared" si="56"/>
        <v>21923.053763440861</v>
      </c>
      <c r="AP75" s="436">
        <f t="shared" si="57"/>
        <v>40714.247311827959</v>
      </c>
      <c r="AQ75" s="437">
        <f t="shared" si="40"/>
        <v>1.35</v>
      </c>
      <c r="AR75" s="438">
        <f t="shared" si="41"/>
        <v>0.36</v>
      </c>
      <c r="AS75" s="438">
        <f t="shared" si="42"/>
        <v>0.67</v>
      </c>
      <c r="AT75" s="443">
        <f t="shared" si="58"/>
        <v>2.38</v>
      </c>
      <c r="AU75" s="437">
        <f t="shared" si="59"/>
        <v>1.26</v>
      </c>
      <c r="AV75" s="438">
        <f t="shared" si="60"/>
        <v>0.33</v>
      </c>
      <c r="AW75" s="438">
        <f t="shared" si="61"/>
        <v>0.62</v>
      </c>
      <c r="AX75" s="444">
        <f t="shared" si="62"/>
        <v>2.21</v>
      </c>
      <c r="AY75" s="441">
        <f t="shared" si="63"/>
        <v>1.26</v>
      </c>
      <c r="AZ75" s="70">
        <f t="shared" si="64"/>
        <v>4</v>
      </c>
      <c r="BA75" s="438">
        <f t="shared" si="43"/>
        <v>0.08</v>
      </c>
      <c r="BB75" s="442">
        <f t="shared" si="44"/>
        <v>0.16</v>
      </c>
      <c r="BC75" s="563">
        <v>0</v>
      </c>
      <c r="BD75" s="563">
        <v>0</v>
      </c>
      <c r="BE75" s="570">
        <v>0</v>
      </c>
      <c r="BF75" s="571">
        <v>0</v>
      </c>
      <c r="BG75" s="572">
        <v>0</v>
      </c>
      <c r="BH75" s="573">
        <v>0</v>
      </c>
      <c r="BI75" s="571">
        <v>2.2199999999999998</v>
      </c>
      <c r="BJ75" s="572">
        <v>135699.84207493596</v>
      </c>
      <c r="BK75" s="574">
        <v>4.0509185626737276E-4</v>
      </c>
      <c r="BL75" s="571">
        <v>14481.06</v>
      </c>
      <c r="BM75" s="594">
        <v>0.24</v>
      </c>
      <c r="BN75" s="441">
        <f t="shared" si="65"/>
        <v>1.26</v>
      </c>
      <c r="BO75" s="70">
        <v>4</v>
      </c>
      <c r="BP75" s="438">
        <f t="shared" si="45"/>
        <v>0.08</v>
      </c>
      <c r="BQ75" s="442">
        <f t="shared" si="46"/>
        <v>0.16</v>
      </c>
      <c r="BR75" s="438">
        <f>+INDEX('For AA'!AE:AE,MATCH(A75,'For AA'!A:A,0))</f>
        <v>1.26</v>
      </c>
      <c r="BS75" s="70">
        <v>4</v>
      </c>
      <c r="BT75" s="438">
        <f>+ROUND(INDEX('For AA'!AF:AF,MATCH(A75,'For AA'!A:A,0))/BS75,$BP$2)</f>
        <v>0.09</v>
      </c>
      <c r="BU75" s="442">
        <f>+ROUND(INDEX('For AA'!AG:AG,MATCH(A75,'For AA'!A:A,0))/BS75,$BP$2)</f>
        <v>0.16</v>
      </c>
      <c r="BV75" s="438">
        <f>++INDEX('For AA'!AE:AE,MATCH(A75,'For AA'!A:A,0))</f>
        <v>1.26</v>
      </c>
      <c r="BW75" s="70">
        <v>4</v>
      </c>
      <c r="BX75" s="438">
        <f>++ROUND(INDEX('For AA'!AF:AF,MATCH(A75,'For AA'!A:A,0))/BS75,$BP$2)</f>
        <v>0.09</v>
      </c>
      <c r="BY75" s="442">
        <f>++ROUND(INDEX('For AA'!AG:AG,MATCH(A75,'For AA'!A:A,0))/BS75,$BP$2)</f>
        <v>0.16</v>
      </c>
      <c r="BZ75" s="93">
        <f>++INDEX(FY2018_ALL_Targets!DY:DY,MATCH('Final Comp Values'!C75,FY2018_ALL_Targets!B:B,0))</f>
        <v>0</v>
      </c>
      <c r="CA75" s="93">
        <f>+INDEX(FY2018_ALL_Targets!DV:DV,MATCH('Final Comp Values'!C75,FY2018_ALL_Targets!B:B,0))</f>
        <v>0</v>
      </c>
      <c r="CB75" s="93">
        <f>++INDEX(FY2018_ALL_Targets!DW:DW,MATCH('Final Comp Values'!C75,FY2018_ALL_Targets!B:B,0))</f>
        <v>0</v>
      </c>
      <c r="CC75" s="533">
        <f>++INDEX(FY2018_ALL_Targets!DX:DX,MATCH('Final Comp Values'!$C75,FY2018_ALL_Targets!$B:$B,0))</f>
        <v>0</v>
      </c>
      <c r="CD75" s="437">
        <f t="shared" si="66"/>
        <v>0</v>
      </c>
      <c r="CE75" s="437">
        <f t="shared" si="67"/>
        <v>0</v>
      </c>
      <c r="CF75" s="438">
        <f t="shared" si="68"/>
        <v>0</v>
      </c>
      <c r="CG75" s="537">
        <f t="shared" si="69"/>
        <v>0</v>
      </c>
      <c r="CH75" s="437">
        <f t="shared" si="70"/>
        <v>2.21</v>
      </c>
      <c r="CI75" s="438">
        <f t="shared" si="47"/>
        <v>135088.58152504888</v>
      </c>
      <c r="CJ75" s="540">
        <f t="shared" si="71"/>
        <v>4.0354399906440409E-4</v>
      </c>
      <c r="CK75" s="437">
        <f t="shared" si="48"/>
        <v>14779.15</v>
      </c>
      <c r="CL75" s="543">
        <f t="shared" si="49"/>
        <v>0.24</v>
      </c>
      <c r="CM75" s="466">
        <f t="shared" si="50"/>
        <v>-1.0000000000000037E-2</v>
      </c>
      <c r="CN75" s="465">
        <f t="shared" si="51"/>
        <v>135010.69</v>
      </c>
      <c r="CO75" s="466">
        <f t="shared" si="72"/>
        <v>149867.73152504888</v>
      </c>
      <c r="CP75" s="466">
        <f t="shared" si="52"/>
        <v>0.24000000000000021</v>
      </c>
      <c r="CQ75" s="469">
        <f t="shared" si="53"/>
        <v>14661.794389140285</v>
      </c>
      <c r="CR75" s="469">
        <f t="shared" si="73"/>
        <v>14857.041525048873</v>
      </c>
      <c r="CS75" s="467">
        <f t="shared" si="74"/>
        <v>-195.24713590858846</v>
      </c>
      <c r="CT75" s="468">
        <f t="shared" si="54"/>
        <v>0</v>
      </c>
    </row>
    <row r="76" spans="1:98"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+INDEX('For AA'!AD:AD,MATCH(A76,'For AA'!A:A,0))</f>
        <v>30335.791973545318</v>
      </c>
      <c r="AN76" s="434">
        <f t="shared" si="55"/>
        <v>195681.72043010755</v>
      </c>
      <c r="AO76" s="435">
        <f t="shared" si="56"/>
        <v>51976.849462365593</v>
      </c>
      <c r="AP76" s="436">
        <f t="shared" si="57"/>
        <v>96528.430107526889</v>
      </c>
      <c r="AQ76" s="437">
        <f t="shared" si="40"/>
        <v>3.2</v>
      </c>
      <c r="AR76" s="438">
        <f t="shared" si="41"/>
        <v>0.85</v>
      </c>
      <c r="AS76" s="438">
        <f t="shared" si="42"/>
        <v>1.58</v>
      </c>
      <c r="AT76" s="443">
        <f t="shared" si="58"/>
        <v>5.63</v>
      </c>
      <c r="AU76" s="437">
        <f t="shared" si="59"/>
        <v>2.98</v>
      </c>
      <c r="AV76" s="438">
        <f t="shared" si="60"/>
        <v>0.79</v>
      </c>
      <c r="AW76" s="438">
        <f t="shared" si="61"/>
        <v>1.47</v>
      </c>
      <c r="AX76" s="444">
        <f t="shared" si="62"/>
        <v>5.24</v>
      </c>
      <c r="AY76" s="441">
        <f t="shared" si="63"/>
        <v>2.98</v>
      </c>
      <c r="AZ76" s="70">
        <f t="shared" si="64"/>
        <v>4</v>
      </c>
      <c r="BA76" s="438">
        <f t="shared" si="43"/>
        <v>0.2</v>
      </c>
      <c r="BB76" s="442">
        <f t="shared" si="44"/>
        <v>0.37</v>
      </c>
      <c r="BC76" s="563">
        <v>2</v>
      </c>
      <c r="BD76" s="563">
        <v>2</v>
      </c>
      <c r="BE76" s="570">
        <v>0</v>
      </c>
      <c r="BF76" s="571">
        <v>0.4</v>
      </c>
      <c r="BG76" s="572">
        <v>0.74</v>
      </c>
      <c r="BH76" s="573">
        <v>69683.702687129306</v>
      </c>
      <c r="BI76" s="571">
        <v>4.12</v>
      </c>
      <c r="BJ76" s="572">
        <v>251839.34655348482</v>
      </c>
      <c r="BK76" s="574">
        <v>7.5179209361332254E-4</v>
      </c>
      <c r="BL76" s="571">
        <v>26874.75</v>
      </c>
      <c r="BM76" s="594">
        <v>0.44</v>
      </c>
      <c r="BN76" s="441">
        <f t="shared" si="65"/>
        <v>2.98</v>
      </c>
      <c r="BO76" s="70">
        <v>4</v>
      </c>
      <c r="BP76" s="438">
        <f t="shared" si="45"/>
        <v>0.2</v>
      </c>
      <c r="BQ76" s="442">
        <f t="shared" si="46"/>
        <v>0.37</v>
      </c>
      <c r="BR76" s="438">
        <f>+INDEX('For AA'!AE:AE,MATCH(A76,'For AA'!A:A,0))</f>
        <v>2.99</v>
      </c>
      <c r="BS76" s="70">
        <v>4</v>
      </c>
      <c r="BT76" s="438">
        <f>+ROUND(INDEX('For AA'!AF:AF,MATCH(A76,'For AA'!A:A,0))/BS76,$BP$2)</f>
        <v>0.2</v>
      </c>
      <c r="BU76" s="442">
        <f>+ROUND(INDEX('For AA'!AG:AG,MATCH(A76,'For AA'!A:A,0))/BS76,$BP$2)</f>
        <v>0.37</v>
      </c>
      <c r="BV76" s="438">
        <f>++INDEX('For AA'!AE:AE,MATCH(A76,'For AA'!A:A,0))</f>
        <v>2.99</v>
      </c>
      <c r="BW76" s="70">
        <v>4</v>
      </c>
      <c r="BX76" s="438">
        <f>++ROUND(INDEX('For AA'!AF:AF,MATCH(A76,'For AA'!A:A,0))/BS76,$BP$2)</f>
        <v>0.2</v>
      </c>
      <c r="BY76" s="442">
        <f>++ROUND(INDEX('For AA'!AG:AG,MATCH(A76,'For AA'!A:A,0))/BS76,$BP$2)</f>
        <v>0.37</v>
      </c>
      <c r="BZ76" s="93">
        <f>++INDEX(FY2018_ALL_Targets!DY:DY,MATCH('Final Comp Values'!C76,FY2018_ALL_Targets!B:B,0))</f>
        <v>0</v>
      </c>
      <c r="CA76" s="93">
        <f>+INDEX(FY2018_ALL_Targets!DV:DV,MATCH('Final Comp Values'!C76,FY2018_ALL_Targets!B:B,0))</f>
        <v>1</v>
      </c>
      <c r="CB76" s="93">
        <f>++INDEX(FY2018_ALL_Targets!DW:DW,MATCH('Final Comp Values'!C76,FY2018_ALL_Targets!B:B,0))</f>
        <v>2</v>
      </c>
      <c r="CC76" s="533">
        <f>++INDEX(FY2018_ALL_Targets!DX:DX,MATCH('Final Comp Values'!$C76,FY2018_ALL_Targets!$B:$B,0))</f>
        <v>0</v>
      </c>
      <c r="CD76" s="437">
        <f t="shared" si="66"/>
        <v>0</v>
      </c>
      <c r="CE76" s="437">
        <f t="shared" si="67"/>
        <v>0.2</v>
      </c>
      <c r="CF76" s="438">
        <f t="shared" si="68"/>
        <v>0.74</v>
      </c>
      <c r="CG76" s="537">
        <f t="shared" si="69"/>
        <v>57458.491689387309</v>
      </c>
      <c r="CH76" s="437">
        <f t="shared" si="70"/>
        <v>4.3000000000000007</v>
      </c>
      <c r="CI76" s="438">
        <f t="shared" si="47"/>
        <v>262842.03645145264</v>
      </c>
      <c r="CJ76" s="540">
        <f t="shared" si="71"/>
        <v>7.85176106776895E-4</v>
      </c>
      <c r="CK76" s="437">
        <f t="shared" si="48"/>
        <v>28755.82</v>
      </c>
      <c r="CL76" s="543">
        <f t="shared" si="49"/>
        <v>0.47</v>
      </c>
      <c r="CM76" s="466">
        <f t="shared" si="50"/>
        <v>-1.9999999999999851E-2</v>
      </c>
      <c r="CN76" s="465">
        <f t="shared" si="51"/>
        <v>320093.91000000003</v>
      </c>
      <c r="CO76" s="466">
        <f t="shared" si="72"/>
        <v>291597.85645145265</v>
      </c>
      <c r="CP76" s="466">
        <f t="shared" si="52"/>
        <v>-0.46999999999999975</v>
      </c>
      <c r="CQ76" s="469">
        <f t="shared" si="53"/>
        <v>-28710.713301526706</v>
      </c>
      <c r="CR76" s="469">
        <f t="shared" si="73"/>
        <v>-28496.053548547381</v>
      </c>
      <c r="CS76" s="467">
        <f t="shared" si="74"/>
        <v>-214.65975297932528</v>
      </c>
      <c r="CT76" s="468">
        <f t="shared" si="54"/>
        <v>0.17950510738985101</v>
      </c>
    </row>
    <row r="77" spans="1:98"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+INDEX('For AA'!AD:AD,MATCH(A77,'For AA'!A:A,0))</f>
        <v>30335.791973545318</v>
      </c>
      <c r="AN77" s="434">
        <f t="shared" si="55"/>
        <v>313830.10752688174</v>
      </c>
      <c r="AO77" s="435">
        <f t="shared" si="56"/>
        <v>83359.09677419356</v>
      </c>
      <c r="AP77" s="436">
        <f t="shared" si="57"/>
        <v>154809.74193548388</v>
      </c>
      <c r="AQ77" s="437">
        <f t="shared" si="40"/>
        <v>5.13</v>
      </c>
      <c r="AR77" s="438">
        <f t="shared" si="41"/>
        <v>1.36</v>
      </c>
      <c r="AS77" s="438">
        <f t="shared" si="42"/>
        <v>2.5299999999999998</v>
      </c>
      <c r="AT77" s="443">
        <f t="shared" si="58"/>
        <v>9.02</v>
      </c>
      <c r="AU77" s="437">
        <f t="shared" si="59"/>
        <v>4.7699999999999996</v>
      </c>
      <c r="AV77" s="438">
        <f t="shared" si="60"/>
        <v>1.27</v>
      </c>
      <c r="AW77" s="438">
        <f t="shared" si="61"/>
        <v>2.36</v>
      </c>
      <c r="AX77" s="444">
        <f t="shared" si="62"/>
        <v>8.3999999999999986</v>
      </c>
      <c r="AY77" s="441">
        <f t="shared" si="63"/>
        <v>4.7699999999999996</v>
      </c>
      <c r="AZ77" s="70">
        <f t="shared" si="64"/>
        <v>4</v>
      </c>
      <c r="BA77" s="438">
        <f t="shared" si="43"/>
        <v>0.32</v>
      </c>
      <c r="BB77" s="442">
        <f t="shared" si="44"/>
        <v>0.59</v>
      </c>
      <c r="BC77" s="563">
        <v>3</v>
      </c>
      <c r="BD77" s="563">
        <v>3</v>
      </c>
      <c r="BE77" s="570">
        <v>0</v>
      </c>
      <c r="BF77" s="571">
        <v>0.96</v>
      </c>
      <c r="BG77" s="572">
        <v>1.77</v>
      </c>
      <c r="BH77" s="573">
        <v>166874.13011917804</v>
      </c>
      <c r="BI77" s="571">
        <v>5.68</v>
      </c>
      <c r="BJ77" s="572">
        <v>347195.99233587226</v>
      </c>
      <c r="BK77" s="574">
        <v>1.0364512358552601E-3</v>
      </c>
      <c r="BL77" s="571">
        <v>37050.629999999997</v>
      </c>
      <c r="BM77" s="594">
        <v>0.61</v>
      </c>
      <c r="BN77" s="441">
        <f t="shared" si="65"/>
        <v>4.7699999999999996</v>
      </c>
      <c r="BO77" s="70">
        <v>4</v>
      </c>
      <c r="BP77" s="438">
        <f t="shared" si="45"/>
        <v>0.32</v>
      </c>
      <c r="BQ77" s="442">
        <f t="shared" si="46"/>
        <v>0.59</v>
      </c>
      <c r="BR77" s="438">
        <f>+INDEX('For AA'!AE:AE,MATCH(A77,'For AA'!A:A,0))</f>
        <v>4.8</v>
      </c>
      <c r="BS77" s="70">
        <v>4</v>
      </c>
      <c r="BT77" s="438">
        <f>+ROUND(INDEX('For AA'!AF:AF,MATCH(A77,'For AA'!A:A,0))/BS77,$BP$2)</f>
        <v>0.32</v>
      </c>
      <c r="BU77" s="442">
        <f>+ROUND(INDEX('For AA'!AG:AG,MATCH(A77,'For AA'!A:A,0))/BS77,$BP$2)</f>
        <v>0.59</v>
      </c>
      <c r="BV77" s="438">
        <f>++INDEX('For AA'!AE:AE,MATCH(A77,'For AA'!A:A,0))</f>
        <v>4.8</v>
      </c>
      <c r="BW77" s="70">
        <v>4</v>
      </c>
      <c r="BX77" s="438">
        <f>++ROUND(INDEX('For AA'!AF:AF,MATCH(A77,'For AA'!A:A,0))/BS77,$BP$2)</f>
        <v>0.32</v>
      </c>
      <c r="BY77" s="442">
        <f>++ROUND(INDEX('For AA'!AG:AG,MATCH(A77,'For AA'!A:A,0))/BS77,$BP$2)</f>
        <v>0.59</v>
      </c>
      <c r="BZ77" s="93">
        <f>++INDEX(FY2018_ALL_Targets!DY:DY,MATCH('Final Comp Values'!C77,FY2018_ALL_Targets!B:B,0))</f>
        <v>0</v>
      </c>
      <c r="CA77" s="93">
        <f>+INDEX(FY2018_ALL_Targets!DV:DV,MATCH('Final Comp Values'!C77,FY2018_ALL_Targets!B:B,0))</f>
        <v>2</v>
      </c>
      <c r="CB77" s="93">
        <f>++INDEX(FY2018_ALL_Targets!DW:DW,MATCH('Final Comp Values'!C77,FY2018_ALL_Targets!B:B,0))</f>
        <v>2</v>
      </c>
      <c r="CC77" s="533">
        <f>++INDEX(FY2018_ALL_Targets!DX:DX,MATCH('Final Comp Values'!$C77,FY2018_ALL_Targets!$B:$B,0))</f>
        <v>0</v>
      </c>
      <c r="CD77" s="437">
        <f t="shared" si="66"/>
        <v>0</v>
      </c>
      <c r="CE77" s="437">
        <f t="shared" si="67"/>
        <v>0.64</v>
      </c>
      <c r="CF77" s="438">
        <f t="shared" si="68"/>
        <v>1.18</v>
      </c>
      <c r="CG77" s="537">
        <f t="shared" si="69"/>
        <v>111249.42007945201</v>
      </c>
      <c r="CH77" s="437">
        <f t="shared" si="70"/>
        <v>6.5799999999999992</v>
      </c>
      <c r="CI77" s="438">
        <f t="shared" si="47"/>
        <v>402209.44182571111</v>
      </c>
      <c r="CJ77" s="540">
        <f t="shared" si="71"/>
        <v>1.2015020424632483E-3</v>
      </c>
      <c r="CK77" s="437">
        <f t="shared" si="48"/>
        <v>44003.09</v>
      </c>
      <c r="CL77" s="543">
        <f t="shared" si="49"/>
        <v>0.72</v>
      </c>
      <c r="CM77" s="466">
        <f t="shared" si="50"/>
        <v>-1.0000000000000342E-2</v>
      </c>
      <c r="CN77" s="465">
        <f t="shared" si="51"/>
        <v>513359.02</v>
      </c>
      <c r="CO77" s="466">
        <f t="shared" si="72"/>
        <v>446212.53182571114</v>
      </c>
      <c r="CP77" s="466">
        <f t="shared" si="52"/>
        <v>-1.0999999999999996</v>
      </c>
      <c r="CQ77" s="469">
        <f t="shared" si="53"/>
        <v>-67225.585952380949</v>
      </c>
      <c r="CR77" s="469">
        <f t="shared" si="73"/>
        <v>-67146.488174288883</v>
      </c>
      <c r="CS77" s="467">
        <f t="shared" si="74"/>
        <v>-79.09777809206571</v>
      </c>
      <c r="CT77" s="468">
        <f t="shared" si="54"/>
        <v>0.21670880562194467</v>
      </c>
    </row>
    <row r="78" spans="1:98"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+INDEX('For AA'!AD:AD,MATCH(A78,'For AA'!A:A,0))</f>
        <v>30335.791973545318</v>
      </c>
      <c r="AN78" s="434">
        <f t="shared" si="55"/>
        <v>265438.70967741939</v>
      </c>
      <c r="AO78" s="435">
        <f t="shared" si="56"/>
        <v>70505.731182795702</v>
      </c>
      <c r="AP78" s="436">
        <f t="shared" si="57"/>
        <v>130939.20430107528</v>
      </c>
      <c r="AQ78" s="437">
        <f t="shared" si="40"/>
        <v>4.34</v>
      </c>
      <c r="AR78" s="438">
        <f t="shared" si="41"/>
        <v>1.1499999999999999</v>
      </c>
      <c r="AS78" s="438">
        <f t="shared" si="42"/>
        <v>2.14</v>
      </c>
      <c r="AT78" s="443">
        <f t="shared" si="58"/>
        <v>7.6300000000000008</v>
      </c>
      <c r="AU78" s="437">
        <f t="shared" si="59"/>
        <v>4.04</v>
      </c>
      <c r="AV78" s="438">
        <f t="shared" si="60"/>
        <v>1.07</v>
      </c>
      <c r="AW78" s="438">
        <f t="shared" si="61"/>
        <v>1.99</v>
      </c>
      <c r="AX78" s="444">
        <f t="shared" si="62"/>
        <v>7.1000000000000005</v>
      </c>
      <c r="AY78" s="441">
        <f t="shared" si="63"/>
        <v>4.04</v>
      </c>
      <c r="AZ78" s="70">
        <f t="shared" si="64"/>
        <v>4</v>
      </c>
      <c r="BA78" s="438">
        <f t="shared" si="43"/>
        <v>0.27</v>
      </c>
      <c r="BB78" s="442">
        <f t="shared" si="44"/>
        <v>0.5</v>
      </c>
      <c r="BC78" s="563">
        <v>0</v>
      </c>
      <c r="BD78" s="563">
        <v>0</v>
      </c>
      <c r="BE78" s="570">
        <v>0</v>
      </c>
      <c r="BF78" s="571">
        <v>0</v>
      </c>
      <c r="BG78" s="572">
        <v>0</v>
      </c>
      <c r="BH78" s="573">
        <v>0</v>
      </c>
      <c r="BI78" s="571">
        <v>7.12</v>
      </c>
      <c r="BJ78" s="572">
        <v>435217.51151961455</v>
      </c>
      <c r="BK78" s="574">
        <v>1.2992135210016641E-3</v>
      </c>
      <c r="BL78" s="571">
        <v>46443.75</v>
      </c>
      <c r="BM78" s="594">
        <v>0.76</v>
      </c>
      <c r="BN78" s="441">
        <f t="shared" si="65"/>
        <v>4.04</v>
      </c>
      <c r="BO78" s="70">
        <v>4</v>
      </c>
      <c r="BP78" s="438">
        <f t="shared" si="45"/>
        <v>0.27</v>
      </c>
      <c r="BQ78" s="442">
        <f t="shared" si="46"/>
        <v>0.5</v>
      </c>
      <c r="BR78" s="438">
        <f>+INDEX('For AA'!AE:AE,MATCH(A78,'For AA'!A:A,0))</f>
        <v>4.0599999999999996</v>
      </c>
      <c r="BS78" s="70">
        <v>4</v>
      </c>
      <c r="BT78" s="438">
        <f>+ROUND(INDEX('For AA'!AF:AF,MATCH(A78,'For AA'!A:A,0))/BS78,$BP$2)</f>
        <v>0.27</v>
      </c>
      <c r="BU78" s="442">
        <f>+ROUND(INDEX('For AA'!AG:AG,MATCH(A78,'For AA'!A:A,0))/BS78,$BP$2)</f>
        <v>0.5</v>
      </c>
      <c r="BV78" s="438">
        <f>++INDEX('For AA'!AE:AE,MATCH(A78,'For AA'!A:A,0))</f>
        <v>4.0599999999999996</v>
      </c>
      <c r="BW78" s="70">
        <v>4</v>
      </c>
      <c r="BX78" s="438">
        <f>++ROUND(INDEX('For AA'!AF:AF,MATCH(A78,'For AA'!A:A,0))/BS78,$BP$2)</f>
        <v>0.27</v>
      </c>
      <c r="BY78" s="442">
        <f>++ROUND(INDEX('For AA'!AG:AG,MATCH(A78,'For AA'!A:A,0))/BS78,$BP$2)</f>
        <v>0.5</v>
      </c>
      <c r="BZ78" s="93">
        <f>++INDEX(FY2018_ALL_Targets!DY:DY,MATCH('Final Comp Values'!C78,FY2018_ALL_Targets!B:B,0))</f>
        <v>0</v>
      </c>
      <c r="CA78" s="93">
        <f>+INDEX(FY2018_ALL_Targets!DV:DV,MATCH('Final Comp Values'!C78,FY2018_ALL_Targets!B:B,0))</f>
        <v>0</v>
      </c>
      <c r="CB78" s="93">
        <f>++INDEX(FY2018_ALL_Targets!DW:DW,MATCH('Final Comp Values'!C78,FY2018_ALL_Targets!B:B,0))</f>
        <v>0</v>
      </c>
      <c r="CC78" s="533">
        <f>++INDEX(FY2018_ALL_Targets!DX:DX,MATCH('Final Comp Values'!$C78,FY2018_ALL_Targets!$B:$B,0))</f>
        <v>0</v>
      </c>
      <c r="CD78" s="437">
        <f t="shared" si="66"/>
        <v>0</v>
      </c>
      <c r="CE78" s="437">
        <f t="shared" si="67"/>
        <v>0</v>
      </c>
      <c r="CF78" s="438">
        <f t="shared" si="68"/>
        <v>0</v>
      </c>
      <c r="CG78" s="537">
        <f t="shared" si="69"/>
        <v>0</v>
      </c>
      <c r="CH78" s="437">
        <f t="shared" si="70"/>
        <v>7.1000000000000005</v>
      </c>
      <c r="CI78" s="438">
        <f t="shared" si="47"/>
        <v>433994.99041984032</v>
      </c>
      <c r="CJ78" s="540">
        <f t="shared" si="71"/>
        <v>1.2964535716548729E-3</v>
      </c>
      <c r="CK78" s="437">
        <f t="shared" si="48"/>
        <v>47480.53</v>
      </c>
      <c r="CL78" s="543">
        <f t="shared" si="49"/>
        <v>0.78</v>
      </c>
      <c r="CM78" s="466">
        <f t="shared" si="50"/>
        <v>-1.9999999999999574E-2</v>
      </c>
      <c r="CN78" s="465">
        <f t="shared" si="51"/>
        <v>434201.79000000004</v>
      </c>
      <c r="CO78" s="466">
        <f t="shared" si="72"/>
        <v>481475.52041984035</v>
      </c>
      <c r="CP78" s="466">
        <f t="shared" si="52"/>
        <v>0.78000000000000025</v>
      </c>
      <c r="CQ78" s="469">
        <f t="shared" si="53"/>
        <v>47701.041718309869</v>
      </c>
      <c r="CR78" s="469">
        <f t="shared" si="73"/>
        <v>47273.730419840314</v>
      </c>
      <c r="CS78" s="467">
        <f t="shared" si="74"/>
        <v>427.31129846955446</v>
      </c>
      <c r="CT78" s="468">
        <f t="shared" si="54"/>
        <v>0</v>
      </c>
    </row>
    <row r="79" spans="1:98"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+INDEX('For AA'!AD:AD,MATCH(A79,'For AA'!A:A,0))</f>
        <v>30335.791973545318</v>
      </c>
      <c r="AN79" s="434">
        <f t="shared" si="55"/>
        <v>297227.95698924735</v>
      </c>
      <c r="AO79" s="435">
        <f t="shared" si="56"/>
        <v>78949.440860215051</v>
      </c>
      <c r="AP79" s="436">
        <f t="shared" si="57"/>
        <v>146620.38709677418</v>
      </c>
      <c r="AQ79" s="437">
        <f t="shared" si="40"/>
        <v>4.8600000000000003</v>
      </c>
      <c r="AR79" s="438">
        <f t="shared" si="41"/>
        <v>1.29</v>
      </c>
      <c r="AS79" s="438">
        <f t="shared" si="42"/>
        <v>2.4</v>
      </c>
      <c r="AT79" s="443">
        <f t="shared" si="58"/>
        <v>8.5500000000000007</v>
      </c>
      <c r="AU79" s="437">
        <f t="shared" si="59"/>
        <v>4.5199999999999996</v>
      </c>
      <c r="AV79" s="438">
        <f t="shared" si="60"/>
        <v>1.2</v>
      </c>
      <c r="AW79" s="438">
        <f t="shared" si="61"/>
        <v>2.23</v>
      </c>
      <c r="AX79" s="444">
        <f t="shared" si="62"/>
        <v>7.9499999999999993</v>
      </c>
      <c r="AY79" s="441">
        <f t="shared" si="63"/>
        <v>4.5199999999999996</v>
      </c>
      <c r="AZ79" s="70">
        <f t="shared" si="64"/>
        <v>4</v>
      </c>
      <c r="BA79" s="438">
        <f t="shared" si="43"/>
        <v>0.3</v>
      </c>
      <c r="BB79" s="442">
        <f t="shared" si="44"/>
        <v>0.56000000000000005</v>
      </c>
      <c r="BC79" s="563">
        <v>1</v>
      </c>
      <c r="BD79" s="563">
        <v>1</v>
      </c>
      <c r="BE79" s="570">
        <v>0</v>
      </c>
      <c r="BF79" s="571">
        <v>0.3</v>
      </c>
      <c r="BG79" s="572">
        <v>0.56000000000000005</v>
      </c>
      <c r="BH79" s="573">
        <v>52568.407290290525</v>
      </c>
      <c r="BI79" s="571">
        <v>7.1</v>
      </c>
      <c r="BJ79" s="572">
        <v>433994.99041984032</v>
      </c>
      <c r="BK79" s="574">
        <v>1.2955640448190752E-3</v>
      </c>
      <c r="BL79" s="571">
        <v>46313.29</v>
      </c>
      <c r="BM79" s="594">
        <v>0.76</v>
      </c>
      <c r="BN79" s="441">
        <f t="shared" si="65"/>
        <v>4.5199999999999996</v>
      </c>
      <c r="BO79" s="70">
        <v>4</v>
      </c>
      <c r="BP79" s="438">
        <f t="shared" si="45"/>
        <v>0.3</v>
      </c>
      <c r="BQ79" s="442">
        <f t="shared" si="46"/>
        <v>0.56000000000000005</v>
      </c>
      <c r="BR79" s="438">
        <f>+INDEX('For AA'!AE:AE,MATCH(A79,'For AA'!A:A,0))</f>
        <v>4.55</v>
      </c>
      <c r="BS79" s="70">
        <v>4</v>
      </c>
      <c r="BT79" s="438">
        <f>+ROUND(INDEX('For AA'!AF:AF,MATCH(A79,'For AA'!A:A,0))/BS79,$BP$2)</f>
        <v>0.3</v>
      </c>
      <c r="BU79" s="442">
        <f>+ROUND(INDEX('For AA'!AG:AG,MATCH(A79,'For AA'!A:A,0))/BS79,$BP$2)</f>
        <v>0.56000000000000005</v>
      </c>
      <c r="BV79" s="438">
        <f>++INDEX('For AA'!AE:AE,MATCH(A79,'For AA'!A:A,0))</f>
        <v>4.55</v>
      </c>
      <c r="BW79" s="70">
        <v>4</v>
      </c>
      <c r="BX79" s="438">
        <f>++ROUND(INDEX('For AA'!AF:AF,MATCH(A79,'For AA'!A:A,0))/BS79,$BP$2)</f>
        <v>0.3</v>
      </c>
      <c r="BY79" s="442">
        <f>++ROUND(INDEX('For AA'!AG:AG,MATCH(A79,'For AA'!A:A,0))/BS79,$BP$2)</f>
        <v>0.56000000000000005</v>
      </c>
      <c r="BZ79" s="93">
        <f>++INDEX(FY2018_ALL_Targets!DY:DY,MATCH('Final Comp Values'!C79,FY2018_ALL_Targets!B:B,0))</f>
        <v>0</v>
      </c>
      <c r="CA79" s="93">
        <f>+INDEX(FY2018_ALL_Targets!DV:DV,MATCH('Final Comp Values'!C79,FY2018_ALL_Targets!B:B,0))</f>
        <v>0</v>
      </c>
      <c r="CB79" s="93">
        <f>++INDEX(FY2018_ALL_Targets!DW:DW,MATCH('Final Comp Values'!C79,FY2018_ALL_Targets!B:B,0))</f>
        <v>0</v>
      </c>
      <c r="CC79" s="533">
        <f>++INDEX(FY2018_ALL_Targets!DX:DX,MATCH('Final Comp Values'!$C79,FY2018_ALL_Targets!$B:$B,0))</f>
        <v>0</v>
      </c>
      <c r="CD79" s="437">
        <f t="shared" si="66"/>
        <v>0</v>
      </c>
      <c r="CE79" s="437">
        <f t="shared" si="67"/>
        <v>0</v>
      </c>
      <c r="CF79" s="438">
        <f t="shared" si="68"/>
        <v>0</v>
      </c>
      <c r="CG79" s="537">
        <f t="shared" si="69"/>
        <v>0</v>
      </c>
      <c r="CH79" s="437">
        <f t="shared" si="70"/>
        <v>7.9499999999999993</v>
      </c>
      <c r="CI79" s="438">
        <f t="shared" si="47"/>
        <v>485952.1371602437</v>
      </c>
      <c r="CJ79" s="540">
        <f t="shared" si="71"/>
        <v>1.451662802064259E-3</v>
      </c>
      <c r="CK79" s="437">
        <f t="shared" si="48"/>
        <v>53164.82</v>
      </c>
      <c r="CL79" s="543">
        <f t="shared" si="49"/>
        <v>0.87</v>
      </c>
      <c r="CM79" s="466">
        <f t="shared" si="50"/>
        <v>-1.0000000000000231E-2</v>
      </c>
      <c r="CN79" s="465">
        <f t="shared" si="51"/>
        <v>486201.93999999994</v>
      </c>
      <c r="CO79" s="466">
        <f t="shared" si="72"/>
        <v>539116.95716024365</v>
      </c>
      <c r="CP79" s="466">
        <f t="shared" si="52"/>
        <v>0.86999999999999922</v>
      </c>
      <c r="CQ79" s="469">
        <f t="shared" si="53"/>
        <v>53207.004754716931</v>
      </c>
      <c r="CR79" s="469">
        <f t="shared" si="73"/>
        <v>52915.017160243704</v>
      </c>
      <c r="CS79" s="467">
        <f t="shared" si="74"/>
        <v>291.98759447322664</v>
      </c>
      <c r="CT79" s="468">
        <f t="shared" si="54"/>
        <v>0</v>
      </c>
    </row>
    <row r="80" spans="1:98"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+INDEX('For AA'!AD:AD,MATCH(A80,'For AA'!A:A,0))</f>
        <v>37985.388832274351</v>
      </c>
      <c r="AN80" s="434">
        <f t="shared" si="55"/>
        <v>418440.86021505378</v>
      </c>
      <c r="AO80" s="435">
        <f t="shared" si="56"/>
        <v>111145.4623655914</v>
      </c>
      <c r="AP80" s="436">
        <f t="shared" si="57"/>
        <v>206412.98924731184</v>
      </c>
      <c r="AQ80" s="437">
        <f t="shared" si="40"/>
        <v>5.47</v>
      </c>
      <c r="AR80" s="438">
        <f t="shared" si="41"/>
        <v>1.45</v>
      </c>
      <c r="AS80" s="438">
        <f t="shared" si="42"/>
        <v>2.7</v>
      </c>
      <c r="AT80" s="443">
        <f t="shared" si="58"/>
        <v>9.620000000000001</v>
      </c>
      <c r="AU80" s="437">
        <f t="shared" si="59"/>
        <v>5.09</v>
      </c>
      <c r="AV80" s="438">
        <f t="shared" si="60"/>
        <v>1.35</v>
      </c>
      <c r="AW80" s="438">
        <f t="shared" si="61"/>
        <v>2.5099999999999998</v>
      </c>
      <c r="AX80" s="444">
        <f t="shared" si="62"/>
        <v>8.9499999999999993</v>
      </c>
      <c r="AY80" s="441">
        <f t="shared" si="63"/>
        <v>5.09</v>
      </c>
      <c r="AZ80" s="70">
        <f t="shared" si="64"/>
        <v>4</v>
      </c>
      <c r="BA80" s="438">
        <f t="shared" si="43"/>
        <v>0.34</v>
      </c>
      <c r="BB80" s="442">
        <f t="shared" si="44"/>
        <v>0.63</v>
      </c>
      <c r="BC80" s="563">
        <v>0</v>
      </c>
      <c r="BD80" s="563">
        <v>0</v>
      </c>
      <c r="BE80" s="570">
        <v>0</v>
      </c>
      <c r="BF80" s="571">
        <v>0</v>
      </c>
      <c r="BG80" s="572">
        <v>0</v>
      </c>
      <c r="BH80" s="573">
        <v>0</v>
      </c>
      <c r="BI80" s="571">
        <v>8.9699999999999989</v>
      </c>
      <c r="BJ80" s="572">
        <v>685763.18691814179</v>
      </c>
      <c r="BK80" s="574">
        <v>2.047143740927087E-3</v>
      </c>
      <c r="BL80" s="571">
        <v>73180.45</v>
      </c>
      <c r="BM80" s="594">
        <v>0.96</v>
      </c>
      <c r="BN80" s="441">
        <f t="shared" si="65"/>
        <v>5.09</v>
      </c>
      <c r="BO80" s="70">
        <v>4</v>
      </c>
      <c r="BP80" s="438">
        <f t="shared" si="45"/>
        <v>0.34</v>
      </c>
      <c r="BQ80" s="442">
        <f t="shared" si="46"/>
        <v>0.63</v>
      </c>
      <c r="BR80" s="438">
        <f>+INDEX('For AA'!AE:AE,MATCH(A80,'For AA'!A:A,0))</f>
        <v>5.1100000000000003</v>
      </c>
      <c r="BS80" s="70">
        <v>4</v>
      </c>
      <c r="BT80" s="438">
        <f>+ROUND(INDEX('For AA'!AF:AF,MATCH(A80,'For AA'!A:A,0))/BS80,$BP$2)</f>
        <v>0.34</v>
      </c>
      <c r="BU80" s="442">
        <f>+ROUND(INDEX('For AA'!AG:AG,MATCH(A80,'For AA'!A:A,0))/BS80,$BP$2)</f>
        <v>0.63</v>
      </c>
      <c r="BV80" s="438">
        <f>++INDEX('For AA'!AE:AE,MATCH(A80,'For AA'!A:A,0))</f>
        <v>5.1100000000000003</v>
      </c>
      <c r="BW80" s="70">
        <v>4</v>
      </c>
      <c r="BX80" s="438">
        <f>++ROUND(INDEX('For AA'!AF:AF,MATCH(A80,'For AA'!A:A,0))/BS80,$BP$2)</f>
        <v>0.34</v>
      </c>
      <c r="BY80" s="442">
        <f>++ROUND(INDEX('For AA'!AG:AG,MATCH(A80,'For AA'!A:A,0))/BS80,$BP$2)</f>
        <v>0.63</v>
      </c>
      <c r="BZ80" s="93">
        <f>++INDEX(FY2018_ALL_Targets!DY:DY,MATCH('Final Comp Values'!C80,FY2018_ALL_Targets!B:B,0))</f>
        <v>0</v>
      </c>
      <c r="CA80" s="93">
        <f>+INDEX(FY2018_ALL_Targets!DV:DV,MATCH('Final Comp Values'!C80,FY2018_ALL_Targets!B:B,0))</f>
        <v>2</v>
      </c>
      <c r="CB80" s="93">
        <f>++INDEX(FY2018_ALL_Targets!DW:DW,MATCH('Final Comp Values'!C80,FY2018_ALL_Targets!B:B,0))</f>
        <v>2</v>
      </c>
      <c r="CC80" s="533">
        <f>++INDEX(FY2018_ALL_Targets!DX:DX,MATCH('Final Comp Values'!$C80,FY2018_ALL_Targets!$B:$B,0))</f>
        <v>0</v>
      </c>
      <c r="CD80" s="437">
        <f t="shared" si="66"/>
        <v>0</v>
      </c>
      <c r="CE80" s="437">
        <f t="shared" si="67"/>
        <v>0.68</v>
      </c>
      <c r="CF80" s="438">
        <f t="shared" si="68"/>
        <v>1.26</v>
      </c>
      <c r="CG80" s="537">
        <f t="shared" si="69"/>
        <v>148314.44622309867</v>
      </c>
      <c r="CH80" s="437">
        <f t="shared" si="70"/>
        <v>7.01</v>
      </c>
      <c r="CI80" s="438">
        <f t="shared" si="47"/>
        <v>535919.72578552668</v>
      </c>
      <c r="CJ80" s="540">
        <f t="shared" si="71"/>
        <v>1.6009287156582422E-3</v>
      </c>
      <c r="CK80" s="437">
        <f t="shared" si="48"/>
        <v>58631.45</v>
      </c>
      <c r="CL80" s="543">
        <f t="shared" si="49"/>
        <v>0.77</v>
      </c>
      <c r="CM80" s="466">
        <f t="shared" si="50"/>
        <v>-2.0000000000000129E-2</v>
      </c>
      <c r="CN80" s="465">
        <f t="shared" si="51"/>
        <v>684479.36</v>
      </c>
      <c r="CO80" s="466">
        <f t="shared" si="72"/>
        <v>594551.17578552663</v>
      </c>
      <c r="CP80" s="466">
        <f t="shared" si="52"/>
        <v>-1.17</v>
      </c>
      <c r="CQ80" s="469">
        <f t="shared" si="53"/>
        <v>-89479.424715083791</v>
      </c>
      <c r="CR80" s="469">
        <f t="shared" si="73"/>
        <v>-89928.184214473353</v>
      </c>
      <c r="CS80" s="467">
        <f t="shared" si="74"/>
        <v>448.75949938956182</v>
      </c>
      <c r="CT80" s="468">
        <f t="shared" si="54"/>
        <v>0.21668213081413978</v>
      </c>
    </row>
    <row r="81" spans="1:98"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+INDEX('For AA'!AD:AD,MATCH(A81,'For AA'!A:A,0))</f>
        <v>37985.388832274351</v>
      </c>
      <c r="AN81" s="434">
        <f t="shared" si="55"/>
        <v>491000.00000000006</v>
      </c>
      <c r="AO81" s="435">
        <f t="shared" si="56"/>
        <v>130418.54838709679</v>
      </c>
      <c r="AP81" s="436">
        <f t="shared" si="57"/>
        <v>242205.88172043013</v>
      </c>
      <c r="AQ81" s="437">
        <f t="shared" si="40"/>
        <v>6.42</v>
      </c>
      <c r="AR81" s="438">
        <f t="shared" si="41"/>
        <v>1.71</v>
      </c>
      <c r="AS81" s="438">
        <f t="shared" si="42"/>
        <v>3.17</v>
      </c>
      <c r="AT81" s="443">
        <f t="shared" si="58"/>
        <v>11.299999999999999</v>
      </c>
      <c r="AU81" s="437">
        <f t="shared" si="59"/>
        <v>5.97</v>
      </c>
      <c r="AV81" s="438">
        <f t="shared" si="60"/>
        <v>1.59</v>
      </c>
      <c r="AW81" s="438">
        <f t="shared" si="61"/>
        <v>2.95</v>
      </c>
      <c r="AX81" s="444">
        <f t="shared" si="62"/>
        <v>10.51</v>
      </c>
      <c r="AY81" s="441">
        <f t="shared" si="63"/>
        <v>5.97</v>
      </c>
      <c r="AZ81" s="70">
        <f t="shared" si="64"/>
        <v>4</v>
      </c>
      <c r="BA81" s="438">
        <f t="shared" si="43"/>
        <v>0.4</v>
      </c>
      <c r="BB81" s="442">
        <f t="shared" si="44"/>
        <v>0.74</v>
      </c>
      <c r="BC81" s="563">
        <v>1</v>
      </c>
      <c r="BD81" s="563">
        <v>1</v>
      </c>
      <c r="BE81" s="570">
        <v>0</v>
      </c>
      <c r="BF81" s="571">
        <v>0.4</v>
      </c>
      <c r="BG81" s="572">
        <v>0.74</v>
      </c>
      <c r="BH81" s="573">
        <v>87153.849842439449</v>
      </c>
      <c r="BI81" s="571">
        <v>9.39</v>
      </c>
      <c r="BJ81" s="572">
        <v>717872.50001798803</v>
      </c>
      <c r="BK81" s="574">
        <v>2.1429966251176537E-3</v>
      </c>
      <c r="BL81" s="571">
        <v>76606.960000000006</v>
      </c>
      <c r="BM81" s="594">
        <v>1</v>
      </c>
      <c r="BN81" s="441">
        <f t="shared" si="65"/>
        <v>5.97</v>
      </c>
      <c r="BO81" s="70">
        <v>4</v>
      </c>
      <c r="BP81" s="438">
        <f t="shared" si="45"/>
        <v>0.4</v>
      </c>
      <c r="BQ81" s="442">
        <f t="shared" si="46"/>
        <v>0.74</v>
      </c>
      <c r="BR81" s="438">
        <f>+INDEX('For AA'!AE:AE,MATCH(A81,'For AA'!A:A,0))</f>
        <v>6</v>
      </c>
      <c r="BS81" s="70">
        <v>4</v>
      </c>
      <c r="BT81" s="438">
        <f>+ROUND(INDEX('For AA'!AF:AF,MATCH(A81,'For AA'!A:A,0))/BS81,$BP$2)</f>
        <v>0.4</v>
      </c>
      <c r="BU81" s="442">
        <f>+ROUND(INDEX('For AA'!AG:AG,MATCH(A81,'For AA'!A:A,0))/BS81,$BP$2)</f>
        <v>0.74</v>
      </c>
      <c r="BV81" s="438">
        <f>++INDEX('For AA'!AE:AE,MATCH(A81,'For AA'!A:A,0))</f>
        <v>6</v>
      </c>
      <c r="BW81" s="70">
        <v>4</v>
      </c>
      <c r="BX81" s="438">
        <f>++ROUND(INDEX('For AA'!AF:AF,MATCH(A81,'For AA'!A:A,0))/BS81,$BP$2)</f>
        <v>0.4</v>
      </c>
      <c r="BY81" s="442">
        <f>++ROUND(INDEX('For AA'!AG:AG,MATCH(A81,'For AA'!A:A,0))/BS81,$BP$2)</f>
        <v>0.74</v>
      </c>
      <c r="BZ81" s="93">
        <f>++INDEX(FY2018_ALL_Targets!DY:DY,MATCH('Final Comp Values'!C81,FY2018_ALL_Targets!B:B,0))</f>
        <v>0</v>
      </c>
      <c r="CA81" s="93">
        <f>+INDEX(FY2018_ALL_Targets!DV:DV,MATCH('Final Comp Values'!C81,FY2018_ALL_Targets!B:B,0))</f>
        <v>0</v>
      </c>
      <c r="CB81" s="93">
        <f>++INDEX(FY2018_ALL_Targets!DW:DW,MATCH('Final Comp Values'!C81,FY2018_ALL_Targets!B:B,0))</f>
        <v>0</v>
      </c>
      <c r="CC81" s="533">
        <f>++INDEX(FY2018_ALL_Targets!DX:DX,MATCH('Final Comp Values'!$C81,FY2018_ALL_Targets!$B:$B,0))</f>
        <v>0</v>
      </c>
      <c r="CD81" s="437">
        <f t="shared" si="66"/>
        <v>0</v>
      </c>
      <c r="CE81" s="437">
        <f t="shared" si="67"/>
        <v>0</v>
      </c>
      <c r="CF81" s="438">
        <f t="shared" si="68"/>
        <v>0</v>
      </c>
      <c r="CG81" s="537">
        <f t="shared" si="69"/>
        <v>0</v>
      </c>
      <c r="CH81" s="437">
        <f t="shared" si="70"/>
        <v>10.51</v>
      </c>
      <c r="CI81" s="438">
        <f t="shared" si="47"/>
        <v>803497.33495091088</v>
      </c>
      <c r="CJ81" s="540">
        <f t="shared" si="71"/>
        <v>2.4002511842465229E-3</v>
      </c>
      <c r="CK81" s="437">
        <f t="shared" si="48"/>
        <v>87905.35</v>
      </c>
      <c r="CL81" s="543">
        <f t="shared" si="49"/>
        <v>1.1499999999999999</v>
      </c>
      <c r="CM81" s="466">
        <f t="shared" si="50"/>
        <v>-2.0000000000000129E-2</v>
      </c>
      <c r="CN81" s="465">
        <f t="shared" si="51"/>
        <v>803170.72</v>
      </c>
      <c r="CO81" s="466">
        <f t="shared" si="72"/>
        <v>891402.68495091086</v>
      </c>
      <c r="CP81" s="466">
        <f t="shared" si="52"/>
        <v>1.1500000000000004</v>
      </c>
      <c r="CQ81" s="469">
        <f t="shared" si="53"/>
        <v>87882.619219790708</v>
      </c>
      <c r="CR81" s="469">
        <f t="shared" si="73"/>
        <v>88231.964950910886</v>
      </c>
      <c r="CS81" s="467">
        <f t="shared" si="74"/>
        <v>-349.34573112017824</v>
      </c>
      <c r="CT81" s="468">
        <f t="shared" si="54"/>
        <v>0</v>
      </c>
    </row>
    <row r="82" spans="1:98"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+INDEX('For AA'!AD:AD,MATCH(A82,'For AA'!A:A,0))</f>
        <v>37985.388832274351</v>
      </c>
      <c r="AN82" s="434">
        <f t="shared" si="55"/>
        <v>819335.48387096776</v>
      </c>
      <c r="AO82" s="435">
        <f t="shared" si="56"/>
        <v>217630.87096774194</v>
      </c>
      <c r="AP82" s="436">
        <f t="shared" si="57"/>
        <v>404171.62365591398</v>
      </c>
      <c r="AQ82" s="437">
        <f t="shared" si="40"/>
        <v>10.72</v>
      </c>
      <c r="AR82" s="438">
        <f t="shared" si="41"/>
        <v>2.85</v>
      </c>
      <c r="AS82" s="438">
        <f t="shared" si="42"/>
        <v>5.29</v>
      </c>
      <c r="AT82" s="443">
        <f t="shared" si="58"/>
        <v>18.86</v>
      </c>
      <c r="AU82" s="437">
        <f t="shared" si="59"/>
        <v>9.9700000000000006</v>
      </c>
      <c r="AV82" s="438">
        <f t="shared" si="60"/>
        <v>2.65</v>
      </c>
      <c r="AW82" s="438">
        <f t="shared" si="61"/>
        <v>4.92</v>
      </c>
      <c r="AX82" s="444">
        <f t="shared" si="62"/>
        <v>17.54</v>
      </c>
      <c r="AY82" s="441">
        <f t="shared" si="63"/>
        <v>9.9700000000000006</v>
      </c>
      <c r="AZ82" s="70">
        <f t="shared" si="64"/>
        <v>4</v>
      </c>
      <c r="BA82" s="438">
        <f t="shared" si="43"/>
        <v>0.66</v>
      </c>
      <c r="BB82" s="442">
        <f t="shared" si="44"/>
        <v>1.23</v>
      </c>
      <c r="BC82" s="563">
        <v>1</v>
      </c>
      <c r="BD82" s="563">
        <v>1</v>
      </c>
      <c r="BE82" s="570">
        <v>0</v>
      </c>
      <c r="BF82" s="571">
        <v>0.66</v>
      </c>
      <c r="BG82" s="572">
        <v>1.23</v>
      </c>
      <c r="BH82" s="573">
        <v>144491.90894930749</v>
      </c>
      <c r="BI82" s="571">
        <v>15.64</v>
      </c>
      <c r="BJ82" s="572">
        <v>1195689.6592418884</v>
      </c>
      <c r="BK82" s="574">
        <v>3.5693788303344091E-3</v>
      </c>
      <c r="BL82" s="571">
        <v>127596.68</v>
      </c>
      <c r="BM82" s="594">
        <v>1.67</v>
      </c>
      <c r="BN82" s="441">
        <f t="shared" si="65"/>
        <v>9.9700000000000006</v>
      </c>
      <c r="BO82" s="70">
        <v>4</v>
      </c>
      <c r="BP82" s="438">
        <f t="shared" si="45"/>
        <v>0.66</v>
      </c>
      <c r="BQ82" s="442">
        <f t="shared" si="46"/>
        <v>1.23</v>
      </c>
      <c r="BR82" s="438">
        <f>+INDEX('For AA'!AE:AE,MATCH(A82,'For AA'!A:A,0))</f>
        <v>10.01</v>
      </c>
      <c r="BS82" s="70">
        <v>4</v>
      </c>
      <c r="BT82" s="438">
        <f>+ROUND(INDEX('For AA'!AF:AF,MATCH(A82,'For AA'!A:A,0))/BS82,$BP$2)</f>
        <v>0.67</v>
      </c>
      <c r="BU82" s="442">
        <f>+ROUND(INDEX('For AA'!AG:AG,MATCH(A82,'For AA'!A:A,0))/BS82,$BP$2)</f>
        <v>1.24</v>
      </c>
      <c r="BV82" s="438">
        <f>++INDEX('For AA'!AE:AE,MATCH(A82,'For AA'!A:A,0))</f>
        <v>10.01</v>
      </c>
      <c r="BW82" s="70">
        <v>4</v>
      </c>
      <c r="BX82" s="438">
        <f>++ROUND(INDEX('For AA'!AF:AF,MATCH(A82,'For AA'!A:A,0))/BS82,$BP$2)</f>
        <v>0.67</v>
      </c>
      <c r="BY82" s="442">
        <f>++ROUND(INDEX('For AA'!AG:AG,MATCH(A82,'For AA'!A:A,0))/BS82,$BP$2)</f>
        <v>1.24</v>
      </c>
      <c r="BZ82" s="93">
        <f>++INDEX(FY2018_ALL_Targets!DY:DY,MATCH('Final Comp Values'!C82,FY2018_ALL_Targets!B:B,0))</f>
        <v>0</v>
      </c>
      <c r="CA82" s="93">
        <f>+INDEX(FY2018_ALL_Targets!DV:DV,MATCH('Final Comp Values'!C82,FY2018_ALL_Targets!B:B,0))</f>
        <v>0</v>
      </c>
      <c r="CB82" s="93">
        <f>++INDEX(FY2018_ALL_Targets!DW:DW,MATCH('Final Comp Values'!C82,FY2018_ALL_Targets!B:B,0))</f>
        <v>0</v>
      </c>
      <c r="CC82" s="533">
        <f>++INDEX(FY2018_ALL_Targets!DX:DX,MATCH('Final Comp Values'!$C82,FY2018_ALL_Targets!$B:$B,0))</f>
        <v>0</v>
      </c>
      <c r="CD82" s="437">
        <f t="shared" si="66"/>
        <v>0</v>
      </c>
      <c r="CE82" s="437">
        <f t="shared" si="67"/>
        <v>0</v>
      </c>
      <c r="CF82" s="438">
        <f t="shared" si="68"/>
        <v>0</v>
      </c>
      <c r="CG82" s="537">
        <f t="shared" si="69"/>
        <v>0</v>
      </c>
      <c r="CH82" s="437">
        <f t="shared" si="70"/>
        <v>17.54</v>
      </c>
      <c r="CI82" s="438">
        <f t="shared" si="47"/>
        <v>1340946.0756459541</v>
      </c>
      <c r="CJ82" s="540">
        <f t="shared" si="71"/>
        <v>4.0057474568681271E-3</v>
      </c>
      <c r="CK82" s="437">
        <f t="shared" si="48"/>
        <v>146704.07999999999</v>
      </c>
      <c r="CL82" s="543">
        <f t="shared" si="49"/>
        <v>1.92</v>
      </c>
      <c r="CM82" s="466">
        <f t="shared" si="50"/>
        <v>9.9999999999975664E-3</v>
      </c>
      <c r="CN82" s="465">
        <f t="shared" si="51"/>
        <v>1340258.3199999998</v>
      </c>
      <c r="CO82" s="466">
        <f t="shared" si="72"/>
        <v>1487650.1556459542</v>
      </c>
      <c r="CP82" s="466">
        <f t="shared" si="52"/>
        <v>1.9200000000000017</v>
      </c>
      <c r="CQ82" s="469">
        <f t="shared" si="53"/>
        <v>146710.14677309021</v>
      </c>
      <c r="CR82" s="469">
        <f t="shared" si="73"/>
        <v>147391.83564595436</v>
      </c>
      <c r="CS82" s="467">
        <f t="shared" si="74"/>
        <v>-681.68887286414974</v>
      </c>
      <c r="CT82" s="468">
        <f t="shared" si="54"/>
        <v>0</v>
      </c>
    </row>
    <row r="83" spans="1:98"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+INDEX('For AA'!AD:AD,MATCH(A83,'For AA'!A:A,0))</f>
        <v>37985.388832274351</v>
      </c>
      <c r="AN83" s="434">
        <f t="shared" si="55"/>
        <v>90260.215053763444</v>
      </c>
      <c r="AO83" s="435">
        <f t="shared" si="56"/>
        <v>23974.870967741939</v>
      </c>
      <c r="AP83" s="436">
        <f t="shared" si="57"/>
        <v>44524.752688172041</v>
      </c>
      <c r="AQ83" s="437">
        <f t="shared" si="40"/>
        <v>1.18</v>
      </c>
      <c r="AR83" s="438">
        <f t="shared" si="41"/>
        <v>0.31</v>
      </c>
      <c r="AS83" s="438">
        <f t="shared" si="42"/>
        <v>0.57999999999999996</v>
      </c>
      <c r="AT83" s="443">
        <f t="shared" si="58"/>
        <v>2.0699999999999998</v>
      </c>
      <c r="AU83" s="437">
        <f t="shared" si="59"/>
        <v>1.1000000000000001</v>
      </c>
      <c r="AV83" s="438">
        <f t="shared" si="60"/>
        <v>0.28999999999999998</v>
      </c>
      <c r="AW83" s="438">
        <f t="shared" si="61"/>
        <v>0.54</v>
      </c>
      <c r="AX83" s="444">
        <f t="shared" si="62"/>
        <v>1.9300000000000002</v>
      </c>
      <c r="AY83" s="441">
        <f t="shared" si="63"/>
        <v>1.1000000000000001</v>
      </c>
      <c r="AZ83" s="70">
        <f t="shared" si="64"/>
        <v>4</v>
      </c>
      <c r="BA83" s="438">
        <f t="shared" si="43"/>
        <v>7.0000000000000007E-2</v>
      </c>
      <c r="BB83" s="442">
        <f t="shared" si="44"/>
        <v>0.14000000000000001</v>
      </c>
      <c r="BC83" s="563">
        <v>0</v>
      </c>
      <c r="BD83" s="563">
        <v>0</v>
      </c>
      <c r="BE83" s="570">
        <v>0</v>
      </c>
      <c r="BF83" s="571">
        <v>0</v>
      </c>
      <c r="BG83" s="572">
        <v>0</v>
      </c>
      <c r="BH83" s="573">
        <v>0</v>
      </c>
      <c r="BI83" s="571">
        <v>1.9400000000000002</v>
      </c>
      <c r="BJ83" s="572">
        <v>148314.4462230987</v>
      </c>
      <c r="BK83" s="574">
        <v>4.4274903649928091E-4</v>
      </c>
      <c r="BL83" s="571">
        <v>15827.21</v>
      </c>
      <c r="BM83" s="594">
        <v>0.21</v>
      </c>
      <c r="BN83" s="441">
        <f t="shared" si="65"/>
        <v>1.1000000000000001</v>
      </c>
      <c r="BO83" s="70">
        <v>4</v>
      </c>
      <c r="BP83" s="438">
        <f t="shared" si="45"/>
        <v>7.0000000000000007E-2</v>
      </c>
      <c r="BQ83" s="442">
        <f t="shared" si="46"/>
        <v>0.14000000000000001</v>
      </c>
      <c r="BR83" s="438">
        <f>+INDEX('For AA'!AE:AE,MATCH(A83,'For AA'!A:A,0))</f>
        <v>1.1000000000000001</v>
      </c>
      <c r="BS83" s="70">
        <v>4</v>
      </c>
      <c r="BT83" s="438">
        <f>+ROUND(INDEX('For AA'!AF:AF,MATCH(A83,'For AA'!A:A,0))/BS83,$BP$2)</f>
        <v>7.0000000000000007E-2</v>
      </c>
      <c r="BU83" s="442">
        <f>+ROUND(INDEX('For AA'!AG:AG,MATCH(A83,'For AA'!A:A,0))/BS83,$BP$2)</f>
        <v>0.14000000000000001</v>
      </c>
      <c r="BV83" s="438">
        <f>++INDEX('For AA'!AE:AE,MATCH(A83,'For AA'!A:A,0))</f>
        <v>1.1000000000000001</v>
      </c>
      <c r="BW83" s="70">
        <v>4</v>
      </c>
      <c r="BX83" s="438">
        <f>++ROUND(INDEX('For AA'!AF:AF,MATCH(A83,'For AA'!A:A,0))/BS83,$BP$2)</f>
        <v>7.0000000000000007E-2</v>
      </c>
      <c r="BY83" s="442">
        <f>++ROUND(INDEX('For AA'!AG:AG,MATCH(A83,'For AA'!A:A,0))/BS83,$BP$2)</f>
        <v>0.14000000000000001</v>
      </c>
      <c r="BZ83" s="93">
        <f>++INDEX(FY2018_ALL_Targets!DY:DY,MATCH('Final Comp Values'!C83,FY2018_ALL_Targets!B:B,0))</f>
        <v>0</v>
      </c>
      <c r="CA83" s="93">
        <f>+INDEX(FY2018_ALL_Targets!DV:DV,MATCH('Final Comp Values'!C83,FY2018_ALL_Targets!B:B,0))</f>
        <v>1</v>
      </c>
      <c r="CB83" s="93">
        <f>++INDEX(FY2018_ALL_Targets!DW:DW,MATCH('Final Comp Values'!C83,FY2018_ALL_Targets!B:B,0))</f>
        <v>2</v>
      </c>
      <c r="CC83" s="533">
        <f>++INDEX(FY2018_ALL_Targets!DX:DX,MATCH('Final Comp Values'!$C83,FY2018_ALL_Targets!$B:$B,0))</f>
        <v>0</v>
      </c>
      <c r="CD83" s="437">
        <f t="shared" si="66"/>
        <v>0</v>
      </c>
      <c r="CE83" s="437">
        <f t="shared" si="67"/>
        <v>7.0000000000000007E-2</v>
      </c>
      <c r="CF83" s="438">
        <f t="shared" si="68"/>
        <v>0.28000000000000003</v>
      </c>
      <c r="CG83" s="537">
        <f t="shared" si="69"/>
        <v>26757.760916538424</v>
      </c>
      <c r="CH83" s="437">
        <f t="shared" si="70"/>
        <v>1.58</v>
      </c>
      <c r="CI83" s="438">
        <f t="shared" si="47"/>
        <v>120792.17785180203</v>
      </c>
      <c r="CJ83" s="540">
        <f t="shared" si="71"/>
        <v>3.6083700010556679E-4</v>
      </c>
      <c r="CK83" s="437">
        <f t="shared" si="48"/>
        <v>13215.08</v>
      </c>
      <c r="CL83" s="543">
        <f t="shared" si="49"/>
        <v>0.17</v>
      </c>
      <c r="CM83" s="466">
        <f t="shared" si="50"/>
        <v>-1.0000000000000009E-2</v>
      </c>
      <c r="CN83" s="465">
        <f t="shared" si="51"/>
        <v>147646.65</v>
      </c>
      <c r="CO83" s="466">
        <f t="shared" si="72"/>
        <v>134007.25785180202</v>
      </c>
      <c r="CP83" s="466">
        <f t="shared" si="52"/>
        <v>-0.18000000000000016</v>
      </c>
      <c r="CQ83" s="469">
        <f t="shared" si="53"/>
        <v>-13770.153886010374</v>
      </c>
      <c r="CR83" s="469">
        <f t="shared" si="73"/>
        <v>-13639.392148197978</v>
      </c>
      <c r="CS83" s="467">
        <f t="shared" si="74"/>
        <v>-130.76173781239595</v>
      </c>
      <c r="CT83" s="468">
        <f t="shared" si="54"/>
        <v>0.18122836458895902</v>
      </c>
    </row>
    <row r="84" spans="1:98"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+INDEX('For AA'!AD:AD,MATCH(A84,'For AA'!A:A,0))</f>
        <v>38894.179775798271</v>
      </c>
      <c r="AN84" s="434">
        <f t="shared" si="55"/>
        <v>502939.78494623658</v>
      </c>
      <c r="AO84" s="435">
        <f t="shared" si="56"/>
        <v>133590.16129032261</v>
      </c>
      <c r="AP84" s="436">
        <f t="shared" si="57"/>
        <v>248096.01075268819</v>
      </c>
      <c r="AQ84" s="437">
        <f t="shared" si="40"/>
        <v>6.42</v>
      </c>
      <c r="AR84" s="438">
        <f t="shared" si="41"/>
        <v>1.71</v>
      </c>
      <c r="AS84" s="438">
        <f t="shared" si="42"/>
        <v>3.17</v>
      </c>
      <c r="AT84" s="443">
        <f t="shared" si="58"/>
        <v>11.299999999999999</v>
      </c>
      <c r="AU84" s="437">
        <f t="shared" si="59"/>
        <v>5.97</v>
      </c>
      <c r="AV84" s="438">
        <f t="shared" si="60"/>
        <v>1.59</v>
      </c>
      <c r="AW84" s="438">
        <f t="shared" si="61"/>
        <v>2.94</v>
      </c>
      <c r="AX84" s="444">
        <f t="shared" si="62"/>
        <v>10.5</v>
      </c>
      <c r="AY84" s="441">
        <f t="shared" si="63"/>
        <v>5.97</v>
      </c>
      <c r="AZ84" s="70">
        <f t="shared" si="64"/>
        <v>4</v>
      </c>
      <c r="BA84" s="438">
        <f t="shared" si="43"/>
        <v>0.4</v>
      </c>
      <c r="BB84" s="442">
        <f t="shared" si="44"/>
        <v>0.74</v>
      </c>
      <c r="BC84" s="563">
        <v>0</v>
      </c>
      <c r="BD84" s="563">
        <v>0</v>
      </c>
      <c r="BE84" s="570">
        <v>0</v>
      </c>
      <c r="BF84" s="571">
        <v>0</v>
      </c>
      <c r="BG84" s="572">
        <v>0</v>
      </c>
      <c r="BH84" s="573">
        <v>0</v>
      </c>
      <c r="BI84" s="571">
        <v>10.530000000000001</v>
      </c>
      <c r="BJ84" s="572">
        <v>825027.74917931342</v>
      </c>
      <c r="BK84" s="574">
        <v>2.4628770179598472E-3</v>
      </c>
      <c r="BL84" s="571">
        <v>88041.91</v>
      </c>
      <c r="BM84" s="594">
        <v>1.1200000000000001</v>
      </c>
      <c r="BN84" s="441">
        <f t="shared" si="65"/>
        <v>5.97</v>
      </c>
      <c r="BO84" s="70">
        <v>4</v>
      </c>
      <c r="BP84" s="438">
        <f t="shared" si="45"/>
        <v>0.4</v>
      </c>
      <c r="BQ84" s="442">
        <f t="shared" si="46"/>
        <v>0.74</v>
      </c>
      <c r="BR84" s="438">
        <f>+INDEX('For AA'!AE:AE,MATCH(A84,'For AA'!A:A,0))</f>
        <v>6</v>
      </c>
      <c r="BS84" s="70">
        <v>4</v>
      </c>
      <c r="BT84" s="438">
        <f>+ROUND(INDEX('For AA'!AF:AF,MATCH(A84,'For AA'!A:A,0))/BS84,$BP$2)</f>
        <v>0.4</v>
      </c>
      <c r="BU84" s="442">
        <f>+ROUND(INDEX('For AA'!AG:AG,MATCH(A84,'For AA'!A:A,0))/BS84,$BP$2)</f>
        <v>0.74</v>
      </c>
      <c r="BV84" s="438">
        <f>++INDEX('For AA'!AE:AE,MATCH(A84,'For AA'!A:A,0))</f>
        <v>6</v>
      </c>
      <c r="BW84" s="70">
        <v>4</v>
      </c>
      <c r="BX84" s="438">
        <f>++ROUND(INDEX('For AA'!AF:AF,MATCH(A84,'For AA'!A:A,0))/BS84,$BP$2)</f>
        <v>0.4</v>
      </c>
      <c r="BY84" s="442">
        <f>++ROUND(INDEX('For AA'!AG:AG,MATCH(A84,'For AA'!A:A,0))/BS84,$BP$2)</f>
        <v>0.74</v>
      </c>
      <c r="BZ84" s="93">
        <f>++INDEX(FY2018_ALL_Targets!DY:DY,MATCH('Final Comp Values'!C84,FY2018_ALL_Targets!B:B,0))</f>
        <v>0</v>
      </c>
      <c r="CA84" s="93">
        <f>+INDEX(FY2018_ALL_Targets!DV:DV,MATCH('Final Comp Values'!C84,FY2018_ALL_Targets!B:B,0))</f>
        <v>0</v>
      </c>
      <c r="CB84" s="93">
        <f>++INDEX(FY2018_ALL_Targets!DW:DW,MATCH('Final Comp Values'!C84,FY2018_ALL_Targets!B:B,0))</f>
        <v>0</v>
      </c>
      <c r="CC84" s="533">
        <f>++INDEX(FY2018_ALL_Targets!DX:DX,MATCH('Final Comp Values'!$C84,FY2018_ALL_Targets!$B:$B,0))</f>
        <v>0</v>
      </c>
      <c r="CD84" s="437">
        <f t="shared" si="66"/>
        <v>0</v>
      </c>
      <c r="CE84" s="437">
        <f t="shared" si="67"/>
        <v>0</v>
      </c>
      <c r="CF84" s="438">
        <f t="shared" si="68"/>
        <v>0</v>
      </c>
      <c r="CG84" s="537">
        <f t="shared" si="69"/>
        <v>0</v>
      </c>
      <c r="CH84" s="437">
        <f t="shared" si="70"/>
        <v>10.5</v>
      </c>
      <c r="CI84" s="438">
        <f t="shared" si="47"/>
        <v>822677.24277139513</v>
      </c>
      <c r="CJ84" s="540">
        <f t="shared" si="71"/>
        <v>2.4575464538850577E-3</v>
      </c>
      <c r="CK84" s="437">
        <f t="shared" si="48"/>
        <v>90003.7</v>
      </c>
      <c r="CL84" s="543">
        <f t="shared" si="49"/>
        <v>1.1499999999999999</v>
      </c>
      <c r="CM84" s="466">
        <f t="shared" si="50"/>
        <v>-2.9999999999999916E-2</v>
      </c>
      <c r="CN84" s="465">
        <f t="shared" si="51"/>
        <v>822702.14</v>
      </c>
      <c r="CO84" s="466">
        <f t="shared" si="72"/>
        <v>912680.94277139509</v>
      </c>
      <c r="CP84" s="466">
        <f t="shared" si="52"/>
        <v>1.1500000000000004</v>
      </c>
      <c r="CQ84" s="469">
        <f t="shared" si="53"/>
        <v>90105.472476190494</v>
      </c>
      <c r="CR84" s="469">
        <f t="shared" si="73"/>
        <v>89978.802771395072</v>
      </c>
      <c r="CS84" s="467">
        <f t="shared" si="74"/>
        <v>126.66970479542215</v>
      </c>
      <c r="CT84" s="468">
        <f t="shared" si="54"/>
        <v>0</v>
      </c>
    </row>
    <row r="85" spans="1:98"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+INDEX('For AA'!AD:AD,MATCH(A85,'For AA'!A:A,0))</f>
        <v>34512.117198119064</v>
      </c>
      <c r="AN85" s="434">
        <f t="shared" si="55"/>
        <v>432292.47311827959</v>
      </c>
      <c r="AO85" s="435">
        <f t="shared" si="56"/>
        <v>114824.80645161292</v>
      </c>
      <c r="AP85" s="436">
        <f t="shared" si="57"/>
        <v>213246.06451612903</v>
      </c>
      <c r="AQ85" s="437">
        <f t="shared" si="40"/>
        <v>6.22</v>
      </c>
      <c r="AR85" s="438">
        <f t="shared" si="41"/>
        <v>1.65</v>
      </c>
      <c r="AS85" s="438">
        <f t="shared" si="42"/>
        <v>3.07</v>
      </c>
      <c r="AT85" s="443">
        <f t="shared" si="58"/>
        <v>10.94</v>
      </c>
      <c r="AU85" s="437">
        <f t="shared" si="59"/>
        <v>5.79</v>
      </c>
      <c r="AV85" s="438">
        <f t="shared" si="60"/>
        <v>1.54</v>
      </c>
      <c r="AW85" s="438">
        <f t="shared" si="61"/>
        <v>2.85</v>
      </c>
      <c r="AX85" s="444">
        <f t="shared" si="62"/>
        <v>10.18</v>
      </c>
      <c r="AY85" s="441">
        <f t="shared" si="63"/>
        <v>5.79</v>
      </c>
      <c r="AZ85" s="70">
        <f t="shared" si="64"/>
        <v>4</v>
      </c>
      <c r="BA85" s="438">
        <f t="shared" si="43"/>
        <v>0.39</v>
      </c>
      <c r="BB85" s="442">
        <f t="shared" si="44"/>
        <v>0.71</v>
      </c>
      <c r="BC85" s="563">
        <v>1</v>
      </c>
      <c r="BD85" s="563">
        <v>1</v>
      </c>
      <c r="BE85" s="570">
        <v>0</v>
      </c>
      <c r="BF85" s="571">
        <v>0.39</v>
      </c>
      <c r="BG85" s="572">
        <v>0.71</v>
      </c>
      <c r="BH85" s="573">
        <v>76415.413692928734</v>
      </c>
      <c r="BI85" s="571">
        <v>9.09</v>
      </c>
      <c r="BJ85" s="572">
        <v>631469.19133520185</v>
      </c>
      <c r="BK85" s="574">
        <v>1.8850650301595378E-3</v>
      </c>
      <c r="BL85" s="571">
        <v>67386.53</v>
      </c>
      <c r="BM85" s="594">
        <v>0.97</v>
      </c>
      <c r="BN85" s="441">
        <f t="shared" si="65"/>
        <v>5.79</v>
      </c>
      <c r="BO85" s="70">
        <v>4</v>
      </c>
      <c r="BP85" s="438">
        <f t="shared" si="45"/>
        <v>0.39</v>
      </c>
      <c r="BQ85" s="442">
        <f t="shared" si="46"/>
        <v>0.71</v>
      </c>
      <c r="BR85" s="438">
        <f>+INDEX('For AA'!AE:AE,MATCH(A85,'For AA'!A:A,0))</f>
        <v>5.81</v>
      </c>
      <c r="BS85" s="70">
        <v>4</v>
      </c>
      <c r="BT85" s="438">
        <f>+ROUND(INDEX('For AA'!AF:AF,MATCH(A85,'For AA'!A:A,0))/BS85,$BP$2)</f>
        <v>0.39</v>
      </c>
      <c r="BU85" s="442">
        <f>+ROUND(INDEX('For AA'!AG:AG,MATCH(A85,'For AA'!A:A,0))/BS85,$BP$2)</f>
        <v>0.72</v>
      </c>
      <c r="BV85" s="438">
        <f>++INDEX('For AA'!AE:AE,MATCH(A85,'For AA'!A:A,0))</f>
        <v>5.81</v>
      </c>
      <c r="BW85" s="70">
        <v>4</v>
      </c>
      <c r="BX85" s="438">
        <f>++ROUND(INDEX('For AA'!AF:AF,MATCH(A85,'For AA'!A:A,0))/BS85,$BP$2)</f>
        <v>0.39</v>
      </c>
      <c r="BY85" s="442">
        <f>++ROUND(INDEX('For AA'!AG:AG,MATCH(A85,'For AA'!A:A,0))/BS85,$BP$2)</f>
        <v>0.72</v>
      </c>
      <c r="BZ85" s="93">
        <f>++INDEX(FY2018_ALL_Targets!DY:DY,MATCH('Final Comp Values'!C85,FY2018_ALL_Targets!B:B,0))</f>
        <v>0</v>
      </c>
      <c r="CA85" s="93">
        <f>+INDEX(FY2018_ALL_Targets!DV:DV,MATCH('Final Comp Values'!C85,FY2018_ALL_Targets!B:B,0))</f>
        <v>2</v>
      </c>
      <c r="CB85" s="93">
        <f>++INDEX(FY2018_ALL_Targets!DW:DW,MATCH('Final Comp Values'!C85,FY2018_ALL_Targets!B:B,0))</f>
        <v>2</v>
      </c>
      <c r="CC85" s="533">
        <f>++INDEX(FY2018_ALL_Targets!DX:DX,MATCH('Final Comp Values'!$C85,FY2018_ALL_Targets!$B:$B,0))</f>
        <v>0</v>
      </c>
      <c r="CD85" s="437">
        <f t="shared" si="66"/>
        <v>0</v>
      </c>
      <c r="CE85" s="437">
        <f t="shared" si="67"/>
        <v>0.78</v>
      </c>
      <c r="CF85" s="438">
        <f t="shared" si="68"/>
        <v>1.42</v>
      </c>
      <c r="CG85" s="537">
        <f t="shared" si="69"/>
        <v>152830.82738585747</v>
      </c>
      <c r="CH85" s="437">
        <f t="shared" si="70"/>
        <v>7.98</v>
      </c>
      <c r="CI85" s="438">
        <f t="shared" si="47"/>
        <v>554359.09206324664</v>
      </c>
      <c r="CJ85" s="540">
        <f t="shared" si="71"/>
        <v>1.6560117990981602E-3</v>
      </c>
      <c r="CK85" s="437">
        <f t="shared" si="48"/>
        <v>60648.78</v>
      </c>
      <c r="CL85" s="543">
        <f t="shared" si="49"/>
        <v>0.87</v>
      </c>
      <c r="CM85" s="466">
        <f t="shared" si="50"/>
        <v>-1.0000000000000564E-2</v>
      </c>
      <c r="CN85" s="465">
        <f t="shared" si="51"/>
        <v>707137.91</v>
      </c>
      <c r="CO85" s="466">
        <f t="shared" si="72"/>
        <v>615007.87206324667</v>
      </c>
      <c r="CP85" s="466">
        <f t="shared" si="52"/>
        <v>-1.33</v>
      </c>
      <c r="CQ85" s="469">
        <f t="shared" si="53"/>
        <v>-92386.38706286838</v>
      </c>
      <c r="CR85" s="469">
        <f t="shared" si="73"/>
        <v>-92130.037936753361</v>
      </c>
      <c r="CS85" s="467">
        <f t="shared" si="74"/>
        <v>-256.34912611501932</v>
      </c>
      <c r="CT85" s="468">
        <f t="shared" si="54"/>
        <v>0.21612591437200343</v>
      </c>
    </row>
    <row r="86" spans="1:98"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+INDEX('For AA'!AD:AD,MATCH(A86,'For AA'!A:A,0))</f>
        <v>37985.388832274351</v>
      </c>
      <c r="AN86" s="434">
        <f t="shared" si="55"/>
        <v>569397.84946236562</v>
      </c>
      <c r="AO86" s="435">
        <f t="shared" si="56"/>
        <v>151242.67741935485</v>
      </c>
      <c r="AP86" s="436">
        <f t="shared" si="57"/>
        <v>280879.25806451612</v>
      </c>
      <c r="AQ86" s="437">
        <f t="shared" si="40"/>
        <v>7.45</v>
      </c>
      <c r="AR86" s="438">
        <f t="shared" si="41"/>
        <v>1.98</v>
      </c>
      <c r="AS86" s="438">
        <f t="shared" si="42"/>
        <v>3.67</v>
      </c>
      <c r="AT86" s="443">
        <f t="shared" si="58"/>
        <v>13.1</v>
      </c>
      <c r="AU86" s="437">
        <f t="shared" si="59"/>
        <v>6.93</v>
      </c>
      <c r="AV86" s="438">
        <f t="shared" si="60"/>
        <v>1.84</v>
      </c>
      <c r="AW86" s="438">
        <f t="shared" si="61"/>
        <v>3.42</v>
      </c>
      <c r="AX86" s="444">
        <f t="shared" si="62"/>
        <v>12.19</v>
      </c>
      <c r="AY86" s="441">
        <f t="shared" si="63"/>
        <v>6.93</v>
      </c>
      <c r="AZ86" s="70">
        <f t="shared" si="64"/>
        <v>4</v>
      </c>
      <c r="BA86" s="438">
        <f t="shared" si="43"/>
        <v>0.46</v>
      </c>
      <c r="BB86" s="442">
        <f t="shared" si="44"/>
        <v>0.86</v>
      </c>
      <c r="BC86" s="563">
        <v>1</v>
      </c>
      <c r="BD86" s="563">
        <v>1</v>
      </c>
      <c r="BE86" s="570">
        <v>0</v>
      </c>
      <c r="BF86" s="571">
        <v>0.46</v>
      </c>
      <c r="BG86" s="572">
        <v>0.86</v>
      </c>
      <c r="BH86" s="573">
        <v>100914.98402808777</v>
      </c>
      <c r="BI86" s="571">
        <v>10.89</v>
      </c>
      <c r="BJ86" s="572">
        <v>832548.61823172413</v>
      </c>
      <c r="BK86" s="574">
        <v>2.4853283543696749E-3</v>
      </c>
      <c r="BL86" s="571">
        <v>88844.49</v>
      </c>
      <c r="BM86" s="594">
        <v>1.1599999999999999</v>
      </c>
      <c r="BN86" s="441">
        <f t="shared" si="65"/>
        <v>6.93</v>
      </c>
      <c r="BO86" s="70">
        <v>4</v>
      </c>
      <c r="BP86" s="438">
        <f t="shared" si="45"/>
        <v>0.46</v>
      </c>
      <c r="BQ86" s="442">
        <f t="shared" si="46"/>
        <v>0.86</v>
      </c>
      <c r="BR86" s="438">
        <f>+INDEX('For AA'!AE:AE,MATCH(A86,'For AA'!A:A,0))</f>
        <v>6.96</v>
      </c>
      <c r="BS86" s="70">
        <v>4</v>
      </c>
      <c r="BT86" s="438">
        <f>+ROUND(INDEX('For AA'!AF:AF,MATCH(A86,'For AA'!A:A,0))/BS86,$BP$2)</f>
        <v>0.46</v>
      </c>
      <c r="BU86" s="442">
        <f>+ROUND(INDEX('For AA'!AG:AG,MATCH(A86,'For AA'!A:A,0))/BS86,$BP$2)</f>
        <v>0.86</v>
      </c>
      <c r="BV86" s="438">
        <f>++INDEX('For AA'!AE:AE,MATCH(A86,'For AA'!A:A,0))</f>
        <v>6.96</v>
      </c>
      <c r="BW86" s="70">
        <v>4</v>
      </c>
      <c r="BX86" s="438">
        <f>++ROUND(INDEX('For AA'!AF:AF,MATCH(A86,'For AA'!A:A,0))/BS86,$BP$2)</f>
        <v>0.46</v>
      </c>
      <c r="BY86" s="442">
        <f>++ROUND(INDEX('For AA'!AG:AG,MATCH(A86,'For AA'!A:A,0))/BS86,$BP$2)</f>
        <v>0.86</v>
      </c>
      <c r="BZ86" s="93">
        <f>++INDEX(FY2018_ALL_Targets!DY:DY,MATCH('Final Comp Values'!C86,FY2018_ALL_Targets!B:B,0))</f>
        <v>0</v>
      </c>
      <c r="CA86" s="93">
        <f>+INDEX(FY2018_ALL_Targets!DV:DV,MATCH('Final Comp Values'!C86,FY2018_ALL_Targets!B:B,0))</f>
        <v>0</v>
      </c>
      <c r="CB86" s="93">
        <f>++INDEX(FY2018_ALL_Targets!DW:DW,MATCH('Final Comp Values'!C86,FY2018_ALL_Targets!B:B,0))</f>
        <v>0</v>
      </c>
      <c r="CC86" s="533">
        <f>++INDEX(FY2018_ALL_Targets!DX:DX,MATCH('Final Comp Values'!$C86,FY2018_ALL_Targets!$B:$B,0))</f>
        <v>0</v>
      </c>
      <c r="CD86" s="437">
        <f t="shared" si="66"/>
        <v>0</v>
      </c>
      <c r="CE86" s="437">
        <f t="shared" si="67"/>
        <v>0</v>
      </c>
      <c r="CF86" s="438">
        <f t="shared" si="68"/>
        <v>0</v>
      </c>
      <c r="CG86" s="537">
        <f t="shared" si="69"/>
        <v>0</v>
      </c>
      <c r="CH86" s="437">
        <f t="shared" si="70"/>
        <v>12.19</v>
      </c>
      <c r="CI86" s="438">
        <f t="shared" si="47"/>
        <v>931934.58735029527</v>
      </c>
      <c r="CJ86" s="540">
        <f t="shared" si="71"/>
        <v>2.7839259691688975E-3</v>
      </c>
      <c r="CK86" s="437">
        <f t="shared" si="48"/>
        <v>101956.83</v>
      </c>
      <c r="CL86" s="543">
        <f t="shared" si="49"/>
        <v>1.33</v>
      </c>
      <c r="CM86" s="466">
        <f t="shared" si="50"/>
        <v>-1.9999999999999685E-2</v>
      </c>
      <c r="CN86" s="465">
        <f t="shared" si="51"/>
        <v>931413.39999999991</v>
      </c>
      <c r="CO86" s="466">
        <f t="shared" si="72"/>
        <v>1033891.4173502952</v>
      </c>
      <c r="CP86" s="466">
        <f t="shared" si="52"/>
        <v>1.33</v>
      </c>
      <c r="CQ86" s="469">
        <f t="shared" si="53"/>
        <v>101622.62690730106</v>
      </c>
      <c r="CR86" s="469">
        <f t="shared" si="73"/>
        <v>102478.01735029533</v>
      </c>
      <c r="CS86" s="467">
        <f t="shared" si="74"/>
        <v>-855.39044299426314</v>
      </c>
      <c r="CT86" s="468">
        <f t="shared" si="54"/>
        <v>0</v>
      </c>
    </row>
    <row r="87" spans="1:98"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+INDEX('For AA'!AD:AD,MATCH(A87,'For AA'!A:A,0))</f>
        <v>34512.117198119064</v>
      </c>
      <c r="AN87" s="434">
        <f t="shared" si="55"/>
        <v>502991.3978494624</v>
      </c>
      <c r="AO87" s="435">
        <f t="shared" si="56"/>
        <v>133604.07526881719</v>
      </c>
      <c r="AP87" s="436">
        <f t="shared" si="57"/>
        <v>248121.84946236562</v>
      </c>
      <c r="AQ87" s="437">
        <f t="shared" si="40"/>
        <v>7.24</v>
      </c>
      <c r="AR87" s="438">
        <f t="shared" si="41"/>
        <v>1.92</v>
      </c>
      <c r="AS87" s="438">
        <f t="shared" si="42"/>
        <v>3.57</v>
      </c>
      <c r="AT87" s="443">
        <f t="shared" si="58"/>
        <v>12.73</v>
      </c>
      <c r="AU87" s="437">
        <f t="shared" si="59"/>
        <v>6.73</v>
      </c>
      <c r="AV87" s="438">
        <f t="shared" si="60"/>
        <v>1.79</v>
      </c>
      <c r="AW87" s="438">
        <f t="shared" si="61"/>
        <v>3.32</v>
      </c>
      <c r="AX87" s="444">
        <f t="shared" si="62"/>
        <v>11.84</v>
      </c>
      <c r="AY87" s="441">
        <f t="shared" si="63"/>
        <v>6.73</v>
      </c>
      <c r="AZ87" s="70">
        <f t="shared" si="64"/>
        <v>4</v>
      </c>
      <c r="BA87" s="438">
        <f t="shared" si="43"/>
        <v>0.45</v>
      </c>
      <c r="BB87" s="442">
        <f t="shared" si="44"/>
        <v>0.83</v>
      </c>
      <c r="BC87" s="563">
        <v>0</v>
      </c>
      <c r="BD87" s="563">
        <v>0</v>
      </c>
      <c r="BE87" s="570">
        <v>0</v>
      </c>
      <c r="BF87" s="571">
        <v>0</v>
      </c>
      <c r="BG87" s="572">
        <v>0</v>
      </c>
      <c r="BH87" s="573">
        <v>0</v>
      </c>
      <c r="BI87" s="571">
        <v>11.850000000000001</v>
      </c>
      <c r="BJ87" s="572">
        <v>823202.41114655044</v>
      </c>
      <c r="BK87" s="574">
        <v>2.4574280096139193E-3</v>
      </c>
      <c r="BL87" s="571">
        <v>87847.12</v>
      </c>
      <c r="BM87" s="594">
        <v>1.26</v>
      </c>
      <c r="BN87" s="441">
        <f t="shared" si="65"/>
        <v>6.73</v>
      </c>
      <c r="BO87" s="70">
        <v>4</v>
      </c>
      <c r="BP87" s="438">
        <f t="shared" si="45"/>
        <v>0.45</v>
      </c>
      <c r="BQ87" s="442">
        <f t="shared" si="46"/>
        <v>0.83</v>
      </c>
      <c r="BR87" s="438">
        <f>+INDEX('For AA'!AE:AE,MATCH(A87,'For AA'!A:A,0))</f>
        <v>6.76</v>
      </c>
      <c r="BS87" s="70">
        <v>4</v>
      </c>
      <c r="BT87" s="438">
        <f>+ROUND(INDEX('For AA'!AF:AF,MATCH(A87,'For AA'!A:A,0))/BS87,$BP$2)</f>
        <v>0.45</v>
      </c>
      <c r="BU87" s="442">
        <f>+ROUND(INDEX('For AA'!AG:AG,MATCH(A87,'For AA'!A:A,0))/BS87,$BP$2)</f>
        <v>0.84</v>
      </c>
      <c r="BV87" s="438">
        <f>++INDEX('For AA'!AE:AE,MATCH(A87,'For AA'!A:A,0))</f>
        <v>6.76</v>
      </c>
      <c r="BW87" s="70">
        <v>4</v>
      </c>
      <c r="BX87" s="438">
        <f>++ROUND(INDEX('For AA'!AF:AF,MATCH(A87,'For AA'!A:A,0))/BS87,$BP$2)</f>
        <v>0.45</v>
      </c>
      <c r="BY87" s="442">
        <f>++ROUND(INDEX('For AA'!AG:AG,MATCH(A87,'For AA'!A:A,0))/BS87,$BP$2)</f>
        <v>0.84</v>
      </c>
      <c r="BZ87" s="93">
        <f>++INDEX(FY2018_ALL_Targets!DY:DY,MATCH('Final Comp Values'!C87,FY2018_ALL_Targets!B:B,0))</f>
        <v>0</v>
      </c>
      <c r="CA87" s="93">
        <f>+INDEX(FY2018_ALL_Targets!DV:DV,MATCH('Final Comp Values'!C87,FY2018_ALL_Targets!B:B,0))</f>
        <v>2</v>
      </c>
      <c r="CB87" s="93">
        <f>++INDEX(FY2018_ALL_Targets!DW:DW,MATCH('Final Comp Values'!C87,FY2018_ALL_Targets!B:B,0))</f>
        <v>2</v>
      </c>
      <c r="CC87" s="533">
        <f>++INDEX(FY2018_ALL_Targets!DX:DX,MATCH('Final Comp Values'!$C87,FY2018_ALL_Targets!$B:$B,0))</f>
        <v>0</v>
      </c>
      <c r="CD87" s="437">
        <f t="shared" si="66"/>
        <v>0</v>
      </c>
      <c r="CE87" s="437">
        <f t="shared" si="67"/>
        <v>0.9</v>
      </c>
      <c r="CF87" s="438">
        <f t="shared" si="68"/>
        <v>1.66</v>
      </c>
      <c r="CG87" s="537">
        <f t="shared" si="69"/>
        <v>177839.50823081593</v>
      </c>
      <c r="CH87" s="437">
        <f t="shared" si="70"/>
        <v>9.2799999999999994</v>
      </c>
      <c r="CI87" s="438">
        <f t="shared" si="47"/>
        <v>644668.21733670775</v>
      </c>
      <c r="CJ87" s="540">
        <f t="shared" si="71"/>
        <v>1.9257881573472337E-3</v>
      </c>
      <c r="CK87" s="437">
        <f t="shared" si="48"/>
        <v>70528.899999999994</v>
      </c>
      <c r="CL87" s="543">
        <f t="shared" si="49"/>
        <v>1.02</v>
      </c>
      <c r="CM87" s="466">
        <f t="shared" si="50"/>
        <v>-1.000000000000123E-2</v>
      </c>
      <c r="CN87" s="465">
        <f t="shared" si="51"/>
        <v>822787.1100000001</v>
      </c>
      <c r="CO87" s="466">
        <f t="shared" si="72"/>
        <v>715197.11733670777</v>
      </c>
      <c r="CP87" s="466">
        <f t="shared" si="52"/>
        <v>-1.5400000000000009</v>
      </c>
      <c r="CQ87" s="469">
        <f t="shared" si="53"/>
        <v>-107017.91802364873</v>
      </c>
      <c r="CR87" s="469">
        <f t="shared" si="73"/>
        <v>-107589.99266329233</v>
      </c>
      <c r="CS87" s="467">
        <f t="shared" si="74"/>
        <v>572.07463964360068</v>
      </c>
      <c r="CT87" s="468">
        <f t="shared" si="54"/>
        <v>0.21614279814229942</v>
      </c>
    </row>
    <row r="88" spans="1:98"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+INDEX('For AA'!AD:AD,MATCH(A88,'For AA'!A:A,0))</f>
        <v>37985.388832274351</v>
      </c>
      <c r="AN88" s="434">
        <f t="shared" si="55"/>
        <v>496733.33333333337</v>
      </c>
      <c r="AO88" s="435">
        <f t="shared" si="56"/>
        <v>131941.76344086023</v>
      </c>
      <c r="AP88" s="436">
        <f t="shared" si="57"/>
        <v>245034.6989247312</v>
      </c>
      <c r="AQ88" s="437">
        <f t="shared" si="40"/>
        <v>6.5</v>
      </c>
      <c r="AR88" s="438">
        <f t="shared" si="41"/>
        <v>1.73</v>
      </c>
      <c r="AS88" s="438">
        <f t="shared" si="42"/>
        <v>3.21</v>
      </c>
      <c r="AT88" s="443">
        <f t="shared" si="58"/>
        <v>11.440000000000001</v>
      </c>
      <c r="AU88" s="437">
        <f t="shared" si="59"/>
        <v>6.04</v>
      </c>
      <c r="AV88" s="438">
        <f t="shared" si="60"/>
        <v>1.61</v>
      </c>
      <c r="AW88" s="438">
        <f t="shared" si="61"/>
        <v>2.98</v>
      </c>
      <c r="AX88" s="444">
        <f t="shared" si="62"/>
        <v>10.63</v>
      </c>
      <c r="AY88" s="441">
        <f t="shared" si="63"/>
        <v>6.04</v>
      </c>
      <c r="AZ88" s="70">
        <f t="shared" si="64"/>
        <v>4</v>
      </c>
      <c r="BA88" s="438">
        <f t="shared" si="43"/>
        <v>0.4</v>
      </c>
      <c r="BB88" s="442">
        <f t="shared" si="44"/>
        <v>0.75</v>
      </c>
      <c r="BC88" s="563">
        <v>0</v>
      </c>
      <c r="BD88" s="563">
        <v>0</v>
      </c>
      <c r="BE88" s="570">
        <v>0</v>
      </c>
      <c r="BF88" s="571">
        <v>0</v>
      </c>
      <c r="BG88" s="572">
        <v>0</v>
      </c>
      <c r="BH88" s="573">
        <v>0</v>
      </c>
      <c r="BI88" s="571">
        <v>10.64</v>
      </c>
      <c r="BJ88" s="572">
        <v>813435.93186276814</v>
      </c>
      <c r="BK88" s="574">
        <v>2.4282730661610049E-3</v>
      </c>
      <c r="BL88" s="571">
        <v>86804.9</v>
      </c>
      <c r="BM88" s="594">
        <v>1.1399999999999999</v>
      </c>
      <c r="BN88" s="441">
        <f t="shared" si="65"/>
        <v>6.04</v>
      </c>
      <c r="BO88" s="70">
        <v>4</v>
      </c>
      <c r="BP88" s="438">
        <f t="shared" si="45"/>
        <v>0.4</v>
      </c>
      <c r="BQ88" s="442">
        <f t="shared" si="46"/>
        <v>0.75</v>
      </c>
      <c r="BR88" s="438">
        <f>+INDEX('For AA'!AE:AE,MATCH(A88,'For AA'!A:A,0))</f>
        <v>6.07</v>
      </c>
      <c r="BS88" s="70">
        <v>4</v>
      </c>
      <c r="BT88" s="438">
        <f>+ROUND(INDEX('For AA'!AF:AF,MATCH(A88,'For AA'!A:A,0))/BS88,$BP$2)</f>
        <v>0.4</v>
      </c>
      <c r="BU88" s="442">
        <f>+ROUND(INDEX('For AA'!AG:AG,MATCH(A88,'For AA'!A:A,0))/BS88,$BP$2)</f>
        <v>0.75</v>
      </c>
      <c r="BV88" s="438">
        <f>++INDEX('For AA'!AE:AE,MATCH(A88,'For AA'!A:A,0))</f>
        <v>6.07</v>
      </c>
      <c r="BW88" s="70">
        <v>4</v>
      </c>
      <c r="BX88" s="438">
        <f>++ROUND(INDEX('For AA'!AF:AF,MATCH(A88,'For AA'!A:A,0))/BS88,$BP$2)</f>
        <v>0.4</v>
      </c>
      <c r="BY88" s="442">
        <f>++ROUND(INDEX('For AA'!AG:AG,MATCH(A88,'For AA'!A:A,0))/BS88,$BP$2)</f>
        <v>0.75</v>
      </c>
      <c r="BZ88" s="93">
        <f>++INDEX(FY2018_ALL_Targets!DY:DY,MATCH('Final Comp Values'!C88,FY2018_ALL_Targets!B:B,0))</f>
        <v>0</v>
      </c>
      <c r="CA88" s="93">
        <f>+INDEX(FY2018_ALL_Targets!DV:DV,MATCH('Final Comp Values'!C88,FY2018_ALL_Targets!B:B,0))</f>
        <v>0</v>
      </c>
      <c r="CB88" s="93">
        <f>++INDEX(FY2018_ALL_Targets!DW:DW,MATCH('Final Comp Values'!C88,FY2018_ALL_Targets!B:B,0))</f>
        <v>0</v>
      </c>
      <c r="CC88" s="533">
        <f>++INDEX(FY2018_ALL_Targets!DX:DX,MATCH('Final Comp Values'!$C88,FY2018_ALL_Targets!$B:$B,0))</f>
        <v>0</v>
      </c>
      <c r="CD88" s="437">
        <f t="shared" si="66"/>
        <v>0</v>
      </c>
      <c r="CE88" s="437">
        <f t="shared" si="67"/>
        <v>0</v>
      </c>
      <c r="CF88" s="438">
        <f t="shared" si="68"/>
        <v>0</v>
      </c>
      <c r="CG88" s="537">
        <f t="shared" si="69"/>
        <v>0</v>
      </c>
      <c r="CH88" s="437">
        <f t="shared" si="70"/>
        <v>10.63</v>
      </c>
      <c r="CI88" s="438">
        <f t="shared" si="47"/>
        <v>812671.42440800986</v>
      </c>
      <c r="CJ88" s="540">
        <f t="shared" si="71"/>
        <v>2.4276565260266929E-3</v>
      </c>
      <c r="CK88" s="437">
        <f t="shared" si="48"/>
        <v>88909.03</v>
      </c>
      <c r="CL88" s="543">
        <f t="shared" si="49"/>
        <v>1.1599999999999999</v>
      </c>
      <c r="CM88" s="466">
        <f t="shared" si="50"/>
        <v>-9.9999999999994538E-3</v>
      </c>
      <c r="CN88" s="465">
        <f t="shared" si="51"/>
        <v>812550.11</v>
      </c>
      <c r="CO88" s="466">
        <f t="shared" si="72"/>
        <v>901580.45440800989</v>
      </c>
      <c r="CP88" s="466">
        <f t="shared" si="52"/>
        <v>1.1600000000000001</v>
      </c>
      <c r="CQ88" s="469">
        <f t="shared" si="53"/>
        <v>88669.62630291628</v>
      </c>
      <c r="CR88" s="469">
        <f t="shared" si="73"/>
        <v>89030.3444080099</v>
      </c>
      <c r="CS88" s="467">
        <f t="shared" si="74"/>
        <v>-360.71810509361967</v>
      </c>
      <c r="CT88" s="468">
        <f t="shared" si="54"/>
        <v>0</v>
      </c>
    </row>
    <row r="89" spans="1:98"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+INDEX('For AA'!AD:AD,MATCH(A89,'For AA'!A:A,0))</f>
        <v>34512.117198119064</v>
      </c>
      <c r="AN89" s="434">
        <f t="shared" si="55"/>
        <v>449468.81720430113</v>
      </c>
      <c r="AO89" s="435">
        <f t="shared" si="56"/>
        <v>119387.47311827958</v>
      </c>
      <c r="AP89" s="436">
        <f t="shared" si="57"/>
        <v>221719.59139784946</v>
      </c>
      <c r="AQ89" s="437">
        <f t="shared" si="40"/>
        <v>6.47</v>
      </c>
      <c r="AR89" s="438">
        <f t="shared" si="41"/>
        <v>1.72</v>
      </c>
      <c r="AS89" s="438">
        <f t="shared" si="42"/>
        <v>3.19</v>
      </c>
      <c r="AT89" s="443">
        <f t="shared" si="58"/>
        <v>11.379999999999999</v>
      </c>
      <c r="AU89" s="437">
        <f t="shared" si="59"/>
        <v>6.02</v>
      </c>
      <c r="AV89" s="438">
        <f t="shared" si="60"/>
        <v>1.6</v>
      </c>
      <c r="AW89" s="438">
        <f t="shared" si="61"/>
        <v>2.97</v>
      </c>
      <c r="AX89" s="444">
        <f t="shared" si="62"/>
        <v>10.59</v>
      </c>
      <c r="AY89" s="441">
        <f t="shared" si="63"/>
        <v>6.02</v>
      </c>
      <c r="AZ89" s="70">
        <f t="shared" si="64"/>
        <v>4</v>
      </c>
      <c r="BA89" s="438">
        <f t="shared" si="43"/>
        <v>0.4</v>
      </c>
      <c r="BB89" s="442">
        <f t="shared" si="44"/>
        <v>0.74</v>
      </c>
      <c r="BC89" s="563">
        <v>2</v>
      </c>
      <c r="BD89" s="563">
        <v>2</v>
      </c>
      <c r="BE89" s="570">
        <v>0</v>
      </c>
      <c r="BF89" s="571">
        <v>0.8</v>
      </c>
      <c r="BG89" s="572">
        <v>1.48</v>
      </c>
      <c r="BH89" s="573">
        <v>158388.31201807046</v>
      </c>
      <c r="BI89" s="571">
        <v>8.3000000000000007</v>
      </c>
      <c r="BJ89" s="572">
        <v>576589.0305920986</v>
      </c>
      <c r="BK89" s="574">
        <v>1.7212364961852768E-3</v>
      </c>
      <c r="BL89" s="571">
        <v>61530.05</v>
      </c>
      <c r="BM89" s="594">
        <v>0.89</v>
      </c>
      <c r="BN89" s="441">
        <f t="shared" si="65"/>
        <v>6.02</v>
      </c>
      <c r="BO89" s="70">
        <v>4</v>
      </c>
      <c r="BP89" s="438">
        <f t="shared" si="45"/>
        <v>0.4</v>
      </c>
      <c r="BQ89" s="442">
        <f t="shared" si="46"/>
        <v>0.74</v>
      </c>
      <c r="BR89" s="438">
        <f>+INDEX('For AA'!AE:AE,MATCH(A89,'For AA'!A:A,0))</f>
        <v>6.04</v>
      </c>
      <c r="BS89" s="70">
        <v>4</v>
      </c>
      <c r="BT89" s="438">
        <f>+ROUND(INDEX('For AA'!AF:AF,MATCH(A89,'For AA'!A:A,0))/BS89,$BP$2)</f>
        <v>0.4</v>
      </c>
      <c r="BU89" s="442">
        <f>+ROUND(INDEX('For AA'!AG:AG,MATCH(A89,'For AA'!A:A,0))/BS89,$BP$2)</f>
        <v>0.75</v>
      </c>
      <c r="BV89" s="438">
        <f>++INDEX('For AA'!AE:AE,MATCH(A89,'For AA'!A:A,0))</f>
        <v>6.04</v>
      </c>
      <c r="BW89" s="70">
        <v>4</v>
      </c>
      <c r="BX89" s="438">
        <f>++ROUND(INDEX('For AA'!AF:AF,MATCH(A89,'For AA'!A:A,0))/BS89,$BP$2)</f>
        <v>0.4</v>
      </c>
      <c r="BY89" s="442">
        <f>++ROUND(INDEX('For AA'!AG:AG,MATCH(A89,'For AA'!A:A,0))/BS89,$BP$2)</f>
        <v>0.75</v>
      </c>
      <c r="BZ89" s="93">
        <f>++INDEX(FY2018_ALL_Targets!DY:DY,MATCH('Final Comp Values'!C89,FY2018_ALL_Targets!B:B,0))</f>
        <v>0</v>
      </c>
      <c r="CA89" s="93">
        <f>+INDEX(FY2018_ALL_Targets!DV:DV,MATCH('Final Comp Values'!C89,FY2018_ALL_Targets!B:B,0))</f>
        <v>0</v>
      </c>
      <c r="CB89" s="93">
        <f>++INDEX(FY2018_ALL_Targets!DW:DW,MATCH('Final Comp Values'!C89,FY2018_ALL_Targets!B:B,0))</f>
        <v>0</v>
      </c>
      <c r="CC89" s="533">
        <f>++INDEX(FY2018_ALL_Targets!DX:DX,MATCH('Final Comp Values'!$C89,FY2018_ALL_Targets!$B:$B,0))</f>
        <v>0</v>
      </c>
      <c r="CD89" s="437">
        <f t="shared" si="66"/>
        <v>0</v>
      </c>
      <c r="CE89" s="437">
        <f t="shared" si="67"/>
        <v>0</v>
      </c>
      <c r="CF89" s="438">
        <f t="shared" si="68"/>
        <v>0</v>
      </c>
      <c r="CG89" s="537">
        <f t="shared" si="69"/>
        <v>0</v>
      </c>
      <c r="CH89" s="437">
        <f t="shared" si="70"/>
        <v>10.59</v>
      </c>
      <c r="CI89" s="438">
        <f t="shared" si="47"/>
        <v>735672.02818919567</v>
      </c>
      <c r="CJ89" s="540">
        <f t="shared" si="71"/>
        <v>2.1976397183520696E-3</v>
      </c>
      <c r="CK89" s="437">
        <f t="shared" si="48"/>
        <v>80485.03</v>
      </c>
      <c r="CL89" s="543">
        <f t="shared" si="49"/>
        <v>1.1599999999999999</v>
      </c>
      <c r="CM89" s="466">
        <f t="shared" si="50"/>
        <v>1.000000000000012E-2</v>
      </c>
      <c r="CN89" s="465">
        <f t="shared" si="51"/>
        <v>735235.57</v>
      </c>
      <c r="CO89" s="466">
        <f t="shared" si="72"/>
        <v>816157.0581891957</v>
      </c>
      <c r="CP89" s="466">
        <f t="shared" si="52"/>
        <v>1.1600000000000001</v>
      </c>
      <c r="CQ89" s="469">
        <f t="shared" si="53"/>
        <v>80535.718715769603</v>
      </c>
      <c r="CR89" s="469">
        <f t="shared" si="73"/>
        <v>80921.488189195748</v>
      </c>
      <c r="CS89" s="467">
        <f t="shared" si="74"/>
        <v>-385.76947342614585</v>
      </c>
      <c r="CT89" s="468">
        <f t="shared" si="54"/>
        <v>0</v>
      </c>
    </row>
    <row r="90" spans="1:98"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+INDEX('For AA'!AD:AD,MATCH(A90,'For AA'!A:A,0))</f>
        <v>37985.388832274351</v>
      </c>
      <c r="AN90" s="434">
        <f t="shared" si="55"/>
        <v>668455.9139784947</v>
      </c>
      <c r="AO90" s="435">
        <f t="shared" si="56"/>
        <v>177554.51612903227</v>
      </c>
      <c r="AP90" s="436">
        <f t="shared" si="57"/>
        <v>329744.10752688174</v>
      </c>
      <c r="AQ90" s="437">
        <f t="shared" si="40"/>
        <v>8.74</v>
      </c>
      <c r="AR90" s="438">
        <f t="shared" si="41"/>
        <v>2.3199999999999998</v>
      </c>
      <c r="AS90" s="438">
        <f t="shared" si="42"/>
        <v>4.3099999999999996</v>
      </c>
      <c r="AT90" s="443">
        <f t="shared" si="58"/>
        <v>15.370000000000001</v>
      </c>
      <c r="AU90" s="437">
        <f t="shared" si="59"/>
        <v>8.1300000000000008</v>
      </c>
      <c r="AV90" s="438">
        <f t="shared" si="60"/>
        <v>2.16</v>
      </c>
      <c r="AW90" s="438">
        <f t="shared" si="61"/>
        <v>4.01</v>
      </c>
      <c r="AX90" s="444">
        <f t="shared" si="62"/>
        <v>14.3</v>
      </c>
      <c r="AY90" s="441">
        <f t="shared" si="63"/>
        <v>8.1300000000000008</v>
      </c>
      <c r="AZ90" s="70">
        <f t="shared" si="64"/>
        <v>4</v>
      </c>
      <c r="BA90" s="438">
        <f t="shared" si="43"/>
        <v>0.54</v>
      </c>
      <c r="BB90" s="442">
        <f t="shared" si="44"/>
        <v>1</v>
      </c>
      <c r="BC90" s="563">
        <v>1</v>
      </c>
      <c r="BD90" s="563">
        <v>1</v>
      </c>
      <c r="BE90" s="570">
        <v>0</v>
      </c>
      <c r="BF90" s="571">
        <v>0.54</v>
      </c>
      <c r="BG90" s="572">
        <v>1</v>
      </c>
      <c r="BH90" s="573">
        <v>117734.14803276907</v>
      </c>
      <c r="BI90" s="571">
        <v>12.75</v>
      </c>
      <c r="BJ90" s="572">
        <v>974747.00481675682</v>
      </c>
      <c r="BK90" s="574">
        <v>2.9098196986421811E-3</v>
      </c>
      <c r="BL90" s="571">
        <v>104019.03</v>
      </c>
      <c r="BM90" s="594">
        <v>1.36</v>
      </c>
      <c r="BN90" s="441">
        <f t="shared" si="65"/>
        <v>8.1300000000000008</v>
      </c>
      <c r="BO90" s="70">
        <v>4</v>
      </c>
      <c r="BP90" s="438">
        <f t="shared" si="45"/>
        <v>0.54</v>
      </c>
      <c r="BQ90" s="442">
        <f t="shared" si="46"/>
        <v>1</v>
      </c>
      <c r="BR90" s="438">
        <f>+INDEX('For AA'!AE:AE,MATCH(A90,'For AA'!A:A,0))</f>
        <v>8.17</v>
      </c>
      <c r="BS90" s="70">
        <v>4</v>
      </c>
      <c r="BT90" s="438">
        <f>+ROUND(INDEX('For AA'!AF:AF,MATCH(A90,'For AA'!A:A,0))/BS90,$BP$2)</f>
        <v>0.54</v>
      </c>
      <c r="BU90" s="442">
        <f>+ROUND(INDEX('For AA'!AG:AG,MATCH(A90,'For AA'!A:A,0))/BS90,$BP$2)</f>
        <v>1.01</v>
      </c>
      <c r="BV90" s="438">
        <f>++INDEX('For AA'!AE:AE,MATCH(A90,'For AA'!A:A,0))</f>
        <v>8.17</v>
      </c>
      <c r="BW90" s="70">
        <v>4</v>
      </c>
      <c r="BX90" s="438">
        <f>++ROUND(INDEX('For AA'!AF:AF,MATCH(A90,'For AA'!A:A,0))/BS90,$BP$2)</f>
        <v>0.54</v>
      </c>
      <c r="BY90" s="442">
        <f>++ROUND(INDEX('For AA'!AG:AG,MATCH(A90,'For AA'!A:A,0))/BS90,$BP$2)</f>
        <v>1.01</v>
      </c>
      <c r="BZ90" s="93">
        <f>++INDEX(FY2018_ALL_Targets!DY:DY,MATCH('Final Comp Values'!C90,FY2018_ALL_Targets!B:B,0))</f>
        <v>0</v>
      </c>
      <c r="CA90" s="93">
        <f>+INDEX(FY2018_ALL_Targets!DV:DV,MATCH('Final Comp Values'!C90,FY2018_ALL_Targets!B:B,0))</f>
        <v>1</v>
      </c>
      <c r="CB90" s="93">
        <f>++INDEX(FY2018_ALL_Targets!DW:DW,MATCH('Final Comp Values'!C90,FY2018_ALL_Targets!B:B,0))</f>
        <v>1</v>
      </c>
      <c r="CC90" s="533">
        <f>++INDEX(FY2018_ALL_Targets!DX:DX,MATCH('Final Comp Values'!$C90,FY2018_ALL_Targets!$B:$B,0))</f>
        <v>0</v>
      </c>
      <c r="CD90" s="437">
        <f t="shared" si="66"/>
        <v>0</v>
      </c>
      <c r="CE90" s="437">
        <f t="shared" si="67"/>
        <v>0.54</v>
      </c>
      <c r="CF90" s="438">
        <f t="shared" si="68"/>
        <v>1</v>
      </c>
      <c r="CG90" s="537">
        <f t="shared" si="69"/>
        <v>117734.14803276907</v>
      </c>
      <c r="CH90" s="437">
        <f t="shared" si="70"/>
        <v>12.76</v>
      </c>
      <c r="CI90" s="438">
        <f t="shared" si="47"/>
        <v>975511.51227151509</v>
      </c>
      <c r="CJ90" s="540">
        <f t="shared" si="71"/>
        <v>2.9141013426247039E-3</v>
      </c>
      <c r="CK90" s="437">
        <f t="shared" si="48"/>
        <v>106724.29</v>
      </c>
      <c r="CL90" s="543">
        <f t="shared" si="49"/>
        <v>1.4</v>
      </c>
      <c r="CM90" s="466">
        <f t="shared" si="50"/>
        <v>9.9999999999997868E-3</v>
      </c>
      <c r="CN90" s="465">
        <f t="shared" si="51"/>
        <v>1093451.72</v>
      </c>
      <c r="CO90" s="466">
        <f t="shared" si="72"/>
        <v>1082235.8022715151</v>
      </c>
      <c r="CP90" s="466">
        <f t="shared" si="52"/>
        <v>-0.14000000000000057</v>
      </c>
      <c r="CQ90" s="469">
        <f t="shared" si="53"/>
        <v>-10705.121734265776</v>
      </c>
      <c r="CR90" s="469">
        <f t="shared" si="73"/>
        <v>-11215.917728484841</v>
      </c>
      <c r="CS90" s="467">
        <f t="shared" si="74"/>
        <v>510.7959942190646</v>
      </c>
      <c r="CT90" s="468">
        <f t="shared" si="54"/>
        <v>0.10767201320307866</v>
      </c>
    </row>
    <row r="91" spans="1:98"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+INDEX('For AA'!AD:AD,MATCH(A91,'For AA'!A:A,0))</f>
        <v>38894.179775798271</v>
      </c>
      <c r="AN91" s="434">
        <f t="shared" si="55"/>
        <v>322288.17204301077</v>
      </c>
      <c r="AO91" s="435">
        <f t="shared" si="56"/>
        <v>85605.645161290333</v>
      </c>
      <c r="AP91" s="436">
        <f t="shared" si="57"/>
        <v>158981.92473118281</v>
      </c>
      <c r="AQ91" s="437">
        <f t="shared" si="40"/>
        <v>4.1100000000000003</v>
      </c>
      <c r="AR91" s="438">
        <f t="shared" si="41"/>
        <v>1.0900000000000001</v>
      </c>
      <c r="AS91" s="438">
        <f t="shared" si="42"/>
        <v>2.0299999999999998</v>
      </c>
      <c r="AT91" s="443">
        <f t="shared" si="58"/>
        <v>7.23</v>
      </c>
      <c r="AU91" s="437">
        <f t="shared" si="59"/>
        <v>3.83</v>
      </c>
      <c r="AV91" s="438">
        <f t="shared" si="60"/>
        <v>1.02</v>
      </c>
      <c r="AW91" s="438">
        <f t="shared" si="61"/>
        <v>1.89</v>
      </c>
      <c r="AX91" s="444">
        <f t="shared" si="62"/>
        <v>6.7399999999999993</v>
      </c>
      <c r="AY91" s="441">
        <f t="shared" si="63"/>
        <v>3.83</v>
      </c>
      <c r="AZ91" s="70">
        <f t="shared" si="64"/>
        <v>4</v>
      </c>
      <c r="BA91" s="438">
        <f t="shared" si="43"/>
        <v>0.26</v>
      </c>
      <c r="BB91" s="442">
        <f t="shared" si="44"/>
        <v>0.47</v>
      </c>
      <c r="BC91" s="563">
        <v>0</v>
      </c>
      <c r="BD91" s="563">
        <v>0</v>
      </c>
      <c r="BE91" s="570">
        <v>0</v>
      </c>
      <c r="BF91" s="571">
        <v>0</v>
      </c>
      <c r="BG91" s="572">
        <v>0</v>
      </c>
      <c r="BH91" s="573">
        <v>0</v>
      </c>
      <c r="BI91" s="571">
        <v>6.75</v>
      </c>
      <c r="BJ91" s="572">
        <v>528863.94178161118</v>
      </c>
      <c r="BK91" s="574">
        <v>1.5787673192050303E-3</v>
      </c>
      <c r="BL91" s="571">
        <v>56437.120000000003</v>
      </c>
      <c r="BM91" s="594">
        <v>0.72</v>
      </c>
      <c r="BN91" s="441">
        <f t="shared" si="65"/>
        <v>3.83</v>
      </c>
      <c r="BO91" s="70">
        <v>4</v>
      </c>
      <c r="BP91" s="438">
        <f t="shared" si="45"/>
        <v>0.26</v>
      </c>
      <c r="BQ91" s="442">
        <f t="shared" si="46"/>
        <v>0.47</v>
      </c>
      <c r="BR91" s="438">
        <f>+INDEX('For AA'!AE:AE,MATCH(A91,'For AA'!A:A,0))</f>
        <v>3.84</v>
      </c>
      <c r="BS91" s="70">
        <v>4</v>
      </c>
      <c r="BT91" s="438">
        <f>+ROUND(INDEX('For AA'!AF:AF,MATCH(A91,'For AA'!A:A,0))/BS91,$BP$2)</f>
        <v>0.26</v>
      </c>
      <c r="BU91" s="442">
        <f>+ROUND(INDEX('For AA'!AG:AG,MATCH(A91,'For AA'!A:A,0))/BS91,$BP$2)</f>
        <v>0.48</v>
      </c>
      <c r="BV91" s="438">
        <f>++INDEX('For AA'!AE:AE,MATCH(A91,'For AA'!A:A,0))</f>
        <v>3.84</v>
      </c>
      <c r="BW91" s="70">
        <v>4</v>
      </c>
      <c r="BX91" s="438">
        <f>++ROUND(INDEX('For AA'!AF:AF,MATCH(A91,'For AA'!A:A,0))/BS91,$BP$2)</f>
        <v>0.26</v>
      </c>
      <c r="BY91" s="442">
        <f>++ROUND(INDEX('For AA'!AG:AG,MATCH(A91,'For AA'!A:A,0))/BS91,$BP$2)</f>
        <v>0.48</v>
      </c>
      <c r="BZ91" s="93">
        <f>++INDEX(FY2018_ALL_Targets!DY:DY,MATCH('Final Comp Values'!C91,FY2018_ALL_Targets!B:B,0))</f>
        <v>0</v>
      </c>
      <c r="CA91" s="93">
        <f>+INDEX(FY2018_ALL_Targets!DV:DV,MATCH('Final Comp Values'!C91,FY2018_ALL_Targets!B:B,0))</f>
        <v>1</v>
      </c>
      <c r="CB91" s="93">
        <f>++INDEX(FY2018_ALL_Targets!DW:DW,MATCH('Final Comp Values'!C91,FY2018_ALL_Targets!B:B,0))</f>
        <v>1</v>
      </c>
      <c r="CC91" s="533">
        <f>++INDEX(FY2018_ALL_Targets!DX:DX,MATCH('Final Comp Values'!$C91,FY2018_ALL_Targets!$B:$B,0))</f>
        <v>0</v>
      </c>
      <c r="CD91" s="437">
        <f t="shared" si="66"/>
        <v>0</v>
      </c>
      <c r="CE91" s="437">
        <f t="shared" si="67"/>
        <v>0.26</v>
      </c>
      <c r="CF91" s="438">
        <f t="shared" si="68"/>
        <v>0.47</v>
      </c>
      <c r="CG91" s="537">
        <f t="shared" si="69"/>
        <v>57195.655926011277</v>
      </c>
      <c r="CH91" s="437">
        <f t="shared" si="70"/>
        <v>6.01</v>
      </c>
      <c r="CI91" s="438">
        <f t="shared" si="47"/>
        <v>470884.78371962707</v>
      </c>
      <c r="CJ91" s="540">
        <f t="shared" si="71"/>
        <v>1.4066527797951614E-3</v>
      </c>
      <c r="CK91" s="437">
        <f t="shared" si="48"/>
        <v>51516.4</v>
      </c>
      <c r="CL91" s="543">
        <f t="shared" si="49"/>
        <v>0.66</v>
      </c>
      <c r="CM91" s="466">
        <f t="shared" si="50"/>
        <v>-9.9999999999993427E-3</v>
      </c>
      <c r="CN91" s="465">
        <f t="shared" si="51"/>
        <v>527194.43999999994</v>
      </c>
      <c r="CO91" s="466">
        <f t="shared" si="72"/>
        <v>522401.18371962709</v>
      </c>
      <c r="CP91" s="466">
        <f t="shared" si="52"/>
        <v>-6.9999999999999396E-2</v>
      </c>
      <c r="CQ91" s="469">
        <f t="shared" si="53"/>
        <v>-5475.3131750741368</v>
      </c>
      <c r="CR91" s="469">
        <f t="shared" si="73"/>
        <v>-4793.2562803728506</v>
      </c>
      <c r="CS91" s="467">
        <f t="shared" si="74"/>
        <v>-682.05689470128618</v>
      </c>
      <c r="CT91" s="468">
        <f t="shared" si="54"/>
        <v>0.10849062809921001</v>
      </c>
    </row>
    <row r="92" spans="1:98"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+INDEX('For AA'!AD:AD,MATCH(A92,'For AA'!A:A,0))</f>
        <v>34512.117198119064</v>
      </c>
      <c r="AN92" s="434">
        <f t="shared" si="55"/>
        <v>330064.5161290323</v>
      </c>
      <c r="AO92" s="435">
        <f t="shared" si="56"/>
        <v>87671.365591397844</v>
      </c>
      <c r="AP92" s="436">
        <f t="shared" si="57"/>
        <v>162818.25806451615</v>
      </c>
      <c r="AQ92" s="437">
        <f t="shared" si="40"/>
        <v>4.75</v>
      </c>
      <c r="AR92" s="438">
        <f t="shared" si="41"/>
        <v>1.26</v>
      </c>
      <c r="AS92" s="438">
        <f t="shared" si="42"/>
        <v>2.34</v>
      </c>
      <c r="AT92" s="443">
        <f t="shared" si="58"/>
        <v>8.35</v>
      </c>
      <c r="AU92" s="437">
        <f t="shared" si="59"/>
        <v>4.42</v>
      </c>
      <c r="AV92" s="438">
        <f t="shared" si="60"/>
        <v>1.17</v>
      </c>
      <c r="AW92" s="438">
        <f t="shared" si="61"/>
        <v>2.1800000000000002</v>
      </c>
      <c r="AX92" s="444">
        <f t="shared" si="62"/>
        <v>7.77</v>
      </c>
      <c r="AY92" s="441">
        <f t="shared" si="63"/>
        <v>4.42</v>
      </c>
      <c r="AZ92" s="70">
        <f t="shared" si="64"/>
        <v>4</v>
      </c>
      <c r="BA92" s="438">
        <f t="shared" si="43"/>
        <v>0.28999999999999998</v>
      </c>
      <c r="BB92" s="442">
        <f t="shared" si="44"/>
        <v>0.55000000000000004</v>
      </c>
      <c r="BC92" s="563">
        <v>0</v>
      </c>
      <c r="BD92" s="563">
        <v>0</v>
      </c>
      <c r="BE92" s="570">
        <v>0</v>
      </c>
      <c r="BF92" s="571">
        <v>0</v>
      </c>
      <c r="BG92" s="572">
        <v>0</v>
      </c>
      <c r="BH92" s="573">
        <v>0</v>
      </c>
      <c r="BI92" s="571">
        <v>7.78</v>
      </c>
      <c r="BJ92" s="572">
        <v>540465.38048271404</v>
      </c>
      <c r="BK92" s="574">
        <v>1.6133999928098135E-3</v>
      </c>
      <c r="BL92" s="571">
        <v>57675.16</v>
      </c>
      <c r="BM92" s="594">
        <v>0.83</v>
      </c>
      <c r="BN92" s="441">
        <f t="shared" si="65"/>
        <v>4.42</v>
      </c>
      <c r="BO92" s="70">
        <v>4</v>
      </c>
      <c r="BP92" s="438">
        <f t="shared" si="45"/>
        <v>0.28999999999999998</v>
      </c>
      <c r="BQ92" s="442">
        <f t="shared" si="46"/>
        <v>0.55000000000000004</v>
      </c>
      <c r="BR92" s="438">
        <f>+INDEX('For AA'!AE:AE,MATCH(A92,'For AA'!A:A,0))</f>
        <v>4.4400000000000004</v>
      </c>
      <c r="BS92" s="70">
        <v>4</v>
      </c>
      <c r="BT92" s="438">
        <f>+ROUND(INDEX('For AA'!AF:AF,MATCH(A92,'For AA'!A:A,0))/BS92,$BP$2)</f>
        <v>0.3</v>
      </c>
      <c r="BU92" s="442">
        <f>+ROUND(INDEX('For AA'!AG:AG,MATCH(A92,'For AA'!A:A,0))/BS92,$BP$2)</f>
        <v>0.55000000000000004</v>
      </c>
      <c r="BV92" s="438">
        <f>++INDEX('For AA'!AE:AE,MATCH(A92,'For AA'!A:A,0))</f>
        <v>4.4400000000000004</v>
      </c>
      <c r="BW92" s="70">
        <v>4</v>
      </c>
      <c r="BX92" s="438">
        <f>++ROUND(INDEX('For AA'!AF:AF,MATCH(A92,'For AA'!A:A,0))/BS92,$BP$2)</f>
        <v>0.3</v>
      </c>
      <c r="BY92" s="442">
        <f>++ROUND(INDEX('For AA'!AG:AG,MATCH(A92,'For AA'!A:A,0))/BS92,$BP$2)</f>
        <v>0.55000000000000004</v>
      </c>
      <c r="BZ92" s="93">
        <f>++INDEX(FY2018_ALL_Targets!DY:DY,MATCH('Final Comp Values'!C92,FY2018_ALL_Targets!B:B,0))</f>
        <v>0</v>
      </c>
      <c r="CA92" s="93">
        <f>+INDEX(FY2018_ALL_Targets!DV:DV,MATCH('Final Comp Values'!C92,FY2018_ALL_Targets!B:B,0))</f>
        <v>1</v>
      </c>
      <c r="CB92" s="93">
        <f>++INDEX(FY2018_ALL_Targets!DW:DW,MATCH('Final Comp Values'!C92,FY2018_ALL_Targets!B:B,0))</f>
        <v>1</v>
      </c>
      <c r="CC92" s="533">
        <f>++INDEX(FY2018_ALL_Targets!DX:DX,MATCH('Final Comp Values'!$C92,FY2018_ALL_Targets!$B:$B,0))</f>
        <v>0</v>
      </c>
      <c r="CD92" s="437">
        <f t="shared" si="66"/>
        <v>0</v>
      </c>
      <c r="CE92" s="437">
        <f t="shared" si="67"/>
        <v>0.28999999999999998</v>
      </c>
      <c r="CF92" s="438">
        <f t="shared" si="68"/>
        <v>0.55000000000000004</v>
      </c>
      <c r="CG92" s="537">
        <f t="shared" si="69"/>
        <v>58353.588638236484</v>
      </c>
      <c r="CH92" s="437">
        <f t="shared" si="70"/>
        <v>6.93</v>
      </c>
      <c r="CI92" s="438">
        <f t="shared" si="47"/>
        <v>481417.10626545094</v>
      </c>
      <c r="CJ92" s="540">
        <f t="shared" si="71"/>
        <v>1.438115509743139E-3</v>
      </c>
      <c r="CK92" s="437">
        <f t="shared" si="48"/>
        <v>52668.68</v>
      </c>
      <c r="CL92" s="543">
        <f t="shared" si="49"/>
        <v>0.76</v>
      </c>
      <c r="CM92" s="466">
        <f t="shared" si="50"/>
        <v>-1.0000000000000453E-2</v>
      </c>
      <c r="CN92" s="465">
        <f t="shared" si="51"/>
        <v>539915.35</v>
      </c>
      <c r="CO92" s="466">
        <f t="shared" si="72"/>
        <v>534085.786265451</v>
      </c>
      <c r="CP92" s="466">
        <f t="shared" si="52"/>
        <v>-8.0000000000000071E-2</v>
      </c>
      <c r="CQ92" s="469">
        <f t="shared" si="53"/>
        <v>-5558.9740025740075</v>
      </c>
      <c r="CR92" s="469">
        <f t="shared" si="73"/>
        <v>-5829.5637345489813</v>
      </c>
      <c r="CS92" s="467">
        <f t="shared" si="74"/>
        <v>270.5897319749738</v>
      </c>
      <c r="CT92" s="468">
        <f t="shared" si="54"/>
        <v>0.10807914358840971</v>
      </c>
    </row>
    <row r="93" spans="1:98"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+INDEX('For AA'!AD:AD,MATCH(A93,'For AA'!A:A,0))</f>
        <v>37985.388832274351</v>
      </c>
      <c r="AN93" s="434">
        <f t="shared" si="55"/>
        <v>445122.58064516133</v>
      </c>
      <c r="AO93" s="435">
        <f t="shared" si="56"/>
        <v>118232.89247311828</v>
      </c>
      <c r="AP93" s="436">
        <f t="shared" si="57"/>
        <v>219575.37634408605</v>
      </c>
      <c r="AQ93" s="437">
        <f t="shared" si="40"/>
        <v>5.82</v>
      </c>
      <c r="AR93" s="438">
        <f t="shared" si="41"/>
        <v>1.55</v>
      </c>
      <c r="AS93" s="438">
        <f t="shared" si="42"/>
        <v>2.87</v>
      </c>
      <c r="AT93" s="443">
        <f t="shared" si="58"/>
        <v>10.24</v>
      </c>
      <c r="AU93" s="437">
        <f t="shared" si="59"/>
        <v>5.41</v>
      </c>
      <c r="AV93" s="438">
        <f t="shared" si="60"/>
        <v>1.44</v>
      </c>
      <c r="AW93" s="438">
        <f t="shared" si="61"/>
        <v>2.67</v>
      </c>
      <c r="AX93" s="444">
        <f t="shared" si="62"/>
        <v>9.52</v>
      </c>
      <c r="AY93" s="441">
        <f t="shared" si="63"/>
        <v>5.41</v>
      </c>
      <c r="AZ93" s="70">
        <f t="shared" si="64"/>
        <v>4</v>
      </c>
      <c r="BA93" s="438">
        <f t="shared" si="43"/>
        <v>0.36</v>
      </c>
      <c r="BB93" s="442">
        <f t="shared" si="44"/>
        <v>0.67</v>
      </c>
      <c r="BC93" s="563">
        <v>0</v>
      </c>
      <c r="BD93" s="563">
        <v>0</v>
      </c>
      <c r="BE93" s="570">
        <v>0</v>
      </c>
      <c r="BF93" s="571">
        <v>0</v>
      </c>
      <c r="BG93" s="572">
        <v>0</v>
      </c>
      <c r="BH93" s="573">
        <v>0</v>
      </c>
      <c r="BI93" s="571">
        <v>9.5300000000000011</v>
      </c>
      <c r="BJ93" s="572">
        <v>728575.60438460344</v>
      </c>
      <c r="BK93" s="574">
        <v>2.1749475865145093E-3</v>
      </c>
      <c r="BL93" s="571">
        <v>77749.13</v>
      </c>
      <c r="BM93" s="594">
        <v>1.02</v>
      </c>
      <c r="BN93" s="441">
        <f t="shared" si="65"/>
        <v>5.41</v>
      </c>
      <c r="BO93" s="70">
        <v>4</v>
      </c>
      <c r="BP93" s="438">
        <f t="shared" si="45"/>
        <v>0.36</v>
      </c>
      <c r="BQ93" s="442">
        <f t="shared" si="46"/>
        <v>0.67</v>
      </c>
      <c r="BR93" s="438">
        <f>+INDEX('For AA'!AE:AE,MATCH(A93,'For AA'!A:A,0))</f>
        <v>5.44</v>
      </c>
      <c r="BS93" s="70">
        <v>4</v>
      </c>
      <c r="BT93" s="438">
        <f>+ROUND(INDEX('For AA'!AF:AF,MATCH(A93,'For AA'!A:A,0))/BS93,$BP$2)</f>
        <v>0.36</v>
      </c>
      <c r="BU93" s="442">
        <f>+ROUND(INDEX('For AA'!AG:AG,MATCH(A93,'For AA'!A:A,0))/BS93,$BP$2)</f>
        <v>0.67</v>
      </c>
      <c r="BV93" s="438">
        <f>++INDEX('For AA'!AE:AE,MATCH(A93,'For AA'!A:A,0))</f>
        <v>5.44</v>
      </c>
      <c r="BW93" s="70">
        <v>4</v>
      </c>
      <c r="BX93" s="438">
        <f>++ROUND(INDEX('For AA'!AF:AF,MATCH(A93,'For AA'!A:A,0))/BS93,$BP$2)</f>
        <v>0.36</v>
      </c>
      <c r="BY93" s="442">
        <f>++ROUND(INDEX('For AA'!AG:AG,MATCH(A93,'For AA'!A:A,0))/BS93,$BP$2)</f>
        <v>0.67</v>
      </c>
      <c r="BZ93" s="93">
        <f>++INDEX(FY2018_ALL_Targets!DY:DY,MATCH('Final Comp Values'!C93,FY2018_ALL_Targets!B:B,0))</f>
        <v>0</v>
      </c>
      <c r="CA93" s="93">
        <f>+INDEX(FY2018_ALL_Targets!DV:DV,MATCH('Final Comp Values'!C93,FY2018_ALL_Targets!B:B,0))</f>
        <v>0</v>
      </c>
      <c r="CB93" s="93">
        <f>++INDEX(FY2018_ALL_Targets!DW:DW,MATCH('Final Comp Values'!C93,FY2018_ALL_Targets!B:B,0))</f>
        <v>0</v>
      </c>
      <c r="CC93" s="533">
        <f>++INDEX(FY2018_ALL_Targets!DX:DX,MATCH('Final Comp Values'!$C93,FY2018_ALL_Targets!$B:$B,0))</f>
        <v>0</v>
      </c>
      <c r="CD93" s="437">
        <f t="shared" si="66"/>
        <v>0</v>
      </c>
      <c r="CE93" s="437">
        <f t="shared" si="67"/>
        <v>0</v>
      </c>
      <c r="CF93" s="438">
        <f t="shared" si="68"/>
        <v>0</v>
      </c>
      <c r="CG93" s="537">
        <f t="shared" si="69"/>
        <v>0</v>
      </c>
      <c r="CH93" s="437">
        <f t="shared" si="70"/>
        <v>9.52</v>
      </c>
      <c r="CI93" s="438">
        <f t="shared" si="47"/>
        <v>727811.09692984505</v>
      </c>
      <c r="CJ93" s="540">
        <f t="shared" si="71"/>
        <v>2.1741571145601235E-3</v>
      </c>
      <c r="CK93" s="437">
        <f t="shared" si="48"/>
        <v>79625.02</v>
      </c>
      <c r="CL93" s="543">
        <f t="shared" si="49"/>
        <v>1.04</v>
      </c>
      <c r="CM93" s="466">
        <f t="shared" si="50"/>
        <v>-1.0000000000000009E-2</v>
      </c>
      <c r="CN93" s="465">
        <f t="shared" si="51"/>
        <v>728125.69</v>
      </c>
      <c r="CO93" s="466">
        <f t="shared" si="72"/>
        <v>807436.11692984507</v>
      </c>
      <c r="CP93" s="466">
        <f t="shared" si="52"/>
        <v>1.0399999999999991</v>
      </c>
      <c r="CQ93" s="469">
        <f t="shared" si="53"/>
        <v>79543.142605041954</v>
      </c>
      <c r="CR93" s="469">
        <f t="shared" si="73"/>
        <v>79310.426929845125</v>
      </c>
      <c r="CS93" s="467">
        <f t="shared" si="74"/>
        <v>232.71567519682867</v>
      </c>
      <c r="CT93" s="468">
        <f t="shared" si="54"/>
        <v>0</v>
      </c>
    </row>
    <row r="94" spans="1:98"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+INDEX('For AA'!AD:AD,MATCH(A94,'For AA'!A:A,0))</f>
        <v>34512.117198119064</v>
      </c>
      <c r="AN94" s="434">
        <f t="shared" si="55"/>
        <v>872073.1182795699</v>
      </c>
      <c r="AO94" s="435">
        <f t="shared" si="56"/>
        <v>231638.8172043011</v>
      </c>
      <c r="AP94" s="436">
        <f t="shared" si="57"/>
        <v>430186.37634408608</v>
      </c>
      <c r="AQ94" s="437">
        <f t="shared" si="40"/>
        <v>12.55</v>
      </c>
      <c r="AR94" s="438">
        <f t="shared" si="41"/>
        <v>3.33</v>
      </c>
      <c r="AS94" s="438">
        <f t="shared" si="42"/>
        <v>6.19</v>
      </c>
      <c r="AT94" s="443">
        <f t="shared" si="58"/>
        <v>22.07</v>
      </c>
      <c r="AU94" s="437">
        <f t="shared" si="59"/>
        <v>11.67</v>
      </c>
      <c r="AV94" s="438">
        <f t="shared" si="60"/>
        <v>3.1</v>
      </c>
      <c r="AW94" s="438">
        <f t="shared" si="61"/>
        <v>5.76</v>
      </c>
      <c r="AX94" s="444">
        <f t="shared" si="62"/>
        <v>20.53</v>
      </c>
      <c r="AY94" s="441">
        <f t="shared" si="63"/>
        <v>11.67</v>
      </c>
      <c r="AZ94" s="70">
        <f t="shared" si="64"/>
        <v>4</v>
      </c>
      <c r="BA94" s="438">
        <f t="shared" si="43"/>
        <v>0.78</v>
      </c>
      <c r="BB94" s="442">
        <f t="shared" si="44"/>
        <v>1.44</v>
      </c>
      <c r="BC94" s="563">
        <v>1</v>
      </c>
      <c r="BD94" s="563">
        <v>1</v>
      </c>
      <c r="BE94" s="570">
        <v>0</v>
      </c>
      <c r="BF94" s="571">
        <v>0.78</v>
      </c>
      <c r="BG94" s="572">
        <v>1.44</v>
      </c>
      <c r="BH94" s="573">
        <v>154220.19854391069</v>
      </c>
      <c r="BI94" s="571">
        <v>18.329999999999998</v>
      </c>
      <c r="BJ94" s="572">
        <v>1273358.6663558031</v>
      </c>
      <c r="BK94" s="574">
        <v>3.8012367439850749E-3</v>
      </c>
      <c r="BL94" s="571">
        <v>135885.04</v>
      </c>
      <c r="BM94" s="594">
        <v>1.96</v>
      </c>
      <c r="BN94" s="441">
        <f t="shared" si="65"/>
        <v>11.67</v>
      </c>
      <c r="BO94" s="70">
        <v>4</v>
      </c>
      <c r="BP94" s="438">
        <f t="shared" si="45"/>
        <v>0.78</v>
      </c>
      <c r="BQ94" s="442">
        <f t="shared" si="46"/>
        <v>1.44</v>
      </c>
      <c r="BR94" s="438">
        <f>+INDEX('For AA'!AE:AE,MATCH(A94,'For AA'!A:A,0))</f>
        <v>11.72</v>
      </c>
      <c r="BS94" s="70">
        <v>4</v>
      </c>
      <c r="BT94" s="438">
        <f>+ROUND(INDEX('For AA'!AF:AF,MATCH(A94,'For AA'!A:A,0))/BS94,$BP$2)</f>
        <v>0.78</v>
      </c>
      <c r="BU94" s="442">
        <f>+ROUND(INDEX('For AA'!AG:AG,MATCH(A94,'For AA'!A:A,0))/BS94,$BP$2)</f>
        <v>1.45</v>
      </c>
      <c r="BV94" s="438">
        <f>++INDEX('For AA'!AE:AE,MATCH(A94,'For AA'!A:A,0))</f>
        <v>11.72</v>
      </c>
      <c r="BW94" s="70">
        <v>4</v>
      </c>
      <c r="BX94" s="438">
        <f>++ROUND(INDEX('For AA'!AF:AF,MATCH(A94,'For AA'!A:A,0))/BS94,$BP$2)</f>
        <v>0.78</v>
      </c>
      <c r="BY94" s="442">
        <f>++ROUND(INDEX('For AA'!AG:AG,MATCH(A94,'For AA'!A:A,0))/BS94,$BP$2)</f>
        <v>1.45</v>
      </c>
      <c r="BZ94" s="93">
        <f>++INDEX(FY2018_ALL_Targets!DY:DY,MATCH('Final Comp Values'!C94,FY2018_ALL_Targets!B:B,0))</f>
        <v>0</v>
      </c>
      <c r="CA94" s="93">
        <f>+INDEX(FY2018_ALL_Targets!DV:DV,MATCH('Final Comp Values'!C94,FY2018_ALL_Targets!B:B,0))</f>
        <v>1</v>
      </c>
      <c r="CB94" s="93">
        <f>++INDEX(FY2018_ALL_Targets!DW:DW,MATCH('Final Comp Values'!C94,FY2018_ALL_Targets!B:B,0))</f>
        <v>1</v>
      </c>
      <c r="CC94" s="533">
        <f>++INDEX(FY2018_ALL_Targets!DX:DX,MATCH('Final Comp Values'!$C94,FY2018_ALL_Targets!$B:$B,0))</f>
        <v>0</v>
      </c>
      <c r="CD94" s="437">
        <f t="shared" si="66"/>
        <v>0</v>
      </c>
      <c r="CE94" s="437">
        <f t="shared" si="67"/>
        <v>0.78</v>
      </c>
      <c r="CF94" s="438">
        <f t="shared" si="68"/>
        <v>1.44</v>
      </c>
      <c r="CG94" s="537">
        <f t="shared" si="69"/>
        <v>154220.19854391069</v>
      </c>
      <c r="CH94" s="437">
        <f t="shared" si="70"/>
        <v>18.310000000000002</v>
      </c>
      <c r="CI94" s="438">
        <f t="shared" si="47"/>
        <v>1271969.2951977502</v>
      </c>
      <c r="CJ94" s="540">
        <f t="shared" si="71"/>
        <v>3.7996962458004156E-3</v>
      </c>
      <c r="CK94" s="437">
        <f t="shared" si="48"/>
        <v>139157.79</v>
      </c>
      <c r="CL94" s="543">
        <f t="shared" si="49"/>
        <v>2</v>
      </c>
      <c r="CM94" s="466">
        <f t="shared" si="50"/>
        <v>-1.9999999999998463E-2</v>
      </c>
      <c r="CN94" s="465">
        <f t="shared" si="51"/>
        <v>1426525.43</v>
      </c>
      <c r="CO94" s="466">
        <f t="shared" si="72"/>
        <v>1411127.0851977502</v>
      </c>
      <c r="CP94" s="466">
        <f t="shared" si="52"/>
        <v>-0.21999999999999886</v>
      </c>
      <c r="CQ94" s="469">
        <f t="shared" si="53"/>
        <v>-15286.682640038887</v>
      </c>
      <c r="CR94" s="469">
        <f t="shared" si="73"/>
        <v>-15398.344802249689</v>
      </c>
      <c r="CS94" s="467">
        <f t="shared" si="74"/>
        <v>111.6621622108014</v>
      </c>
      <c r="CT94" s="468">
        <f t="shared" si="54"/>
        <v>0.10810897254310475</v>
      </c>
    </row>
    <row r="95" spans="1:98"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+INDEX('For AA'!AD:AD,MATCH(A95,'For AA'!A:A,0))</f>
        <v>37985.388832274351</v>
      </c>
      <c r="AN95" s="434">
        <f t="shared" si="55"/>
        <v>176017.20430107528</v>
      </c>
      <c r="AO95" s="435">
        <f t="shared" si="56"/>
        <v>46753.430107526889</v>
      </c>
      <c r="AP95" s="436">
        <f t="shared" si="57"/>
        <v>86827.795698924747</v>
      </c>
      <c r="AQ95" s="437">
        <f t="shared" si="40"/>
        <v>2.2999999999999998</v>
      </c>
      <c r="AR95" s="438">
        <f t="shared" si="41"/>
        <v>0.61</v>
      </c>
      <c r="AS95" s="438">
        <f t="shared" si="42"/>
        <v>1.1399999999999999</v>
      </c>
      <c r="AT95" s="443">
        <f t="shared" si="58"/>
        <v>4.05</v>
      </c>
      <c r="AU95" s="437">
        <f t="shared" si="59"/>
        <v>2.14</v>
      </c>
      <c r="AV95" s="438">
        <f t="shared" si="60"/>
        <v>0.56999999999999995</v>
      </c>
      <c r="AW95" s="438">
        <f t="shared" si="61"/>
        <v>1.06</v>
      </c>
      <c r="AX95" s="444">
        <f t="shared" si="62"/>
        <v>3.77</v>
      </c>
      <c r="AY95" s="441">
        <f t="shared" si="63"/>
        <v>2.14</v>
      </c>
      <c r="AZ95" s="70">
        <f t="shared" si="64"/>
        <v>4</v>
      </c>
      <c r="BA95" s="438">
        <f t="shared" si="43"/>
        <v>0.14000000000000001</v>
      </c>
      <c r="BB95" s="442">
        <f t="shared" si="44"/>
        <v>0.27</v>
      </c>
      <c r="BC95" s="563">
        <v>0</v>
      </c>
      <c r="BD95" s="563">
        <v>0</v>
      </c>
      <c r="BE95" s="570">
        <v>0</v>
      </c>
      <c r="BF95" s="571">
        <v>0</v>
      </c>
      <c r="BG95" s="572">
        <v>0</v>
      </c>
      <c r="BH95" s="573">
        <v>0</v>
      </c>
      <c r="BI95" s="571">
        <v>3.7800000000000002</v>
      </c>
      <c r="BJ95" s="572">
        <v>288983.81789861497</v>
      </c>
      <c r="BK95" s="574">
        <v>8.6267595771509368E-4</v>
      </c>
      <c r="BL95" s="571">
        <v>30838.58</v>
      </c>
      <c r="BM95" s="594">
        <v>0.4</v>
      </c>
      <c r="BN95" s="441">
        <f t="shared" si="65"/>
        <v>2.14</v>
      </c>
      <c r="BO95" s="70">
        <v>4</v>
      </c>
      <c r="BP95" s="438">
        <f t="shared" si="45"/>
        <v>0.14000000000000001</v>
      </c>
      <c r="BQ95" s="442">
        <f t="shared" si="46"/>
        <v>0.27</v>
      </c>
      <c r="BR95" s="438">
        <f>+INDEX('For AA'!AE:AE,MATCH(A95,'For AA'!A:A,0))</f>
        <v>2.15</v>
      </c>
      <c r="BS95" s="70">
        <v>4</v>
      </c>
      <c r="BT95" s="438">
        <f>+ROUND(INDEX('For AA'!AF:AF,MATCH(A95,'For AA'!A:A,0))/BS95,$BP$2)</f>
        <v>0.14000000000000001</v>
      </c>
      <c r="BU95" s="442">
        <f>+ROUND(INDEX('For AA'!AG:AG,MATCH(A95,'For AA'!A:A,0))/BS95,$BP$2)</f>
        <v>0.27</v>
      </c>
      <c r="BV95" s="438">
        <f>++INDEX('For AA'!AE:AE,MATCH(A95,'For AA'!A:A,0))</f>
        <v>2.15</v>
      </c>
      <c r="BW95" s="70">
        <v>4</v>
      </c>
      <c r="BX95" s="438">
        <f>++ROUND(INDEX('For AA'!AF:AF,MATCH(A95,'For AA'!A:A,0))/BS95,$BP$2)</f>
        <v>0.14000000000000001</v>
      </c>
      <c r="BY95" s="442">
        <f>++ROUND(INDEX('For AA'!AG:AG,MATCH(A95,'For AA'!A:A,0))/BS95,$BP$2)</f>
        <v>0.27</v>
      </c>
      <c r="BZ95" s="93">
        <f>++INDEX(FY2018_ALL_Targets!DY:DY,MATCH('Final Comp Values'!C95,FY2018_ALL_Targets!B:B,0))</f>
        <v>0</v>
      </c>
      <c r="CA95" s="93">
        <f>+INDEX(FY2018_ALL_Targets!DV:DV,MATCH('Final Comp Values'!C95,FY2018_ALL_Targets!B:B,0))</f>
        <v>0</v>
      </c>
      <c r="CB95" s="93">
        <f>++INDEX(FY2018_ALL_Targets!DW:DW,MATCH('Final Comp Values'!C95,FY2018_ALL_Targets!B:B,0))</f>
        <v>0</v>
      </c>
      <c r="CC95" s="533">
        <f>++INDEX(FY2018_ALL_Targets!DX:DX,MATCH('Final Comp Values'!$C95,FY2018_ALL_Targets!$B:$B,0))</f>
        <v>0</v>
      </c>
      <c r="CD95" s="437">
        <f t="shared" si="66"/>
        <v>0</v>
      </c>
      <c r="CE95" s="437">
        <f t="shared" si="67"/>
        <v>0</v>
      </c>
      <c r="CF95" s="438">
        <f t="shared" si="68"/>
        <v>0</v>
      </c>
      <c r="CG95" s="537">
        <f t="shared" si="69"/>
        <v>0</v>
      </c>
      <c r="CH95" s="437">
        <f t="shared" si="70"/>
        <v>3.77</v>
      </c>
      <c r="CI95" s="438">
        <f t="shared" si="47"/>
        <v>288219.3104438567</v>
      </c>
      <c r="CJ95" s="540">
        <f t="shared" si="71"/>
        <v>8.6098448759366235E-4</v>
      </c>
      <c r="CK95" s="437">
        <f t="shared" si="48"/>
        <v>31532.18</v>
      </c>
      <c r="CL95" s="543">
        <f t="shared" si="49"/>
        <v>0.41</v>
      </c>
      <c r="CM95" s="466">
        <f t="shared" si="50"/>
        <v>-1.0000000000000453E-2</v>
      </c>
      <c r="CN95" s="465">
        <f t="shared" si="51"/>
        <v>287926.54000000004</v>
      </c>
      <c r="CO95" s="466">
        <f t="shared" si="72"/>
        <v>319751.49044385669</v>
      </c>
      <c r="CP95" s="466">
        <f t="shared" si="52"/>
        <v>0.4099999999999997</v>
      </c>
      <c r="CQ95" s="469">
        <f t="shared" si="53"/>
        <v>31312.965888594143</v>
      </c>
      <c r="CR95" s="469">
        <f t="shared" si="73"/>
        <v>31824.950443856651</v>
      </c>
      <c r="CS95" s="467">
        <f t="shared" si="74"/>
        <v>-511.98455526250837</v>
      </c>
      <c r="CT95" s="468">
        <f t="shared" si="54"/>
        <v>0</v>
      </c>
    </row>
    <row r="96" spans="1:98"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+INDEX('For AA'!AD:AD,MATCH(A96,'For AA'!A:A,0))</f>
        <v>37985.388832274351</v>
      </c>
      <c r="AN96" s="434">
        <f t="shared" si="55"/>
        <v>582410.75268817204</v>
      </c>
      <c r="AO96" s="435">
        <f t="shared" si="56"/>
        <v>154699.45161290321</v>
      </c>
      <c r="AP96" s="436">
        <f t="shared" si="57"/>
        <v>287298.98924731184</v>
      </c>
      <c r="AQ96" s="437">
        <f t="shared" si="40"/>
        <v>7.62</v>
      </c>
      <c r="AR96" s="438">
        <f t="shared" si="41"/>
        <v>2.02</v>
      </c>
      <c r="AS96" s="438">
        <f t="shared" si="42"/>
        <v>3.76</v>
      </c>
      <c r="AT96" s="443">
        <f t="shared" si="58"/>
        <v>13.4</v>
      </c>
      <c r="AU96" s="437">
        <f t="shared" si="59"/>
        <v>7.08</v>
      </c>
      <c r="AV96" s="438">
        <f t="shared" si="60"/>
        <v>1.88</v>
      </c>
      <c r="AW96" s="438">
        <f t="shared" si="61"/>
        <v>3.49</v>
      </c>
      <c r="AX96" s="444">
        <f t="shared" si="62"/>
        <v>12.450000000000001</v>
      </c>
      <c r="AY96" s="441">
        <f t="shared" si="63"/>
        <v>7.08</v>
      </c>
      <c r="AZ96" s="70">
        <f t="shared" si="64"/>
        <v>4</v>
      </c>
      <c r="BA96" s="438">
        <f t="shared" si="43"/>
        <v>0.47</v>
      </c>
      <c r="BB96" s="442">
        <f t="shared" si="44"/>
        <v>0.87</v>
      </c>
      <c r="BC96" s="563">
        <v>1</v>
      </c>
      <c r="BD96" s="563">
        <v>1</v>
      </c>
      <c r="BE96" s="570">
        <v>0</v>
      </c>
      <c r="BF96" s="571">
        <v>0.47</v>
      </c>
      <c r="BG96" s="572">
        <v>0.87</v>
      </c>
      <c r="BH96" s="573">
        <v>102443.99893760424</v>
      </c>
      <c r="BI96" s="571">
        <v>11.1</v>
      </c>
      <c r="BJ96" s="572">
        <v>848603.27478164714</v>
      </c>
      <c r="BK96" s="574">
        <v>2.5332547964649578E-3</v>
      </c>
      <c r="BL96" s="571">
        <v>90557.75</v>
      </c>
      <c r="BM96" s="594">
        <v>1.18</v>
      </c>
      <c r="BN96" s="441">
        <f t="shared" si="65"/>
        <v>7.08</v>
      </c>
      <c r="BO96" s="70">
        <v>4</v>
      </c>
      <c r="BP96" s="438">
        <f t="shared" si="45"/>
        <v>0.47</v>
      </c>
      <c r="BQ96" s="442">
        <f t="shared" si="46"/>
        <v>0.87</v>
      </c>
      <c r="BR96" s="438">
        <f>+INDEX('For AA'!AE:AE,MATCH(A96,'For AA'!A:A,0))</f>
        <v>7.11</v>
      </c>
      <c r="BS96" s="70">
        <v>4</v>
      </c>
      <c r="BT96" s="438">
        <f>+ROUND(INDEX('For AA'!AF:AF,MATCH(A96,'For AA'!A:A,0))/BS96,$BP$2)</f>
        <v>0.47</v>
      </c>
      <c r="BU96" s="442">
        <f>+ROUND(INDEX('For AA'!AG:AG,MATCH(A96,'For AA'!A:A,0))/BS96,$BP$2)</f>
        <v>0.88</v>
      </c>
      <c r="BV96" s="438">
        <f>++INDEX('For AA'!AE:AE,MATCH(A96,'For AA'!A:A,0))</f>
        <v>7.11</v>
      </c>
      <c r="BW96" s="70">
        <v>4</v>
      </c>
      <c r="BX96" s="438">
        <f>++ROUND(INDEX('For AA'!AF:AF,MATCH(A96,'For AA'!A:A,0))/BS96,$BP$2)</f>
        <v>0.47</v>
      </c>
      <c r="BY96" s="442">
        <f>++ROUND(INDEX('For AA'!AG:AG,MATCH(A96,'For AA'!A:A,0))/BS96,$BP$2)</f>
        <v>0.88</v>
      </c>
      <c r="BZ96" s="93">
        <f>++INDEX(FY2018_ALL_Targets!DY:DY,MATCH('Final Comp Values'!C96,FY2018_ALL_Targets!B:B,0))</f>
        <v>0</v>
      </c>
      <c r="CA96" s="93">
        <f>+INDEX(FY2018_ALL_Targets!DV:DV,MATCH('Final Comp Values'!C96,FY2018_ALL_Targets!B:B,0))</f>
        <v>2</v>
      </c>
      <c r="CB96" s="93">
        <f>++INDEX(FY2018_ALL_Targets!DW:DW,MATCH('Final Comp Values'!C96,FY2018_ALL_Targets!B:B,0))</f>
        <v>2</v>
      </c>
      <c r="CC96" s="533">
        <f>++INDEX(FY2018_ALL_Targets!DX:DX,MATCH('Final Comp Values'!$C96,FY2018_ALL_Targets!$B:$B,0))</f>
        <v>0</v>
      </c>
      <c r="CD96" s="437">
        <f t="shared" si="66"/>
        <v>0</v>
      </c>
      <c r="CE96" s="437">
        <f t="shared" si="67"/>
        <v>0.94</v>
      </c>
      <c r="CF96" s="438">
        <f t="shared" si="68"/>
        <v>1.74</v>
      </c>
      <c r="CG96" s="537">
        <f t="shared" si="69"/>
        <v>204887.99787520847</v>
      </c>
      <c r="CH96" s="437">
        <f t="shared" si="70"/>
        <v>9.77</v>
      </c>
      <c r="CI96" s="438">
        <f t="shared" si="47"/>
        <v>746923.78329880105</v>
      </c>
      <c r="CJ96" s="540">
        <f t="shared" si="71"/>
        <v>2.2312515766021437E-3</v>
      </c>
      <c r="CK96" s="437">
        <f t="shared" si="48"/>
        <v>81716.009999999995</v>
      </c>
      <c r="CL96" s="543">
        <f t="shared" si="49"/>
        <v>1.07</v>
      </c>
      <c r="CM96" s="466">
        <f t="shared" si="50"/>
        <v>9.9999999999996758E-3</v>
      </c>
      <c r="CN96" s="465">
        <f t="shared" si="51"/>
        <v>952700.55</v>
      </c>
      <c r="CO96" s="466">
        <f t="shared" si="72"/>
        <v>828639.79329880106</v>
      </c>
      <c r="CP96" s="466">
        <f t="shared" si="52"/>
        <v>-1.6100000000000012</v>
      </c>
      <c r="CQ96" s="469">
        <f t="shared" si="53"/>
        <v>-123200.63337349407</v>
      </c>
      <c r="CR96" s="469">
        <f t="shared" si="73"/>
        <v>-124060.75670119899</v>
      </c>
      <c r="CS96" s="467">
        <f t="shared" si="74"/>
        <v>860.12332770491776</v>
      </c>
      <c r="CT96" s="468">
        <f t="shared" si="54"/>
        <v>0.21506022839517461</v>
      </c>
    </row>
    <row r="97" spans="1:98"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+INDEX('For AA'!AD:AD,MATCH(A97,'For AA'!A:A,0))</f>
        <v>34512.117198119064</v>
      </c>
      <c r="AN97" s="434">
        <f t="shared" si="55"/>
        <v>546563.44086021511</v>
      </c>
      <c r="AO97" s="435">
        <f t="shared" si="56"/>
        <v>145177.66666666669</v>
      </c>
      <c r="AP97" s="436">
        <f t="shared" si="57"/>
        <v>269615.66666666669</v>
      </c>
      <c r="AQ97" s="437">
        <f t="shared" si="40"/>
        <v>7.87</v>
      </c>
      <c r="AR97" s="438">
        <f t="shared" si="41"/>
        <v>2.09</v>
      </c>
      <c r="AS97" s="438">
        <f t="shared" si="42"/>
        <v>3.88</v>
      </c>
      <c r="AT97" s="443">
        <f t="shared" si="58"/>
        <v>13.84</v>
      </c>
      <c r="AU97" s="437">
        <f t="shared" si="59"/>
        <v>7.32</v>
      </c>
      <c r="AV97" s="438">
        <f t="shared" si="60"/>
        <v>1.94</v>
      </c>
      <c r="AW97" s="438">
        <f t="shared" si="61"/>
        <v>3.61</v>
      </c>
      <c r="AX97" s="444">
        <f t="shared" si="62"/>
        <v>12.87</v>
      </c>
      <c r="AY97" s="441">
        <f t="shared" si="63"/>
        <v>7.32</v>
      </c>
      <c r="AZ97" s="70">
        <f t="shared" si="64"/>
        <v>4</v>
      </c>
      <c r="BA97" s="438">
        <f t="shared" si="43"/>
        <v>0.49</v>
      </c>
      <c r="BB97" s="442">
        <f t="shared" si="44"/>
        <v>0.9</v>
      </c>
      <c r="BC97" s="563">
        <v>0</v>
      </c>
      <c r="BD97" s="563">
        <v>0</v>
      </c>
      <c r="BE97" s="570">
        <v>0</v>
      </c>
      <c r="BF97" s="571">
        <v>0</v>
      </c>
      <c r="BG97" s="572">
        <v>0</v>
      </c>
      <c r="BH97" s="573">
        <v>0</v>
      </c>
      <c r="BI97" s="571">
        <v>12.88</v>
      </c>
      <c r="BJ97" s="572">
        <v>894755.02578629274</v>
      </c>
      <c r="BK97" s="574">
        <v>2.6710272374537792E-3</v>
      </c>
      <c r="BL97" s="571">
        <v>95482.78</v>
      </c>
      <c r="BM97" s="594">
        <v>1.37</v>
      </c>
      <c r="BN97" s="441">
        <f t="shared" si="65"/>
        <v>7.32</v>
      </c>
      <c r="BO97" s="70">
        <v>4</v>
      </c>
      <c r="BP97" s="438">
        <f t="shared" si="45"/>
        <v>0.49</v>
      </c>
      <c r="BQ97" s="442">
        <f t="shared" si="46"/>
        <v>0.9</v>
      </c>
      <c r="BR97" s="438">
        <f>+INDEX('For AA'!AE:AE,MATCH(A97,'For AA'!A:A,0))</f>
        <v>7.35</v>
      </c>
      <c r="BS97" s="70">
        <v>4</v>
      </c>
      <c r="BT97" s="438">
        <f>+ROUND(INDEX('For AA'!AF:AF,MATCH(A97,'For AA'!A:A,0))/BS97,$BP$2)</f>
        <v>0.49</v>
      </c>
      <c r="BU97" s="442">
        <f>+ROUND(INDEX('For AA'!AG:AG,MATCH(A97,'For AA'!A:A,0))/BS97,$BP$2)</f>
        <v>0.91</v>
      </c>
      <c r="BV97" s="438">
        <f>++INDEX('For AA'!AE:AE,MATCH(A97,'For AA'!A:A,0))</f>
        <v>7.35</v>
      </c>
      <c r="BW97" s="70">
        <v>4</v>
      </c>
      <c r="BX97" s="438">
        <f>++ROUND(INDEX('For AA'!AF:AF,MATCH(A97,'For AA'!A:A,0))/BS97,$BP$2)</f>
        <v>0.49</v>
      </c>
      <c r="BY97" s="442">
        <f>++ROUND(INDEX('For AA'!AG:AG,MATCH(A97,'For AA'!A:A,0))/BS97,$BP$2)</f>
        <v>0.91</v>
      </c>
      <c r="BZ97" s="93">
        <f>++INDEX(FY2018_ALL_Targets!DY:DY,MATCH('Final Comp Values'!C97,FY2018_ALL_Targets!B:B,0))</f>
        <v>0</v>
      </c>
      <c r="CA97" s="93">
        <f>+INDEX(FY2018_ALL_Targets!DV:DV,MATCH('Final Comp Values'!C97,FY2018_ALL_Targets!B:B,0))</f>
        <v>0</v>
      </c>
      <c r="CB97" s="93">
        <f>++INDEX(FY2018_ALL_Targets!DW:DW,MATCH('Final Comp Values'!C97,FY2018_ALL_Targets!B:B,0))</f>
        <v>0</v>
      </c>
      <c r="CC97" s="533">
        <f>++INDEX(FY2018_ALL_Targets!DX:DX,MATCH('Final Comp Values'!$C97,FY2018_ALL_Targets!$B:$B,0))</f>
        <v>0</v>
      </c>
      <c r="CD97" s="437">
        <f t="shared" si="66"/>
        <v>0</v>
      </c>
      <c r="CE97" s="437">
        <f t="shared" si="67"/>
        <v>0</v>
      </c>
      <c r="CF97" s="438">
        <f t="shared" si="68"/>
        <v>0</v>
      </c>
      <c r="CG97" s="537">
        <f t="shared" si="69"/>
        <v>0</v>
      </c>
      <c r="CH97" s="437">
        <f t="shared" si="70"/>
        <v>12.87</v>
      </c>
      <c r="CI97" s="438">
        <f t="shared" si="47"/>
        <v>894060.34020726604</v>
      </c>
      <c r="CJ97" s="540">
        <f t="shared" si="71"/>
        <v>2.6707859466658292E-3</v>
      </c>
      <c r="CK97" s="437">
        <f t="shared" si="48"/>
        <v>97813.25</v>
      </c>
      <c r="CL97" s="543">
        <f t="shared" si="49"/>
        <v>1.41</v>
      </c>
      <c r="CM97" s="466">
        <f t="shared" si="50"/>
        <v>-1.0000000000001452E-2</v>
      </c>
      <c r="CN97" s="465">
        <f t="shared" si="51"/>
        <v>894061.8</v>
      </c>
      <c r="CO97" s="466">
        <f t="shared" si="72"/>
        <v>991873.59020726604</v>
      </c>
      <c r="CP97" s="466">
        <f t="shared" si="52"/>
        <v>1.4100000000000001</v>
      </c>
      <c r="CQ97" s="469">
        <f t="shared" si="53"/>
        <v>97950.826573426602</v>
      </c>
      <c r="CR97" s="469">
        <f t="shared" si="73"/>
        <v>97811.790207265993</v>
      </c>
      <c r="CS97" s="467">
        <f t="shared" si="74"/>
        <v>139.03636616060976</v>
      </c>
      <c r="CT97" s="468">
        <f t="shared" si="54"/>
        <v>0</v>
      </c>
    </row>
    <row r="98" spans="1:98"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+INDEX('For AA'!AD:AD,MATCH(A98,'For AA'!A:A,0))</f>
        <v>38894.179775798271</v>
      </c>
      <c r="AN98" s="434">
        <f t="shared" si="55"/>
        <v>319092.47311827959</v>
      </c>
      <c r="AO98" s="435">
        <f t="shared" si="56"/>
        <v>84757.107526881722</v>
      </c>
      <c r="AP98" s="436">
        <f t="shared" si="57"/>
        <v>157406.05376344087</v>
      </c>
      <c r="AQ98" s="437">
        <f t="shared" si="40"/>
        <v>4.07</v>
      </c>
      <c r="AR98" s="438">
        <f t="shared" si="41"/>
        <v>1.08</v>
      </c>
      <c r="AS98" s="438">
        <f t="shared" si="42"/>
        <v>2.0099999999999998</v>
      </c>
      <c r="AT98" s="443">
        <f t="shared" si="58"/>
        <v>7.16</v>
      </c>
      <c r="AU98" s="437">
        <f t="shared" si="59"/>
        <v>3.79</v>
      </c>
      <c r="AV98" s="438">
        <f t="shared" si="60"/>
        <v>1.01</v>
      </c>
      <c r="AW98" s="438">
        <f t="shared" si="61"/>
        <v>1.87</v>
      </c>
      <c r="AX98" s="444">
        <f t="shared" si="62"/>
        <v>6.67</v>
      </c>
      <c r="AY98" s="441">
        <f t="shared" si="63"/>
        <v>3.79</v>
      </c>
      <c r="AZ98" s="70">
        <f t="shared" si="64"/>
        <v>4</v>
      </c>
      <c r="BA98" s="438">
        <f t="shared" si="43"/>
        <v>0.25</v>
      </c>
      <c r="BB98" s="442">
        <f t="shared" si="44"/>
        <v>0.47</v>
      </c>
      <c r="BC98" s="563">
        <v>1</v>
      </c>
      <c r="BD98" s="563">
        <v>1</v>
      </c>
      <c r="BE98" s="570">
        <v>0</v>
      </c>
      <c r="BF98" s="571">
        <v>0.25</v>
      </c>
      <c r="BG98" s="572">
        <v>0.47</v>
      </c>
      <c r="BH98" s="573">
        <v>56412.153790038523</v>
      </c>
      <c r="BI98" s="571">
        <v>5.95</v>
      </c>
      <c r="BJ98" s="572">
        <v>466183.77090379054</v>
      </c>
      <c r="BK98" s="574">
        <v>1.3916541554473969E-3</v>
      </c>
      <c r="BL98" s="571">
        <v>49748.28</v>
      </c>
      <c r="BM98" s="594">
        <v>0.63</v>
      </c>
      <c r="BN98" s="441">
        <f t="shared" si="65"/>
        <v>3.79</v>
      </c>
      <c r="BO98" s="70">
        <v>4</v>
      </c>
      <c r="BP98" s="438">
        <f t="shared" si="45"/>
        <v>0.25</v>
      </c>
      <c r="BQ98" s="442">
        <f t="shared" si="46"/>
        <v>0.47</v>
      </c>
      <c r="BR98" s="438">
        <f>+INDEX('For AA'!AE:AE,MATCH(A98,'For AA'!A:A,0))</f>
        <v>3.81</v>
      </c>
      <c r="BS98" s="70">
        <v>4</v>
      </c>
      <c r="BT98" s="438">
        <f>+ROUND(INDEX('For AA'!AF:AF,MATCH(A98,'For AA'!A:A,0))/BS98,$BP$2)</f>
        <v>0.25</v>
      </c>
      <c r="BU98" s="442">
        <f>+ROUND(INDEX('For AA'!AG:AG,MATCH(A98,'For AA'!A:A,0))/BS98,$BP$2)</f>
        <v>0.47</v>
      </c>
      <c r="BV98" s="438">
        <f>++INDEX('For AA'!AE:AE,MATCH(A98,'For AA'!A:A,0))</f>
        <v>3.81</v>
      </c>
      <c r="BW98" s="70">
        <v>4</v>
      </c>
      <c r="BX98" s="438">
        <f>++ROUND(INDEX('For AA'!AF:AF,MATCH(A98,'For AA'!A:A,0))/BS98,$BP$2)</f>
        <v>0.25</v>
      </c>
      <c r="BY98" s="442">
        <f>++ROUND(INDEX('For AA'!AG:AG,MATCH(A98,'For AA'!A:A,0))/BS98,$BP$2)</f>
        <v>0.47</v>
      </c>
      <c r="BZ98" s="93">
        <f>++INDEX(FY2018_ALL_Targets!DY:DY,MATCH('Final Comp Values'!C98,FY2018_ALL_Targets!B:B,0))</f>
        <v>0</v>
      </c>
      <c r="CA98" s="93">
        <f>+INDEX(FY2018_ALL_Targets!DV:DV,MATCH('Final Comp Values'!C98,FY2018_ALL_Targets!B:B,0))</f>
        <v>2</v>
      </c>
      <c r="CB98" s="93">
        <f>++INDEX(FY2018_ALL_Targets!DW:DW,MATCH('Final Comp Values'!C98,FY2018_ALL_Targets!B:B,0))</f>
        <v>2</v>
      </c>
      <c r="CC98" s="533">
        <f>++INDEX(FY2018_ALL_Targets!DX:DX,MATCH('Final Comp Values'!$C98,FY2018_ALL_Targets!$B:$B,0))</f>
        <v>0</v>
      </c>
      <c r="CD98" s="437">
        <f t="shared" si="66"/>
        <v>0</v>
      </c>
      <c r="CE98" s="437">
        <f t="shared" si="67"/>
        <v>0.5</v>
      </c>
      <c r="CF98" s="438">
        <f t="shared" si="68"/>
        <v>0.94</v>
      </c>
      <c r="CG98" s="537">
        <f t="shared" si="69"/>
        <v>112824.30758007705</v>
      </c>
      <c r="CH98" s="437">
        <f t="shared" si="70"/>
        <v>5.23</v>
      </c>
      <c r="CI98" s="438">
        <f t="shared" si="47"/>
        <v>409771.61711375206</v>
      </c>
      <c r="CJ98" s="540">
        <f t="shared" si="71"/>
        <v>1.2240921860779859E-3</v>
      </c>
      <c r="CK98" s="437">
        <f t="shared" si="48"/>
        <v>44830.41</v>
      </c>
      <c r="CL98" s="543">
        <f t="shared" si="49"/>
        <v>0.56999999999999995</v>
      </c>
      <c r="CM98" s="466">
        <f t="shared" si="50"/>
        <v>0</v>
      </c>
      <c r="CN98" s="465">
        <f t="shared" si="51"/>
        <v>521967.74</v>
      </c>
      <c r="CO98" s="466">
        <f t="shared" si="72"/>
        <v>454602.02711375209</v>
      </c>
      <c r="CP98" s="466">
        <f t="shared" si="52"/>
        <v>-0.86999999999999922</v>
      </c>
      <c r="CQ98" s="469">
        <f t="shared" si="53"/>
        <v>-68082.748695652117</v>
      </c>
      <c r="CR98" s="469">
        <f t="shared" si="73"/>
        <v>-67365.7128862479</v>
      </c>
      <c r="CS98" s="467">
        <f t="shared" si="74"/>
        <v>-717.03580940421671</v>
      </c>
      <c r="CT98" s="468">
        <f t="shared" si="54"/>
        <v>0.21615187862007917</v>
      </c>
    </row>
    <row r="99" spans="1:98"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+INDEX('For AA'!AD:AD,MATCH(A99,'For AA'!A:A,0))</f>
        <v>37985.388832274351</v>
      </c>
      <c r="AN99" s="434">
        <f t="shared" si="55"/>
        <v>386389.24731182796</v>
      </c>
      <c r="AO99" s="435">
        <f t="shared" si="56"/>
        <v>102632.19354838711</v>
      </c>
      <c r="AP99" s="436">
        <f t="shared" si="57"/>
        <v>190602.63440860217</v>
      </c>
      <c r="AQ99" s="437">
        <f t="shared" si="40"/>
        <v>5.05</v>
      </c>
      <c r="AR99" s="438">
        <f t="shared" si="41"/>
        <v>1.34</v>
      </c>
      <c r="AS99" s="438">
        <f t="shared" si="42"/>
        <v>2.4900000000000002</v>
      </c>
      <c r="AT99" s="443">
        <f t="shared" si="58"/>
        <v>8.879999999999999</v>
      </c>
      <c r="AU99" s="437">
        <f t="shared" si="59"/>
        <v>4.7</v>
      </c>
      <c r="AV99" s="438">
        <f t="shared" si="60"/>
        <v>1.25</v>
      </c>
      <c r="AW99" s="438">
        <f t="shared" si="61"/>
        <v>2.3199999999999998</v>
      </c>
      <c r="AX99" s="444">
        <f t="shared" si="62"/>
        <v>8.27</v>
      </c>
      <c r="AY99" s="441">
        <f t="shared" si="63"/>
        <v>4.7</v>
      </c>
      <c r="AZ99" s="70">
        <f t="shared" si="64"/>
        <v>4</v>
      </c>
      <c r="BA99" s="438">
        <f t="shared" si="43"/>
        <v>0.31</v>
      </c>
      <c r="BB99" s="442">
        <f t="shared" si="44"/>
        <v>0.57999999999999996</v>
      </c>
      <c r="BC99" s="563">
        <v>1</v>
      </c>
      <c r="BD99" s="563">
        <v>1</v>
      </c>
      <c r="BE99" s="570">
        <v>0</v>
      </c>
      <c r="BF99" s="571">
        <v>0.31</v>
      </c>
      <c r="BG99" s="572">
        <v>0.57999999999999996</v>
      </c>
      <c r="BH99" s="573">
        <v>68041.163473483408</v>
      </c>
      <c r="BI99" s="571">
        <v>7.37</v>
      </c>
      <c r="BJ99" s="572">
        <v>563441.99415682338</v>
      </c>
      <c r="BK99" s="574">
        <v>1.6819898963915982E-3</v>
      </c>
      <c r="BL99" s="571">
        <v>60127.08</v>
      </c>
      <c r="BM99" s="594">
        <v>0.79</v>
      </c>
      <c r="BN99" s="441">
        <f t="shared" si="65"/>
        <v>4.7</v>
      </c>
      <c r="BO99" s="70">
        <v>4</v>
      </c>
      <c r="BP99" s="438">
        <f t="shared" si="45"/>
        <v>0.31</v>
      </c>
      <c r="BQ99" s="442">
        <f t="shared" si="46"/>
        <v>0.57999999999999996</v>
      </c>
      <c r="BR99" s="438">
        <f>+INDEX('For AA'!AE:AE,MATCH(A99,'For AA'!A:A,0))</f>
        <v>4.72</v>
      </c>
      <c r="BS99" s="70">
        <v>4</v>
      </c>
      <c r="BT99" s="438">
        <f>+ROUND(INDEX('For AA'!AF:AF,MATCH(A99,'For AA'!A:A,0))/BS99,$BP$2)</f>
        <v>0.32</v>
      </c>
      <c r="BU99" s="442">
        <f>+ROUND(INDEX('For AA'!AG:AG,MATCH(A99,'For AA'!A:A,0))/BS99,$BP$2)</f>
        <v>0.57999999999999996</v>
      </c>
      <c r="BV99" s="438">
        <f>++INDEX('For AA'!AE:AE,MATCH(A99,'For AA'!A:A,0))</f>
        <v>4.72</v>
      </c>
      <c r="BW99" s="70">
        <v>4</v>
      </c>
      <c r="BX99" s="438">
        <f>++ROUND(INDEX('For AA'!AF:AF,MATCH(A99,'For AA'!A:A,0))/BS99,$BP$2)</f>
        <v>0.32</v>
      </c>
      <c r="BY99" s="442">
        <f>++ROUND(INDEX('For AA'!AG:AG,MATCH(A99,'For AA'!A:A,0))/BS99,$BP$2)</f>
        <v>0.57999999999999996</v>
      </c>
      <c r="BZ99" s="93">
        <f>++INDEX(FY2018_ALL_Targets!DY:DY,MATCH('Final Comp Values'!C99,FY2018_ALL_Targets!B:B,0))</f>
        <v>0</v>
      </c>
      <c r="CA99" s="93">
        <f>+INDEX(FY2018_ALL_Targets!DV:DV,MATCH('Final Comp Values'!C99,FY2018_ALL_Targets!B:B,0))</f>
        <v>1</v>
      </c>
      <c r="CB99" s="93">
        <f>++INDEX(FY2018_ALL_Targets!DW:DW,MATCH('Final Comp Values'!C99,FY2018_ALL_Targets!B:B,0))</f>
        <v>1</v>
      </c>
      <c r="CC99" s="533">
        <f>++INDEX(FY2018_ALL_Targets!DX:DX,MATCH('Final Comp Values'!$C99,FY2018_ALL_Targets!$B:$B,0))</f>
        <v>0</v>
      </c>
      <c r="CD99" s="437">
        <f t="shared" si="66"/>
        <v>0</v>
      </c>
      <c r="CE99" s="437">
        <f t="shared" si="67"/>
        <v>0.31</v>
      </c>
      <c r="CF99" s="438">
        <f t="shared" si="68"/>
        <v>0.57999999999999996</v>
      </c>
      <c r="CG99" s="537">
        <f t="shared" si="69"/>
        <v>68041.163473483408</v>
      </c>
      <c r="CH99" s="437">
        <f t="shared" si="70"/>
        <v>7.3800000000000008</v>
      </c>
      <c r="CI99" s="438">
        <f t="shared" si="47"/>
        <v>564206.50161158165</v>
      </c>
      <c r="CJ99" s="540">
        <f t="shared" si="71"/>
        <v>1.6854285194804323E-3</v>
      </c>
      <c r="CK99" s="437">
        <f t="shared" si="48"/>
        <v>61726.12</v>
      </c>
      <c r="CL99" s="543">
        <f t="shared" si="49"/>
        <v>0.81</v>
      </c>
      <c r="CM99" s="466">
        <f t="shared" si="50"/>
        <v>1.0000000000001008E-2</v>
      </c>
      <c r="CN99" s="465">
        <f t="shared" si="51"/>
        <v>632050.39</v>
      </c>
      <c r="CO99" s="466">
        <f t="shared" si="72"/>
        <v>625932.62161158165</v>
      </c>
      <c r="CP99" s="466">
        <f t="shared" si="52"/>
        <v>-7.9999999999998295E-2</v>
      </c>
      <c r="CQ99" s="469">
        <f t="shared" si="53"/>
        <v>-6114.1512938330025</v>
      </c>
      <c r="CR99" s="469">
        <f t="shared" si="73"/>
        <v>-6117.7683884183643</v>
      </c>
      <c r="CS99" s="467">
        <f t="shared" si="74"/>
        <v>3.6170945853618832</v>
      </c>
      <c r="CT99" s="468">
        <f t="shared" si="54"/>
        <v>0.10765148562519423</v>
      </c>
    </row>
    <row r="100" spans="1:98"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+INDEX('For AA'!AD:AD,MATCH(A100,'For AA'!A:A,0))</f>
        <v>38894.179775798271</v>
      </c>
      <c r="AN100" s="434">
        <f t="shared" si="55"/>
        <v>365780.64516129036</v>
      </c>
      <c r="AO100" s="435">
        <f t="shared" si="56"/>
        <v>97158.37634408602</v>
      </c>
      <c r="AP100" s="436">
        <f t="shared" si="57"/>
        <v>180436.98924731184</v>
      </c>
      <c r="AQ100" s="437">
        <f t="shared" si="40"/>
        <v>4.67</v>
      </c>
      <c r="AR100" s="438">
        <f t="shared" si="41"/>
        <v>1.24</v>
      </c>
      <c r="AS100" s="438">
        <f t="shared" si="42"/>
        <v>2.2999999999999998</v>
      </c>
      <c r="AT100" s="443">
        <f t="shared" si="58"/>
        <v>8.2100000000000009</v>
      </c>
      <c r="AU100" s="437">
        <f t="shared" si="59"/>
        <v>4.34</v>
      </c>
      <c r="AV100" s="438">
        <f t="shared" si="60"/>
        <v>1.1499999999999999</v>
      </c>
      <c r="AW100" s="438">
        <f t="shared" si="61"/>
        <v>2.14</v>
      </c>
      <c r="AX100" s="444">
        <f t="shared" si="62"/>
        <v>7.6300000000000008</v>
      </c>
      <c r="AY100" s="441">
        <f t="shared" si="63"/>
        <v>4.34</v>
      </c>
      <c r="AZ100" s="70">
        <f t="shared" si="64"/>
        <v>4</v>
      </c>
      <c r="BA100" s="438">
        <f t="shared" si="43"/>
        <v>0.28999999999999998</v>
      </c>
      <c r="BB100" s="442">
        <f t="shared" si="44"/>
        <v>0.54</v>
      </c>
      <c r="BC100" s="563">
        <v>1</v>
      </c>
      <c r="BD100" s="563">
        <v>1</v>
      </c>
      <c r="BE100" s="570">
        <v>0</v>
      </c>
      <c r="BF100" s="571">
        <v>0.28999999999999998</v>
      </c>
      <c r="BG100" s="572">
        <v>0.54</v>
      </c>
      <c r="BH100" s="573">
        <v>65030.677285738857</v>
      </c>
      <c r="BI100" s="571">
        <v>6.83</v>
      </c>
      <c r="BJ100" s="572">
        <v>535131.95886939322</v>
      </c>
      <c r="BK100" s="574">
        <v>1.5974786355807936E-3</v>
      </c>
      <c r="BL100" s="571">
        <v>57106.01</v>
      </c>
      <c r="BM100" s="594">
        <v>0.73</v>
      </c>
      <c r="BN100" s="441">
        <f t="shared" si="65"/>
        <v>4.34</v>
      </c>
      <c r="BO100" s="70">
        <v>4</v>
      </c>
      <c r="BP100" s="438">
        <f t="shared" si="45"/>
        <v>0.28999999999999998</v>
      </c>
      <c r="BQ100" s="442">
        <f t="shared" si="46"/>
        <v>0.54</v>
      </c>
      <c r="BR100" s="438">
        <f>+INDEX('For AA'!AE:AE,MATCH(A100,'For AA'!A:A,0))</f>
        <v>4.3600000000000003</v>
      </c>
      <c r="BS100" s="70">
        <v>4</v>
      </c>
      <c r="BT100" s="438">
        <f>+ROUND(INDEX('For AA'!AF:AF,MATCH(A100,'For AA'!A:A,0))/BS100,$BP$2)</f>
        <v>0.28999999999999998</v>
      </c>
      <c r="BU100" s="442">
        <f>+ROUND(INDEX('For AA'!AG:AG,MATCH(A100,'For AA'!A:A,0))/BS100,$BP$2)</f>
        <v>0.54</v>
      </c>
      <c r="BV100" s="438">
        <f>++INDEX('For AA'!AE:AE,MATCH(A100,'For AA'!A:A,0))</f>
        <v>4.3600000000000003</v>
      </c>
      <c r="BW100" s="70">
        <v>4</v>
      </c>
      <c r="BX100" s="438">
        <f>++ROUND(INDEX('For AA'!AF:AF,MATCH(A100,'For AA'!A:A,0))/BS100,$BP$2)</f>
        <v>0.28999999999999998</v>
      </c>
      <c r="BY100" s="442">
        <f>++ROUND(INDEX('For AA'!AG:AG,MATCH(A100,'For AA'!A:A,0))/BS100,$BP$2)</f>
        <v>0.54</v>
      </c>
      <c r="BZ100" s="93">
        <f>++INDEX(FY2018_ALL_Targets!DY:DY,MATCH('Final Comp Values'!C100,FY2018_ALL_Targets!B:B,0))</f>
        <v>0</v>
      </c>
      <c r="CA100" s="93">
        <f>+INDEX(FY2018_ALL_Targets!DV:DV,MATCH('Final Comp Values'!C100,FY2018_ALL_Targets!B:B,0))</f>
        <v>0</v>
      </c>
      <c r="CB100" s="93">
        <f>++INDEX(FY2018_ALL_Targets!DW:DW,MATCH('Final Comp Values'!C100,FY2018_ALL_Targets!B:B,0))</f>
        <v>0</v>
      </c>
      <c r="CC100" s="533">
        <f>++INDEX(FY2018_ALL_Targets!DX:DX,MATCH('Final Comp Values'!$C100,FY2018_ALL_Targets!$B:$B,0))</f>
        <v>0</v>
      </c>
      <c r="CD100" s="437">
        <f t="shared" si="66"/>
        <v>0</v>
      </c>
      <c r="CE100" s="437">
        <f t="shared" si="67"/>
        <v>0</v>
      </c>
      <c r="CF100" s="438">
        <f t="shared" si="68"/>
        <v>0</v>
      </c>
      <c r="CG100" s="537">
        <f t="shared" si="69"/>
        <v>0</v>
      </c>
      <c r="CH100" s="437">
        <f t="shared" si="70"/>
        <v>7.6300000000000008</v>
      </c>
      <c r="CI100" s="438">
        <f t="shared" si="47"/>
        <v>597812.1297472138</v>
      </c>
      <c r="CJ100" s="540">
        <f t="shared" si="71"/>
        <v>1.7858170898231419E-3</v>
      </c>
      <c r="CK100" s="437">
        <f t="shared" si="48"/>
        <v>65402.69</v>
      </c>
      <c r="CL100" s="543">
        <f t="shared" si="49"/>
        <v>0.83</v>
      </c>
      <c r="CM100" s="466">
        <f t="shared" si="50"/>
        <v>-2.9999999999999361E-2</v>
      </c>
      <c r="CN100" s="465">
        <f t="shared" si="51"/>
        <v>598339.68999999994</v>
      </c>
      <c r="CO100" s="466">
        <f t="shared" si="72"/>
        <v>663214.81974721374</v>
      </c>
      <c r="CP100" s="466">
        <f t="shared" si="52"/>
        <v>0.83000000000000007</v>
      </c>
      <c r="CQ100" s="469">
        <f t="shared" si="53"/>
        <v>65088.065884665783</v>
      </c>
      <c r="CR100" s="469">
        <f t="shared" si="73"/>
        <v>64875.129747213796</v>
      </c>
      <c r="CS100" s="467">
        <f t="shared" si="74"/>
        <v>212.93613745198672</v>
      </c>
      <c r="CT100" s="468">
        <f t="shared" si="54"/>
        <v>0</v>
      </c>
    </row>
    <row r="101" spans="1:98"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+INDEX('For AA'!AD:AD,MATCH(A101,'For AA'!A:A,0))</f>
        <v>37985.388832274351</v>
      </c>
      <c r="AN101" s="434">
        <f t="shared" si="55"/>
        <v>558086.02150537632</v>
      </c>
      <c r="AO101" s="435">
        <f t="shared" si="56"/>
        <v>148237.98924731184</v>
      </c>
      <c r="AP101" s="436">
        <f t="shared" si="57"/>
        <v>275299.12903225806</v>
      </c>
      <c r="AQ101" s="437">
        <f t="shared" si="40"/>
        <v>7.3</v>
      </c>
      <c r="AR101" s="438">
        <f t="shared" si="41"/>
        <v>1.94</v>
      </c>
      <c r="AS101" s="438">
        <f t="shared" si="42"/>
        <v>3.6</v>
      </c>
      <c r="AT101" s="443">
        <f t="shared" si="58"/>
        <v>12.84</v>
      </c>
      <c r="AU101" s="437">
        <f t="shared" si="59"/>
        <v>6.79</v>
      </c>
      <c r="AV101" s="438">
        <f t="shared" si="60"/>
        <v>1.8</v>
      </c>
      <c r="AW101" s="438">
        <f t="shared" si="61"/>
        <v>3.35</v>
      </c>
      <c r="AX101" s="444">
        <f t="shared" si="62"/>
        <v>11.94</v>
      </c>
      <c r="AY101" s="441">
        <f t="shared" si="63"/>
        <v>6.79</v>
      </c>
      <c r="AZ101" s="70">
        <f t="shared" si="64"/>
        <v>4</v>
      </c>
      <c r="BA101" s="438">
        <f t="shared" si="43"/>
        <v>0.45</v>
      </c>
      <c r="BB101" s="442">
        <f t="shared" si="44"/>
        <v>0.84</v>
      </c>
      <c r="BC101" s="563">
        <v>0</v>
      </c>
      <c r="BD101" s="563">
        <v>0</v>
      </c>
      <c r="BE101" s="570">
        <v>0</v>
      </c>
      <c r="BF101" s="571">
        <v>0</v>
      </c>
      <c r="BG101" s="572">
        <v>0</v>
      </c>
      <c r="BH101" s="573">
        <v>0</v>
      </c>
      <c r="BI101" s="571">
        <v>11.95</v>
      </c>
      <c r="BJ101" s="572">
        <v>913586.40843609755</v>
      </c>
      <c r="BK101" s="574">
        <v>2.7272427763744365E-3</v>
      </c>
      <c r="BL101" s="571">
        <v>97492.35</v>
      </c>
      <c r="BM101" s="594">
        <v>1.28</v>
      </c>
      <c r="BN101" s="441">
        <f t="shared" si="65"/>
        <v>6.79</v>
      </c>
      <c r="BO101" s="70">
        <v>4</v>
      </c>
      <c r="BP101" s="438">
        <f t="shared" si="45"/>
        <v>0.45</v>
      </c>
      <c r="BQ101" s="442">
        <f t="shared" si="46"/>
        <v>0.84</v>
      </c>
      <c r="BR101" s="438">
        <f>+INDEX('For AA'!AE:AE,MATCH(A101,'For AA'!A:A,0))</f>
        <v>6.82</v>
      </c>
      <c r="BS101" s="70">
        <v>4</v>
      </c>
      <c r="BT101" s="438">
        <f>+ROUND(INDEX('For AA'!AF:AF,MATCH(A101,'For AA'!A:A,0))/BS101,$BP$2)</f>
        <v>0.45</v>
      </c>
      <c r="BU101" s="442">
        <f>+ROUND(INDEX('For AA'!AG:AG,MATCH(A101,'For AA'!A:A,0))/BS101,$BP$2)</f>
        <v>0.84</v>
      </c>
      <c r="BV101" s="438">
        <f>++INDEX('For AA'!AE:AE,MATCH(A101,'For AA'!A:A,0))</f>
        <v>6.82</v>
      </c>
      <c r="BW101" s="70">
        <v>4</v>
      </c>
      <c r="BX101" s="438">
        <f>++ROUND(INDEX('For AA'!AF:AF,MATCH(A101,'For AA'!A:A,0))/BS101,$BP$2)</f>
        <v>0.45</v>
      </c>
      <c r="BY101" s="442">
        <f>++ROUND(INDEX('For AA'!AG:AG,MATCH(A101,'For AA'!A:A,0))/BS101,$BP$2)</f>
        <v>0.84</v>
      </c>
      <c r="BZ101" s="93">
        <f>++INDEX(FY2018_ALL_Targets!DY:DY,MATCH('Final Comp Values'!C101,FY2018_ALL_Targets!B:B,0))</f>
        <v>0</v>
      </c>
      <c r="CA101" s="93">
        <f>+INDEX(FY2018_ALL_Targets!DV:DV,MATCH('Final Comp Values'!C101,FY2018_ALL_Targets!B:B,0))</f>
        <v>0</v>
      </c>
      <c r="CB101" s="93">
        <f>++INDEX(FY2018_ALL_Targets!DW:DW,MATCH('Final Comp Values'!C101,FY2018_ALL_Targets!B:B,0))</f>
        <v>0</v>
      </c>
      <c r="CC101" s="533">
        <f>++INDEX(FY2018_ALL_Targets!DX:DX,MATCH('Final Comp Values'!$C101,FY2018_ALL_Targets!$B:$B,0))</f>
        <v>0</v>
      </c>
      <c r="CD101" s="437">
        <f t="shared" si="66"/>
        <v>0</v>
      </c>
      <c r="CE101" s="437">
        <f t="shared" si="67"/>
        <v>0</v>
      </c>
      <c r="CF101" s="438">
        <f t="shared" si="68"/>
        <v>0</v>
      </c>
      <c r="CG101" s="537">
        <f t="shared" si="69"/>
        <v>0</v>
      </c>
      <c r="CH101" s="437">
        <f t="shared" si="70"/>
        <v>11.94</v>
      </c>
      <c r="CI101" s="438">
        <f t="shared" si="47"/>
        <v>912821.90098133928</v>
      </c>
      <c r="CJ101" s="540">
        <f t="shared" si="71"/>
        <v>2.7268315071268777E-3</v>
      </c>
      <c r="CK101" s="437">
        <f t="shared" si="48"/>
        <v>99865.83</v>
      </c>
      <c r="CL101" s="543">
        <f t="shared" si="49"/>
        <v>1.31</v>
      </c>
      <c r="CM101" s="466">
        <f t="shared" ref="CM101:CM132" si="75">+CE101+CF101+CH101-AY101-BA101-BB101-BA101-BB101-BA101-BB101-BA101-BB101</f>
        <v>-1.0000000000000564E-2</v>
      </c>
      <c r="CN101" s="465">
        <f t="shared" si="51"/>
        <v>912909.52</v>
      </c>
      <c r="CO101" s="466">
        <f t="shared" si="72"/>
        <v>1012687.7309813392</v>
      </c>
      <c r="CP101" s="466">
        <f t="shared" si="52"/>
        <v>1.3100000000000005</v>
      </c>
      <c r="CQ101" s="469">
        <f t="shared" si="53"/>
        <v>100160.08971524292</v>
      </c>
      <c r="CR101" s="469">
        <f t="shared" si="73"/>
        <v>99778.210981339216</v>
      </c>
      <c r="CS101" s="467">
        <f t="shared" si="74"/>
        <v>381.87873390370805</v>
      </c>
      <c r="CT101" s="468">
        <f t="shared" si="54"/>
        <v>0</v>
      </c>
    </row>
    <row r="102" spans="1:98"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+INDEX('For AA'!AD:AD,MATCH(A102,'For AA'!A:A,0))</f>
        <v>37985.388832274351</v>
      </c>
      <c r="AN102" s="434">
        <f t="shared" si="55"/>
        <v>460309.67741935485</v>
      </c>
      <c r="AO102" s="435">
        <f t="shared" si="56"/>
        <v>122266.95698924732</v>
      </c>
      <c r="AP102" s="436">
        <f t="shared" si="57"/>
        <v>227067.20430107528</v>
      </c>
      <c r="AQ102" s="437">
        <f t="shared" si="40"/>
        <v>6.02</v>
      </c>
      <c r="AR102" s="438">
        <f t="shared" si="41"/>
        <v>1.6</v>
      </c>
      <c r="AS102" s="438">
        <f t="shared" si="42"/>
        <v>2.97</v>
      </c>
      <c r="AT102" s="443">
        <f t="shared" si="58"/>
        <v>10.59</v>
      </c>
      <c r="AU102" s="437">
        <f t="shared" si="59"/>
        <v>5.6</v>
      </c>
      <c r="AV102" s="438">
        <f t="shared" si="60"/>
        <v>1.49</v>
      </c>
      <c r="AW102" s="438">
        <f t="shared" si="61"/>
        <v>2.76</v>
      </c>
      <c r="AX102" s="444">
        <f t="shared" si="62"/>
        <v>9.85</v>
      </c>
      <c r="AY102" s="441">
        <f t="shared" si="63"/>
        <v>5.6</v>
      </c>
      <c r="AZ102" s="70">
        <f t="shared" si="64"/>
        <v>4</v>
      </c>
      <c r="BA102" s="438">
        <f t="shared" si="43"/>
        <v>0.37</v>
      </c>
      <c r="BB102" s="442">
        <f t="shared" si="44"/>
        <v>0.69</v>
      </c>
      <c r="BC102" s="563">
        <v>0</v>
      </c>
      <c r="BD102" s="563">
        <v>0</v>
      </c>
      <c r="BE102" s="570">
        <v>0</v>
      </c>
      <c r="BF102" s="571">
        <v>0</v>
      </c>
      <c r="BG102" s="572">
        <v>0</v>
      </c>
      <c r="BH102" s="573">
        <v>0</v>
      </c>
      <c r="BI102" s="571">
        <v>9.84</v>
      </c>
      <c r="BJ102" s="572">
        <v>752275.33548210876</v>
      </c>
      <c r="BK102" s="574">
        <v>2.2456961438932599E-3</v>
      </c>
      <c r="BL102" s="571">
        <v>80278.22</v>
      </c>
      <c r="BM102" s="594">
        <v>1.05</v>
      </c>
      <c r="BN102" s="441">
        <f t="shared" si="65"/>
        <v>5.6</v>
      </c>
      <c r="BO102" s="70">
        <v>4</v>
      </c>
      <c r="BP102" s="438">
        <f t="shared" si="45"/>
        <v>0.37</v>
      </c>
      <c r="BQ102" s="442">
        <f t="shared" si="46"/>
        <v>0.69</v>
      </c>
      <c r="BR102" s="438">
        <f>+INDEX('For AA'!AE:AE,MATCH(A102,'For AA'!A:A,0))</f>
        <v>5.62</v>
      </c>
      <c r="BS102" s="70">
        <v>4</v>
      </c>
      <c r="BT102" s="438">
        <f>+ROUND(INDEX('For AA'!AF:AF,MATCH(A102,'For AA'!A:A,0))/BS102,$BP$2)</f>
        <v>0.38</v>
      </c>
      <c r="BU102" s="442">
        <f>+ROUND(INDEX('For AA'!AG:AG,MATCH(A102,'For AA'!A:A,0))/BS102,$BP$2)</f>
        <v>0.7</v>
      </c>
      <c r="BV102" s="438">
        <f>++INDEX('For AA'!AE:AE,MATCH(A102,'For AA'!A:A,0))</f>
        <v>5.62</v>
      </c>
      <c r="BW102" s="70">
        <v>4</v>
      </c>
      <c r="BX102" s="438">
        <f>++ROUND(INDEX('For AA'!AF:AF,MATCH(A102,'For AA'!A:A,0))/BS102,$BP$2)</f>
        <v>0.38</v>
      </c>
      <c r="BY102" s="442">
        <f>++ROUND(INDEX('For AA'!AG:AG,MATCH(A102,'For AA'!A:A,0))/BS102,$BP$2)</f>
        <v>0.7</v>
      </c>
      <c r="BZ102" s="93">
        <f>++INDEX(FY2018_ALL_Targets!DY:DY,MATCH('Final Comp Values'!C102,FY2018_ALL_Targets!B:B,0))</f>
        <v>0</v>
      </c>
      <c r="CA102" s="93">
        <f>+INDEX(FY2018_ALL_Targets!DV:DV,MATCH('Final Comp Values'!C102,FY2018_ALL_Targets!B:B,0))</f>
        <v>1</v>
      </c>
      <c r="CB102" s="93">
        <f>++INDEX(FY2018_ALL_Targets!DW:DW,MATCH('Final Comp Values'!C102,FY2018_ALL_Targets!B:B,0))</f>
        <v>1</v>
      </c>
      <c r="CC102" s="533">
        <f>++INDEX(FY2018_ALL_Targets!DX:DX,MATCH('Final Comp Values'!$C102,FY2018_ALL_Targets!$B:$B,0))</f>
        <v>0</v>
      </c>
      <c r="CD102" s="437">
        <f t="shared" si="66"/>
        <v>0</v>
      </c>
      <c r="CE102" s="437">
        <f t="shared" si="67"/>
        <v>0.37</v>
      </c>
      <c r="CF102" s="438">
        <f t="shared" si="68"/>
        <v>0.69</v>
      </c>
      <c r="CG102" s="537">
        <f t="shared" si="69"/>
        <v>81037.790204373508</v>
      </c>
      <c r="CH102" s="437">
        <f t="shared" si="70"/>
        <v>8.7899999999999991</v>
      </c>
      <c r="CI102" s="438">
        <f t="shared" si="47"/>
        <v>672002.0527324935</v>
      </c>
      <c r="CJ102" s="540">
        <f t="shared" si="71"/>
        <v>2.0074412853974249E-3</v>
      </c>
      <c r="CK102" s="437">
        <f t="shared" si="48"/>
        <v>73519.320000000007</v>
      </c>
      <c r="CL102" s="543">
        <f t="shared" si="49"/>
        <v>0.96</v>
      </c>
      <c r="CM102" s="466">
        <f t="shared" si="75"/>
        <v>9.9999999999998979E-3</v>
      </c>
      <c r="CN102" s="465">
        <f t="shared" si="51"/>
        <v>752968.77</v>
      </c>
      <c r="CO102" s="466">
        <f t="shared" si="72"/>
        <v>745521.37273249356</v>
      </c>
      <c r="CP102" s="466">
        <f t="shared" si="52"/>
        <v>-9.9999999999999645E-2</v>
      </c>
      <c r="CQ102" s="469">
        <f t="shared" si="53"/>
        <v>-7644.3529949238309</v>
      </c>
      <c r="CR102" s="469">
        <f t="shared" si="73"/>
        <v>-7447.3972675064579</v>
      </c>
      <c r="CS102" s="467">
        <f t="shared" si="74"/>
        <v>-196.95572741737305</v>
      </c>
      <c r="CT102" s="468">
        <f t="shared" si="54"/>
        <v>0.10762437093423344</v>
      </c>
    </row>
    <row r="103" spans="1:98"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+INDEX('For AA'!AD:AD,MATCH(A103,'For AA'!A:A,0))</f>
        <v>37985.388832274351</v>
      </c>
      <c r="AN103" s="434">
        <f t="shared" si="55"/>
        <v>486913.97849462368</v>
      </c>
      <c r="AO103" s="435">
        <f t="shared" si="56"/>
        <v>129333.52688172043</v>
      </c>
      <c r="AP103" s="436">
        <f t="shared" si="57"/>
        <v>240190.83870967745</v>
      </c>
      <c r="AQ103" s="437">
        <f t="shared" si="40"/>
        <v>6.37</v>
      </c>
      <c r="AR103" s="438">
        <f t="shared" si="41"/>
        <v>1.69</v>
      </c>
      <c r="AS103" s="438">
        <f t="shared" si="42"/>
        <v>3.14</v>
      </c>
      <c r="AT103" s="443">
        <f t="shared" si="58"/>
        <v>11.200000000000001</v>
      </c>
      <c r="AU103" s="437">
        <f t="shared" si="59"/>
        <v>5.92</v>
      </c>
      <c r="AV103" s="438">
        <f t="shared" si="60"/>
        <v>1.57</v>
      </c>
      <c r="AW103" s="438">
        <f t="shared" si="61"/>
        <v>2.92</v>
      </c>
      <c r="AX103" s="444">
        <f t="shared" si="62"/>
        <v>10.41</v>
      </c>
      <c r="AY103" s="441">
        <f t="shared" si="63"/>
        <v>5.92</v>
      </c>
      <c r="AZ103" s="70">
        <f t="shared" si="64"/>
        <v>4</v>
      </c>
      <c r="BA103" s="438">
        <f t="shared" si="43"/>
        <v>0.39</v>
      </c>
      <c r="BB103" s="442">
        <f t="shared" si="44"/>
        <v>0.73</v>
      </c>
      <c r="BC103" s="563">
        <v>1</v>
      </c>
      <c r="BD103" s="563">
        <v>1</v>
      </c>
      <c r="BE103" s="570">
        <v>0</v>
      </c>
      <c r="BF103" s="571">
        <v>0.39</v>
      </c>
      <c r="BG103" s="572">
        <v>0.73</v>
      </c>
      <c r="BH103" s="573">
        <v>85624.834932922953</v>
      </c>
      <c r="BI103" s="571">
        <v>9.2799999999999994</v>
      </c>
      <c r="BJ103" s="572">
        <v>709462.91801564721</v>
      </c>
      <c r="BK103" s="574">
        <v>2.1178922983058381E-3</v>
      </c>
      <c r="BL103" s="571">
        <v>75709.539999999994</v>
      </c>
      <c r="BM103" s="594">
        <v>0.99</v>
      </c>
      <c r="BN103" s="441">
        <f t="shared" si="65"/>
        <v>5.92</v>
      </c>
      <c r="BO103" s="70">
        <v>4</v>
      </c>
      <c r="BP103" s="438">
        <f t="shared" si="45"/>
        <v>0.39</v>
      </c>
      <c r="BQ103" s="442">
        <f t="shared" si="46"/>
        <v>0.73</v>
      </c>
      <c r="BR103" s="438">
        <f>+INDEX('For AA'!AE:AE,MATCH(A103,'For AA'!A:A,0))</f>
        <v>5.95</v>
      </c>
      <c r="BS103" s="70">
        <v>4</v>
      </c>
      <c r="BT103" s="438">
        <f>+ROUND(INDEX('For AA'!AF:AF,MATCH(A103,'For AA'!A:A,0))/BS103,$BP$2)</f>
        <v>0.4</v>
      </c>
      <c r="BU103" s="442">
        <f>+ROUND(INDEX('For AA'!AG:AG,MATCH(A103,'For AA'!A:A,0))/BS103,$BP$2)</f>
        <v>0.74</v>
      </c>
      <c r="BV103" s="438">
        <f>++INDEX('For AA'!AE:AE,MATCH(A103,'For AA'!A:A,0))</f>
        <v>5.95</v>
      </c>
      <c r="BW103" s="70">
        <v>4</v>
      </c>
      <c r="BX103" s="438">
        <f>++ROUND(INDEX('For AA'!AF:AF,MATCH(A103,'For AA'!A:A,0))/BS103,$BP$2)</f>
        <v>0.4</v>
      </c>
      <c r="BY103" s="442">
        <f>++ROUND(INDEX('For AA'!AG:AG,MATCH(A103,'For AA'!A:A,0))/BS103,$BP$2)</f>
        <v>0.74</v>
      </c>
      <c r="BZ103" s="93">
        <f>++INDEX(FY2018_ALL_Targets!DY:DY,MATCH('Final Comp Values'!C103,FY2018_ALL_Targets!B:B,0))</f>
        <v>0</v>
      </c>
      <c r="CA103" s="93">
        <f>+INDEX(FY2018_ALL_Targets!DV:DV,MATCH('Final Comp Values'!C103,FY2018_ALL_Targets!B:B,0))</f>
        <v>1</v>
      </c>
      <c r="CB103" s="93">
        <f>++INDEX(FY2018_ALL_Targets!DW:DW,MATCH('Final Comp Values'!C103,FY2018_ALL_Targets!B:B,0))</f>
        <v>1</v>
      </c>
      <c r="CC103" s="533">
        <f>++INDEX(FY2018_ALL_Targets!DX:DX,MATCH('Final Comp Values'!$C103,FY2018_ALL_Targets!$B:$B,0))</f>
        <v>0</v>
      </c>
      <c r="CD103" s="437">
        <f t="shared" si="66"/>
        <v>0</v>
      </c>
      <c r="CE103" s="437">
        <f t="shared" si="67"/>
        <v>0.39</v>
      </c>
      <c r="CF103" s="438">
        <f t="shared" si="68"/>
        <v>0.73</v>
      </c>
      <c r="CG103" s="537">
        <f t="shared" si="69"/>
        <v>85624.834932922953</v>
      </c>
      <c r="CH103" s="437">
        <f t="shared" si="70"/>
        <v>9.2899999999999991</v>
      </c>
      <c r="CI103" s="438">
        <f t="shared" si="47"/>
        <v>710227.42547040549</v>
      </c>
      <c r="CJ103" s="540">
        <f t="shared" si="71"/>
        <v>2.1216302094814649E-3</v>
      </c>
      <c r="CK103" s="437">
        <f t="shared" si="48"/>
        <v>77701.31</v>
      </c>
      <c r="CL103" s="543">
        <f t="shared" si="49"/>
        <v>1.02</v>
      </c>
      <c r="CM103" s="466">
        <f t="shared" si="75"/>
        <v>1.0000000000000342E-2</v>
      </c>
      <c r="CN103" s="465">
        <f t="shared" si="51"/>
        <v>796487.65999999992</v>
      </c>
      <c r="CO103" s="466">
        <f t="shared" si="72"/>
        <v>787928.73547040555</v>
      </c>
      <c r="CP103" s="466">
        <f t="shared" si="52"/>
        <v>-0.10000000000000142</v>
      </c>
      <c r="CQ103" s="469">
        <f t="shared" si="53"/>
        <v>-7651.178290105775</v>
      </c>
      <c r="CR103" s="469">
        <f t="shared" si="73"/>
        <v>-8558.9245295943692</v>
      </c>
      <c r="CS103" s="467">
        <f t="shared" si="74"/>
        <v>907.74623948859426</v>
      </c>
      <c r="CT103" s="468">
        <f t="shared" si="54"/>
        <v>0.10750302764630774</v>
      </c>
    </row>
    <row r="104" spans="1:98"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+INDEX('For AA'!AD:AD,MATCH(A104,'For AA'!A:A,0))</f>
        <v>38894.179775798271</v>
      </c>
      <c r="AN104" s="434">
        <f t="shared" si="55"/>
        <v>571886.02150537644</v>
      </c>
      <c r="AO104" s="435">
        <f t="shared" si="56"/>
        <v>151903.43010752689</v>
      </c>
      <c r="AP104" s="436">
        <f t="shared" si="57"/>
        <v>282106.36559139786</v>
      </c>
      <c r="AQ104" s="437">
        <f t="shared" si="40"/>
        <v>7.3</v>
      </c>
      <c r="AR104" s="438">
        <f t="shared" si="41"/>
        <v>1.94</v>
      </c>
      <c r="AS104" s="438">
        <f t="shared" si="42"/>
        <v>3.6</v>
      </c>
      <c r="AT104" s="443">
        <f t="shared" si="58"/>
        <v>12.84</v>
      </c>
      <c r="AU104" s="437">
        <f t="shared" si="59"/>
        <v>6.79</v>
      </c>
      <c r="AV104" s="438">
        <f t="shared" si="60"/>
        <v>1.8</v>
      </c>
      <c r="AW104" s="438">
        <f t="shared" si="61"/>
        <v>3.35</v>
      </c>
      <c r="AX104" s="444">
        <f t="shared" si="62"/>
        <v>11.94</v>
      </c>
      <c r="AY104" s="441">
        <f t="shared" si="63"/>
        <v>6.79</v>
      </c>
      <c r="AZ104" s="70">
        <f t="shared" si="64"/>
        <v>4</v>
      </c>
      <c r="BA104" s="438">
        <f t="shared" si="43"/>
        <v>0.45</v>
      </c>
      <c r="BB104" s="442">
        <f t="shared" si="44"/>
        <v>0.84</v>
      </c>
      <c r="BC104" s="563">
        <v>1</v>
      </c>
      <c r="BD104" s="563">
        <v>1</v>
      </c>
      <c r="BE104" s="570">
        <v>0</v>
      </c>
      <c r="BF104" s="571">
        <v>0.45</v>
      </c>
      <c r="BG104" s="572">
        <v>0.84</v>
      </c>
      <c r="BH104" s="573">
        <v>101071.77554048569</v>
      </c>
      <c r="BI104" s="571">
        <v>10.66</v>
      </c>
      <c r="BJ104" s="572">
        <v>835213.2769469592</v>
      </c>
      <c r="BK104" s="574">
        <v>2.4932829070704625E-3</v>
      </c>
      <c r="BL104" s="571">
        <v>89128.85</v>
      </c>
      <c r="BM104" s="594">
        <v>1.1399999999999999</v>
      </c>
      <c r="BN104" s="441">
        <f t="shared" si="65"/>
        <v>6.79</v>
      </c>
      <c r="BO104" s="70">
        <v>4</v>
      </c>
      <c r="BP104" s="438">
        <f t="shared" si="45"/>
        <v>0.45</v>
      </c>
      <c r="BQ104" s="442">
        <f t="shared" si="46"/>
        <v>0.84</v>
      </c>
      <c r="BR104" s="438">
        <f>+INDEX('For AA'!AE:AE,MATCH(A104,'For AA'!A:A,0))</f>
        <v>6.82</v>
      </c>
      <c r="BS104" s="70">
        <v>4</v>
      </c>
      <c r="BT104" s="438">
        <f>+ROUND(INDEX('For AA'!AF:AF,MATCH(A104,'For AA'!A:A,0))/BS104,$BP$2)</f>
        <v>0.46</v>
      </c>
      <c r="BU104" s="442">
        <f>+ROUND(INDEX('For AA'!AG:AG,MATCH(A104,'For AA'!A:A,0))/BS104,$BP$2)</f>
        <v>0.84</v>
      </c>
      <c r="BV104" s="438">
        <f>++INDEX('For AA'!AE:AE,MATCH(A104,'For AA'!A:A,0))</f>
        <v>6.82</v>
      </c>
      <c r="BW104" s="70">
        <v>4</v>
      </c>
      <c r="BX104" s="438">
        <f>++ROUND(INDEX('For AA'!AF:AF,MATCH(A104,'For AA'!A:A,0))/BS104,$BP$2)</f>
        <v>0.46</v>
      </c>
      <c r="BY104" s="442">
        <f>++ROUND(INDEX('For AA'!AG:AG,MATCH(A104,'For AA'!A:A,0))/BS104,$BP$2)</f>
        <v>0.84</v>
      </c>
      <c r="BZ104" s="93">
        <f>++INDEX(FY2018_ALL_Targets!DY:DY,MATCH('Final Comp Values'!C104,FY2018_ALL_Targets!B:B,0))</f>
        <v>0</v>
      </c>
      <c r="CA104" s="93">
        <f>+INDEX(FY2018_ALL_Targets!DV:DV,MATCH('Final Comp Values'!C104,FY2018_ALL_Targets!B:B,0))</f>
        <v>1</v>
      </c>
      <c r="CB104" s="93">
        <f>++INDEX(FY2018_ALL_Targets!DW:DW,MATCH('Final Comp Values'!C104,FY2018_ALL_Targets!B:B,0))</f>
        <v>1</v>
      </c>
      <c r="CC104" s="533">
        <f>++INDEX(FY2018_ALL_Targets!DX:DX,MATCH('Final Comp Values'!$C104,FY2018_ALL_Targets!$B:$B,0))</f>
        <v>0</v>
      </c>
      <c r="CD104" s="437">
        <f t="shared" si="66"/>
        <v>0</v>
      </c>
      <c r="CE104" s="437">
        <f t="shared" si="67"/>
        <v>0.45</v>
      </c>
      <c r="CF104" s="438">
        <f t="shared" si="68"/>
        <v>0.84</v>
      </c>
      <c r="CG104" s="537">
        <f t="shared" si="69"/>
        <v>101071.77554048569</v>
      </c>
      <c r="CH104" s="437">
        <f t="shared" si="70"/>
        <v>10.65</v>
      </c>
      <c r="CI104" s="438">
        <f t="shared" si="47"/>
        <v>834429.77481098648</v>
      </c>
      <c r="CJ104" s="540">
        <f t="shared" si="71"/>
        <v>2.4926542603691299E-3</v>
      </c>
      <c r="CK104" s="437">
        <f t="shared" si="48"/>
        <v>91289.47</v>
      </c>
      <c r="CL104" s="543">
        <f t="shared" si="49"/>
        <v>1.17</v>
      </c>
      <c r="CM104" s="466">
        <f t="shared" si="75"/>
        <v>-9.9999999999987876E-3</v>
      </c>
      <c r="CN104" s="465">
        <f t="shared" si="51"/>
        <v>935483.10999999987</v>
      </c>
      <c r="CO104" s="466">
        <f t="shared" si="72"/>
        <v>925719.24481098645</v>
      </c>
      <c r="CP104" s="466">
        <f t="shared" si="52"/>
        <v>-0.11999999999999922</v>
      </c>
      <c r="CQ104" s="469">
        <f t="shared" si="53"/>
        <v>-9401.8403015074746</v>
      </c>
      <c r="CR104" s="469">
        <f t="shared" si="73"/>
        <v>-9763.8651890134206</v>
      </c>
      <c r="CS104" s="467">
        <f t="shared" si="74"/>
        <v>362.02488750594603</v>
      </c>
      <c r="CT104" s="468">
        <f t="shared" si="54"/>
        <v>0.10804233070598752</v>
      </c>
    </row>
    <row r="105" spans="1:98"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+INDEX('For AA'!AD:AD,MATCH(A105,'For AA'!A:A,0))</f>
        <v>37985.388832274351</v>
      </c>
      <c r="AN105" s="434">
        <f t="shared" si="55"/>
        <v>546197.84946236562</v>
      </c>
      <c r="AO105" s="435">
        <f t="shared" si="56"/>
        <v>145080.29032258067</v>
      </c>
      <c r="AP105" s="436">
        <f t="shared" si="57"/>
        <v>269434.82795698929</v>
      </c>
      <c r="AQ105" s="437">
        <f t="shared" si="40"/>
        <v>7.14</v>
      </c>
      <c r="AR105" s="438">
        <f t="shared" si="41"/>
        <v>1.9</v>
      </c>
      <c r="AS105" s="438">
        <f t="shared" si="42"/>
        <v>3.52</v>
      </c>
      <c r="AT105" s="443">
        <f t="shared" si="58"/>
        <v>12.559999999999999</v>
      </c>
      <c r="AU105" s="437">
        <f t="shared" si="59"/>
        <v>6.64</v>
      </c>
      <c r="AV105" s="438">
        <f t="shared" si="60"/>
        <v>1.76</v>
      </c>
      <c r="AW105" s="438">
        <f t="shared" si="61"/>
        <v>3.28</v>
      </c>
      <c r="AX105" s="444">
        <f t="shared" si="62"/>
        <v>11.68</v>
      </c>
      <c r="AY105" s="441">
        <f t="shared" si="63"/>
        <v>6.64</v>
      </c>
      <c r="AZ105" s="70">
        <f t="shared" si="64"/>
        <v>4</v>
      </c>
      <c r="BA105" s="438">
        <f t="shared" si="43"/>
        <v>0.44</v>
      </c>
      <c r="BB105" s="442">
        <f t="shared" si="44"/>
        <v>0.82</v>
      </c>
      <c r="BC105" s="563">
        <v>0</v>
      </c>
      <c r="BD105" s="563">
        <v>0</v>
      </c>
      <c r="BE105" s="570">
        <v>0</v>
      </c>
      <c r="BF105" s="571">
        <v>0</v>
      </c>
      <c r="BG105" s="572">
        <v>0</v>
      </c>
      <c r="BH105" s="573">
        <v>0</v>
      </c>
      <c r="BI105" s="571">
        <v>11.68</v>
      </c>
      <c r="BJ105" s="572">
        <v>892944.707157625</v>
      </c>
      <c r="BK105" s="574">
        <v>2.6656230651090724E-3</v>
      </c>
      <c r="BL105" s="571">
        <v>95289.59</v>
      </c>
      <c r="BM105" s="594">
        <v>1.25</v>
      </c>
      <c r="BN105" s="441">
        <f t="shared" si="65"/>
        <v>6.64</v>
      </c>
      <c r="BO105" s="70">
        <v>4</v>
      </c>
      <c r="BP105" s="438">
        <f t="shared" si="45"/>
        <v>0.44</v>
      </c>
      <c r="BQ105" s="442">
        <f t="shared" si="46"/>
        <v>0.82</v>
      </c>
      <c r="BR105" s="438">
        <f>+INDEX('For AA'!AE:AE,MATCH(A105,'For AA'!A:A,0))</f>
        <v>6.67</v>
      </c>
      <c r="BS105" s="70">
        <v>4</v>
      </c>
      <c r="BT105" s="438">
        <f>+ROUND(INDEX('For AA'!AF:AF,MATCH(A105,'For AA'!A:A,0))/BS105,$BP$2)</f>
        <v>0.45</v>
      </c>
      <c r="BU105" s="442">
        <f>+ROUND(INDEX('For AA'!AG:AG,MATCH(A105,'For AA'!A:A,0))/BS105,$BP$2)</f>
        <v>0.83</v>
      </c>
      <c r="BV105" s="438">
        <f>++INDEX('For AA'!AE:AE,MATCH(A105,'For AA'!A:A,0))</f>
        <v>6.67</v>
      </c>
      <c r="BW105" s="70">
        <v>4</v>
      </c>
      <c r="BX105" s="438">
        <f>++ROUND(INDEX('For AA'!AF:AF,MATCH(A105,'For AA'!A:A,0))/BS105,$BP$2)</f>
        <v>0.45</v>
      </c>
      <c r="BY105" s="442">
        <f>++ROUND(INDEX('For AA'!AG:AG,MATCH(A105,'For AA'!A:A,0))/BS105,$BP$2)</f>
        <v>0.83</v>
      </c>
      <c r="BZ105" s="93">
        <f>++INDEX(FY2018_ALL_Targets!DY:DY,MATCH('Final Comp Values'!C105,FY2018_ALL_Targets!B:B,0))</f>
        <v>0</v>
      </c>
      <c r="CA105" s="93">
        <f>+INDEX(FY2018_ALL_Targets!DV:DV,MATCH('Final Comp Values'!C105,FY2018_ALL_Targets!B:B,0))</f>
        <v>0</v>
      </c>
      <c r="CB105" s="93">
        <f>++INDEX(FY2018_ALL_Targets!DW:DW,MATCH('Final Comp Values'!C105,FY2018_ALL_Targets!B:B,0))</f>
        <v>0</v>
      </c>
      <c r="CC105" s="533">
        <f>++INDEX(FY2018_ALL_Targets!DX:DX,MATCH('Final Comp Values'!$C105,FY2018_ALL_Targets!$B:$B,0))</f>
        <v>0</v>
      </c>
      <c r="CD105" s="437">
        <f t="shared" si="66"/>
        <v>0</v>
      </c>
      <c r="CE105" s="437">
        <f t="shared" si="67"/>
        <v>0</v>
      </c>
      <c r="CF105" s="438">
        <f t="shared" si="68"/>
        <v>0</v>
      </c>
      <c r="CG105" s="537">
        <f t="shared" si="69"/>
        <v>0</v>
      </c>
      <c r="CH105" s="437">
        <f t="shared" si="70"/>
        <v>11.68</v>
      </c>
      <c r="CI105" s="438">
        <f t="shared" si="47"/>
        <v>892944.707157625</v>
      </c>
      <c r="CJ105" s="540">
        <f t="shared" si="71"/>
        <v>2.6674532666031768E-3</v>
      </c>
      <c r="CK105" s="437">
        <f t="shared" si="48"/>
        <v>97691.199999999997</v>
      </c>
      <c r="CL105" s="543">
        <f t="shared" si="49"/>
        <v>1.28</v>
      </c>
      <c r="CM105" s="466">
        <f t="shared" si="75"/>
        <v>0</v>
      </c>
      <c r="CN105" s="465">
        <f t="shared" si="51"/>
        <v>893463.06</v>
      </c>
      <c r="CO105" s="466">
        <f t="shared" si="72"/>
        <v>990635.90715762496</v>
      </c>
      <c r="CP105" s="466">
        <f t="shared" si="52"/>
        <v>1.2799999999999994</v>
      </c>
      <c r="CQ105" s="469">
        <f t="shared" si="53"/>
        <v>97913.759999999966</v>
      </c>
      <c r="CR105" s="469">
        <f t="shared" si="73"/>
        <v>97172.847157624899</v>
      </c>
      <c r="CS105" s="467">
        <f t="shared" si="74"/>
        <v>740.91284237506625</v>
      </c>
      <c r="CT105" s="468">
        <f t="shared" si="54"/>
        <v>0</v>
      </c>
    </row>
    <row r="106" spans="1:98"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+INDEX('For AA'!AD:AD,MATCH(A106,'For AA'!A:A,0))</f>
        <v>37985.388832274351</v>
      </c>
      <c r="AN106" s="434">
        <f t="shared" si="55"/>
        <v>409825.80645161291</v>
      </c>
      <c r="AO106" s="435">
        <f t="shared" si="56"/>
        <v>108857.17204301075</v>
      </c>
      <c r="AP106" s="436">
        <f t="shared" si="57"/>
        <v>202163.31182795702</v>
      </c>
      <c r="AQ106" s="437">
        <f t="shared" si="40"/>
        <v>5.36</v>
      </c>
      <c r="AR106" s="438">
        <f t="shared" si="41"/>
        <v>1.42</v>
      </c>
      <c r="AS106" s="438">
        <f t="shared" si="42"/>
        <v>2.64</v>
      </c>
      <c r="AT106" s="443">
        <f t="shared" si="58"/>
        <v>9.42</v>
      </c>
      <c r="AU106" s="437">
        <f t="shared" si="59"/>
        <v>4.99</v>
      </c>
      <c r="AV106" s="438">
        <f t="shared" si="60"/>
        <v>1.32</v>
      </c>
      <c r="AW106" s="438">
        <f t="shared" si="61"/>
        <v>2.46</v>
      </c>
      <c r="AX106" s="444">
        <f t="shared" si="62"/>
        <v>8.77</v>
      </c>
      <c r="AY106" s="441">
        <f t="shared" si="63"/>
        <v>4.99</v>
      </c>
      <c r="AZ106" s="70">
        <f t="shared" si="64"/>
        <v>4</v>
      </c>
      <c r="BA106" s="438">
        <f t="shared" si="43"/>
        <v>0.33</v>
      </c>
      <c r="BB106" s="442">
        <f t="shared" si="44"/>
        <v>0.62</v>
      </c>
      <c r="BC106" s="563">
        <v>0</v>
      </c>
      <c r="BD106" s="563">
        <v>0</v>
      </c>
      <c r="BE106" s="570">
        <v>0</v>
      </c>
      <c r="BF106" s="571">
        <v>0</v>
      </c>
      <c r="BG106" s="572">
        <v>0</v>
      </c>
      <c r="BH106" s="573">
        <v>0</v>
      </c>
      <c r="BI106" s="571">
        <v>8.7899999999999991</v>
      </c>
      <c r="BJ106" s="572">
        <v>672002.0527324935</v>
      </c>
      <c r="BK106" s="574">
        <v>2.0060639334168449E-3</v>
      </c>
      <c r="BL106" s="571">
        <v>71711.95</v>
      </c>
      <c r="BM106" s="594">
        <v>0.94</v>
      </c>
      <c r="BN106" s="441">
        <f t="shared" si="65"/>
        <v>4.99</v>
      </c>
      <c r="BO106" s="70">
        <v>4</v>
      </c>
      <c r="BP106" s="438">
        <f t="shared" si="45"/>
        <v>0.33</v>
      </c>
      <c r="BQ106" s="442">
        <f t="shared" si="46"/>
        <v>0.62</v>
      </c>
      <c r="BR106" s="438">
        <f>+INDEX('For AA'!AE:AE,MATCH(A106,'For AA'!A:A,0))</f>
        <v>5.01</v>
      </c>
      <c r="BS106" s="70">
        <v>4</v>
      </c>
      <c r="BT106" s="438">
        <f>+ROUND(INDEX('For AA'!AF:AF,MATCH(A106,'For AA'!A:A,0))/BS106,$BP$2)</f>
        <v>0.33</v>
      </c>
      <c r="BU106" s="442">
        <f>+ROUND(INDEX('For AA'!AG:AG,MATCH(A106,'For AA'!A:A,0))/BS106,$BP$2)</f>
        <v>0.62</v>
      </c>
      <c r="BV106" s="438">
        <f>++INDEX('For AA'!AE:AE,MATCH(A106,'For AA'!A:A,0))</f>
        <v>5.01</v>
      </c>
      <c r="BW106" s="70">
        <v>4</v>
      </c>
      <c r="BX106" s="438">
        <f>++ROUND(INDEX('For AA'!AF:AF,MATCH(A106,'For AA'!A:A,0))/BS106,$BP$2)</f>
        <v>0.33</v>
      </c>
      <c r="BY106" s="442">
        <f>++ROUND(INDEX('For AA'!AG:AG,MATCH(A106,'For AA'!A:A,0))/BS106,$BP$2)</f>
        <v>0.62</v>
      </c>
      <c r="BZ106" s="93">
        <f>++INDEX(FY2018_ALL_Targets!DY:DY,MATCH('Final Comp Values'!C106,FY2018_ALL_Targets!B:B,0))</f>
        <v>0</v>
      </c>
      <c r="CA106" s="93">
        <f>+INDEX(FY2018_ALL_Targets!DV:DV,MATCH('Final Comp Values'!C106,FY2018_ALL_Targets!B:B,0))</f>
        <v>0</v>
      </c>
      <c r="CB106" s="93">
        <f>++INDEX(FY2018_ALL_Targets!DW:DW,MATCH('Final Comp Values'!C106,FY2018_ALL_Targets!B:B,0))</f>
        <v>0</v>
      </c>
      <c r="CC106" s="533">
        <f>++INDEX(FY2018_ALL_Targets!DX:DX,MATCH('Final Comp Values'!$C106,FY2018_ALL_Targets!$B:$B,0))</f>
        <v>0</v>
      </c>
      <c r="CD106" s="437">
        <f t="shared" si="66"/>
        <v>0</v>
      </c>
      <c r="CE106" s="437">
        <f t="shared" si="67"/>
        <v>0</v>
      </c>
      <c r="CF106" s="438">
        <f t="shared" si="68"/>
        <v>0</v>
      </c>
      <c r="CG106" s="537">
        <f t="shared" si="69"/>
        <v>0</v>
      </c>
      <c r="CH106" s="437">
        <f t="shared" si="70"/>
        <v>8.77</v>
      </c>
      <c r="CI106" s="438">
        <f t="shared" si="47"/>
        <v>670473.03782297706</v>
      </c>
      <c r="CJ106" s="540">
        <f t="shared" si="71"/>
        <v>2.0028737284340636E-3</v>
      </c>
      <c r="CK106" s="437">
        <f t="shared" si="48"/>
        <v>73352.039999999994</v>
      </c>
      <c r="CL106" s="543">
        <f t="shared" si="49"/>
        <v>0.96</v>
      </c>
      <c r="CM106" s="466">
        <f t="shared" si="75"/>
        <v>-2.0000000000001017E-2</v>
      </c>
      <c r="CN106" s="465">
        <f t="shared" si="51"/>
        <v>670387.05000000005</v>
      </c>
      <c r="CO106" s="466">
        <f t="shared" si="72"/>
        <v>743825.07782297709</v>
      </c>
      <c r="CP106" s="466">
        <f t="shared" si="52"/>
        <v>0.96000000000000085</v>
      </c>
      <c r="CQ106" s="469">
        <f t="shared" si="53"/>
        <v>73383.303078677374</v>
      </c>
      <c r="CR106" s="469">
        <f t="shared" si="73"/>
        <v>73438.027822977048</v>
      </c>
      <c r="CS106" s="467">
        <f t="shared" si="74"/>
        <v>-54.724744299674057</v>
      </c>
      <c r="CT106" s="468">
        <f t="shared" si="54"/>
        <v>0</v>
      </c>
    </row>
    <row r="107" spans="1:98"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+INDEX('For AA'!AD:AD,MATCH(A107,'For AA'!A:A,0))</f>
        <v>37985.388832274351</v>
      </c>
      <c r="AN107" s="434">
        <f t="shared" si="55"/>
        <v>1351025.8064516131</v>
      </c>
      <c r="AO107" s="435">
        <f t="shared" si="56"/>
        <v>358857.93548387097</v>
      </c>
      <c r="AP107" s="436">
        <f t="shared" si="57"/>
        <v>666450.46236559155</v>
      </c>
      <c r="AQ107" s="437">
        <f t="shared" si="40"/>
        <v>17.670000000000002</v>
      </c>
      <c r="AR107" s="438">
        <f t="shared" si="41"/>
        <v>4.6900000000000004</v>
      </c>
      <c r="AS107" s="438">
        <f t="shared" si="42"/>
        <v>8.7200000000000006</v>
      </c>
      <c r="AT107" s="443">
        <f t="shared" si="58"/>
        <v>31.080000000000005</v>
      </c>
      <c r="AU107" s="437">
        <f t="shared" si="59"/>
        <v>16.43</v>
      </c>
      <c r="AV107" s="438">
        <f t="shared" si="60"/>
        <v>4.37</v>
      </c>
      <c r="AW107" s="438">
        <f t="shared" si="61"/>
        <v>8.11</v>
      </c>
      <c r="AX107" s="444">
        <f t="shared" si="62"/>
        <v>28.91</v>
      </c>
      <c r="AY107" s="441">
        <f t="shared" si="63"/>
        <v>16.43</v>
      </c>
      <c r="AZ107" s="70">
        <f t="shared" si="64"/>
        <v>4</v>
      </c>
      <c r="BA107" s="438">
        <f t="shared" si="43"/>
        <v>1.0900000000000001</v>
      </c>
      <c r="BB107" s="442">
        <f t="shared" si="44"/>
        <v>2.0299999999999998</v>
      </c>
      <c r="BC107" s="563">
        <v>0</v>
      </c>
      <c r="BD107" s="563">
        <v>0</v>
      </c>
      <c r="BE107" s="570">
        <v>0</v>
      </c>
      <c r="BF107" s="571">
        <v>0</v>
      </c>
      <c r="BG107" s="572">
        <v>0</v>
      </c>
      <c r="BH107" s="573">
        <v>0</v>
      </c>
      <c r="BI107" s="571">
        <v>28.91</v>
      </c>
      <c r="BJ107" s="572">
        <v>2210191.0517060738</v>
      </c>
      <c r="BK107" s="574">
        <v>6.5978735284506242E-3</v>
      </c>
      <c r="BL107" s="571">
        <v>235858.06</v>
      </c>
      <c r="BM107" s="594">
        <v>3.09</v>
      </c>
      <c r="BN107" s="441">
        <f t="shared" si="65"/>
        <v>16.43</v>
      </c>
      <c r="BO107" s="70">
        <v>4</v>
      </c>
      <c r="BP107" s="438">
        <f t="shared" si="45"/>
        <v>1.0900000000000001</v>
      </c>
      <c r="BQ107" s="442">
        <f t="shared" si="46"/>
        <v>2.0299999999999998</v>
      </c>
      <c r="BR107" s="438">
        <f>+INDEX('For AA'!AE:AE,MATCH(A107,'For AA'!A:A,0))</f>
        <v>16.5</v>
      </c>
      <c r="BS107" s="70">
        <v>4</v>
      </c>
      <c r="BT107" s="438">
        <f>+ROUND(INDEX('For AA'!AF:AF,MATCH(A107,'For AA'!A:A,0))/BS107,$BP$2)</f>
        <v>1.1000000000000001</v>
      </c>
      <c r="BU107" s="442">
        <f>+ROUND(INDEX('For AA'!AG:AG,MATCH(A107,'For AA'!A:A,0))/BS107,$BP$2)</f>
        <v>2.04</v>
      </c>
      <c r="BV107" s="438">
        <f>++INDEX('For AA'!AE:AE,MATCH(A107,'For AA'!A:A,0))</f>
        <v>16.5</v>
      </c>
      <c r="BW107" s="70">
        <v>4</v>
      </c>
      <c r="BX107" s="438">
        <f>++ROUND(INDEX('For AA'!AF:AF,MATCH(A107,'For AA'!A:A,0))/BS107,$BP$2)</f>
        <v>1.1000000000000001</v>
      </c>
      <c r="BY107" s="442">
        <f>++ROUND(INDEX('For AA'!AG:AG,MATCH(A107,'For AA'!A:A,0))/BS107,$BP$2)</f>
        <v>2.04</v>
      </c>
      <c r="BZ107" s="93">
        <f>++INDEX(FY2018_ALL_Targets!DY:DY,MATCH('Final Comp Values'!C107,FY2018_ALL_Targets!B:B,0))</f>
        <v>0</v>
      </c>
      <c r="CA107" s="93">
        <f>+INDEX(FY2018_ALL_Targets!DV:DV,MATCH('Final Comp Values'!C107,FY2018_ALL_Targets!B:B,0))</f>
        <v>0</v>
      </c>
      <c r="CB107" s="93">
        <f>++INDEX(FY2018_ALL_Targets!DW:DW,MATCH('Final Comp Values'!C107,FY2018_ALL_Targets!B:B,0))</f>
        <v>0</v>
      </c>
      <c r="CC107" s="533">
        <f>++INDEX(FY2018_ALL_Targets!DX:DX,MATCH('Final Comp Values'!$C107,FY2018_ALL_Targets!$B:$B,0))</f>
        <v>0</v>
      </c>
      <c r="CD107" s="437">
        <f t="shared" si="66"/>
        <v>0</v>
      </c>
      <c r="CE107" s="437">
        <f t="shared" si="67"/>
        <v>0</v>
      </c>
      <c r="CF107" s="438">
        <f t="shared" si="68"/>
        <v>0</v>
      </c>
      <c r="CG107" s="537">
        <f t="shared" si="69"/>
        <v>0</v>
      </c>
      <c r="CH107" s="437">
        <f t="shared" si="70"/>
        <v>28.91</v>
      </c>
      <c r="CI107" s="438">
        <f t="shared" si="47"/>
        <v>2210191.0517060738</v>
      </c>
      <c r="CJ107" s="540">
        <f t="shared" si="71"/>
        <v>6.6024035905391998E-3</v>
      </c>
      <c r="CK107" s="437">
        <f t="shared" si="48"/>
        <v>241802.45</v>
      </c>
      <c r="CL107" s="543">
        <f t="shared" si="49"/>
        <v>3.16</v>
      </c>
      <c r="CM107" s="466">
        <f t="shared" si="75"/>
        <v>0</v>
      </c>
      <c r="CN107" s="465">
        <f t="shared" si="51"/>
        <v>2209990.81</v>
      </c>
      <c r="CO107" s="466">
        <f t="shared" si="72"/>
        <v>2451993.501706074</v>
      </c>
      <c r="CP107" s="466">
        <f t="shared" si="52"/>
        <v>3.16</v>
      </c>
      <c r="CQ107" s="469">
        <f t="shared" si="53"/>
        <v>241562.46833621585</v>
      </c>
      <c r="CR107" s="469">
        <f t="shared" si="73"/>
        <v>242002.69170607394</v>
      </c>
      <c r="CS107" s="467">
        <f t="shared" si="74"/>
        <v>-440.22336985808215</v>
      </c>
      <c r="CT107" s="468">
        <f t="shared" si="54"/>
        <v>0</v>
      </c>
    </row>
    <row r="108" spans="1:98"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+INDEX('For AA'!AD:AD,MATCH(A108,'For AA'!A:A,0))</f>
        <v>37985.388832274351</v>
      </c>
      <c r="AN108" s="434">
        <f t="shared" si="55"/>
        <v>814307.52688172052</v>
      </c>
      <c r="AO108" s="435">
        <f t="shared" si="56"/>
        <v>216295.4623655914</v>
      </c>
      <c r="AP108" s="436">
        <f t="shared" si="57"/>
        <v>401691.56989247311</v>
      </c>
      <c r="AQ108" s="437">
        <f t="shared" si="40"/>
        <v>10.65</v>
      </c>
      <c r="AR108" s="438">
        <f t="shared" si="41"/>
        <v>2.83</v>
      </c>
      <c r="AS108" s="438">
        <f t="shared" si="42"/>
        <v>5.25</v>
      </c>
      <c r="AT108" s="443">
        <f t="shared" si="58"/>
        <v>18.73</v>
      </c>
      <c r="AU108" s="437">
        <f t="shared" si="59"/>
        <v>9.91</v>
      </c>
      <c r="AV108" s="438">
        <f t="shared" si="60"/>
        <v>2.63</v>
      </c>
      <c r="AW108" s="438">
        <f t="shared" si="61"/>
        <v>4.8899999999999997</v>
      </c>
      <c r="AX108" s="444">
        <f t="shared" si="62"/>
        <v>17.43</v>
      </c>
      <c r="AY108" s="441">
        <f t="shared" si="63"/>
        <v>9.91</v>
      </c>
      <c r="AZ108" s="70">
        <f t="shared" si="64"/>
        <v>4</v>
      </c>
      <c r="BA108" s="438">
        <f t="shared" si="43"/>
        <v>0.66</v>
      </c>
      <c r="BB108" s="442">
        <f t="shared" si="44"/>
        <v>1.22</v>
      </c>
      <c r="BC108" s="563">
        <v>0</v>
      </c>
      <c r="BD108" s="563">
        <v>0</v>
      </c>
      <c r="BE108" s="570">
        <v>0</v>
      </c>
      <c r="BF108" s="571">
        <v>0</v>
      </c>
      <c r="BG108" s="572">
        <v>0</v>
      </c>
      <c r="BH108" s="573">
        <v>0</v>
      </c>
      <c r="BI108" s="571">
        <v>17.43</v>
      </c>
      <c r="BJ108" s="572">
        <v>1332536.4936436133</v>
      </c>
      <c r="BK108" s="574">
        <v>3.9778946939084871E-3</v>
      </c>
      <c r="BL108" s="571">
        <v>142200.14000000001</v>
      </c>
      <c r="BM108" s="594">
        <v>1.86</v>
      </c>
      <c r="BN108" s="441">
        <f t="shared" si="65"/>
        <v>9.91</v>
      </c>
      <c r="BO108" s="70">
        <v>4</v>
      </c>
      <c r="BP108" s="438">
        <f t="shared" si="45"/>
        <v>0.66</v>
      </c>
      <c r="BQ108" s="442">
        <f t="shared" si="46"/>
        <v>1.22</v>
      </c>
      <c r="BR108" s="438">
        <f>+INDEX('For AA'!AE:AE,MATCH(A108,'For AA'!A:A,0))</f>
        <v>9.9499999999999993</v>
      </c>
      <c r="BS108" s="70">
        <v>4</v>
      </c>
      <c r="BT108" s="438">
        <f>+ROUND(INDEX('For AA'!AF:AF,MATCH(A108,'For AA'!A:A,0))/BS108,$BP$2)</f>
        <v>0.66</v>
      </c>
      <c r="BU108" s="442">
        <f>+ROUND(INDEX('For AA'!AG:AG,MATCH(A108,'For AA'!A:A,0))/BS108,$BP$2)</f>
        <v>1.23</v>
      </c>
      <c r="BV108" s="438">
        <f>++INDEX('For AA'!AE:AE,MATCH(A108,'For AA'!A:A,0))</f>
        <v>9.9499999999999993</v>
      </c>
      <c r="BW108" s="70">
        <v>4</v>
      </c>
      <c r="BX108" s="438">
        <f>++ROUND(INDEX('For AA'!AF:AF,MATCH(A108,'For AA'!A:A,0))/BS108,$BP$2)</f>
        <v>0.66</v>
      </c>
      <c r="BY108" s="442">
        <f>++ROUND(INDEX('For AA'!AG:AG,MATCH(A108,'For AA'!A:A,0))/BS108,$BP$2)</f>
        <v>1.23</v>
      </c>
      <c r="BZ108" s="93">
        <f>++INDEX(FY2018_ALL_Targets!DY:DY,MATCH('Final Comp Values'!C108,FY2018_ALL_Targets!B:B,0))</f>
        <v>0</v>
      </c>
      <c r="CA108" s="93">
        <f>+INDEX(FY2018_ALL_Targets!DV:DV,MATCH('Final Comp Values'!C108,FY2018_ALL_Targets!B:B,0))</f>
        <v>1</v>
      </c>
      <c r="CB108" s="93">
        <f>++INDEX(FY2018_ALL_Targets!DW:DW,MATCH('Final Comp Values'!C108,FY2018_ALL_Targets!B:B,0))</f>
        <v>1</v>
      </c>
      <c r="CC108" s="533">
        <f>++INDEX(FY2018_ALL_Targets!DX:DX,MATCH('Final Comp Values'!$C108,FY2018_ALL_Targets!$B:$B,0))</f>
        <v>0</v>
      </c>
      <c r="CD108" s="437">
        <f t="shared" si="66"/>
        <v>0</v>
      </c>
      <c r="CE108" s="437">
        <f t="shared" si="67"/>
        <v>0.66</v>
      </c>
      <c r="CF108" s="438">
        <f t="shared" si="68"/>
        <v>1.22</v>
      </c>
      <c r="CG108" s="537">
        <f t="shared" si="69"/>
        <v>143727.40149454924</v>
      </c>
      <c r="CH108" s="437">
        <f t="shared" si="70"/>
        <v>15.549999999999999</v>
      </c>
      <c r="CI108" s="438">
        <f t="shared" si="47"/>
        <v>1188809.0921490642</v>
      </c>
      <c r="CJ108" s="540">
        <f t="shared" si="71"/>
        <v>3.5512755390136475E-3</v>
      </c>
      <c r="CK108" s="437">
        <f t="shared" si="48"/>
        <v>130059.77</v>
      </c>
      <c r="CL108" s="543">
        <f t="shared" si="49"/>
        <v>1.7</v>
      </c>
      <c r="CM108" s="466">
        <f t="shared" si="75"/>
        <v>0</v>
      </c>
      <c r="CN108" s="465">
        <f t="shared" si="51"/>
        <v>1332033.94</v>
      </c>
      <c r="CO108" s="466">
        <f t="shared" si="72"/>
        <v>1318868.8621490642</v>
      </c>
      <c r="CP108" s="466">
        <f t="shared" si="52"/>
        <v>-0.17999999999999972</v>
      </c>
      <c r="CQ108" s="469">
        <f t="shared" si="53"/>
        <v>-13755.944302925967</v>
      </c>
      <c r="CR108" s="469">
        <f t="shared" si="73"/>
        <v>-13165.077850935748</v>
      </c>
      <c r="CS108" s="467">
        <f t="shared" si="74"/>
        <v>-590.8664519902195</v>
      </c>
      <c r="CT108" s="468">
        <f t="shared" si="54"/>
        <v>0.1079007052136744</v>
      </c>
    </row>
    <row r="109" spans="1:98"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+INDEX('For AA'!AD:AD,MATCH(A109,'For AA'!A:A,0))</f>
        <v>38894.179775798271</v>
      </c>
      <c r="AN109" s="434">
        <f t="shared" si="55"/>
        <v>523600.00000000006</v>
      </c>
      <c r="AO109" s="435">
        <f t="shared" si="56"/>
        <v>139077.8817204301</v>
      </c>
      <c r="AP109" s="436">
        <f t="shared" si="57"/>
        <v>258287.49462365592</v>
      </c>
      <c r="AQ109" s="437">
        <f t="shared" si="40"/>
        <v>6.68</v>
      </c>
      <c r="AR109" s="438">
        <f t="shared" si="41"/>
        <v>1.78</v>
      </c>
      <c r="AS109" s="438">
        <f t="shared" si="42"/>
        <v>3.3</v>
      </c>
      <c r="AT109" s="443">
        <f t="shared" si="58"/>
        <v>11.759999999999998</v>
      </c>
      <c r="AU109" s="437">
        <f t="shared" si="59"/>
        <v>6.22</v>
      </c>
      <c r="AV109" s="438">
        <f t="shared" si="60"/>
        <v>1.65</v>
      </c>
      <c r="AW109" s="438">
        <f t="shared" si="61"/>
        <v>3.07</v>
      </c>
      <c r="AX109" s="444">
        <f t="shared" si="62"/>
        <v>10.94</v>
      </c>
      <c r="AY109" s="441">
        <f t="shared" si="63"/>
        <v>6.22</v>
      </c>
      <c r="AZ109" s="70">
        <f t="shared" si="64"/>
        <v>4</v>
      </c>
      <c r="BA109" s="438">
        <f t="shared" si="43"/>
        <v>0.41</v>
      </c>
      <c r="BB109" s="442">
        <f t="shared" si="44"/>
        <v>0.77</v>
      </c>
      <c r="BC109" s="563">
        <v>1</v>
      </c>
      <c r="BD109" s="563">
        <v>1</v>
      </c>
      <c r="BE109" s="570">
        <v>0</v>
      </c>
      <c r="BF109" s="571">
        <v>0.41</v>
      </c>
      <c r="BG109" s="572">
        <v>0.77</v>
      </c>
      <c r="BH109" s="573">
        <v>92453.252044785346</v>
      </c>
      <c r="BI109" s="571">
        <v>9.76</v>
      </c>
      <c r="BJ109" s="572">
        <v>764698.08470941102</v>
      </c>
      <c r="BK109" s="574">
        <v>2.2827805978431247E-3</v>
      </c>
      <c r="BL109" s="571">
        <v>81603.899999999994</v>
      </c>
      <c r="BM109" s="594">
        <v>1.04</v>
      </c>
      <c r="BN109" s="441">
        <f t="shared" si="65"/>
        <v>6.22</v>
      </c>
      <c r="BO109" s="70">
        <v>4</v>
      </c>
      <c r="BP109" s="438">
        <f t="shared" si="45"/>
        <v>0.41</v>
      </c>
      <c r="BQ109" s="442">
        <f t="shared" si="46"/>
        <v>0.77</v>
      </c>
      <c r="BR109" s="438">
        <f>+INDEX('For AA'!AE:AE,MATCH(A109,'For AA'!A:A,0))</f>
        <v>6.25</v>
      </c>
      <c r="BS109" s="70">
        <v>4</v>
      </c>
      <c r="BT109" s="438">
        <f>+ROUND(INDEX('For AA'!AF:AF,MATCH(A109,'For AA'!A:A,0))/BS109,$BP$2)</f>
        <v>0.42</v>
      </c>
      <c r="BU109" s="442">
        <f>+ROUND(INDEX('For AA'!AG:AG,MATCH(A109,'For AA'!A:A,0))/BS109,$BP$2)</f>
        <v>0.77</v>
      </c>
      <c r="BV109" s="438">
        <f>++INDEX('For AA'!AE:AE,MATCH(A109,'For AA'!A:A,0))</f>
        <v>6.25</v>
      </c>
      <c r="BW109" s="70">
        <v>4</v>
      </c>
      <c r="BX109" s="438">
        <f>++ROUND(INDEX('For AA'!AF:AF,MATCH(A109,'For AA'!A:A,0))/BS109,$BP$2)</f>
        <v>0.42</v>
      </c>
      <c r="BY109" s="442">
        <f>++ROUND(INDEX('For AA'!AG:AG,MATCH(A109,'For AA'!A:A,0))/BS109,$BP$2)</f>
        <v>0.77</v>
      </c>
      <c r="BZ109" s="93">
        <f>++INDEX(FY2018_ALL_Targets!DY:DY,MATCH('Final Comp Values'!C109,FY2018_ALL_Targets!B:B,0))</f>
        <v>0</v>
      </c>
      <c r="CA109" s="93">
        <f>+INDEX(FY2018_ALL_Targets!DV:DV,MATCH('Final Comp Values'!C109,FY2018_ALL_Targets!B:B,0))</f>
        <v>1</v>
      </c>
      <c r="CB109" s="93">
        <f>++INDEX(FY2018_ALL_Targets!DW:DW,MATCH('Final Comp Values'!C109,FY2018_ALL_Targets!B:B,0))</f>
        <v>1</v>
      </c>
      <c r="CC109" s="533">
        <f>++INDEX(FY2018_ALL_Targets!DX:DX,MATCH('Final Comp Values'!$C109,FY2018_ALL_Targets!$B:$B,0))</f>
        <v>0</v>
      </c>
      <c r="CD109" s="437">
        <f t="shared" si="66"/>
        <v>0</v>
      </c>
      <c r="CE109" s="437">
        <f t="shared" si="67"/>
        <v>0.41</v>
      </c>
      <c r="CF109" s="438">
        <f t="shared" si="68"/>
        <v>0.77</v>
      </c>
      <c r="CG109" s="537">
        <f t="shared" si="69"/>
        <v>92453.252044785346</v>
      </c>
      <c r="CH109" s="437">
        <f t="shared" si="70"/>
        <v>9.76</v>
      </c>
      <c r="CI109" s="438">
        <f t="shared" si="47"/>
        <v>764698.08470941102</v>
      </c>
      <c r="CJ109" s="540">
        <f t="shared" si="71"/>
        <v>2.2843479418969679E-3</v>
      </c>
      <c r="CK109" s="437">
        <f t="shared" si="48"/>
        <v>83660.58</v>
      </c>
      <c r="CL109" s="543">
        <f t="shared" si="49"/>
        <v>1.07</v>
      </c>
      <c r="CM109" s="466">
        <f t="shared" si="75"/>
        <v>0</v>
      </c>
      <c r="CN109" s="465">
        <f t="shared" si="51"/>
        <v>856497.79999999993</v>
      </c>
      <c r="CO109" s="466">
        <f t="shared" si="72"/>
        <v>848358.66470941098</v>
      </c>
      <c r="CP109" s="466">
        <f t="shared" si="52"/>
        <v>-0.10999999999999943</v>
      </c>
      <c r="CQ109" s="469">
        <f t="shared" si="53"/>
        <v>-8611.9522851919119</v>
      </c>
      <c r="CR109" s="469">
        <f t="shared" si="73"/>
        <v>-8139.1352905889507</v>
      </c>
      <c r="CS109" s="467">
        <f t="shared" si="74"/>
        <v>-472.81699460296113</v>
      </c>
      <c r="CT109" s="468">
        <f t="shared" si="54"/>
        <v>0.10794336196168321</v>
      </c>
    </row>
    <row r="110" spans="1:98"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+INDEX('For AA'!AD:AD,MATCH(A110,'For AA'!A:A,0))</f>
        <v>34512.117198119064</v>
      </c>
      <c r="AN110" s="434">
        <f t="shared" si="55"/>
        <v>854711.82795698929</v>
      </c>
      <c r="AO110" s="435">
        <f t="shared" si="56"/>
        <v>227027.46236559143</v>
      </c>
      <c r="AP110" s="436">
        <f t="shared" si="57"/>
        <v>421622.43010752689</v>
      </c>
      <c r="AQ110" s="437">
        <f t="shared" si="40"/>
        <v>12.3</v>
      </c>
      <c r="AR110" s="438">
        <f t="shared" si="41"/>
        <v>3.27</v>
      </c>
      <c r="AS110" s="438">
        <f t="shared" si="42"/>
        <v>6.07</v>
      </c>
      <c r="AT110" s="443">
        <f t="shared" si="58"/>
        <v>21.64</v>
      </c>
      <c r="AU110" s="437">
        <f t="shared" si="59"/>
        <v>11.44</v>
      </c>
      <c r="AV110" s="438">
        <f t="shared" si="60"/>
        <v>3.04</v>
      </c>
      <c r="AW110" s="438">
        <f t="shared" si="61"/>
        <v>5.64</v>
      </c>
      <c r="AX110" s="444">
        <f t="shared" si="62"/>
        <v>20.12</v>
      </c>
      <c r="AY110" s="441">
        <f t="shared" si="63"/>
        <v>11.44</v>
      </c>
      <c r="AZ110" s="70">
        <f t="shared" si="64"/>
        <v>4</v>
      </c>
      <c r="BA110" s="438">
        <f t="shared" si="43"/>
        <v>0.76</v>
      </c>
      <c r="BB110" s="442">
        <f t="shared" si="44"/>
        <v>1.41</v>
      </c>
      <c r="BC110" s="563">
        <v>0</v>
      </c>
      <c r="BD110" s="563">
        <v>0</v>
      </c>
      <c r="BE110" s="570">
        <v>0</v>
      </c>
      <c r="BF110" s="571">
        <v>0</v>
      </c>
      <c r="BG110" s="572">
        <v>0</v>
      </c>
      <c r="BH110" s="573">
        <v>0</v>
      </c>
      <c r="BI110" s="571">
        <v>20.119999999999997</v>
      </c>
      <c r="BJ110" s="572">
        <v>1397707.3850015688</v>
      </c>
      <c r="BK110" s="574">
        <v>4.1724431690659952E-3</v>
      </c>
      <c r="BL110" s="571">
        <v>149154.78</v>
      </c>
      <c r="BM110" s="594">
        <v>2.15</v>
      </c>
      <c r="BN110" s="441">
        <f t="shared" si="65"/>
        <v>11.44</v>
      </c>
      <c r="BO110" s="70">
        <v>4</v>
      </c>
      <c r="BP110" s="438">
        <f t="shared" si="45"/>
        <v>0.76</v>
      </c>
      <c r="BQ110" s="442">
        <f t="shared" si="46"/>
        <v>1.41</v>
      </c>
      <c r="BR110" s="438">
        <f>+INDEX('For AA'!AE:AE,MATCH(A110,'For AA'!A:A,0))</f>
        <v>11.49</v>
      </c>
      <c r="BS110" s="70">
        <v>4</v>
      </c>
      <c r="BT110" s="438">
        <f>+ROUND(INDEX('For AA'!AF:AF,MATCH(A110,'For AA'!A:A,0))/BS110,$BP$2)</f>
        <v>0.77</v>
      </c>
      <c r="BU110" s="442">
        <f>+ROUND(INDEX('For AA'!AG:AG,MATCH(A110,'For AA'!A:A,0))/BS110,$BP$2)</f>
        <v>1.42</v>
      </c>
      <c r="BV110" s="438">
        <f>++INDEX('For AA'!AE:AE,MATCH(A110,'For AA'!A:A,0))</f>
        <v>11.49</v>
      </c>
      <c r="BW110" s="70">
        <v>4</v>
      </c>
      <c r="BX110" s="438">
        <f>++ROUND(INDEX('For AA'!AF:AF,MATCH(A110,'For AA'!A:A,0))/BS110,$BP$2)</f>
        <v>0.77</v>
      </c>
      <c r="BY110" s="442">
        <f>++ROUND(INDEX('For AA'!AG:AG,MATCH(A110,'For AA'!A:A,0))/BS110,$BP$2)</f>
        <v>1.42</v>
      </c>
      <c r="BZ110" s="93">
        <f>++INDEX(FY2018_ALL_Targets!DY:DY,MATCH('Final Comp Values'!C110,FY2018_ALL_Targets!B:B,0))</f>
        <v>0</v>
      </c>
      <c r="CA110" s="93">
        <f>+INDEX(FY2018_ALL_Targets!DV:DV,MATCH('Final Comp Values'!C110,FY2018_ALL_Targets!B:B,0))</f>
        <v>0</v>
      </c>
      <c r="CB110" s="93">
        <f>++INDEX(FY2018_ALL_Targets!DW:DW,MATCH('Final Comp Values'!C110,FY2018_ALL_Targets!B:B,0))</f>
        <v>0</v>
      </c>
      <c r="CC110" s="533">
        <f>++INDEX(FY2018_ALL_Targets!DX:DX,MATCH('Final Comp Values'!$C110,FY2018_ALL_Targets!$B:$B,0))</f>
        <v>0</v>
      </c>
      <c r="CD110" s="437">
        <f t="shared" si="66"/>
        <v>0</v>
      </c>
      <c r="CE110" s="437">
        <f t="shared" si="67"/>
        <v>0</v>
      </c>
      <c r="CF110" s="438">
        <f t="shared" si="68"/>
        <v>0</v>
      </c>
      <c r="CG110" s="537">
        <f t="shared" si="69"/>
        <v>0</v>
      </c>
      <c r="CH110" s="437">
        <f t="shared" si="70"/>
        <v>20.12</v>
      </c>
      <c r="CI110" s="438">
        <f t="shared" si="47"/>
        <v>1397707.3850015691</v>
      </c>
      <c r="CJ110" s="540">
        <f t="shared" si="71"/>
        <v>4.1753079445933563E-3</v>
      </c>
      <c r="CK110" s="437">
        <f t="shared" si="48"/>
        <v>152913.96</v>
      </c>
      <c r="CL110" s="543">
        <f t="shared" si="49"/>
        <v>2.2000000000000002</v>
      </c>
      <c r="CM110" s="466">
        <f t="shared" si="75"/>
        <v>1.7763568394002505E-15</v>
      </c>
      <c r="CN110" s="465">
        <f t="shared" si="51"/>
        <v>1398126.4</v>
      </c>
      <c r="CO110" s="466">
        <f t="shared" si="72"/>
        <v>1550621.345001569</v>
      </c>
      <c r="CP110" s="466">
        <f t="shared" si="52"/>
        <v>2.1999999999999993</v>
      </c>
      <c r="CQ110" s="469">
        <f t="shared" si="53"/>
        <v>152876.64413518878</v>
      </c>
      <c r="CR110" s="469">
        <f t="shared" si="73"/>
        <v>152494.94500156911</v>
      </c>
      <c r="CS110" s="467">
        <f t="shared" si="74"/>
        <v>381.6991336196661</v>
      </c>
      <c r="CT110" s="468">
        <f t="shared" si="54"/>
        <v>0</v>
      </c>
    </row>
    <row r="111" spans="1:98"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+INDEX('For AA'!AD:AD,MATCH(A111,'For AA'!A:A,0))</f>
        <v>34512.117198119064</v>
      </c>
      <c r="AN111" s="434">
        <f t="shared" si="55"/>
        <v>513098.92473118281</v>
      </c>
      <c r="AO111" s="435">
        <f t="shared" si="56"/>
        <v>136288.8172043011</v>
      </c>
      <c r="AP111" s="436">
        <f t="shared" si="57"/>
        <v>253107.79569892475</v>
      </c>
      <c r="AQ111" s="437">
        <f t="shared" si="40"/>
        <v>7.39</v>
      </c>
      <c r="AR111" s="438">
        <f t="shared" si="41"/>
        <v>1.96</v>
      </c>
      <c r="AS111" s="438">
        <f t="shared" si="42"/>
        <v>3.64</v>
      </c>
      <c r="AT111" s="443">
        <f t="shared" si="58"/>
        <v>12.99</v>
      </c>
      <c r="AU111" s="437">
        <f t="shared" si="59"/>
        <v>6.87</v>
      </c>
      <c r="AV111" s="438">
        <f t="shared" si="60"/>
        <v>1.82</v>
      </c>
      <c r="AW111" s="438">
        <f t="shared" si="61"/>
        <v>3.39</v>
      </c>
      <c r="AX111" s="444">
        <f t="shared" si="62"/>
        <v>12.08</v>
      </c>
      <c r="AY111" s="441">
        <f t="shared" si="63"/>
        <v>6.87</v>
      </c>
      <c r="AZ111" s="70">
        <f t="shared" si="64"/>
        <v>4</v>
      </c>
      <c r="BA111" s="438">
        <f t="shared" si="43"/>
        <v>0.46</v>
      </c>
      <c r="BB111" s="442">
        <f t="shared" si="44"/>
        <v>0.85</v>
      </c>
      <c r="BC111" s="563">
        <v>1</v>
      </c>
      <c r="BD111" s="563">
        <v>1</v>
      </c>
      <c r="BE111" s="570">
        <v>0</v>
      </c>
      <c r="BF111" s="571">
        <v>0.46</v>
      </c>
      <c r="BG111" s="572">
        <v>0.85</v>
      </c>
      <c r="BH111" s="573">
        <v>91003.810852487848</v>
      </c>
      <c r="BI111" s="571">
        <v>10.8</v>
      </c>
      <c r="BJ111" s="572">
        <v>750260.42534875474</v>
      </c>
      <c r="BK111" s="574">
        <v>2.2396812239519263E-3</v>
      </c>
      <c r="BL111" s="571">
        <v>80063.199999999997</v>
      </c>
      <c r="BM111" s="594">
        <v>1.1499999999999999</v>
      </c>
      <c r="BN111" s="441">
        <f t="shared" si="65"/>
        <v>6.87</v>
      </c>
      <c r="BO111" s="70">
        <v>4</v>
      </c>
      <c r="BP111" s="438">
        <f t="shared" si="45"/>
        <v>0.46</v>
      </c>
      <c r="BQ111" s="442">
        <f t="shared" si="46"/>
        <v>0.85</v>
      </c>
      <c r="BR111" s="438">
        <f>+INDEX('For AA'!AE:AE,MATCH(A111,'For AA'!A:A,0))</f>
        <v>6.9</v>
      </c>
      <c r="BS111" s="70">
        <v>4</v>
      </c>
      <c r="BT111" s="438">
        <f>+ROUND(INDEX('For AA'!AF:AF,MATCH(A111,'For AA'!A:A,0))/BS111,$BP$2)</f>
        <v>0.46</v>
      </c>
      <c r="BU111" s="442">
        <f>+ROUND(INDEX('For AA'!AG:AG,MATCH(A111,'For AA'!A:A,0))/BS111,$BP$2)</f>
        <v>0.85</v>
      </c>
      <c r="BV111" s="438">
        <f>++INDEX('For AA'!AE:AE,MATCH(A111,'For AA'!A:A,0))</f>
        <v>6.9</v>
      </c>
      <c r="BW111" s="70">
        <v>4</v>
      </c>
      <c r="BX111" s="438">
        <f>++ROUND(INDEX('For AA'!AF:AF,MATCH(A111,'For AA'!A:A,0))/BS111,$BP$2)</f>
        <v>0.46</v>
      </c>
      <c r="BY111" s="442">
        <f>++ROUND(INDEX('For AA'!AG:AG,MATCH(A111,'For AA'!A:A,0))/BS111,$BP$2)</f>
        <v>0.85</v>
      </c>
      <c r="BZ111" s="93">
        <f>++INDEX(FY2018_ALL_Targets!DY:DY,MATCH('Final Comp Values'!C111,FY2018_ALL_Targets!B:B,0))</f>
        <v>0</v>
      </c>
      <c r="CA111" s="93">
        <f>+INDEX(FY2018_ALL_Targets!DV:DV,MATCH('Final Comp Values'!C111,FY2018_ALL_Targets!B:B,0))</f>
        <v>1</v>
      </c>
      <c r="CB111" s="93">
        <f>++INDEX(FY2018_ALL_Targets!DW:DW,MATCH('Final Comp Values'!C111,FY2018_ALL_Targets!B:B,0))</f>
        <v>1</v>
      </c>
      <c r="CC111" s="533">
        <f>++INDEX(FY2018_ALL_Targets!DX:DX,MATCH('Final Comp Values'!$C111,FY2018_ALL_Targets!$B:$B,0))</f>
        <v>0</v>
      </c>
      <c r="CD111" s="437">
        <f t="shared" si="66"/>
        <v>0</v>
      </c>
      <c r="CE111" s="437">
        <f t="shared" si="67"/>
        <v>0.46</v>
      </c>
      <c r="CF111" s="438">
        <f t="shared" si="68"/>
        <v>0.85</v>
      </c>
      <c r="CG111" s="537">
        <f t="shared" si="69"/>
        <v>91003.810852487848</v>
      </c>
      <c r="CH111" s="437">
        <f t="shared" si="70"/>
        <v>10.77</v>
      </c>
      <c r="CI111" s="438">
        <f t="shared" si="47"/>
        <v>748176.36861167487</v>
      </c>
      <c r="CJ111" s="540">
        <f t="shared" si="71"/>
        <v>2.2349933679557876E-3</v>
      </c>
      <c r="CK111" s="437">
        <f t="shared" si="48"/>
        <v>81853.05</v>
      </c>
      <c r="CL111" s="543">
        <f t="shared" si="49"/>
        <v>1.18</v>
      </c>
      <c r="CM111" s="466">
        <f t="shared" si="75"/>
        <v>-3.0000000000000138E-2</v>
      </c>
      <c r="CN111" s="465">
        <f t="shared" si="51"/>
        <v>839320.85</v>
      </c>
      <c r="CO111" s="466">
        <f t="shared" si="72"/>
        <v>830029.41861167492</v>
      </c>
      <c r="CP111" s="466">
        <f t="shared" si="52"/>
        <v>-0.13000000000000078</v>
      </c>
      <c r="CQ111" s="469">
        <f t="shared" si="53"/>
        <v>-9032.4263658940945</v>
      </c>
      <c r="CR111" s="469">
        <f t="shared" si="73"/>
        <v>-9291.4313883250579</v>
      </c>
      <c r="CS111" s="467">
        <f t="shared" si="74"/>
        <v>259.00502243096344</v>
      </c>
      <c r="CT111" s="468">
        <f t="shared" si="54"/>
        <v>0.10842553339701719</v>
      </c>
    </row>
    <row r="112" spans="1:98"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+INDEX('For AA'!AD:AD,MATCH(A112,'For AA'!A:A,0))</f>
        <v>34512.117198119064</v>
      </c>
      <c r="AN112" s="434">
        <f t="shared" si="55"/>
        <v>476126.88172043016</v>
      </c>
      <c r="AO112" s="435">
        <f t="shared" si="56"/>
        <v>126467.94623655915</v>
      </c>
      <c r="AP112" s="436">
        <f t="shared" si="57"/>
        <v>234869.05376344087</v>
      </c>
      <c r="AQ112" s="437">
        <f t="shared" si="40"/>
        <v>6.85</v>
      </c>
      <c r="AR112" s="438">
        <f t="shared" si="41"/>
        <v>1.82</v>
      </c>
      <c r="AS112" s="438">
        <f t="shared" si="42"/>
        <v>3.38</v>
      </c>
      <c r="AT112" s="443">
        <f t="shared" si="58"/>
        <v>12.05</v>
      </c>
      <c r="AU112" s="437">
        <f t="shared" si="59"/>
        <v>6.37</v>
      </c>
      <c r="AV112" s="438">
        <f t="shared" si="60"/>
        <v>1.69</v>
      </c>
      <c r="AW112" s="438">
        <f t="shared" si="61"/>
        <v>3.14</v>
      </c>
      <c r="AX112" s="444">
        <f t="shared" si="62"/>
        <v>11.200000000000001</v>
      </c>
      <c r="AY112" s="441">
        <f t="shared" si="63"/>
        <v>6.37</v>
      </c>
      <c r="AZ112" s="70">
        <f t="shared" si="64"/>
        <v>4</v>
      </c>
      <c r="BA112" s="438">
        <f t="shared" si="43"/>
        <v>0.42</v>
      </c>
      <c r="BB112" s="442">
        <f t="shared" si="44"/>
        <v>0.79</v>
      </c>
      <c r="BC112" s="563">
        <v>0</v>
      </c>
      <c r="BD112" s="563">
        <v>0</v>
      </c>
      <c r="BE112" s="570">
        <v>0</v>
      </c>
      <c r="BF112" s="571">
        <v>0</v>
      </c>
      <c r="BG112" s="572">
        <v>0</v>
      </c>
      <c r="BH112" s="573">
        <v>0</v>
      </c>
      <c r="BI112" s="571">
        <v>11.21</v>
      </c>
      <c r="BJ112" s="572">
        <v>778742.53408884641</v>
      </c>
      <c r="BK112" s="574">
        <v>2.3247061593056569E-3</v>
      </c>
      <c r="BL112" s="571">
        <v>83102.64</v>
      </c>
      <c r="BM112" s="594">
        <v>1.2</v>
      </c>
      <c r="BN112" s="441">
        <f t="shared" si="65"/>
        <v>6.37</v>
      </c>
      <c r="BO112" s="70">
        <v>4</v>
      </c>
      <c r="BP112" s="438">
        <f t="shared" si="45"/>
        <v>0.42</v>
      </c>
      <c r="BQ112" s="442">
        <f t="shared" si="46"/>
        <v>0.79</v>
      </c>
      <c r="BR112" s="438">
        <f>+INDEX('For AA'!AE:AE,MATCH(A112,'For AA'!A:A,0))</f>
        <v>6.4</v>
      </c>
      <c r="BS112" s="70">
        <v>4</v>
      </c>
      <c r="BT112" s="438">
        <f>+ROUND(INDEX('For AA'!AF:AF,MATCH(A112,'For AA'!A:A,0))/BS112,$BP$2)</f>
        <v>0.43</v>
      </c>
      <c r="BU112" s="442">
        <f>+ROUND(INDEX('For AA'!AG:AG,MATCH(A112,'For AA'!A:A,0))/BS112,$BP$2)</f>
        <v>0.79</v>
      </c>
      <c r="BV112" s="438">
        <f>++INDEX('For AA'!AE:AE,MATCH(A112,'For AA'!A:A,0))</f>
        <v>6.4</v>
      </c>
      <c r="BW112" s="70">
        <v>4</v>
      </c>
      <c r="BX112" s="438">
        <f>++ROUND(INDEX('For AA'!AF:AF,MATCH(A112,'For AA'!A:A,0))/BS112,$BP$2)</f>
        <v>0.43</v>
      </c>
      <c r="BY112" s="442">
        <f>++ROUND(INDEX('For AA'!AG:AG,MATCH(A112,'For AA'!A:A,0))/BS112,$BP$2)</f>
        <v>0.79</v>
      </c>
      <c r="BZ112" s="93">
        <f>++INDEX(FY2018_ALL_Targets!DY:DY,MATCH('Final Comp Values'!C112,FY2018_ALL_Targets!B:B,0))</f>
        <v>0</v>
      </c>
      <c r="CA112" s="93">
        <f>+INDEX(FY2018_ALL_Targets!DV:DV,MATCH('Final Comp Values'!C112,FY2018_ALL_Targets!B:B,0))</f>
        <v>0</v>
      </c>
      <c r="CB112" s="93">
        <f>++INDEX(FY2018_ALL_Targets!DW:DW,MATCH('Final Comp Values'!C112,FY2018_ALL_Targets!B:B,0))</f>
        <v>0</v>
      </c>
      <c r="CC112" s="533">
        <f>++INDEX(FY2018_ALL_Targets!DX:DX,MATCH('Final Comp Values'!$C112,FY2018_ALL_Targets!$B:$B,0))</f>
        <v>0</v>
      </c>
      <c r="CD112" s="437">
        <f t="shared" si="66"/>
        <v>0</v>
      </c>
      <c r="CE112" s="437">
        <f t="shared" si="67"/>
        <v>0</v>
      </c>
      <c r="CF112" s="438">
        <f t="shared" si="68"/>
        <v>0</v>
      </c>
      <c r="CG112" s="537">
        <f t="shared" si="69"/>
        <v>0</v>
      </c>
      <c r="CH112" s="437">
        <f t="shared" si="70"/>
        <v>11.200000000000001</v>
      </c>
      <c r="CI112" s="438">
        <f t="shared" si="47"/>
        <v>778047.84850981983</v>
      </c>
      <c r="CJ112" s="540">
        <f t="shared" si="71"/>
        <v>2.3242270864535582E-3</v>
      </c>
      <c r="CK112" s="437">
        <f t="shared" si="48"/>
        <v>85121.09</v>
      </c>
      <c r="CL112" s="543">
        <f t="shared" si="49"/>
        <v>1.23</v>
      </c>
      <c r="CM112" s="466">
        <f t="shared" si="75"/>
        <v>-9.9999999999988987E-3</v>
      </c>
      <c r="CN112" s="465">
        <f t="shared" si="51"/>
        <v>778841.40999999992</v>
      </c>
      <c r="CO112" s="466">
        <f t="shared" si="72"/>
        <v>863168.9385098198</v>
      </c>
      <c r="CP112" s="466">
        <f t="shared" si="52"/>
        <v>1.2300000000000004</v>
      </c>
      <c r="CQ112" s="469">
        <f t="shared" si="53"/>
        <v>85533.476276785732</v>
      </c>
      <c r="CR112" s="469">
        <f t="shared" si="73"/>
        <v>84327.52850981988</v>
      </c>
      <c r="CS112" s="467">
        <f t="shared" si="74"/>
        <v>1205.9477669658518</v>
      </c>
      <c r="CT112" s="468">
        <f t="shared" si="54"/>
        <v>0</v>
      </c>
    </row>
    <row r="113" spans="1:98"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+INDEX('For AA'!AD:AD,MATCH(A113,'For AA'!A:A,0))</f>
        <v>34512.117198119064</v>
      </c>
      <c r="AN113" s="434">
        <f t="shared" si="55"/>
        <v>206339.78494623658</v>
      </c>
      <c r="AO113" s="435">
        <f t="shared" si="56"/>
        <v>54807.645161290326</v>
      </c>
      <c r="AP113" s="436">
        <f t="shared" si="57"/>
        <v>101785.63440860216</v>
      </c>
      <c r="AQ113" s="437">
        <f t="shared" si="40"/>
        <v>2.97</v>
      </c>
      <c r="AR113" s="438">
        <f t="shared" si="41"/>
        <v>0.79</v>
      </c>
      <c r="AS113" s="438">
        <f t="shared" si="42"/>
        <v>1.47</v>
      </c>
      <c r="AT113" s="443">
        <f t="shared" si="58"/>
        <v>5.23</v>
      </c>
      <c r="AU113" s="437">
        <f t="shared" si="59"/>
        <v>2.76</v>
      </c>
      <c r="AV113" s="438">
        <f t="shared" si="60"/>
        <v>0.73</v>
      </c>
      <c r="AW113" s="438">
        <f t="shared" si="61"/>
        <v>1.36</v>
      </c>
      <c r="AX113" s="444">
        <f t="shared" si="62"/>
        <v>4.8499999999999996</v>
      </c>
      <c r="AY113" s="441">
        <f t="shared" si="63"/>
        <v>2.76</v>
      </c>
      <c r="AZ113" s="70">
        <f t="shared" si="64"/>
        <v>4</v>
      </c>
      <c r="BA113" s="438">
        <f t="shared" si="43"/>
        <v>0.18</v>
      </c>
      <c r="BB113" s="442">
        <f t="shared" si="44"/>
        <v>0.34</v>
      </c>
      <c r="BC113" s="563">
        <v>1</v>
      </c>
      <c r="BD113" s="563">
        <v>1</v>
      </c>
      <c r="BE113" s="570">
        <v>0</v>
      </c>
      <c r="BF113" s="571">
        <v>0.18</v>
      </c>
      <c r="BG113" s="572">
        <v>0.34</v>
      </c>
      <c r="BH113" s="573">
        <v>36123.650109384485</v>
      </c>
      <c r="BI113" s="571">
        <v>4.32</v>
      </c>
      <c r="BJ113" s="572">
        <v>300104.17013950192</v>
      </c>
      <c r="BK113" s="574">
        <v>8.9587248958077059E-4</v>
      </c>
      <c r="BL113" s="571">
        <v>32025.279999999999</v>
      </c>
      <c r="BM113" s="594">
        <v>0.46</v>
      </c>
      <c r="BN113" s="441">
        <f t="shared" si="65"/>
        <v>2.76</v>
      </c>
      <c r="BO113" s="70">
        <v>4</v>
      </c>
      <c r="BP113" s="438">
        <f t="shared" si="45"/>
        <v>0.18</v>
      </c>
      <c r="BQ113" s="442">
        <f t="shared" si="46"/>
        <v>0.34</v>
      </c>
      <c r="BR113" s="438">
        <f>+INDEX('For AA'!AE:AE,MATCH(A113,'For AA'!A:A,0))</f>
        <v>2.77</v>
      </c>
      <c r="BS113" s="70">
        <v>4</v>
      </c>
      <c r="BT113" s="438">
        <f>+ROUND(INDEX('For AA'!AF:AF,MATCH(A113,'For AA'!A:A,0))/BS113,$BP$2)</f>
        <v>0.19</v>
      </c>
      <c r="BU113" s="442">
        <f>+ROUND(INDEX('For AA'!AG:AG,MATCH(A113,'For AA'!A:A,0))/BS113,$BP$2)</f>
        <v>0.34</v>
      </c>
      <c r="BV113" s="438">
        <f>++INDEX('For AA'!AE:AE,MATCH(A113,'For AA'!A:A,0))</f>
        <v>2.77</v>
      </c>
      <c r="BW113" s="70">
        <v>4</v>
      </c>
      <c r="BX113" s="438">
        <f>++ROUND(INDEX('For AA'!AF:AF,MATCH(A113,'For AA'!A:A,0))/BS113,$BP$2)</f>
        <v>0.19</v>
      </c>
      <c r="BY113" s="442">
        <f>++ROUND(INDEX('For AA'!AG:AG,MATCH(A113,'For AA'!A:A,0))/BS113,$BP$2)</f>
        <v>0.34</v>
      </c>
      <c r="BZ113" s="93">
        <f>++INDEX(FY2018_ALL_Targets!DY:DY,MATCH('Final Comp Values'!C113,FY2018_ALL_Targets!B:B,0))</f>
        <v>0</v>
      </c>
      <c r="CA113" s="93">
        <f>+INDEX(FY2018_ALL_Targets!DV:DV,MATCH('Final Comp Values'!C113,FY2018_ALL_Targets!B:B,0))</f>
        <v>0</v>
      </c>
      <c r="CB113" s="93">
        <f>++INDEX(FY2018_ALL_Targets!DW:DW,MATCH('Final Comp Values'!C113,FY2018_ALL_Targets!B:B,0))</f>
        <v>0</v>
      </c>
      <c r="CC113" s="533">
        <f>++INDEX(FY2018_ALL_Targets!DX:DX,MATCH('Final Comp Values'!$C113,FY2018_ALL_Targets!$B:$B,0))</f>
        <v>0</v>
      </c>
      <c r="CD113" s="437">
        <f t="shared" si="66"/>
        <v>0</v>
      </c>
      <c r="CE113" s="437">
        <f t="shared" si="67"/>
        <v>0</v>
      </c>
      <c r="CF113" s="438">
        <f t="shared" si="68"/>
        <v>0</v>
      </c>
      <c r="CG113" s="537">
        <f t="shared" si="69"/>
        <v>0</v>
      </c>
      <c r="CH113" s="437">
        <f t="shared" si="70"/>
        <v>4.8499999999999996</v>
      </c>
      <c r="CI113" s="438">
        <f t="shared" si="47"/>
        <v>336922.505827913</v>
      </c>
      <c r="CJ113" s="540">
        <f t="shared" si="71"/>
        <v>1.0064733365446211E-3</v>
      </c>
      <c r="CK113" s="437">
        <f t="shared" si="48"/>
        <v>36860.47</v>
      </c>
      <c r="CL113" s="543">
        <f t="shared" si="49"/>
        <v>0.53</v>
      </c>
      <c r="CM113" s="466">
        <f t="shared" si="75"/>
        <v>9.9999999999997868E-3</v>
      </c>
      <c r="CN113" s="465">
        <f t="shared" si="51"/>
        <v>337527.75</v>
      </c>
      <c r="CO113" s="466">
        <f t="shared" si="72"/>
        <v>373782.97582791303</v>
      </c>
      <c r="CP113" s="466">
        <f t="shared" si="52"/>
        <v>0.53000000000000025</v>
      </c>
      <c r="CQ113" s="469">
        <f t="shared" si="53"/>
        <v>36884.475773195896</v>
      </c>
      <c r="CR113" s="469">
        <f t="shared" si="73"/>
        <v>36255.225827913033</v>
      </c>
      <c r="CS113" s="467">
        <f t="shared" si="74"/>
        <v>629.24994528286334</v>
      </c>
      <c r="CT113" s="468">
        <f t="shared" si="54"/>
        <v>0</v>
      </c>
    </row>
    <row r="114" spans="1:98"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+INDEX('For AA'!AD:AD,MATCH(A114,'For AA'!A:A,0))</f>
        <v>34512.117198119064</v>
      </c>
      <c r="AN114" s="434">
        <f t="shared" si="55"/>
        <v>106862.36559139786</v>
      </c>
      <c r="AO114" s="435">
        <f t="shared" si="56"/>
        <v>28384.516129032258</v>
      </c>
      <c r="AP114" s="436">
        <f t="shared" si="57"/>
        <v>52714.107526881729</v>
      </c>
      <c r="AQ114" s="437">
        <f t="shared" si="40"/>
        <v>1.54</v>
      </c>
      <c r="AR114" s="438">
        <f t="shared" si="41"/>
        <v>0.41</v>
      </c>
      <c r="AS114" s="438">
        <f t="shared" si="42"/>
        <v>0.76</v>
      </c>
      <c r="AT114" s="443">
        <f t="shared" si="58"/>
        <v>2.71</v>
      </c>
      <c r="AU114" s="437">
        <f t="shared" si="59"/>
        <v>1.43</v>
      </c>
      <c r="AV114" s="438">
        <f t="shared" si="60"/>
        <v>0.38</v>
      </c>
      <c r="AW114" s="438">
        <f t="shared" si="61"/>
        <v>0.71</v>
      </c>
      <c r="AX114" s="444">
        <f t="shared" si="62"/>
        <v>2.52</v>
      </c>
      <c r="AY114" s="441">
        <f t="shared" si="63"/>
        <v>1.43</v>
      </c>
      <c r="AZ114" s="70">
        <f t="shared" si="64"/>
        <v>4</v>
      </c>
      <c r="BA114" s="438">
        <f t="shared" si="43"/>
        <v>0.1</v>
      </c>
      <c r="BB114" s="442">
        <f t="shared" si="44"/>
        <v>0.18</v>
      </c>
      <c r="BC114" s="563">
        <v>0</v>
      </c>
      <c r="BD114" s="563">
        <v>0</v>
      </c>
      <c r="BE114" s="570">
        <v>0</v>
      </c>
      <c r="BF114" s="571">
        <v>0</v>
      </c>
      <c r="BG114" s="572">
        <v>0</v>
      </c>
      <c r="BH114" s="573">
        <v>0</v>
      </c>
      <c r="BI114" s="571">
        <v>2.5499999999999998</v>
      </c>
      <c r="BJ114" s="572">
        <v>177144.82265178929</v>
      </c>
      <c r="BK114" s="574">
        <v>5.2881362232198251E-4</v>
      </c>
      <c r="BL114" s="571">
        <v>18903.810000000001</v>
      </c>
      <c r="BM114" s="594">
        <v>0.27</v>
      </c>
      <c r="BN114" s="441">
        <f t="shared" si="65"/>
        <v>1.43</v>
      </c>
      <c r="BO114" s="70">
        <v>4</v>
      </c>
      <c r="BP114" s="438">
        <f t="shared" si="45"/>
        <v>0.1</v>
      </c>
      <c r="BQ114" s="442">
        <f t="shared" si="46"/>
        <v>0.18</v>
      </c>
      <c r="BR114" s="438">
        <f>+INDEX('For AA'!AE:AE,MATCH(A114,'For AA'!A:A,0))</f>
        <v>1.44</v>
      </c>
      <c r="BS114" s="70">
        <v>4</v>
      </c>
      <c r="BT114" s="438">
        <f>+ROUND(INDEX('For AA'!AF:AF,MATCH(A114,'For AA'!A:A,0))/BS114,$BP$2)</f>
        <v>0.1</v>
      </c>
      <c r="BU114" s="442">
        <f>+ROUND(INDEX('For AA'!AG:AG,MATCH(A114,'For AA'!A:A,0))/BS114,$BP$2)</f>
        <v>0.18</v>
      </c>
      <c r="BV114" s="438">
        <f>++INDEX('For AA'!AE:AE,MATCH(A114,'For AA'!A:A,0))</f>
        <v>1.44</v>
      </c>
      <c r="BW114" s="70">
        <v>4</v>
      </c>
      <c r="BX114" s="438">
        <f>++ROUND(INDEX('For AA'!AF:AF,MATCH(A114,'For AA'!A:A,0))/BS114,$BP$2)</f>
        <v>0.1</v>
      </c>
      <c r="BY114" s="442">
        <f>++ROUND(INDEX('For AA'!AG:AG,MATCH(A114,'For AA'!A:A,0))/BS114,$BP$2)</f>
        <v>0.18</v>
      </c>
      <c r="BZ114" s="93">
        <f>++INDEX(FY2018_ALL_Targets!DY:DY,MATCH('Final Comp Values'!C114,FY2018_ALL_Targets!B:B,0))</f>
        <v>0</v>
      </c>
      <c r="CA114" s="93">
        <f>+INDEX(FY2018_ALL_Targets!DV:DV,MATCH('Final Comp Values'!C114,FY2018_ALL_Targets!B:B,0))</f>
        <v>0</v>
      </c>
      <c r="CB114" s="93">
        <f>++INDEX(FY2018_ALL_Targets!DW:DW,MATCH('Final Comp Values'!C114,FY2018_ALL_Targets!B:B,0))</f>
        <v>1</v>
      </c>
      <c r="CC114" s="533">
        <f>++INDEX(FY2018_ALL_Targets!DX:DX,MATCH('Final Comp Values'!$C114,FY2018_ALL_Targets!$B:$B,0))</f>
        <v>0</v>
      </c>
      <c r="CD114" s="437">
        <f t="shared" si="66"/>
        <v>0</v>
      </c>
      <c r="CE114" s="437">
        <f t="shared" si="67"/>
        <v>0</v>
      </c>
      <c r="CF114" s="438">
        <f t="shared" si="68"/>
        <v>0.18</v>
      </c>
      <c r="CG114" s="537">
        <f t="shared" si="69"/>
        <v>12504.340422479245</v>
      </c>
      <c r="CH114" s="437">
        <f t="shared" si="70"/>
        <v>2.34</v>
      </c>
      <c r="CI114" s="438">
        <f t="shared" si="47"/>
        <v>162556.42549223019</v>
      </c>
      <c r="CJ114" s="540">
        <f t="shared" si="71"/>
        <v>4.8559744484833264E-4</v>
      </c>
      <c r="CK114" s="437">
        <f t="shared" si="48"/>
        <v>17784.23</v>
      </c>
      <c r="CL114" s="543">
        <f t="shared" si="49"/>
        <v>0.26</v>
      </c>
      <c r="CM114" s="466">
        <f t="shared" si="75"/>
        <v>-2.9999999999999943E-2</v>
      </c>
      <c r="CN114" s="465">
        <f t="shared" si="51"/>
        <v>174803.72</v>
      </c>
      <c r="CO114" s="466">
        <f t="shared" si="72"/>
        <v>180340.6554922302</v>
      </c>
      <c r="CP114" s="466">
        <f t="shared" si="52"/>
        <v>7.9999999999999627E-2</v>
      </c>
      <c r="CQ114" s="469">
        <f t="shared" si="53"/>
        <v>5549.324444444419</v>
      </c>
      <c r="CR114" s="469">
        <f t="shared" si="73"/>
        <v>5536.9354922302009</v>
      </c>
      <c r="CS114" s="467">
        <f t="shared" si="74"/>
        <v>12.388952214218079</v>
      </c>
      <c r="CT114" s="468">
        <f t="shared" si="54"/>
        <v>7.1533605935155412E-2</v>
      </c>
    </row>
    <row r="115" spans="1:98"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+INDEX('For AA'!AD:AD,MATCH(A115,'For AA'!A:A,0))</f>
        <v>34512.117198119064</v>
      </c>
      <c r="AN115" s="434">
        <f t="shared" si="55"/>
        <v>522840.86021505378</v>
      </c>
      <c r="AO115" s="435">
        <f t="shared" si="56"/>
        <v>138876.18279569893</v>
      </c>
      <c r="AP115" s="436">
        <f t="shared" si="57"/>
        <v>257912.90322580645</v>
      </c>
      <c r="AQ115" s="437">
        <f t="shared" si="40"/>
        <v>7.53</v>
      </c>
      <c r="AR115" s="438">
        <f t="shared" si="41"/>
        <v>2</v>
      </c>
      <c r="AS115" s="438">
        <f t="shared" si="42"/>
        <v>3.71</v>
      </c>
      <c r="AT115" s="443">
        <f t="shared" si="58"/>
        <v>13.240000000000002</v>
      </c>
      <c r="AU115" s="437">
        <f t="shared" si="59"/>
        <v>7</v>
      </c>
      <c r="AV115" s="438">
        <f t="shared" si="60"/>
        <v>1.86</v>
      </c>
      <c r="AW115" s="438">
        <f t="shared" si="61"/>
        <v>3.45</v>
      </c>
      <c r="AX115" s="444">
        <f t="shared" si="62"/>
        <v>12.309999999999999</v>
      </c>
      <c r="AY115" s="441">
        <f t="shared" si="63"/>
        <v>7</v>
      </c>
      <c r="AZ115" s="70">
        <f t="shared" si="64"/>
        <v>4</v>
      </c>
      <c r="BA115" s="438">
        <f t="shared" si="43"/>
        <v>0.47</v>
      </c>
      <c r="BB115" s="442">
        <f t="shared" si="44"/>
        <v>0.86</v>
      </c>
      <c r="BC115" s="563">
        <v>2</v>
      </c>
      <c r="BD115" s="563">
        <v>2</v>
      </c>
      <c r="BE115" s="570">
        <v>0</v>
      </c>
      <c r="BF115" s="571">
        <v>0.94</v>
      </c>
      <c r="BG115" s="572">
        <v>1.72</v>
      </c>
      <c r="BH115" s="573">
        <v>184786.3640210822</v>
      </c>
      <c r="BI115" s="571">
        <v>9.66</v>
      </c>
      <c r="BJ115" s="572">
        <v>671066.26933971955</v>
      </c>
      <c r="BK115" s="574">
        <v>2.0032704280903342E-3</v>
      </c>
      <c r="BL115" s="571">
        <v>71612.08</v>
      </c>
      <c r="BM115" s="594">
        <v>1.03</v>
      </c>
      <c r="BN115" s="441">
        <f t="shared" si="65"/>
        <v>7</v>
      </c>
      <c r="BO115" s="70">
        <v>4</v>
      </c>
      <c r="BP115" s="438">
        <f t="shared" si="45"/>
        <v>0.47</v>
      </c>
      <c r="BQ115" s="442">
        <f t="shared" si="46"/>
        <v>0.86</v>
      </c>
      <c r="BR115" s="438">
        <f>+INDEX('For AA'!AE:AE,MATCH(A115,'For AA'!A:A,0))</f>
        <v>7.03</v>
      </c>
      <c r="BS115" s="70">
        <v>4</v>
      </c>
      <c r="BT115" s="438">
        <f>+ROUND(INDEX('For AA'!AF:AF,MATCH(A115,'For AA'!A:A,0))/BS115,$BP$2)</f>
        <v>0.47</v>
      </c>
      <c r="BU115" s="442">
        <f>+ROUND(INDEX('For AA'!AG:AG,MATCH(A115,'For AA'!A:A,0))/BS115,$BP$2)</f>
        <v>0.87</v>
      </c>
      <c r="BV115" s="438">
        <f>++INDEX('For AA'!AE:AE,MATCH(A115,'For AA'!A:A,0))</f>
        <v>7.03</v>
      </c>
      <c r="BW115" s="70">
        <v>4</v>
      </c>
      <c r="BX115" s="438">
        <f>++ROUND(INDEX('For AA'!AF:AF,MATCH(A115,'For AA'!A:A,0))/BS115,$BP$2)</f>
        <v>0.47</v>
      </c>
      <c r="BY115" s="442">
        <f>++ROUND(INDEX('For AA'!AG:AG,MATCH(A115,'For AA'!A:A,0))/BS115,$BP$2)</f>
        <v>0.87</v>
      </c>
      <c r="BZ115" s="93">
        <f>++INDEX(FY2018_ALL_Targets!DY:DY,MATCH('Final Comp Values'!C115,FY2018_ALL_Targets!B:B,0))</f>
        <v>0</v>
      </c>
      <c r="CA115" s="93">
        <f>+INDEX(FY2018_ALL_Targets!DV:DV,MATCH('Final Comp Values'!C115,FY2018_ALL_Targets!B:B,0))</f>
        <v>1</v>
      </c>
      <c r="CB115" s="93">
        <f>++INDEX(FY2018_ALL_Targets!DW:DW,MATCH('Final Comp Values'!C115,FY2018_ALL_Targets!B:B,0))</f>
        <v>1</v>
      </c>
      <c r="CC115" s="533">
        <f>++INDEX(FY2018_ALL_Targets!DX:DX,MATCH('Final Comp Values'!$C115,FY2018_ALL_Targets!$B:$B,0))</f>
        <v>0</v>
      </c>
      <c r="CD115" s="437">
        <f t="shared" si="66"/>
        <v>0</v>
      </c>
      <c r="CE115" s="437">
        <f t="shared" si="67"/>
        <v>0.47</v>
      </c>
      <c r="CF115" s="438">
        <f t="shared" si="68"/>
        <v>0.86</v>
      </c>
      <c r="CG115" s="537">
        <f t="shared" si="69"/>
        <v>92393.182010541102</v>
      </c>
      <c r="CH115" s="437">
        <f t="shared" si="70"/>
        <v>10.98</v>
      </c>
      <c r="CI115" s="438">
        <f t="shared" si="47"/>
        <v>762764.76577123406</v>
      </c>
      <c r="CJ115" s="540">
        <f t="shared" si="71"/>
        <v>2.2785726258267918E-3</v>
      </c>
      <c r="CK115" s="437">
        <f t="shared" si="48"/>
        <v>83449.070000000007</v>
      </c>
      <c r="CL115" s="543">
        <f t="shared" si="49"/>
        <v>1.2</v>
      </c>
      <c r="CM115" s="466">
        <f t="shared" si="75"/>
        <v>-9.9999999999992317E-3</v>
      </c>
      <c r="CN115" s="465">
        <f t="shared" si="51"/>
        <v>855255.85</v>
      </c>
      <c r="CO115" s="466">
        <f t="shared" si="72"/>
        <v>846213.83577123401</v>
      </c>
      <c r="CP115" s="466">
        <f t="shared" si="52"/>
        <v>-0.12999999999999901</v>
      </c>
      <c r="CQ115" s="469">
        <f t="shared" si="53"/>
        <v>-9031.9464256701176</v>
      </c>
      <c r="CR115" s="469">
        <f t="shared" si="73"/>
        <v>-9042.0142287659692</v>
      </c>
      <c r="CS115" s="467">
        <f t="shared" si="74"/>
        <v>10.067803095851559</v>
      </c>
      <c r="CT115" s="468">
        <f t="shared" si="54"/>
        <v>0.10802987434758979</v>
      </c>
    </row>
    <row r="116" spans="1:98"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+INDEX('For AA'!AD:AD,MATCH(A116,'For AA'!A:A,0))</f>
        <v>34512.117198119064</v>
      </c>
      <c r="AN116" s="434">
        <f t="shared" si="55"/>
        <v>467694.62365591404</v>
      </c>
      <c r="AO116" s="435">
        <f t="shared" si="56"/>
        <v>124228.34408602152</v>
      </c>
      <c r="AP116" s="436">
        <f t="shared" si="57"/>
        <v>230709.78494623658</v>
      </c>
      <c r="AQ116" s="437">
        <f t="shared" si="40"/>
        <v>6.73</v>
      </c>
      <c r="AR116" s="438">
        <f t="shared" si="41"/>
        <v>1.79</v>
      </c>
      <c r="AS116" s="438">
        <f t="shared" si="42"/>
        <v>3.32</v>
      </c>
      <c r="AT116" s="443">
        <f t="shared" si="58"/>
        <v>11.84</v>
      </c>
      <c r="AU116" s="437">
        <f t="shared" si="59"/>
        <v>6.26</v>
      </c>
      <c r="AV116" s="438">
        <f t="shared" si="60"/>
        <v>1.66</v>
      </c>
      <c r="AW116" s="438">
        <f t="shared" si="61"/>
        <v>3.09</v>
      </c>
      <c r="AX116" s="444">
        <f t="shared" si="62"/>
        <v>11.01</v>
      </c>
      <c r="AY116" s="441">
        <f t="shared" si="63"/>
        <v>6.26</v>
      </c>
      <c r="AZ116" s="70">
        <f t="shared" si="64"/>
        <v>4</v>
      </c>
      <c r="BA116" s="438">
        <f t="shared" si="43"/>
        <v>0.42</v>
      </c>
      <c r="BB116" s="442">
        <f t="shared" si="44"/>
        <v>0.77</v>
      </c>
      <c r="BC116" s="563">
        <v>0</v>
      </c>
      <c r="BD116" s="563">
        <v>0</v>
      </c>
      <c r="BE116" s="570">
        <v>0</v>
      </c>
      <c r="BF116" s="571">
        <v>0</v>
      </c>
      <c r="BG116" s="572">
        <v>0</v>
      </c>
      <c r="BH116" s="573">
        <v>0</v>
      </c>
      <c r="BI116" s="571">
        <v>11.02</v>
      </c>
      <c r="BJ116" s="572">
        <v>765543.50808734051</v>
      </c>
      <c r="BK116" s="574">
        <v>2.2853043599953917E-3</v>
      </c>
      <c r="BL116" s="571">
        <v>81694.12</v>
      </c>
      <c r="BM116" s="594">
        <v>1.18</v>
      </c>
      <c r="BN116" s="441">
        <f t="shared" si="65"/>
        <v>6.26</v>
      </c>
      <c r="BO116" s="70">
        <v>4</v>
      </c>
      <c r="BP116" s="438">
        <f t="shared" si="45"/>
        <v>0.42</v>
      </c>
      <c r="BQ116" s="442">
        <f t="shared" si="46"/>
        <v>0.77</v>
      </c>
      <c r="BR116" s="438">
        <f>+INDEX('For AA'!AE:AE,MATCH(A116,'For AA'!A:A,0))</f>
        <v>6.29</v>
      </c>
      <c r="BS116" s="70">
        <v>4</v>
      </c>
      <c r="BT116" s="438">
        <f>+ROUND(INDEX('For AA'!AF:AF,MATCH(A116,'For AA'!A:A,0))/BS116,$BP$2)</f>
        <v>0.42</v>
      </c>
      <c r="BU116" s="442">
        <f>+ROUND(INDEX('For AA'!AG:AG,MATCH(A116,'For AA'!A:A,0))/BS116,$BP$2)</f>
        <v>0.78</v>
      </c>
      <c r="BV116" s="438">
        <f>++INDEX('For AA'!AE:AE,MATCH(A116,'For AA'!A:A,0))</f>
        <v>6.29</v>
      </c>
      <c r="BW116" s="70">
        <v>4</v>
      </c>
      <c r="BX116" s="438">
        <f>++ROUND(INDEX('For AA'!AF:AF,MATCH(A116,'For AA'!A:A,0))/BS116,$BP$2)</f>
        <v>0.42</v>
      </c>
      <c r="BY116" s="442">
        <f>++ROUND(INDEX('For AA'!AG:AG,MATCH(A116,'For AA'!A:A,0))/BS116,$BP$2)</f>
        <v>0.78</v>
      </c>
      <c r="BZ116" s="93">
        <f>++INDEX(FY2018_ALL_Targets!DY:DY,MATCH('Final Comp Values'!C116,FY2018_ALL_Targets!B:B,0))</f>
        <v>0</v>
      </c>
      <c r="CA116" s="93">
        <f>+INDEX(FY2018_ALL_Targets!DV:DV,MATCH('Final Comp Values'!C116,FY2018_ALL_Targets!B:B,0))</f>
        <v>0</v>
      </c>
      <c r="CB116" s="93">
        <f>++INDEX(FY2018_ALL_Targets!DW:DW,MATCH('Final Comp Values'!C116,FY2018_ALL_Targets!B:B,0))</f>
        <v>0</v>
      </c>
      <c r="CC116" s="533">
        <f>++INDEX(FY2018_ALL_Targets!DX:DX,MATCH('Final Comp Values'!$C116,FY2018_ALL_Targets!$B:$B,0))</f>
        <v>0</v>
      </c>
      <c r="CD116" s="437">
        <f t="shared" si="66"/>
        <v>0</v>
      </c>
      <c r="CE116" s="437">
        <f t="shared" si="67"/>
        <v>0</v>
      </c>
      <c r="CF116" s="438">
        <f t="shared" si="68"/>
        <v>0</v>
      </c>
      <c r="CG116" s="537">
        <f t="shared" si="69"/>
        <v>0</v>
      </c>
      <c r="CH116" s="437">
        <f t="shared" si="70"/>
        <v>11.01</v>
      </c>
      <c r="CI116" s="438">
        <f t="shared" si="47"/>
        <v>764848.82250831381</v>
      </c>
      <c r="CJ116" s="540">
        <f t="shared" si="71"/>
        <v>2.2847982340940777E-3</v>
      </c>
      <c r="CK116" s="437">
        <f t="shared" si="48"/>
        <v>83677.070000000007</v>
      </c>
      <c r="CL116" s="543">
        <f t="shared" si="49"/>
        <v>1.2</v>
      </c>
      <c r="CM116" s="466">
        <f t="shared" si="75"/>
        <v>-9.9999999999997868E-3</v>
      </c>
      <c r="CN116" s="465">
        <f t="shared" si="51"/>
        <v>765048.46</v>
      </c>
      <c r="CO116" s="466">
        <f t="shared" si="72"/>
        <v>848525.89250831376</v>
      </c>
      <c r="CP116" s="466">
        <f t="shared" si="52"/>
        <v>1.1999999999999993</v>
      </c>
      <c r="CQ116" s="469">
        <f t="shared" si="53"/>
        <v>83384.02833787461</v>
      </c>
      <c r="CR116" s="469">
        <f t="shared" si="73"/>
        <v>83477.432508313796</v>
      </c>
      <c r="CS116" s="467">
        <f t="shared" si="74"/>
        <v>-93.404170439185691</v>
      </c>
      <c r="CT116" s="468">
        <f t="shared" si="54"/>
        <v>0</v>
      </c>
    </row>
    <row r="117" spans="1:98"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+INDEX('For AA'!AD:AD,MATCH(A117,'For AA'!A:A,0))</f>
        <v>34512.117198119064</v>
      </c>
      <c r="AN117" s="434">
        <f t="shared" si="55"/>
        <v>653739.78494623664</v>
      </c>
      <c r="AO117" s="435">
        <f t="shared" si="56"/>
        <v>173645.64516129033</v>
      </c>
      <c r="AP117" s="436">
        <f t="shared" si="57"/>
        <v>322484.77419354842</v>
      </c>
      <c r="AQ117" s="437">
        <f t="shared" si="40"/>
        <v>9.41</v>
      </c>
      <c r="AR117" s="438">
        <f t="shared" si="41"/>
        <v>2.5</v>
      </c>
      <c r="AS117" s="438">
        <f t="shared" si="42"/>
        <v>4.6399999999999997</v>
      </c>
      <c r="AT117" s="443">
        <f t="shared" si="58"/>
        <v>16.55</v>
      </c>
      <c r="AU117" s="437">
        <f t="shared" si="59"/>
        <v>8.75</v>
      </c>
      <c r="AV117" s="438">
        <f t="shared" si="60"/>
        <v>2.3199999999999998</v>
      </c>
      <c r="AW117" s="438">
        <f t="shared" si="61"/>
        <v>4.32</v>
      </c>
      <c r="AX117" s="444">
        <f t="shared" si="62"/>
        <v>15.39</v>
      </c>
      <c r="AY117" s="441">
        <f t="shared" si="63"/>
        <v>8.75</v>
      </c>
      <c r="AZ117" s="70">
        <f t="shared" si="64"/>
        <v>4</v>
      </c>
      <c r="BA117" s="438">
        <f t="shared" si="43"/>
        <v>0.57999999999999996</v>
      </c>
      <c r="BB117" s="442">
        <f t="shared" si="44"/>
        <v>1.08</v>
      </c>
      <c r="BC117" s="563">
        <v>1</v>
      </c>
      <c r="BD117" s="563">
        <v>1</v>
      </c>
      <c r="BE117" s="570">
        <v>0</v>
      </c>
      <c r="BF117" s="571">
        <v>0.57999999999999996</v>
      </c>
      <c r="BG117" s="572">
        <v>1.08</v>
      </c>
      <c r="BH117" s="573">
        <v>115317.80611841971</v>
      </c>
      <c r="BI117" s="571">
        <v>13.73</v>
      </c>
      <c r="BJ117" s="572">
        <v>953803.30000355584</v>
      </c>
      <c r="BK117" s="574">
        <v>2.8472984448944397E-3</v>
      </c>
      <c r="BL117" s="571">
        <v>101784.05</v>
      </c>
      <c r="BM117" s="594">
        <v>1.47</v>
      </c>
      <c r="BN117" s="441">
        <f t="shared" si="65"/>
        <v>8.75</v>
      </c>
      <c r="BO117" s="70">
        <v>4</v>
      </c>
      <c r="BP117" s="438">
        <f t="shared" si="45"/>
        <v>0.57999999999999996</v>
      </c>
      <c r="BQ117" s="442">
        <f t="shared" si="46"/>
        <v>1.08</v>
      </c>
      <c r="BR117" s="438">
        <f>+INDEX('For AA'!AE:AE,MATCH(A117,'For AA'!A:A,0))</f>
        <v>8.7899999999999991</v>
      </c>
      <c r="BS117" s="70">
        <v>4</v>
      </c>
      <c r="BT117" s="438">
        <f>+ROUND(INDEX('For AA'!AF:AF,MATCH(A117,'For AA'!A:A,0))/BS117,$BP$2)</f>
        <v>0.59</v>
      </c>
      <c r="BU117" s="442">
        <f>+ROUND(INDEX('For AA'!AG:AG,MATCH(A117,'For AA'!A:A,0))/BS117,$BP$2)</f>
        <v>1.0900000000000001</v>
      </c>
      <c r="BV117" s="438">
        <f>++INDEX('For AA'!AE:AE,MATCH(A117,'For AA'!A:A,0))</f>
        <v>8.7899999999999991</v>
      </c>
      <c r="BW117" s="70">
        <v>4</v>
      </c>
      <c r="BX117" s="438">
        <f>++ROUND(INDEX('For AA'!AF:AF,MATCH(A117,'For AA'!A:A,0))/BS117,$BP$2)</f>
        <v>0.59</v>
      </c>
      <c r="BY117" s="442">
        <f>++ROUND(INDEX('For AA'!AG:AG,MATCH(A117,'For AA'!A:A,0))/BS117,$BP$2)</f>
        <v>1.0900000000000001</v>
      </c>
      <c r="BZ117" s="93">
        <f>++INDEX(FY2018_ALL_Targets!DY:DY,MATCH('Final Comp Values'!C117,FY2018_ALL_Targets!B:B,0))</f>
        <v>0</v>
      </c>
      <c r="CA117" s="93">
        <f>+INDEX(FY2018_ALL_Targets!DV:DV,MATCH('Final Comp Values'!C117,FY2018_ALL_Targets!B:B,0))</f>
        <v>1</v>
      </c>
      <c r="CB117" s="93">
        <f>++INDEX(FY2018_ALL_Targets!DW:DW,MATCH('Final Comp Values'!C117,FY2018_ALL_Targets!B:B,0))</f>
        <v>1</v>
      </c>
      <c r="CC117" s="533">
        <f>++INDEX(FY2018_ALL_Targets!DX:DX,MATCH('Final Comp Values'!$C117,FY2018_ALL_Targets!$B:$B,0))</f>
        <v>0</v>
      </c>
      <c r="CD117" s="437">
        <f t="shared" si="66"/>
        <v>0</v>
      </c>
      <c r="CE117" s="437">
        <f t="shared" si="67"/>
        <v>0.57999999999999996</v>
      </c>
      <c r="CF117" s="438">
        <f t="shared" si="68"/>
        <v>1.08</v>
      </c>
      <c r="CG117" s="537">
        <f t="shared" si="69"/>
        <v>115317.80611841971</v>
      </c>
      <c r="CH117" s="437">
        <f t="shared" si="70"/>
        <v>13.73</v>
      </c>
      <c r="CI117" s="438">
        <f t="shared" si="47"/>
        <v>953803.30000355584</v>
      </c>
      <c r="CJ117" s="540">
        <f t="shared" si="71"/>
        <v>2.8492533836613708E-3</v>
      </c>
      <c r="CK117" s="437">
        <f t="shared" si="48"/>
        <v>104349.34</v>
      </c>
      <c r="CL117" s="543">
        <f t="shared" si="49"/>
        <v>1.5</v>
      </c>
      <c r="CM117" s="466">
        <f t="shared" si="75"/>
        <v>0</v>
      </c>
      <c r="CN117" s="465">
        <f t="shared" si="51"/>
        <v>1069379.29</v>
      </c>
      <c r="CO117" s="466">
        <f t="shared" si="72"/>
        <v>1058152.6400035559</v>
      </c>
      <c r="CP117" s="466">
        <f t="shared" si="52"/>
        <v>-0.16000000000000014</v>
      </c>
      <c r="CQ117" s="469">
        <f t="shared" si="53"/>
        <v>-11117.653437296955</v>
      </c>
      <c r="CR117" s="469">
        <f t="shared" si="73"/>
        <v>-11226.649996444117</v>
      </c>
      <c r="CS117" s="467">
        <f t="shared" si="74"/>
        <v>108.99655914716277</v>
      </c>
      <c r="CT117" s="468">
        <f t="shared" si="54"/>
        <v>0.10783620666379251</v>
      </c>
    </row>
    <row r="118" spans="1:98"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+INDEX('For AA'!AD:AD,MATCH(A118,'For AA'!A:A,0))</f>
        <v>30335.791973545318</v>
      </c>
      <c r="AN118" s="434">
        <f t="shared" si="55"/>
        <v>605219.3548387097</v>
      </c>
      <c r="AO118" s="435">
        <f t="shared" si="56"/>
        <v>160757.50537634411</v>
      </c>
      <c r="AP118" s="436">
        <f t="shared" si="57"/>
        <v>298549.65591397852</v>
      </c>
      <c r="AQ118" s="437">
        <f t="shared" si="40"/>
        <v>9.9</v>
      </c>
      <c r="AR118" s="438">
        <f t="shared" si="41"/>
        <v>2.63</v>
      </c>
      <c r="AS118" s="438">
        <f t="shared" si="42"/>
        <v>4.88</v>
      </c>
      <c r="AT118" s="443">
        <f t="shared" si="58"/>
        <v>17.41</v>
      </c>
      <c r="AU118" s="437">
        <f t="shared" si="59"/>
        <v>9.2100000000000009</v>
      </c>
      <c r="AV118" s="438">
        <f t="shared" si="60"/>
        <v>2.4500000000000002</v>
      </c>
      <c r="AW118" s="438">
        <f t="shared" si="61"/>
        <v>4.54</v>
      </c>
      <c r="AX118" s="444">
        <f t="shared" si="62"/>
        <v>16.2</v>
      </c>
      <c r="AY118" s="441">
        <f t="shared" si="63"/>
        <v>9.2100000000000009</v>
      </c>
      <c r="AZ118" s="70">
        <f t="shared" si="64"/>
        <v>4</v>
      </c>
      <c r="BA118" s="438">
        <f t="shared" si="43"/>
        <v>0.61</v>
      </c>
      <c r="BB118" s="442">
        <f t="shared" si="44"/>
        <v>1.1399999999999999</v>
      </c>
      <c r="BC118" s="563">
        <v>0</v>
      </c>
      <c r="BD118" s="563">
        <v>0</v>
      </c>
      <c r="BE118" s="570">
        <v>0</v>
      </c>
      <c r="BF118" s="571">
        <v>0</v>
      </c>
      <c r="BG118" s="572">
        <v>0</v>
      </c>
      <c r="BH118" s="573">
        <v>0</v>
      </c>
      <c r="BI118" s="571">
        <v>16.21</v>
      </c>
      <c r="BJ118" s="572">
        <v>990853.35136698757</v>
      </c>
      <c r="BK118" s="574">
        <v>2.9579004459883394E-3</v>
      </c>
      <c r="BL118" s="571">
        <v>105737.8</v>
      </c>
      <c r="BM118" s="594">
        <v>1.73</v>
      </c>
      <c r="BN118" s="441">
        <f t="shared" si="65"/>
        <v>9.2100000000000009</v>
      </c>
      <c r="BO118" s="70">
        <v>4</v>
      </c>
      <c r="BP118" s="438">
        <f t="shared" si="45"/>
        <v>0.61</v>
      </c>
      <c r="BQ118" s="442">
        <f t="shared" si="46"/>
        <v>1.1399999999999999</v>
      </c>
      <c r="BR118" s="438">
        <f>+INDEX('For AA'!AE:AE,MATCH(A118,'For AA'!A:A,0))</f>
        <v>9.26</v>
      </c>
      <c r="BS118" s="70">
        <v>4</v>
      </c>
      <c r="BT118" s="438">
        <f>+ROUND(INDEX('For AA'!AF:AF,MATCH(A118,'For AA'!A:A,0))/BS118,$BP$2)</f>
        <v>0.62</v>
      </c>
      <c r="BU118" s="442">
        <f>+ROUND(INDEX('For AA'!AG:AG,MATCH(A118,'For AA'!A:A,0))/BS118,$BP$2)</f>
        <v>1.1399999999999999</v>
      </c>
      <c r="BV118" s="438">
        <f>++INDEX('For AA'!AE:AE,MATCH(A118,'For AA'!A:A,0))</f>
        <v>9.26</v>
      </c>
      <c r="BW118" s="70">
        <v>4</v>
      </c>
      <c r="BX118" s="438">
        <f>++ROUND(INDEX('For AA'!AF:AF,MATCH(A118,'For AA'!A:A,0))/BS118,$BP$2)</f>
        <v>0.62</v>
      </c>
      <c r="BY118" s="442">
        <f>++ROUND(INDEX('For AA'!AG:AG,MATCH(A118,'For AA'!A:A,0))/BS118,$BP$2)</f>
        <v>1.1399999999999999</v>
      </c>
      <c r="BZ118" s="93">
        <f>++INDEX(FY2018_ALL_Targets!DY:DY,MATCH('Final Comp Values'!C118,FY2018_ALL_Targets!B:B,0))</f>
        <v>0</v>
      </c>
      <c r="CA118" s="93">
        <f>+INDEX(FY2018_ALL_Targets!DV:DV,MATCH('Final Comp Values'!C118,FY2018_ALL_Targets!B:B,0))</f>
        <v>1</v>
      </c>
      <c r="CB118" s="93">
        <f>++INDEX(FY2018_ALL_Targets!DW:DW,MATCH('Final Comp Values'!C118,FY2018_ALL_Targets!B:B,0))</f>
        <v>1</v>
      </c>
      <c r="CC118" s="533">
        <f>++INDEX(FY2018_ALL_Targets!DX:DX,MATCH('Final Comp Values'!$C118,FY2018_ALL_Targets!$B:$B,0))</f>
        <v>0</v>
      </c>
      <c r="CD118" s="437">
        <f t="shared" si="66"/>
        <v>0</v>
      </c>
      <c r="CE118" s="437">
        <f t="shared" si="67"/>
        <v>0.61</v>
      </c>
      <c r="CF118" s="438">
        <f t="shared" si="68"/>
        <v>1.1399999999999999</v>
      </c>
      <c r="CG118" s="537">
        <f t="shared" si="69"/>
        <v>106970.59623024233</v>
      </c>
      <c r="CH118" s="437">
        <f t="shared" si="70"/>
        <v>14.450000000000001</v>
      </c>
      <c r="CI118" s="438">
        <f t="shared" si="47"/>
        <v>883271.4945868582</v>
      </c>
      <c r="CJ118" s="540">
        <f t="shared" si="71"/>
        <v>2.6385569169595654E-3</v>
      </c>
      <c r="CK118" s="437">
        <f t="shared" si="48"/>
        <v>96632.92</v>
      </c>
      <c r="CL118" s="543">
        <f t="shared" si="49"/>
        <v>1.58</v>
      </c>
      <c r="CM118" s="466">
        <f t="shared" si="75"/>
        <v>-9.9999999999977884E-3</v>
      </c>
      <c r="CN118" s="465">
        <f t="shared" si="51"/>
        <v>990009.65999999992</v>
      </c>
      <c r="CO118" s="466">
        <f t="shared" si="72"/>
        <v>979904.41458685824</v>
      </c>
      <c r="CP118" s="466">
        <f t="shared" si="52"/>
        <v>-0.16999999999999815</v>
      </c>
      <c r="CQ118" s="469">
        <f t="shared" si="53"/>
        <v>-10388.990259259144</v>
      </c>
      <c r="CR118" s="469">
        <f t="shared" si="73"/>
        <v>-10105.245413141674</v>
      </c>
      <c r="CS118" s="467">
        <f t="shared" si="74"/>
        <v>-283.74484611746993</v>
      </c>
      <c r="CT118" s="468">
        <f t="shared" si="54"/>
        <v>0.10805005299669736</v>
      </c>
    </row>
    <row r="119" spans="1:98"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+INDEX('For AA'!AD:AD,MATCH(A119,'For AA'!A:A,0))</f>
        <v>38894.179775798271</v>
      </c>
      <c r="AN119" s="434">
        <f t="shared" si="55"/>
        <v>280836.55913978495</v>
      </c>
      <c r="AO119" s="435">
        <f t="shared" si="56"/>
        <v>74595.430107526889</v>
      </c>
      <c r="AP119" s="436">
        <f t="shared" si="57"/>
        <v>138534.37634408602</v>
      </c>
      <c r="AQ119" s="437">
        <f t="shared" si="40"/>
        <v>3.58</v>
      </c>
      <c r="AR119" s="438">
        <f t="shared" si="41"/>
        <v>0.95</v>
      </c>
      <c r="AS119" s="438">
        <f t="shared" si="42"/>
        <v>1.77</v>
      </c>
      <c r="AT119" s="443">
        <f t="shared" si="58"/>
        <v>6.3000000000000007</v>
      </c>
      <c r="AU119" s="437">
        <f t="shared" si="59"/>
        <v>3.33</v>
      </c>
      <c r="AV119" s="438">
        <f t="shared" si="60"/>
        <v>0.89</v>
      </c>
      <c r="AW119" s="438">
        <f t="shared" si="61"/>
        <v>1.64</v>
      </c>
      <c r="AX119" s="444">
        <f t="shared" si="62"/>
        <v>5.8599999999999994</v>
      </c>
      <c r="AY119" s="441">
        <f t="shared" si="63"/>
        <v>3.33</v>
      </c>
      <c r="AZ119" s="70">
        <f t="shared" si="64"/>
        <v>4</v>
      </c>
      <c r="BA119" s="438">
        <f t="shared" si="43"/>
        <v>0.22</v>
      </c>
      <c r="BB119" s="442">
        <f t="shared" si="44"/>
        <v>0.41</v>
      </c>
      <c r="BC119" s="563">
        <v>0</v>
      </c>
      <c r="BD119" s="563">
        <v>0</v>
      </c>
      <c r="BE119" s="570">
        <v>0</v>
      </c>
      <c r="BF119" s="571">
        <v>0</v>
      </c>
      <c r="BG119" s="572">
        <v>0</v>
      </c>
      <c r="BH119" s="573">
        <v>0</v>
      </c>
      <c r="BI119" s="571">
        <v>5.85</v>
      </c>
      <c r="BJ119" s="572">
        <v>458348.74954406294</v>
      </c>
      <c r="BK119" s="574">
        <v>1.3682650099776927E-3</v>
      </c>
      <c r="BL119" s="571">
        <v>48912.17</v>
      </c>
      <c r="BM119" s="594">
        <v>0.62</v>
      </c>
      <c r="BN119" s="441">
        <f t="shared" si="65"/>
        <v>3.33</v>
      </c>
      <c r="BO119" s="70">
        <v>4</v>
      </c>
      <c r="BP119" s="438">
        <f t="shared" si="45"/>
        <v>0.22</v>
      </c>
      <c r="BQ119" s="442">
        <f t="shared" si="46"/>
        <v>0.41</v>
      </c>
      <c r="BR119" s="438">
        <f>+INDEX('For AA'!AE:AE,MATCH(A119,'For AA'!A:A,0))</f>
        <v>3.35</v>
      </c>
      <c r="BS119" s="70">
        <v>4</v>
      </c>
      <c r="BT119" s="438">
        <f>+ROUND(INDEX('For AA'!AF:AF,MATCH(A119,'For AA'!A:A,0))/BS119,$BP$2)</f>
        <v>0.22</v>
      </c>
      <c r="BU119" s="442">
        <f>+ROUND(INDEX('For AA'!AG:AG,MATCH(A119,'For AA'!A:A,0))/BS119,$BP$2)</f>
        <v>0.42</v>
      </c>
      <c r="BV119" s="438">
        <f>++INDEX('For AA'!AE:AE,MATCH(A119,'For AA'!A:A,0))</f>
        <v>3.35</v>
      </c>
      <c r="BW119" s="70">
        <v>4</v>
      </c>
      <c r="BX119" s="438">
        <f>++ROUND(INDEX('For AA'!AF:AF,MATCH(A119,'For AA'!A:A,0))/BS119,$BP$2)</f>
        <v>0.22</v>
      </c>
      <c r="BY119" s="442">
        <f>++ROUND(INDEX('For AA'!AG:AG,MATCH(A119,'For AA'!A:A,0))/BS119,$BP$2)</f>
        <v>0.42</v>
      </c>
      <c r="BZ119" s="93">
        <f>++INDEX(FY2018_ALL_Targets!DY:DY,MATCH('Final Comp Values'!C119,FY2018_ALL_Targets!B:B,0))</f>
        <v>0</v>
      </c>
      <c r="CA119" s="93">
        <f>+INDEX(FY2018_ALL_Targets!DV:DV,MATCH('Final Comp Values'!C119,FY2018_ALL_Targets!B:B,0))</f>
        <v>0</v>
      </c>
      <c r="CB119" s="93">
        <f>++INDEX(FY2018_ALL_Targets!DW:DW,MATCH('Final Comp Values'!C119,FY2018_ALL_Targets!B:B,0))</f>
        <v>1</v>
      </c>
      <c r="CC119" s="533">
        <f>++INDEX(FY2018_ALL_Targets!DX:DX,MATCH('Final Comp Values'!$C119,FY2018_ALL_Targets!$B:$B,0))</f>
        <v>0</v>
      </c>
      <c r="CD119" s="437">
        <f t="shared" si="66"/>
        <v>0</v>
      </c>
      <c r="CE119" s="437">
        <f t="shared" si="67"/>
        <v>0</v>
      </c>
      <c r="CF119" s="438">
        <f t="shared" si="68"/>
        <v>0.41</v>
      </c>
      <c r="CG119" s="537">
        <f t="shared" si="69"/>
        <v>32123.587574883044</v>
      </c>
      <c r="CH119" s="437">
        <f t="shared" si="70"/>
        <v>5.4499999999999993</v>
      </c>
      <c r="CI119" s="438">
        <f t="shared" si="47"/>
        <v>427008.66410515265</v>
      </c>
      <c r="CJ119" s="540">
        <f t="shared" si="71"/>
        <v>1.2755836355879584E-3</v>
      </c>
      <c r="CK119" s="437">
        <f t="shared" si="48"/>
        <v>46716.21</v>
      </c>
      <c r="CL119" s="543">
        <f t="shared" si="49"/>
        <v>0.6</v>
      </c>
      <c r="CM119" s="466">
        <f t="shared" si="75"/>
        <v>9.9999999999995093E-3</v>
      </c>
      <c r="CN119" s="465">
        <f t="shared" si="51"/>
        <v>459388.72</v>
      </c>
      <c r="CO119" s="466">
        <f t="shared" si="72"/>
        <v>473724.87410515267</v>
      </c>
      <c r="CP119" s="466">
        <f t="shared" si="52"/>
        <v>0.1899999999999995</v>
      </c>
      <c r="CQ119" s="469">
        <f t="shared" si="53"/>
        <v>14894.856109214979</v>
      </c>
      <c r="CR119" s="469">
        <f t="shared" si="73"/>
        <v>14336.154105152702</v>
      </c>
      <c r="CS119" s="467">
        <f t="shared" si="74"/>
        <v>558.70200406227741</v>
      </c>
      <c r="CT119" s="468">
        <f t="shared" si="54"/>
        <v>6.9926809641479765E-2</v>
      </c>
    </row>
    <row r="120" spans="1:98"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+INDEX('For AA'!AD:AD,MATCH(A120,'For AA'!A:A,0))</f>
        <v>37985.388832274351</v>
      </c>
      <c r="AN120" s="434">
        <f t="shared" si="55"/>
        <v>95496.774193548394</v>
      </c>
      <c r="AO120" s="435">
        <f t="shared" si="56"/>
        <v>25365.9247311828</v>
      </c>
      <c r="AP120" s="436">
        <f t="shared" si="57"/>
        <v>47108.150537634414</v>
      </c>
      <c r="AQ120" s="437">
        <f t="shared" si="40"/>
        <v>1.25</v>
      </c>
      <c r="AR120" s="438">
        <f t="shared" si="41"/>
        <v>0.33</v>
      </c>
      <c r="AS120" s="438">
        <f t="shared" si="42"/>
        <v>0.62</v>
      </c>
      <c r="AT120" s="443">
        <f t="shared" si="58"/>
        <v>2.2000000000000002</v>
      </c>
      <c r="AU120" s="437">
        <f t="shared" si="59"/>
        <v>1.1599999999999999</v>
      </c>
      <c r="AV120" s="438">
        <f t="shared" si="60"/>
        <v>0.31</v>
      </c>
      <c r="AW120" s="438">
        <f t="shared" si="61"/>
        <v>0.56999999999999995</v>
      </c>
      <c r="AX120" s="444">
        <f t="shared" si="62"/>
        <v>2.04</v>
      </c>
      <c r="AY120" s="441">
        <f t="shared" si="63"/>
        <v>1.1599999999999999</v>
      </c>
      <c r="AZ120" s="70">
        <f t="shared" si="64"/>
        <v>4</v>
      </c>
      <c r="BA120" s="438">
        <f t="shared" si="43"/>
        <v>0.08</v>
      </c>
      <c r="BB120" s="442">
        <f t="shared" si="44"/>
        <v>0.14000000000000001</v>
      </c>
      <c r="BC120" s="563">
        <v>0</v>
      </c>
      <c r="BD120" s="563">
        <v>0</v>
      </c>
      <c r="BE120" s="570">
        <v>0</v>
      </c>
      <c r="BF120" s="571">
        <v>0</v>
      </c>
      <c r="BG120" s="572">
        <v>0</v>
      </c>
      <c r="BH120" s="573">
        <v>0</v>
      </c>
      <c r="BI120" s="571">
        <v>2.04</v>
      </c>
      <c r="BJ120" s="572">
        <v>155959.52077068109</v>
      </c>
      <c r="BK120" s="574">
        <v>4.6557115178274899E-4</v>
      </c>
      <c r="BL120" s="571">
        <v>16643.05</v>
      </c>
      <c r="BM120" s="594">
        <v>0.22</v>
      </c>
      <c r="BN120" s="441">
        <f t="shared" si="65"/>
        <v>1.1599999999999999</v>
      </c>
      <c r="BO120" s="70">
        <v>4</v>
      </c>
      <c r="BP120" s="438">
        <f t="shared" si="45"/>
        <v>0.08</v>
      </c>
      <c r="BQ120" s="442">
        <f t="shared" si="46"/>
        <v>0.14000000000000001</v>
      </c>
      <c r="BR120" s="438">
        <f>+INDEX('For AA'!AE:AE,MATCH(A120,'For AA'!A:A,0))</f>
        <v>1.17</v>
      </c>
      <c r="BS120" s="70">
        <v>4</v>
      </c>
      <c r="BT120" s="438">
        <f>+ROUND(INDEX('For AA'!AF:AF,MATCH(A120,'For AA'!A:A,0))/BS120,$BP$2)</f>
        <v>0.08</v>
      </c>
      <c r="BU120" s="442">
        <f>+ROUND(INDEX('For AA'!AG:AG,MATCH(A120,'For AA'!A:A,0))/BS120,$BP$2)</f>
        <v>0.15</v>
      </c>
      <c r="BV120" s="438">
        <f>++INDEX('For AA'!AE:AE,MATCH(A120,'For AA'!A:A,0))</f>
        <v>1.17</v>
      </c>
      <c r="BW120" s="70">
        <v>4</v>
      </c>
      <c r="BX120" s="438">
        <f>++ROUND(INDEX('For AA'!AF:AF,MATCH(A120,'For AA'!A:A,0))/BS120,$BP$2)</f>
        <v>0.08</v>
      </c>
      <c r="BY120" s="442">
        <f>++ROUND(INDEX('For AA'!AG:AG,MATCH(A120,'For AA'!A:A,0))/BS120,$BP$2)</f>
        <v>0.15</v>
      </c>
      <c r="BZ120" s="93">
        <f>++INDEX(FY2018_ALL_Targets!DY:DY,MATCH('Final Comp Values'!C120,FY2018_ALL_Targets!B:B,0))</f>
        <v>0</v>
      </c>
      <c r="CA120" s="93">
        <f>+INDEX(FY2018_ALL_Targets!DV:DV,MATCH('Final Comp Values'!C120,FY2018_ALL_Targets!B:B,0))</f>
        <v>0</v>
      </c>
      <c r="CB120" s="93">
        <f>++INDEX(FY2018_ALL_Targets!DW:DW,MATCH('Final Comp Values'!C120,FY2018_ALL_Targets!B:B,0))</f>
        <v>0</v>
      </c>
      <c r="CC120" s="533">
        <f>++INDEX(FY2018_ALL_Targets!DX:DX,MATCH('Final Comp Values'!$C120,FY2018_ALL_Targets!$B:$B,0))</f>
        <v>0</v>
      </c>
      <c r="CD120" s="437">
        <f t="shared" si="66"/>
        <v>0</v>
      </c>
      <c r="CE120" s="437">
        <f t="shared" si="67"/>
        <v>0</v>
      </c>
      <c r="CF120" s="438">
        <f t="shared" si="68"/>
        <v>0</v>
      </c>
      <c r="CG120" s="537">
        <f t="shared" si="69"/>
        <v>0</v>
      </c>
      <c r="CH120" s="437">
        <f t="shared" si="70"/>
        <v>2.04</v>
      </c>
      <c r="CI120" s="438">
        <f t="shared" si="47"/>
        <v>155959.52077068109</v>
      </c>
      <c r="CJ120" s="540">
        <f t="shared" si="71"/>
        <v>4.6589081026288364E-4</v>
      </c>
      <c r="CK120" s="437">
        <f t="shared" si="48"/>
        <v>17062.5</v>
      </c>
      <c r="CL120" s="543">
        <f t="shared" si="49"/>
        <v>0.22</v>
      </c>
      <c r="CM120" s="466">
        <f t="shared" si="75"/>
        <v>0</v>
      </c>
      <c r="CN120" s="465">
        <f t="shared" si="51"/>
        <v>156212.89000000001</v>
      </c>
      <c r="CO120" s="466">
        <f t="shared" si="72"/>
        <v>173022.02077068109</v>
      </c>
      <c r="CP120" s="466">
        <f t="shared" si="52"/>
        <v>0.2200000000000002</v>
      </c>
      <c r="CQ120" s="469">
        <f t="shared" si="53"/>
        <v>16846.488137254917</v>
      </c>
      <c r="CR120" s="469">
        <f t="shared" si="73"/>
        <v>16809.130770681077</v>
      </c>
      <c r="CS120" s="467">
        <f t="shared" si="74"/>
        <v>37.357366573840409</v>
      </c>
      <c r="CT120" s="468">
        <f t="shared" si="54"/>
        <v>0</v>
      </c>
    </row>
    <row r="121" spans="1:98"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+INDEX('For AA'!AD:AD,MATCH(A121,'For AA'!A:A,0))</f>
        <v>37985.388832274351</v>
      </c>
      <c r="AN121" s="434">
        <f t="shared" si="55"/>
        <v>218359.13978494625</v>
      </c>
      <c r="AO121" s="435">
        <f t="shared" si="56"/>
        <v>58000.118279569899</v>
      </c>
      <c r="AP121" s="436">
        <f t="shared" si="57"/>
        <v>107714.51612903227</v>
      </c>
      <c r="AQ121" s="437">
        <f t="shared" si="40"/>
        <v>2.86</v>
      </c>
      <c r="AR121" s="438">
        <f t="shared" si="41"/>
        <v>0.76</v>
      </c>
      <c r="AS121" s="438">
        <f t="shared" si="42"/>
        <v>1.41</v>
      </c>
      <c r="AT121" s="443">
        <f t="shared" si="58"/>
        <v>5.03</v>
      </c>
      <c r="AU121" s="437">
        <f t="shared" si="59"/>
        <v>2.66</v>
      </c>
      <c r="AV121" s="438">
        <f t="shared" si="60"/>
        <v>0.71</v>
      </c>
      <c r="AW121" s="438">
        <f t="shared" si="61"/>
        <v>1.31</v>
      </c>
      <c r="AX121" s="444">
        <f t="shared" si="62"/>
        <v>4.68</v>
      </c>
      <c r="AY121" s="441">
        <f t="shared" si="63"/>
        <v>2.66</v>
      </c>
      <c r="AZ121" s="70">
        <f t="shared" si="64"/>
        <v>4</v>
      </c>
      <c r="BA121" s="438">
        <f t="shared" si="43"/>
        <v>0.18</v>
      </c>
      <c r="BB121" s="442">
        <f t="shared" si="44"/>
        <v>0.33</v>
      </c>
      <c r="BC121" s="563">
        <v>1</v>
      </c>
      <c r="BD121" s="563">
        <v>1</v>
      </c>
      <c r="BE121" s="570">
        <v>0</v>
      </c>
      <c r="BF121" s="571">
        <v>0.18</v>
      </c>
      <c r="BG121" s="572">
        <v>0.33</v>
      </c>
      <c r="BH121" s="573">
        <v>38989.880192670273</v>
      </c>
      <c r="BI121" s="571">
        <v>4.1900000000000004</v>
      </c>
      <c r="BJ121" s="572">
        <v>320328.62354370288</v>
      </c>
      <c r="BK121" s="574">
        <v>9.5624663037731296E-4</v>
      </c>
      <c r="BL121" s="571">
        <v>34183.51</v>
      </c>
      <c r="BM121" s="594">
        <v>0.45</v>
      </c>
      <c r="BN121" s="441">
        <f t="shared" si="65"/>
        <v>2.66</v>
      </c>
      <c r="BO121" s="70">
        <v>4</v>
      </c>
      <c r="BP121" s="438">
        <f t="shared" si="45"/>
        <v>0.18</v>
      </c>
      <c r="BQ121" s="442">
        <f t="shared" si="46"/>
        <v>0.33</v>
      </c>
      <c r="BR121" s="438">
        <f>+INDEX('For AA'!AE:AE,MATCH(A121,'For AA'!A:A,0))</f>
        <v>2.67</v>
      </c>
      <c r="BS121" s="70">
        <v>4</v>
      </c>
      <c r="BT121" s="438">
        <f>+ROUND(INDEX('For AA'!AF:AF,MATCH(A121,'For AA'!A:A,0))/BS121,$BP$2)</f>
        <v>0.18</v>
      </c>
      <c r="BU121" s="442">
        <f>+ROUND(INDEX('For AA'!AG:AG,MATCH(A121,'For AA'!A:A,0))/BS121,$BP$2)</f>
        <v>0.33</v>
      </c>
      <c r="BV121" s="438">
        <f>++INDEX('For AA'!AE:AE,MATCH(A121,'For AA'!A:A,0))</f>
        <v>2.67</v>
      </c>
      <c r="BW121" s="70">
        <v>4</v>
      </c>
      <c r="BX121" s="438">
        <f>++ROUND(INDEX('For AA'!AF:AF,MATCH(A121,'For AA'!A:A,0))/BS121,$BP$2)</f>
        <v>0.18</v>
      </c>
      <c r="BY121" s="442">
        <f>++ROUND(INDEX('For AA'!AG:AG,MATCH(A121,'For AA'!A:A,0))/BS121,$BP$2)</f>
        <v>0.33</v>
      </c>
      <c r="BZ121" s="93">
        <f>++INDEX(FY2018_ALL_Targets!DY:DY,MATCH('Final Comp Values'!C121,FY2018_ALL_Targets!B:B,0))</f>
        <v>0</v>
      </c>
      <c r="CA121" s="93">
        <f>+INDEX(FY2018_ALL_Targets!DV:DV,MATCH('Final Comp Values'!C121,FY2018_ALL_Targets!B:B,0))</f>
        <v>0</v>
      </c>
      <c r="CB121" s="93">
        <f>++INDEX(FY2018_ALL_Targets!DW:DW,MATCH('Final Comp Values'!C121,FY2018_ALL_Targets!B:B,0))</f>
        <v>0</v>
      </c>
      <c r="CC121" s="533">
        <f>++INDEX(FY2018_ALL_Targets!DX:DX,MATCH('Final Comp Values'!$C121,FY2018_ALL_Targets!$B:$B,0))</f>
        <v>0</v>
      </c>
      <c r="CD121" s="437">
        <f t="shared" si="66"/>
        <v>0</v>
      </c>
      <c r="CE121" s="437">
        <f t="shared" si="67"/>
        <v>0</v>
      </c>
      <c r="CF121" s="438">
        <f t="shared" si="68"/>
        <v>0</v>
      </c>
      <c r="CG121" s="537">
        <f t="shared" si="69"/>
        <v>0</v>
      </c>
      <c r="CH121" s="437">
        <f t="shared" si="70"/>
        <v>4.68</v>
      </c>
      <c r="CI121" s="438">
        <f t="shared" si="47"/>
        <v>357789.4888268566</v>
      </c>
      <c r="CJ121" s="540">
        <f t="shared" si="71"/>
        <v>1.0688083294266154E-3</v>
      </c>
      <c r="CK121" s="437">
        <f t="shared" si="48"/>
        <v>39143.39</v>
      </c>
      <c r="CL121" s="543">
        <f t="shared" si="49"/>
        <v>0.51</v>
      </c>
      <c r="CM121" s="466">
        <f t="shared" si="75"/>
        <v>-2.0000000000000406E-2</v>
      </c>
      <c r="CN121" s="465">
        <f t="shared" si="51"/>
        <v>357188.61</v>
      </c>
      <c r="CO121" s="466">
        <f t="shared" si="72"/>
        <v>396932.87882685661</v>
      </c>
      <c r="CP121" s="466">
        <f t="shared" si="52"/>
        <v>0.50999999999999979</v>
      </c>
      <c r="CQ121" s="469">
        <f t="shared" si="53"/>
        <v>38924.399807692294</v>
      </c>
      <c r="CR121" s="469">
        <f t="shared" si="73"/>
        <v>39744.268826856627</v>
      </c>
      <c r="CS121" s="467">
        <f t="shared" si="74"/>
        <v>-819.86901916433271</v>
      </c>
      <c r="CT121" s="468">
        <f t="shared" si="54"/>
        <v>0</v>
      </c>
    </row>
    <row r="122" spans="1:98"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+INDEX('For AA'!AD:AD,MATCH(A122,'For AA'!A:A,0))</f>
        <v>34512.117198119064</v>
      </c>
      <c r="AN122" s="434">
        <f t="shared" si="55"/>
        <v>173032.25806451615</v>
      </c>
      <c r="AO122" s="435">
        <f t="shared" si="56"/>
        <v>45960.526881720434</v>
      </c>
      <c r="AP122" s="436">
        <f t="shared" si="57"/>
        <v>85355.258064516136</v>
      </c>
      <c r="AQ122" s="437">
        <f t="shared" si="40"/>
        <v>2.4900000000000002</v>
      </c>
      <c r="AR122" s="438">
        <f t="shared" si="41"/>
        <v>0.66</v>
      </c>
      <c r="AS122" s="438">
        <f t="shared" si="42"/>
        <v>1.23</v>
      </c>
      <c r="AT122" s="443">
        <f t="shared" si="58"/>
        <v>4.3800000000000008</v>
      </c>
      <c r="AU122" s="437">
        <f t="shared" si="59"/>
        <v>2.3199999999999998</v>
      </c>
      <c r="AV122" s="438">
        <f t="shared" si="60"/>
        <v>0.62</v>
      </c>
      <c r="AW122" s="438">
        <f t="shared" si="61"/>
        <v>1.1399999999999999</v>
      </c>
      <c r="AX122" s="444">
        <f t="shared" si="62"/>
        <v>4.08</v>
      </c>
      <c r="AY122" s="441">
        <f t="shared" si="63"/>
        <v>2.3199999999999998</v>
      </c>
      <c r="AZ122" s="70">
        <f t="shared" si="64"/>
        <v>4</v>
      </c>
      <c r="BA122" s="438">
        <f t="shared" si="43"/>
        <v>0.16</v>
      </c>
      <c r="BB122" s="442">
        <f t="shared" si="44"/>
        <v>0.28999999999999998</v>
      </c>
      <c r="BC122" s="563">
        <v>1</v>
      </c>
      <c r="BD122" s="563">
        <v>1</v>
      </c>
      <c r="BE122" s="570">
        <v>0</v>
      </c>
      <c r="BF122" s="571">
        <v>0.16</v>
      </c>
      <c r="BG122" s="572">
        <v>0.28999999999999998</v>
      </c>
      <c r="BH122" s="573">
        <v>31260.851056198113</v>
      </c>
      <c r="BI122" s="571">
        <v>3.67</v>
      </c>
      <c r="BJ122" s="572">
        <v>254949.60750277128</v>
      </c>
      <c r="BK122" s="574">
        <v>7.6107686036144156E-4</v>
      </c>
      <c r="BL122" s="571">
        <v>27206.66</v>
      </c>
      <c r="BM122" s="594">
        <v>0.39</v>
      </c>
      <c r="BN122" s="441">
        <f t="shared" si="65"/>
        <v>2.3199999999999998</v>
      </c>
      <c r="BO122" s="70">
        <v>4</v>
      </c>
      <c r="BP122" s="438">
        <f t="shared" si="45"/>
        <v>0.16</v>
      </c>
      <c r="BQ122" s="442">
        <f t="shared" si="46"/>
        <v>0.28999999999999998</v>
      </c>
      <c r="BR122" s="438">
        <f>+INDEX('For AA'!AE:AE,MATCH(A122,'For AA'!A:A,0))</f>
        <v>2.33</v>
      </c>
      <c r="BS122" s="70">
        <v>4</v>
      </c>
      <c r="BT122" s="438">
        <f>+ROUND(INDEX('For AA'!AF:AF,MATCH(A122,'For AA'!A:A,0))/BS122,$BP$2)</f>
        <v>0.16</v>
      </c>
      <c r="BU122" s="442">
        <f>+ROUND(INDEX('For AA'!AG:AG,MATCH(A122,'For AA'!A:A,0))/BS122,$BP$2)</f>
        <v>0.28999999999999998</v>
      </c>
      <c r="BV122" s="438">
        <f>++INDEX('For AA'!AE:AE,MATCH(A122,'For AA'!A:A,0))</f>
        <v>2.33</v>
      </c>
      <c r="BW122" s="70">
        <v>4</v>
      </c>
      <c r="BX122" s="438">
        <f>++ROUND(INDEX('For AA'!AF:AF,MATCH(A122,'For AA'!A:A,0))/BS122,$BP$2)</f>
        <v>0.16</v>
      </c>
      <c r="BY122" s="442">
        <f>++ROUND(INDEX('For AA'!AG:AG,MATCH(A122,'For AA'!A:A,0))/BS122,$BP$2)</f>
        <v>0.28999999999999998</v>
      </c>
      <c r="BZ122" s="93">
        <f>++INDEX(FY2018_ALL_Targets!DY:DY,MATCH('Final Comp Values'!C122,FY2018_ALL_Targets!B:B,0))</f>
        <v>0</v>
      </c>
      <c r="CA122" s="93">
        <f>+INDEX(FY2018_ALL_Targets!DV:DV,MATCH('Final Comp Values'!C122,FY2018_ALL_Targets!B:B,0))</f>
        <v>1</v>
      </c>
      <c r="CB122" s="93">
        <f>++INDEX(FY2018_ALL_Targets!DW:DW,MATCH('Final Comp Values'!C122,FY2018_ALL_Targets!B:B,0))</f>
        <v>1</v>
      </c>
      <c r="CC122" s="533">
        <f>++INDEX(FY2018_ALL_Targets!DX:DX,MATCH('Final Comp Values'!$C122,FY2018_ALL_Targets!$B:$B,0))</f>
        <v>0</v>
      </c>
      <c r="CD122" s="437">
        <f t="shared" si="66"/>
        <v>0</v>
      </c>
      <c r="CE122" s="437">
        <f t="shared" si="67"/>
        <v>0.16</v>
      </c>
      <c r="CF122" s="438">
        <f t="shared" si="68"/>
        <v>0.28999999999999998</v>
      </c>
      <c r="CG122" s="537">
        <f t="shared" si="69"/>
        <v>31260.851056198113</v>
      </c>
      <c r="CH122" s="437">
        <f t="shared" si="70"/>
        <v>3.63</v>
      </c>
      <c r="CI122" s="438">
        <f t="shared" si="47"/>
        <v>252170.86518666477</v>
      </c>
      <c r="CJ122" s="540">
        <f t="shared" si="71"/>
        <v>7.5329860034164414E-4</v>
      </c>
      <c r="CK122" s="437">
        <f t="shared" si="48"/>
        <v>27588.35</v>
      </c>
      <c r="CL122" s="543">
        <f t="shared" si="49"/>
        <v>0.4</v>
      </c>
      <c r="CM122" s="466">
        <f t="shared" si="75"/>
        <v>-3.9999999999999647E-2</v>
      </c>
      <c r="CN122" s="465">
        <f t="shared" si="51"/>
        <v>283043.68</v>
      </c>
      <c r="CO122" s="466">
        <f t="shared" si="72"/>
        <v>279759.21518666478</v>
      </c>
      <c r="CP122" s="466">
        <f t="shared" si="52"/>
        <v>-4.9999999999999822E-2</v>
      </c>
      <c r="CQ122" s="469">
        <f t="shared" si="53"/>
        <v>-3468.6725490195954</v>
      </c>
      <c r="CR122" s="469">
        <f t="shared" si="73"/>
        <v>-3284.4648133352166</v>
      </c>
      <c r="CS122" s="467">
        <f t="shared" si="74"/>
        <v>-184.2077356843788</v>
      </c>
      <c r="CT122" s="468">
        <f t="shared" si="54"/>
        <v>0.11044532439727364</v>
      </c>
    </row>
    <row r="123" spans="1:98"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+INDEX('For AA'!AD:AD,MATCH(A123,'For AA'!A:A,0))</f>
        <v>34512.117198119064</v>
      </c>
      <c r="AN123" s="434">
        <f t="shared" si="55"/>
        <v>331662.36559139786</v>
      </c>
      <c r="AO123" s="435">
        <f t="shared" si="56"/>
        <v>88095.645161290318</v>
      </c>
      <c r="AP123" s="436">
        <f t="shared" si="57"/>
        <v>163606.19354838712</v>
      </c>
      <c r="AQ123" s="437">
        <f t="shared" si="40"/>
        <v>4.7699999999999996</v>
      </c>
      <c r="AR123" s="438">
        <f t="shared" si="41"/>
        <v>1.27</v>
      </c>
      <c r="AS123" s="438">
        <f t="shared" si="42"/>
        <v>2.36</v>
      </c>
      <c r="AT123" s="443">
        <f t="shared" si="58"/>
        <v>8.3999999999999986</v>
      </c>
      <c r="AU123" s="437">
        <f t="shared" si="59"/>
        <v>4.4400000000000004</v>
      </c>
      <c r="AV123" s="438">
        <f t="shared" si="60"/>
        <v>1.18</v>
      </c>
      <c r="AW123" s="438">
        <f t="shared" si="61"/>
        <v>2.19</v>
      </c>
      <c r="AX123" s="444">
        <f t="shared" si="62"/>
        <v>7.8100000000000005</v>
      </c>
      <c r="AY123" s="441">
        <f t="shared" si="63"/>
        <v>4.4400000000000004</v>
      </c>
      <c r="AZ123" s="70">
        <f t="shared" si="64"/>
        <v>4</v>
      </c>
      <c r="BA123" s="438">
        <f t="shared" si="43"/>
        <v>0.3</v>
      </c>
      <c r="BB123" s="442">
        <f t="shared" si="44"/>
        <v>0.55000000000000004</v>
      </c>
      <c r="BC123" s="563">
        <v>0</v>
      </c>
      <c r="BD123" s="563">
        <v>0</v>
      </c>
      <c r="BE123" s="570">
        <v>0</v>
      </c>
      <c r="BF123" s="571">
        <v>0</v>
      </c>
      <c r="BG123" s="572">
        <v>0</v>
      </c>
      <c r="BH123" s="573">
        <v>0</v>
      </c>
      <c r="BI123" s="571">
        <v>7.8400000000000007</v>
      </c>
      <c r="BJ123" s="572">
        <v>544633.49395687389</v>
      </c>
      <c r="BK123" s="574">
        <v>1.6258426662762134E-3</v>
      </c>
      <c r="BL123" s="571">
        <v>58119.95</v>
      </c>
      <c r="BM123" s="594">
        <v>0.84</v>
      </c>
      <c r="BN123" s="441">
        <f t="shared" si="65"/>
        <v>4.4400000000000004</v>
      </c>
      <c r="BO123" s="70">
        <v>4</v>
      </c>
      <c r="BP123" s="438">
        <f t="shared" si="45"/>
        <v>0.3</v>
      </c>
      <c r="BQ123" s="442">
        <f t="shared" si="46"/>
        <v>0.55000000000000004</v>
      </c>
      <c r="BR123" s="438">
        <f>+INDEX('For AA'!AE:AE,MATCH(A123,'For AA'!A:A,0))</f>
        <v>4.46</v>
      </c>
      <c r="BS123" s="70">
        <v>4</v>
      </c>
      <c r="BT123" s="438">
        <f>+ROUND(INDEX('For AA'!AF:AF,MATCH(A123,'For AA'!A:A,0))/BS123,$BP$2)</f>
        <v>0.3</v>
      </c>
      <c r="BU123" s="442">
        <f>+ROUND(INDEX('For AA'!AG:AG,MATCH(A123,'For AA'!A:A,0))/BS123,$BP$2)</f>
        <v>0.55000000000000004</v>
      </c>
      <c r="BV123" s="438">
        <f>++INDEX('For AA'!AE:AE,MATCH(A123,'For AA'!A:A,0))</f>
        <v>4.46</v>
      </c>
      <c r="BW123" s="70">
        <v>4</v>
      </c>
      <c r="BX123" s="438">
        <f>++ROUND(INDEX('For AA'!AF:AF,MATCH(A123,'For AA'!A:A,0))/BS123,$BP$2)</f>
        <v>0.3</v>
      </c>
      <c r="BY123" s="442">
        <f>++ROUND(INDEX('For AA'!AG:AG,MATCH(A123,'For AA'!A:A,0))/BS123,$BP$2)</f>
        <v>0.55000000000000004</v>
      </c>
      <c r="BZ123" s="93">
        <f>++INDEX(FY2018_ALL_Targets!DY:DY,MATCH('Final Comp Values'!C123,FY2018_ALL_Targets!B:B,0))</f>
        <v>0</v>
      </c>
      <c r="CA123" s="93">
        <f>+INDEX(FY2018_ALL_Targets!DV:DV,MATCH('Final Comp Values'!C123,FY2018_ALL_Targets!B:B,0))</f>
        <v>0</v>
      </c>
      <c r="CB123" s="93">
        <f>++INDEX(FY2018_ALL_Targets!DW:DW,MATCH('Final Comp Values'!C123,FY2018_ALL_Targets!B:B,0))</f>
        <v>0</v>
      </c>
      <c r="CC123" s="533">
        <f>++INDEX(FY2018_ALL_Targets!DX:DX,MATCH('Final Comp Values'!$C123,FY2018_ALL_Targets!$B:$B,0))</f>
        <v>0</v>
      </c>
      <c r="CD123" s="437">
        <f t="shared" si="66"/>
        <v>0</v>
      </c>
      <c r="CE123" s="437">
        <f t="shared" si="67"/>
        <v>0</v>
      </c>
      <c r="CF123" s="438">
        <f t="shared" si="68"/>
        <v>0</v>
      </c>
      <c r="CG123" s="537">
        <f t="shared" si="69"/>
        <v>0</v>
      </c>
      <c r="CH123" s="437">
        <f t="shared" si="70"/>
        <v>7.8100000000000005</v>
      </c>
      <c r="CI123" s="438">
        <f t="shared" si="47"/>
        <v>542549.43721979402</v>
      </c>
      <c r="CJ123" s="540">
        <f t="shared" si="71"/>
        <v>1.6207333522502046E-3</v>
      </c>
      <c r="CK123" s="437">
        <f t="shared" si="48"/>
        <v>59356.76</v>
      </c>
      <c r="CL123" s="543">
        <f t="shared" si="49"/>
        <v>0.85</v>
      </c>
      <c r="CM123" s="466">
        <f t="shared" si="75"/>
        <v>-2.9999999999999583E-2</v>
      </c>
      <c r="CN123" s="465">
        <f t="shared" si="51"/>
        <v>542528.71</v>
      </c>
      <c r="CO123" s="466">
        <f t="shared" si="72"/>
        <v>601906.19721979403</v>
      </c>
      <c r="CP123" s="466">
        <f t="shared" si="52"/>
        <v>0.84999999999999964</v>
      </c>
      <c r="CQ123" s="469">
        <f t="shared" si="53"/>
        <v>59046.018373879604</v>
      </c>
      <c r="CR123" s="469">
        <f t="shared" si="73"/>
        <v>59377.487219794071</v>
      </c>
      <c r="CS123" s="467">
        <f t="shared" si="74"/>
        <v>-331.46884591446724</v>
      </c>
      <c r="CT123" s="468">
        <f t="shared" si="54"/>
        <v>0</v>
      </c>
    </row>
    <row r="124" spans="1:98"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+INDEX('For AA'!AD:AD,MATCH(A124,'For AA'!A:A,0))</f>
        <v>26991.332744195854</v>
      </c>
      <c r="AN124" s="434">
        <f t="shared" si="55"/>
        <v>509800.00000000006</v>
      </c>
      <c r="AO124" s="435">
        <f t="shared" si="56"/>
        <v>135412.45161290324</v>
      </c>
      <c r="AP124" s="436">
        <f t="shared" si="57"/>
        <v>251480.25806451615</v>
      </c>
      <c r="AQ124" s="437">
        <f t="shared" si="40"/>
        <v>9.3800000000000008</v>
      </c>
      <c r="AR124" s="438">
        <f t="shared" si="41"/>
        <v>2.4900000000000002</v>
      </c>
      <c r="AS124" s="438">
        <f t="shared" si="42"/>
        <v>4.63</v>
      </c>
      <c r="AT124" s="443">
        <f t="shared" si="58"/>
        <v>16.5</v>
      </c>
      <c r="AU124" s="437">
        <f t="shared" si="59"/>
        <v>8.73</v>
      </c>
      <c r="AV124" s="438">
        <f t="shared" si="60"/>
        <v>2.3199999999999998</v>
      </c>
      <c r="AW124" s="438">
        <f t="shared" si="61"/>
        <v>4.3</v>
      </c>
      <c r="AX124" s="444">
        <f t="shared" si="62"/>
        <v>15.350000000000001</v>
      </c>
      <c r="AY124" s="441">
        <f t="shared" si="63"/>
        <v>8.73</v>
      </c>
      <c r="AZ124" s="70">
        <f t="shared" si="64"/>
        <v>4</v>
      </c>
      <c r="BA124" s="438">
        <f t="shared" si="43"/>
        <v>0.57999999999999996</v>
      </c>
      <c r="BB124" s="442">
        <f t="shared" si="44"/>
        <v>1.08</v>
      </c>
      <c r="BC124" s="563">
        <v>1</v>
      </c>
      <c r="BD124" s="563">
        <v>1</v>
      </c>
      <c r="BE124" s="570">
        <v>0</v>
      </c>
      <c r="BF124" s="571">
        <v>0.57999999999999996</v>
      </c>
      <c r="BG124" s="572">
        <v>1.08</v>
      </c>
      <c r="BH124" s="573">
        <v>90182.871053120922</v>
      </c>
      <c r="BI124" s="571">
        <v>13.71</v>
      </c>
      <c r="BJ124" s="572">
        <v>744823.59164957097</v>
      </c>
      <c r="BK124" s="574">
        <v>2.2234511604401121E-3</v>
      </c>
      <c r="BL124" s="571">
        <v>79483.009999999995</v>
      </c>
      <c r="BM124" s="594">
        <v>1.46</v>
      </c>
      <c r="BN124" s="441">
        <f t="shared" si="65"/>
        <v>8.73</v>
      </c>
      <c r="BO124" s="70">
        <v>4</v>
      </c>
      <c r="BP124" s="438">
        <f t="shared" si="45"/>
        <v>0.57999999999999996</v>
      </c>
      <c r="BQ124" s="442">
        <f t="shared" si="46"/>
        <v>1.08</v>
      </c>
      <c r="BR124" s="438">
        <f>+INDEX('For AA'!AE:AE,MATCH(A124,'For AA'!A:A,0))</f>
        <v>8.76</v>
      </c>
      <c r="BS124" s="70">
        <v>4</v>
      </c>
      <c r="BT124" s="438">
        <f>+ROUND(INDEX('For AA'!AF:AF,MATCH(A124,'For AA'!A:A,0))/BS124,$BP$2)</f>
        <v>0.57999999999999996</v>
      </c>
      <c r="BU124" s="442">
        <f>+ROUND(INDEX('For AA'!AG:AG,MATCH(A124,'For AA'!A:A,0))/BS124,$BP$2)</f>
        <v>1.08</v>
      </c>
      <c r="BV124" s="438">
        <f>++INDEX('For AA'!AE:AE,MATCH(A124,'For AA'!A:A,0))</f>
        <v>8.76</v>
      </c>
      <c r="BW124" s="70">
        <v>4</v>
      </c>
      <c r="BX124" s="438">
        <f>++ROUND(INDEX('For AA'!AF:AF,MATCH(A124,'For AA'!A:A,0))/BS124,$BP$2)</f>
        <v>0.57999999999999996</v>
      </c>
      <c r="BY124" s="442">
        <f>++ROUND(INDEX('For AA'!AG:AG,MATCH(A124,'For AA'!A:A,0))/BS124,$BP$2)</f>
        <v>1.08</v>
      </c>
      <c r="BZ124" s="93">
        <f>++INDEX(FY2018_ALL_Targets!DY:DY,MATCH('Final Comp Values'!C124,FY2018_ALL_Targets!B:B,0))</f>
        <v>0</v>
      </c>
      <c r="CA124" s="93">
        <f>+INDEX(FY2018_ALL_Targets!DV:DV,MATCH('Final Comp Values'!C124,FY2018_ALL_Targets!B:B,0))</f>
        <v>0</v>
      </c>
      <c r="CB124" s="93">
        <f>++INDEX(FY2018_ALL_Targets!DW:DW,MATCH('Final Comp Values'!C124,FY2018_ALL_Targets!B:B,0))</f>
        <v>0</v>
      </c>
      <c r="CC124" s="533">
        <f>++INDEX(FY2018_ALL_Targets!DX:DX,MATCH('Final Comp Values'!$C124,FY2018_ALL_Targets!$B:$B,0))</f>
        <v>0</v>
      </c>
      <c r="CD124" s="437">
        <f t="shared" si="66"/>
        <v>0</v>
      </c>
      <c r="CE124" s="437">
        <f t="shared" si="67"/>
        <v>0</v>
      </c>
      <c r="CF124" s="438">
        <f t="shared" si="68"/>
        <v>0</v>
      </c>
      <c r="CG124" s="537">
        <f t="shared" si="69"/>
        <v>0</v>
      </c>
      <c r="CH124" s="437">
        <f t="shared" si="70"/>
        <v>15.350000000000001</v>
      </c>
      <c r="CI124" s="438">
        <f t="shared" si="47"/>
        <v>833919.92208759405</v>
      </c>
      <c r="CJ124" s="540">
        <f t="shared" si="71"/>
        <v>2.4911312004286899E-3</v>
      </c>
      <c r="CK124" s="437">
        <f t="shared" si="48"/>
        <v>91233.69</v>
      </c>
      <c r="CL124" s="543">
        <f t="shared" si="49"/>
        <v>1.68</v>
      </c>
      <c r="CM124" s="466">
        <f t="shared" si="75"/>
        <v>-1.9999999999999574E-2</v>
      </c>
      <c r="CN124" s="465">
        <f t="shared" si="51"/>
        <v>833924.22</v>
      </c>
      <c r="CO124" s="466">
        <f t="shared" si="72"/>
        <v>925153.61208759411</v>
      </c>
      <c r="CP124" s="466">
        <f t="shared" si="52"/>
        <v>1.6799999999999997</v>
      </c>
      <c r="CQ124" s="469">
        <f t="shared" si="53"/>
        <v>91269.882058631891</v>
      </c>
      <c r="CR124" s="469">
        <f t="shared" si="73"/>
        <v>91229.39208759414</v>
      </c>
      <c r="CS124" s="467">
        <f t="shared" si="74"/>
        <v>40.489971037750365</v>
      </c>
      <c r="CT124" s="468">
        <f t="shared" si="54"/>
        <v>0</v>
      </c>
    </row>
    <row r="125" spans="1:98"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+INDEX('For AA'!AD:AD,MATCH(A125,'For AA'!A:A,0))</f>
        <v>47311.260857189824</v>
      </c>
      <c r="AN125" s="434">
        <f t="shared" si="55"/>
        <v>584873.1182795699</v>
      </c>
      <c r="AO125" s="435">
        <f t="shared" si="56"/>
        <v>155353.24731182796</v>
      </c>
      <c r="AP125" s="436">
        <f t="shared" si="57"/>
        <v>288513.18279569893</v>
      </c>
      <c r="AQ125" s="437">
        <f t="shared" si="40"/>
        <v>6.17</v>
      </c>
      <c r="AR125" s="438">
        <f t="shared" si="41"/>
        <v>1.64</v>
      </c>
      <c r="AS125" s="438">
        <f t="shared" si="42"/>
        <v>3.04</v>
      </c>
      <c r="AT125" s="443">
        <f t="shared" si="58"/>
        <v>10.85</v>
      </c>
      <c r="AU125" s="437">
        <f t="shared" si="59"/>
        <v>5.74</v>
      </c>
      <c r="AV125" s="438">
        <f t="shared" si="60"/>
        <v>1.52</v>
      </c>
      <c r="AW125" s="438">
        <f t="shared" si="61"/>
        <v>2.83</v>
      </c>
      <c r="AX125" s="444">
        <f t="shared" si="62"/>
        <v>10.09</v>
      </c>
      <c r="AY125" s="441">
        <f t="shared" si="63"/>
        <v>5.74</v>
      </c>
      <c r="AZ125" s="70">
        <f t="shared" si="64"/>
        <v>4</v>
      </c>
      <c r="BA125" s="438">
        <f t="shared" si="43"/>
        <v>0.38</v>
      </c>
      <c r="BB125" s="442">
        <f t="shared" si="44"/>
        <v>0.71</v>
      </c>
      <c r="BC125" s="563">
        <v>2</v>
      </c>
      <c r="BD125" s="563">
        <v>2</v>
      </c>
      <c r="BE125" s="570">
        <v>0</v>
      </c>
      <c r="BF125" s="571">
        <v>0.76</v>
      </c>
      <c r="BG125" s="572">
        <v>1.42</v>
      </c>
      <c r="BH125" s="573">
        <v>206596.08889714253</v>
      </c>
      <c r="BI125" s="571">
        <v>7.92</v>
      </c>
      <c r="BJ125" s="572">
        <v>750569.27709420596</v>
      </c>
      <c r="BK125" s="574">
        <v>2.2406032097476588E-3</v>
      </c>
      <c r="BL125" s="571">
        <v>80096.160000000003</v>
      </c>
      <c r="BM125" s="594">
        <v>0.85</v>
      </c>
      <c r="BN125" s="441">
        <f t="shared" si="65"/>
        <v>5.74</v>
      </c>
      <c r="BO125" s="70">
        <v>4</v>
      </c>
      <c r="BP125" s="438">
        <f t="shared" si="45"/>
        <v>0.38</v>
      </c>
      <c r="BQ125" s="442">
        <f t="shared" si="46"/>
        <v>0.71</v>
      </c>
      <c r="BR125" s="438">
        <f>+INDEX('For AA'!AE:AE,MATCH(A125,'For AA'!A:A,0))</f>
        <v>5.74</v>
      </c>
      <c r="BS125" s="70">
        <v>4</v>
      </c>
      <c r="BT125" s="438">
        <f>+ROUND(INDEX('For AA'!AF:AF,MATCH(A125,'For AA'!A:A,0))/BS125,$BP$2)</f>
        <v>0.38</v>
      </c>
      <c r="BU125" s="442">
        <f>+ROUND(INDEX('For AA'!AG:AG,MATCH(A125,'For AA'!A:A,0))/BS125,$BP$2)</f>
        <v>0.71</v>
      </c>
      <c r="BV125" s="438">
        <f>++INDEX('For AA'!AE:AE,MATCH(A125,'For AA'!A:A,0))</f>
        <v>5.74</v>
      </c>
      <c r="BW125" s="70">
        <v>4</v>
      </c>
      <c r="BX125" s="438">
        <f>++ROUND(INDEX('For AA'!AF:AF,MATCH(A125,'For AA'!A:A,0))/BS125,$BP$2)</f>
        <v>0.38</v>
      </c>
      <c r="BY125" s="442">
        <f>++ROUND(INDEX('For AA'!AG:AG,MATCH(A125,'For AA'!A:A,0))/BS125,$BP$2)</f>
        <v>0.71</v>
      </c>
      <c r="BZ125" s="93">
        <f>++INDEX(FY2018_ALL_Targets!DY:DY,MATCH('Final Comp Values'!C125,FY2018_ALL_Targets!B:B,0))</f>
        <v>0</v>
      </c>
      <c r="CA125" s="93">
        <f>+INDEX(FY2018_ALL_Targets!DV:DV,MATCH('Final Comp Values'!C125,FY2018_ALL_Targets!B:B,0))</f>
        <v>2</v>
      </c>
      <c r="CB125" s="93">
        <f>++INDEX(FY2018_ALL_Targets!DW:DW,MATCH('Final Comp Values'!C125,FY2018_ALL_Targets!B:B,0))</f>
        <v>2</v>
      </c>
      <c r="CC125" s="533">
        <f>++INDEX(FY2018_ALL_Targets!DX:DX,MATCH('Final Comp Values'!$C125,FY2018_ALL_Targets!$B:$B,0))</f>
        <v>0</v>
      </c>
      <c r="CD125" s="437">
        <f t="shared" si="66"/>
        <v>0</v>
      </c>
      <c r="CE125" s="437">
        <f t="shared" si="67"/>
        <v>0.76</v>
      </c>
      <c r="CF125" s="438">
        <f t="shared" si="68"/>
        <v>1.42</v>
      </c>
      <c r="CG125" s="537">
        <f t="shared" si="69"/>
        <v>206596.08889714253</v>
      </c>
      <c r="CH125" s="437">
        <f t="shared" si="70"/>
        <v>7.91</v>
      </c>
      <c r="CI125" s="438">
        <f t="shared" si="47"/>
        <v>749621.58861302643</v>
      </c>
      <c r="CJ125" s="540">
        <f t="shared" si="71"/>
        <v>2.2393106081865254E-3</v>
      </c>
      <c r="CK125" s="437">
        <f t="shared" si="48"/>
        <v>82011.16</v>
      </c>
      <c r="CL125" s="543">
        <f t="shared" si="49"/>
        <v>0.87</v>
      </c>
      <c r="CM125" s="466">
        <f t="shared" si="75"/>
        <v>-9.9999999999998979E-3</v>
      </c>
      <c r="CN125" s="465">
        <f t="shared" si="51"/>
        <v>956727.78</v>
      </c>
      <c r="CO125" s="466">
        <f t="shared" si="72"/>
        <v>831632.74861302646</v>
      </c>
      <c r="CP125" s="466">
        <f t="shared" si="52"/>
        <v>-1.3100000000000005</v>
      </c>
      <c r="CQ125" s="469">
        <f t="shared" si="53"/>
        <v>-124213.41841427161</v>
      </c>
      <c r="CR125" s="469">
        <f t="shared" si="73"/>
        <v>-125095.03138697357</v>
      </c>
      <c r="CS125" s="467">
        <f t="shared" si="74"/>
        <v>881.61297270195791</v>
      </c>
      <c r="CT125" s="468">
        <f t="shared" si="54"/>
        <v>0.21594030529472294</v>
      </c>
    </row>
    <row r="126" spans="1:98"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+INDEX('For AA'!AD:AD,MATCH(A126,'For AA'!A:A,0))</f>
        <v>26991.332744195854</v>
      </c>
      <c r="AN126" s="434">
        <f t="shared" si="55"/>
        <v>249729.03225806454</v>
      </c>
      <c r="AO126" s="435">
        <f t="shared" si="56"/>
        <v>66332.559139784949</v>
      </c>
      <c r="AP126" s="436">
        <f t="shared" si="57"/>
        <v>123189.03225806453</v>
      </c>
      <c r="AQ126" s="437">
        <f t="shared" si="40"/>
        <v>4.5999999999999996</v>
      </c>
      <c r="AR126" s="438">
        <f t="shared" si="41"/>
        <v>1.22</v>
      </c>
      <c r="AS126" s="438">
        <f t="shared" si="42"/>
        <v>2.27</v>
      </c>
      <c r="AT126" s="443">
        <f t="shared" si="58"/>
        <v>8.09</v>
      </c>
      <c r="AU126" s="437">
        <f t="shared" si="59"/>
        <v>4.2699999999999996</v>
      </c>
      <c r="AV126" s="438">
        <f t="shared" si="60"/>
        <v>1.1399999999999999</v>
      </c>
      <c r="AW126" s="438">
        <f t="shared" si="61"/>
        <v>2.11</v>
      </c>
      <c r="AX126" s="444">
        <f t="shared" si="62"/>
        <v>7.52</v>
      </c>
      <c r="AY126" s="441">
        <f t="shared" si="63"/>
        <v>4.2699999999999996</v>
      </c>
      <c r="AZ126" s="70">
        <f t="shared" si="64"/>
        <v>4</v>
      </c>
      <c r="BA126" s="438">
        <f t="shared" si="43"/>
        <v>0.28999999999999998</v>
      </c>
      <c r="BB126" s="442">
        <f t="shared" si="44"/>
        <v>0.53</v>
      </c>
      <c r="BC126" s="563">
        <v>2</v>
      </c>
      <c r="BD126" s="563">
        <v>2</v>
      </c>
      <c r="BE126" s="570">
        <v>0</v>
      </c>
      <c r="BF126" s="571">
        <v>0.57999999999999996</v>
      </c>
      <c r="BG126" s="572">
        <v>1.06</v>
      </c>
      <c r="BH126" s="573">
        <v>89096.330438023084</v>
      </c>
      <c r="BI126" s="571">
        <v>5.91</v>
      </c>
      <c r="BJ126" s="572">
        <v>321072.75176141242</v>
      </c>
      <c r="BK126" s="574">
        <v>9.5846800570394326E-4</v>
      </c>
      <c r="BL126" s="571">
        <v>34262.92</v>
      </c>
      <c r="BM126" s="594">
        <v>0.63</v>
      </c>
      <c r="BN126" s="441">
        <f t="shared" si="65"/>
        <v>4.2699999999999996</v>
      </c>
      <c r="BO126" s="70">
        <v>4</v>
      </c>
      <c r="BP126" s="438">
        <f t="shared" si="45"/>
        <v>0.28999999999999998</v>
      </c>
      <c r="BQ126" s="442">
        <f t="shared" si="46"/>
        <v>0.53</v>
      </c>
      <c r="BR126" s="438">
        <f>+INDEX('For AA'!AE:AE,MATCH(A126,'For AA'!A:A,0))</f>
        <v>4.29</v>
      </c>
      <c r="BS126" s="70">
        <v>4</v>
      </c>
      <c r="BT126" s="438">
        <f>+ROUND(INDEX('For AA'!AF:AF,MATCH(A126,'For AA'!A:A,0))/BS126,$BP$2)</f>
        <v>0.28999999999999998</v>
      </c>
      <c r="BU126" s="442">
        <f>+ROUND(INDEX('For AA'!AG:AG,MATCH(A126,'For AA'!A:A,0))/BS126,$BP$2)</f>
        <v>0.53</v>
      </c>
      <c r="BV126" s="438">
        <f>++INDEX('For AA'!AE:AE,MATCH(A126,'For AA'!A:A,0))</f>
        <v>4.29</v>
      </c>
      <c r="BW126" s="70">
        <v>4</v>
      </c>
      <c r="BX126" s="438">
        <f>++ROUND(INDEX('For AA'!AF:AF,MATCH(A126,'For AA'!A:A,0))/BS126,$BP$2)</f>
        <v>0.28999999999999998</v>
      </c>
      <c r="BY126" s="442">
        <f>++ROUND(INDEX('For AA'!AG:AG,MATCH(A126,'For AA'!A:A,0))/BS126,$BP$2)</f>
        <v>0.53</v>
      </c>
      <c r="BZ126" s="93">
        <f>++INDEX(FY2018_ALL_Targets!DY:DY,MATCH('Final Comp Values'!C126,FY2018_ALL_Targets!B:B,0))</f>
        <v>0</v>
      </c>
      <c r="CA126" s="93">
        <f>+INDEX(FY2018_ALL_Targets!DV:DV,MATCH('Final Comp Values'!C126,FY2018_ALL_Targets!B:B,0))</f>
        <v>2</v>
      </c>
      <c r="CB126" s="93">
        <f>++INDEX(FY2018_ALL_Targets!DW:DW,MATCH('Final Comp Values'!C126,FY2018_ALL_Targets!B:B,0))</f>
        <v>2</v>
      </c>
      <c r="CC126" s="533">
        <f>++INDEX(FY2018_ALL_Targets!DX:DX,MATCH('Final Comp Values'!$C126,FY2018_ALL_Targets!$B:$B,0))</f>
        <v>0</v>
      </c>
      <c r="CD126" s="437">
        <f t="shared" si="66"/>
        <v>0</v>
      </c>
      <c r="CE126" s="437">
        <f t="shared" si="67"/>
        <v>0.57999999999999996</v>
      </c>
      <c r="CF126" s="438">
        <f t="shared" si="68"/>
        <v>1.06</v>
      </c>
      <c r="CG126" s="537">
        <f t="shared" si="69"/>
        <v>89096.330438023084</v>
      </c>
      <c r="CH126" s="437">
        <f t="shared" si="70"/>
        <v>5.879999999999999</v>
      </c>
      <c r="CI126" s="438">
        <f t="shared" si="47"/>
        <v>319442.94083876559</v>
      </c>
      <c r="CJ126" s="540">
        <f t="shared" si="71"/>
        <v>9.542574240078628E-4</v>
      </c>
      <c r="CK126" s="437">
        <f t="shared" si="48"/>
        <v>34948.15</v>
      </c>
      <c r="CL126" s="543">
        <f t="shared" si="49"/>
        <v>0.64</v>
      </c>
      <c r="CM126" s="466">
        <f t="shared" si="75"/>
        <v>-3.0000000000000415E-2</v>
      </c>
      <c r="CN126" s="465">
        <f t="shared" si="51"/>
        <v>408503.08</v>
      </c>
      <c r="CO126" s="466">
        <f t="shared" si="72"/>
        <v>354391.09083876561</v>
      </c>
      <c r="CP126" s="466">
        <f t="shared" si="52"/>
        <v>-1.0000000000000009</v>
      </c>
      <c r="CQ126" s="469">
        <f t="shared" si="53"/>
        <v>-54322.21808510644</v>
      </c>
      <c r="CR126" s="469">
        <f t="shared" si="73"/>
        <v>-54111.989161234407</v>
      </c>
      <c r="CS126" s="467">
        <f t="shared" si="74"/>
        <v>-210.22892387203319</v>
      </c>
      <c r="CT126" s="468">
        <f t="shared" si="54"/>
        <v>0.21810442760437224</v>
      </c>
    </row>
    <row r="127" spans="1:98" s="71" customFormat="1" ht="15.75" customHeight="1" x14ac:dyDescent="0.25">
      <c r="A127" s="522">
        <v>1026136</v>
      </c>
      <c r="B127" s="523">
        <v>5209</v>
      </c>
      <c r="C127" s="523">
        <v>675480</v>
      </c>
      <c r="D127" s="523" t="s">
        <v>1286</v>
      </c>
      <c r="E127" s="524" t="s">
        <v>1027</v>
      </c>
      <c r="F127" s="524" t="s">
        <v>1349</v>
      </c>
      <c r="G127" s="525" t="s">
        <v>1260</v>
      </c>
      <c r="H127" s="526" t="s">
        <v>1350</v>
      </c>
      <c r="I127" s="489" t="s">
        <v>35</v>
      </c>
      <c r="J127" s="489" t="s">
        <v>35</v>
      </c>
      <c r="K127" s="489" t="s">
        <v>1262</v>
      </c>
      <c r="L127" s="489"/>
      <c r="M127" s="489"/>
      <c r="N127" s="490"/>
      <c r="O127" s="489">
        <v>1021241</v>
      </c>
      <c r="P127" s="491">
        <v>13029</v>
      </c>
      <c r="Q127" s="492">
        <v>41640</v>
      </c>
      <c r="R127" s="492">
        <v>41912</v>
      </c>
      <c r="S127" s="491">
        <v>17420</v>
      </c>
      <c r="T127" s="493" t="s">
        <v>1265</v>
      </c>
      <c r="U127" s="494">
        <v>2.2328111990221776E-3</v>
      </c>
      <c r="V127" s="495">
        <v>1.7717878285092459E-3</v>
      </c>
      <c r="W127" s="496">
        <v>212108</v>
      </c>
      <c r="X127" s="497">
        <v>212108</v>
      </c>
      <c r="Y127" s="497">
        <v>424216</v>
      </c>
      <c r="Z127" s="498">
        <v>28169.95</v>
      </c>
      <c r="AA127" s="499">
        <v>28169.95</v>
      </c>
      <c r="AB127" s="499">
        <v>28169.95</v>
      </c>
      <c r="AC127" s="499">
        <v>28169.95</v>
      </c>
      <c r="AD127" s="500">
        <v>112679.79</v>
      </c>
      <c r="AE127" s="498">
        <v>52315.62</v>
      </c>
      <c r="AF127" s="499">
        <v>52315.62</v>
      </c>
      <c r="AG127" s="499">
        <v>52315.62</v>
      </c>
      <c r="AH127" s="499">
        <v>52315.62</v>
      </c>
      <c r="AI127" s="500">
        <v>209262.47</v>
      </c>
      <c r="AJ127" s="501">
        <v>746158.26</v>
      </c>
      <c r="AK127" s="502" t="s">
        <v>1286</v>
      </c>
      <c r="AL127" s="503">
        <v>25579.847310249148</v>
      </c>
      <c r="AM127" s="434">
        <f>+INDEX('For AA'!AD:AD,MATCH(A127,'For AA'!A:A,0))</f>
        <v>12694.558936844121</v>
      </c>
      <c r="AN127" s="504">
        <f t="shared" si="55"/>
        <v>456146.2365591398</v>
      </c>
      <c r="AO127" s="505">
        <f t="shared" si="56"/>
        <v>121161.06451612903</v>
      </c>
      <c r="AP127" s="506">
        <f t="shared" si="57"/>
        <v>225013.40860215056</v>
      </c>
      <c r="AQ127" s="507">
        <f t="shared" si="40"/>
        <v>17.829999999999998</v>
      </c>
      <c r="AR127" s="508">
        <f t="shared" si="41"/>
        <v>4.74</v>
      </c>
      <c r="AS127" s="508">
        <f t="shared" si="42"/>
        <v>8.8000000000000007</v>
      </c>
      <c r="AT127" s="509">
        <f t="shared" si="58"/>
        <v>31.37</v>
      </c>
      <c r="AU127" s="507">
        <f t="shared" si="59"/>
        <v>16.579999999999998</v>
      </c>
      <c r="AV127" s="508">
        <f t="shared" si="60"/>
        <v>4.41</v>
      </c>
      <c r="AW127" s="508">
        <f t="shared" si="61"/>
        <v>8.18</v>
      </c>
      <c r="AX127" s="510">
        <f t="shared" si="62"/>
        <v>29.169999999999998</v>
      </c>
      <c r="AY127" s="511">
        <f t="shared" si="63"/>
        <v>16.579999999999998</v>
      </c>
      <c r="AZ127" s="489">
        <f>4-CC127</f>
        <v>0</v>
      </c>
      <c r="BA127" s="508">
        <f t="shared" si="43"/>
        <v>0</v>
      </c>
      <c r="BB127" s="512">
        <f t="shared" si="44"/>
        <v>0</v>
      </c>
      <c r="BC127" s="575">
        <v>3</v>
      </c>
      <c r="BD127" s="575">
        <v>3</v>
      </c>
      <c r="BE127" s="576">
        <v>0</v>
      </c>
      <c r="BF127" s="577">
        <v>3.3000000000000003</v>
      </c>
      <c r="BG127" s="578">
        <v>6.1499999999999995</v>
      </c>
      <c r="BH127" s="579">
        <v>241729.55708185444</v>
      </c>
      <c r="BI127" s="577">
        <v>4.5316666666666663</v>
      </c>
      <c r="BJ127" s="578">
        <v>115919.34139427905</v>
      </c>
      <c r="BK127" s="580">
        <v>3.4604300539103601E-4</v>
      </c>
      <c r="BL127" s="577">
        <v>12370.2</v>
      </c>
      <c r="BM127" s="595">
        <v>0.48</v>
      </c>
      <c r="BN127" s="511">
        <f t="shared" si="65"/>
        <v>16.579999999999998</v>
      </c>
      <c r="BO127" s="489">
        <v>4</v>
      </c>
      <c r="BP127" s="508">
        <f t="shared" si="45"/>
        <v>1.1000000000000001</v>
      </c>
      <c r="BQ127" s="512">
        <f t="shared" si="46"/>
        <v>2.0499999999999998</v>
      </c>
      <c r="BR127" s="438">
        <f>+INDEX('For AA'!AE:AE,MATCH(A127,'For AA'!A:A,0))</f>
        <v>16.670000000000002</v>
      </c>
      <c r="BS127" s="489">
        <v>4</v>
      </c>
      <c r="BT127" s="438">
        <f>+ROUND(INDEX('For AA'!AF:AF,MATCH(A127,'For AA'!A:A,0))/BS127,$BP$2)</f>
        <v>1.1100000000000001</v>
      </c>
      <c r="BU127" s="442">
        <f>+ROUND(INDEX('For AA'!AG:AG,MATCH(A127,'For AA'!A:A,0))/BS127,$BP$2)</f>
        <v>2.06</v>
      </c>
      <c r="BV127" s="438">
        <f>++INDEX('For AA'!AE:AE,MATCH(A127,'For AA'!A:A,0))</f>
        <v>16.670000000000002</v>
      </c>
      <c r="BW127" s="489">
        <v>4</v>
      </c>
      <c r="BX127" s="438">
        <f>++ROUND(INDEX('For AA'!AF:AF,MATCH(A127,'For AA'!A:A,0))/BS127,$BP$2)</f>
        <v>1.1100000000000001</v>
      </c>
      <c r="BY127" s="442">
        <f>++ROUND(INDEX('For AA'!AG:AG,MATCH(A127,'For AA'!A:A,0))/BS127,$BP$2)</f>
        <v>2.06</v>
      </c>
      <c r="BZ127" s="534">
        <f>++INDEX(FY2018_ALL_Targets!DY:DY,MATCH('Final Comp Values'!C127,FY2018_ALL_Targets!B:B,0))</f>
        <v>3</v>
      </c>
      <c r="CA127" s="534">
        <f>+INDEX(FY2018_ALL_Targets!DV:DV,MATCH('Final Comp Values'!C127,FY2018_ALL_Targets!B:B,0))</f>
        <v>4</v>
      </c>
      <c r="CB127" s="534">
        <f>++INDEX(FY2018_ALL_Targets!DW:DW,MATCH('Final Comp Values'!C127,FY2018_ALL_Targets!B:B,0))</f>
        <v>4</v>
      </c>
      <c r="CC127" s="552">
        <f>++INDEX(FY2018_ALL_Targets!DX:DX,MATCH('Final Comp Values'!$C127,FY2018_ALL_Targets!$B:$B,0))</f>
        <v>4</v>
      </c>
      <c r="CD127" s="437">
        <f t="shared" si="66"/>
        <v>16.579999999999998</v>
      </c>
      <c r="CE127" s="437">
        <f t="shared" si="67"/>
        <v>4.41</v>
      </c>
      <c r="CF127" s="438">
        <f t="shared" si="68"/>
        <v>8.18</v>
      </c>
      <c r="CG127" s="537">
        <f t="shared" si="69"/>
        <v>746164.14603996754</v>
      </c>
      <c r="CH127" s="437">
        <f t="shared" si="70"/>
        <v>0</v>
      </c>
      <c r="CI127" s="508">
        <f t="shared" si="47"/>
        <v>0</v>
      </c>
      <c r="CJ127" s="541">
        <f t="shared" si="71"/>
        <v>0</v>
      </c>
      <c r="CK127" s="507">
        <f t="shared" si="48"/>
        <v>0</v>
      </c>
      <c r="CL127" s="544">
        <f t="shared" si="49"/>
        <v>0</v>
      </c>
      <c r="CM127" s="513">
        <f t="shared" si="75"/>
        <v>-3.9899999999999984</v>
      </c>
      <c r="CN127" s="514">
        <f t="shared" si="51"/>
        <v>746158.26</v>
      </c>
      <c r="CO127" s="513">
        <f t="shared" si="72"/>
        <v>0</v>
      </c>
      <c r="CP127" s="513">
        <f t="shared" si="52"/>
        <v>-29.169999999999998</v>
      </c>
      <c r="CQ127" s="515">
        <f t="shared" si="53"/>
        <v>-746158.26</v>
      </c>
      <c r="CR127" s="515">
        <f t="shared" si="73"/>
        <v>-746158.26</v>
      </c>
      <c r="CS127" s="516">
        <f t="shared" si="74"/>
        <v>0</v>
      </c>
      <c r="CT127" s="468">
        <f t="shared" si="54"/>
        <v>1.000007888460509</v>
      </c>
    </row>
    <row r="128" spans="1:98"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+INDEX('For AA'!AD:AD,MATCH(A128,'For AA'!A:A,0))</f>
        <v>26991.332744195854</v>
      </c>
      <c r="AN128" s="434">
        <f t="shared" si="55"/>
        <v>583301.07526881725</v>
      </c>
      <c r="AO128" s="435">
        <f t="shared" si="56"/>
        <v>154935.935483871</v>
      </c>
      <c r="AP128" s="436">
        <f t="shared" si="57"/>
        <v>287738.16129032261</v>
      </c>
      <c r="AQ128" s="437">
        <f t="shared" si="40"/>
        <v>10.74</v>
      </c>
      <c r="AR128" s="438">
        <f t="shared" si="41"/>
        <v>2.85</v>
      </c>
      <c r="AS128" s="438">
        <f t="shared" si="42"/>
        <v>5.3</v>
      </c>
      <c r="AT128" s="443">
        <f t="shared" si="58"/>
        <v>18.89</v>
      </c>
      <c r="AU128" s="437">
        <f t="shared" si="59"/>
        <v>9.99</v>
      </c>
      <c r="AV128" s="438">
        <f t="shared" si="60"/>
        <v>2.65</v>
      </c>
      <c r="AW128" s="438">
        <f t="shared" si="61"/>
        <v>4.93</v>
      </c>
      <c r="AX128" s="444">
        <f t="shared" si="62"/>
        <v>17.57</v>
      </c>
      <c r="AY128" s="441">
        <f t="shared" si="63"/>
        <v>9.99</v>
      </c>
      <c r="AZ128" s="70">
        <f t="shared" si="64"/>
        <v>4</v>
      </c>
      <c r="BA128" s="438">
        <f t="shared" si="43"/>
        <v>0.66</v>
      </c>
      <c r="BB128" s="442">
        <f t="shared" si="44"/>
        <v>1.23</v>
      </c>
      <c r="BC128" s="563">
        <v>1</v>
      </c>
      <c r="BD128" s="563">
        <v>1</v>
      </c>
      <c r="BE128" s="570">
        <v>0</v>
      </c>
      <c r="BF128" s="571">
        <v>0.66</v>
      </c>
      <c r="BG128" s="572">
        <v>1.23</v>
      </c>
      <c r="BH128" s="573">
        <v>102678.08812674611</v>
      </c>
      <c r="BI128" s="571">
        <v>15.66</v>
      </c>
      <c r="BJ128" s="572">
        <v>850761.30162161065</v>
      </c>
      <c r="BK128" s="574">
        <v>2.5396969491241544E-3</v>
      </c>
      <c r="BL128" s="571">
        <v>90788.04</v>
      </c>
      <c r="BM128" s="594">
        <v>1.67</v>
      </c>
      <c r="BN128" s="441">
        <f t="shared" si="65"/>
        <v>9.99</v>
      </c>
      <c r="BO128" s="70">
        <v>4</v>
      </c>
      <c r="BP128" s="438">
        <f t="shared" si="45"/>
        <v>0.66</v>
      </c>
      <c r="BQ128" s="442">
        <f t="shared" si="46"/>
        <v>1.23</v>
      </c>
      <c r="BR128" s="438">
        <f>+INDEX('For AA'!AE:AE,MATCH(A128,'For AA'!A:A,0))</f>
        <v>10.029999999999999</v>
      </c>
      <c r="BS128" s="70">
        <v>4</v>
      </c>
      <c r="BT128" s="438">
        <f>+ROUND(INDEX('For AA'!AF:AF,MATCH(A128,'For AA'!A:A,0))/BS128,$BP$2)</f>
        <v>0.67</v>
      </c>
      <c r="BU128" s="442">
        <f>+ROUND(INDEX('For AA'!AG:AG,MATCH(A128,'For AA'!A:A,0))/BS128,$BP$2)</f>
        <v>1.24</v>
      </c>
      <c r="BV128" s="438">
        <f>++INDEX('For AA'!AE:AE,MATCH(A128,'For AA'!A:A,0))</f>
        <v>10.029999999999999</v>
      </c>
      <c r="BW128" s="70">
        <v>4</v>
      </c>
      <c r="BX128" s="438">
        <f>++ROUND(INDEX('For AA'!AF:AF,MATCH(A128,'For AA'!A:A,0))/BS128,$BP$2)</f>
        <v>0.67</v>
      </c>
      <c r="BY128" s="442">
        <f>++ROUND(INDEX('For AA'!AG:AG,MATCH(A128,'For AA'!A:A,0))/BS128,$BP$2)</f>
        <v>1.24</v>
      </c>
      <c r="BZ128" s="93">
        <f>++INDEX(FY2018_ALL_Targets!DY:DY,MATCH('Final Comp Values'!C128,FY2018_ALL_Targets!B:B,0))</f>
        <v>0</v>
      </c>
      <c r="CA128" s="93">
        <f>+INDEX(FY2018_ALL_Targets!DV:DV,MATCH('Final Comp Values'!C128,FY2018_ALL_Targets!B:B,0))</f>
        <v>0</v>
      </c>
      <c r="CB128" s="93">
        <f>++INDEX(FY2018_ALL_Targets!DW:DW,MATCH('Final Comp Values'!C128,FY2018_ALL_Targets!B:B,0))</f>
        <v>0</v>
      </c>
      <c r="CC128" s="533">
        <f>++INDEX(FY2018_ALL_Targets!DX:DX,MATCH('Final Comp Values'!$C128,FY2018_ALL_Targets!$B:$B,0))</f>
        <v>0</v>
      </c>
      <c r="CD128" s="437">
        <f t="shared" si="66"/>
        <v>0</v>
      </c>
      <c r="CE128" s="437">
        <f t="shared" si="67"/>
        <v>0</v>
      </c>
      <c r="CF128" s="438">
        <f t="shared" si="68"/>
        <v>0</v>
      </c>
      <c r="CG128" s="537">
        <f t="shared" si="69"/>
        <v>0</v>
      </c>
      <c r="CH128" s="437">
        <f t="shared" si="70"/>
        <v>17.57</v>
      </c>
      <c r="CI128" s="438">
        <f t="shared" si="47"/>
        <v>954525.93036345451</v>
      </c>
      <c r="CJ128" s="540">
        <f t="shared" si="71"/>
        <v>2.8514120645949238E-3</v>
      </c>
      <c r="CK128" s="437">
        <f t="shared" si="48"/>
        <v>104428.4</v>
      </c>
      <c r="CL128" s="543">
        <f t="shared" si="49"/>
        <v>1.92</v>
      </c>
      <c r="CM128" s="466">
        <f t="shared" si="75"/>
        <v>1.999999999999913E-2</v>
      </c>
      <c r="CN128" s="465">
        <f t="shared" si="51"/>
        <v>954156.91</v>
      </c>
      <c r="CO128" s="466">
        <f t="shared" si="72"/>
        <v>1058954.3303634545</v>
      </c>
      <c r="CP128" s="466">
        <f t="shared" si="52"/>
        <v>1.9200000000000017</v>
      </c>
      <c r="CQ128" s="469">
        <f t="shared" si="53"/>
        <v>104267.57354581683</v>
      </c>
      <c r="CR128" s="469">
        <f t="shared" si="73"/>
        <v>104797.4203634545</v>
      </c>
      <c r="CS128" s="467">
        <f t="shared" si="74"/>
        <v>-529.84681763766275</v>
      </c>
      <c r="CT128" s="468">
        <f t="shared" si="54"/>
        <v>0</v>
      </c>
    </row>
    <row r="129" spans="1:98"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+INDEX('For AA'!AD:AD,MATCH(A129,'For AA'!A:A,0))</f>
        <v>26991.332744195854</v>
      </c>
      <c r="AN129" s="434">
        <f t="shared" si="55"/>
        <v>486206.45161290327</v>
      </c>
      <c r="AO129" s="435">
        <f t="shared" si="56"/>
        <v>129145.7311827957</v>
      </c>
      <c r="AP129" s="436">
        <f t="shared" si="57"/>
        <v>239842.07526881722</v>
      </c>
      <c r="AQ129" s="437">
        <f t="shared" si="40"/>
        <v>8.9499999999999993</v>
      </c>
      <c r="AR129" s="438">
        <f t="shared" si="41"/>
        <v>2.38</v>
      </c>
      <c r="AS129" s="438">
        <f t="shared" si="42"/>
        <v>4.41</v>
      </c>
      <c r="AT129" s="443">
        <f t="shared" si="58"/>
        <v>15.739999999999998</v>
      </c>
      <c r="AU129" s="437">
        <f t="shared" si="59"/>
        <v>8.32</v>
      </c>
      <c r="AV129" s="438">
        <f t="shared" si="60"/>
        <v>2.21</v>
      </c>
      <c r="AW129" s="438">
        <f t="shared" si="61"/>
        <v>4.1100000000000003</v>
      </c>
      <c r="AX129" s="444">
        <f t="shared" si="62"/>
        <v>14.64</v>
      </c>
      <c r="AY129" s="441">
        <f t="shared" si="63"/>
        <v>8.32</v>
      </c>
      <c r="AZ129" s="70">
        <f t="shared" si="64"/>
        <v>4</v>
      </c>
      <c r="BA129" s="438">
        <f t="shared" si="43"/>
        <v>0.55000000000000004</v>
      </c>
      <c r="BB129" s="442">
        <f t="shared" si="44"/>
        <v>1.03</v>
      </c>
      <c r="BC129" s="563">
        <v>1</v>
      </c>
      <c r="BD129" s="563">
        <v>1</v>
      </c>
      <c r="BE129" s="570">
        <v>0</v>
      </c>
      <c r="BF129" s="571">
        <v>0.55000000000000004</v>
      </c>
      <c r="BG129" s="572">
        <v>1.03</v>
      </c>
      <c r="BH129" s="573">
        <v>85836.708592729556</v>
      </c>
      <c r="BI129" s="571">
        <v>13.06</v>
      </c>
      <c r="BJ129" s="572">
        <v>709511.02165889111</v>
      </c>
      <c r="BK129" s="574">
        <v>2.1180358975454315E-3</v>
      </c>
      <c r="BL129" s="571">
        <v>75714.67</v>
      </c>
      <c r="BM129" s="594">
        <v>1.39</v>
      </c>
      <c r="BN129" s="441">
        <f t="shared" si="65"/>
        <v>8.32</v>
      </c>
      <c r="BO129" s="70">
        <v>4</v>
      </c>
      <c r="BP129" s="438">
        <f t="shared" si="45"/>
        <v>0.55000000000000004</v>
      </c>
      <c r="BQ129" s="442">
        <f t="shared" si="46"/>
        <v>1.03</v>
      </c>
      <c r="BR129" s="438">
        <f>+INDEX('For AA'!AE:AE,MATCH(A129,'For AA'!A:A,0))</f>
        <v>8.36</v>
      </c>
      <c r="BS129" s="70">
        <v>4</v>
      </c>
      <c r="BT129" s="438">
        <f>+ROUND(INDEX('For AA'!AF:AF,MATCH(A129,'For AA'!A:A,0))/BS129,$BP$2)</f>
        <v>0.56000000000000005</v>
      </c>
      <c r="BU129" s="442">
        <f>+ROUND(INDEX('For AA'!AG:AG,MATCH(A129,'For AA'!A:A,0))/BS129,$BP$2)</f>
        <v>1.03</v>
      </c>
      <c r="BV129" s="438">
        <f>++INDEX('For AA'!AE:AE,MATCH(A129,'For AA'!A:A,0))</f>
        <v>8.36</v>
      </c>
      <c r="BW129" s="70">
        <v>4</v>
      </c>
      <c r="BX129" s="438">
        <f>++ROUND(INDEX('For AA'!AF:AF,MATCH(A129,'For AA'!A:A,0))/BS129,$BP$2)</f>
        <v>0.56000000000000005</v>
      </c>
      <c r="BY129" s="442">
        <f>++ROUND(INDEX('For AA'!AG:AG,MATCH(A129,'For AA'!A:A,0))/BS129,$BP$2)</f>
        <v>1.03</v>
      </c>
      <c r="BZ129" s="93">
        <f>++INDEX(FY2018_ALL_Targets!DY:DY,MATCH('Final Comp Values'!C129,FY2018_ALL_Targets!B:B,0))</f>
        <v>0</v>
      </c>
      <c r="CA129" s="93">
        <f>+INDEX(FY2018_ALL_Targets!DV:DV,MATCH('Final Comp Values'!C129,FY2018_ALL_Targets!B:B,0))</f>
        <v>1</v>
      </c>
      <c r="CB129" s="93">
        <f>++INDEX(FY2018_ALL_Targets!DW:DW,MATCH('Final Comp Values'!C129,FY2018_ALL_Targets!B:B,0))</f>
        <v>1</v>
      </c>
      <c r="CC129" s="533">
        <f>++INDEX(FY2018_ALL_Targets!DX:DX,MATCH('Final Comp Values'!$C129,FY2018_ALL_Targets!$B:$B,0))</f>
        <v>0</v>
      </c>
      <c r="CD129" s="437">
        <f t="shared" si="66"/>
        <v>0</v>
      </c>
      <c r="CE129" s="437">
        <f t="shared" si="67"/>
        <v>0.55000000000000004</v>
      </c>
      <c r="CF129" s="438">
        <f t="shared" si="68"/>
        <v>1.03</v>
      </c>
      <c r="CG129" s="537">
        <f t="shared" si="69"/>
        <v>85836.708592729556</v>
      </c>
      <c r="CH129" s="437">
        <f t="shared" si="70"/>
        <v>13.06</v>
      </c>
      <c r="CI129" s="438">
        <f t="shared" si="47"/>
        <v>709511.02165889111</v>
      </c>
      <c r="CJ129" s="540">
        <f t="shared" si="71"/>
        <v>2.1194901288337912E-3</v>
      </c>
      <c r="CK129" s="437">
        <f t="shared" si="48"/>
        <v>77622.929999999993</v>
      </c>
      <c r="CL129" s="543">
        <f t="shared" si="49"/>
        <v>1.43</v>
      </c>
      <c r="CM129" s="466">
        <f t="shared" si="75"/>
        <v>0</v>
      </c>
      <c r="CN129" s="465">
        <f t="shared" si="51"/>
        <v>795330.66</v>
      </c>
      <c r="CO129" s="466">
        <f t="shared" si="72"/>
        <v>787133.95165889105</v>
      </c>
      <c r="CP129" s="466">
        <f t="shared" si="52"/>
        <v>-0.15000000000000036</v>
      </c>
      <c r="CQ129" s="469">
        <f t="shared" si="53"/>
        <v>-8148.879713114773</v>
      </c>
      <c r="CR129" s="469">
        <f t="shared" si="73"/>
        <v>-8196.7083411089843</v>
      </c>
      <c r="CS129" s="467">
        <f t="shared" si="74"/>
        <v>47.828627994211274</v>
      </c>
      <c r="CT129" s="468">
        <f t="shared" si="54"/>
        <v>0.10792581363923472</v>
      </c>
    </row>
    <row r="130" spans="1:98"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+INDEX('For AA'!AD:AD,MATCH(A130,'For AA'!A:A,0))</f>
        <v>26991.332744195854</v>
      </c>
      <c r="AN130" s="434">
        <f t="shared" si="55"/>
        <v>549313.97849462368</v>
      </c>
      <c r="AO130" s="435">
        <f t="shared" si="56"/>
        <v>145907.96774193548</v>
      </c>
      <c r="AP130" s="436">
        <f t="shared" si="57"/>
        <v>270971.94623655919</v>
      </c>
      <c r="AQ130" s="437">
        <f t="shared" si="40"/>
        <v>10.11</v>
      </c>
      <c r="AR130" s="438">
        <f t="shared" si="41"/>
        <v>2.69</v>
      </c>
      <c r="AS130" s="438">
        <f t="shared" si="42"/>
        <v>4.99</v>
      </c>
      <c r="AT130" s="443">
        <f t="shared" si="58"/>
        <v>17.79</v>
      </c>
      <c r="AU130" s="437">
        <f t="shared" si="59"/>
        <v>9.4</v>
      </c>
      <c r="AV130" s="438">
        <f t="shared" si="60"/>
        <v>2.5</v>
      </c>
      <c r="AW130" s="438">
        <f t="shared" si="61"/>
        <v>4.6399999999999997</v>
      </c>
      <c r="AX130" s="444">
        <f t="shared" si="62"/>
        <v>16.54</v>
      </c>
      <c r="AY130" s="441">
        <f t="shared" si="63"/>
        <v>9.4</v>
      </c>
      <c r="AZ130" s="70">
        <f t="shared" si="64"/>
        <v>4</v>
      </c>
      <c r="BA130" s="438">
        <f t="shared" si="43"/>
        <v>0.63</v>
      </c>
      <c r="BB130" s="442">
        <f t="shared" si="44"/>
        <v>1.1599999999999999</v>
      </c>
      <c r="BC130" s="563">
        <v>0</v>
      </c>
      <c r="BD130" s="563">
        <v>0</v>
      </c>
      <c r="BE130" s="570">
        <v>0</v>
      </c>
      <c r="BF130" s="571">
        <v>0</v>
      </c>
      <c r="BG130" s="572">
        <v>0</v>
      </c>
      <c r="BH130" s="573">
        <v>0</v>
      </c>
      <c r="BI130" s="571">
        <v>16.560000000000002</v>
      </c>
      <c r="BJ130" s="572">
        <v>899655.62930101366</v>
      </c>
      <c r="BK130" s="574">
        <v>2.6856565439014051E-3</v>
      </c>
      <c r="BL130" s="571">
        <v>96005.74</v>
      </c>
      <c r="BM130" s="594">
        <v>1.77</v>
      </c>
      <c r="BN130" s="441">
        <f t="shared" si="65"/>
        <v>9.4</v>
      </c>
      <c r="BO130" s="70">
        <v>4</v>
      </c>
      <c r="BP130" s="438">
        <f t="shared" si="45"/>
        <v>0.63</v>
      </c>
      <c r="BQ130" s="442">
        <f t="shared" si="46"/>
        <v>1.1599999999999999</v>
      </c>
      <c r="BR130" s="438">
        <f>+INDEX('For AA'!AE:AE,MATCH(A130,'For AA'!A:A,0))</f>
        <v>9.44</v>
      </c>
      <c r="BS130" s="70">
        <v>4</v>
      </c>
      <c r="BT130" s="438">
        <f>+ROUND(INDEX('For AA'!AF:AF,MATCH(A130,'For AA'!A:A,0))/BS130,$BP$2)</f>
        <v>0.63</v>
      </c>
      <c r="BU130" s="442">
        <f>+ROUND(INDEX('For AA'!AG:AG,MATCH(A130,'For AA'!A:A,0))/BS130,$BP$2)</f>
        <v>1.17</v>
      </c>
      <c r="BV130" s="438">
        <f>++INDEX('For AA'!AE:AE,MATCH(A130,'For AA'!A:A,0))</f>
        <v>9.44</v>
      </c>
      <c r="BW130" s="70">
        <v>4</v>
      </c>
      <c r="BX130" s="438">
        <f>++ROUND(INDEX('For AA'!AF:AF,MATCH(A130,'For AA'!A:A,0))/BS130,$BP$2)</f>
        <v>0.63</v>
      </c>
      <c r="BY130" s="442">
        <f>++ROUND(INDEX('For AA'!AG:AG,MATCH(A130,'For AA'!A:A,0))/BS130,$BP$2)</f>
        <v>1.17</v>
      </c>
      <c r="BZ130" s="93">
        <f>++INDEX(FY2018_ALL_Targets!DY:DY,MATCH('Final Comp Values'!C130,FY2018_ALL_Targets!B:B,0))</f>
        <v>0</v>
      </c>
      <c r="CA130" s="93">
        <f>+INDEX(FY2018_ALL_Targets!DV:DV,MATCH('Final Comp Values'!C130,FY2018_ALL_Targets!B:B,0))</f>
        <v>0</v>
      </c>
      <c r="CB130" s="93">
        <f>++INDEX(FY2018_ALL_Targets!DW:DW,MATCH('Final Comp Values'!C130,FY2018_ALL_Targets!B:B,0))</f>
        <v>0</v>
      </c>
      <c r="CC130" s="533">
        <f>++INDEX(FY2018_ALL_Targets!DX:DX,MATCH('Final Comp Values'!$C130,FY2018_ALL_Targets!$B:$B,0))</f>
        <v>0</v>
      </c>
      <c r="CD130" s="437">
        <f t="shared" si="66"/>
        <v>0</v>
      </c>
      <c r="CE130" s="437">
        <f t="shared" si="67"/>
        <v>0</v>
      </c>
      <c r="CF130" s="438">
        <f t="shared" si="68"/>
        <v>0</v>
      </c>
      <c r="CG130" s="537">
        <f t="shared" si="69"/>
        <v>0</v>
      </c>
      <c r="CH130" s="437">
        <f t="shared" si="70"/>
        <v>16.54</v>
      </c>
      <c r="CI130" s="438">
        <f t="shared" si="47"/>
        <v>898569.08868591557</v>
      </c>
      <c r="CJ130" s="540">
        <f t="shared" si="71"/>
        <v>2.6842547267159952E-3</v>
      </c>
      <c r="CK130" s="437">
        <f t="shared" si="48"/>
        <v>98306.53</v>
      </c>
      <c r="CL130" s="543">
        <f t="shared" si="49"/>
        <v>1.81</v>
      </c>
      <c r="CM130" s="466">
        <f t="shared" si="75"/>
        <v>-2.0000000000001128E-2</v>
      </c>
      <c r="CN130" s="465">
        <f t="shared" si="51"/>
        <v>898560.32000000007</v>
      </c>
      <c r="CO130" s="466">
        <f t="shared" si="72"/>
        <v>996875.6186859156</v>
      </c>
      <c r="CP130" s="466">
        <f t="shared" si="52"/>
        <v>1.8099999999999987</v>
      </c>
      <c r="CQ130" s="469">
        <f t="shared" si="53"/>
        <v>98330.966094316755</v>
      </c>
      <c r="CR130" s="469">
        <f t="shared" si="73"/>
        <v>98315.298685915535</v>
      </c>
      <c r="CS130" s="467">
        <f t="shared" si="74"/>
        <v>15.667408401219291</v>
      </c>
      <c r="CT130" s="468">
        <f t="shared" si="54"/>
        <v>0</v>
      </c>
    </row>
    <row r="131" spans="1:98"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+INDEX('For AA'!AD:AD,MATCH(A131,'For AA'!A:A,0))</f>
        <v>12694.558936844121</v>
      </c>
      <c r="AN131" s="434">
        <f t="shared" si="55"/>
        <v>676232.25806451612</v>
      </c>
      <c r="AO131" s="435">
        <f t="shared" si="56"/>
        <v>179620.2365591398</v>
      </c>
      <c r="AP131" s="436">
        <f t="shared" si="57"/>
        <v>333580.44086021505</v>
      </c>
      <c r="AQ131" s="437">
        <f t="shared" si="40"/>
        <v>26.44</v>
      </c>
      <c r="AR131" s="438">
        <f t="shared" si="41"/>
        <v>7.02</v>
      </c>
      <c r="AS131" s="438">
        <f t="shared" si="42"/>
        <v>13.04</v>
      </c>
      <c r="AT131" s="443">
        <f t="shared" si="58"/>
        <v>46.5</v>
      </c>
      <c r="AU131" s="437">
        <f t="shared" si="59"/>
        <v>24.59</v>
      </c>
      <c r="AV131" s="438">
        <f t="shared" si="60"/>
        <v>6.53</v>
      </c>
      <c r="AW131" s="438">
        <f t="shared" si="61"/>
        <v>12.13</v>
      </c>
      <c r="AX131" s="444">
        <f t="shared" si="62"/>
        <v>43.25</v>
      </c>
      <c r="AY131" s="441">
        <f t="shared" si="63"/>
        <v>24.59</v>
      </c>
      <c r="AZ131" s="70">
        <f t="shared" si="64"/>
        <v>4</v>
      </c>
      <c r="BA131" s="438">
        <f t="shared" si="43"/>
        <v>1.63</v>
      </c>
      <c r="BB131" s="442">
        <f t="shared" si="44"/>
        <v>3.03</v>
      </c>
      <c r="BC131" s="563">
        <v>2</v>
      </c>
      <c r="BD131" s="563">
        <v>2</v>
      </c>
      <c r="BE131" s="570">
        <v>0</v>
      </c>
      <c r="BF131" s="571">
        <v>3.26</v>
      </c>
      <c r="BG131" s="572">
        <v>6.06</v>
      </c>
      <c r="BH131" s="573">
        <v>238404.17693152206</v>
      </c>
      <c r="BI131" s="571">
        <v>33.909999999999997</v>
      </c>
      <c r="BJ131" s="572">
        <v>867412.62229054852</v>
      </c>
      <c r="BK131" s="574">
        <v>2.5894045559713198E-3</v>
      </c>
      <c r="BL131" s="571">
        <v>92564.97</v>
      </c>
      <c r="BM131" s="594">
        <v>3.62</v>
      </c>
      <c r="BN131" s="441">
        <f t="shared" si="65"/>
        <v>24.59</v>
      </c>
      <c r="BO131" s="70">
        <v>4</v>
      </c>
      <c r="BP131" s="438">
        <f t="shared" si="45"/>
        <v>1.63</v>
      </c>
      <c r="BQ131" s="442">
        <f t="shared" si="46"/>
        <v>3.03</v>
      </c>
      <c r="BR131" s="438">
        <f>+INDEX('For AA'!AE:AE,MATCH(A131,'For AA'!A:A,0))</f>
        <v>24.72</v>
      </c>
      <c r="BS131" s="70">
        <v>4</v>
      </c>
      <c r="BT131" s="438">
        <f>+ROUND(INDEX('For AA'!AF:AF,MATCH(A131,'For AA'!A:A,0))/BS131,$BP$2)</f>
        <v>1.65</v>
      </c>
      <c r="BU131" s="442">
        <f>+ROUND(INDEX('For AA'!AG:AG,MATCH(A131,'For AA'!A:A,0))/BS131,$BP$2)</f>
        <v>3.05</v>
      </c>
      <c r="BV131" s="438">
        <f>++INDEX('For AA'!AE:AE,MATCH(A131,'For AA'!A:A,0))</f>
        <v>24.72</v>
      </c>
      <c r="BW131" s="70">
        <v>4</v>
      </c>
      <c r="BX131" s="438">
        <f>++ROUND(INDEX('For AA'!AF:AF,MATCH(A131,'For AA'!A:A,0))/BS131,$BP$2)</f>
        <v>1.65</v>
      </c>
      <c r="BY131" s="442">
        <f>++ROUND(INDEX('For AA'!AG:AG,MATCH(A131,'For AA'!A:A,0))/BS131,$BP$2)</f>
        <v>3.05</v>
      </c>
      <c r="BZ131" s="93">
        <f>++INDEX(FY2018_ALL_Targets!DY:DY,MATCH('Final Comp Values'!C131,FY2018_ALL_Targets!B:B,0))</f>
        <v>0</v>
      </c>
      <c r="CA131" s="93">
        <f>+INDEX(FY2018_ALL_Targets!DV:DV,MATCH('Final Comp Values'!C131,FY2018_ALL_Targets!B:B,0))</f>
        <v>2</v>
      </c>
      <c r="CB131" s="93">
        <f>++INDEX(FY2018_ALL_Targets!DW:DW,MATCH('Final Comp Values'!C131,FY2018_ALL_Targets!B:B,0))</f>
        <v>2</v>
      </c>
      <c r="CC131" s="533">
        <f>++INDEX(FY2018_ALL_Targets!DX:DX,MATCH('Final Comp Values'!$C131,FY2018_ALL_Targets!$B:$B,0))</f>
        <v>0</v>
      </c>
      <c r="CD131" s="437">
        <f t="shared" si="66"/>
        <v>0</v>
      </c>
      <c r="CE131" s="437">
        <f t="shared" si="67"/>
        <v>3.26</v>
      </c>
      <c r="CF131" s="438">
        <f t="shared" si="68"/>
        <v>6.06</v>
      </c>
      <c r="CG131" s="537">
        <f t="shared" si="69"/>
        <v>238404.17693152206</v>
      </c>
      <c r="CH131" s="437">
        <f t="shared" si="70"/>
        <v>33.93</v>
      </c>
      <c r="CI131" s="438">
        <f t="shared" si="47"/>
        <v>867924.21923675353</v>
      </c>
      <c r="CJ131" s="540">
        <f t="shared" si="71"/>
        <v>2.5927106966528151E-3</v>
      </c>
      <c r="CK131" s="437">
        <f t="shared" si="48"/>
        <v>94953.87</v>
      </c>
      <c r="CL131" s="543">
        <f t="shared" si="49"/>
        <v>3.71</v>
      </c>
      <c r="CM131" s="466">
        <f t="shared" si="75"/>
        <v>2.0000000000001794E-2</v>
      </c>
      <c r="CN131" s="465">
        <f t="shared" si="51"/>
        <v>1106172.6300000001</v>
      </c>
      <c r="CO131" s="466">
        <f t="shared" si="72"/>
        <v>962878.08923675353</v>
      </c>
      <c r="CP131" s="466">
        <f t="shared" si="52"/>
        <v>-5.6099999999999994</v>
      </c>
      <c r="CQ131" s="469">
        <f t="shared" si="53"/>
        <v>-143482.73882774566</v>
      </c>
      <c r="CR131" s="469">
        <f t="shared" si="73"/>
        <v>-143294.54076324659</v>
      </c>
      <c r="CS131" s="467">
        <f t="shared" si="74"/>
        <v>-188.19806449906901</v>
      </c>
      <c r="CT131" s="468">
        <f t="shared" si="54"/>
        <v>0.21552167398276889</v>
      </c>
    </row>
    <row r="132" spans="1:98"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+INDEX('For AA'!AD:AD,MATCH(A132,'For AA'!A:A,0))</f>
        <v>12694.558936844121</v>
      </c>
      <c r="AN132" s="434">
        <f t="shared" si="55"/>
        <v>770184.94623655919</v>
      </c>
      <c r="AO132" s="435">
        <f t="shared" si="56"/>
        <v>204575.80645161291</v>
      </c>
      <c r="AP132" s="436">
        <f t="shared" si="57"/>
        <v>379926.49462365598</v>
      </c>
      <c r="AQ132" s="437">
        <f t="shared" si="40"/>
        <v>30.11</v>
      </c>
      <c r="AR132" s="438">
        <f t="shared" si="41"/>
        <v>8</v>
      </c>
      <c r="AS132" s="438">
        <f t="shared" si="42"/>
        <v>14.85</v>
      </c>
      <c r="AT132" s="443">
        <f t="shared" si="58"/>
        <v>52.96</v>
      </c>
      <c r="AU132" s="437">
        <f t="shared" si="59"/>
        <v>28</v>
      </c>
      <c r="AV132" s="438">
        <f t="shared" si="60"/>
        <v>7.44</v>
      </c>
      <c r="AW132" s="438">
        <f t="shared" si="61"/>
        <v>13.81</v>
      </c>
      <c r="AX132" s="444">
        <f t="shared" si="62"/>
        <v>49.25</v>
      </c>
      <c r="AY132" s="441">
        <f t="shared" si="63"/>
        <v>28</v>
      </c>
      <c r="AZ132" s="70">
        <f t="shared" si="64"/>
        <v>4</v>
      </c>
      <c r="BA132" s="438">
        <f t="shared" si="43"/>
        <v>1.86</v>
      </c>
      <c r="BB132" s="442">
        <f t="shared" si="44"/>
        <v>3.45</v>
      </c>
      <c r="BC132" s="563">
        <v>1</v>
      </c>
      <c r="BD132" s="563">
        <v>1</v>
      </c>
      <c r="BE132" s="570">
        <v>0</v>
      </c>
      <c r="BF132" s="571">
        <v>1.86</v>
      </c>
      <c r="BG132" s="572">
        <v>3.45</v>
      </c>
      <c r="BH132" s="573">
        <v>135828.98921742299</v>
      </c>
      <c r="BI132" s="571">
        <v>43.93</v>
      </c>
      <c r="BJ132" s="572">
        <v>1123722.692339245</v>
      </c>
      <c r="BK132" s="574">
        <v>3.3545426760194655E-3</v>
      </c>
      <c r="BL132" s="571">
        <v>119916.81</v>
      </c>
      <c r="BM132" s="594">
        <v>4.6900000000000004</v>
      </c>
      <c r="BN132" s="441">
        <f t="shared" si="65"/>
        <v>28</v>
      </c>
      <c r="BO132" s="70">
        <v>4</v>
      </c>
      <c r="BP132" s="438">
        <f t="shared" si="45"/>
        <v>1.86</v>
      </c>
      <c r="BQ132" s="442">
        <f t="shared" si="46"/>
        <v>3.45</v>
      </c>
      <c r="BR132" s="438">
        <f>+INDEX('For AA'!AE:AE,MATCH(A132,'For AA'!A:A,0))</f>
        <v>28.15</v>
      </c>
      <c r="BS132" s="70">
        <v>4</v>
      </c>
      <c r="BT132" s="438">
        <f>+ROUND(INDEX('For AA'!AF:AF,MATCH(A132,'For AA'!A:A,0))/BS132,$BP$2)</f>
        <v>1.87</v>
      </c>
      <c r="BU132" s="442">
        <f>+ROUND(INDEX('For AA'!AG:AG,MATCH(A132,'For AA'!A:A,0))/BS132,$BP$2)</f>
        <v>3.48</v>
      </c>
      <c r="BV132" s="438">
        <f>++INDEX('For AA'!AE:AE,MATCH(A132,'For AA'!A:A,0))</f>
        <v>28.15</v>
      </c>
      <c r="BW132" s="70">
        <v>4</v>
      </c>
      <c r="BX132" s="438">
        <f>++ROUND(INDEX('For AA'!AF:AF,MATCH(A132,'For AA'!A:A,0))/BS132,$BP$2)</f>
        <v>1.87</v>
      </c>
      <c r="BY132" s="442">
        <f>++ROUND(INDEX('For AA'!AG:AG,MATCH(A132,'For AA'!A:A,0))/BS132,$BP$2)</f>
        <v>3.48</v>
      </c>
      <c r="BZ132" s="93">
        <f>++INDEX(FY2018_ALL_Targets!DY:DY,MATCH('Final Comp Values'!C132,FY2018_ALL_Targets!B:B,0))</f>
        <v>0</v>
      </c>
      <c r="CA132" s="93">
        <f>+INDEX(FY2018_ALL_Targets!DV:DV,MATCH('Final Comp Values'!C132,FY2018_ALL_Targets!B:B,0))</f>
        <v>0</v>
      </c>
      <c r="CB132" s="93">
        <f>++INDEX(FY2018_ALL_Targets!DW:DW,MATCH('Final Comp Values'!C132,FY2018_ALL_Targets!B:B,0))</f>
        <v>0</v>
      </c>
      <c r="CC132" s="533">
        <f>++INDEX(FY2018_ALL_Targets!DX:DX,MATCH('Final Comp Values'!$C132,FY2018_ALL_Targets!$B:$B,0))</f>
        <v>0</v>
      </c>
      <c r="CD132" s="437">
        <f t="shared" si="66"/>
        <v>0</v>
      </c>
      <c r="CE132" s="437">
        <f t="shared" si="67"/>
        <v>0</v>
      </c>
      <c r="CF132" s="438">
        <f t="shared" si="68"/>
        <v>0</v>
      </c>
      <c r="CG132" s="537">
        <f t="shared" si="69"/>
        <v>0</v>
      </c>
      <c r="CH132" s="437">
        <f t="shared" si="70"/>
        <v>49.25</v>
      </c>
      <c r="CI132" s="438">
        <f t="shared" si="47"/>
        <v>1259807.4800297706</v>
      </c>
      <c r="CJ132" s="540">
        <f t="shared" si="71"/>
        <v>3.7633658063705032E-3</v>
      </c>
      <c r="CK132" s="437">
        <f t="shared" si="48"/>
        <v>137827.24</v>
      </c>
      <c r="CL132" s="543">
        <f t="shared" si="49"/>
        <v>5.39</v>
      </c>
      <c r="CM132" s="466">
        <f t="shared" si="75"/>
        <v>1.0000000000002451E-2</v>
      </c>
      <c r="CN132" s="465">
        <f t="shared" si="51"/>
        <v>1259859.1400000001</v>
      </c>
      <c r="CO132" s="466">
        <f t="shared" si="72"/>
        <v>1397634.7200297706</v>
      </c>
      <c r="CP132" s="466">
        <f t="shared" si="52"/>
        <v>5.3900000000000006</v>
      </c>
      <c r="CQ132" s="469">
        <f t="shared" si="53"/>
        <v>137881.03075329951</v>
      </c>
      <c r="CR132" s="469">
        <f t="shared" si="73"/>
        <v>137775.5800297705</v>
      </c>
      <c r="CS132" s="467">
        <f t="shared" si="74"/>
        <v>105.45072352900752</v>
      </c>
      <c r="CT132" s="468">
        <f t="shared" si="54"/>
        <v>0</v>
      </c>
    </row>
    <row r="133" spans="1:98"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+INDEX('For AA'!AD:AD,MATCH(A133,'For AA'!A:A,0))</f>
        <v>12694.558936844121</v>
      </c>
      <c r="AN133" s="434">
        <f t="shared" si="55"/>
        <v>754946.2365591398</v>
      </c>
      <c r="AO133" s="435">
        <f t="shared" si="56"/>
        <v>200527.82795698926</v>
      </c>
      <c r="AP133" s="436">
        <f t="shared" si="57"/>
        <v>372408.81720430113</v>
      </c>
      <c r="AQ133" s="437">
        <f t="shared" ref="AQ133:AQ196" si="76">+ROUND(AN133/$AL133,$AW$2)</f>
        <v>29.51</v>
      </c>
      <c r="AR133" s="438">
        <f t="shared" ref="AR133:AR196" si="77">+ROUND(AO133/$AL133,$AW$2)</f>
        <v>7.84</v>
      </c>
      <c r="AS133" s="438">
        <f t="shared" ref="AS133:AS196" si="78">+ROUND(AP133/$AL133,$AW$2)</f>
        <v>14.56</v>
      </c>
      <c r="AT133" s="443">
        <f t="shared" si="58"/>
        <v>51.910000000000004</v>
      </c>
      <c r="AU133" s="437">
        <f t="shared" si="59"/>
        <v>27.45</v>
      </c>
      <c r="AV133" s="438">
        <f t="shared" si="60"/>
        <v>7.29</v>
      </c>
      <c r="AW133" s="438">
        <f t="shared" si="61"/>
        <v>13.54</v>
      </c>
      <c r="AX133" s="444">
        <f t="shared" si="62"/>
        <v>48.28</v>
      </c>
      <c r="AY133" s="441">
        <f t="shared" si="63"/>
        <v>27.45</v>
      </c>
      <c r="AZ133" s="70">
        <f t="shared" si="64"/>
        <v>4</v>
      </c>
      <c r="BA133" s="438">
        <f t="shared" ref="BA133:BA194" si="79">+IF(AZ133=0,0,ROUND($AV133/AZ133,$BA$2))</f>
        <v>1.82</v>
      </c>
      <c r="BB133" s="442">
        <f t="shared" ref="BB133:BB194" si="80">+IF(AZ133=0,0,ROUND($AW133/AZ133,$BA$2))</f>
        <v>3.39</v>
      </c>
      <c r="BC133" s="563">
        <v>1</v>
      </c>
      <c r="BD133" s="563">
        <v>1</v>
      </c>
      <c r="BE133" s="570">
        <v>0</v>
      </c>
      <c r="BF133" s="571">
        <v>1.82</v>
      </c>
      <c r="BG133" s="572">
        <v>3.39</v>
      </c>
      <c r="BH133" s="573">
        <v>133271.00448639807</v>
      </c>
      <c r="BI133" s="571">
        <v>43.08</v>
      </c>
      <c r="BJ133" s="572">
        <v>1101979.8221255334</v>
      </c>
      <c r="BK133" s="574">
        <v>3.2896357496680763E-3</v>
      </c>
      <c r="BL133" s="571">
        <v>117596.54</v>
      </c>
      <c r="BM133" s="594">
        <v>4.5999999999999996</v>
      </c>
      <c r="BN133" s="441">
        <f t="shared" si="65"/>
        <v>27.45</v>
      </c>
      <c r="BO133" s="70">
        <v>4</v>
      </c>
      <c r="BP133" s="438">
        <f t="shared" ref="BP133:BP196" si="81">+ROUND($AV133/BO133,$BP$2)</f>
        <v>1.82</v>
      </c>
      <c r="BQ133" s="442">
        <f t="shared" ref="BQ133:BQ196" si="82">+ROUND($AW133/BO133,$BP$2)</f>
        <v>3.39</v>
      </c>
      <c r="BR133" s="438">
        <f>+INDEX('For AA'!AE:AE,MATCH(A133,'For AA'!A:A,0))</f>
        <v>27.59</v>
      </c>
      <c r="BS133" s="70">
        <v>4</v>
      </c>
      <c r="BT133" s="438">
        <f>+ROUND(INDEX('For AA'!AF:AF,MATCH(A133,'For AA'!A:A,0))/BS133,$BP$2)</f>
        <v>1.84</v>
      </c>
      <c r="BU133" s="442">
        <f>+ROUND(INDEX('For AA'!AG:AG,MATCH(A133,'For AA'!A:A,0))/BS133,$BP$2)</f>
        <v>3.41</v>
      </c>
      <c r="BV133" s="438">
        <f>++INDEX('For AA'!AE:AE,MATCH(A133,'For AA'!A:A,0))</f>
        <v>27.59</v>
      </c>
      <c r="BW133" s="70">
        <v>4</v>
      </c>
      <c r="BX133" s="438">
        <f>++ROUND(INDEX('For AA'!AF:AF,MATCH(A133,'For AA'!A:A,0))/BS133,$BP$2)</f>
        <v>1.84</v>
      </c>
      <c r="BY133" s="442">
        <f>++ROUND(INDEX('For AA'!AG:AG,MATCH(A133,'For AA'!A:A,0))/BS133,$BP$2)</f>
        <v>3.41</v>
      </c>
      <c r="BZ133" s="93">
        <f>++INDEX(FY2018_ALL_Targets!DY:DY,MATCH('Final Comp Values'!C133,FY2018_ALL_Targets!B:B,0))</f>
        <v>0</v>
      </c>
      <c r="CA133" s="93">
        <f>+INDEX(FY2018_ALL_Targets!DV:DV,MATCH('Final Comp Values'!C133,FY2018_ALL_Targets!B:B,0))</f>
        <v>1</v>
      </c>
      <c r="CB133" s="93">
        <f>++INDEX(FY2018_ALL_Targets!DW:DW,MATCH('Final Comp Values'!C133,FY2018_ALL_Targets!B:B,0))</f>
        <v>1</v>
      </c>
      <c r="CC133" s="533">
        <f>++INDEX(FY2018_ALL_Targets!DX:DX,MATCH('Final Comp Values'!$C133,FY2018_ALL_Targets!$B:$B,0))</f>
        <v>0</v>
      </c>
      <c r="CD133" s="437">
        <f t="shared" si="66"/>
        <v>0</v>
      </c>
      <c r="CE133" s="437">
        <f t="shared" si="67"/>
        <v>1.82</v>
      </c>
      <c r="CF133" s="438">
        <f t="shared" si="68"/>
        <v>3.39</v>
      </c>
      <c r="CG133" s="537">
        <f t="shared" si="69"/>
        <v>133271.00448639807</v>
      </c>
      <c r="CH133" s="437">
        <f t="shared" si="70"/>
        <v>43.07</v>
      </c>
      <c r="CI133" s="438">
        <f t="shared" ref="CI133:CI196" si="83">+IF(CH133="",0,CH133*AL133)</f>
        <v>1101724.0236524309</v>
      </c>
      <c r="CJ133" s="540">
        <f t="shared" si="71"/>
        <v>3.2911302595000518E-3</v>
      </c>
      <c r="CK133" s="437">
        <f t="shared" ref="CK133:CK196" si="84">+IF(CJ133=0,0,ROUND(CJ133*$CG$519,2))</f>
        <v>120532.37</v>
      </c>
      <c r="CL133" s="543">
        <f t="shared" ref="CL133:CL196" si="85">+IF(CK133=0,0,ROUND(CK133/AL133,2))</f>
        <v>4.71</v>
      </c>
      <c r="CM133" s="466">
        <f t="shared" ref="CM133:CM164" si="86">+CE133+CF133+CH133-AY133-BA133-BB133-BA133-BB133-BA133-BB133-BA133-BB133</f>
        <v>-1.0000000000001119E-2</v>
      </c>
      <c r="CN133" s="465">
        <f t="shared" ref="CN133:CN196" si="87">+AJ133</f>
        <v>1234931.08</v>
      </c>
      <c r="CO133" s="466">
        <f t="shared" si="72"/>
        <v>1222256.3936524307</v>
      </c>
      <c r="CP133" s="466">
        <f t="shared" ref="CP133:CP196" si="88">+CL133+CH133-AX133</f>
        <v>-0.5</v>
      </c>
      <c r="CQ133" s="469">
        <f t="shared" ref="CQ133:CQ196" si="89">+(CP133/AX133)*AJ133</f>
        <v>-12789.261391880696</v>
      </c>
      <c r="CR133" s="469">
        <f t="shared" si="73"/>
        <v>-12674.686347569339</v>
      </c>
      <c r="CS133" s="467">
        <f t="shared" si="74"/>
        <v>-114.57504431135749</v>
      </c>
      <c r="CT133" s="468">
        <f t="shared" ref="CT133:CT196" si="90">+CG133/AJ133</f>
        <v>0.10791776694647451</v>
      </c>
    </row>
    <row r="134" spans="1:98"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+INDEX('For AA'!AD:AD,MATCH(A134,'For AA'!A:A,0))</f>
        <v>19751.398654117922</v>
      </c>
      <c r="AN134" s="434">
        <f t="shared" ref="AN134:AN197" si="91">+Y134/(1-$AP$2)</f>
        <v>1042591.3978494625</v>
      </c>
      <c r="AO134" s="435">
        <f t="shared" ref="AO134:AO197" si="92">+AD134/(1-$AP$2)</f>
        <v>276931.6344086022</v>
      </c>
      <c r="AP134" s="436">
        <f t="shared" ref="AP134:AP197" si="93">+AI134/(1-$AP$2)</f>
        <v>514301.60215053766</v>
      </c>
      <c r="AQ134" s="437">
        <f t="shared" si="76"/>
        <v>26.2</v>
      </c>
      <c r="AR134" s="438">
        <f t="shared" si="77"/>
        <v>6.96</v>
      </c>
      <c r="AS134" s="438">
        <f t="shared" si="78"/>
        <v>12.93</v>
      </c>
      <c r="AT134" s="443">
        <f t="shared" ref="AT134:AT197" si="94">+AQ134+AR134+AS134</f>
        <v>46.089999999999996</v>
      </c>
      <c r="AU134" s="437">
        <f t="shared" ref="AU134:AU197" si="95">+ROUND(Y134/$AL134,$AW$2)</f>
        <v>24.37</v>
      </c>
      <c r="AV134" s="438">
        <f t="shared" ref="AV134:AV197" si="96">+ROUND(AD134/$AL134,$AW$2)</f>
        <v>6.47</v>
      </c>
      <c r="AW134" s="438">
        <f t="shared" ref="AW134:AW197" si="97">+ROUND(AI134/$AL134,$AW$2)</f>
        <v>12.02</v>
      </c>
      <c r="AX134" s="444">
        <f t="shared" ref="AX134:AX197" si="98">+AU134+AV134+AW134</f>
        <v>42.86</v>
      </c>
      <c r="AY134" s="441">
        <f t="shared" ref="AY134:AY197" si="99">+$AU134</f>
        <v>24.37</v>
      </c>
      <c r="AZ134" s="70">
        <f t="shared" ref="AZ134:AZ197" si="100">4-CC134</f>
        <v>4</v>
      </c>
      <c r="BA134" s="438">
        <f t="shared" si="79"/>
        <v>1.62</v>
      </c>
      <c r="BB134" s="442">
        <f t="shared" si="80"/>
        <v>3.01</v>
      </c>
      <c r="BC134" s="563">
        <v>0</v>
      </c>
      <c r="BD134" s="563">
        <v>0</v>
      </c>
      <c r="BE134" s="570">
        <v>0</v>
      </c>
      <c r="BF134" s="571">
        <v>0</v>
      </c>
      <c r="BG134" s="572">
        <v>0</v>
      </c>
      <c r="BH134" s="573">
        <v>0</v>
      </c>
      <c r="BI134" s="571">
        <v>42.89</v>
      </c>
      <c r="BJ134" s="572">
        <v>1706462.714324472</v>
      </c>
      <c r="BK134" s="574">
        <v>5.0941411428837577E-3</v>
      </c>
      <c r="BL134" s="571">
        <v>182103.26</v>
      </c>
      <c r="BM134" s="594">
        <v>4.58</v>
      </c>
      <c r="BN134" s="441">
        <f t="shared" ref="BN134:BN197" si="101">+$AU134</f>
        <v>24.37</v>
      </c>
      <c r="BO134" s="70">
        <v>4</v>
      </c>
      <c r="BP134" s="438">
        <f t="shared" si="81"/>
        <v>1.62</v>
      </c>
      <c r="BQ134" s="442">
        <f t="shared" si="82"/>
        <v>3.01</v>
      </c>
      <c r="BR134" s="438">
        <f>+INDEX('For AA'!AE:AE,MATCH(A134,'For AA'!A:A,0))</f>
        <v>24.49</v>
      </c>
      <c r="BS134" s="70">
        <v>4</v>
      </c>
      <c r="BT134" s="438">
        <f>+ROUND(INDEX('For AA'!AF:AF,MATCH(A134,'For AA'!A:A,0))/BS134,$BP$2)</f>
        <v>1.63</v>
      </c>
      <c r="BU134" s="442">
        <f>+ROUND(INDEX('For AA'!AG:AG,MATCH(A134,'For AA'!A:A,0))/BS134,$BP$2)</f>
        <v>3.03</v>
      </c>
      <c r="BV134" s="438">
        <f>++INDEX('For AA'!AE:AE,MATCH(A134,'For AA'!A:A,0))</f>
        <v>24.49</v>
      </c>
      <c r="BW134" s="70">
        <v>4</v>
      </c>
      <c r="BX134" s="438">
        <f>++ROUND(INDEX('For AA'!AF:AF,MATCH(A134,'For AA'!A:A,0))/BS134,$BP$2)</f>
        <v>1.63</v>
      </c>
      <c r="BY134" s="442">
        <f>++ROUND(INDEX('For AA'!AG:AG,MATCH(A134,'For AA'!A:A,0))/BS134,$BP$2)</f>
        <v>3.03</v>
      </c>
      <c r="BZ134" s="93">
        <f>++INDEX(FY2018_ALL_Targets!DY:DY,MATCH('Final Comp Values'!C134,FY2018_ALL_Targets!B:B,0))</f>
        <v>0</v>
      </c>
      <c r="CA134" s="93">
        <f>+INDEX(FY2018_ALL_Targets!DV:DV,MATCH('Final Comp Values'!C134,FY2018_ALL_Targets!B:B,0))</f>
        <v>0</v>
      </c>
      <c r="CB134" s="93">
        <f>++INDEX(FY2018_ALL_Targets!DW:DW,MATCH('Final Comp Values'!C134,FY2018_ALL_Targets!B:B,0))</f>
        <v>0</v>
      </c>
      <c r="CC134" s="533">
        <f>++INDEX(FY2018_ALL_Targets!DX:DX,MATCH('Final Comp Values'!$C134,FY2018_ALL_Targets!$B:$B,0))</f>
        <v>0</v>
      </c>
      <c r="CD134" s="437">
        <f t="shared" ref="CD134:CD197" si="102">+IF(BZ134=3,AU134,BZ134*(BN134/3))</f>
        <v>0</v>
      </c>
      <c r="CE134" s="437">
        <f t="shared" ref="CE134:CE197" si="103">+IF(CA134=4,AV134,CA134*BP134)</f>
        <v>0</v>
      </c>
      <c r="CF134" s="438">
        <f t="shared" ref="CF134:CF197" si="104">IF(CB134=4,AW134,+CB134*BQ134)</f>
        <v>0</v>
      </c>
      <c r="CG134" s="537">
        <f t="shared" ref="CG134:CG197" si="105">+IF((CE134+CF134)=0,0,AL134*(CE134+CF134+CD134))</f>
        <v>0</v>
      </c>
      <c r="CH134" s="437">
        <f t="shared" ref="CH134:CH197" si="106">+(BN134-CD134)+(AV134-CE134)+(AW134-CF134)</f>
        <v>42.86</v>
      </c>
      <c r="CI134" s="438">
        <f t="shared" si="83"/>
        <v>1705269.1055245248</v>
      </c>
      <c r="CJ134" s="540">
        <f t="shared" ref="CJ134:CJ197" si="107">+CI134/$CI$519</f>
        <v>5.0940731374601424E-3</v>
      </c>
      <c r="CK134" s="437">
        <f t="shared" si="84"/>
        <v>186562.26</v>
      </c>
      <c r="CL134" s="543">
        <f t="shared" si="85"/>
        <v>4.6900000000000004</v>
      </c>
      <c r="CM134" s="466">
        <f t="shared" si="86"/>
        <v>-3.0000000000001137E-2</v>
      </c>
      <c r="CN134" s="465">
        <f t="shared" si="87"/>
        <v>1705456.91</v>
      </c>
      <c r="CO134" s="466">
        <f t="shared" ref="CO134:CO197" si="108">+CI134+CK134</f>
        <v>1891831.3655245248</v>
      </c>
      <c r="CP134" s="466">
        <f t="shared" si="88"/>
        <v>4.6899999999999977</v>
      </c>
      <c r="CQ134" s="469">
        <f t="shared" si="89"/>
        <v>186621.39309146049</v>
      </c>
      <c r="CR134" s="469">
        <f t="shared" ref="CR134:CR197" si="109">+CO134-CN134</f>
        <v>186374.45552452491</v>
      </c>
      <c r="CS134" s="467">
        <f t="shared" ref="CS134:CS197" si="110">+CQ134-CR134</f>
        <v>246.93756693557953</v>
      </c>
      <c r="CT134" s="468">
        <f t="shared" si="90"/>
        <v>0</v>
      </c>
    </row>
    <row r="135" spans="1:98"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+INDEX('For AA'!AD:AD,MATCH(A135,'For AA'!A:A,0))</f>
        <v>19751.398654117922</v>
      </c>
      <c r="AN135" s="434">
        <f t="shared" si="91"/>
        <v>722843.01075268828</v>
      </c>
      <c r="AO135" s="435">
        <f t="shared" si="92"/>
        <v>192000.64516129033</v>
      </c>
      <c r="AP135" s="436">
        <f t="shared" si="93"/>
        <v>356572.63440860214</v>
      </c>
      <c r="AQ135" s="437">
        <f t="shared" si="76"/>
        <v>18.170000000000002</v>
      </c>
      <c r="AR135" s="438">
        <f t="shared" si="77"/>
        <v>4.83</v>
      </c>
      <c r="AS135" s="438">
        <f t="shared" si="78"/>
        <v>8.9600000000000009</v>
      </c>
      <c r="AT135" s="443">
        <f t="shared" si="94"/>
        <v>31.96</v>
      </c>
      <c r="AU135" s="437">
        <f t="shared" si="95"/>
        <v>16.899999999999999</v>
      </c>
      <c r="AV135" s="438">
        <f t="shared" si="96"/>
        <v>4.49</v>
      </c>
      <c r="AW135" s="438">
        <f t="shared" si="97"/>
        <v>8.33</v>
      </c>
      <c r="AX135" s="444">
        <f t="shared" si="98"/>
        <v>29.72</v>
      </c>
      <c r="AY135" s="441">
        <f t="shared" si="99"/>
        <v>16.899999999999999</v>
      </c>
      <c r="AZ135" s="70">
        <f t="shared" si="100"/>
        <v>4</v>
      </c>
      <c r="BA135" s="438">
        <f t="shared" si="79"/>
        <v>1.1200000000000001</v>
      </c>
      <c r="BB135" s="442">
        <f t="shared" si="80"/>
        <v>2.08</v>
      </c>
      <c r="BC135" s="563">
        <v>1</v>
      </c>
      <c r="BD135" s="563">
        <v>1</v>
      </c>
      <c r="BE135" s="570">
        <v>0</v>
      </c>
      <c r="BF135" s="571">
        <v>1.1200000000000001</v>
      </c>
      <c r="BG135" s="572">
        <v>2.08</v>
      </c>
      <c r="BH135" s="573">
        <v>127318.2719943649</v>
      </c>
      <c r="BI135" s="571">
        <v>26.5</v>
      </c>
      <c r="BJ135" s="572">
        <v>1054354.4399533342</v>
      </c>
      <c r="BK135" s="574">
        <v>3.1474642174497453E-3</v>
      </c>
      <c r="BL135" s="571">
        <v>112514.25</v>
      </c>
      <c r="BM135" s="594">
        <v>2.83</v>
      </c>
      <c r="BN135" s="441">
        <f t="shared" si="101"/>
        <v>16.899999999999999</v>
      </c>
      <c r="BO135" s="70">
        <v>4</v>
      </c>
      <c r="BP135" s="438">
        <f t="shared" si="81"/>
        <v>1.1200000000000001</v>
      </c>
      <c r="BQ135" s="442">
        <f t="shared" si="82"/>
        <v>2.08</v>
      </c>
      <c r="BR135" s="438">
        <f>+INDEX('For AA'!AE:AE,MATCH(A135,'For AA'!A:A,0))</f>
        <v>16.98</v>
      </c>
      <c r="BS135" s="70">
        <v>4</v>
      </c>
      <c r="BT135" s="438">
        <f>+ROUND(INDEX('For AA'!AF:AF,MATCH(A135,'For AA'!A:A,0))/BS135,$BP$2)</f>
        <v>1.1299999999999999</v>
      </c>
      <c r="BU135" s="442">
        <f>+ROUND(INDEX('For AA'!AG:AG,MATCH(A135,'For AA'!A:A,0))/BS135,$BP$2)</f>
        <v>2.1</v>
      </c>
      <c r="BV135" s="438">
        <f>++INDEX('For AA'!AE:AE,MATCH(A135,'For AA'!A:A,0))</f>
        <v>16.98</v>
      </c>
      <c r="BW135" s="70">
        <v>4</v>
      </c>
      <c r="BX135" s="438">
        <f>++ROUND(INDEX('For AA'!AF:AF,MATCH(A135,'For AA'!A:A,0))/BS135,$BP$2)</f>
        <v>1.1299999999999999</v>
      </c>
      <c r="BY135" s="442">
        <f>++ROUND(INDEX('For AA'!AG:AG,MATCH(A135,'For AA'!A:A,0))/BS135,$BP$2)</f>
        <v>2.1</v>
      </c>
      <c r="BZ135" s="93">
        <f>++INDEX(FY2018_ALL_Targets!DY:DY,MATCH('Final Comp Values'!C135,FY2018_ALL_Targets!B:B,0))</f>
        <v>0</v>
      </c>
      <c r="CA135" s="93">
        <f>+INDEX(FY2018_ALL_Targets!DV:DV,MATCH('Final Comp Values'!C135,FY2018_ALL_Targets!B:B,0))</f>
        <v>0</v>
      </c>
      <c r="CB135" s="93">
        <f>++INDEX(FY2018_ALL_Targets!DW:DW,MATCH('Final Comp Values'!C135,FY2018_ALL_Targets!B:B,0))</f>
        <v>0</v>
      </c>
      <c r="CC135" s="533">
        <f>++INDEX(FY2018_ALL_Targets!DX:DX,MATCH('Final Comp Values'!$C135,FY2018_ALL_Targets!$B:$B,0))</f>
        <v>0</v>
      </c>
      <c r="CD135" s="437">
        <f t="shared" si="102"/>
        <v>0</v>
      </c>
      <c r="CE135" s="437">
        <f t="shared" si="103"/>
        <v>0</v>
      </c>
      <c r="CF135" s="438">
        <f t="shared" si="104"/>
        <v>0</v>
      </c>
      <c r="CG135" s="537">
        <f t="shared" si="105"/>
        <v>0</v>
      </c>
      <c r="CH135" s="437">
        <f t="shared" si="106"/>
        <v>29.72</v>
      </c>
      <c r="CI135" s="438">
        <f t="shared" si="83"/>
        <v>1182468.4511476639</v>
      </c>
      <c r="CJ135" s="540">
        <f t="shared" si="107"/>
        <v>3.5323344294287315E-3</v>
      </c>
      <c r="CK135" s="437">
        <f t="shared" si="84"/>
        <v>129366.09</v>
      </c>
      <c r="CL135" s="543">
        <f t="shared" si="85"/>
        <v>3.25</v>
      </c>
      <c r="CM135" s="466">
        <f t="shared" si="86"/>
        <v>1.9999999999999574E-2</v>
      </c>
      <c r="CN135" s="465">
        <f t="shared" si="87"/>
        <v>1182417.1499999999</v>
      </c>
      <c r="CO135" s="466">
        <f t="shared" si="108"/>
        <v>1311834.541147664</v>
      </c>
      <c r="CP135" s="466">
        <f t="shared" si="88"/>
        <v>3.25</v>
      </c>
      <c r="CQ135" s="469">
        <f t="shared" si="89"/>
        <v>129302.01001009421</v>
      </c>
      <c r="CR135" s="469">
        <f t="shared" si="109"/>
        <v>129417.39114766405</v>
      </c>
      <c r="CS135" s="467">
        <f t="shared" si="110"/>
        <v>-115.38113756984239</v>
      </c>
      <c r="CT135" s="468">
        <f t="shared" si="90"/>
        <v>0</v>
      </c>
    </row>
    <row r="136" spans="1:98"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+INDEX('For AA'!AD:AD,MATCH(A136,'For AA'!A:A,0))</f>
        <v>26991.332744195854</v>
      </c>
      <c r="AN136" s="434">
        <f t="shared" si="91"/>
        <v>483326.88172043016</v>
      </c>
      <c r="AO136" s="435">
        <f t="shared" si="92"/>
        <v>128380.65591397849</v>
      </c>
      <c r="AP136" s="436">
        <f t="shared" si="93"/>
        <v>238421.21505376347</v>
      </c>
      <c r="AQ136" s="437">
        <f t="shared" si="76"/>
        <v>8.9</v>
      </c>
      <c r="AR136" s="438">
        <f t="shared" si="77"/>
        <v>2.36</v>
      </c>
      <c r="AS136" s="438">
        <f t="shared" si="78"/>
        <v>4.3899999999999997</v>
      </c>
      <c r="AT136" s="443">
        <f t="shared" si="94"/>
        <v>15.649999999999999</v>
      </c>
      <c r="AU136" s="437">
        <f t="shared" si="95"/>
        <v>8.27</v>
      </c>
      <c r="AV136" s="438">
        <f t="shared" si="96"/>
        <v>2.2000000000000002</v>
      </c>
      <c r="AW136" s="438">
        <f t="shared" si="97"/>
        <v>4.08</v>
      </c>
      <c r="AX136" s="444">
        <f t="shared" si="98"/>
        <v>14.549999999999999</v>
      </c>
      <c r="AY136" s="441">
        <f t="shared" si="99"/>
        <v>8.27</v>
      </c>
      <c r="AZ136" s="70">
        <f t="shared" si="100"/>
        <v>4</v>
      </c>
      <c r="BA136" s="438">
        <f t="shared" si="79"/>
        <v>0.55000000000000004</v>
      </c>
      <c r="BB136" s="442">
        <f t="shared" si="80"/>
        <v>1.02</v>
      </c>
      <c r="BC136" s="563">
        <v>0</v>
      </c>
      <c r="BD136" s="563">
        <v>0</v>
      </c>
      <c r="BE136" s="570">
        <v>0</v>
      </c>
      <c r="BF136" s="571">
        <v>0</v>
      </c>
      <c r="BG136" s="572">
        <v>0</v>
      </c>
      <c r="BH136" s="573">
        <v>0</v>
      </c>
      <c r="BI136" s="571">
        <v>14.55</v>
      </c>
      <c r="BJ136" s="572">
        <v>790458.29748368042</v>
      </c>
      <c r="BK136" s="574">
        <v>2.3596801155655461E-3</v>
      </c>
      <c r="BL136" s="571">
        <v>84352.87</v>
      </c>
      <c r="BM136" s="594">
        <v>1.55</v>
      </c>
      <c r="BN136" s="441">
        <f t="shared" si="101"/>
        <v>8.27</v>
      </c>
      <c r="BO136" s="70">
        <v>4</v>
      </c>
      <c r="BP136" s="438">
        <f t="shared" si="81"/>
        <v>0.55000000000000004</v>
      </c>
      <c r="BQ136" s="442">
        <f t="shared" si="82"/>
        <v>1.02</v>
      </c>
      <c r="BR136" s="438">
        <f>+INDEX('For AA'!AE:AE,MATCH(A136,'For AA'!A:A,0))</f>
        <v>8.31</v>
      </c>
      <c r="BS136" s="70">
        <v>4</v>
      </c>
      <c r="BT136" s="438">
        <f>+ROUND(INDEX('For AA'!AF:AF,MATCH(A136,'For AA'!A:A,0))/BS136,$BP$2)</f>
        <v>0.55000000000000004</v>
      </c>
      <c r="BU136" s="442">
        <f>+ROUND(INDEX('For AA'!AG:AG,MATCH(A136,'For AA'!A:A,0))/BS136,$BP$2)</f>
        <v>1.03</v>
      </c>
      <c r="BV136" s="438">
        <f>++INDEX('For AA'!AE:AE,MATCH(A136,'For AA'!A:A,0))</f>
        <v>8.31</v>
      </c>
      <c r="BW136" s="70">
        <v>4</v>
      </c>
      <c r="BX136" s="438">
        <f>++ROUND(INDEX('For AA'!AF:AF,MATCH(A136,'For AA'!A:A,0))/BS136,$BP$2)</f>
        <v>0.55000000000000004</v>
      </c>
      <c r="BY136" s="442">
        <f>++ROUND(INDEX('For AA'!AG:AG,MATCH(A136,'For AA'!A:A,0))/BS136,$BP$2)</f>
        <v>1.03</v>
      </c>
      <c r="BZ136" s="93">
        <f>++INDEX(FY2018_ALL_Targets!DY:DY,MATCH('Final Comp Values'!C136,FY2018_ALL_Targets!B:B,0))</f>
        <v>0</v>
      </c>
      <c r="CA136" s="93">
        <f>+INDEX(FY2018_ALL_Targets!DV:DV,MATCH('Final Comp Values'!C136,FY2018_ALL_Targets!B:B,0))</f>
        <v>1</v>
      </c>
      <c r="CB136" s="93">
        <f>++INDEX(FY2018_ALL_Targets!DW:DW,MATCH('Final Comp Values'!C136,FY2018_ALL_Targets!B:B,0))</f>
        <v>1</v>
      </c>
      <c r="CC136" s="533">
        <f>++INDEX(FY2018_ALL_Targets!DX:DX,MATCH('Final Comp Values'!$C136,FY2018_ALL_Targets!$B:$B,0))</f>
        <v>0</v>
      </c>
      <c r="CD136" s="437">
        <f t="shared" si="102"/>
        <v>0</v>
      </c>
      <c r="CE136" s="437">
        <f t="shared" si="103"/>
        <v>0.55000000000000004</v>
      </c>
      <c r="CF136" s="438">
        <f t="shared" si="104"/>
        <v>1.02</v>
      </c>
      <c r="CG136" s="537">
        <f t="shared" si="105"/>
        <v>85293.438285180629</v>
      </c>
      <c r="CH136" s="437">
        <f t="shared" si="106"/>
        <v>12.98</v>
      </c>
      <c r="CI136" s="438">
        <f t="shared" si="83"/>
        <v>705164.8591984997</v>
      </c>
      <c r="CJ136" s="540">
        <f t="shared" si="107"/>
        <v>2.1065070346296022E-3</v>
      </c>
      <c r="CK136" s="437">
        <f t="shared" si="84"/>
        <v>77147.44</v>
      </c>
      <c r="CL136" s="543">
        <f t="shared" si="85"/>
        <v>1.42</v>
      </c>
      <c r="CM136" s="466">
        <f t="shared" si="86"/>
        <v>0</v>
      </c>
      <c r="CN136" s="465">
        <f t="shared" si="87"/>
        <v>790619.74</v>
      </c>
      <c r="CO136" s="466">
        <f t="shared" si="108"/>
        <v>782312.29919849965</v>
      </c>
      <c r="CP136" s="466">
        <f t="shared" si="88"/>
        <v>-0.14999999999999858</v>
      </c>
      <c r="CQ136" s="469">
        <f t="shared" si="89"/>
        <v>-8150.7189690720879</v>
      </c>
      <c r="CR136" s="469">
        <f t="shared" si="109"/>
        <v>-8307.4408015003428</v>
      </c>
      <c r="CS136" s="467">
        <f t="shared" si="110"/>
        <v>156.72183242825486</v>
      </c>
      <c r="CT136" s="468">
        <f t="shared" si="90"/>
        <v>0.1078817463945191</v>
      </c>
    </row>
    <row r="137" spans="1:98"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+INDEX('For AA'!AD:AD,MATCH(A137,'For AA'!A:A,0))</f>
        <v>26991.332744195854</v>
      </c>
      <c r="AN137" s="434">
        <f t="shared" si="91"/>
        <v>432318.2795698925</v>
      </c>
      <c r="AO137" s="435">
        <f t="shared" si="92"/>
        <v>114831.76344086022</v>
      </c>
      <c r="AP137" s="436">
        <f t="shared" si="93"/>
        <v>213258.97849462368</v>
      </c>
      <c r="AQ137" s="437">
        <f t="shared" si="76"/>
        <v>7.96</v>
      </c>
      <c r="AR137" s="438">
        <f t="shared" si="77"/>
        <v>2.11</v>
      </c>
      <c r="AS137" s="438">
        <f t="shared" si="78"/>
        <v>3.93</v>
      </c>
      <c r="AT137" s="443">
        <f t="shared" si="94"/>
        <v>14</v>
      </c>
      <c r="AU137" s="437">
        <f t="shared" si="95"/>
        <v>7.4</v>
      </c>
      <c r="AV137" s="438">
        <f t="shared" si="96"/>
        <v>1.97</v>
      </c>
      <c r="AW137" s="438">
        <f t="shared" si="97"/>
        <v>3.65</v>
      </c>
      <c r="AX137" s="444">
        <f t="shared" si="98"/>
        <v>13.020000000000001</v>
      </c>
      <c r="AY137" s="441">
        <f t="shared" si="99"/>
        <v>7.4</v>
      </c>
      <c r="AZ137" s="70">
        <f t="shared" si="100"/>
        <v>4</v>
      </c>
      <c r="BA137" s="438">
        <f t="shared" si="79"/>
        <v>0.49</v>
      </c>
      <c r="BB137" s="442">
        <f t="shared" si="80"/>
        <v>0.91</v>
      </c>
      <c r="BC137" s="563">
        <v>1</v>
      </c>
      <c r="BD137" s="563">
        <v>1</v>
      </c>
      <c r="BE137" s="570">
        <v>0</v>
      </c>
      <c r="BF137" s="571">
        <v>0.49</v>
      </c>
      <c r="BG137" s="572">
        <v>0.91</v>
      </c>
      <c r="BH137" s="573">
        <v>76057.843056848957</v>
      </c>
      <c r="BI137" s="571">
        <v>11.600000000000001</v>
      </c>
      <c r="BJ137" s="572">
        <v>630193.5567567487</v>
      </c>
      <c r="BK137" s="574">
        <v>1.8812569993512259E-3</v>
      </c>
      <c r="BL137" s="571">
        <v>67250.399999999994</v>
      </c>
      <c r="BM137" s="594">
        <v>1.24</v>
      </c>
      <c r="BN137" s="441">
        <f t="shared" si="101"/>
        <v>7.4</v>
      </c>
      <c r="BO137" s="70">
        <v>4</v>
      </c>
      <c r="BP137" s="438">
        <f t="shared" si="81"/>
        <v>0.49</v>
      </c>
      <c r="BQ137" s="442">
        <f t="shared" si="82"/>
        <v>0.91</v>
      </c>
      <c r="BR137" s="438">
        <f>+INDEX('For AA'!AE:AE,MATCH(A137,'For AA'!A:A,0))</f>
        <v>7.43</v>
      </c>
      <c r="BS137" s="70">
        <v>4</v>
      </c>
      <c r="BT137" s="438">
        <f>+ROUND(INDEX('For AA'!AF:AF,MATCH(A137,'For AA'!A:A,0))/BS137,$BP$2)</f>
        <v>0.5</v>
      </c>
      <c r="BU137" s="442">
        <f>+ROUND(INDEX('For AA'!AG:AG,MATCH(A137,'For AA'!A:A,0))/BS137,$BP$2)</f>
        <v>0.92</v>
      </c>
      <c r="BV137" s="438">
        <f>++INDEX('For AA'!AE:AE,MATCH(A137,'For AA'!A:A,0))</f>
        <v>7.43</v>
      </c>
      <c r="BW137" s="70">
        <v>4</v>
      </c>
      <c r="BX137" s="438">
        <f>++ROUND(INDEX('For AA'!AF:AF,MATCH(A137,'For AA'!A:A,0))/BS137,$BP$2)</f>
        <v>0.5</v>
      </c>
      <c r="BY137" s="442">
        <f>++ROUND(INDEX('For AA'!AG:AG,MATCH(A137,'For AA'!A:A,0))/BS137,$BP$2)</f>
        <v>0.92</v>
      </c>
      <c r="BZ137" s="93">
        <f>++INDEX(FY2018_ALL_Targets!DY:DY,MATCH('Final Comp Values'!C137,FY2018_ALL_Targets!B:B,0))</f>
        <v>0</v>
      </c>
      <c r="CA137" s="93">
        <f>+INDEX(FY2018_ALL_Targets!DV:DV,MATCH('Final Comp Values'!C137,FY2018_ALL_Targets!B:B,0))</f>
        <v>1</v>
      </c>
      <c r="CB137" s="93">
        <f>++INDEX(FY2018_ALL_Targets!DW:DW,MATCH('Final Comp Values'!C137,FY2018_ALL_Targets!B:B,0))</f>
        <v>1</v>
      </c>
      <c r="CC137" s="533">
        <f>++INDEX(FY2018_ALL_Targets!DX:DX,MATCH('Final Comp Values'!$C137,FY2018_ALL_Targets!$B:$B,0))</f>
        <v>0</v>
      </c>
      <c r="CD137" s="437">
        <f t="shared" si="102"/>
        <v>0</v>
      </c>
      <c r="CE137" s="437">
        <f t="shared" si="103"/>
        <v>0.49</v>
      </c>
      <c r="CF137" s="438">
        <f t="shared" si="104"/>
        <v>0.91</v>
      </c>
      <c r="CG137" s="537">
        <f t="shared" si="105"/>
        <v>76057.843056848957</v>
      </c>
      <c r="CH137" s="437">
        <f t="shared" si="106"/>
        <v>11.620000000000001</v>
      </c>
      <c r="CI137" s="438">
        <f t="shared" si="83"/>
        <v>631280.09737184644</v>
      </c>
      <c r="CJ137" s="540">
        <f t="shared" si="107"/>
        <v>1.885794433158396E-3</v>
      </c>
      <c r="CK137" s="437">
        <f t="shared" si="84"/>
        <v>69064.2</v>
      </c>
      <c r="CL137" s="543">
        <f t="shared" si="85"/>
        <v>1.27</v>
      </c>
      <c r="CM137" s="466">
        <f t="shared" si="86"/>
        <v>1.9999999999999907E-2</v>
      </c>
      <c r="CN137" s="465">
        <f t="shared" si="87"/>
        <v>707180.39</v>
      </c>
      <c r="CO137" s="466">
        <f t="shared" si="108"/>
        <v>700344.29737184639</v>
      </c>
      <c r="CP137" s="466">
        <f t="shared" si="88"/>
        <v>-0.13000000000000078</v>
      </c>
      <c r="CQ137" s="469">
        <f t="shared" si="89"/>
        <v>-7060.9409139785357</v>
      </c>
      <c r="CR137" s="469">
        <f t="shared" si="109"/>
        <v>-6836.0926281536231</v>
      </c>
      <c r="CS137" s="467">
        <f t="shared" si="110"/>
        <v>-224.84828582491264</v>
      </c>
      <c r="CT137" s="468">
        <f t="shared" si="90"/>
        <v>0.10755083728615404</v>
      </c>
    </row>
    <row r="138" spans="1:98"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+INDEX('For AA'!AD:AD,MATCH(A138,'For AA'!A:A,0))</f>
        <v>26991.332744195854</v>
      </c>
      <c r="AN138" s="434">
        <f t="shared" si="91"/>
        <v>293929.03225806454</v>
      </c>
      <c r="AO138" s="435">
        <f t="shared" si="92"/>
        <v>78073.075268817222</v>
      </c>
      <c r="AP138" s="436">
        <f t="shared" si="93"/>
        <v>144992.86021505375</v>
      </c>
      <c r="AQ138" s="437">
        <f t="shared" si="76"/>
        <v>5.41</v>
      </c>
      <c r="AR138" s="438">
        <f t="shared" si="77"/>
        <v>1.44</v>
      </c>
      <c r="AS138" s="438">
        <f t="shared" si="78"/>
        <v>2.67</v>
      </c>
      <c r="AT138" s="443">
        <f t="shared" si="94"/>
        <v>9.52</v>
      </c>
      <c r="AU138" s="437">
        <f t="shared" si="95"/>
        <v>5.03</v>
      </c>
      <c r="AV138" s="438">
        <f t="shared" si="96"/>
        <v>1.34</v>
      </c>
      <c r="AW138" s="438">
        <f t="shared" si="97"/>
        <v>2.48</v>
      </c>
      <c r="AX138" s="444">
        <f t="shared" si="98"/>
        <v>8.85</v>
      </c>
      <c r="AY138" s="441">
        <f t="shared" si="99"/>
        <v>5.03</v>
      </c>
      <c r="AZ138" s="70">
        <f t="shared" si="100"/>
        <v>4</v>
      </c>
      <c r="BA138" s="438">
        <f t="shared" si="79"/>
        <v>0.34</v>
      </c>
      <c r="BB138" s="442">
        <f t="shared" si="80"/>
        <v>0.62</v>
      </c>
      <c r="BC138" s="563">
        <v>1</v>
      </c>
      <c r="BD138" s="563">
        <v>1</v>
      </c>
      <c r="BE138" s="570">
        <v>0</v>
      </c>
      <c r="BF138" s="571">
        <v>0.34</v>
      </c>
      <c r="BG138" s="572">
        <v>0.62</v>
      </c>
      <c r="BH138" s="573">
        <v>52153.949524696429</v>
      </c>
      <c r="BI138" s="571">
        <v>7.91</v>
      </c>
      <c r="BJ138" s="572">
        <v>429726.81327119668</v>
      </c>
      <c r="BK138" s="574">
        <v>1.2828226607644994E-3</v>
      </c>
      <c r="BL138" s="571">
        <v>45857.82</v>
      </c>
      <c r="BM138" s="594">
        <v>0.84</v>
      </c>
      <c r="BN138" s="441">
        <f t="shared" si="101"/>
        <v>5.03</v>
      </c>
      <c r="BO138" s="70">
        <v>4</v>
      </c>
      <c r="BP138" s="438">
        <f t="shared" si="81"/>
        <v>0.34</v>
      </c>
      <c r="BQ138" s="442">
        <f t="shared" si="82"/>
        <v>0.62</v>
      </c>
      <c r="BR138" s="438">
        <f>+INDEX('For AA'!AE:AE,MATCH(A138,'For AA'!A:A,0))</f>
        <v>5.05</v>
      </c>
      <c r="BS138" s="70">
        <v>4</v>
      </c>
      <c r="BT138" s="438">
        <f>+ROUND(INDEX('For AA'!AF:AF,MATCH(A138,'For AA'!A:A,0))/BS138,$BP$2)</f>
        <v>0.34</v>
      </c>
      <c r="BU138" s="442">
        <f>+ROUND(INDEX('For AA'!AG:AG,MATCH(A138,'For AA'!A:A,0))/BS138,$BP$2)</f>
        <v>0.63</v>
      </c>
      <c r="BV138" s="438">
        <f>++INDEX('For AA'!AE:AE,MATCH(A138,'For AA'!A:A,0))</f>
        <v>5.05</v>
      </c>
      <c r="BW138" s="70">
        <v>4</v>
      </c>
      <c r="BX138" s="438">
        <f>++ROUND(INDEX('For AA'!AF:AF,MATCH(A138,'For AA'!A:A,0))/BS138,$BP$2)</f>
        <v>0.34</v>
      </c>
      <c r="BY138" s="442">
        <f>++ROUND(INDEX('For AA'!AG:AG,MATCH(A138,'For AA'!A:A,0))/BS138,$BP$2)</f>
        <v>0.63</v>
      </c>
      <c r="BZ138" s="93">
        <f>++INDEX(FY2018_ALL_Targets!DY:DY,MATCH('Final Comp Values'!C138,FY2018_ALL_Targets!B:B,0))</f>
        <v>0</v>
      </c>
      <c r="CA138" s="93">
        <f>+INDEX(FY2018_ALL_Targets!DV:DV,MATCH('Final Comp Values'!C138,FY2018_ALL_Targets!B:B,0))</f>
        <v>0</v>
      </c>
      <c r="CB138" s="93">
        <f>++INDEX(FY2018_ALL_Targets!DW:DW,MATCH('Final Comp Values'!C138,FY2018_ALL_Targets!B:B,0))</f>
        <v>0</v>
      </c>
      <c r="CC138" s="533">
        <f>++INDEX(FY2018_ALL_Targets!DX:DX,MATCH('Final Comp Values'!$C138,FY2018_ALL_Targets!$B:$B,0))</f>
        <v>0</v>
      </c>
      <c r="CD138" s="437">
        <f t="shared" si="102"/>
        <v>0</v>
      </c>
      <c r="CE138" s="437">
        <f t="shared" si="103"/>
        <v>0</v>
      </c>
      <c r="CF138" s="438">
        <f t="shared" si="104"/>
        <v>0</v>
      </c>
      <c r="CG138" s="537">
        <f t="shared" si="105"/>
        <v>0</v>
      </c>
      <c r="CH138" s="437">
        <f t="shared" si="106"/>
        <v>8.85</v>
      </c>
      <c r="CI138" s="438">
        <f t="shared" si="83"/>
        <v>480794.22218079522</v>
      </c>
      <c r="CJ138" s="540">
        <f t="shared" si="107"/>
        <v>1.4362547963383651E-3</v>
      </c>
      <c r="CK138" s="437">
        <f t="shared" si="84"/>
        <v>52600.53</v>
      </c>
      <c r="CL138" s="543">
        <f t="shared" si="85"/>
        <v>0.97</v>
      </c>
      <c r="CM138" s="466">
        <f t="shared" si="86"/>
        <v>-2.0000000000000573E-2</v>
      </c>
      <c r="CN138" s="465">
        <f t="shared" si="87"/>
        <v>480805.32</v>
      </c>
      <c r="CO138" s="466">
        <f t="shared" si="108"/>
        <v>533394.75218079519</v>
      </c>
      <c r="CP138" s="466">
        <f t="shared" si="88"/>
        <v>0.97000000000000064</v>
      </c>
      <c r="CQ138" s="469">
        <f t="shared" si="89"/>
        <v>52698.436203389872</v>
      </c>
      <c r="CR138" s="469">
        <f t="shared" si="109"/>
        <v>52589.432180795178</v>
      </c>
      <c r="CS138" s="467">
        <f t="shared" si="110"/>
        <v>109.00402259469411</v>
      </c>
      <c r="CT138" s="468">
        <f t="shared" si="90"/>
        <v>0</v>
      </c>
    </row>
    <row r="139" spans="1:98"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+INDEX('For AA'!AD:AD,MATCH(A139,'For AA'!A:A,0))</f>
        <v>30335.791973545318</v>
      </c>
      <c r="AN139" s="434">
        <f t="shared" si="91"/>
        <v>140275.26881720431</v>
      </c>
      <c r="AO139" s="435">
        <f t="shared" si="92"/>
        <v>37259.462365591404</v>
      </c>
      <c r="AP139" s="436">
        <f t="shared" si="93"/>
        <v>69196.139784946252</v>
      </c>
      <c r="AQ139" s="437">
        <f t="shared" si="76"/>
        <v>2.29</v>
      </c>
      <c r="AR139" s="438">
        <f t="shared" si="77"/>
        <v>0.61</v>
      </c>
      <c r="AS139" s="438">
        <f t="shared" si="78"/>
        <v>1.1299999999999999</v>
      </c>
      <c r="AT139" s="443">
        <f t="shared" si="94"/>
        <v>4.0299999999999994</v>
      </c>
      <c r="AU139" s="437">
        <f t="shared" si="95"/>
        <v>2.13</v>
      </c>
      <c r="AV139" s="438">
        <f t="shared" si="96"/>
        <v>0.56999999999999995</v>
      </c>
      <c r="AW139" s="438">
        <f t="shared" si="97"/>
        <v>1.05</v>
      </c>
      <c r="AX139" s="444">
        <f t="shared" si="98"/>
        <v>3.75</v>
      </c>
      <c r="AY139" s="441">
        <f t="shared" si="99"/>
        <v>2.13</v>
      </c>
      <c r="AZ139" s="70">
        <f t="shared" si="100"/>
        <v>4</v>
      </c>
      <c r="BA139" s="438">
        <f t="shared" si="79"/>
        <v>0.14000000000000001</v>
      </c>
      <c r="BB139" s="442">
        <f t="shared" si="80"/>
        <v>0.26</v>
      </c>
      <c r="BC139" s="563">
        <v>1</v>
      </c>
      <c r="BD139" s="563">
        <v>1</v>
      </c>
      <c r="BE139" s="570">
        <v>0</v>
      </c>
      <c r="BF139" s="571">
        <v>0.14000000000000001</v>
      </c>
      <c r="BG139" s="572">
        <v>0.26</v>
      </c>
      <c r="BH139" s="573">
        <v>24450.421995483965</v>
      </c>
      <c r="BI139" s="571">
        <v>3.33</v>
      </c>
      <c r="BJ139" s="572">
        <v>203549.76311240398</v>
      </c>
      <c r="BK139" s="574">
        <v>6.0763778440105925E-4</v>
      </c>
      <c r="BL139" s="571">
        <v>21721.58</v>
      </c>
      <c r="BM139" s="594">
        <v>0.36</v>
      </c>
      <c r="BN139" s="441">
        <f t="shared" si="101"/>
        <v>2.13</v>
      </c>
      <c r="BO139" s="70">
        <v>4</v>
      </c>
      <c r="BP139" s="438">
        <f t="shared" si="81"/>
        <v>0.14000000000000001</v>
      </c>
      <c r="BQ139" s="442">
        <f t="shared" si="82"/>
        <v>0.26</v>
      </c>
      <c r="BR139" s="438">
        <f>+INDEX('For AA'!AE:AE,MATCH(A139,'For AA'!A:A,0))</f>
        <v>2.15</v>
      </c>
      <c r="BS139" s="70">
        <v>4</v>
      </c>
      <c r="BT139" s="438">
        <f>+ROUND(INDEX('For AA'!AF:AF,MATCH(A139,'For AA'!A:A,0))/BS139,$BP$2)</f>
        <v>0.14000000000000001</v>
      </c>
      <c r="BU139" s="442">
        <f>+ROUND(INDEX('For AA'!AG:AG,MATCH(A139,'For AA'!A:A,0))/BS139,$BP$2)</f>
        <v>0.27</v>
      </c>
      <c r="BV139" s="438">
        <f>++INDEX('For AA'!AE:AE,MATCH(A139,'For AA'!A:A,0))</f>
        <v>2.15</v>
      </c>
      <c r="BW139" s="70">
        <v>4</v>
      </c>
      <c r="BX139" s="438">
        <f>++ROUND(INDEX('For AA'!AF:AF,MATCH(A139,'For AA'!A:A,0))/BS139,$BP$2)</f>
        <v>0.14000000000000001</v>
      </c>
      <c r="BY139" s="442">
        <f>++ROUND(INDEX('For AA'!AG:AG,MATCH(A139,'For AA'!A:A,0))/BS139,$BP$2)</f>
        <v>0.27</v>
      </c>
      <c r="BZ139" s="93">
        <f>++INDEX(FY2018_ALL_Targets!DY:DY,MATCH('Final Comp Values'!C139,FY2018_ALL_Targets!B:B,0))</f>
        <v>0</v>
      </c>
      <c r="CA139" s="93">
        <f>+INDEX(FY2018_ALL_Targets!DV:DV,MATCH('Final Comp Values'!C139,FY2018_ALL_Targets!B:B,0))</f>
        <v>1</v>
      </c>
      <c r="CB139" s="93">
        <f>++INDEX(FY2018_ALL_Targets!DW:DW,MATCH('Final Comp Values'!C139,FY2018_ALL_Targets!B:B,0))</f>
        <v>1</v>
      </c>
      <c r="CC139" s="533">
        <f>++INDEX(FY2018_ALL_Targets!DX:DX,MATCH('Final Comp Values'!$C139,FY2018_ALL_Targets!$B:$B,0))</f>
        <v>0</v>
      </c>
      <c r="CD139" s="437">
        <f t="shared" si="102"/>
        <v>0</v>
      </c>
      <c r="CE139" s="437">
        <f t="shared" si="103"/>
        <v>0.14000000000000001</v>
      </c>
      <c r="CF139" s="438">
        <f t="shared" si="104"/>
        <v>0.26</v>
      </c>
      <c r="CG139" s="537">
        <f t="shared" si="105"/>
        <v>24450.421995483965</v>
      </c>
      <c r="CH139" s="437">
        <f t="shared" si="106"/>
        <v>3.3499999999999996</v>
      </c>
      <c r="CI139" s="438">
        <f t="shared" si="83"/>
        <v>204772.28421217814</v>
      </c>
      <c r="CJ139" s="540">
        <f t="shared" si="107"/>
        <v>6.1170696690758075E-4</v>
      </c>
      <c r="CK139" s="437">
        <f t="shared" si="84"/>
        <v>22402.79</v>
      </c>
      <c r="CL139" s="543">
        <f t="shared" si="85"/>
        <v>0.37</v>
      </c>
      <c r="CM139" s="466">
        <f t="shared" si="86"/>
        <v>1.9999999999999574E-2</v>
      </c>
      <c r="CN139" s="465">
        <f t="shared" si="87"/>
        <v>229459.71</v>
      </c>
      <c r="CO139" s="466">
        <f t="shared" si="108"/>
        <v>227175.07421217815</v>
      </c>
      <c r="CP139" s="466">
        <f t="shared" si="88"/>
        <v>-3.0000000000000249E-2</v>
      </c>
      <c r="CQ139" s="469">
        <f t="shared" si="89"/>
        <v>-1835.677680000015</v>
      </c>
      <c r="CR139" s="469">
        <f t="shared" si="109"/>
        <v>-2284.6357878218405</v>
      </c>
      <c r="CS139" s="467">
        <f t="shared" si="110"/>
        <v>448.95810782182548</v>
      </c>
      <c r="CT139" s="468">
        <f t="shared" si="90"/>
        <v>0.1065564930570337</v>
      </c>
    </row>
    <row r="140" spans="1:98"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+INDEX('For AA'!AD:AD,MATCH(A140,'For AA'!A:A,0))</f>
        <v>30335.791973545318</v>
      </c>
      <c r="AN140" s="434">
        <f t="shared" si="91"/>
        <v>191701.07526881722</v>
      </c>
      <c r="AO140" s="435">
        <f t="shared" si="92"/>
        <v>50919.645161290326</v>
      </c>
      <c r="AP140" s="436">
        <f t="shared" si="93"/>
        <v>94565.053763440868</v>
      </c>
      <c r="AQ140" s="437">
        <f t="shared" si="76"/>
        <v>3.14</v>
      </c>
      <c r="AR140" s="438">
        <f t="shared" si="77"/>
        <v>0.83</v>
      </c>
      <c r="AS140" s="438">
        <f t="shared" si="78"/>
        <v>1.55</v>
      </c>
      <c r="AT140" s="443">
        <f t="shared" si="94"/>
        <v>5.5200000000000005</v>
      </c>
      <c r="AU140" s="437">
        <f t="shared" si="95"/>
        <v>2.92</v>
      </c>
      <c r="AV140" s="438">
        <f t="shared" si="96"/>
        <v>0.77</v>
      </c>
      <c r="AW140" s="438">
        <f t="shared" si="97"/>
        <v>1.44</v>
      </c>
      <c r="AX140" s="444">
        <f t="shared" si="98"/>
        <v>5.13</v>
      </c>
      <c r="AY140" s="441">
        <f t="shared" si="99"/>
        <v>2.92</v>
      </c>
      <c r="AZ140" s="70">
        <f t="shared" si="100"/>
        <v>4</v>
      </c>
      <c r="BA140" s="438">
        <f t="shared" si="79"/>
        <v>0.19</v>
      </c>
      <c r="BB140" s="442">
        <f t="shared" si="80"/>
        <v>0.36</v>
      </c>
      <c r="BC140" s="563">
        <v>1</v>
      </c>
      <c r="BD140" s="563">
        <v>1</v>
      </c>
      <c r="BE140" s="570">
        <v>0</v>
      </c>
      <c r="BF140" s="571">
        <v>0.19</v>
      </c>
      <c r="BG140" s="572">
        <v>0.36</v>
      </c>
      <c r="BH140" s="573">
        <v>33619.330243790449</v>
      </c>
      <c r="BI140" s="571">
        <v>4.57</v>
      </c>
      <c r="BJ140" s="572">
        <v>279346.07129840431</v>
      </c>
      <c r="BK140" s="574">
        <v>8.3390530772157394E-4</v>
      </c>
      <c r="BL140" s="571">
        <v>29810.1</v>
      </c>
      <c r="BM140" s="594">
        <v>0.49</v>
      </c>
      <c r="BN140" s="441">
        <f t="shared" si="101"/>
        <v>2.92</v>
      </c>
      <c r="BO140" s="70">
        <v>4</v>
      </c>
      <c r="BP140" s="438">
        <f t="shared" si="81"/>
        <v>0.19</v>
      </c>
      <c r="BQ140" s="442">
        <f t="shared" si="82"/>
        <v>0.36</v>
      </c>
      <c r="BR140" s="438">
        <f>+INDEX('For AA'!AE:AE,MATCH(A140,'For AA'!A:A,0))</f>
        <v>2.93</v>
      </c>
      <c r="BS140" s="70">
        <v>4</v>
      </c>
      <c r="BT140" s="438">
        <f>+ROUND(INDEX('For AA'!AF:AF,MATCH(A140,'For AA'!A:A,0))/BS140,$BP$2)</f>
        <v>0.2</v>
      </c>
      <c r="BU140" s="442">
        <f>+ROUND(INDEX('For AA'!AG:AG,MATCH(A140,'For AA'!A:A,0))/BS140,$BP$2)</f>
        <v>0.36</v>
      </c>
      <c r="BV140" s="438">
        <f>++INDEX('For AA'!AE:AE,MATCH(A140,'For AA'!A:A,0))</f>
        <v>2.93</v>
      </c>
      <c r="BW140" s="70">
        <v>4</v>
      </c>
      <c r="BX140" s="438">
        <f>++ROUND(INDEX('For AA'!AF:AF,MATCH(A140,'For AA'!A:A,0))/BS140,$BP$2)</f>
        <v>0.2</v>
      </c>
      <c r="BY140" s="442">
        <f>++ROUND(INDEX('For AA'!AG:AG,MATCH(A140,'For AA'!A:A,0))/BS140,$BP$2)</f>
        <v>0.36</v>
      </c>
      <c r="BZ140" s="93">
        <f>++INDEX(FY2018_ALL_Targets!DY:DY,MATCH('Final Comp Values'!C140,FY2018_ALL_Targets!B:B,0))</f>
        <v>0</v>
      </c>
      <c r="CA140" s="93">
        <f>+INDEX(FY2018_ALL_Targets!DV:DV,MATCH('Final Comp Values'!C140,FY2018_ALL_Targets!B:B,0))</f>
        <v>2</v>
      </c>
      <c r="CB140" s="93">
        <f>++INDEX(FY2018_ALL_Targets!DW:DW,MATCH('Final Comp Values'!C140,FY2018_ALL_Targets!B:B,0))</f>
        <v>2</v>
      </c>
      <c r="CC140" s="533">
        <f>++INDEX(FY2018_ALL_Targets!DX:DX,MATCH('Final Comp Values'!$C140,FY2018_ALL_Targets!$B:$B,0))</f>
        <v>0</v>
      </c>
      <c r="CD140" s="437">
        <f t="shared" si="102"/>
        <v>0</v>
      </c>
      <c r="CE140" s="437">
        <f t="shared" si="103"/>
        <v>0.38</v>
      </c>
      <c r="CF140" s="438">
        <f t="shared" si="104"/>
        <v>0.72</v>
      </c>
      <c r="CG140" s="537">
        <f t="shared" si="105"/>
        <v>67238.660487580899</v>
      </c>
      <c r="CH140" s="437">
        <f t="shared" si="106"/>
        <v>4.03</v>
      </c>
      <c r="CI140" s="438">
        <f t="shared" si="83"/>
        <v>246338.00160450093</v>
      </c>
      <c r="CJ140" s="540">
        <f t="shared" si="107"/>
        <v>7.3587435123508981E-4</v>
      </c>
      <c r="CK140" s="437">
        <f t="shared" si="84"/>
        <v>26950.22</v>
      </c>
      <c r="CL140" s="543">
        <f t="shared" si="85"/>
        <v>0.44</v>
      </c>
      <c r="CM140" s="466">
        <f t="shared" si="86"/>
        <v>1.0000000000001286E-2</v>
      </c>
      <c r="CN140" s="465">
        <f t="shared" si="87"/>
        <v>313582.77</v>
      </c>
      <c r="CO140" s="466">
        <f t="shared" si="108"/>
        <v>273288.2216045009</v>
      </c>
      <c r="CP140" s="466">
        <f t="shared" si="88"/>
        <v>-0.65999999999999925</v>
      </c>
      <c r="CQ140" s="469">
        <f t="shared" si="89"/>
        <v>-40343.982105263116</v>
      </c>
      <c r="CR140" s="469">
        <f t="shared" si="109"/>
        <v>-40294.548395499121</v>
      </c>
      <c r="CS140" s="467">
        <f t="shared" si="110"/>
        <v>-49.433709763994557</v>
      </c>
      <c r="CT140" s="468">
        <f t="shared" si="90"/>
        <v>0.21442077473702045</v>
      </c>
    </row>
    <row r="141" spans="1:98"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+INDEX('For AA'!AD:AD,MATCH(A141,'For AA'!A:A,0))</f>
        <v>37985.388832274351</v>
      </c>
      <c r="AN141" s="434">
        <f t="shared" si="91"/>
        <v>672724.73118279572</v>
      </c>
      <c r="AO141" s="435">
        <f t="shared" si="92"/>
        <v>178688.2365591398</v>
      </c>
      <c r="AP141" s="436">
        <f t="shared" si="93"/>
        <v>331849.56989247311</v>
      </c>
      <c r="AQ141" s="437">
        <f t="shared" si="76"/>
        <v>8.8000000000000007</v>
      </c>
      <c r="AR141" s="438">
        <f t="shared" si="77"/>
        <v>2.34</v>
      </c>
      <c r="AS141" s="438">
        <f t="shared" si="78"/>
        <v>4.34</v>
      </c>
      <c r="AT141" s="443">
        <f t="shared" si="94"/>
        <v>15.48</v>
      </c>
      <c r="AU141" s="437">
        <f t="shared" si="95"/>
        <v>8.18</v>
      </c>
      <c r="AV141" s="438">
        <f t="shared" si="96"/>
        <v>2.17</v>
      </c>
      <c r="AW141" s="438">
        <f t="shared" si="97"/>
        <v>4.04</v>
      </c>
      <c r="AX141" s="444">
        <f t="shared" si="98"/>
        <v>14.39</v>
      </c>
      <c r="AY141" s="441">
        <f t="shared" si="99"/>
        <v>8.18</v>
      </c>
      <c r="AZ141" s="70">
        <f t="shared" si="100"/>
        <v>4</v>
      </c>
      <c r="BA141" s="438">
        <f t="shared" si="79"/>
        <v>0.54</v>
      </c>
      <c r="BB141" s="442">
        <f t="shared" si="80"/>
        <v>1.01</v>
      </c>
      <c r="BC141" s="563">
        <v>0</v>
      </c>
      <c r="BD141" s="563">
        <v>0</v>
      </c>
      <c r="BE141" s="570">
        <v>0</v>
      </c>
      <c r="BF141" s="571">
        <v>0</v>
      </c>
      <c r="BG141" s="572">
        <v>0</v>
      </c>
      <c r="BH141" s="573">
        <v>0</v>
      </c>
      <c r="BI141" s="571">
        <v>14.379999999999999</v>
      </c>
      <c r="BJ141" s="572">
        <v>1099361.7199423499</v>
      </c>
      <c r="BK141" s="574">
        <v>3.2818201777627108E-3</v>
      </c>
      <c r="BL141" s="571">
        <v>117317.15</v>
      </c>
      <c r="BM141" s="594">
        <v>1.53</v>
      </c>
      <c r="BN141" s="441">
        <f t="shared" si="101"/>
        <v>8.18</v>
      </c>
      <c r="BO141" s="70">
        <v>4</v>
      </c>
      <c r="BP141" s="438">
        <f t="shared" si="81"/>
        <v>0.54</v>
      </c>
      <c r="BQ141" s="442">
        <f t="shared" si="82"/>
        <v>1.01</v>
      </c>
      <c r="BR141" s="438">
        <f>+INDEX('For AA'!AE:AE,MATCH(A141,'For AA'!A:A,0))</f>
        <v>8.2200000000000006</v>
      </c>
      <c r="BS141" s="70">
        <v>4</v>
      </c>
      <c r="BT141" s="438">
        <f>+ROUND(INDEX('For AA'!AF:AF,MATCH(A141,'For AA'!A:A,0))/BS141,$BP$2)</f>
        <v>0.55000000000000004</v>
      </c>
      <c r="BU141" s="442">
        <f>+ROUND(INDEX('For AA'!AG:AG,MATCH(A141,'For AA'!A:A,0))/BS141,$BP$2)</f>
        <v>1.02</v>
      </c>
      <c r="BV141" s="438">
        <f>++INDEX('For AA'!AE:AE,MATCH(A141,'For AA'!A:A,0))</f>
        <v>8.2200000000000006</v>
      </c>
      <c r="BW141" s="70">
        <v>4</v>
      </c>
      <c r="BX141" s="438">
        <f>++ROUND(INDEX('For AA'!AF:AF,MATCH(A141,'For AA'!A:A,0))/BS141,$BP$2)</f>
        <v>0.55000000000000004</v>
      </c>
      <c r="BY141" s="442">
        <f>++ROUND(INDEX('For AA'!AG:AG,MATCH(A141,'For AA'!A:A,0))/BS141,$BP$2)</f>
        <v>1.02</v>
      </c>
      <c r="BZ141" s="93">
        <f>++INDEX(FY2018_ALL_Targets!DY:DY,MATCH('Final Comp Values'!C141,FY2018_ALL_Targets!B:B,0))</f>
        <v>0</v>
      </c>
      <c r="CA141" s="93">
        <f>+INDEX(FY2018_ALL_Targets!DV:DV,MATCH('Final Comp Values'!C141,FY2018_ALL_Targets!B:B,0))</f>
        <v>0</v>
      </c>
      <c r="CB141" s="93">
        <f>++INDEX(FY2018_ALL_Targets!DW:DW,MATCH('Final Comp Values'!C141,FY2018_ALL_Targets!B:B,0))</f>
        <v>0</v>
      </c>
      <c r="CC141" s="533">
        <f>++INDEX(FY2018_ALL_Targets!DX:DX,MATCH('Final Comp Values'!$C141,FY2018_ALL_Targets!$B:$B,0))</f>
        <v>0</v>
      </c>
      <c r="CD141" s="437">
        <f t="shared" si="102"/>
        <v>0</v>
      </c>
      <c r="CE141" s="437">
        <f t="shared" si="103"/>
        <v>0</v>
      </c>
      <c r="CF141" s="438">
        <f t="shared" si="104"/>
        <v>0</v>
      </c>
      <c r="CG141" s="537">
        <f t="shared" si="105"/>
        <v>0</v>
      </c>
      <c r="CH141" s="437">
        <f t="shared" si="106"/>
        <v>14.39</v>
      </c>
      <c r="CI141" s="438">
        <f t="shared" si="83"/>
        <v>1100126.2273971082</v>
      </c>
      <c r="CJ141" s="540">
        <f t="shared" si="107"/>
        <v>3.2863572351386743E-3</v>
      </c>
      <c r="CK141" s="437">
        <f t="shared" si="84"/>
        <v>120357.57</v>
      </c>
      <c r="CL141" s="543">
        <f t="shared" si="85"/>
        <v>1.57</v>
      </c>
      <c r="CM141" s="466">
        <f t="shared" si="86"/>
        <v>1.0000000000001119E-2</v>
      </c>
      <c r="CN141" s="465">
        <f t="shared" si="87"/>
        <v>1100434.1600000001</v>
      </c>
      <c r="CO141" s="466">
        <f t="shared" si="108"/>
        <v>1220483.7973971083</v>
      </c>
      <c r="CP141" s="466">
        <f t="shared" si="88"/>
        <v>1.5700000000000003</v>
      </c>
      <c r="CQ141" s="469">
        <f t="shared" si="89"/>
        <v>120061.26693537182</v>
      </c>
      <c r="CR141" s="469">
        <f t="shared" si="109"/>
        <v>120049.63739710813</v>
      </c>
      <c r="CS141" s="467">
        <f t="shared" si="110"/>
        <v>11.629538263689028</v>
      </c>
      <c r="CT141" s="468">
        <f t="shared" si="90"/>
        <v>0</v>
      </c>
    </row>
    <row r="142" spans="1:98"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+INDEX('For AA'!AD:AD,MATCH(A142,'For AA'!A:A,0))</f>
        <v>37985.388832274351</v>
      </c>
      <c r="AN142" s="434">
        <f t="shared" si="91"/>
        <v>528574.19354838715</v>
      </c>
      <c r="AO142" s="435">
        <f t="shared" si="92"/>
        <v>140399.38709677418</v>
      </c>
      <c r="AP142" s="436">
        <f t="shared" si="93"/>
        <v>260741.72043010753</v>
      </c>
      <c r="AQ142" s="437">
        <f t="shared" si="76"/>
        <v>6.91</v>
      </c>
      <c r="AR142" s="438">
        <f t="shared" si="77"/>
        <v>1.84</v>
      </c>
      <c r="AS142" s="438">
        <f t="shared" si="78"/>
        <v>3.41</v>
      </c>
      <c r="AT142" s="443">
        <f t="shared" si="94"/>
        <v>12.16</v>
      </c>
      <c r="AU142" s="437">
        <f t="shared" si="95"/>
        <v>6.43</v>
      </c>
      <c r="AV142" s="438">
        <f t="shared" si="96"/>
        <v>1.71</v>
      </c>
      <c r="AW142" s="438">
        <f t="shared" si="97"/>
        <v>3.17</v>
      </c>
      <c r="AX142" s="444">
        <f t="shared" si="98"/>
        <v>11.31</v>
      </c>
      <c r="AY142" s="441">
        <f t="shared" si="99"/>
        <v>6.43</v>
      </c>
      <c r="AZ142" s="70">
        <f t="shared" si="100"/>
        <v>4</v>
      </c>
      <c r="BA142" s="438">
        <f t="shared" si="79"/>
        <v>0.43</v>
      </c>
      <c r="BB142" s="442">
        <f t="shared" si="80"/>
        <v>0.79</v>
      </c>
      <c r="BC142" s="563">
        <v>0</v>
      </c>
      <c r="BD142" s="563">
        <v>0</v>
      </c>
      <c r="BE142" s="570">
        <v>0</v>
      </c>
      <c r="BF142" s="571">
        <v>0</v>
      </c>
      <c r="BG142" s="572">
        <v>0</v>
      </c>
      <c r="BH142" s="573">
        <v>0</v>
      </c>
      <c r="BI142" s="571">
        <v>11.309999999999999</v>
      </c>
      <c r="BJ142" s="572">
        <v>864657.93133157003</v>
      </c>
      <c r="BK142" s="574">
        <v>2.5811812385602402E-3</v>
      </c>
      <c r="BL142" s="571">
        <v>92271</v>
      </c>
      <c r="BM142" s="594">
        <v>1.21</v>
      </c>
      <c r="BN142" s="441">
        <f t="shared" si="101"/>
        <v>6.43</v>
      </c>
      <c r="BO142" s="70">
        <v>4</v>
      </c>
      <c r="BP142" s="438">
        <f t="shared" si="81"/>
        <v>0.43</v>
      </c>
      <c r="BQ142" s="442">
        <f t="shared" si="82"/>
        <v>0.79</v>
      </c>
      <c r="BR142" s="438">
        <f>+INDEX('For AA'!AE:AE,MATCH(A142,'For AA'!A:A,0))</f>
        <v>6.46</v>
      </c>
      <c r="BS142" s="70">
        <v>4</v>
      </c>
      <c r="BT142" s="438">
        <f>+ROUND(INDEX('For AA'!AF:AF,MATCH(A142,'For AA'!A:A,0))/BS142,$BP$2)</f>
        <v>0.43</v>
      </c>
      <c r="BU142" s="442">
        <f>+ROUND(INDEX('For AA'!AG:AG,MATCH(A142,'For AA'!A:A,0))/BS142,$BP$2)</f>
        <v>0.8</v>
      </c>
      <c r="BV142" s="438">
        <f>++INDEX('For AA'!AE:AE,MATCH(A142,'For AA'!A:A,0))</f>
        <v>6.46</v>
      </c>
      <c r="BW142" s="70">
        <v>4</v>
      </c>
      <c r="BX142" s="438">
        <f>++ROUND(INDEX('For AA'!AF:AF,MATCH(A142,'For AA'!A:A,0))/BS142,$BP$2)</f>
        <v>0.43</v>
      </c>
      <c r="BY142" s="442">
        <f>++ROUND(INDEX('For AA'!AG:AG,MATCH(A142,'For AA'!A:A,0))/BS142,$BP$2)</f>
        <v>0.8</v>
      </c>
      <c r="BZ142" s="93">
        <f>++INDEX(FY2018_ALL_Targets!DY:DY,MATCH('Final Comp Values'!C142,FY2018_ALL_Targets!B:B,0))</f>
        <v>0</v>
      </c>
      <c r="CA142" s="93">
        <f>+INDEX(FY2018_ALL_Targets!DV:DV,MATCH('Final Comp Values'!C142,FY2018_ALL_Targets!B:B,0))</f>
        <v>0</v>
      </c>
      <c r="CB142" s="93">
        <f>++INDEX(FY2018_ALL_Targets!DW:DW,MATCH('Final Comp Values'!C142,FY2018_ALL_Targets!B:B,0))</f>
        <v>0</v>
      </c>
      <c r="CC142" s="533">
        <f>++INDEX(FY2018_ALL_Targets!DX:DX,MATCH('Final Comp Values'!$C142,FY2018_ALL_Targets!$B:$B,0))</f>
        <v>0</v>
      </c>
      <c r="CD142" s="437">
        <f t="shared" si="102"/>
        <v>0</v>
      </c>
      <c r="CE142" s="437">
        <f t="shared" si="103"/>
        <v>0</v>
      </c>
      <c r="CF142" s="438">
        <f t="shared" si="104"/>
        <v>0</v>
      </c>
      <c r="CG142" s="537">
        <f t="shared" si="105"/>
        <v>0</v>
      </c>
      <c r="CH142" s="437">
        <f t="shared" si="106"/>
        <v>11.31</v>
      </c>
      <c r="CI142" s="438">
        <f t="shared" si="83"/>
        <v>864657.93133157014</v>
      </c>
      <c r="CJ142" s="540">
        <f t="shared" si="107"/>
        <v>2.5829534627809874E-3</v>
      </c>
      <c r="CK142" s="437">
        <f t="shared" si="84"/>
        <v>94596.53</v>
      </c>
      <c r="CL142" s="543">
        <f t="shared" si="85"/>
        <v>1.24</v>
      </c>
      <c r="CM142" s="466">
        <f t="shared" si="86"/>
        <v>0</v>
      </c>
      <c r="CN142" s="465">
        <f t="shared" si="87"/>
        <v>864635.23</v>
      </c>
      <c r="CO142" s="466">
        <f t="shared" si="108"/>
        <v>959254.46133157017</v>
      </c>
      <c r="CP142" s="466">
        <f t="shared" si="88"/>
        <v>1.2400000000000002</v>
      </c>
      <c r="CQ142" s="469">
        <f t="shared" si="89"/>
        <v>94796.435473032718</v>
      </c>
      <c r="CR142" s="469">
        <f t="shared" si="109"/>
        <v>94619.23133157019</v>
      </c>
      <c r="CS142" s="467">
        <f t="shared" si="110"/>
        <v>177.20414146252733</v>
      </c>
      <c r="CT142" s="468">
        <f t="shared" si="90"/>
        <v>0</v>
      </c>
    </row>
    <row r="143" spans="1:98"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+INDEX('For AA'!AD:AD,MATCH(A143,'For AA'!A:A,0))</f>
        <v>34512.117198119064</v>
      </c>
      <c r="AN143" s="434">
        <f t="shared" si="91"/>
        <v>402389.24731182796</v>
      </c>
      <c r="AO143" s="435">
        <f t="shared" si="92"/>
        <v>106881.87096774194</v>
      </c>
      <c r="AP143" s="436">
        <f t="shared" si="93"/>
        <v>198494.89247311829</v>
      </c>
      <c r="AQ143" s="437">
        <f t="shared" si="76"/>
        <v>5.79</v>
      </c>
      <c r="AR143" s="438">
        <f t="shared" si="77"/>
        <v>1.54</v>
      </c>
      <c r="AS143" s="438">
        <f t="shared" si="78"/>
        <v>2.86</v>
      </c>
      <c r="AT143" s="443">
        <f t="shared" si="94"/>
        <v>10.19</v>
      </c>
      <c r="AU143" s="437">
        <f t="shared" si="95"/>
        <v>5.39</v>
      </c>
      <c r="AV143" s="438">
        <f t="shared" si="96"/>
        <v>1.43</v>
      </c>
      <c r="AW143" s="438">
        <f t="shared" si="97"/>
        <v>2.66</v>
      </c>
      <c r="AX143" s="444">
        <f t="shared" si="98"/>
        <v>9.48</v>
      </c>
      <c r="AY143" s="441">
        <f t="shared" si="99"/>
        <v>5.39</v>
      </c>
      <c r="AZ143" s="70">
        <f t="shared" si="100"/>
        <v>4</v>
      </c>
      <c r="BA143" s="438">
        <f t="shared" si="79"/>
        <v>0.36</v>
      </c>
      <c r="BB143" s="442">
        <f t="shared" si="80"/>
        <v>0.67</v>
      </c>
      <c r="BC143" s="563">
        <v>0</v>
      </c>
      <c r="BD143" s="563">
        <v>0</v>
      </c>
      <c r="BE143" s="570">
        <v>0</v>
      </c>
      <c r="BF143" s="571">
        <v>0</v>
      </c>
      <c r="BG143" s="572">
        <v>0</v>
      </c>
      <c r="BH143" s="573">
        <v>0</v>
      </c>
      <c r="BI143" s="571">
        <v>9.51</v>
      </c>
      <c r="BJ143" s="572">
        <v>660645.9856543201</v>
      </c>
      <c r="BK143" s="574">
        <v>1.972163744424335E-3</v>
      </c>
      <c r="BL143" s="571">
        <v>70500.100000000006</v>
      </c>
      <c r="BM143" s="594">
        <v>1.01</v>
      </c>
      <c r="BN143" s="441">
        <f t="shared" si="101"/>
        <v>5.39</v>
      </c>
      <c r="BO143" s="70">
        <v>4</v>
      </c>
      <c r="BP143" s="438">
        <f t="shared" si="81"/>
        <v>0.36</v>
      </c>
      <c r="BQ143" s="442">
        <f t="shared" si="82"/>
        <v>0.67</v>
      </c>
      <c r="BR143" s="438">
        <f>+INDEX('For AA'!AE:AE,MATCH(A143,'For AA'!A:A,0))</f>
        <v>5.41</v>
      </c>
      <c r="BS143" s="70">
        <v>4</v>
      </c>
      <c r="BT143" s="438">
        <f>+ROUND(INDEX('For AA'!AF:AF,MATCH(A143,'For AA'!A:A,0))/BS143,$BP$2)</f>
        <v>0.36</v>
      </c>
      <c r="BU143" s="442">
        <f>+ROUND(INDEX('For AA'!AG:AG,MATCH(A143,'For AA'!A:A,0))/BS143,$BP$2)</f>
        <v>0.67</v>
      </c>
      <c r="BV143" s="438">
        <f>++INDEX('For AA'!AE:AE,MATCH(A143,'For AA'!A:A,0))</f>
        <v>5.41</v>
      </c>
      <c r="BW143" s="70">
        <v>4</v>
      </c>
      <c r="BX143" s="438">
        <f>++ROUND(INDEX('For AA'!AF:AF,MATCH(A143,'For AA'!A:A,0))/BS143,$BP$2)</f>
        <v>0.36</v>
      </c>
      <c r="BY143" s="442">
        <f>++ROUND(INDEX('For AA'!AG:AG,MATCH(A143,'For AA'!A:A,0))/BS143,$BP$2)</f>
        <v>0.67</v>
      </c>
      <c r="BZ143" s="93">
        <f>++INDEX(FY2018_ALL_Targets!DY:DY,MATCH('Final Comp Values'!C143,FY2018_ALL_Targets!B:B,0))</f>
        <v>0</v>
      </c>
      <c r="CA143" s="93">
        <f>+INDEX(FY2018_ALL_Targets!DV:DV,MATCH('Final Comp Values'!C143,FY2018_ALL_Targets!B:B,0))</f>
        <v>0</v>
      </c>
      <c r="CB143" s="93">
        <f>++INDEX(FY2018_ALL_Targets!DW:DW,MATCH('Final Comp Values'!C143,FY2018_ALL_Targets!B:B,0))</f>
        <v>0</v>
      </c>
      <c r="CC143" s="533">
        <f>++INDEX(FY2018_ALL_Targets!DX:DX,MATCH('Final Comp Values'!$C143,FY2018_ALL_Targets!$B:$B,0))</f>
        <v>0</v>
      </c>
      <c r="CD143" s="437">
        <f t="shared" si="102"/>
        <v>0</v>
      </c>
      <c r="CE143" s="437">
        <f t="shared" si="103"/>
        <v>0</v>
      </c>
      <c r="CF143" s="438">
        <f t="shared" si="104"/>
        <v>0</v>
      </c>
      <c r="CG143" s="537">
        <f t="shared" si="105"/>
        <v>0</v>
      </c>
      <c r="CH143" s="437">
        <f t="shared" si="106"/>
        <v>9.48</v>
      </c>
      <c r="CI143" s="438">
        <f t="shared" si="83"/>
        <v>658561.92891724035</v>
      </c>
      <c r="CJ143" s="540">
        <f t="shared" si="107"/>
        <v>1.9672922124624763E-3</v>
      </c>
      <c r="CK143" s="437">
        <f t="shared" si="84"/>
        <v>72048.92</v>
      </c>
      <c r="CL143" s="543">
        <f t="shared" si="85"/>
        <v>1.04</v>
      </c>
      <c r="CM143" s="466">
        <f t="shared" si="86"/>
        <v>-2.9999999999998694E-2</v>
      </c>
      <c r="CN143" s="465">
        <f t="shared" si="87"/>
        <v>658222.39</v>
      </c>
      <c r="CO143" s="466">
        <f t="shared" si="108"/>
        <v>730610.84891724039</v>
      </c>
      <c r="CP143" s="466">
        <f t="shared" si="88"/>
        <v>1.0399999999999991</v>
      </c>
      <c r="CQ143" s="469">
        <f t="shared" si="89"/>
        <v>72210.05122362863</v>
      </c>
      <c r="CR143" s="469">
        <f t="shared" si="109"/>
        <v>72388.458917240379</v>
      </c>
      <c r="CS143" s="467">
        <f t="shared" si="110"/>
        <v>-178.40769361174898</v>
      </c>
      <c r="CT143" s="468">
        <f t="shared" si="90"/>
        <v>0</v>
      </c>
    </row>
    <row r="144" spans="1:98"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+INDEX('For AA'!AD:AD,MATCH(A144,'For AA'!A:A,0))</f>
        <v>28857.066402483964</v>
      </c>
      <c r="AN144" s="434">
        <f t="shared" si="91"/>
        <v>389898.92473118281</v>
      </c>
      <c r="AO144" s="435">
        <f t="shared" si="92"/>
        <v>103564.19354838711</v>
      </c>
      <c r="AP144" s="436">
        <f t="shared" si="93"/>
        <v>192333.50537634411</v>
      </c>
      <c r="AQ144" s="437">
        <f t="shared" si="76"/>
        <v>6.71</v>
      </c>
      <c r="AR144" s="438">
        <f t="shared" si="77"/>
        <v>1.78</v>
      </c>
      <c r="AS144" s="438">
        <f t="shared" si="78"/>
        <v>3.31</v>
      </c>
      <c r="AT144" s="443">
        <f t="shared" si="94"/>
        <v>11.8</v>
      </c>
      <c r="AU144" s="437">
        <f t="shared" si="95"/>
        <v>6.24</v>
      </c>
      <c r="AV144" s="438">
        <f t="shared" si="96"/>
        <v>1.66</v>
      </c>
      <c r="AW144" s="438">
        <f t="shared" si="97"/>
        <v>3.08</v>
      </c>
      <c r="AX144" s="444">
        <f t="shared" si="98"/>
        <v>10.98</v>
      </c>
      <c r="AY144" s="441">
        <f t="shared" si="99"/>
        <v>6.24</v>
      </c>
      <c r="AZ144" s="70">
        <f t="shared" si="100"/>
        <v>4</v>
      </c>
      <c r="BA144" s="438">
        <f t="shared" si="79"/>
        <v>0.42</v>
      </c>
      <c r="BB144" s="442">
        <f t="shared" si="80"/>
        <v>0.77</v>
      </c>
      <c r="BC144" s="563">
        <v>1</v>
      </c>
      <c r="BD144" s="563">
        <v>1</v>
      </c>
      <c r="BE144" s="570">
        <v>0</v>
      </c>
      <c r="BF144" s="571">
        <v>0.42</v>
      </c>
      <c r="BG144" s="572">
        <v>0.77</v>
      </c>
      <c r="BH144" s="573">
        <v>69179.776390749917</v>
      </c>
      <c r="BI144" s="571">
        <v>9.81</v>
      </c>
      <c r="BJ144" s="572">
        <v>570297.14822962752</v>
      </c>
      <c r="BK144" s="574">
        <v>1.7024539370705664E-3</v>
      </c>
      <c r="BL144" s="571">
        <v>60858.62</v>
      </c>
      <c r="BM144" s="594">
        <v>1.05</v>
      </c>
      <c r="BN144" s="441">
        <f t="shared" si="101"/>
        <v>6.24</v>
      </c>
      <c r="BO144" s="70">
        <v>4</v>
      </c>
      <c r="BP144" s="438">
        <f t="shared" si="81"/>
        <v>0.42</v>
      </c>
      <c r="BQ144" s="442">
        <f t="shared" si="82"/>
        <v>0.77</v>
      </c>
      <c r="BR144" s="438">
        <f>+INDEX('For AA'!AE:AE,MATCH(A144,'For AA'!A:A,0))</f>
        <v>6.27</v>
      </c>
      <c r="BS144" s="70">
        <v>4</v>
      </c>
      <c r="BT144" s="438">
        <f>+ROUND(INDEX('For AA'!AF:AF,MATCH(A144,'For AA'!A:A,0))/BS144,$BP$2)</f>
        <v>0.42</v>
      </c>
      <c r="BU144" s="442">
        <f>+ROUND(INDEX('For AA'!AG:AG,MATCH(A144,'For AA'!A:A,0))/BS144,$BP$2)</f>
        <v>0.78</v>
      </c>
      <c r="BV144" s="438">
        <f>++INDEX('For AA'!AE:AE,MATCH(A144,'For AA'!A:A,0))</f>
        <v>6.27</v>
      </c>
      <c r="BW144" s="70">
        <v>4</v>
      </c>
      <c r="BX144" s="438">
        <f>++ROUND(INDEX('For AA'!AF:AF,MATCH(A144,'For AA'!A:A,0))/BS144,$BP$2)</f>
        <v>0.42</v>
      </c>
      <c r="BY144" s="442">
        <f>++ROUND(INDEX('For AA'!AG:AG,MATCH(A144,'For AA'!A:A,0))/BS144,$BP$2)</f>
        <v>0.78</v>
      </c>
      <c r="BZ144" s="93">
        <f>++INDEX(FY2018_ALL_Targets!DY:DY,MATCH('Final Comp Values'!C144,FY2018_ALL_Targets!B:B,0))</f>
        <v>0</v>
      </c>
      <c r="CA144" s="93">
        <f>+INDEX(FY2018_ALL_Targets!DV:DV,MATCH('Final Comp Values'!C144,FY2018_ALL_Targets!B:B,0))</f>
        <v>0</v>
      </c>
      <c r="CB144" s="93">
        <f>++INDEX(FY2018_ALL_Targets!DW:DW,MATCH('Final Comp Values'!C144,FY2018_ALL_Targets!B:B,0))</f>
        <v>0</v>
      </c>
      <c r="CC144" s="533">
        <f>++INDEX(FY2018_ALL_Targets!DX:DX,MATCH('Final Comp Values'!$C144,FY2018_ALL_Targets!$B:$B,0))</f>
        <v>0</v>
      </c>
      <c r="CD144" s="437">
        <f t="shared" si="102"/>
        <v>0</v>
      </c>
      <c r="CE144" s="437">
        <f t="shared" si="103"/>
        <v>0</v>
      </c>
      <c r="CF144" s="438">
        <f t="shared" si="104"/>
        <v>0</v>
      </c>
      <c r="CG144" s="537">
        <f t="shared" si="105"/>
        <v>0</v>
      </c>
      <c r="CH144" s="437">
        <f t="shared" si="106"/>
        <v>10.98</v>
      </c>
      <c r="CI144" s="438">
        <f t="shared" si="83"/>
        <v>638314.23930288584</v>
      </c>
      <c r="CJ144" s="540">
        <f t="shared" si="107"/>
        <v>1.906807206649632E-3</v>
      </c>
      <c r="CK144" s="437">
        <f t="shared" si="84"/>
        <v>69833.759999999995</v>
      </c>
      <c r="CL144" s="543">
        <f t="shared" si="85"/>
        <v>1.2</v>
      </c>
      <c r="CM144" s="466">
        <f t="shared" si="86"/>
        <v>-1.9999999999999574E-2</v>
      </c>
      <c r="CN144" s="465">
        <f t="shared" si="87"/>
        <v>637790.86</v>
      </c>
      <c r="CO144" s="466">
        <f t="shared" si="108"/>
        <v>708147.99930288584</v>
      </c>
      <c r="CP144" s="466">
        <f t="shared" si="88"/>
        <v>1.1999999999999993</v>
      </c>
      <c r="CQ144" s="469">
        <f t="shared" si="89"/>
        <v>69703.919125683009</v>
      </c>
      <c r="CR144" s="469">
        <f t="shared" si="109"/>
        <v>70357.139302885858</v>
      </c>
      <c r="CS144" s="467">
        <f t="shared" si="110"/>
        <v>-653.2201772028493</v>
      </c>
      <c r="CT144" s="468">
        <f t="shared" si="90"/>
        <v>0</v>
      </c>
    </row>
    <row r="145" spans="1:98"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+INDEX('For AA'!AD:AD,MATCH(A145,'For AA'!A:A,0))</f>
        <v>37985.388832274351</v>
      </c>
      <c r="AN145" s="434">
        <f t="shared" si="91"/>
        <v>1381060.2150537635</v>
      </c>
      <c r="AO145" s="435">
        <f t="shared" si="92"/>
        <v>366835.65591397847</v>
      </c>
      <c r="AP145" s="436">
        <f t="shared" si="93"/>
        <v>681266.20430107531</v>
      </c>
      <c r="AQ145" s="437">
        <f t="shared" si="76"/>
        <v>18.059999999999999</v>
      </c>
      <c r="AR145" s="438">
        <f t="shared" si="77"/>
        <v>4.8</v>
      </c>
      <c r="AS145" s="438">
        <f t="shared" si="78"/>
        <v>8.91</v>
      </c>
      <c r="AT145" s="443">
        <f t="shared" si="94"/>
        <v>31.77</v>
      </c>
      <c r="AU145" s="437">
        <f t="shared" si="95"/>
        <v>16.8</v>
      </c>
      <c r="AV145" s="438">
        <f t="shared" si="96"/>
        <v>4.46</v>
      </c>
      <c r="AW145" s="438">
        <f t="shared" si="97"/>
        <v>8.2899999999999991</v>
      </c>
      <c r="AX145" s="444">
        <f t="shared" si="98"/>
        <v>29.55</v>
      </c>
      <c r="AY145" s="441">
        <f t="shared" si="99"/>
        <v>16.8</v>
      </c>
      <c r="AZ145" s="70">
        <f t="shared" si="100"/>
        <v>4</v>
      </c>
      <c r="BA145" s="438">
        <f t="shared" si="79"/>
        <v>1.1200000000000001</v>
      </c>
      <c r="BB145" s="442">
        <f t="shared" si="80"/>
        <v>2.0699999999999998</v>
      </c>
      <c r="BC145" s="563">
        <v>0</v>
      </c>
      <c r="BD145" s="563">
        <v>0</v>
      </c>
      <c r="BE145" s="570">
        <v>0</v>
      </c>
      <c r="BF145" s="571">
        <v>0</v>
      </c>
      <c r="BG145" s="572">
        <v>0</v>
      </c>
      <c r="BH145" s="573">
        <v>0</v>
      </c>
      <c r="BI145" s="571">
        <v>29.560000000000002</v>
      </c>
      <c r="BJ145" s="572">
        <v>2259884.0362653597</v>
      </c>
      <c r="BK145" s="574">
        <v>6.7462172777931675E-3</v>
      </c>
      <c r="BL145" s="571">
        <v>241160.99</v>
      </c>
      <c r="BM145" s="594">
        <v>3.15</v>
      </c>
      <c r="BN145" s="441">
        <f t="shared" si="101"/>
        <v>16.8</v>
      </c>
      <c r="BO145" s="70">
        <v>4</v>
      </c>
      <c r="BP145" s="438">
        <f t="shared" si="81"/>
        <v>1.1200000000000001</v>
      </c>
      <c r="BQ145" s="442">
        <f t="shared" si="82"/>
        <v>2.0699999999999998</v>
      </c>
      <c r="BR145" s="438">
        <f>+INDEX('For AA'!AE:AE,MATCH(A145,'For AA'!A:A,0))</f>
        <v>16.87</v>
      </c>
      <c r="BS145" s="70">
        <v>4</v>
      </c>
      <c r="BT145" s="438">
        <f>+ROUND(INDEX('For AA'!AF:AF,MATCH(A145,'For AA'!A:A,0))/BS145,$BP$2)</f>
        <v>1.1200000000000001</v>
      </c>
      <c r="BU145" s="442">
        <f>+ROUND(INDEX('For AA'!AG:AG,MATCH(A145,'For AA'!A:A,0))/BS145,$BP$2)</f>
        <v>2.09</v>
      </c>
      <c r="BV145" s="438">
        <f>++INDEX('For AA'!AE:AE,MATCH(A145,'For AA'!A:A,0))</f>
        <v>16.87</v>
      </c>
      <c r="BW145" s="70">
        <v>4</v>
      </c>
      <c r="BX145" s="438">
        <f>++ROUND(INDEX('For AA'!AF:AF,MATCH(A145,'For AA'!A:A,0))/BS145,$BP$2)</f>
        <v>1.1200000000000001</v>
      </c>
      <c r="BY145" s="442">
        <f>++ROUND(INDEX('For AA'!AG:AG,MATCH(A145,'For AA'!A:A,0))/BS145,$BP$2)</f>
        <v>2.09</v>
      </c>
      <c r="BZ145" s="93">
        <f>++INDEX(FY2018_ALL_Targets!DY:DY,MATCH('Final Comp Values'!C145,FY2018_ALL_Targets!B:B,0))</f>
        <v>0</v>
      </c>
      <c r="CA145" s="93">
        <f>+INDEX(FY2018_ALL_Targets!DV:DV,MATCH('Final Comp Values'!C145,FY2018_ALL_Targets!B:B,0))</f>
        <v>0</v>
      </c>
      <c r="CB145" s="93">
        <f>++INDEX(FY2018_ALL_Targets!DW:DW,MATCH('Final Comp Values'!C145,FY2018_ALL_Targets!B:B,0))</f>
        <v>0</v>
      </c>
      <c r="CC145" s="533">
        <f>++INDEX(FY2018_ALL_Targets!DX:DX,MATCH('Final Comp Values'!$C145,FY2018_ALL_Targets!$B:$B,0))</f>
        <v>0</v>
      </c>
      <c r="CD145" s="437">
        <f t="shared" si="102"/>
        <v>0</v>
      </c>
      <c r="CE145" s="437">
        <f t="shared" si="103"/>
        <v>0</v>
      </c>
      <c r="CF145" s="438">
        <f t="shared" si="104"/>
        <v>0</v>
      </c>
      <c r="CG145" s="537">
        <f t="shared" si="105"/>
        <v>0</v>
      </c>
      <c r="CH145" s="437">
        <f t="shared" si="106"/>
        <v>29.55</v>
      </c>
      <c r="CI145" s="438">
        <f t="shared" si="83"/>
        <v>2259119.5288106012</v>
      </c>
      <c r="CJ145" s="540">
        <f t="shared" si="107"/>
        <v>6.7485654133667711E-3</v>
      </c>
      <c r="CK145" s="437">
        <f t="shared" si="84"/>
        <v>247155.39</v>
      </c>
      <c r="CL145" s="543">
        <f t="shared" si="85"/>
        <v>3.23</v>
      </c>
      <c r="CM145" s="466">
        <f t="shared" si="86"/>
        <v>-1.0000000000002451E-2</v>
      </c>
      <c r="CN145" s="465">
        <f t="shared" si="87"/>
        <v>2259120.73</v>
      </c>
      <c r="CO145" s="466">
        <f t="shared" si="108"/>
        <v>2506274.9188106013</v>
      </c>
      <c r="CP145" s="466">
        <f t="shared" si="88"/>
        <v>3.2300000000000004</v>
      </c>
      <c r="CQ145" s="469">
        <f t="shared" si="89"/>
        <v>246936.03918443318</v>
      </c>
      <c r="CR145" s="469">
        <f t="shared" si="109"/>
        <v>247154.18881060136</v>
      </c>
      <c r="CS145" s="467">
        <f t="shared" si="110"/>
        <v>-218.14962616818957</v>
      </c>
      <c r="CT145" s="468">
        <f t="shared" si="90"/>
        <v>0</v>
      </c>
    </row>
    <row r="146" spans="1:98"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+INDEX('For AA'!AD:AD,MATCH(A146,'For AA'!A:A,0))</f>
        <v>30335.791973545318</v>
      </c>
      <c r="AN146" s="434">
        <f t="shared" si="91"/>
        <v>399533.33333333337</v>
      </c>
      <c r="AO146" s="435">
        <f t="shared" si="92"/>
        <v>106123.74193548388</v>
      </c>
      <c r="AP146" s="436">
        <f t="shared" si="93"/>
        <v>197086.94623655913</v>
      </c>
      <c r="AQ146" s="437">
        <f t="shared" si="76"/>
        <v>6.54</v>
      </c>
      <c r="AR146" s="438">
        <f t="shared" si="77"/>
        <v>1.74</v>
      </c>
      <c r="AS146" s="438">
        <f t="shared" si="78"/>
        <v>3.22</v>
      </c>
      <c r="AT146" s="443">
        <f t="shared" si="94"/>
        <v>11.5</v>
      </c>
      <c r="AU146" s="437">
        <f t="shared" si="95"/>
        <v>6.08</v>
      </c>
      <c r="AV146" s="438">
        <f t="shared" si="96"/>
        <v>1.61</v>
      </c>
      <c r="AW146" s="438">
        <f t="shared" si="97"/>
        <v>3</v>
      </c>
      <c r="AX146" s="444">
        <f t="shared" si="98"/>
        <v>10.690000000000001</v>
      </c>
      <c r="AY146" s="441">
        <f t="shared" si="99"/>
        <v>6.08</v>
      </c>
      <c r="AZ146" s="70">
        <f t="shared" si="100"/>
        <v>4</v>
      </c>
      <c r="BA146" s="438">
        <f t="shared" si="79"/>
        <v>0.4</v>
      </c>
      <c r="BB146" s="442">
        <f t="shared" si="80"/>
        <v>0.75</v>
      </c>
      <c r="BC146" s="563">
        <v>1</v>
      </c>
      <c r="BD146" s="563">
        <v>2</v>
      </c>
      <c r="BE146" s="570">
        <v>0</v>
      </c>
      <c r="BF146" s="571">
        <v>0.4</v>
      </c>
      <c r="BG146" s="572">
        <v>1.5</v>
      </c>
      <c r="BH146" s="573">
        <v>116139.50447854881</v>
      </c>
      <c r="BI146" s="571">
        <v>8.7800000000000011</v>
      </c>
      <c r="BJ146" s="572">
        <v>536686.76280087302</v>
      </c>
      <c r="BK146" s="574">
        <v>1.6021200441565468E-3</v>
      </c>
      <c r="BL146" s="571">
        <v>57271.93</v>
      </c>
      <c r="BM146" s="594">
        <v>0.94</v>
      </c>
      <c r="BN146" s="441">
        <f t="shared" si="101"/>
        <v>6.08</v>
      </c>
      <c r="BO146" s="70">
        <v>4</v>
      </c>
      <c r="BP146" s="438">
        <f t="shared" si="81"/>
        <v>0.4</v>
      </c>
      <c r="BQ146" s="442">
        <f t="shared" si="82"/>
        <v>0.75</v>
      </c>
      <c r="BR146" s="438">
        <f>+INDEX('For AA'!AE:AE,MATCH(A146,'For AA'!A:A,0))</f>
        <v>6.11</v>
      </c>
      <c r="BS146" s="70">
        <v>4</v>
      </c>
      <c r="BT146" s="438">
        <f>+ROUND(INDEX('For AA'!AF:AF,MATCH(A146,'For AA'!A:A,0))/BS146,$BP$2)</f>
        <v>0.41</v>
      </c>
      <c r="BU146" s="442">
        <f>+ROUND(INDEX('For AA'!AG:AG,MATCH(A146,'For AA'!A:A,0))/BS146,$BP$2)</f>
        <v>0.76</v>
      </c>
      <c r="BV146" s="438">
        <f>++INDEX('For AA'!AE:AE,MATCH(A146,'For AA'!A:A,0))</f>
        <v>6.11</v>
      </c>
      <c r="BW146" s="70">
        <v>4</v>
      </c>
      <c r="BX146" s="438">
        <f>++ROUND(INDEX('For AA'!AF:AF,MATCH(A146,'For AA'!A:A,0))/BS146,$BP$2)</f>
        <v>0.41</v>
      </c>
      <c r="BY146" s="442">
        <f>++ROUND(INDEX('For AA'!AG:AG,MATCH(A146,'For AA'!A:A,0))/BS146,$BP$2)</f>
        <v>0.76</v>
      </c>
      <c r="BZ146" s="93">
        <f>++INDEX(FY2018_ALL_Targets!DY:DY,MATCH('Final Comp Values'!C146,FY2018_ALL_Targets!B:B,0))</f>
        <v>0</v>
      </c>
      <c r="CA146" s="93">
        <f>+INDEX(FY2018_ALL_Targets!DV:DV,MATCH('Final Comp Values'!C146,FY2018_ALL_Targets!B:B,0))</f>
        <v>2</v>
      </c>
      <c r="CB146" s="93">
        <f>++INDEX(FY2018_ALL_Targets!DW:DW,MATCH('Final Comp Values'!C146,FY2018_ALL_Targets!B:B,0))</f>
        <v>2</v>
      </c>
      <c r="CC146" s="533">
        <f>++INDEX(FY2018_ALL_Targets!DX:DX,MATCH('Final Comp Values'!$C146,FY2018_ALL_Targets!$B:$B,0))</f>
        <v>0</v>
      </c>
      <c r="CD146" s="437">
        <f t="shared" si="102"/>
        <v>0</v>
      </c>
      <c r="CE146" s="437">
        <f t="shared" si="103"/>
        <v>0.8</v>
      </c>
      <c r="CF146" s="438">
        <f t="shared" si="104"/>
        <v>1.5</v>
      </c>
      <c r="CG146" s="537">
        <f t="shared" si="105"/>
        <v>140589.92647403278</v>
      </c>
      <c r="CH146" s="437">
        <f t="shared" si="106"/>
        <v>8.39</v>
      </c>
      <c r="CI146" s="438">
        <f t="shared" si="83"/>
        <v>512847.60135527613</v>
      </c>
      <c r="CJ146" s="540">
        <f t="shared" si="107"/>
        <v>1.5320064036879414E-3</v>
      </c>
      <c r="CK146" s="437">
        <f t="shared" si="84"/>
        <v>56107.28</v>
      </c>
      <c r="CL146" s="543">
        <f t="shared" si="85"/>
        <v>0.92</v>
      </c>
      <c r="CM146" s="466">
        <f t="shared" si="86"/>
        <v>1.0000000000001008E-2</v>
      </c>
      <c r="CN146" s="465">
        <f t="shared" si="87"/>
        <v>653551.93999999994</v>
      </c>
      <c r="CO146" s="466">
        <f t="shared" si="108"/>
        <v>568954.8813552761</v>
      </c>
      <c r="CP146" s="466">
        <f t="shared" si="88"/>
        <v>-1.3800000000000008</v>
      </c>
      <c r="CQ146" s="469">
        <f t="shared" si="89"/>
        <v>-84368.725650140346</v>
      </c>
      <c r="CR146" s="469">
        <f t="shared" si="109"/>
        <v>-84597.058644723846</v>
      </c>
      <c r="CS146" s="467">
        <f t="shared" si="110"/>
        <v>228.33299458349939</v>
      </c>
      <c r="CT146" s="468">
        <f t="shared" si="90"/>
        <v>0.21511668448881474</v>
      </c>
    </row>
    <row r="147" spans="1:98"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+INDEX('For AA'!AD:AD,MATCH(A147,'For AA'!A:A,0))</f>
        <v>30335.791973545318</v>
      </c>
      <c r="AN147" s="434">
        <f t="shared" si="91"/>
        <v>210896.77419354839</v>
      </c>
      <c r="AO147" s="435">
        <f t="shared" si="92"/>
        <v>56017.870967741939</v>
      </c>
      <c r="AP147" s="436">
        <f t="shared" si="93"/>
        <v>104033.18279569893</v>
      </c>
      <c r="AQ147" s="437">
        <f t="shared" si="76"/>
        <v>3.45</v>
      </c>
      <c r="AR147" s="438">
        <f t="shared" si="77"/>
        <v>0.92</v>
      </c>
      <c r="AS147" s="438">
        <f t="shared" si="78"/>
        <v>1.7</v>
      </c>
      <c r="AT147" s="443">
        <f t="shared" si="94"/>
        <v>6.07</v>
      </c>
      <c r="AU147" s="437">
        <f t="shared" si="95"/>
        <v>3.21</v>
      </c>
      <c r="AV147" s="438">
        <f t="shared" si="96"/>
        <v>0.85</v>
      </c>
      <c r="AW147" s="438">
        <f t="shared" si="97"/>
        <v>1.58</v>
      </c>
      <c r="AX147" s="444">
        <f t="shared" si="98"/>
        <v>5.64</v>
      </c>
      <c r="AY147" s="441">
        <f t="shared" si="99"/>
        <v>3.21</v>
      </c>
      <c r="AZ147" s="70">
        <f t="shared" si="100"/>
        <v>4</v>
      </c>
      <c r="BA147" s="438">
        <f t="shared" si="79"/>
        <v>0.21</v>
      </c>
      <c r="BB147" s="442">
        <f t="shared" si="80"/>
        <v>0.4</v>
      </c>
      <c r="BC147" s="563">
        <v>1</v>
      </c>
      <c r="BD147" s="563">
        <v>2</v>
      </c>
      <c r="BE147" s="570">
        <v>0</v>
      </c>
      <c r="BF147" s="571">
        <v>0.21</v>
      </c>
      <c r="BG147" s="572">
        <v>0.8</v>
      </c>
      <c r="BH147" s="573">
        <v>61737.315538597002</v>
      </c>
      <c r="BI147" s="571">
        <v>4.6400000000000006</v>
      </c>
      <c r="BJ147" s="572">
        <v>283624.89514761401</v>
      </c>
      <c r="BK147" s="574">
        <v>8.466784743606352E-4</v>
      </c>
      <c r="BL147" s="571">
        <v>30266.71</v>
      </c>
      <c r="BM147" s="594">
        <v>0.5</v>
      </c>
      <c r="BN147" s="441">
        <f t="shared" si="101"/>
        <v>3.21</v>
      </c>
      <c r="BO147" s="70">
        <v>4</v>
      </c>
      <c r="BP147" s="438">
        <f t="shared" si="81"/>
        <v>0.21</v>
      </c>
      <c r="BQ147" s="442">
        <f t="shared" si="82"/>
        <v>0.4</v>
      </c>
      <c r="BR147" s="438">
        <f>+INDEX('For AA'!AE:AE,MATCH(A147,'For AA'!A:A,0))</f>
        <v>3.23</v>
      </c>
      <c r="BS147" s="70">
        <v>4</v>
      </c>
      <c r="BT147" s="438">
        <f>+ROUND(INDEX('For AA'!AF:AF,MATCH(A147,'For AA'!A:A,0))/BS147,$BP$2)</f>
        <v>0.22</v>
      </c>
      <c r="BU147" s="442">
        <f>+ROUND(INDEX('For AA'!AG:AG,MATCH(A147,'For AA'!A:A,0))/BS147,$BP$2)</f>
        <v>0.4</v>
      </c>
      <c r="BV147" s="438">
        <f>++INDEX('For AA'!AE:AE,MATCH(A147,'For AA'!A:A,0))</f>
        <v>3.23</v>
      </c>
      <c r="BW147" s="70">
        <v>4</v>
      </c>
      <c r="BX147" s="438">
        <f>++ROUND(INDEX('For AA'!AF:AF,MATCH(A147,'For AA'!A:A,0))/BS147,$BP$2)</f>
        <v>0.22</v>
      </c>
      <c r="BY147" s="442">
        <f>++ROUND(INDEX('For AA'!AG:AG,MATCH(A147,'For AA'!A:A,0))/BS147,$BP$2)</f>
        <v>0.4</v>
      </c>
      <c r="BZ147" s="93">
        <f>++INDEX(FY2018_ALL_Targets!DY:DY,MATCH('Final Comp Values'!C147,FY2018_ALL_Targets!B:B,0))</f>
        <v>0</v>
      </c>
      <c r="CA147" s="93">
        <f>+INDEX(FY2018_ALL_Targets!DV:DV,MATCH('Final Comp Values'!C147,FY2018_ALL_Targets!B:B,0))</f>
        <v>1</v>
      </c>
      <c r="CB147" s="93">
        <f>++INDEX(FY2018_ALL_Targets!DW:DW,MATCH('Final Comp Values'!C147,FY2018_ALL_Targets!B:B,0))</f>
        <v>1</v>
      </c>
      <c r="CC147" s="533">
        <f>++INDEX(FY2018_ALL_Targets!DX:DX,MATCH('Final Comp Values'!$C147,FY2018_ALL_Targets!$B:$B,0))</f>
        <v>0</v>
      </c>
      <c r="CD147" s="437">
        <f t="shared" si="102"/>
        <v>0</v>
      </c>
      <c r="CE147" s="437">
        <f t="shared" si="103"/>
        <v>0.21</v>
      </c>
      <c r="CF147" s="438">
        <f t="shared" si="104"/>
        <v>0.4</v>
      </c>
      <c r="CG147" s="537">
        <f t="shared" si="105"/>
        <v>37286.893543113038</v>
      </c>
      <c r="CH147" s="437">
        <f t="shared" si="106"/>
        <v>5.03</v>
      </c>
      <c r="CI147" s="438">
        <f t="shared" si="83"/>
        <v>307464.05659321084</v>
      </c>
      <c r="CJ147" s="540">
        <f t="shared" si="107"/>
        <v>9.1847344583436774E-4</v>
      </c>
      <c r="CK147" s="437">
        <f t="shared" si="84"/>
        <v>33637.620000000003</v>
      </c>
      <c r="CL147" s="543">
        <f t="shared" si="85"/>
        <v>0.55000000000000004</v>
      </c>
      <c r="CM147" s="466">
        <f t="shared" si="86"/>
        <v>-9.9999999999991207E-3</v>
      </c>
      <c r="CN147" s="465">
        <f t="shared" si="87"/>
        <v>344981.48</v>
      </c>
      <c r="CO147" s="466">
        <f t="shared" si="108"/>
        <v>341101.67659321084</v>
      </c>
      <c r="CP147" s="466">
        <f t="shared" si="88"/>
        <v>-5.9999999999999609E-2</v>
      </c>
      <c r="CQ147" s="469">
        <f t="shared" si="89"/>
        <v>-3670.0157446808275</v>
      </c>
      <c r="CR147" s="469">
        <f t="shared" si="109"/>
        <v>-3879.8034067891422</v>
      </c>
      <c r="CS147" s="467">
        <f t="shared" si="110"/>
        <v>209.78766210831463</v>
      </c>
      <c r="CT147" s="468">
        <f t="shared" si="90"/>
        <v>0.10808375436012692</v>
      </c>
    </row>
    <row r="148" spans="1:98"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+INDEX('For AA'!AD:AD,MATCH(A148,'For AA'!A:A,0))</f>
        <v>30335.791973545318</v>
      </c>
      <c r="AN148" s="434">
        <f t="shared" si="91"/>
        <v>143363.44086021505</v>
      </c>
      <c r="AO148" s="435">
        <f t="shared" si="92"/>
        <v>38080.182795698929</v>
      </c>
      <c r="AP148" s="436">
        <f t="shared" si="93"/>
        <v>70720.344086021505</v>
      </c>
      <c r="AQ148" s="437">
        <f t="shared" si="76"/>
        <v>2.35</v>
      </c>
      <c r="AR148" s="438">
        <f t="shared" si="77"/>
        <v>0.62</v>
      </c>
      <c r="AS148" s="438">
        <f t="shared" si="78"/>
        <v>1.1599999999999999</v>
      </c>
      <c r="AT148" s="443">
        <f t="shared" si="94"/>
        <v>4.13</v>
      </c>
      <c r="AU148" s="437">
        <f t="shared" si="95"/>
        <v>2.1800000000000002</v>
      </c>
      <c r="AV148" s="438">
        <f t="shared" si="96"/>
        <v>0.57999999999999996</v>
      </c>
      <c r="AW148" s="438">
        <f t="shared" si="97"/>
        <v>1.08</v>
      </c>
      <c r="AX148" s="444">
        <f t="shared" si="98"/>
        <v>3.8400000000000003</v>
      </c>
      <c r="AY148" s="441">
        <f t="shared" si="99"/>
        <v>2.1800000000000002</v>
      </c>
      <c r="AZ148" s="70">
        <f t="shared" si="100"/>
        <v>4</v>
      </c>
      <c r="BA148" s="438">
        <f t="shared" si="79"/>
        <v>0.15</v>
      </c>
      <c r="BB148" s="442">
        <f t="shared" si="80"/>
        <v>0.27</v>
      </c>
      <c r="BC148" s="563">
        <v>1</v>
      </c>
      <c r="BD148" s="563">
        <v>1</v>
      </c>
      <c r="BE148" s="570">
        <v>0</v>
      </c>
      <c r="BF148" s="571">
        <v>0.15</v>
      </c>
      <c r="BG148" s="572">
        <v>0.27</v>
      </c>
      <c r="BH148" s="573">
        <v>25672.943095258161</v>
      </c>
      <c r="BI148" s="571">
        <v>3.4400000000000004</v>
      </c>
      <c r="BJ148" s="572">
        <v>210273.6291611621</v>
      </c>
      <c r="BK148" s="574">
        <v>6.2770990340529854E-4</v>
      </c>
      <c r="BL148" s="571">
        <v>22439.11</v>
      </c>
      <c r="BM148" s="594">
        <v>0.37</v>
      </c>
      <c r="BN148" s="441">
        <f t="shared" si="101"/>
        <v>2.1800000000000002</v>
      </c>
      <c r="BO148" s="70">
        <v>4</v>
      </c>
      <c r="BP148" s="438">
        <f t="shared" si="81"/>
        <v>0.15</v>
      </c>
      <c r="BQ148" s="442">
        <f t="shared" si="82"/>
        <v>0.27</v>
      </c>
      <c r="BR148" s="438">
        <f>+INDEX('For AA'!AE:AE,MATCH(A148,'For AA'!A:A,0))</f>
        <v>2.19</v>
      </c>
      <c r="BS148" s="70">
        <v>4</v>
      </c>
      <c r="BT148" s="438">
        <f>+ROUND(INDEX('For AA'!AF:AF,MATCH(A148,'For AA'!A:A,0))/BS148,$BP$2)</f>
        <v>0.15</v>
      </c>
      <c r="BU148" s="442">
        <f>+ROUND(INDEX('For AA'!AG:AG,MATCH(A148,'For AA'!A:A,0))/BS148,$BP$2)</f>
        <v>0.27</v>
      </c>
      <c r="BV148" s="438">
        <f>++INDEX('For AA'!AE:AE,MATCH(A148,'For AA'!A:A,0))</f>
        <v>2.19</v>
      </c>
      <c r="BW148" s="70">
        <v>4</v>
      </c>
      <c r="BX148" s="438">
        <f>++ROUND(INDEX('For AA'!AF:AF,MATCH(A148,'For AA'!A:A,0))/BS148,$BP$2)</f>
        <v>0.15</v>
      </c>
      <c r="BY148" s="442">
        <f>++ROUND(INDEX('For AA'!AG:AG,MATCH(A148,'For AA'!A:A,0))/BS148,$BP$2)</f>
        <v>0.27</v>
      </c>
      <c r="BZ148" s="93">
        <f>++INDEX(FY2018_ALL_Targets!DY:DY,MATCH('Final Comp Values'!C148,FY2018_ALL_Targets!B:B,0))</f>
        <v>0</v>
      </c>
      <c r="CA148" s="93">
        <f>+INDEX(FY2018_ALL_Targets!DV:DV,MATCH('Final Comp Values'!C148,FY2018_ALL_Targets!B:B,0))</f>
        <v>2</v>
      </c>
      <c r="CB148" s="93">
        <f>++INDEX(FY2018_ALL_Targets!DW:DW,MATCH('Final Comp Values'!C148,FY2018_ALL_Targets!B:B,0))</f>
        <v>2</v>
      </c>
      <c r="CC148" s="533">
        <f>++INDEX(FY2018_ALL_Targets!DX:DX,MATCH('Final Comp Values'!$C148,FY2018_ALL_Targets!$B:$B,0))</f>
        <v>0</v>
      </c>
      <c r="CD148" s="437">
        <f t="shared" si="102"/>
        <v>0</v>
      </c>
      <c r="CE148" s="437">
        <f t="shared" si="103"/>
        <v>0.3</v>
      </c>
      <c r="CF148" s="438">
        <f t="shared" si="104"/>
        <v>0.54</v>
      </c>
      <c r="CG148" s="537">
        <f t="shared" si="105"/>
        <v>51345.886190516321</v>
      </c>
      <c r="CH148" s="437">
        <f t="shared" si="106"/>
        <v>3</v>
      </c>
      <c r="CI148" s="438">
        <f t="shared" si="83"/>
        <v>183378.1649661297</v>
      </c>
      <c r="CJ148" s="540">
        <f t="shared" si="107"/>
        <v>5.4779728379783358E-4</v>
      </c>
      <c r="CK148" s="437">
        <f t="shared" si="84"/>
        <v>20062.2</v>
      </c>
      <c r="CL148" s="543">
        <f t="shared" si="85"/>
        <v>0.33</v>
      </c>
      <c r="CM148" s="466">
        <f t="shared" si="86"/>
        <v>-2.0000000000000212E-2</v>
      </c>
      <c r="CN148" s="465">
        <f t="shared" si="87"/>
        <v>234512.49</v>
      </c>
      <c r="CO148" s="466">
        <f t="shared" si="108"/>
        <v>203440.36496612971</v>
      </c>
      <c r="CP148" s="466">
        <f t="shared" si="88"/>
        <v>-0.51000000000000023</v>
      </c>
      <c r="CQ148" s="469">
        <f t="shared" si="89"/>
        <v>-31146.190078125011</v>
      </c>
      <c r="CR148" s="469">
        <f t="shared" si="109"/>
        <v>-31072.125033870281</v>
      </c>
      <c r="CS148" s="467">
        <f t="shared" si="110"/>
        <v>-74.06504425473031</v>
      </c>
      <c r="CT148" s="468">
        <f t="shared" si="90"/>
        <v>0.21894734131438509</v>
      </c>
    </row>
    <row r="149" spans="1:98"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+INDEX('For AA'!AD:AD,MATCH(A149,'For AA'!A:A,0))</f>
        <v>28857.066402483964</v>
      </c>
      <c r="AN149" s="434">
        <f t="shared" si="91"/>
        <v>357245.16129032261</v>
      </c>
      <c r="AO149" s="435">
        <f t="shared" si="92"/>
        <v>94890.956989247308</v>
      </c>
      <c r="AP149" s="436">
        <f t="shared" si="93"/>
        <v>176226.06451612903</v>
      </c>
      <c r="AQ149" s="437">
        <f t="shared" si="76"/>
        <v>6.15</v>
      </c>
      <c r="AR149" s="438">
        <f t="shared" si="77"/>
        <v>1.63</v>
      </c>
      <c r="AS149" s="438">
        <f t="shared" si="78"/>
        <v>3.03</v>
      </c>
      <c r="AT149" s="443">
        <f t="shared" si="94"/>
        <v>10.81</v>
      </c>
      <c r="AU149" s="437">
        <f t="shared" si="95"/>
        <v>5.72</v>
      </c>
      <c r="AV149" s="438">
        <f t="shared" si="96"/>
        <v>1.52</v>
      </c>
      <c r="AW149" s="438">
        <f t="shared" si="97"/>
        <v>2.82</v>
      </c>
      <c r="AX149" s="444">
        <f t="shared" si="98"/>
        <v>10.06</v>
      </c>
      <c r="AY149" s="441">
        <f t="shared" si="99"/>
        <v>5.72</v>
      </c>
      <c r="AZ149" s="70">
        <f t="shared" si="100"/>
        <v>4</v>
      </c>
      <c r="BA149" s="438">
        <f t="shared" si="79"/>
        <v>0.38</v>
      </c>
      <c r="BB149" s="442">
        <f t="shared" si="80"/>
        <v>0.71</v>
      </c>
      <c r="BC149" s="563">
        <v>1</v>
      </c>
      <c r="BD149" s="563">
        <v>1</v>
      </c>
      <c r="BE149" s="570">
        <v>0</v>
      </c>
      <c r="BF149" s="571">
        <v>0.38</v>
      </c>
      <c r="BG149" s="572">
        <v>0.71</v>
      </c>
      <c r="BH149" s="573">
        <v>63366.349803291938</v>
      </c>
      <c r="BI149" s="571">
        <v>8.99</v>
      </c>
      <c r="BJ149" s="572">
        <v>522627.0502124721</v>
      </c>
      <c r="BK149" s="574">
        <v>1.560148918885259E-3</v>
      </c>
      <c r="BL149" s="571">
        <v>55771.56</v>
      </c>
      <c r="BM149" s="594">
        <v>0.96</v>
      </c>
      <c r="BN149" s="441">
        <f t="shared" si="101"/>
        <v>5.72</v>
      </c>
      <c r="BO149" s="70">
        <v>4</v>
      </c>
      <c r="BP149" s="438">
        <f t="shared" si="81"/>
        <v>0.38</v>
      </c>
      <c r="BQ149" s="442">
        <f t="shared" si="82"/>
        <v>0.71</v>
      </c>
      <c r="BR149" s="438">
        <f>+INDEX('For AA'!AE:AE,MATCH(A149,'For AA'!A:A,0))</f>
        <v>5.74</v>
      </c>
      <c r="BS149" s="70">
        <v>4</v>
      </c>
      <c r="BT149" s="438">
        <f>+ROUND(INDEX('For AA'!AF:AF,MATCH(A149,'For AA'!A:A,0))/BS149,$BP$2)</f>
        <v>0.38</v>
      </c>
      <c r="BU149" s="442">
        <f>+ROUND(INDEX('For AA'!AG:AG,MATCH(A149,'For AA'!A:A,0))/BS149,$BP$2)</f>
        <v>0.71</v>
      </c>
      <c r="BV149" s="438">
        <f>++INDEX('For AA'!AE:AE,MATCH(A149,'For AA'!A:A,0))</f>
        <v>5.74</v>
      </c>
      <c r="BW149" s="70">
        <v>4</v>
      </c>
      <c r="BX149" s="438">
        <f>++ROUND(INDEX('For AA'!AF:AF,MATCH(A149,'For AA'!A:A,0))/BS149,$BP$2)</f>
        <v>0.38</v>
      </c>
      <c r="BY149" s="442">
        <f>++ROUND(INDEX('For AA'!AG:AG,MATCH(A149,'For AA'!A:A,0))/BS149,$BP$2)</f>
        <v>0.71</v>
      </c>
      <c r="BZ149" s="93">
        <f>++INDEX(FY2018_ALL_Targets!DY:DY,MATCH('Final Comp Values'!C149,FY2018_ALL_Targets!B:B,0))</f>
        <v>0</v>
      </c>
      <c r="CA149" s="93">
        <f>+INDEX(FY2018_ALL_Targets!DV:DV,MATCH('Final Comp Values'!C149,FY2018_ALL_Targets!B:B,0))</f>
        <v>1</v>
      </c>
      <c r="CB149" s="93">
        <f>++INDEX(FY2018_ALL_Targets!DW:DW,MATCH('Final Comp Values'!C149,FY2018_ALL_Targets!B:B,0))</f>
        <v>1</v>
      </c>
      <c r="CC149" s="533">
        <f>++INDEX(FY2018_ALL_Targets!DX:DX,MATCH('Final Comp Values'!$C149,FY2018_ALL_Targets!$B:$B,0))</f>
        <v>0</v>
      </c>
      <c r="CD149" s="437">
        <f t="shared" si="102"/>
        <v>0</v>
      </c>
      <c r="CE149" s="437">
        <f t="shared" si="103"/>
        <v>0.38</v>
      </c>
      <c r="CF149" s="438">
        <f t="shared" si="104"/>
        <v>0.71</v>
      </c>
      <c r="CG149" s="537">
        <f t="shared" si="105"/>
        <v>63366.349803291938</v>
      </c>
      <c r="CH149" s="437">
        <f t="shared" si="106"/>
        <v>8.9699999999999989</v>
      </c>
      <c r="CI149" s="438">
        <f t="shared" si="83"/>
        <v>521464.36489498045</v>
      </c>
      <c r="CJ149" s="540">
        <f t="shared" si="107"/>
        <v>1.5577468710061201E-3</v>
      </c>
      <c r="CK149" s="437">
        <f t="shared" si="84"/>
        <v>57049.98</v>
      </c>
      <c r="CL149" s="543">
        <f t="shared" si="85"/>
        <v>0.98</v>
      </c>
      <c r="CM149" s="466">
        <f t="shared" si="86"/>
        <v>-2.0000000000000573E-2</v>
      </c>
      <c r="CN149" s="465">
        <f t="shared" si="87"/>
        <v>584376.82999999996</v>
      </c>
      <c r="CO149" s="466">
        <f t="shared" si="108"/>
        <v>578514.34489498043</v>
      </c>
      <c r="CP149" s="466">
        <f t="shared" si="88"/>
        <v>-0.11000000000000121</v>
      </c>
      <c r="CQ149" s="469">
        <f t="shared" si="89"/>
        <v>-6389.8062922465897</v>
      </c>
      <c r="CR149" s="469">
        <f t="shared" si="109"/>
        <v>-5862.4851050195284</v>
      </c>
      <c r="CS149" s="467">
        <f t="shared" si="110"/>
        <v>-527.32118722706127</v>
      </c>
      <c r="CT149" s="468">
        <f t="shared" si="90"/>
        <v>0.10843405581855793</v>
      </c>
    </row>
    <row r="150" spans="1:98"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+INDEX('For AA'!AD:AD,MATCH(A150,'For AA'!A:A,0))</f>
        <v>28857.066402483964</v>
      </c>
      <c r="AN150" s="434">
        <f t="shared" si="91"/>
        <v>174393.54838709679</v>
      </c>
      <c r="AO150" s="435">
        <f t="shared" si="92"/>
        <v>46322.204301075275</v>
      </c>
      <c r="AP150" s="436">
        <f t="shared" si="93"/>
        <v>86026.946236559146</v>
      </c>
      <c r="AQ150" s="437">
        <f t="shared" si="76"/>
        <v>3</v>
      </c>
      <c r="AR150" s="438">
        <f t="shared" si="77"/>
        <v>0.8</v>
      </c>
      <c r="AS150" s="438">
        <f t="shared" si="78"/>
        <v>1.48</v>
      </c>
      <c r="AT150" s="443">
        <f t="shared" si="94"/>
        <v>5.2799999999999994</v>
      </c>
      <c r="AU150" s="437">
        <f t="shared" si="95"/>
        <v>2.79</v>
      </c>
      <c r="AV150" s="438">
        <f t="shared" si="96"/>
        <v>0.74</v>
      </c>
      <c r="AW150" s="438">
        <f t="shared" si="97"/>
        <v>1.38</v>
      </c>
      <c r="AX150" s="444">
        <f t="shared" si="98"/>
        <v>4.91</v>
      </c>
      <c r="AY150" s="441">
        <f t="shared" si="99"/>
        <v>2.79</v>
      </c>
      <c r="AZ150" s="70">
        <f t="shared" si="100"/>
        <v>4</v>
      </c>
      <c r="BA150" s="438">
        <f t="shared" si="79"/>
        <v>0.19</v>
      </c>
      <c r="BB150" s="442">
        <f t="shared" si="80"/>
        <v>0.35</v>
      </c>
      <c r="BC150" s="563">
        <v>1</v>
      </c>
      <c r="BD150" s="563">
        <v>1</v>
      </c>
      <c r="BE150" s="570">
        <v>0</v>
      </c>
      <c r="BF150" s="571">
        <v>0.19</v>
      </c>
      <c r="BG150" s="572">
        <v>0.35</v>
      </c>
      <c r="BH150" s="573">
        <v>31392.503572273075</v>
      </c>
      <c r="BI150" s="571">
        <v>4.41</v>
      </c>
      <c r="BJ150" s="572">
        <v>256372.11250689678</v>
      </c>
      <c r="BK150" s="574">
        <v>7.6532332950878673E-4</v>
      </c>
      <c r="BL150" s="571">
        <v>27358.46</v>
      </c>
      <c r="BM150" s="594">
        <v>0.47</v>
      </c>
      <c r="BN150" s="441">
        <f t="shared" si="101"/>
        <v>2.79</v>
      </c>
      <c r="BO150" s="70">
        <v>4</v>
      </c>
      <c r="BP150" s="438">
        <f t="shared" si="81"/>
        <v>0.19</v>
      </c>
      <c r="BQ150" s="442">
        <f t="shared" si="82"/>
        <v>0.35</v>
      </c>
      <c r="BR150" s="438">
        <f>+INDEX('For AA'!AE:AE,MATCH(A150,'For AA'!A:A,0))</f>
        <v>2.8</v>
      </c>
      <c r="BS150" s="70">
        <v>4</v>
      </c>
      <c r="BT150" s="438">
        <f>+ROUND(INDEX('For AA'!AF:AF,MATCH(A150,'For AA'!A:A,0))/BS150,$BP$2)</f>
        <v>0.19</v>
      </c>
      <c r="BU150" s="442">
        <f>+ROUND(INDEX('For AA'!AG:AG,MATCH(A150,'For AA'!A:A,0))/BS150,$BP$2)</f>
        <v>0.35</v>
      </c>
      <c r="BV150" s="438">
        <f>++INDEX('For AA'!AE:AE,MATCH(A150,'For AA'!A:A,0))</f>
        <v>2.8</v>
      </c>
      <c r="BW150" s="70">
        <v>4</v>
      </c>
      <c r="BX150" s="438">
        <f>++ROUND(INDEX('For AA'!AF:AF,MATCH(A150,'For AA'!A:A,0))/BS150,$BP$2)</f>
        <v>0.19</v>
      </c>
      <c r="BY150" s="442">
        <f>++ROUND(INDEX('For AA'!AG:AG,MATCH(A150,'For AA'!A:A,0))/BS150,$BP$2)</f>
        <v>0.35</v>
      </c>
      <c r="BZ150" s="93">
        <f>++INDEX(FY2018_ALL_Targets!DY:DY,MATCH('Final Comp Values'!C150,FY2018_ALL_Targets!B:B,0))</f>
        <v>0</v>
      </c>
      <c r="CA150" s="93">
        <f>+INDEX(FY2018_ALL_Targets!DV:DV,MATCH('Final Comp Values'!C150,FY2018_ALL_Targets!B:B,0))</f>
        <v>1</v>
      </c>
      <c r="CB150" s="93">
        <f>++INDEX(FY2018_ALL_Targets!DW:DW,MATCH('Final Comp Values'!C150,FY2018_ALL_Targets!B:B,0))</f>
        <v>1</v>
      </c>
      <c r="CC150" s="533">
        <f>++INDEX(FY2018_ALL_Targets!DX:DX,MATCH('Final Comp Values'!$C150,FY2018_ALL_Targets!$B:$B,0))</f>
        <v>0</v>
      </c>
      <c r="CD150" s="437">
        <f t="shared" si="102"/>
        <v>0</v>
      </c>
      <c r="CE150" s="437">
        <f t="shared" si="103"/>
        <v>0.19</v>
      </c>
      <c r="CF150" s="438">
        <f t="shared" si="104"/>
        <v>0.35</v>
      </c>
      <c r="CG150" s="537">
        <f t="shared" si="105"/>
        <v>31392.503572273075</v>
      </c>
      <c r="CH150" s="437">
        <f t="shared" si="106"/>
        <v>4.3699999999999992</v>
      </c>
      <c r="CI150" s="438">
        <f t="shared" si="83"/>
        <v>254046.74187191355</v>
      </c>
      <c r="CJ150" s="540">
        <f t="shared" si="107"/>
        <v>7.5890232177221227E-4</v>
      </c>
      <c r="CK150" s="437">
        <f t="shared" si="84"/>
        <v>27793.58</v>
      </c>
      <c r="CL150" s="543">
        <f t="shared" si="85"/>
        <v>0.48</v>
      </c>
      <c r="CM150" s="466">
        <f t="shared" si="86"/>
        <v>-4.0000000000000757E-2</v>
      </c>
      <c r="CN150" s="465">
        <f t="shared" si="87"/>
        <v>285270.70999999996</v>
      </c>
      <c r="CO150" s="466">
        <f t="shared" si="108"/>
        <v>281840.32187191356</v>
      </c>
      <c r="CP150" s="466">
        <f t="shared" si="88"/>
        <v>-6.0000000000000497E-2</v>
      </c>
      <c r="CQ150" s="469">
        <f t="shared" si="89"/>
        <v>-3485.9964562118407</v>
      </c>
      <c r="CR150" s="469">
        <f t="shared" si="109"/>
        <v>-3430.3881280864007</v>
      </c>
      <c r="CS150" s="467">
        <f t="shared" si="110"/>
        <v>-55.608328125440039</v>
      </c>
      <c r="CT150" s="468">
        <f t="shared" si="90"/>
        <v>0.1100446084081786</v>
      </c>
    </row>
    <row r="151" spans="1:98"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+INDEX('For AA'!AD:AD,MATCH(A151,'For AA'!A:A,0))</f>
        <v>34512.117198119064</v>
      </c>
      <c r="AN151" s="434">
        <f t="shared" si="91"/>
        <v>309929.03225806454</v>
      </c>
      <c r="AO151" s="435">
        <f t="shared" si="92"/>
        <v>82322.752688172055</v>
      </c>
      <c r="AP151" s="436">
        <f t="shared" si="93"/>
        <v>152885.1182795699</v>
      </c>
      <c r="AQ151" s="437">
        <f t="shared" si="76"/>
        <v>4.46</v>
      </c>
      <c r="AR151" s="438">
        <f t="shared" si="77"/>
        <v>1.19</v>
      </c>
      <c r="AS151" s="438">
        <f t="shared" si="78"/>
        <v>2.2000000000000002</v>
      </c>
      <c r="AT151" s="443">
        <f t="shared" si="94"/>
        <v>7.8500000000000005</v>
      </c>
      <c r="AU151" s="437">
        <f t="shared" si="95"/>
        <v>4.1500000000000004</v>
      </c>
      <c r="AV151" s="438">
        <f t="shared" si="96"/>
        <v>1.1000000000000001</v>
      </c>
      <c r="AW151" s="438">
        <f t="shared" si="97"/>
        <v>2.0499999999999998</v>
      </c>
      <c r="AX151" s="444">
        <f t="shared" si="98"/>
        <v>7.3</v>
      </c>
      <c r="AY151" s="441">
        <f t="shared" si="99"/>
        <v>4.1500000000000004</v>
      </c>
      <c r="AZ151" s="70">
        <f t="shared" si="100"/>
        <v>4</v>
      </c>
      <c r="BA151" s="438">
        <f t="shared" si="79"/>
        <v>0.28000000000000003</v>
      </c>
      <c r="BB151" s="442">
        <f t="shared" si="80"/>
        <v>0.51</v>
      </c>
      <c r="BC151" s="563">
        <v>1</v>
      </c>
      <c r="BD151" s="563">
        <v>1</v>
      </c>
      <c r="BE151" s="570">
        <v>0</v>
      </c>
      <c r="BF151" s="571">
        <v>0.28000000000000003</v>
      </c>
      <c r="BG151" s="572">
        <v>0.51</v>
      </c>
      <c r="BH151" s="573">
        <v>54880.160743103355</v>
      </c>
      <c r="BI151" s="571">
        <v>6.5200000000000005</v>
      </c>
      <c r="BJ151" s="572">
        <v>452934.99752535939</v>
      </c>
      <c r="BK151" s="574">
        <v>1.3521038500154223E-3</v>
      </c>
      <c r="BL151" s="571">
        <v>48334.45</v>
      </c>
      <c r="BM151" s="594">
        <v>0.7</v>
      </c>
      <c r="BN151" s="441">
        <f t="shared" si="101"/>
        <v>4.1500000000000004</v>
      </c>
      <c r="BO151" s="70">
        <v>4</v>
      </c>
      <c r="BP151" s="438">
        <f t="shared" si="81"/>
        <v>0.28000000000000003</v>
      </c>
      <c r="BQ151" s="442">
        <f t="shared" si="82"/>
        <v>0.51</v>
      </c>
      <c r="BR151" s="438">
        <f>+INDEX('For AA'!AE:AE,MATCH(A151,'For AA'!A:A,0))</f>
        <v>4.17</v>
      </c>
      <c r="BS151" s="70">
        <v>4</v>
      </c>
      <c r="BT151" s="438">
        <f>+ROUND(INDEX('For AA'!AF:AF,MATCH(A151,'For AA'!A:A,0))/BS151,$BP$2)</f>
        <v>0.28000000000000003</v>
      </c>
      <c r="BU151" s="442">
        <f>+ROUND(INDEX('For AA'!AG:AG,MATCH(A151,'For AA'!A:A,0))/BS151,$BP$2)</f>
        <v>0.52</v>
      </c>
      <c r="BV151" s="438">
        <f>++INDEX('For AA'!AE:AE,MATCH(A151,'For AA'!A:A,0))</f>
        <v>4.17</v>
      </c>
      <c r="BW151" s="70">
        <v>4</v>
      </c>
      <c r="BX151" s="438">
        <f>++ROUND(INDEX('For AA'!AF:AF,MATCH(A151,'For AA'!A:A,0))/BS151,$BP$2)</f>
        <v>0.28000000000000003</v>
      </c>
      <c r="BY151" s="442">
        <f>++ROUND(INDEX('For AA'!AG:AG,MATCH(A151,'For AA'!A:A,0))/BS151,$BP$2)</f>
        <v>0.52</v>
      </c>
      <c r="BZ151" s="93">
        <f>++INDEX(FY2018_ALL_Targets!DY:DY,MATCH('Final Comp Values'!C151,FY2018_ALL_Targets!B:B,0))</f>
        <v>0</v>
      </c>
      <c r="CA151" s="93">
        <f>+INDEX(FY2018_ALL_Targets!DV:DV,MATCH('Final Comp Values'!C151,FY2018_ALL_Targets!B:B,0))</f>
        <v>1</v>
      </c>
      <c r="CB151" s="93">
        <f>++INDEX(FY2018_ALL_Targets!DW:DW,MATCH('Final Comp Values'!C151,FY2018_ALL_Targets!B:B,0))</f>
        <v>1</v>
      </c>
      <c r="CC151" s="533">
        <f>++INDEX(FY2018_ALL_Targets!DX:DX,MATCH('Final Comp Values'!$C151,FY2018_ALL_Targets!$B:$B,0))</f>
        <v>0</v>
      </c>
      <c r="CD151" s="437">
        <f t="shared" si="102"/>
        <v>0</v>
      </c>
      <c r="CE151" s="437">
        <f t="shared" si="103"/>
        <v>0.28000000000000003</v>
      </c>
      <c r="CF151" s="438">
        <f t="shared" si="104"/>
        <v>0.51</v>
      </c>
      <c r="CG151" s="537">
        <f t="shared" si="105"/>
        <v>54880.160743103355</v>
      </c>
      <c r="CH151" s="437">
        <f t="shared" si="106"/>
        <v>6.5100000000000007</v>
      </c>
      <c r="CI151" s="438">
        <f t="shared" si="83"/>
        <v>452240.31194633275</v>
      </c>
      <c r="CJ151" s="540">
        <f t="shared" si="107"/>
        <v>1.3509569940011307E-3</v>
      </c>
      <c r="CK151" s="437">
        <f t="shared" si="84"/>
        <v>49476.63</v>
      </c>
      <c r="CL151" s="543">
        <f t="shared" si="85"/>
        <v>0.71</v>
      </c>
      <c r="CM151" s="466">
        <f t="shared" si="86"/>
        <v>-1.0000000000000009E-2</v>
      </c>
      <c r="CN151" s="465">
        <f t="shared" si="87"/>
        <v>506977.32000000007</v>
      </c>
      <c r="CO151" s="466">
        <f t="shared" si="108"/>
        <v>501716.94194633275</v>
      </c>
      <c r="CP151" s="466">
        <f t="shared" si="88"/>
        <v>-7.9999999999999183E-2</v>
      </c>
      <c r="CQ151" s="469">
        <f t="shared" si="89"/>
        <v>-5555.9158356163825</v>
      </c>
      <c r="CR151" s="469">
        <f t="shared" si="109"/>
        <v>-5260.3780536673148</v>
      </c>
      <c r="CS151" s="467">
        <f t="shared" si="110"/>
        <v>-295.53778194906772</v>
      </c>
      <c r="CT151" s="468">
        <f t="shared" si="90"/>
        <v>0.10824973539862365</v>
      </c>
    </row>
    <row r="152" spans="1:98"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+INDEX('For AA'!AD:AD,MATCH(A152,'For AA'!A:A,0))</f>
        <v>34512.117198119064</v>
      </c>
      <c r="AN152" s="434">
        <f t="shared" si="91"/>
        <v>381230.10752688174</v>
      </c>
      <c r="AO152" s="435">
        <f t="shared" si="92"/>
        <v>101262.00000000001</v>
      </c>
      <c r="AP152" s="436">
        <f t="shared" si="93"/>
        <v>188057.98924731184</v>
      </c>
      <c r="AQ152" s="437">
        <f t="shared" si="76"/>
        <v>5.49</v>
      </c>
      <c r="AR152" s="438">
        <f t="shared" si="77"/>
        <v>1.46</v>
      </c>
      <c r="AS152" s="438">
        <f t="shared" si="78"/>
        <v>2.71</v>
      </c>
      <c r="AT152" s="443">
        <f t="shared" si="94"/>
        <v>9.66</v>
      </c>
      <c r="AU152" s="437">
        <f t="shared" si="95"/>
        <v>5.0999999999999996</v>
      </c>
      <c r="AV152" s="438">
        <f t="shared" si="96"/>
        <v>1.36</v>
      </c>
      <c r="AW152" s="438">
        <f t="shared" si="97"/>
        <v>2.52</v>
      </c>
      <c r="AX152" s="444">
        <f t="shared" si="98"/>
        <v>8.98</v>
      </c>
      <c r="AY152" s="441">
        <f t="shared" si="99"/>
        <v>5.0999999999999996</v>
      </c>
      <c r="AZ152" s="70">
        <f t="shared" si="100"/>
        <v>4</v>
      </c>
      <c r="BA152" s="438">
        <f t="shared" si="79"/>
        <v>0.34</v>
      </c>
      <c r="BB152" s="442">
        <f t="shared" si="80"/>
        <v>0.63</v>
      </c>
      <c r="BC152" s="563">
        <v>0</v>
      </c>
      <c r="BD152" s="563">
        <v>0</v>
      </c>
      <c r="BE152" s="570">
        <v>0</v>
      </c>
      <c r="BF152" s="571">
        <v>0</v>
      </c>
      <c r="BG152" s="572">
        <v>0</v>
      </c>
      <c r="BH152" s="573">
        <v>0</v>
      </c>
      <c r="BI152" s="571">
        <v>8.98</v>
      </c>
      <c r="BJ152" s="572">
        <v>623827.64996590908</v>
      </c>
      <c r="BK152" s="574">
        <v>1.8622534621378056E-3</v>
      </c>
      <c r="BL152" s="571">
        <v>66571.070000000007</v>
      </c>
      <c r="BM152" s="594">
        <v>0.96</v>
      </c>
      <c r="BN152" s="441">
        <f t="shared" si="101"/>
        <v>5.0999999999999996</v>
      </c>
      <c r="BO152" s="70">
        <v>4</v>
      </c>
      <c r="BP152" s="438">
        <f t="shared" si="81"/>
        <v>0.34</v>
      </c>
      <c r="BQ152" s="442">
        <f t="shared" si="82"/>
        <v>0.63</v>
      </c>
      <c r="BR152" s="438">
        <f>+INDEX('For AA'!AE:AE,MATCH(A152,'For AA'!A:A,0))</f>
        <v>5.13</v>
      </c>
      <c r="BS152" s="70">
        <v>4</v>
      </c>
      <c r="BT152" s="438">
        <f>+ROUND(INDEX('For AA'!AF:AF,MATCH(A152,'For AA'!A:A,0))/BS152,$BP$2)</f>
        <v>0.34</v>
      </c>
      <c r="BU152" s="442">
        <f>+ROUND(INDEX('For AA'!AG:AG,MATCH(A152,'For AA'!A:A,0))/BS152,$BP$2)</f>
        <v>0.63</v>
      </c>
      <c r="BV152" s="438">
        <f>++INDEX('For AA'!AE:AE,MATCH(A152,'For AA'!A:A,0))</f>
        <v>5.13</v>
      </c>
      <c r="BW152" s="70">
        <v>4</v>
      </c>
      <c r="BX152" s="438">
        <f>++ROUND(INDEX('For AA'!AF:AF,MATCH(A152,'For AA'!A:A,0))/BS152,$BP$2)</f>
        <v>0.34</v>
      </c>
      <c r="BY152" s="442">
        <f>++ROUND(INDEX('For AA'!AG:AG,MATCH(A152,'For AA'!A:A,0))/BS152,$BP$2)</f>
        <v>0.63</v>
      </c>
      <c r="BZ152" s="93">
        <f>++INDEX(FY2018_ALL_Targets!DY:DY,MATCH('Final Comp Values'!C152,FY2018_ALL_Targets!B:B,0))</f>
        <v>0</v>
      </c>
      <c r="CA152" s="93">
        <f>+INDEX(FY2018_ALL_Targets!DV:DV,MATCH('Final Comp Values'!C152,FY2018_ALL_Targets!B:B,0))</f>
        <v>1</v>
      </c>
      <c r="CB152" s="93">
        <f>++INDEX(FY2018_ALL_Targets!DW:DW,MATCH('Final Comp Values'!C152,FY2018_ALL_Targets!B:B,0))</f>
        <v>1</v>
      </c>
      <c r="CC152" s="533">
        <f>++INDEX(FY2018_ALL_Targets!DX:DX,MATCH('Final Comp Values'!$C152,FY2018_ALL_Targets!$B:$B,0))</f>
        <v>0</v>
      </c>
      <c r="CD152" s="437">
        <f t="shared" si="102"/>
        <v>0</v>
      </c>
      <c r="CE152" s="437">
        <f t="shared" si="103"/>
        <v>0.34</v>
      </c>
      <c r="CF152" s="438">
        <f t="shared" si="104"/>
        <v>0.63</v>
      </c>
      <c r="CG152" s="537">
        <f t="shared" si="105"/>
        <v>67384.501165582595</v>
      </c>
      <c r="CH152" s="437">
        <f t="shared" si="106"/>
        <v>8.01</v>
      </c>
      <c r="CI152" s="438">
        <f t="shared" si="83"/>
        <v>556443.14880032639</v>
      </c>
      <c r="CJ152" s="540">
        <f t="shared" si="107"/>
        <v>1.6622374073654463E-3</v>
      </c>
      <c r="CK152" s="437">
        <f t="shared" si="84"/>
        <v>60876.78</v>
      </c>
      <c r="CL152" s="543">
        <f t="shared" si="85"/>
        <v>0.88</v>
      </c>
      <c r="CM152" s="466">
        <f t="shared" si="86"/>
        <v>1.2212453270876722E-15</v>
      </c>
      <c r="CN152" s="465">
        <f t="shared" si="87"/>
        <v>623611.59000000008</v>
      </c>
      <c r="CO152" s="466">
        <f t="shared" si="108"/>
        <v>617319.92880032642</v>
      </c>
      <c r="CP152" s="466">
        <f t="shared" si="88"/>
        <v>-8.9999999999999858E-2</v>
      </c>
      <c r="CQ152" s="469">
        <f t="shared" si="89"/>
        <v>-6250.0047995545565</v>
      </c>
      <c r="CR152" s="469">
        <f t="shared" si="109"/>
        <v>-6291.661199673661</v>
      </c>
      <c r="CS152" s="467">
        <f t="shared" si="110"/>
        <v>41.656400119104546</v>
      </c>
      <c r="CT152" s="468">
        <f t="shared" si="90"/>
        <v>0.10805524183022734</v>
      </c>
    </row>
    <row r="153" spans="1:98"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+INDEX('For AA'!AD:AD,MATCH(A153,'For AA'!A:A,0))</f>
        <v>30335.791973545318</v>
      </c>
      <c r="AN153" s="434">
        <f t="shared" si="91"/>
        <v>230718.27956989247</v>
      </c>
      <c r="AO153" s="435">
        <f t="shared" si="92"/>
        <v>61283.021505376346</v>
      </c>
      <c r="AP153" s="436">
        <f t="shared" si="93"/>
        <v>113811.32258064517</v>
      </c>
      <c r="AQ153" s="437">
        <f t="shared" si="76"/>
        <v>3.77</v>
      </c>
      <c r="AR153" s="438">
        <f t="shared" si="77"/>
        <v>1</v>
      </c>
      <c r="AS153" s="438">
        <f t="shared" si="78"/>
        <v>1.86</v>
      </c>
      <c r="AT153" s="443">
        <f t="shared" si="94"/>
        <v>6.63</v>
      </c>
      <c r="AU153" s="437">
        <f t="shared" si="95"/>
        <v>3.51</v>
      </c>
      <c r="AV153" s="438">
        <f t="shared" si="96"/>
        <v>0.93</v>
      </c>
      <c r="AW153" s="438">
        <f t="shared" si="97"/>
        <v>1.73</v>
      </c>
      <c r="AX153" s="444">
        <f t="shared" si="98"/>
        <v>6.17</v>
      </c>
      <c r="AY153" s="441">
        <f t="shared" si="99"/>
        <v>3.51</v>
      </c>
      <c r="AZ153" s="70">
        <f t="shared" si="100"/>
        <v>4</v>
      </c>
      <c r="BA153" s="438">
        <f t="shared" si="79"/>
        <v>0.23</v>
      </c>
      <c r="BB153" s="442">
        <f t="shared" si="80"/>
        <v>0.43</v>
      </c>
      <c r="BC153" s="563">
        <v>1</v>
      </c>
      <c r="BD153" s="563">
        <v>1</v>
      </c>
      <c r="BE153" s="570">
        <v>0</v>
      </c>
      <c r="BF153" s="571">
        <v>0.23</v>
      </c>
      <c r="BG153" s="572">
        <v>0.43</v>
      </c>
      <c r="BH153" s="573">
        <v>40343.196292548542</v>
      </c>
      <c r="BI153" s="571">
        <v>5.49</v>
      </c>
      <c r="BJ153" s="572">
        <v>335582.04188801738</v>
      </c>
      <c r="BK153" s="574">
        <v>1.0017812121206652E-3</v>
      </c>
      <c r="BL153" s="571">
        <v>35811.26</v>
      </c>
      <c r="BM153" s="594">
        <v>0.59</v>
      </c>
      <c r="BN153" s="441">
        <f t="shared" si="101"/>
        <v>3.51</v>
      </c>
      <c r="BO153" s="70">
        <v>4</v>
      </c>
      <c r="BP153" s="438">
        <f t="shared" si="81"/>
        <v>0.23</v>
      </c>
      <c r="BQ153" s="442">
        <f t="shared" si="82"/>
        <v>0.43</v>
      </c>
      <c r="BR153" s="438">
        <f>+INDEX('For AA'!AE:AE,MATCH(A153,'For AA'!A:A,0))</f>
        <v>3.53</v>
      </c>
      <c r="BS153" s="70">
        <v>4</v>
      </c>
      <c r="BT153" s="438">
        <f>+ROUND(INDEX('For AA'!AF:AF,MATCH(A153,'For AA'!A:A,0))/BS153,$BP$2)</f>
        <v>0.24</v>
      </c>
      <c r="BU153" s="442">
        <f>+ROUND(INDEX('For AA'!AG:AG,MATCH(A153,'For AA'!A:A,0))/BS153,$BP$2)</f>
        <v>0.44</v>
      </c>
      <c r="BV153" s="438">
        <f>++INDEX('For AA'!AE:AE,MATCH(A153,'For AA'!A:A,0))</f>
        <v>3.53</v>
      </c>
      <c r="BW153" s="70">
        <v>4</v>
      </c>
      <c r="BX153" s="438">
        <f>++ROUND(INDEX('For AA'!AF:AF,MATCH(A153,'For AA'!A:A,0))/BS153,$BP$2)</f>
        <v>0.24</v>
      </c>
      <c r="BY153" s="442">
        <f>++ROUND(INDEX('For AA'!AG:AG,MATCH(A153,'For AA'!A:A,0))/BS153,$BP$2)</f>
        <v>0.44</v>
      </c>
      <c r="BZ153" s="93">
        <f>++INDEX(FY2018_ALL_Targets!DY:DY,MATCH('Final Comp Values'!C153,FY2018_ALL_Targets!B:B,0))</f>
        <v>0</v>
      </c>
      <c r="CA153" s="93">
        <f>+INDEX(FY2018_ALL_Targets!DV:DV,MATCH('Final Comp Values'!C153,FY2018_ALL_Targets!B:B,0))</f>
        <v>1</v>
      </c>
      <c r="CB153" s="93">
        <f>++INDEX(FY2018_ALL_Targets!DW:DW,MATCH('Final Comp Values'!C153,FY2018_ALL_Targets!B:B,0))</f>
        <v>1</v>
      </c>
      <c r="CC153" s="533">
        <f>++INDEX(FY2018_ALL_Targets!DX:DX,MATCH('Final Comp Values'!$C153,FY2018_ALL_Targets!$B:$B,0))</f>
        <v>0</v>
      </c>
      <c r="CD153" s="437">
        <f t="shared" si="102"/>
        <v>0</v>
      </c>
      <c r="CE153" s="437">
        <f t="shared" si="103"/>
        <v>0.23</v>
      </c>
      <c r="CF153" s="438">
        <f t="shared" si="104"/>
        <v>0.43</v>
      </c>
      <c r="CG153" s="537">
        <f t="shared" si="105"/>
        <v>40343.196292548542</v>
      </c>
      <c r="CH153" s="437">
        <f t="shared" si="106"/>
        <v>5.51</v>
      </c>
      <c r="CI153" s="438">
        <f t="shared" si="83"/>
        <v>336804.56298779155</v>
      </c>
      <c r="CJ153" s="540">
        <f t="shared" si="107"/>
        <v>1.006121011242021E-3</v>
      </c>
      <c r="CK153" s="437">
        <f t="shared" si="84"/>
        <v>36847.57</v>
      </c>
      <c r="CL153" s="543">
        <f t="shared" si="85"/>
        <v>0.6</v>
      </c>
      <c r="CM153" s="466">
        <f t="shared" si="86"/>
        <v>2.0000000000000184E-2</v>
      </c>
      <c r="CN153" s="465">
        <f t="shared" si="87"/>
        <v>377405.74</v>
      </c>
      <c r="CO153" s="466">
        <f t="shared" si="108"/>
        <v>373652.13298779156</v>
      </c>
      <c r="CP153" s="466">
        <f t="shared" si="88"/>
        <v>-6.0000000000000497E-2</v>
      </c>
      <c r="CQ153" s="469">
        <f t="shared" si="89"/>
        <v>-3670.0720259319592</v>
      </c>
      <c r="CR153" s="469">
        <f t="shared" si="109"/>
        <v>-3753.6070122084348</v>
      </c>
      <c r="CS153" s="467">
        <f t="shared" si="110"/>
        <v>83.534986276475593</v>
      </c>
      <c r="CT153" s="468">
        <f t="shared" si="90"/>
        <v>0.10689608560947839</v>
      </c>
    </row>
    <row r="154" spans="1:98"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+INDEX('For AA'!AD:AD,MATCH(A154,'For AA'!A:A,0))</f>
        <v>37985.388832274351</v>
      </c>
      <c r="AN154" s="434">
        <f t="shared" si="91"/>
        <v>413961.29032258067</v>
      </c>
      <c r="AO154" s="435">
        <f t="shared" si="92"/>
        <v>109956.10752688172</v>
      </c>
      <c r="AP154" s="436">
        <f t="shared" si="93"/>
        <v>204204.19354838709</v>
      </c>
      <c r="AQ154" s="437">
        <f t="shared" si="76"/>
        <v>5.41</v>
      </c>
      <c r="AR154" s="438">
        <f t="shared" si="77"/>
        <v>1.44</v>
      </c>
      <c r="AS154" s="438">
        <f t="shared" si="78"/>
        <v>2.67</v>
      </c>
      <c r="AT154" s="443">
        <f t="shared" si="94"/>
        <v>9.52</v>
      </c>
      <c r="AU154" s="437">
        <f t="shared" si="95"/>
        <v>5.04</v>
      </c>
      <c r="AV154" s="438">
        <f t="shared" si="96"/>
        <v>1.34</v>
      </c>
      <c r="AW154" s="438">
        <f t="shared" si="97"/>
        <v>2.48</v>
      </c>
      <c r="AX154" s="444">
        <f t="shared" si="98"/>
        <v>8.86</v>
      </c>
      <c r="AY154" s="441">
        <f t="shared" si="99"/>
        <v>5.04</v>
      </c>
      <c r="AZ154" s="70">
        <f t="shared" si="100"/>
        <v>4</v>
      </c>
      <c r="BA154" s="438">
        <f t="shared" si="79"/>
        <v>0.34</v>
      </c>
      <c r="BB154" s="442">
        <f t="shared" si="80"/>
        <v>0.62</v>
      </c>
      <c r="BC154" s="563">
        <v>0</v>
      </c>
      <c r="BD154" s="563">
        <v>0</v>
      </c>
      <c r="BE154" s="570">
        <v>0</v>
      </c>
      <c r="BF154" s="571">
        <v>0</v>
      </c>
      <c r="BG154" s="572">
        <v>0</v>
      </c>
      <c r="BH154" s="573">
        <v>0</v>
      </c>
      <c r="BI154" s="571">
        <v>8.879999999999999</v>
      </c>
      <c r="BJ154" s="572">
        <v>678882.61982531764</v>
      </c>
      <c r="BK154" s="574">
        <v>2.026603837171966E-3</v>
      </c>
      <c r="BL154" s="571">
        <v>72446.2</v>
      </c>
      <c r="BM154" s="594">
        <v>0.95</v>
      </c>
      <c r="BN154" s="441">
        <f t="shared" si="101"/>
        <v>5.04</v>
      </c>
      <c r="BO154" s="70">
        <v>4</v>
      </c>
      <c r="BP154" s="438">
        <f t="shared" si="81"/>
        <v>0.34</v>
      </c>
      <c r="BQ154" s="442">
        <f t="shared" si="82"/>
        <v>0.62</v>
      </c>
      <c r="BR154" s="438">
        <f>+INDEX('For AA'!AE:AE,MATCH(A154,'For AA'!A:A,0))</f>
        <v>5.0599999999999996</v>
      </c>
      <c r="BS154" s="70">
        <v>4</v>
      </c>
      <c r="BT154" s="438">
        <f>+ROUND(INDEX('For AA'!AF:AF,MATCH(A154,'For AA'!A:A,0))/BS154,$BP$2)</f>
        <v>0.34</v>
      </c>
      <c r="BU154" s="442">
        <f>+ROUND(INDEX('For AA'!AG:AG,MATCH(A154,'For AA'!A:A,0))/BS154,$BP$2)</f>
        <v>0.63</v>
      </c>
      <c r="BV154" s="438">
        <f>++INDEX('For AA'!AE:AE,MATCH(A154,'For AA'!A:A,0))</f>
        <v>5.0599999999999996</v>
      </c>
      <c r="BW154" s="70">
        <v>4</v>
      </c>
      <c r="BX154" s="438">
        <f>++ROUND(INDEX('For AA'!AF:AF,MATCH(A154,'For AA'!A:A,0))/BS154,$BP$2)</f>
        <v>0.34</v>
      </c>
      <c r="BY154" s="442">
        <f>++ROUND(INDEX('For AA'!AG:AG,MATCH(A154,'For AA'!A:A,0))/BS154,$BP$2)</f>
        <v>0.63</v>
      </c>
      <c r="BZ154" s="93">
        <f>++INDEX(FY2018_ALL_Targets!DY:DY,MATCH('Final Comp Values'!C154,FY2018_ALL_Targets!B:B,0))</f>
        <v>0</v>
      </c>
      <c r="CA154" s="93">
        <f>+INDEX(FY2018_ALL_Targets!DV:DV,MATCH('Final Comp Values'!C154,FY2018_ALL_Targets!B:B,0))</f>
        <v>0</v>
      </c>
      <c r="CB154" s="93">
        <f>++INDEX(FY2018_ALL_Targets!DW:DW,MATCH('Final Comp Values'!C154,FY2018_ALL_Targets!B:B,0))</f>
        <v>0</v>
      </c>
      <c r="CC154" s="533">
        <f>++INDEX(FY2018_ALL_Targets!DX:DX,MATCH('Final Comp Values'!$C154,FY2018_ALL_Targets!$B:$B,0))</f>
        <v>0</v>
      </c>
      <c r="CD154" s="437">
        <f t="shared" si="102"/>
        <v>0</v>
      </c>
      <c r="CE154" s="437">
        <f t="shared" si="103"/>
        <v>0</v>
      </c>
      <c r="CF154" s="438">
        <f t="shared" si="104"/>
        <v>0</v>
      </c>
      <c r="CG154" s="537">
        <f t="shared" si="105"/>
        <v>0</v>
      </c>
      <c r="CH154" s="437">
        <f t="shared" si="106"/>
        <v>8.86</v>
      </c>
      <c r="CI154" s="438">
        <f t="shared" si="83"/>
        <v>677353.6049158012</v>
      </c>
      <c r="CJ154" s="540">
        <f t="shared" si="107"/>
        <v>2.0234277347691908E-3</v>
      </c>
      <c r="CK154" s="437">
        <f t="shared" si="84"/>
        <v>74104.800000000003</v>
      </c>
      <c r="CL154" s="543">
        <f t="shared" si="85"/>
        <v>0.97</v>
      </c>
      <c r="CM154" s="466">
        <f t="shared" si="86"/>
        <v>-2.0000000000000573E-2</v>
      </c>
      <c r="CN154" s="465">
        <f t="shared" si="87"/>
        <v>677153.08</v>
      </c>
      <c r="CO154" s="466">
        <f t="shared" si="108"/>
        <v>751458.40491580125</v>
      </c>
      <c r="CP154" s="466">
        <f t="shared" si="88"/>
        <v>0.97000000000000064</v>
      </c>
      <c r="CQ154" s="469">
        <f t="shared" si="89"/>
        <v>74135.269480812683</v>
      </c>
      <c r="CR154" s="469">
        <f t="shared" si="109"/>
        <v>74305.324915801291</v>
      </c>
      <c r="CS154" s="467">
        <f t="shared" si="110"/>
        <v>-170.05543498860789</v>
      </c>
      <c r="CT154" s="468">
        <f t="shared" si="90"/>
        <v>0</v>
      </c>
    </row>
    <row r="155" spans="1:98"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+INDEX('For AA'!AD:AD,MATCH(A155,'For AA'!A:A,0))</f>
        <v>34512.117198119064</v>
      </c>
      <c r="AN155" s="434">
        <f t="shared" si="91"/>
        <v>727425.80645161297</v>
      </c>
      <c r="AO155" s="435">
        <f t="shared" si="92"/>
        <v>193217.82795698923</v>
      </c>
      <c r="AP155" s="436">
        <f t="shared" si="93"/>
        <v>358833.09677419357</v>
      </c>
      <c r="AQ155" s="437">
        <f t="shared" si="76"/>
        <v>10.47</v>
      </c>
      <c r="AR155" s="438">
        <f t="shared" si="77"/>
        <v>2.78</v>
      </c>
      <c r="AS155" s="438">
        <f t="shared" si="78"/>
        <v>5.17</v>
      </c>
      <c r="AT155" s="443">
        <f t="shared" si="94"/>
        <v>18.420000000000002</v>
      </c>
      <c r="AU155" s="437">
        <f t="shared" si="95"/>
        <v>9.74</v>
      </c>
      <c r="AV155" s="438">
        <f t="shared" si="96"/>
        <v>2.59</v>
      </c>
      <c r="AW155" s="438">
        <f t="shared" si="97"/>
        <v>4.8</v>
      </c>
      <c r="AX155" s="444">
        <f t="shared" si="98"/>
        <v>17.13</v>
      </c>
      <c r="AY155" s="441">
        <f t="shared" si="99"/>
        <v>9.74</v>
      </c>
      <c r="AZ155" s="70">
        <f t="shared" si="100"/>
        <v>4</v>
      </c>
      <c r="BA155" s="438">
        <f t="shared" si="79"/>
        <v>0.65</v>
      </c>
      <c r="BB155" s="442">
        <f t="shared" si="80"/>
        <v>1.2</v>
      </c>
      <c r="BC155" s="563">
        <v>0</v>
      </c>
      <c r="BD155" s="563">
        <v>0</v>
      </c>
      <c r="BE155" s="570">
        <v>0</v>
      </c>
      <c r="BF155" s="571">
        <v>0</v>
      </c>
      <c r="BG155" s="572">
        <v>0</v>
      </c>
      <c r="BH155" s="573">
        <v>0</v>
      </c>
      <c r="BI155" s="571">
        <v>17.14</v>
      </c>
      <c r="BJ155" s="572">
        <v>1190691.0824516348</v>
      </c>
      <c r="BK155" s="574">
        <v>3.5544570535681495E-3</v>
      </c>
      <c r="BL155" s="571">
        <v>127063.26</v>
      </c>
      <c r="BM155" s="594">
        <v>1.83</v>
      </c>
      <c r="BN155" s="441">
        <f t="shared" si="101"/>
        <v>9.74</v>
      </c>
      <c r="BO155" s="70">
        <v>4</v>
      </c>
      <c r="BP155" s="438">
        <f t="shared" si="81"/>
        <v>0.65</v>
      </c>
      <c r="BQ155" s="442">
        <f t="shared" si="82"/>
        <v>1.2</v>
      </c>
      <c r="BR155" s="438">
        <f>+INDEX('For AA'!AE:AE,MATCH(A155,'For AA'!A:A,0))</f>
        <v>9.7799999999999994</v>
      </c>
      <c r="BS155" s="70">
        <v>4</v>
      </c>
      <c r="BT155" s="438">
        <f>+ROUND(INDEX('For AA'!AF:AF,MATCH(A155,'For AA'!A:A,0))/BS155,$BP$2)</f>
        <v>0.65</v>
      </c>
      <c r="BU155" s="442">
        <f>+ROUND(INDEX('For AA'!AG:AG,MATCH(A155,'For AA'!A:A,0))/BS155,$BP$2)</f>
        <v>1.21</v>
      </c>
      <c r="BV155" s="438">
        <f>++INDEX('For AA'!AE:AE,MATCH(A155,'For AA'!A:A,0))</f>
        <v>9.7799999999999994</v>
      </c>
      <c r="BW155" s="70">
        <v>4</v>
      </c>
      <c r="BX155" s="438">
        <f>++ROUND(INDEX('For AA'!AF:AF,MATCH(A155,'For AA'!A:A,0))/BS155,$BP$2)</f>
        <v>0.65</v>
      </c>
      <c r="BY155" s="442">
        <f>++ROUND(INDEX('For AA'!AG:AG,MATCH(A155,'For AA'!A:A,0))/BS155,$BP$2)</f>
        <v>1.21</v>
      </c>
      <c r="BZ155" s="93">
        <f>++INDEX(FY2018_ALL_Targets!DY:DY,MATCH('Final Comp Values'!C155,FY2018_ALL_Targets!B:B,0))</f>
        <v>0</v>
      </c>
      <c r="CA155" s="93">
        <f>+INDEX(FY2018_ALL_Targets!DV:DV,MATCH('Final Comp Values'!C155,FY2018_ALL_Targets!B:B,0))</f>
        <v>1</v>
      </c>
      <c r="CB155" s="93">
        <f>++INDEX(FY2018_ALL_Targets!DW:DW,MATCH('Final Comp Values'!C155,FY2018_ALL_Targets!B:B,0))</f>
        <v>1</v>
      </c>
      <c r="CC155" s="533">
        <f>++INDEX(FY2018_ALL_Targets!DX:DX,MATCH('Final Comp Values'!$C155,FY2018_ALL_Targets!$B:$B,0))</f>
        <v>0</v>
      </c>
      <c r="CD155" s="437">
        <f t="shared" si="102"/>
        <v>0</v>
      </c>
      <c r="CE155" s="437">
        <f t="shared" si="103"/>
        <v>0.65</v>
      </c>
      <c r="CF155" s="438">
        <f t="shared" si="104"/>
        <v>1.2</v>
      </c>
      <c r="CG155" s="537">
        <f t="shared" si="105"/>
        <v>128516.83211992559</v>
      </c>
      <c r="CH155" s="437">
        <f t="shared" si="106"/>
        <v>15.28</v>
      </c>
      <c r="CI155" s="438">
        <f t="shared" si="83"/>
        <v>1061479.5647526826</v>
      </c>
      <c r="CJ155" s="540">
        <f t="shared" si="107"/>
        <v>3.1709098108044969E-3</v>
      </c>
      <c r="CK155" s="437">
        <f t="shared" si="84"/>
        <v>116129.49</v>
      </c>
      <c r="CL155" s="543">
        <f t="shared" si="85"/>
        <v>1.67</v>
      </c>
      <c r="CM155" s="466">
        <f t="shared" si="86"/>
        <v>-1.0000000000002229E-2</v>
      </c>
      <c r="CN155" s="465">
        <f t="shared" si="87"/>
        <v>1189913.3599999999</v>
      </c>
      <c r="CO155" s="466">
        <f t="shared" si="108"/>
        <v>1177609.0547526826</v>
      </c>
      <c r="CP155" s="466">
        <f t="shared" si="88"/>
        <v>-0.17999999999999972</v>
      </c>
      <c r="CQ155" s="469">
        <f t="shared" si="89"/>
        <v>-12503.467880910663</v>
      </c>
      <c r="CR155" s="469">
        <f t="shared" si="109"/>
        <v>-12304.305247317301</v>
      </c>
      <c r="CS155" s="467">
        <f t="shared" si="110"/>
        <v>-199.16263359336153</v>
      </c>
      <c r="CT155" s="468">
        <f t="shared" si="90"/>
        <v>0.10800520142065267</v>
      </c>
    </row>
    <row r="156" spans="1:98"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+INDEX('For AA'!AD:AD,MATCH(A156,'For AA'!A:A,0))</f>
        <v>37985.388832274351</v>
      </c>
      <c r="AN156" s="434">
        <f t="shared" si="91"/>
        <v>516660.21505376347</v>
      </c>
      <c r="AO156" s="435">
        <f t="shared" si="92"/>
        <v>137234.73118279572</v>
      </c>
      <c r="AP156" s="436">
        <f t="shared" si="93"/>
        <v>254864.50537634408</v>
      </c>
      <c r="AQ156" s="437">
        <f t="shared" si="76"/>
        <v>6.76</v>
      </c>
      <c r="AR156" s="438">
        <f t="shared" si="77"/>
        <v>1.8</v>
      </c>
      <c r="AS156" s="438">
        <f t="shared" si="78"/>
        <v>3.33</v>
      </c>
      <c r="AT156" s="443">
        <f t="shared" si="94"/>
        <v>11.89</v>
      </c>
      <c r="AU156" s="437">
        <f t="shared" si="95"/>
        <v>6.29</v>
      </c>
      <c r="AV156" s="438">
        <f t="shared" si="96"/>
        <v>1.67</v>
      </c>
      <c r="AW156" s="438">
        <f t="shared" si="97"/>
        <v>3.1</v>
      </c>
      <c r="AX156" s="444">
        <f t="shared" si="98"/>
        <v>11.06</v>
      </c>
      <c r="AY156" s="441">
        <f t="shared" si="99"/>
        <v>6.29</v>
      </c>
      <c r="AZ156" s="70">
        <f t="shared" si="100"/>
        <v>4</v>
      </c>
      <c r="BA156" s="438">
        <f t="shared" si="79"/>
        <v>0.42</v>
      </c>
      <c r="BB156" s="442">
        <f t="shared" si="80"/>
        <v>0.78</v>
      </c>
      <c r="BC156" s="563">
        <v>0</v>
      </c>
      <c r="BD156" s="563">
        <v>0</v>
      </c>
      <c r="BE156" s="570">
        <v>0</v>
      </c>
      <c r="BF156" s="571">
        <v>0</v>
      </c>
      <c r="BG156" s="572">
        <v>0</v>
      </c>
      <c r="BH156" s="573">
        <v>0</v>
      </c>
      <c r="BI156" s="571">
        <v>11.09</v>
      </c>
      <c r="BJ156" s="572">
        <v>847838.76732688886</v>
      </c>
      <c r="BK156" s="574">
        <v>2.5309725849366107E-3</v>
      </c>
      <c r="BL156" s="571">
        <v>90476.160000000003</v>
      </c>
      <c r="BM156" s="594">
        <v>1.18</v>
      </c>
      <c r="BN156" s="441">
        <f t="shared" si="101"/>
        <v>6.29</v>
      </c>
      <c r="BO156" s="70">
        <v>4</v>
      </c>
      <c r="BP156" s="438">
        <f t="shared" si="81"/>
        <v>0.42</v>
      </c>
      <c r="BQ156" s="442">
        <f t="shared" si="82"/>
        <v>0.78</v>
      </c>
      <c r="BR156" s="438">
        <f>+INDEX('For AA'!AE:AE,MATCH(A156,'For AA'!A:A,0))</f>
        <v>6.31</v>
      </c>
      <c r="BS156" s="70">
        <v>4</v>
      </c>
      <c r="BT156" s="438">
        <f>+ROUND(INDEX('For AA'!AF:AF,MATCH(A156,'For AA'!A:A,0))/BS156,$BP$2)</f>
        <v>0.42</v>
      </c>
      <c r="BU156" s="442">
        <f>+ROUND(INDEX('For AA'!AG:AG,MATCH(A156,'For AA'!A:A,0))/BS156,$BP$2)</f>
        <v>0.78</v>
      </c>
      <c r="BV156" s="438">
        <f>++INDEX('For AA'!AE:AE,MATCH(A156,'For AA'!A:A,0))</f>
        <v>6.31</v>
      </c>
      <c r="BW156" s="70">
        <v>4</v>
      </c>
      <c r="BX156" s="438">
        <f>++ROUND(INDEX('For AA'!AF:AF,MATCH(A156,'For AA'!A:A,0))/BS156,$BP$2)</f>
        <v>0.42</v>
      </c>
      <c r="BY156" s="442">
        <f>++ROUND(INDEX('For AA'!AG:AG,MATCH(A156,'For AA'!A:A,0))/BS156,$BP$2)</f>
        <v>0.78</v>
      </c>
      <c r="BZ156" s="93">
        <f>++INDEX(FY2018_ALL_Targets!DY:DY,MATCH('Final Comp Values'!C156,FY2018_ALL_Targets!B:B,0))</f>
        <v>0</v>
      </c>
      <c r="CA156" s="93">
        <f>+INDEX(FY2018_ALL_Targets!DV:DV,MATCH('Final Comp Values'!C156,FY2018_ALL_Targets!B:B,0))</f>
        <v>0</v>
      </c>
      <c r="CB156" s="93">
        <f>++INDEX(FY2018_ALL_Targets!DW:DW,MATCH('Final Comp Values'!C156,FY2018_ALL_Targets!B:B,0))</f>
        <v>0</v>
      </c>
      <c r="CC156" s="533">
        <f>++INDEX(FY2018_ALL_Targets!DX:DX,MATCH('Final Comp Values'!$C156,FY2018_ALL_Targets!$B:$B,0))</f>
        <v>0</v>
      </c>
      <c r="CD156" s="437">
        <f t="shared" si="102"/>
        <v>0</v>
      </c>
      <c r="CE156" s="437">
        <f t="shared" si="103"/>
        <v>0</v>
      </c>
      <c r="CF156" s="438">
        <f t="shared" si="104"/>
        <v>0</v>
      </c>
      <c r="CG156" s="537">
        <f t="shared" si="105"/>
        <v>0</v>
      </c>
      <c r="CH156" s="437">
        <f t="shared" si="106"/>
        <v>11.06</v>
      </c>
      <c r="CI156" s="438">
        <f t="shared" si="83"/>
        <v>845545.24496261415</v>
      </c>
      <c r="CJ156" s="540">
        <f t="shared" si="107"/>
        <v>2.5258590007389671E-3</v>
      </c>
      <c r="CK156" s="437">
        <f t="shared" si="84"/>
        <v>92505.54</v>
      </c>
      <c r="CL156" s="543">
        <f t="shared" si="85"/>
        <v>1.21</v>
      </c>
      <c r="CM156" s="466">
        <f t="shared" si="86"/>
        <v>-2.9999999999999805E-2</v>
      </c>
      <c r="CN156" s="465">
        <f t="shared" si="87"/>
        <v>845146.29</v>
      </c>
      <c r="CO156" s="466">
        <f t="shared" si="108"/>
        <v>938050.78496261418</v>
      </c>
      <c r="CP156" s="466">
        <f t="shared" si="88"/>
        <v>1.2099999999999991</v>
      </c>
      <c r="CQ156" s="469">
        <f t="shared" si="89"/>
        <v>92461.755054249472</v>
      </c>
      <c r="CR156" s="469">
        <f t="shared" si="109"/>
        <v>92904.494962614146</v>
      </c>
      <c r="CS156" s="467">
        <f t="shared" si="110"/>
        <v>-442.73990836467419</v>
      </c>
      <c r="CT156" s="468">
        <f t="shared" si="90"/>
        <v>0</v>
      </c>
    </row>
    <row r="157" spans="1:98"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+INDEX('For AA'!AD:AD,MATCH(A157,'For AA'!A:A,0))</f>
        <v>34512.117198119064</v>
      </c>
      <c r="AN157" s="434">
        <f t="shared" si="91"/>
        <v>517079.56989247317</v>
      </c>
      <c r="AO157" s="435">
        <f t="shared" si="92"/>
        <v>137346.02150537635</v>
      </c>
      <c r="AP157" s="436">
        <f t="shared" si="93"/>
        <v>255071.17204301077</v>
      </c>
      <c r="AQ157" s="437">
        <f t="shared" si="76"/>
        <v>7.44</v>
      </c>
      <c r="AR157" s="438">
        <f t="shared" si="77"/>
        <v>1.98</v>
      </c>
      <c r="AS157" s="438">
        <f t="shared" si="78"/>
        <v>3.67</v>
      </c>
      <c r="AT157" s="443">
        <f t="shared" si="94"/>
        <v>13.09</v>
      </c>
      <c r="AU157" s="437">
        <f t="shared" si="95"/>
        <v>6.92</v>
      </c>
      <c r="AV157" s="438">
        <f t="shared" si="96"/>
        <v>1.84</v>
      </c>
      <c r="AW157" s="438">
        <f t="shared" si="97"/>
        <v>3.41</v>
      </c>
      <c r="AX157" s="444">
        <f t="shared" si="98"/>
        <v>12.17</v>
      </c>
      <c r="AY157" s="441">
        <f t="shared" si="99"/>
        <v>6.92</v>
      </c>
      <c r="AZ157" s="70">
        <f t="shared" si="100"/>
        <v>4</v>
      </c>
      <c r="BA157" s="438">
        <f t="shared" si="79"/>
        <v>0.46</v>
      </c>
      <c r="BB157" s="442">
        <f t="shared" si="80"/>
        <v>0.85</v>
      </c>
      <c r="BC157" s="563">
        <v>1</v>
      </c>
      <c r="BD157" s="563">
        <v>1</v>
      </c>
      <c r="BE157" s="570">
        <v>0</v>
      </c>
      <c r="BF157" s="571">
        <v>0.46</v>
      </c>
      <c r="BG157" s="572">
        <v>0.85</v>
      </c>
      <c r="BH157" s="573">
        <v>91003.810852487848</v>
      </c>
      <c r="BI157" s="571">
        <v>10.85</v>
      </c>
      <c r="BJ157" s="572">
        <v>753733.85324388789</v>
      </c>
      <c r="BK157" s="574">
        <v>2.2500501185072595E-3</v>
      </c>
      <c r="BL157" s="571">
        <v>80433.86</v>
      </c>
      <c r="BM157" s="594">
        <v>1.1599999999999999</v>
      </c>
      <c r="BN157" s="441">
        <f t="shared" si="101"/>
        <v>6.92</v>
      </c>
      <c r="BO157" s="70">
        <v>4</v>
      </c>
      <c r="BP157" s="438">
        <f t="shared" si="81"/>
        <v>0.46</v>
      </c>
      <c r="BQ157" s="442">
        <f t="shared" si="82"/>
        <v>0.85</v>
      </c>
      <c r="BR157" s="438">
        <f>+INDEX('For AA'!AE:AE,MATCH(A157,'For AA'!A:A,0))</f>
        <v>6.95</v>
      </c>
      <c r="BS157" s="70">
        <v>4</v>
      </c>
      <c r="BT157" s="438">
        <f>+ROUND(INDEX('For AA'!AF:AF,MATCH(A157,'For AA'!A:A,0))/BS157,$BP$2)</f>
        <v>0.46</v>
      </c>
      <c r="BU157" s="442">
        <f>+ROUND(INDEX('For AA'!AG:AG,MATCH(A157,'For AA'!A:A,0))/BS157,$BP$2)</f>
        <v>0.86</v>
      </c>
      <c r="BV157" s="438">
        <f>++INDEX('For AA'!AE:AE,MATCH(A157,'For AA'!A:A,0))</f>
        <v>6.95</v>
      </c>
      <c r="BW157" s="70">
        <v>4</v>
      </c>
      <c r="BX157" s="438">
        <f>++ROUND(INDEX('For AA'!AF:AF,MATCH(A157,'For AA'!A:A,0))/BS157,$BP$2)</f>
        <v>0.46</v>
      </c>
      <c r="BY157" s="442">
        <f>++ROUND(INDEX('For AA'!AG:AG,MATCH(A157,'For AA'!A:A,0))/BS157,$BP$2)</f>
        <v>0.86</v>
      </c>
      <c r="BZ157" s="93">
        <f>++INDEX(FY2018_ALL_Targets!DY:DY,MATCH('Final Comp Values'!C157,FY2018_ALL_Targets!B:B,0))</f>
        <v>0</v>
      </c>
      <c r="CA157" s="93">
        <f>+INDEX(FY2018_ALL_Targets!DV:DV,MATCH('Final Comp Values'!C157,FY2018_ALL_Targets!B:B,0))</f>
        <v>1</v>
      </c>
      <c r="CB157" s="93">
        <f>++INDEX(FY2018_ALL_Targets!DW:DW,MATCH('Final Comp Values'!C157,FY2018_ALL_Targets!B:B,0))</f>
        <v>1</v>
      </c>
      <c r="CC157" s="533">
        <f>++INDEX(FY2018_ALL_Targets!DX:DX,MATCH('Final Comp Values'!$C157,FY2018_ALL_Targets!$B:$B,0))</f>
        <v>0</v>
      </c>
      <c r="CD157" s="437">
        <f t="shared" si="102"/>
        <v>0</v>
      </c>
      <c r="CE157" s="437">
        <f t="shared" si="103"/>
        <v>0.46</v>
      </c>
      <c r="CF157" s="438">
        <f t="shared" si="104"/>
        <v>0.85</v>
      </c>
      <c r="CG157" s="537">
        <f t="shared" si="105"/>
        <v>91003.810852487848</v>
      </c>
      <c r="CH157" s="437">
        <f t="shared" si="106"/>
        <v>10.860000000000001</v>
      </c>
      <c r="CI157" s="438">
        <f t="shared" si="83"/>
        <v>754428.53882291459</v>
      </c>
      <c r="CJ157" s="540">
        <f t="shared" si="107"/>
        <v>2.2536701927576468E-3</v>
      </c>
      <c r="CK157" s="437">
        <f t="shared" si="84"/>
        <v>82537.06</v>
      </c>
      <c r="CL157" s="543">
        <f t="shared" si="85"/>
        <v>1.19</v>
      </c>
      <c r="CM157" s="466">
        <f t="shared" si="86"/>
        <v>1.0000000000001674E-2</v>
      </c>
      <c r="CN157" s="465">
        <f t="shared" si="87"/>
        <v>845831.99</v>
      </c>
      <c r="CO157" s="466">
        <f t="shared" si="108"/>
        <v>836965.59882291453</v>
      </c>
      <c r="CP157" s="466">
        <f t="shared" si="88"/>
        <v>-0.11999999999999922</v>
      </c>
      <c r="CQ157" s="469">
        <f t="shared" si="89"/>
        <v>-8340.1675267049577</v>
      </c>
      <c r="CR157" s="469">
        <f t="shared" si="109"/>
        <v>-8866.3911770854611</v>
      </c>
      <c r="CS157" s="467">
        <f t="shared" si="110"/>
        <v>526.22365038050339</v>
      </c>
      <c r="CT157" s="468">
        <f t="shared" si="90"/>
        <v>0.10759088321131936</v>
      </c>
    </row>
    <row r="158" spans="1:98"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+INDEX('For AA'!AD:AD,MATCH(A158,'For AA'!A:A,0))</f>
        <v>34512.117198119064</v>
      </c>
      <c r="AN158" s="434">
        <f t="shared" si="91"/>
        <v>477802.15053763444</v>
      </c>
      <c r="AO158" s="435">
        <f t="shared" si="92"/>
        <v>126913.08602150538</v>
      </c>
      <c r="AP158" s="436">
        <f t="shared" si="93"/>
        <v>235695.73118279572</v>
      </c>
      <c r="AQ158" s="437">
        <f t="shared" si="76"/>
        <v>6.88</v>
      </c>
      <c r="AR158" s="438">
        <f t="shared" si="77"/>
        <v>1.83</v>
      </c>
      <c r="AS158" s="438">
        <f t="shared" si="78"/>
        <v>3.39</v>
      </c>
      <c r="AT158" s="443">
        <f t="shared" si="94"/>
        <v>12.100000000000001</v>
      </c>
      <c r="AU158" s="437">
        <f t="shared" si="95"/>
        <v>6.4</v>
      </c>
      <c r="AV158" s="438">
        <f t="shared" si="96"/>
        <v>1.7</v>
      </c>
      <c r="AW158" s="438">
        <f t="shared" si="97"/>
        <v>3.16</v>
      </c>
      <c r="AX158" s="444">
        <f t="shared" si="98"/>
        <v>11.26</v>
      </c>
      <c r="AY158" s="441">
        <f t="shared" si="99"/>
        <v>6.4</v>
      </c>
      <c r="AZ158" s="70">
        <f t="shared" si="100"/>
        <v>4</v>
      </c>
      <c r="BA158" s="438">
        <f t="shared" si="79"/>
        <v>0.43</v>
      </c>
      <c r="BB158" s="442">
        <f t="shared" si="80"/>
        <v>0.79</v>
      </c>
      <c r="BC158" s="563">
        <v>0</v>
      </c>
      <c r="BD158" s="563">
        <v>0</v>
      </c>
      <c r="BE158" s="570">
        <v>0</v>
      </c>
      <c r="BF158" s="571">
        <v>0</v>
      </c>
      <c r="BG158" s="572">
        <v>0</v>
      </c>
      <c r="BH158" s="573">
        <v>0</v>
      </c>
      <c r="BI158" s="571">
        <v>11.280000000000001</v>
      </c>
      <c r="BJ158" s="572">
        <v>783605.33314203285</v>
      </c>
      <c r="BK158" s="574">
        <v>2.3392226116831236E-3</v>
      </c>
      <c r="BL158" s="571">
        <v>83621.56</v>
      </c>
      <c r="BM158" s="594">
        <v>1.2</v>
      </c>
      <c r="BN158" s="441">
        <f t="shared" si="101"/>
        <v>6.4</v>
      </c>
      <c r="BO158" s="70">
        <v>4</v>
      </c>
      <c r="BP158" s="438">
        <f t="shared" si="81"/>
        <v>0.43</v>
      </c>
      <c r="BQ158" s="442">
        <f t="shared" si="82"/>
        <v>0.79</v>
      </c>
      <c r="BR158" s="438">
        <f>+INDEX('For AA'!AE:AE,MATCH(A158,'For AA'!A:A,0))</f>
        <v>6.42</v>
      </c>
      <c r="BS158" s="70">
        <v>4</v>
      </c>
      <c r="BT158" s="438">
        <f>+ROUND(INDEX('For AA'!AF:AF,MATCH(A158,'For AA'!A:A,0))/BS158,$BP$2)</f>
        <v>0.43</v>
      </c>
      <c r="BU158" s="442">
        <f>+ROUND(INDEX('For AA'!AG:AG,MATCH(A158,'For AA'!A:A,0))/BS158,$BP$2)</f>
        <v>0.79</v>
      </c>
      <c r="BV158" s="438">
        <f>++INDEX('For AA'!AE:AE,MATCH(A158,'For AA'!A:A,0))</f>
        <v>6.42</v>
      </c>
      <c r="BW158" s="70">
        <v>4</v>
      </c>
      <c r="BX158" s="438">
        <f>++ROUND(INDEX('For AA'!AF:AF,MATCH(A158,'For AA'!A:A,0))/BS158,$BP$2)</f>
        <v>0.43</v>
      </c>
      <c r="BY158" s="442">
        <f>++ROUND(INDEX('For AA'!AG:AG,MATCH(A158,'For AA'!A:A,0))/BS158,$BP$2)</f>
        <v>0.79</v>
      </c>
      <c r="BZ158" s="93">
        <f>++INDEX(FY2018_ALL_Targets!DY:DY,MATCH('Final Comp Values'!C158,FY2018_ALL_Targets!B:B,0))</f>
        <v>0</v>
      </c>
      <c r="CA158" s="93">
        <f>+INDEX(FY2018_ALL_Targets!DV:DV,MATCH('Final Comp Values'!C158,FY2018_ALL_Targets!B:B,0))</f>
        <v>0</v>
      </c>
      <c r="CB158" s="93">
        <f>++INDEX(FY2018_ALL_Targets!DW:DW,MATCH('Final Comp Values'!C158,FY2018_ALL_Targets!B:B,0))</f>
        <v>0</v>
      </c>
      <c r="CC158" s="533">
        <f>++INDEX(FY2018_ALL_Targets!DX:DX,MATCH('Final Comp Values'!$C158,FY2018_ALL_Targets!$B:$B,0))</f>
        <v>0</v>
      </c>
      <c r="CD158" s="437">
        <f t="shared" si="102"/>
        <v>0</v>
      </c>
      <c r="CE158" s="437">
        <f t="shared" si="103"/>
        <v>0</v>
      </c>
      <c r="CF158" s="438">
        <f t="shared" si="104"/>
        <v>0</v>
      </c>
      <c r="CG158" s="537">
        <f t="shared" si="105"/>
        <v>0</v>
      </c>
      <c r="CH158" s="437">
        <f t="shared" si="106"/>
        <v>11.26</v>
      </c>
      <c r="CI158" s="438">
        <f t="shared" si="83"/>
        <v>782215.96198397945</v>
      </c>
      <c r="CJ158" s="540">
        <f t="shared" si="107"/>
        <v>2.3366783029881303E-3</v>
      </c>
      <c r="CK158" s="437">
        <f t="shared" si="84"/>
        <v>85577.1</v>
      </c>
      <c r="CL158" s="543">
        <f t="shared" si="85"/>
        <v>1.23</v>
      </c>
      <c r="CM158" s="466">
        <f t="shared" si="86"/>
        <v>-2.0000000000000462E-2</v>
      </c>
      <c r="CN158" s="465">
        <f t="shared" si="87"/>
        <v>781582.20000000007</v>
      </c>
      <c r="CO158" s="466">
        <f t="shared" si="108"/>
        <v>867793.06198397942</v>
      </c>
      <c r="CP158" s="466">
        <f t="shared" si="88"/>
        <v>1.2300000000000004</v>
      </c>
      <c r="CQ158" s="469">
        <f t="shared" si="89"/>
        <v>85377.096447602162</v>
      </c>
      <c r="CR158" s="469">
        <f t="shared" si="109"/>
        <v>86210.861983979354</v>
      </c>
      <c r="CS158" s="467">
        <f t="shared" si="110"/>
        <v>-833.76553637719189</v>
      </c>
      <c r="CT158" s="468">
        <f t="shared" si="90"/>
        <v>0</v>
      </c>
    </row>
    <row r="159" spans="1:98"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+INDEX('For AA'!AD:AD,MATCH(A159,'For AA'!A:A,0))</f>
        <v>30335.791973545318</v>
      </c>
      <c r="AN159" s="434">
        <f t="shared" si="91"/>
        <v>956834.40860215062</v>
      </c>
      <c r="AO159" s="435">
        <f t="shared" si="92"/>
        <v>254153.07526881719</v>
      </c>
      <c r="AP159" s="436">
        <f t="shared" si="93"/>
        <v>471998.56989247311</v>
      </c>
      <c r="AQ159" s="437">
        <f t="shared" si="76"/>
        <v>15.65</v>
      </c>
      <c r="AR159" s="438">
        <f t="shared" si="77"/>
        <v>4.16</v>
      </c>
      <c r="AS159" s="438">
        <f t="shared" si="78"/>
        <v>7.72</v>
      </c>
      <c r="AT159" s="443">
        <f t="shared" si="94"/>
        <v>27.53</v>
      </c>
      <c r="AU159" s="437">
        <f t="shared" si="95"/>
        <v>14.56</v>
      </c>
      <c r="AV159" s="438">
        <f t="shared" si="96"/>
        <v>3.87</v>
      </c>
      <c r="AW159" s="438">
        <f t="shared" si="97"/>
        <v>7.18</v>
      </c>
      <c r="AX159" s="444">
        <f t="shared" si="98"/>
        <v>25.61</v>
      </c>
      <c r="AY159" s="441">
        <f t="shared" si="99"/>
        <v>14.56</v>
      </c>
      <c r="AZ159" s="70">
        <f t="shared" si="100"/>
        <v>4</v>
      </c>
      <c r="BA159" s="438">
        <f t="shared" si="79"/>
        <v>0.97</v>
      </c>
      <c r="BB159" s="442">
        <f t="shared" si="80"/>
        <v>1.8</v>
      </c>
      <c r="BC159" s="563">
        <v>2</v>
      </c>
      <c r="BD159" s="563">
        <v>2</v>
      </c>
      <c r="BE159" s="570">
        <v>0</v>
      </c>
      <c r="BF159" s="571">
        <v>1.94</v>
      </c>
      <c r="BG159" s="572">
        <v>3.6</v>
      </c>
      <c r="BH159" s="573">
        <v>338638.34463745286</v>
      </c>
      <c r="BI159" s="571">
        <v>20.100000000000001</v>
      </c>
      <c r="BJ159" s="572">
        <v>1228633.7052730692</v>
      </c>
      <c r="BK159" s="574">
        <v>3.6677235635018892E-3</v>
      </c>
      <c r="BL159" s="571">
        <v>131112.26999999999</v>
      </c>
      <c r="BM159" s="594">
        <v>2.14</v>
      </c>
      <c r="BN159" s="441">
        <f t="shared" si="101"/>
        <v>14.56</v>
      </c>
      <c r="BO159" s="70">
        <v>4</v>
      </c>
      <c r="BP159" s="438">
        <f t="shared" si="81"/>
        <v>0.97</v>
      </c>
      <c r="BQ159" s="442">
        <f t="shared" si="82"/>
        <v>1.8</v>
      </c>
      <c r="BR159" s="438">
        <f>+INDEX('For AA'!AE:AE,MATCH(A159,'For AA'!A:A,0))</f>
        <v>14.64</v>
      </c>
      <c r="BS159" s="70">
        <v>4</v>
      </c>
      <c r="BT159" s="438">
        <f>+ROUND(INDEX('For AA'!AF:AF,MATCH(A159,'For AA'!A:A,0))/BS159,$BP$2)</f>
        <v>0.97</v>
      </c>
      <c r="BU159" s="442">
        <f>+ROUND(INDEX('For AA'!AG:AG,MATCH(A159,'For AA'!A:A,0))/BS159,$BP$2)</f>
        <v>1.81</v>
      </c>
      <c r="BV159" s="438">
        <f>++INDEX('For AA'!AE:AE,MATCH(A159,'For AA'!A:A,0))</f>
        <v>14.64</v>
      </c>
      <c r="BW159" s="70">
        <v>4</v>
      </c>
      <c r="BX159" s="438">
        <f>++ROUND(INDEX('For AA'!AF:AF,MATCH(A159,'For AA'!A:A,0))/BS159,$BP$2)</f>
        <v>0.97</v>
      </c>
      <c r="BY159" s="442">
        <f>++ROUND(INDEX('For AA'!AG:AG,MATCH(A159,'For AA'!A:A,0))/BS159,$BP$2)</f>
        <v>1.81</v>
      </c>
      <c r="BZ159" s="93">
        <f>++INDEX(FY2018_ALL_Targets!DY:DY,MATCH('Final Comp Values'!C159,FY2018_ALL_Targets!B:B,0))</f>
        <v>0</v>
      </c>
      <c r="CA159" s="93">
        <f>+INDEX(FY2018_ALL_Targets!DV:DV,MATCH('Final Comp Values'!C159,FY2018_ALL_Targets!B:B,0))</f>
        <v>1</v>
      </c>
      <c r="CB159" s="93">
        <f>++INDEX(FY2018_ALL_Targets!DW:DW,MATCH('Final Comp Values'!C159,FY2018_ALL_Targets!B:B,0))</f>
        <v>1</v>
      </c>
      <c r="CC159" s="533">
        <f>++INDEX(FY2018_ALL_Targets!DX:DX,MATCH('Final Comp Values'!$C159,FY2018_ALL_Targets!$B:$B,0))</f>
        <v>0</v>
      </c>
      <c r="CD159" s="437">
        <f t="shared" si="102"/>
        <v>0</v>
      </c>
      <c r="CE159" s="437">
        <f t="shared" si="103"/>
        <v>0.97</v>
      </c>
      <c r="CF159" s="438">
        <f t="shared" si="104"/>
        <v>1.8</v>
      </c>
      <c r="CG159" s="537">
        <f t="shared" si="105"/>
        <v>169319.17231872643</v>
      </c>
      <c r="CH159" s="437">
        <f t="shared" si="106"/>
        <v>22.84</v>
      </c>
      <c r="CI159" s="438">
        <f t="shared" si="83"/>
        <v>1396119.0959421343</v>
      </c>
      <c r="CJ159" s="540">
        <f t="shared" si="107"/>
        <v>4.1705633206475063E-3</v>
      </c>
      <c r="CK159" s="437">
        <f t="shared" si="84"/>
        <v>152740.20000000001</v>
      </c>
      <c r="CL159" s="543">
        <f t="shared" si="85"/>
        <v>2.5</v>
      </c>
      <c r="CM159" s="466">
        <f t="shared" si="86"/>
        <v>-3.0000000000001581E-2</v>
      </c>
      <c r="CN159" s="465">
        <f t="shared" si="87"/>
        <v>1565177.0299999998</v>
      </c>
      <c r="CO159" s="466">
        <f t="shared" si="108"/>
        <v>1548859.2959421342</v>
      </c>
      <c r="CP159" s="466">
        <f t="shared" si="88"/>
        <v>-0.26999999999999957</v>
      </c>
      <c r="CQ159" s="469">
        <f t="shared" si="89"/>
        <v>-16501.280675517348</v>
      </c>
      <c r="CR159" s="469">
        <f t="shared" si="109"/>
        <v>-16317.734057865571</v>
      </c>
      <c r="CS159" s="467">
        <f t="shared" si="110"/>
        <v>-183.54661765177661</v>
      </c>
      <c r="CT159" s="468">
        <f t="shared" si="90"/>
        <v>0.10817892741418934</v>
      </c>
    </row>
    <row r="160" spans="1:98"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+INDEX('For AA'!AD:AD,MATCH(A160,'For AA'!A:A,0))</f>
        <v>38894.179775798271</v>
      </c>
      <c r="AN160" s="434">
        <f t="shared" si="91"/>
        <v>547350.53763440868</v>
      </c>
      <c r="AO160" s="435">
        <f t="shared" si="92"/>
        <v>145386.32258064518</v>
      </c>
      <c r="AP160" s="436">
        <f t="shared" si="93"/>
        <v>270003.17204301077</v>
      </c>
      <c r="AQ160" s="437">
        <f t="shared" si="76"/>
        <v>6.99</v>
      </c>
      <c r="AR160" s="438">
        <f t="shared" si="77"/>
        <v>1.86</v>
      </c>
      <c r="AS160" s="438">
        <f t="shared" si="78"/>
        <v>3.45</v>
      </c>
      <c r="AT160" s="443">
        <f t="shared" si="94"/>
        <v>12.3</v>
      </c>
      <c r="AU160" s="437">
        <f t="shared" si="95"/>
        <v>6.5</v>
      </c>
      <c r="AV160" s="438">
        <f t="shared" si="96"/>
        <v>1.73</v>
      </c>
      <c r="AW160" s="438">
        <f t="shared" si="97"/>
        <v>3.2</v>
      </c>
      <c r="AX160" s="444">
        <f t="shared" si="98"/>
        <v>11.43</v>
      </c>
      <c r="AY160" s="441">
        <f t="shared" si="99"/>
        <v>6.5</v>
      </c>
      <c r="AZ160" s="70">
        <f t="shared" si="100"/>
        <v>4</v>
      </c>
      <c r="BA160" s="438">
        <f t="shared" si="79"/>
        <v>0.43</v>
      </c>
      <c r="BB160" s="442">
        <f t="shared" si="80"/>
        <v>0.8</v>
      </c>
      <c r="BC160" s="563">
        <v>0</v>
      </c>
      <c r="BD160" s="563">
        <v>0</v>
      </c>
      <c r="BE160" s="570">
        <v>0</v>
      </c>
      <c r="BF160" s="571">
        <v>0</v>
      </c>
      <c r="BG160" s="572">
        <v>0</v>
      </c>
      <c r="BH160" s="573">
        <v>0</v>
      </c>
      <c r="BI160" s="571">
        <v>11.42</v>
      </c>
      <c r="BJ160" s="572">
        <v>894759.43928088876</v>
      </c>
      <c r="BK160" s="574">
        <v>2.6710404126402141E-3</v>
      </c>
      <c r="BL160" s="571">
        <v>95483.25</v>
      </c>
      <c r="BM160" s="594">
        <v>1.22</v>
      </c>
      <c r="BN160" s="441">
        <f t="shared" si="101"/>
        <v>6.5</v>
      </c>
      <c r="BO160" s="70">
        <v>4</v>
      </c>
      <c r="BP160" s="438">
        <f t="shared" si="81"/>
        <v>0.43</v>
      </c>
      <c r="BQ160" s="442">
        <f t="shared" si="82"/>
        <v>0.8</v>
      </c>
      <c r="BR160" s="438">
        <f>+INDEX('For AA'!AE:AE,MATCH(A160,'For AA'!A:A,0))</f>
        <v>6.53</v>
      </c>
      <c r="BS160" s="70">
        <v>4</v>
      </c>
      <c r="BT160" s="438">
        <f>+ROUND(INDEX('For AA'!AF:AF,MATCH(A160,'For AA'!A:A,0))/BS160,$BP$2)</f>
        <v>0.44</v>
      </c>
      <c r="BU160" s="442">
        <f>+ROUND(INDEX('For AA'!AG:AG,MATCH(A160,'For AA'!A:A,0))/BS160,$BP$2)</f>
        <v>0.81</v>
      </c>
      <c r="BV160" s="438">
        <f>++INDEX('For AA'!AE:AE,MATCH(A160,'For AA'!A:A,0))</f>
        <v>6.53</v>
      </c>
      <c r="BW160" s="70">
        <v>4</v>
      </c>
      <c r="BX160" s="438">
        <f>++ROUND(INDEX('For AA'!AF:AF,MATCH(A160,'For AA'!A:A,0))/BS160,$BP$2)</f>
        <v>0.44</v>
      </c>
      <c r="BY160" s="442">
        <f>++ROUND(INDEX('For AA'!AG:AG,MATCH(A160,'For AA'!A:A,0))/BS160,$BP$2)</f>
        <v>0.81</v>
      </c>
      <c r="BZ160" s="93">
        <f>++INDEX(FY2018_ALL_Targets!DY:DY,MATCH('Final Comp Values'!C160,FY2018_ALL_Targets!B:B,0))</f>
        <v>0</v>
      </c>
      <c r="CA160" s="93">
        <f>+INDEX(FY2018_ALL_Targets!DV:DV,MATCH('Final Comp Values'!C160,FY2018_ALL_Targets!B:B,0))</f>
        <v>1</v>
      </c>
      <c r="CB160" s="93">
        <f>++INDEX(FY2018_ALL_Targets!DW:DW,MATCH('Final Comp Values'!C160,FY2018_ALL_Targets!B:B,0))</f>
        <v>1</v>
      </c>
      <c r="CC160" s="533">
        <f>++INDEX(FY2018_ALL_Targets!DX:DX,MATCH('Final Comp Values'!$C160,FY2018_ALL_Targets!$B:$B,0))</f>
        <v>0</v>
      </c>
      <c r="CD160" s="437">
        <f t="shared" si="102"/>
        <v>0</v>
      </c>
      <c r="CE160" s="437">
        <f t="shared" si="103"/>
        <v>0.43</v>
      </c>
      <c r="CF160" s="438">
        <f t="shared" si="104"/>
        <v>0.8</v>
      </c>
      <c r="CG160" s="537">
        <f t="shared" si="105"/>
        <v>96370.762724649147</v>
      </c>
      <c r="CH160" s="437">
        <f t="shared" si="106"/>
        <v>10.199999999999999</v>
      </c>
      <c r="CI160" s="438">
        <f t="shared" si="83"/>
        <v>799172.17869221233</v>
      </c>
      <c r="CJ160" s="540">
        <f t="shared" si="107"/>
        <v>2.3873308409169129E-3</v>
      </c>
      <c r="CK160" s="437">
        <f t="shared" si="84"/>
        <v>87432.17</v>
      </c>
      <c r="CL160" s="543">
        <f t="shared" si="85"/>
        <v>1.1200000000000001</v>
      </c>
      <c r="CM160" s="466">
        <f t="shared" si="86"/>
        <v>9.9999999999995648E-3</v>
      </c>
      <c r="CN160" s="465">
        <f t="shared" si="87"/>
        <v>895348.23</v>
      </c>
      <c r="CO160" s="466">
        <f t="shared" si="108"/>
        <v>886604.34869221237</v>
      </c>
      <c r="CP160" s="466">
        <f t="shared" si="88"/>
        <v>-0.10999999999999943</v>
      </c>
      <c r="CQ160" s="469">
        <f t="shared" si="89"/>
        <v>-8616.6496325458866</v>
      </c>
      <c r="CR160" s="469">
        <f t="shared" si="109"/>
        <v>-8743.8813077876111</v>
      </c>
      <c r="CS160" s="467">
        <f t="shared" si="110"/>
        <v>127.23167524172459</v>
      </c>
      <c r="CT160" s="468">
        <f t="shared" si="90"/>
        <v>0.1076349508443761</v>
      </c>
    </row>
    <row r="161" spans="1:98"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+INDEX('For AA'!AD:AD,MATCH(A161,'For AA'!A:A,0))</f>
        <v>38894.179775798271</v>
      </c>
      <c r="AN161" s="434">
        <f t="shared" si="91"/>
        <v>508673.1182795699</v>
      </c>
      <c r="AO161" s="435">
        <f t="shared" si="92"/>
        <v>135113.36559139786</v>
      </c>
      <c r="AP161" s="436">
        <f t="shared" si="93"/>
        <v>250924.82795698926</v>
      </c>
      <c r="AQ161" s="437">
        <f t="shared" si="76"/>
        <v>6.49</v>
      </c>
      <c r="AR161" s="438">
        <f t="shared" si="77"/>
        <v>1.72</v>
      </c>
      <c r="AS161" s="438">
        <f t="shared" si="78"/>
        <v>3.2</v>
      </c>
      <c r="AT161" s="443">
        <f t="shared" si="94"/>
        <v>11.41</v>
      </c>
      <c r="AU161" s="437">
        <f t="shared" si="95"/>
        <v>6.04</v>
      </c>
      <c r="AV161" s="438">
        <f t="shared" si="96"/>
        <v>1.6</v>
      </c>
      <c r="AW161" s="438">
        <f t="shared" si="97"/>
        <v>2.98</v>
      </c>
      <c r="AX161" s="444">
        <f t="shared" si="98"/>
        <v>10.620000000000001</v>
      </c>
      <c r="AY161" s="441">
        <f t="shared" si="99"/>
        <v>6.04</v>
      </c>
      <c r="AZ161" s="70">
        <f t="shared" si="100"/>
        <v>4</v>
      </c>
      <c r="BA161" s="438">
        <f t="shared" si="79"/>
        <v>0.4</v>
      </c>
      <c r="BB161" s="442">
        <f t="shared" si="80"/>
        <v>0.75</v>
      </c>
      <c r="BC161" s="563">
        <v>0</v>
      </c>
      <c r="BD161" s="563">
        <v>0</v>
      </c>
      <c r="BE161" s="570">
        <v>0</v>
      </c>
      <c r="BF161" s="571">
        <v>0</v>
      </c>
      <c r="BG161" s="572">
        <v>0</v>
      </c>
      <c r="BH161" s="573">
        <v>0</v>
      </c>
      <c r="BI161" s="571">
        <v>10.64</v>
      </c>
      <c r="BJ161" s="572">
        <v>833646.27267501375</v>
      </c>
      <c r="BK161" s="574">
        <v>2.4886050779765216E-3</v>
      </c>
      <c r="BL161" s="571">
        <v>88961.63</v>
      </c>
      <c r="BM161" s="594">
        <v>1.1399999999999999</v>
      </c>
      <c r="BN161" s="441">
        <f t="shared" si="101"/>
        <v>6.04</v>
      </c>
      <c r="BO161" s="70">
        <v>4</v>
      </c>
      <c r="BP161" s="438">
        <f t="shared" si="81"/>
        <v>0.4</v>
      </c>
      <c r="BQ161" s="442">
        <f t="shared" si="82"/>
        <v>0.75</v>
      </c>
      <c r="BR161" s="438">
        <f>+INDEX('For AA'!AE:AE,MATCH(A161,'For AA'!A:A,0))</f>
        <v>6.07</v>
      </c>
      <c r="BS161" s="70">
        <v>4</v>
      </c>
      <c r="BT161" s="438">
        <f>+ROUND(INDEX('For AA'!AF:AF,MATCH(A161,'For AA'!A:A,0))/BS161,$BP$2)</f>
        <v>0.4</v>
      </c>
      <c r="BU161" s="442">
        <f>+ROUND(INDEX('For AA'!AG:AG,MATCH(A161,'For AA'!A:A,0))/BS161,$BP$2)</f>
        <v>0.75</v>
      </c>
      <c r="BV161" s="438">
        <f>++INDEX('For AA'!AE:AE,MATCH(A161,'For AA'!A:A,0))</f>
        <v>6.07</v>
      </c>
      <c r="BW161" s="70">
        <v>4</v>
      </c>
      <c r="BX161" s="438">
        <f>++ROUND(INDEX('For AA'!AF:AF,MATCH(A161,'For AA'!A:A,0))/BS161,$BP$2)</f>
        <v>0.4</v>
      </c>
      <c r="BY161" s="442">
        <f>++ROUND(INDEX('For AA'!AG:AG,MATCH(A161,'For AA'!A:A,0))/BS161,$BP$2)</f>
        <v>0.75</v>
      </c>
      <c r="BZ161" s="93">
        <f>++INDEX(FY2018_ALL_Targets!DY:DY,MATCH('Final Comp Values'!C161,FY2018_ALL_Targets!B:B,0))</f>
        <v>0</v>
      </c>
      <c r="CA161" s="93">
        <f>+INDEX(FY2018_ALL_Targets!DV:DV,MATCH('Final Comp Values'!C161,FY2018_ALL_Targets!B:B,0))</f>
        <v>0</v>
      </c>
      <c r="CB161" s="93">
        <f>++INDEX(FY2018_ALL_Targets!DW:DW,MATCH('Final Comp Values'!C161,FY2018_ALL_Targets!B:B,0))</f>
        <v>0</v>
      </c>
      <c r="CC161" s="533">
        <f>++INDEX(FY2018_ALL_Targets!DX:DX,MATCH('Final Comp Values'!$C161,FY2018_ALL_Targets!$B:$B,0))</f>
        <v>0</v>
      </c>
      <c r="CD161" s="437">
        <f t="shared" si="102"/>
        <v>0</v>
      </c>
      <c r="CE161" s="437">
        <f t="shared" si="103"/>
        <v>0</v>
      </c>
      <c r="CF161" s="438">
        <f t="shared" si="104"/>
        <v>0</v>
      </c>
      <c r="CG161" s="537">
        <f t="shared" si="105"/>
        <v>0</v>
      </c>
      <c r="CH161" s="437">
        <f t="shared" si="106"/>
        <v>10.620000000000001</v>
      </c>
      <c r="CI161" s="438">
        <f t="shared" si="83"/>
        <v>832079.2684030683</v>
      </c>
      <c r="CJ161" s="540">
        <f t="shared" si="107"/>
        <v>2.4856326990723159E-3</v>
      </c>
      <c r="CK161" s="437">
        <f t="shared" si="84"/>
        <v>91032.31</v>
      </c>
      <c r="CL161" s="543">
        <f t="shared" si="85"/>
        <v>1.1599999999999999</v>
      </c>
      <c r="CM161" s="466">
        <f t="shared" si="86"/>
        <v>-1.9999999999999241E-2</v>
      </c>
      <c r="CN161" s="465">
        <f t="shared" si="87"/>
        <v>832081.5199999999</v>
      </c>
      <c r="CO161" s="466">
        <f t="shared" si="108"/>
        <v>923111.57840306824</v>
      </c>
      <c r="CP161" s="466">
        <f t="shared" si="88"/>
        <v>1.1600000000000001</v>
      </c>
      <c r="CQ161" s="469">
        <f t="shared" si="89"/>
        <v>90886.493709981165</v>
      </c>
      <c r="CR161" s="469">
        <f t="shared" si="109"/>
        <v>91030.058403068339</v>
      </c>
      <c r="CS161" s="467">
        <f t="shared" si="110"/>
        <v>-143.56469308717351</v>
      </c>
      <c r="CT161" s="468">
        <f t="shared" si="90"/>
        <v>0</v>
      </c>
    </row>
    <row r="162" spans="1:98"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+INDEX('For AA'!AD:AD,MATCH(A162,'For AA'!A:A,0))</f>
        <v>38894.179775798271</v>
      </c>
      <c r="AN162" s="434">
        <f t="shared" si="91"/>
        <v>378376.34408602153</v>
      </c>
      <c r="AO162" s="435">
        <f t="shared" si="92"/>
        <v>100503.87096774195</v>
      </c>
      <c r="AP162" s="436">
        <f t="shared" si="93"/>
        <v>186650.04301075271</v>
      </c>
      <c r="AQ162" s="437">
        <f t="shared" si="76"/>
        <v>4.83</v>
      </c>
      <c r="AR162" s="438">
        <f t="shared" si="77"/>
        <v>1.28</v>
      </c>
      <c r="AS162" s="438">
        <f t="shared" si="78"/>
        <v>2.38</v>
      </c>
      <c r="AT162" s="443">
        <f t="shared" si="94"/>
        <v>8.49</v>
      </c>
      <c r="AU162" s="437">
        <f t="shared" si="95"/>
        <v>4.49</v>
      </c>
      <c r="AV162" s="438">
        <f t="shared" si="96"/>
        <v>1.19</v>
      </c>
      <c r="AW162" s="438">
        <f t="shared" si="97"/>
        <v>2.2200000000000002</v>
      </c>
      <c r="AX162" s="444">
        <f t="shared" si="98"/>
        <v>7.9</v>
      </c>
      <c r="AY162" s="441">
        <f t="shared" si="99"/>
        <v>4.49</v>
      </c>
      <c r="AZ162" s="70">
        <f t="shared" si="100"/>
        <v>4</v>
      </c>
      <c r="BA162" s="438">
        <f t="shared" si="79"/>
        <v>0.3</v>
      </c>
      <c r="BB162" s="442">
        <f t="shared" si="80"/>
        <v>0.56000000000000005</v>
      </c>
      <c r="BC162" s="563">
        <v>0</v>
      </c>
      <c r="BD162" s="563">
        <v>1</v>
      </c>
      <c r="BE162" s="570">
        <v>0</v>
      </c>
      <c r="BF162" s="571">
        <v>0</v>
      </c>
      <c r="BG162" s="572">
        <v>0.56000000000000005</v>
      </c>
      <c r="BH162" s="573">
        <v>43876.11961447441</v>
      </c>
      <c r="BI162" s="571">
        <v>7.37</v>
      </c>
      <c r="BJ162" s="572">
        <v>577441.07421192212</v>
      </c>
      <c r="BK162" s="574">
        <v>1.7237800211171959E-3</v>
      </c>
      <c r="BL162" s="571">
        <v>61620.98</v>
      </c>
      <c r="BM162" s="594">
        <v>0.79</v>
      </c>
      <c r="BN162" s="441">
        <f t="shared" si="101"/>
        <v>4.49</v>
      </c>
      <c r="BO162" s="70">
        <v>4</v>
      </c>
      <c r="BP162" s="438">
        <f t="shared" si="81"/>
        <v>0.3</v>
      </c>
      <c r="BQ162" s="442">
        <f t="shared" si="82"/>
        <v>0.56000000000000005</v>
      </c>
      <c r="BR162" s="438">
        <f>+INDEX('For AA'!AE:AE,MATCH(A162,'For AA'!A:A,0))</f>
        <v>4.51</v>
      </c>
      <c r="BS162" s="70">
        <v>4</v>
      </c>
      <c r="BT162" s="438">
        <f>+ROUND(INDEX('For AA'!AF:AF,MATCH(A162,'For AA'!A:A,0))/BS162,$BP$2)</f>
        <v>0.3</v>
      </c>
      <c r="BU162" s="442">
        <f>+ROUND(INDEX('For AA'!AG:AG,MATCH(A162,'For AA'!A:A,0))/BS162,$BP$2)</f>
        <v>0.56000000000000005</v>
      </c>
      <c r="BV162" s="438">
        <f>++INDEX('For AA'!AE:AE,MATCH(A162,'For AA'!A:A,0))</f>
        <v>4.51</v>
      </c>
      <c r="BW162" s="70">
        <v>4</v>
      </c>
      <c r="BX162" s="438">
        <f>++ROUND(INDEX('For AA'!AF:AF,MATCH(A162,'For AA'!A:A,0))/BS162,$BP$2)</f>
        <v>0.3</v>
      </c>
      <c r="BY162" s="442">
        <f>++ROUND(INDEX('For AA'!AG:AG,MATCH(A162,'For AA'!A:A,0))/BS162,$BP$2)</f>
        <v>0.56000000000000005</v>
      </c>
      <c r="BZ162" s="93">
        <f>++INDEX(FY2018_ALL_Targets!DY:DY,MATCH('Final Comp Values'!C162,FY2018_ALL_Targets!B:B,0))</f>
        <v>0</v>
      </c>
      <c r="CA162" s="93">
        <f>+INDEX(FY2018_ALL_Targets!DV:DV,MATCH('Final Comp Values'!C162,FY2018_ALL_Targets!B:B,0))</f>
        <v>0</v>
      </c>
      <c r="CB162" s="93">
        <f>++INDEX(FY2018_ALL_Targets!DW:DW,MATCH('Final Comp Values'!C162,FY2018_ALL_Targets!B:B,0))</f>
        <v>0</v>
      </c>
      <c r="CC162" s="533">
        <f>++INDEX(FY2018_ALL_Targets!DX:DX,MATCH('Final Comp Values'!$C162,FY2018_ALL_Targets!$B:$B,0))</f>
        <v>0</v>
      </c>
      <c r="CD162" s="437">
        <f t="shared" si="102"/>
        <v>0</v>
      </c>
      <c r="CE162" s="437">
        <f t="shared" si="103"/>
        <v>0</v>
      </c>
      <c r="CF162" s="438">
        <f t="shared" si="104"/>
        <v>0</v>
      </c>
      <c r="CG162" s="537">
        <f t="shared" si="105"/>
        <v>0</v>
      </c>
      <c r="CH162" s="437">
        <f t="shared" si="106"/>
        <v>7.9</v>
      </c>
      <c r="CI162" s="438">
        <f t="shared" si="83"/>
        <v>618966.68741847819</v>
      </c>
      <c r="CJ162" s="540">
        <f t="shared" si="107"/>
        <v>1.8490111414944718E-3</v>
      </c>
      <c r="CK162" s="437">
        <f t="shared" si="84"/>
        <v>67717.070000000007</v>
      </c>
      <c r="CL162" s="543">
        <f t="shared" si="85"/>
        <v>0.86</v>
      </c>
      <c r="CM162" s="466">
        <f t="shared" si="86"/>
        <v>-2.9999999999999805E-2</v>
      </c>
      <c r="CN162" s="465">
        <f t="shared" si="87"/>
        <v>618943.14</v>
      </c>
      <c r="CO162" s="466">
        <f t="shared" si="108"/>
        <v>686683.75741847814</v>
      </c>
      <c r="CP162" s="466">
        <f t="shared" si="88"/>
        <v>0.85999999999999943</v>
      </c>
      <c r="CQ162" s="469">
        <f t="shared" si="89"/>
        <v>67378.620303797419</v>
      </c>
      <c r="CR162" s="469">
        <f t="shared" si="109"/>
        <v>67740.617418478127</v>
      </c>
      <c r="CS162" s="467">
        <f t="shared" si="110"/>
        <v>-361.99711468070745</v>
      </c>
      <c r="CT162" s="468">
        <f t="shared" si="90"/>
        <v>0</v>
      </c>
    </row>
    <row r="163" spans="1:98"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+INDEX('For AA'!AD:AD,MATCH(A163,'For AA'!A:A,0))</f>
        <v>38894.179775798271</v>
      </c>
      <c r="AN163" s="434">
        <f t="shared" si="91"/>
        <v>458006.45161290327</v>
      </c>
      <c r="AO163" s="435">
        <f t="shared" si="92"/>
        <v>121654.89247311829</v>
      </c>
      <c r="AP163" s="436">
        <f t="shared" si="93"/>
        <v>225930.51612903227</v>
      </c>
      <c r="AQ163" s="437">
        <f t="shared" si="76"/>
        <v>5.85</v>
      </c>
      <c r="AR163" s="438">
        <f t="shared" si="77"/>
        <v>1.55</v>
      </c>
      <c r="AS163" s="438">
        <f t="shared" si="78"/>
        <v>2.88</v>
      </c>
      <c r="AT163" s="443">
        <f t="shared" si="94"/>
        <v>10.28</v>
      </c>
      <c r="AU163" s="437">
        <f t="shared" si="95"/>
        <v>5.44</v>
      </c>
      <c r="AV163" s="438">
        <f t="shared" si="96"/>
        <v>1.44</v>
      </c>
      <c r="AW163" s="438">
        <f t="shared" si="97"/>
        <v>2.68</v>
      </c>
      <c r="AX163" s="444">
        <f t="shared" si="98"/>
        <v>9.56</v>
      </c>
      <c r="AY163" s="441">
        <f t="shared" si="99"/>
        <v>5.44</v>
      </c>
      <c r="AZ163" s="70">
        <f t="shared" si="100"/>
        <v>4</v>
      </c>
      <c r="BA163" s="438">
        <f t="shared" si="79"/>
        <v>0.36</v>
      </c>
      <c r="BB163" s="442">
        <f t="shared" si="80"/>
        <v>0.67</v>
      </c>
      <c r="BC163" s="563">
        <v>2</v>
      </c>
      <c r="BD163" s="563">
        <v>2</v>
      </c>
      <c r="BE163" s="570">
        <v>0</v>
      </c>
      <c r="BF163" s="571">
        <v>0.72</v>
      </c>
      <c r="BG163" s="572">
        <v>1.34</v>
      </c>
      <c r="BH163" s="573">
        <v>161401.440010388</v>
      </c>
      <c r="BI163" s="571">
        <v>7.5</v>
      </c>
      <c r="BJ163" s="572">
        <v>587626.6019795679</v>
      </c>
      <c r="BK163" s="574">
        <v>1.7541859102278112E-3</v>
      </c>
      <c r="BL163" s="571">
        <v>62707.91</v>
      </c>
      <c r="BM163" s="594">
        <v>0.8</v>
      </c>
      <c r="BN163" s="441">
        <f t="shared" si="101"/>
        <v>5.44</v>
      </c>
      <c r="BO163" s="70">
        <v>4</v>
      </c>
      <c r="BP163" s="438">
        <f t="shared" si="81"/>
        <v>0.36</v>
      </c>
      <c r="BQ163" s="442">
        <f t="shared" si="82"/>
        <v>0.67</v>
      </c>
      <c r="BR163" s="438">
        <f>+INDEX('For AA'!AE:AE,MATCH(A163,'For AA'!A:A,0))</f>
        <v>5.46</v>
      </c>
      <c r="BS163" s="70">
        <v>4</v>
      </c>
      <c r="BT163" s="438">
        <f>+ROUND(INDEX('For AA'!AF:AF,MATCH(A163,'For AA'!A:A,0))/BS163,$BP$2)</f>
        <v>0.36</v>
      </c>
      <c r="BU163" s="442">
        <f>+ROUND(INDEX('For AA'!AG:AG,MATCH(A163,'For AA'!A:A,0))/BS163,$BP$2)</f>
        <v>0.68</v>
      </c>
      <c r="BV163" s="438">
        <f>++INDEX('For AA'!AE:AE,MATCH(A163,'For AA'!A:A,0))</f>
        <v>5.46</v>
      </c>
      <c r="BW163" s="70">
        <v>4</v>
      </c>
      <c r="BX163" s="438">
        <f>++ROUND(INDEX('For AA'!AF:AF,MATCH(A163,'For AA'!A:A,0))/BS163,$BP$2)</f>
        <v>0.36</v>
      </c>
      <c r="BY163" s="442">
        <f>++ROUND(INDEX('For AA'!AG:AG,MATCH(A163,'For AA'!A:A,0))/BS163,$BP$2)</f>
        <v>0.68</v>
      </c>
      <c r="BZ163" s="93">
        <f>++INDEX(FY2018_ALL_Targets!DY:DY,MATCH('Final Comp Values'!C163,FY2018_ALL_Targets!B:B,0))</f>
        <v>0</v>
      </c>
      <c r="CA163" s="93">
        <f>+INDEX(FY2018_ALL_Targets!DV:DV,MATCH('Final Comp Values'!C163,FY2018_ALL_Targets!B:B,0))</f>
        <v>0</v>
      </c>
      <c r="CB163" s="93">
        <f>++INDEX(FY2018_ALL_Targets!DW:DW,MATCH('Final Comp Values'!C163,FY2018_ALL_Targets!B:B,0))</f>
        <v>0</v>
      </c>
      <c r="CC163" s="533">
        <f>++INDEX(FY2018_ALL_Targets!DX:DX,MATCH('Final Comp Values'!$C163,FY2018_ALL_Targets!$B:$B,0))</f>
        <v>0</v>
      </c>
      <c r="CD163" s="437">
        <f t="shared" si="102"/>
        <v>0</v>
      </c>
      <c r="CE163" s="437">
        <f t="shared" si="103"/>
        <v>0</v>
      </c>
      <c r="CF163" s="438">
        <f t="shared" si="104"/>
        <v>0</v>
      </c>
      <c r="CG163" s="537">
        <f t="shared" si="105"/>
        <v>0</v>
      </c>
      <c r="CH163" s="437">
        <f t="shared" si="106"/>
        <v>9.56</v>
      </c>
      <c r="CI163" s="438">
        <f t="shared" si="83"/>
        <v>749028.04198995593</v>
      </c>
      <c r="CJ163" s="540">
        <f t="shared" si="107"/>
        <v>2.2375375332515384E-3</v>
      </c>
      <c r="CK163" s="437">
        <f t="shared" si="84"/>
        <v>81946.23</v>
      </c>
      <c r="CL163" s="543">
        <f t="shared" si="85"/>
        <v>1.05</v>
      </c>
      <c r="CM163" s="466">
        <f t="shared" si="86"/>
        <v>0</v>
      </c>
      <c r="CN163" s="465">
        <f t="shared" si="87"/>
        <v>749200.43</v>
      </c>
      <c r="CO163" s="466">
        <f t="shared" si="108"/>
        <v>830974.27198995592</v>
      </c>
      <c r="CP163" s="466">
        <f t="shared" si="88"/>
        <v>1.0500000000000007</v>
      </c>
      <c r="CQ163" s="469">
        <f t="shared" si="89"/>
        <v>82286.658106694609</v>
      </c>
      <c r="CR163" s="469">
        <f t="shared" si="109"/>
        <v>81773.841989955865</v>
      </c>
      <c r="CS163" s="467">
        <f t="shared" si="110"/>
        <v>512.81611673874431</v>
      </c>
      <c r="CT163" s="468">
        <f t="shared" si="90"/>
        <v>0</v>
      </c>
    </row>
    <row r="164" spans="1:98"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+INDEX('For AA'!AD:AD,MATCH(A164,'For AA'!A:A,0))</f>
        <v>37985.388832274351</v>
      </c>
      <c r="AN164" s="434">
        <f t="shared" si="91"/>
        <v>768535.48387096776</v>
      </c>
      <c r="AO164" s="435">
        <f t="shared" si="92"/>
        <v>204137.62365591398</v>
      </c>
      <c r="AP164" s="436">
        <f t="shared" si="93"/>
        <v>379112.72043010755</v>
      </c>
      <c r="AQ164" s="437">
        <f t="shared" si="76"/>
        <v>10.050000000000001</v>
      </c>
      <c r="AR164" s="438">
        <f t="shared" si="77"/>
        <v>2.67</v>
      </c>
      <c r="AS164" s="438">
        <f t="shared" si="78"/>
        <v>4.96</v>
      </c>
      <c r="AT164" s="443">
        <f t="shared" si="94"/>
        <v>17.68</v>
      </c>
      <c r="AU164" s="437">
        <f t="shared" si="95"/>
        <v>9.35</v>
      </c>
      <c r="AV164" s="438">
        <f t="shared" si="96"/>
        <v>2.48</v>
      </c>
      <c r="AW164" s="438">
        <f t="shared" si="97"/>
        <v>4.6100000000000003</v>
      </c>
      <c r="AX164" s="444">
        <f t="shared" si="98"/>
        <v>16.440000000000001</v>
      </c>
      <c r="AY164" s="441">
        <f t="shared" si="99"/>
        <v>9.35</v>
      </c>
      <c r="AZ164" s="70">
        <f t="shared" si="100"/>
        <v>4</v>
      </c>
      <c r="BA164" s="438">
        <f t="shared" si="79"/>
        <v>0.62</v>
      </c>
      <c r="BB164" s="442">
        <f t="shared" si="80"/>
        <v>1.1499999999999999</v>
      </c>
      <c r="BC164" s="563">
        <v>1</v>
      </c>
      <c r="BD164" s="563">
        <v>1</v>
      </c>
      <c r="BE164" s="570">
        <v>0</v>
      </c>
      <c r="BF164" s="571">
        <v>0.62</v>
      </c>
      <c r="BG164" s="572">
        <v>1.1499999999999999</v>
      </c>
      <c r="BH164" s="573">
        <v>135317.8194922086</v>
      </c>
      <c r="BI164" s="571">
        <v>14.66</v>
      </c>
      <c r="BJ164" s="572">
        <v>1120767.9286755808</v>
      </c>
      <c r="BK164" s="574">
        <v>3.3457221005564215E-3</v>
      </c>
      <c r="BL164" s="571">
        <v>119601.49</v>
      </c>
      <c r="BM164" s="594">
        <v>1.56</v>
      </c>
      <c r="BN164" s="441">
        <f t="shared" si="101"/>
        <v>9.35</v>
      </c>
      <c r="BO164" s="70">
        <v>4</v>
      </c>
      <c r="BP164" s="438">
        <f t="shared" si="81"/>
        <v>0.62</v>
      </c>
      <c r="BQ164" s="442">
        <f t="shared" si="82"/>
        <v>1.1499999999999999</v>
      </c>
      <c r="BR164" s="438">
        <f>+INDEX('For AA'!AE:AE,MATCH(A164,'For AA'!A:A,0))</f>
        <v>9.39</v>
      </c>
      <c r="BS164" s="70">
        <v>4</v>
      </c>
      <c r="BT164" s="438">
        <f>+ROUND(INDEX('For AA'!AF:AF,MATCH(A164,'For AA'!A:A,0))/BS164,$BP$2)</f>
        <v>0.63</v>
      </c>
      <c r="BU164" s="442">
        <f>+ROUND(INDEX('For AA'!AG:AG,MATCH(A164,'For AA'!A:A,0))/BS164,$BP$2)</f>
        <v>1.1599999999999999</v>
      </c>
      <c r="BV164" s="438">
        <f>++INDEX('For AA'!AE:AE,MATCH(A164,'For AA'!A:A,0))</f>
        <v>9.39</v>
      </c>
      <c r="BW164" s="70">
        <v>4</v>
      </c>
      <c r="BX164" s="438">
        <f>++ROUND(INDEX('For AA'!AF:AF,MATCH(A164,'For AA'!A:A,0))/BS164,$BP$2)</f>
        <v>0.63</v>
      </c>
      <c r="BY164" s="442">
        <f>++ROUND(INDEX('For AA'!AG:AG,MATCH(A164,'For AA'!A:A,0))/BS164,$BP$2)</f>
        <v>1.1599999999999999</v>
      </c>
      <c r="BZ164" s="93">
        <f>++INDEX(FY2018_ALL_Targets!DY:DY,MATCH('Final Comp Values'!C164,FY2018_ALL_Targets!B:B,0))</f>
        <v>0</v>
      </c>
      <c r="CA164" s="93">
        <f>+INDEX(FY2018_ALL_Targets!DV:DV,MATCH('Final Comp Values'!C164,FY2018_ALL_Targets!B:B,0))</f>
        <v>0</v>
      </c>
      <c r="CB164" s="93">
        <f>++INDEX(FY2018_ALL_Targets!DW:DW,MATCH('Final Comp Values'!C164,FY2018_ALL_Targets!B:B,0))</f>
        <v>1</v>
      </c>
      <c r="CC164" s="533">
        <f>++INDEX(FY2018_ALL_Targets!DX:DX,MATCH('Final Comp Values'!$C164,FY2018_ALL_Targets!$B:$B,0))</f>
        <v>0</v>
      </c>
      <c r="CD164" s="437">
        <f t="shared" si="102"/>
        <v>0</v>
      </c>
      <c r="CE164" s="437">
        <f t="shared" si="103"/>
        <v>0</v>
      </c>
      <c r="CF164" s="438">
        <f t="shared" si="104"/>
        <v>1.1499999999999999</v>
      </c>
      <c r="CG164" s="537">
        <f t="shared" si="105"/>
        <v>87918.357297197668</v>
      </c>
      <c r="CH164" s="437">
        <f t="shared" si="106"/>
        <v>15.290000000000001</v>
      </c>
      <c r="CI164" s="438">
        <f t="shared" si="83"/>
        <v>1168931.8983253499</v>
      </c>
      <c r="CJ164" s="540">
        <f t="shared" si="107"/>
        <v>3.4918972984899466E-3</v>
      </c>
      <c r="CK164" s="437">
        <f t="shared" si="84"/>
        <v>127885.14</v>
      </c>
      <c r="CL164" s="543">
        <f t="shared" si="85"/>
        <v>1.67</v>
      </c>
      <c r="CM164" s="466">
        <f t="shared" si="86"/>
        <v>1.0000000000002007E-2</v>
      </c>
      <c r="CN164" s="465">
        <f t="shared" si="87"/>
        <v>1257160.82</v>
      </c>
      <c r="CO164" s="466">
        <f t="shared" si="108"/>
        <v>1296817.0383253498</v>
      </c>
      <c r="CP164" s="466">
        <f t="shared" si="88"/>
        <v>0.51999999999999957</v>
      </c>
      <c r="CQ164" s="469">
        <f t="shared" si="89"/>
        <v>39764.210851581469</v>
      </c>
      <c r="CR164" s="469">
        <f t="shared" si="109"/>
        <v>39656.218325349735</v>
      </c>
      <c r="CS164" s="467">
        <f t="shared" si="110"/>
        <v>107.99252623173379</v>
      </c>
      <c r="CT164" s="468">
        <f t="shared" si="90"/>
        <v>6.9934057678633088E-2</v>
      </c>
    </row>
    <row r="165" spans="1:98"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+INDEX('For AA'!AD:AD,MATCH(A165,'For AA'!A:A,0))</f>
        <v>38894.179775798271</v>
      </c>
      <c r="AN165" s="434">
        <f t="shared" si="91"/>
        <v>428389.24731182796</v>
      </c>
      <c r="AO165" s="435">
        <f t="shared" si="92"/>
        <v>113788.4623655914</v>
      </c>
      <c r="AP165" s="436">
        <f t="shared" si="93"/>
        <v>211321.44086021508</v>
      </c>
      <c r="AQ165" s="437">
        <f t="shared" si="76"/>
        <v>5.47</v>
      </c>
      <c r="AR165" s="438">
        <f t="shared" si="77"/>
        <v>1.45</v>
      </c>
      <c r="AS165" s="438">
        <f t="shared" si="78"/>
        <v>2.7</v>
      </c>
      <c r="AT165" s="443">
        <f t="shared" si="94"/>
        <v>9.620000000000001</v>
      </c>
      <c r="AU165" s="437">
        <f t="shared" si="95"/>
        <v>5.08</v>
      </c>
      <c r="AV165" s="438">
        <f t="shared" si="96"/>
        <v>1.35</v>
      </c>
      <c r="AW165" s="438">
        <f t="shared" si="97"/>
        <v>2.5099999999999998</v>
      </c>
      <c r="AX165" s="444">
        <f t="shared" si="98"/>
        <v>8.94</v>
      </c>
      <c r="AY165" s="441">
        <f t="shared" si="99"/>
        <v>5.08</v>
      </c>
      <c r="AZ165" s="70">
        <f t="shared" si="100"/>
        <v>4</v>
      </c>
      <c r="BA165" s="438">
        <f t="shared" si="79"/>
        <v>0.34</v>
      </c>
      <c r="BB165" s="442">
        <f t="shared" si="80"/>
        <v>0.63</v>
      </c>
      <c r="BC165" s="563">
        <v>1</v>
      </c>
      <c r="BD165" s="563">
        <v>1</v>
      </c>
      <c r="BE165" s="570">
        <v>0</v>
      </c>
      <c r="BF165" s="571">
        <v>0.34</v>
      </c>
      <c r="BG165" s="572">
        <v>0.63</v>
      </c>
      <c r="BH165" s="573">
        <v>75999.707189357447</v>
      </c>
      <c r="BI165" s="571">
        <v>7.99</v>
      </c>
      <c r="BJ165" s="572">
        <v>626018.20664223307</v>
      </c>
      <c r="BK165" s="574">
        <v>1.8687927230293616E-3</v>
      </c>
      <c r="BL165" s="571">
        <v>66804.83</v>
      </c>
      <c r="BM165" s="594">
        <v>0.85</v>
      </c>
      <c r="BN165" s="441">
        <f t="shared" si="101"/>
        <v>5.08</v>
      </c>
      <c r="BO165" s="70">
        <v>4</v>
      </c>
      <c r="BP165" s="438">
        <f t="shared" si="81"/>
        <v>0.34</v>
      </c>
      <c r="BQ165" s="442">
        <f t="shared" si="82"/>
        <v>0.63</v>
      </c>
      <c r="BR165" s="438">
        <f>+INDEX('For AA'!AE:AE,MATCH(A165,'For AA'!A:A,0))</f>
        <v>5.1100000000000003</v>
      </c>
      <c r="BS165" s="70">
        <v>4</v>
      </c>
      <c r="BT165" s="438">
        <f>+ROUND(INDEX('For AA'!AF:AF,MATCH(A165,'For AA'!A:A,0))/BS165,$BP$2)</f>
        <v>0.34</v>
      </c>
      <c r="BU165" s="442">
        <f>+ROUND(INDEX('For AA'!AG:AG,MATCH(A165,'For AA'!A:A,0))/BS165,$BP$2)</f>
        <v>0.63</v>
      </c>
      <c r="BV165" s="438">
        <f>++INDEX('For AA'!AE:AE,MATCH(A165,'For AA'!A:A,0))</f>
        <v>5.1100000000000003</v>
      </c>
      <c r="BW165" s="70">
        <v>4</v>
      </c>
      <c r="BX165" s="438">
        <f>++ROUND(INDEX('For AA'!AF:AF,MATCH(A165,'For AA'!A:A,0))/BS165,$BP$2)</f>
        <v>0.34</v>
      </c>
      <c r="BY165" s="442">
        <f>++ROUND(INDEX('For AA'!AG:AG,MATCH(A165,'For AA'!A:A,0))/BS165,$BP$2)</f>
        <v>0.63</v>
      </c>
      <c r="BZ165" s="93">
        <f>++INDEX(FY2018_ALL_Targets!DY:DY,MATCH('Final Comp Values'!C165,FY2018_ALL_Targets!B:B,0))</f>
        <v>0</v>
      </c>
      <c r="CA165" s="93">
        <f>+INDEX(FY2018_ALL_Targets!DV:DV,MATCH('Final Comp Values'!C165,FY2018_ALL_Targets!B:B,0))</f>
        <v>1</v>
      </c>
      <c r="CB165" s="93">
        <f>++INDEX(FY2018_ALL_Targets!DW:DW,MATCH('Final Comp Values'!C165,FY2018_ALL_Targets!B:B,0))</f>
        <v>1</v>
      </c>
      <c r="CC165" s="533">
        <f>++INDEX(FY2018_ALL_Targets!DX:DX,MATCH('Final Comp Values'!$C165,FY2018_ALL_Targets!$B:$B,0))</f>
        <v>0</v>
      </c>
      <c r="CD165" s="437">
        <f t="shared" si="102"/>
        <v>0</v>
      </c>
      <c r="CE165" s="437">
        <f t="shared" si="103"/>
        <v>0.34</v>
      </c>
      <c r="CF165" s="438">
        <f t="shared" si="104"/>
        <v>0.63</v>
      </c>
      <c r="CG165" s="537">
        <f t="shared" si="105"/>
        <v>75999.707189357447</v>
      </c>
      <c r="CH165" s="437">
        <f t="shared" si="106"/>
        <v>7.97</v>
      </c>
      <c r="CI165" s="438">
        <f t="shared" si="83"/>
        <v>624451.2023702875</v>
      </c>
      <c r="CJ165" s="540">
        <f t="shared" si="107"/>
        <v>1.8653947845203723E-3</v>
      </c>
      <c r="CK165" s="437">
        <f t="shared" si="84"/>
        <v>68317.09</v>
      </c>
      <c r="CL165" s="543">
        <f t="shared" si="85"/>
        <v>0.87</v>
      </c>
      <c r="CM165" s="466">
        <f t="shared" ref="CM165:CM178" si="111">+CE165+CF165+CH165-AY165-BA165-BB165-BA165-BB165-BA165-BB165-BA165-BB165</f>
        <v>-2.0000000000000129E-2</v>
      </c>
      <c r="CN165" s="465">
        <f t="shared" si="87"/>
        <v>700754.21</v>
      </c>
      <c r="CO165" s="466">
        <f t="shared" si="108"/>
        <v>692768.29237028747</v>
      </c>
      <c r="CP165" s="466">
        <f t="shared" si="88"/>
        <v>-9.9999999999999645E-2</v>
      </c>
      <c r="CQ165" s="469">
        <f t="shared" si="89"/>
        <v>-7838.4139821028803</v>
      </c>
      <c r="CR165" s="469">
        <f t="shared" si="109"/>
        <v>-7985.9176297124941</v>
      </c>
      <c r="CS165" s="467">
        <f t="shared" si="110"/>
        <v>147.50364760961384</v>
      </c>
      <c r="CT165" s="468">
        <f t="shared" si="90"/>
        <v>0.10845415711360115</v>
      </c>
    </row>
    <row r="166" spans="1:98"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+INDEX('For AA'!AD:AD,MATCH(A166,'For AA'!A:A,0))</f>
        <v>37985.388832274351</v>
      </c>
      <c r="AN166" s="434">
        <f t="shared" si="91"/>
        <v>511372.04301075271</v>
      </c>
      <c r="AO166" s="435">
        <f t="shared" si="92"/>
        <v>135829.7634408602</v>
      </c>
      <c r="AP166" s="436">
        <f t="shared" si="93"/>
        <v>252255.2795698925</v>
      </c>
      <c r="AQ166" s="437">
        <f t="shared" si="76"/>
        <v>6.69</v>
      </c>
      <c r="AR166" s="438">
        <f t="shared" si="77"/>
        <v>1.78</v>
      </c>
      <c r="AS166" s="438">
        <f t="shared" si="78"/>
        <v>3.3</v>
      </c>
      <c r="AT166" s="443">
        <f t="shared" si="94"/>
        <v>11.77</v>
      </c>
      <c r="AU166" s="437">
        <f t="shared" si="95"/>
        <v>6.22</v>
      </c>
      <c r="AV166" s="438">
        <f t="shared" si="96"/>
        <v>1.65</v>
      </c>
      <c r="AW166" s="438">
        <f t="shared" si="97"/>
        <v>3.07</v>
      </c>
      <c r="AX166" s="444">
        <f t="shared" si="98"/>
        <v>10.94</v>
      </c>
      <c r="AY166" s="441">
        <f t="shared" si="99"/>
        <v>6.22</v>
      </c>
      <c r="AZ166" s="70">
        <f t="shared" si="100"/>
        <v>4</v>
      </c>
      <c r="BA166" s="438">
        <f t="shared" si="79"/>
        <v>0.41</v>
      </c>
      <c r="BB166" s="442">
        <f t="shared" si="80"/>
        <v>0.77</v>
      </c>
      <c r="BC166" s="563">
        <v>0</v>
      </c>
      <c r="BD166" s="563">
        <v>0</v>
      </c>
      <c r="BE166" s="570">
        <v>0</v>
      </c>
      <c r="BF166" s="571">
        <v>0</v>
      </c>
      <c r="BG166" s="572">
        <v>0</v>
      </c>
      <c r="BH166" s="573">
        <v>0</v>
      </c>
      <c r="BI166" s="571">
        <v>10.94</v>
      </c>
      <c r="BJ166" s="572">
        <v>836371.15550551517</v>
      </c>
      <c r="BK166" s="574">
        <v>2.4967394120114085E-3</v>
      </c>
      <c r="BL166" s="571">
        <v>89252.41</v>
      </c>
      <c r="BM166" s="594">
        <v>1.17</v>
      </c>
      <c r="BN166" s="441">
        <f t="shared" si="101"/>
        <v>6.22</v>
      </c>
      <c r="BO166" s="70">
        <v>4</v>
      </c>
      <c r="BP166" s="438">
        <f t="shared" si="81"/>
        <v>0.41</v>
      </c>
      <c r="BQ166" s="442">
        <f t="shared" si="82"/>
        <v>0.77</v>
      </c>
      <c r="BR166" s="438">
        <f>+INDEX('For AA'!AE:AE,MATCH(A166,'For AA'!A:A,0))</f>
        <v>6.25</v>
      </c>
      <c r="BS166" s="70">
        <v>4</v>
      </c>
      <c r="BT166" s="438">
        <f>+ROUND(INDEX('For AA'!AF:AF,MATCH(A166,'For AA'!A:A,0))/BS166,$BP$2)</f>
        <v>0.42</v>
      </c>
      <c r="BU166" s="442">
        <f>+ROUND(INDEX('For AA'!AG:AG,MATCH(A166,'For AA'!A:A,0))/BS166,$BP$2)</f>
        <v>0.77</v>
      </c>
      <c r="BV166" s="438">
        <f>++INDEX('For AA'!AE:AE,MATCH(A166,'For AA'!A:A,0))</f>
        <v>6.25</v>
      </c>
      <c r="BW166" s="70">
        <v>4</v>
      </c>
      <c r="BX166" s="438">
        <f>++ROUND(INDEX('For AA'!AF:AF,MATCH(A166,'For AA'!A:A,0))/BS166,$BP$2)</f>
        <v>0.42</v>
      </c>
      <c r="BY166" s="442">
        <f>++ROUND(INDEX('For AA'!AG:AG,MATCH(A166,'For AA'!A:A,0))/BS166,$BP$2)</f>
        <v>0.77</v>
      </c>
      <c r="BZ166" s="93">
        <f>++INDEX(FY2018_ALL_Targets!DY:DY,MATCH('Final Comp Values'!C166,FY2018_ALL_Targets!B:B,0))</f>
        <v>0</v>
      </c>
      <c r="CA166" s="93">
        <f>+INDEX(FY2018_ALL_Targets!DV:DV,MATCH('Final Comp Values'!C166,FY2018_ALL_Targets!B:B,0))</f>
        <v>0</v>
      </c>
      <c r="CB166" s="93">
        <f>++INDEX(FY2018_ALL_Targets!DW:DW,MATCH('Final Comp Values'!C166,FY2018_ALL_Targets!B:B,0))</f>
        <v>0</v>
      </c>
      <c r="CC166" s="533">
        <f>++INDEX(FY2018_ALL_Targets!DX:DX,MATCH('Final Comp Values'!$C166,FY2018_ALL_Targets!$B:$B,0))</f>
        <v>0</v>
      </c>
      <c r="CD166" s="437">
        <f t="shared" si="102"/>
        <v>0</v>
      </c>
      <c r="CE166" s="437">
        <f t="shared" si="103"/>
        <v>0</v>
      </c>
      <c r="CF166" s="438">
        <f t="shared" si="104"/>
        <v>0</v>
      </c>
      <c r="CG166" s="537">
        <f t="shared" si="105"/>
        <v>0</v>
      </c>
      <c r="CH166" s="437">
        <f t="shared" si="106"/>
        <v>10.94</v>
      </c>
      <c r="CI166" s="438">
        <f t="shared" si="83"/>
        <v>836371.15550551517</v>
      </c>
      <c r="CJ166" s="540">
        <f t="shared" si="107"/>
        <v>2.4984536589587971E-3</v>
      </c>
      <c r="CK166" s="437">
        <f t="shared" si="84"/>
        <v>91501.86</v>
      </c>
      <c r="CL166" s="543">
        <f t="shared" si="85"/>
        <v>1.2</v>
      </c>
      <c r="CM166" s="466">
        <f t="shared" si="111"/>
        <v>0</v>
      </c>
      <c r="CN166" s="465">
        <f t="shared" si="87"/>
        <v>836495.09</v>
      </c>
      <c r="CO166" s="466">
        <f t="shared" si="108"/>
        <v>927873.01550551516</v>
      </c>
      <c r="CP166" s="466">
        <f t="shared" si="88"/>
        <v>1.1999999999999993</v>
      </c>
      <c r="CQ166" s="469">
        <f t="shared" si="89"/>
        <v>91754.488848263194</v>
      </c>
      <c r="CR166" s="469">
        <f t="shared" si="109"/>
        <v>91377.925505515188</v>
      </c>
      <c r="CS166" s="467">
        <f t="shared" si="110"/>
        <v>376.56334274800611</v>
      </c>
      <c r="CT166" s="468">
        <f t="shared" si="90"/>
        <v>0</v>
      </c>
    </row>
    <row r="167" spans="1:98"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+INDEX('For AA'!AD:AD,MATCH(A167,'For AA'!A:A,0))</f>
        <v>38894.179775798271</v>
      </c>
      <c r="AN167" s="434">
        <f t="shared" si="91"/>
        <v>603647.31182795705</v>
      </c>
      <c r="AO167" s="435">
        <f t="shared" si="92"/>
        <v>160340.19354838712</v>
      </c>
      <c r="AP167" s="436">
        <f t="shared" si="93"/>
        <v>297774.63440860214</v>
      </c>
      <c r="AQ167" s="437">
        <f t="shared" si="76"/>
        <v>7.7</v>
      </c>
      <c r="AR167" s="438">
        <f t="shared" si="77"/>
        <v>2.0499999999999998</v>
      </c>
      <c r="AS167" s="438">
        <f t="shared" si="78"/>
        <v>3.8</v>
      </c>
      <c r="AT167" s="443">
        <f t="shared" si="94"/>
        <v>13.55</v>
      </c>
      <c r="AU167" s="437">
        <f t="shared" si="95"/>
        <v>7.17</v>
      </c>
      <c r="AV167" s="438">
        <f t="shared" si="96"/>
        <v>1.9</v>
      </c>
      <c r="AW167" s="438">
        <f t="shared" si="97"/>
        <v>3.53</v>
      </c>
      <c r="AX167" s="444">
        <f t="shared" si="98"/>
        <v>12.6</v>
      </c>
      <c r="AY167" s="441">
        <f t="shared" si="99"/>
        <v>7.17</v>
      </c>
      <c r="AZ167" s="70">
        <f t="shared" si="100"/>
        <v>4</v>
      </c>
      <c r="BA167" s="438">
        <f t="shared" si="79"/>
        <v>0.48</v>
      </c>
      <c r="BB167" s="442">
        <f t="shared" si="80"/>
        <v>0.88</v>
      </c>
      <c r="BC167" s="563">
        <v>0</v>
      </c>
      <c r="BD167" s="563">
        <v>0</v>
      </c>
      <c r="BE167" s="570">
        <v>0</v>
      </c>
      <c r="BF167" s="571">
        <v>0</v>
      </c>
      <c r="BG167" s="572">
        <v>0</v>
      </c>
      <c r="BH167" s="573">
        <v>0</v>
      </c>
      <c r="BI167" s="571">
        <v>12.61</v>
      </c>
      <c r="BJ167" s="572">
        <v>987996.19346164679</v>
      </c>
      <c r="BK167" s="574">
        <v>2.9493712437296932E-3</v>
      </c>
      <c r="BL167" s="571">
        <v>105432.91</v>
      </c>
      <c r="BM167" s="594">
        <v>1.35</v>
      </c>
      <c r="BN167" s="441">
        <f t="shared" si="101"/>
        <v>7.17</v>
      </c>
      <c r="BO167" s="70">
        <v>4</v>
      </c>
      <c r="BP167" s="438">
        <f t="shared" si="81"/>
        <v>0.48</v>
      </c>
      <c r="BQ167" s="442">
        <f t="shared" si="82"/>
        <v>0.88</v>
      </c>
      <c r="BR167" s="438">
        <f>+INDEX('For AA'!AE:AE,MATCH(A167,'For AA'!A:A,0))</f>
        <v>7.2</v>
      </c>
      <c r="BS167" s="70">
        <v>4</v>
      </c>
      <c r="BT167" s="438">
        <f>+ROUND(INDEX('For AA'!AF:AF,MATCH(A167,'For AA'!A:A,0))/BS167,$BP$2)</f>
        <v>0.48</v>
      </c>
      <c r="BU167" s="442">
        <f>+ROUND(INDEX('For AA'!AG:AG,MATCH(A167,'For AA'!A:A,0))/BS167,$BP$2)</f>
        <v>0.89</v>
      </c>
      <c r="BV167" s="438">
        <f>++INDEX('For AA'!AE:AE,MATCH(A167,'For AA'!A:A,0))</f>
        <v>7.2</v>
      </c>
      <c r="BW167" s="70">
        <v>4</v>
      </c>
      <c r="BX167" s="438">
        <f>++ROUND(INDEX('For AA'!AF:AF,MATCH(A167,'For AA'!A:A,0))/BS167,$BP$2)</f>
        <v>0.48</v>
      </c>
      <c r="BY167" s="442">
        <f>++ROUND(INDEX('For AA'!AG:AG,MATCH(A167,'For AA'!A:A,0))/BS167,$BP$2)</f>
        <v>0.89</v>
      </c>
      <c r="BZ167" s="93">
        <f>++INDEX(FY2018_ALL_Targets!DY:DY,MATCH('Final Comp Values'!C167,FY2018_ALL_Targets!B:B,0))</f>
        <v>0</v>
      </c>
      <c r="CA167" s="93">
        <f>+INDEX(FY2018_ALL_Targets!DV:DV,MATCH('Final Comp Values'!C167,FY2018_ALL_Targets!B:B,0))</f>
        <v>0</v>
      </c>
      <c r="CB167" s="93">
        <f>++INDEX(FY2018_ALL_Targets!DW:DW,MATCH('Final Comp Values'!C167,FY2018_ALL_Targets!B:B,0))</f>
        <v>0</v>
      </c>
      <c r="CC167" s="533">
        <f>++INDEX(FY2018_ALL_Targets!DX:DX,MATCH('Final Comp Values'!$C167,FY2018_ALL_Targets!$B:$B,0))</f>
        <v>0</v>
      </c>
      <c r="CD167" s="437">
        <f t="shared" si="102"/>
        <v>0</v>
      </c>
      <c r="CE167" s="437">
        <f t="shared" si="103"/>
        <v>0</v>
      </c>
      <c r="CF167" s="438">
        <f t="shared" si="104"/>
        <v>0</v>
      </c>
      <c r="CG167" s="537">
        <f t="shared" si="105"/>
        <v>0</v>
      </c>
      <c r="CH167" s="437">
        <f t="shared" si="106"/>
        <v>12.6</v>
      </c>
      <c r="CI167" s="438">
        <f t="shared" si="83"/>
        <v>987212.69132567407</v>
      </c>
      <c r="CJ167" s="540">
        <f t="shared" si="107"/>
        <v>2.9490557446620689E-3</v>
      </c>
      <c r="CK167" s="437">
        <f t="shared" si="84"/>
        <v>108004.44</v>
      </c>
      <c r="CL167" s="543">
        <f t="shared" si="85"/>
        <v>1.38</v>
      </c>
      <c r="CM167" s="466">
        <f t="shared" si="111"/>
        <v>-1.0000000000000342E-2</v>
      </c>
      <c r="CN167" s="465">
        <f t="shared" si="87"/>
        <v>987438.79</v>
      </c>
      <c r="CO167" s="466">
        <f t="shared" si="108"/>
        <v>1095217.131325674</v>
      </c>
      <c r="CP167" s="466">
        <f t="shared" si="88"/>
        <v>1.3800000000000008</v>
      </c>
      <c r="CQ167" s="469">
        <f t="shared" si="89"/>
        <v>108148.05795238103</v>
      </c>
      <c r="CR167" s="469">
        <f t="shared" si="109"/>
        <v>107778.34132567397</v>
      </c>
      <c r="CS167" s="467">
        <f t="shared" si="110"/>
        <v>369.716626707057</v>
      </c>
      <c r="CT167" s="468">
        <f t="shared" si="90"/>
        <v>0</v>
      </c>
    </row>
    <row r="168" spans="1:98"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+INDEX('For AA'!AD:AD,MATCH(A168,'For AA'!A:A,0))</f>
        <v>38894.179775798271</v>
      </c>
      <c r="AN168" s="434">
        <f t="shared" si="91"/>
        <v>533339.78494623664</v>
      </c>
      <c r="AO168" s="435">
        <f t="shared" si="92"/>
        <v>141665.24731182796</v>
      </c>
      <c r="AP168" s="436">
        <f t="shared" si="93"/>
        <v>263092.60215053766</v>
      </c>
      <c r="AQ168" s="437">
        <f t="shared" si="76"/>
        <v>6.81</v>
      </c>
      <c r="AR168" s="438">
        <f t="shared" si="77"/>
        <v>1.81</v>
      </c>
      <c r="AS168" s="438">
        <f t="shared" si="78"/>
        <v>3.36</v>
      </c>
      <c r="AT168" s="443">
        <f t="shared" si="94"/>
        <v>11.979999999999999</v>
      </c>
      <c r="AU168" s="437">
        <f t="shared" si="95"/>
        <v>6.33</v>
      </c>
      <c r="AV168" s="438">
        <f t="shared" si="96"/>
        <v>1.68</v>
      </c>
      <c r="AW168" s="438">
        <f t="shared" si="97"/>
        <v>3.12</v>
      </c>
      <c r="AX168" s="444">
        <f t="shared" si="98"/>
        <v>11.129999999999999</v>
      </c>
      <c r="AY168" s="441">
        <f t="shared" si="99"/>
        <v>6.33</v>
      </c>
      <c r="AZ168" s="70">
        <f t="shared" si="100"/>
        <v>4</v>
      </c>
      <c r="BA168" s="438">
        <f t="shared" si="79"/>
        <v>0.42</v>
      </c>
      <c r="BB168" s="442">
        <f t="shared" si="80"/>
        <v>0.78</v>
      </c>
      <c r="BC168" s="563">
        <v>0</v>
      </c>
      <c r="BD168" s="563">
        <v>1</v>
      </c>
      <c r="BE168" s="570">
        <v>0</v>
      </c>
      <c r="BF168" s="571">
        <v>0</v>
      </c>
      <c r="BG168" s="572">
        <v>0.78</v>
      </c>
      <c r="BH168" s="573">
        <v>61113.166605875063</v>
      </c>
      <c r="BI168" s="571">
        <v>10.35</v>
      </c>
      <c r="BJ168" s="572">
        <v>810924.71073180367</v>
      </c>
      <c r="BK168" s="574">
        <v>2.4207765561143793E-3</v>
      </c>
      <c r="BL168" s="571">
        <v>86536.92</v>
      </c>
      <c r="BM168" s="594">
        <v>1.1000000000000001</v>
      </c>
      <c r="BN168" s="441">
        <f t="shared" si="101"/>
        <v>6.33</v>
      </c>
      <c r="BO168" s="70">
        <v>4</v>
      </c>
      <c r="BP168" s="438">
        <f t="shared" si="81"/>
        <v>0.42</v>
      </c>
      <c r="BQ168" s="442">
        <f t="shared" si="82"/>
        <v>0.78</v>
      </c>
      <c r="BR168" s="438">
        <f>+INDEX('For AA'!AE:AE,MATCH(A168,'For AA'!A:A,0))</f>
        <v>6.36</v>
      </c>
      <c r="BS168" s="70">
        <v>4</v>
      </c>
      <c r="BT168" s="438">
        <f>+ROUND(INDEX('For AA'!AF:AF,MATCH(A168,'For AA'!A:A,0))/BS168,$BP$2)</f>
        <v>0.42</v>
      </c>
      <c r="BU168" s="442">
        <f>+ROUND(INDEX('For AA'!AG:AG,MATCH(A168,'For AA'!A:A,0))/BS168,$BP$2)</f>
        <v>0.79</v>
      </c>
      <c r="BV168" s="438">
        <f>++INDEX('For AA'!AE:AE,MATCH(A168,'For AA'!A:A,0))</f>
        <v>6.36</v>
      </c>
      <c r="BW168" s="70">
        <v>4</v>
      </c>
      <c r="BX168" s="438">
        <f>++ROUND(INDEX('For AA'!AF:AF,MATCH(A168,'For AA'!A:A,0))/BS168,$BP$2)</f>
        <v>0.42</v>
      </c>
      <c r="BY168" s="442">
        <f>++ROUND(INDEX('For AA'!AG:AG,MATCH(A168,'For AA'!A:A,0))/BS168,$BP$2)</f>
        <v>0.79</v>
      </c>
      <c r="BZ168" s="93">
        <f>++INDEX(FY2018_ALL_Targets!DY:DY,MATCH('Final Comp Values'!C168,FY2018_ALL_Targets!B:B,0))</f>
        <v>0</v>
      </c>
      <c r="CA168" s="93">
        <f>+INDEX(FY2018_ALL_Targets!DV:DV,MATCH('Final Comp Values'!C168,FY2018_ALL_Targets!B:B,0))</f>
        <v>1</v>
      </c>
      <c r="CB168" s="93">
        <f>++INDEX(FY2018_ALL_Targets!DW:DW,MATCH('Final Comp Values'!C168,FY2018_ALL_Targets!B:B,0))</f>
        <v>1</v>
      </c>
      <c r="CC168" s="533">
        <f>++INDEX(FY2018_ALL_Targets!DX:DX,MATCH('Final Comp Values'!$C168,FY2018_ALL_Targets!$B:$B,0))</f>
        <v>0</v>
      </c>
      <c r="CD168" s="437">
        <f t="shared" si="102"/>
        <v>0</v>
      </c>
      <c r="CE168" s="437">
        <f t="shared" si="103"/>
        <v>0.42</v>
      </c>
      <c r="CF168" s="438">
        <f t="shared" si="104"/>
        <v>0.78</v>
      </c>
      <c r="CG168" s="537">
        <f t="shared" si="105"/>
        <v>94020.256316730869</v>
      </c>
      <c r="CH168" s="437">
        <f t="shared" si="106"/>
        <v>9.93</v>
      </c>
      <c r="CI168" s="438">
        <f t="shared" si="83"/>
        <v>778017.62102094793</v>
      </c>
      <c r="CJ168" s="540">
        <f t="shared" si="107"/>
        <v>2.324136789245583E-3</v>
      </c>
      <c r="CK168" s="437">
        <f t="shared" si="84"/>
        <v>85117.78</v>
      </c>
      <c r="CL168" s="543">
        <f t="shared" si="85"/>
        <v>1.0900000000000001</v>
      </c>
      <c r="CM168" s="466">
        <f t="shared" si="111"/>
        <v>-1.3322676295501878E-15</v>
      </c>
      <c r="CN168" s="465">
        <f t="shared" si="87"/>
        <v>872430.79999999993</v>
      </c>
      <c r="CO168" s="466">
        <f t="shared" si="108"/>
        <v>863135.40102094796</v>
      </c>
      <c r="CP168" s="466">
        <f t="shared" si="88"/>
        <v>-0.10999999999999943</v>
      </c>
      <c r="CQ168" s="469">
        <f t="shared" si="89"/>
        <v>-8622.4068283916895</v>
      </c>
      <c r="CR168" s="469">
        <f t="shared" si="109"/>
        <v>-9295.3989790519699</v>
      </c>
      <c r="CS168" s="467">
        <f t="shared" si="110"/>
        <v>672.99215066028046</v>
      </c>
      <c r="CT168" s="468">
        <f t="shared" si="90"/>
        <v>0.1077681534360443</v>
      </c>
    </row>
    <row r="169" spans="1:98"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+INDEX('For AA'!AD:AD,MATCH(A169,'For AA'!A:A,0))</f>
        <v>37985.388832274351</v>
      </c>
      <c r="AN169" s="434">
        <f t="shared" si="91"/>
        <v>508909.67741935485</v>
      </c>
      <c r="AO169" s="435">
        <f t="shared" si="92"/>
        <v>135175.96774193548</v>
      </c>
      <c r="AP169" s="436">
        <f t="shared" si="93"/>
        <v>251041.08602150538</v>
      </c>
      <c r="AQ169" s="437">
        <f t="shared" si="76"/>
        <v>6.66</v>
      </c>
      <c r="AR169" s="438">
        <f t="shared" si="77"/>
        <v>1.77</v>
      </c>
      <c r="AS169" s="438">
        <f t="shared" si="78"/>
        <v>3.28</v>
      </c>
      <c r="AT169" s="443">
        <f t="shared" si="94"/>
        <v>11.709999999999999</v>
      </c>
      <c r="AU169" s="437">
        <f t="shared" si="95"/>
        <v>6.19</v>
      </c>
      <c r="AV169" s="438">
        <f t="shared" si="96"/>
        <v>1.64</v>
      </c>
      <c r="AW169" s="438">
        <f t="shared" si="97"/>
        <v>3.05</v>
      </c>
      <c r="AX169" s="444">
        <f t="shared" si="98"/>
        <v>10.879999999999999</v>
      </c>
      <c r="AY169" s="441">
        <f t="shared" si="99"/>
        <v>6.19</v>
      </c>
      <c r="AZ169" s="70">
        <f t="shared" si="100"/>
        <v>4</v>
      </c>
      <c r="BA169" s="438">
        <f t="shared" si="79"/>
        <v>0.41</v>
      </c>
      <c r="BB169" s="442">
        <f t="shared" si="80"/>
        <v>0.76</v>
      </c>
      <c r="BC169" s="563">
        <v>0</v>
      </c>
      <c r="BD169" s="563">
        <v>1</v>
      </c>
      <c r="BE169" s="570">
        <v>0</v>
      </c>
      <c r="BF169" s="571">
        <v>0</v>
      </c>
      <c r="BG169" s="572">
        <v>0.76</v>
      </c>
      <c r="BH169" s="573">
        <v>58102.566561626292</v>
      </c>
      <c r="BI169" s="571">
        <v>10.11</v>
      </c>
      <c r="BJ169" s="572">
        <v>772917.03676058119</v>
      </c>
      <c r="BK169" s="574">
        <v>2.3073158551586235E-3</v>
      </c>
      <c r="BL169" s="571">
        <v>82480.98</v>
      </c>
      <c r="BM169" s="594">
        <v>1.08</v>
      </c>
      <c r="BN169" s="441">
        <f t="shared" si="101"/>
        <v>6.19</v>
      </c>
      <c r="BO169" s="70">
        <v>4</v>
      </c>
      <c r="BP169" s="438">
        <f t="shared" si="81"/>
        <v>0.41</v>
      </c>
      <c r="BQ169" s="442">
        <f t="shared" si="82"/>
        <v>0.76</v>
      </c>
      <c r="BR169" s="438">
        <f>+INDEX('For AA'!AE:AE,MATCH(A169,'For AA'!A:A,0))</f>
        <v>6.22</v>
      </c>
      <c r="BS169" s="70">
        <v>4</v>
      </c>
      <c r="BT169" s="438">
        <f>+ROUND(INDEX('For AA'!AF:AF,MATCH(A169,'For AA'!A:A,0))/BS169,$BP$2)</f>
        <v>0.41</v>
      </c>
      <c r="BU169" s="442">
        <f>+ROUND(INDEX('For AA'!AG:AG,MATCH(A169,'For AA'!A:A,0))/BS169,$BP$2)</f>
        <v>0.77</v>
      </c>
      <c r="BV169" s="438">
        <f>++INDEX('For AA'!AE:AE,MATCH(A169,'For AA'!A:A,0))</f>
        <v>6.22</v>
      </c>
      <c r="BW169" s="70">
        <v>4</v>
      </c>
      <c r="BX169" s="438">
        <f>++ROUND(INDEX('For AA'!AF:AF,MATCH(A169,'For AA'!A:A,0))/BS169,$BP$2)</f>
        <v>0.41</v>
      </c>
      <c r="BY169" s="442">
        <f>++ROUND(INDEX('For AA'!AG:AG,MATCH(A169,'For AA'!A:A,0))/BS169,$BP$2)</f>
        <v>0.77</v>
      </c>
      <c r="BZ169" s="93">
        <f>++INDEX(FY2018_ALL_Targets!DY:DY,MATCH('Final Comp Values'!C169,FY2018_ALL_Targets!B:B,0))</f>
        <v>0</v>
      </c>
      <c r="CA169" s="93">
        <f>+INDEX(FY2018_ALL_Targets!DV:DV,MATCH('Final Comp Values'!C169,FY2018_ALL_Targets!B:B,0))</f>
        <v>2</v>
      </c>
      <c r="CB169" s="93">
        <f>++INDEX(FY2018_ALL_Targets!DW:DW,MATCH('Final Comp Values'!C169,FY2018_ALL_Targets!B:B,0))</f>
        <v>2</v>
      </c>
      <c r="CC169" s="533">
        <f>++INDEX(FY2018_ALL_Targets!DX:DX,MATCH('Final Comp Values'!$C169,FY2018_ALL_Targets!$B:$B,0))</f>
        <v>0</v>
      </c>
      <c r="CD169" s="437">
        <f t="shared" si="102"/>
        <v>0</v>
      </c>
      <c r="CE169" s="437">
        <f t="shared" si="103"/>
        <v>0.82</v>
      </c>
      <c r="CF169" s="438">
        <f t="shared" si="104"/>
        <v>1.52</v>
      </c>
      <c r="CG169" s="537">
        <f t="shared" si="105"/>
        <v>178894.7444134283</v>
      </c>
      <c r="CH169" s="437">
        <f t="shared" si="106"/>
        <v>8.5400000000000009</v>
      </c>
      <c r="CI169" s="438">
        <f t="shared" si="83"/>
        <v>652889.36636353761</v>
      </c>
      <c r="CJ169" s="540">
        <f t="shared" si="107"/>
        <v>1.9503468233554055E-3</v>
      </c>
      <c r="CK169" s="437">
        <f t="shared" si="84"/>
        <v>71428.33</v>
      </c>
      <c r="CL169" s="543">
        <f t="shared" si="85"/>
        <v>0.93</v>
      </c>
      <c r="CM169" s="466">
        <f t="shared" si="111"/>
        <v>1.0000000000000675E-2</v>
      </c>
      <c r="CN169" s="465">
        <f t="shared" si="87"/>
        <v>832467.86</v>
      </c>
      <c r="CO169" s="466">
        <f t="shared" si="108"/>
        <v>724317.69636353757</v>
      </c>
      <c r="CP169" s="466">
        <f t="shared" si="88"/>
        <v>-1.4099999999999984</v>
      </c>
      <c r="CQ169" s="469">
        <f t="shared" si="89"/>
        <v>-107884.16200367636</v>
      </c>
      <c r="CR169" s="469">
        <f t="shared" si="109"/>
        <v>-108150.16363646241</v>
      </c>
      <c r="CS169" s="467">
        <f t="shared" si="110"/>
        <v>266.00163278605032</v>
      </c>
      <c r="CT169" s="468">
        <f t="shared" si="90"/>
        <v>0.21489687831723414</v>
      </c>
    </row>
    <row r="170" spans="1:98"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+INDEX('For AA'!AD:AD,MATCH(A170,'For AA'!A:A,0))</f>
        <v>38894.179775798271</v>
      </c>
      <c r="AN170" s="434">
        <f t="shared" si="91"/>
        <v>479083.87096774194</v>
      </c>
      <c r="AO170" s="435">
        <f t="shared" si="92"/>
        <v>127253.90322580647</v>
      </c>
      <c r="AP170" s="436">
        <f t="shared" si="93"/>
        <v>236328.66666666669</v>
      </c>
      <c r="AQ170" s="437">
        <f t="shared" si="76"/>
        <v>6.11</v>
      </c>
      <c r="AR170" s="438">
        <f t="shared" si="77"/>
        <v>1.62</v>
      </c>
      <c r="AS170" s="438">
        <f t="shared" si="78"/>
        <v>3.02</v>
      </c>
      <c r="AT170" s="443">
        <f t="shared" si="94"/>
        <v>10.75</v>
      </c>
      <c r="AU170" s="437">
        <f t="shared" si="95"/>
        <v>5.69</v>
      </c>
      <c r="AV170" s="438">
        <f t="shared" si="96"/>
        <v>1.51</v>
      </c>
      <c r="AW170" s="438">
        <f t="shared" si="97"/>
        <v>2.81</v>
      </c>
      <c r="AX170" s="444">
        <f t="shared" si="98"/>
        <v>10.01</v>
      </c>
      <c r="AY170" s="441">
        <f t="shared" si="99"/>
        <v>5.69</v>
      </c>
      <c r="AZ170" s="70">
        <f t="shared" si="100"/>
        <v>4</v>
      </c>
      <c r="BA170" s="438">
        <f t="shared" si="79"/>
        <v>0.38</v>
      </c>
      <c r="BB170" s="442">
        <f t="shared" si="80"/>
        <v>0.7</v>
      </c>
      <c r="BC170" s="563">
        <v>0</v>
      </c>
      <c r="BD170" s="563">
        <v>0</v>
      </c>
      <c r="BE170" s="570">
        <v>0</v>
      </c>
      <c r="BF170" s="571">
        <v>0</v>
      </c>
      <c r="BG170" s="572">
        <v>0</v>
      </c>
      <c r="BH170" s="573">
        <v>0</v>
      </c>
      <c r="BI170" s="571">
        <v>10.010000000000002</v>
      </c>
      <c r="BJ170" s="572">
        <v>784285.63810873008</v>
      </c>
      <c r="BK170" s="574">
        <v>2.3412534615173857E-3</v>
      </c>
      <c r="BL170" s="571">
        <v>83694.16</v>
      </c>
      <c r="BM170" s="594">
        <v>1.07</v>
      </c>
      <c r="BN170" s="441">
        <f t="shared" si="101"/>
        <v>5.69</v>
      </c>
      <c r="BO170" s="70">
        <v>4</v>
      </c>
      <c r="BP170" s="438">
        <f t="shared" si="81"/>
        <v>0.38</v>
      </c>
      <c r="BQ170" s="442">
        <f t="shared" si="82"/>
        <v>0.7</v>
      </c>
      <c r="BR170" s="438">
        <f>+INDEX('For AA'!AE:AE,MATCH(A170,'For AA'!A:A,0))</f>
        <v>5.72</v>
      </c>
      <c r="BS170" s="70">
        <v>4</v>
      </c>
      <c r="BT170" s="438">
        <f>+ROUND(INDEX('For AA'!AF:AF,MATCH(A170,'For AA'!A:A,0))/BS170,$BP$2)</f>
        <v>0.38</v>
      </c>
      <c r="BU170" s="442">
        <f>+ROUND(INDEX('For AA'!AG:AG,MATCH(A170,'For AA'!A:A,0))/BS170,$BP$2)</f>
        <v>0.71</v>
      </c>
      <c r="BV170" s="438">
        <f>++INDEX('For AA'!AE:AE,MATCH(A170,'For AA'!A:A,0))</f>
        <v>5.72</v>
      </c>
      <c r="BW170" s="70">
        <v>4</v>
      </c>
      <c r="BX170" s="438">
        <f>++ROUND(INDEX('For AA'!AF:AF,MATCH(A170,'For AA'!A:A,0))/BS170,$BP$2)</f>
        <v>0.38</v>
      </c>
      <c r="BY170" s="442">
        <f>++ROUND(INDEX('For AA'!AG:AG,MATCH(A170,'For AA'!A:A,0))/BS170,$BP$2)</f>
        <v>0.71</v>
      </c>
      <c r="BZ170" s="93">
        <f>++INDEX(FY2018_ALL_Targets!DY:DY,MATCH('Final Comp Values'!C170,FY2018_ALL_Targets!B:B,0))</f>
        <v>0</v>
      </c>
      <c r="CA170" s="93">
        <f>+INDEX(FY2018_ALL_Targets!DV:DV,MATCH('Final Comp Values'!C170,FY2018_ALL_Targets!B:B,0))</f>
        <v>0</v>
      </c>
      <c r="CB170" s="93">
        <f>++INDEX(FY2018_ALL_Targets!DW:DW,MATCH('Final Comp Values'!C170,FY2018_ALL_Targets!B:B,0))</f>
        <v>0</v>
      </c>
      <c r="CC170" s="533">
        <f>++INDEX(FY2018_ALL_Targets!DX:DX,MATCH('Final Comp Values'!$C170,FY2018_ALL_Targets!$B:$B,0))</f>
        <v>0</v>
      </c>
      <c r="CD170" s="437">
        <f t="shared" si="102"/>
        <v>0</v>
      </c>
      <c r="CE170" s="437">
        <f t="shared" si="103"/>
        <v>0</v>
      </c>
      <c r="CF170" s="438">
        <f t="shared" si="104"/>
        <v>0</v>
      </c>
      <c r="CG170" s="537">
        <f t="shared" si="105"/>
        <v>0</v>
      </c>
      <c r="CH170" s="437">
        <f t="shared" si="106"/>
        <v>10.01</v>
      </c>
      <c r="CI170" s="438">
        <f t="shared" si="83"/>
        <v>784285.63810872997</v>
      </c>
      <c r="CJ170" s="540">
        <f t="shared" si="107"/>
        <v>2.3428609527037549E-3</v>
      </c>
      <c r="CK170" s="437">
        <f t="shared" si="84"/>
        <v>85803.53</v>
      </c>
      <c r="CL170" s="543">
        <f t="shared" si="85"/>
        <v>1.1000000000000001</v>
      </c>
      <c r="CM170" s="466">
        <f t="shared" si="111"/>
        <v>0</v>
      </c>
      <c r="CN170" s="465">
        <f t="shared" si="87"/>
        <v>783679.79</v>
      </c>
      <c r="CO170" s="466">
        <f t="shared" si="108"/>
        <v>870089.16810872999</v>
      </c>
      <c r="CP170" s="466">
        <f t="shared" si="88"/>
        <v>1.0999999999999996</v>
      </c>
      <c r="CQ170" s="469">
        <f t="shared" si="89"/>
        <v>86118.658241758225</v>
      </c>
      <c r="CR170" s="469">
        <f t="shared" si="109"/>
        <v>86409.378108729958</v>
      </c>
      <c r="CS170" s="467">
        <f t="shared" si="110"/>
        <v>-290.7198669717327</v>
      </c>
      <c r="CT170" s="468">
        <f t="shared" si="90"/>
        <v>0</v>
      </c>
    </row>
    <row r="171" spans="1:98"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+INDEX('For AA'!AD:AD,MATCH(A171,'For AA'!A:A,0))</f>
        <v>34512.117198119064</v>
      </c>
      <c r="AN171" s="434">
        <f t="shared" si="91"/>
        <v>333965.59139784949</v>
      </c>
      <c r="AO171" s="435">
        <f t="shared" si="92"/>
        <v>88707.709677419363</v>
      </c>
      <c r="AP171" s="436">
        <f t="shared" si="93"/>
        <v>164742.88172043013</v>
      </c>
      <c r="AQ171" s="437">
        <f t="shared" si="76"/>
        <v>4.8099999999999996</v>
      </c>
      <c r="AR171" s="438">
        <f t="shared" si="77"/>
        <v>1.28</v>
      </c>
      <c r="AS171" s="438">
        <f t="shared" si="78"/>
        <v>2.37</v>
      </c>
      <c r="AT171" s="443">
        <f t="shared" si="94"/>
        <v>8.4600000000000009</v>
      </c>
      <c r="AU171" s="437">
        <f t="shared" si="95"/>
        <v>4.47</v>
      </c>
      <c r="AV171" s="438">
        <f t="shared" si="96"/>
        <v>1.19</v>
      </c>
      <c r="AW171" s="438">
        <f t="shared" si="97"/>
        <v>2.21</v>
      </c>
      <c r="AX171" s="444">
        <f t="shared" si="98"/>
        <v>7.87</v>
      </c>
      <c r="AY171" s="441">
        <f t="shared" si="99"/>
        <v>4.47</v>
      </c>
      <c r="AZ171" s="70">
        <f t="shared" si="100"/>
        <v>4</v>
      </c>
      <c r="BA171" s="438">
        <f t="shared" si="79"/>
        <v>0.3</v>
      </c>
      <c r="BB171" s="442">
        <f t="shared" si="80"/>
        <v>0.55000000000000004</v>
      </c>
      <c r="BC171" s="563">
        <v>1</v>
      </c>
      <c r="BD171" s="563">
        <v>1</v>
      </c>
      <c r="BE171" s="570">
        <v>0</v>
      </c>
      <c r="BF171" s="571">
        <v>0.3</v>
      </c>
      <c r="BG171" s="572">
        <v>0.55000000000000004</v>
      </c>
      <c r="BH171" s="573">
        <v>59048.274217263111</v>
      </c>
      <c r="BI171" s="571">
        <v>7.02</v>
      </c>
      <c r="BJ171" s="572">
        <v>487669.27647669055</v>
      </c>
      <c r="BK171" s="574">
        <v>1.455792795568752E-3</v>
      </c>
      <c r="BL171" s="571">
        <v>52041.08</v>
      </c>
      <c r="BM171" s="594">
        <v>0.75</v>
      </c>
      <c r="BN171" s="441">
        <f t="shared" si="101"/>
        <v>4.47</v>
      </c>
      <c r="BO171" s="70">
        <v>4</v>
      </c>
      <c r="BP171" s="438">
        <f t="shared" si="81"/>
        <v>0.3</v>
      </c>
      <c r="BQ171" s="442">
        <f t="shared" si="82"/>
        <v>0.55000000000000004</v>
      </c>
      <c r="BR171" s="438">
        <f>+INDEX('For AA'!AE:AE,MATCH(A171,'For AA'!A:A,0))</f>
        <v>4.49</v>
      </c>
      <c r="BS171" s="70">
        <v>4</v>
      </c>
      <c r="BT171" s="438">
        <f>+ROUND(INDEX('For AA'!AF:AF,MATCH(A171,'For AA'!A:A,0))/BS171,$BP$2)</f>
        <v>0.3</v>
      </c>
      <c r="BU171" s="442">
        <f>+ROUND(INDEX('For AA'!AG:AG,MATCH(A171,'For AA'!A:A,0))/BS171,$BP$2)</f>
        <v>0.56000000000000005</v>
      </c>
      <c r="BV171" s="438">
        <f>++INDEX('For AA'!AE:AE,MATCH(A171,'For AA'!A:A,0))</f>
        <v>4.49</v>
      </c>
      <c r="BW171" s="70">
        <v>4</v>
      </c>
      <c r="BX171" s="438">
        <f>++ROUND(INDEX('For AA'!AF:AF,MATCH(A171,'For AA'!A:A,0))/BS171,$BP$2)</f>
        <v>0.3</v>
      </c>
      <c r="BY171" s="442">
        <f>++ROUND(INDEX('For AA'!AG:AG,MATCH(A171,'For AA'!A:A,0))/BS171,$BP$2)</f>
        <v>0.56000000000000005</v>
      </c>
      <c r="BZ171" s="93">
        <f>++INDEX(FY2018_ALL_Targets!DY:DY,MATCH('Final Comp Values'!C171,FY2018_ALL_Targets!B:B,0))</f>
        <v>0</v>
      </c>
      <c r="CA171" s="93">
        <f>+INDEX(FY2018_ALL_Targets!DV:DV,MATCH('Final Comp Values'!C171,FY2018_ALL_Targets!B:B,0))</f>
        <v>1</v>
      </c>
      <c r="CB171" s="93">
        <f>++INDEX(FY2018_ALL_Targets!DW:DW,MATCH('Final Comp Values'!C171,FY2018_ALL_Targets!B:B,0))</f>
        <v>1</v>
      </c>
      <c r="CC171" s="533">
        <f>++INDEX(FY2018_ALL_Targets!DX:DX,MATCH('Final Comp Values'!$C171,FY2018_ALL_Targets!$B:$B,0))</f>
        <v>0</v>
      </c>
      <c r="CD171" s="437">
        <f t="shared" si="102"/>
        <v>0</v>
      </c>
      <c r="CE171" s="437">
        <f t="shared" si="103"/>
        <v>0.3</v>
      </c>
      <c r="CF171" s="438">
        <f t="shared" si="104"/>
        <v>0.55000000000000004</v>
      </c>
      <c r="CG171" s="537">
        <f t="shared" si="105"/>
        <v>59048.274217263111</v>
      </c>
      <c r="CH171" s="437">
        <f t="shared" si="106"/>
        <v>7.02</v>
      </c>
      <c r="CI171" s="438">
        <f t="shared" si="83"/>
        <v>487669.27647669055</v>
      </c>
      <c r="CJ171" s="540">
        <f t="shared" si="107"/>
        <v>1.4567923345449978E-3</v>
      </c>
      <c r="CK171" s="437">
        <f t="shared" si="84"/>
        <v>53352.68</v>
      </c>
      <c r="CL171" s="543">
        <f t="shared" si="85"/>
        <v>0.77</v>
      </c>
      <c r="CM171" s="466">
        <f t="shared" si="111"/>
        <v>0</v>
      </c>
      <c r="CN171" s="465">
        <f t="shared" si="87"/>
        <v>546297.05000000005</v>
      </c>
      <c r="CO171" s="466">
        <f t="shared" si="108"/>
        <v>541021.9564766906</v>
      </c>
      <c r="CP171" s="466">
        <f t="shared" si="88"/>
        <v>-8.0000000000000959E-2</v>
      </c>
      <c r="CQ171" s="469">
        <f t="shared" si="89"/>
        <v>-5553.2101651843113</v>
      </c>
      <c r="CR171" s="469">
        <f t="shared" si="109"/>
        <v>-5275.0935233094497</v>
      </c>
      <c r="CS171" s="467">
        <f t="shared" si="110"/>
        <v>-278.11664187486167</v>
      </c>
      <c r="CT171" s="468">
        <f t="shared" si="90"/>
        <v>0.10808821723870393</v>
      </c>
    </row>
    <row r="172" spans="1:98"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+INDEX('For AA'!AD:AD,MATCH(A172,'For AA'!A:A,0))</f>
        <v>37985.388832274351</v>
      </c>
      <c r="AN172" s="434">
        <f t="shared" si="91"/>
        <v>544103.22580645164</v>
      </c>
      <c r="AO172" s="435">
        <f t="shared" si="92"/>
        <v>144523.87096774197</v>
      </c>
      <c r="AP172" s="436">
        <f t="shared" si="93"/>
        <v>268401.47311827959</v>
      </c>
      <c r="AQ172" s="437">
        <f t="shared" si="76"/>
        <v>7.12</v>
      </c>
      <c r="AR172" s="438">
        <f t="shared" si="77"/>
        <v>1.89</v>
      </c>
      <c r="AS172" s="438">
        <f t="shared" si="78"/>
        <v>3.51</v>
      </c>
      <c r="AT172" s="443">
        <f t="shared" si="94"/>
        <v>12.52</v>
      </c>
      <c r="AU172" s="437">
        <f t="shared" si="95"/>
        <v>6.62</v>
      </c>
      <c r="AV172" s="438">
        <f t="shared" si="96"/>
        <v>1.76</v>
      </c>
      <c r="AW172" s="438">
        <f t="shared" si="97"/>
        <v>3.27</v>
      </c>
      <c r="AX172" s="444">
        <f t="shared" si="98"/>
        <v>11.65</v>
      </c>
      <c r="AY172" s="441">
        <f t="shared" si="99"/>
        <v>6.62</v>
      </c>
      <c r="AZ172" s="70">
        <f t="shared" si="100"/>
        <v>4</v>
      </c>
      <c r="BA172" s="438">
        <f t="shared" si="79"/>
        <v>0.44</v>
      </c>
      <c r="BB172" s="442">
        <f t="shared" si="80"/>
        <v>0.82</v>
      </c>
      <c r="BC172" s="563">
        <v>2</v>
      </c>
      <c r="BD172" s="563">
        <v>2</v>
      </c>
      <c r="BE172" s="570">
        <v>0</v>
      </c>
      <c r="BF172" s="571">
        <v>0.88</v>
      </c>
      <c r="BG172" s="572">
        <v>1.64</v>
      </c>
      <c r="BH172" s="573">
        <v>192655.87859907665</v>
      </c>
      <c r="BI172" s="571">
        <v>9.14</v>
      </c>
      <c r="BJ172" s="572">
        <v>698759.81364903203</v>
      </c>
      <c r="BK172" s="574">
        <v>2.0859413369089834E-3</v>
      </c>
      <c r="BL172" s="571">
        <v>74567.37</v>
      </c>
      <c r="BM172" s="594">
        <v>0.98</v>
      </c>
      <c r="BN172" s="441">
        <f t="shared" si="101"/>
        <v>6.62</v>
      </c>
      <c r="BO172" s="70">
        <v>4</v>
      </c>
      <c r="BP172" s="438">
        <f t="shared" si="81"/>
        <v>0.44</v>
      </c>
      <c r="BQ172" s="442">
        <f t="shared" si="82"/>
        <v>0.82</v>
      </c>
      <c r="BR172" s="438">
        <f>+INDEX('For AA'!AE:AE,MATCH(A172,'For AA'!A:A,0))</f>
        <v>6.65</v>
      </c>
      <c r="BS172" s="70">
        <v>4</v>
      </c>
      <c r="BT172" s="438">
        <f>+ROUND(INDEX('For AA'!AF:AF,MATCH(A172,'For AA'!A:A,0))/BS172,$BP$2)</f>
        <v>0.44</v>
      </c>
      <c r="BU172" s="442">
        <f>+ROUND(INDEX('For AA'!AG:AG,MATCH(A172,'For AA'!A:A,0))/BS172,$BP$2)</f>
        <v>0.82</v>
      </c>
      <c r="BV172" s="438">
        <f>++INDEX('For AA'!AE:AE,MATCH(A172,'For AA'!A:A,0))</f>
        <v>6.65</v>
      </c>
      <c r="BW172" s="70">
        <v>4</v>
      </c>
      <c r="BX172" s="438">
        <f>++ROUND(INDEX('For AA'!AF:AF,MATCH(A172,'For AA'!A:A,0))/BS172,$BP$2)</f>
        <v>0.44</v>
      </c>
      <c r="BY172" s="442">
        <f>++ROUND(INDEX('For AA'!AG:AG,MATCH(A172,'For AA'!A:A,0))/BS172,$BP$2)</f>
        <v>0.82</v>
      </c>
      <c r="BZ172" s="93">
        <f>++INDEX(FY2018_ALL_Targets!DY:DY,MATCH('Final Comp Values'!C172,FY2018_ALL_Targets!B:B,0))</f>
        <v>0</v>
      </c>
      <c r="CA172" s="93">
        <f>+INDEX(FY2018_ALL_Targets!DV:DV,MATCH('Final Comp Values'!C172,FY2018_ALL_Targets!B:B,0))</f>
        <v>2</v>
      </c>
      <c r="CB172" s="93">
        <f>++INDEX(FY2018_ALL_Targets!DW:DW,MATCH('Final Comp Values'!C172,FY2018_ALL_Targets!B:B,0))</f>
        <v>2</v>
      </c>
      <c r="CC172" s="533">
        <f>++INDEX(FY2018_ALL_Targets!DX:DX,MATCH('Final Comp Values'!$C172,FY2018_ALL_Targets!$B:$B,0))</f>
        <v>0</v>
      </c>
      <c r="CD172" s="437">
        <f t="shared" si="102"/>
        <v>0</v>
      </c>
      <c r="CE172" s="437">
        <f t="shared" si="103"/>
        <v>0.88</v>
      </c>
      <c r="CF172" s="438">
        <f t="shared" si="104"/>
        <v>1.64</v>
      </c>
      <c r="CG172" s="537">
        <f t="shared" si="105"/>
        <v>192655.87859907665</v>
      </c>
      <c r="CH172" s="437">
        <f t="shared" si="106"/>
        <v>9.1300000000000008</v>
      </c>
      <c r="CI172" s="438">
        <f t="shared" si="83"/>
        <v>697995.30619427375</v>
      </c>
      <c r="CJ172" s="540">
        <f t="shared" si="107"/>
        <v>2.0850897537745727E-3</v>
      </c>
      <c r="CK172" s="437">
        <f t="shared" si="84"/>
        <v>76363.070000000007</v>
      </c>
      <c r="CL172" s="543">
        <f t="shared" si="85"/>
        <v>1</v>
      </c>
      <c r="CM172" s="466">
        <f t="shared" si="111"/>
        <v>-9.9999999999994538E-3</v>
      </c>
      <c r="CN172" s="465">
        <f t="shared" si="87"/>
        <v>890036.57</v>
      </c>
      <c r="CO172" s="466">
        <f t="shared" si="108"/>
        <v>774358.37619427382</v>
      </c>
      <c r="CP172" s="466">
        <f t="shared" si="88"/>
        <v>-1.5199999999999996</v>
      </c>
      <c r="CQ172" s="469">
        <f t="shared" si="89"/>
        <v>-116124.94303862656</v>
      </c>
      <c r="CR172" s="469">
        <f t="shared" si="109"/>
        <v>-115678.19380572613</v>
      </c>
      <c r="CS172" s="467">
        <f t="shared" si="110"/>
        <v>-446.7492329004308</v>
      </c>
      <c r="CT172" s="468">
        <f t="shared" si="90"/>
        <v>0.21645838507408371</v>
      </c>
    </row>
    <row r="173" spans="1:98"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+INDEX('For AA'!AD:AD,MATCH(A173,'For AA'!A:A,0))</f>
        <v>34512.117198119064</v>
      </c>
      <c r="AN173" s="434">
        <f t="shared" si="91"/>
        <v>627974.19354838715</v>
      </c>
      <c r="AO173" s="435">
        <f t="shared" si="92"/>
        <v>166801.64516129033</v>
      </c>
      <c r="AP173" s="436">
        <f t="shared" si="93"/>
        <v>309774.49462365598</v>
      </c>
      <c r="AQ173" s="437">
        <f t="shared" si="76"/>
        <v>9.0399999999999991</v>
      </c>
      <c r="AR173" s="438">
        <f t="shared" si="77"/>
        <v>2.4</v>
      </c>
      <c r="AS173" s="438">
        <f t="shared" si="78"/>
        <v>4.46</v>
      </c>
      <c r="AT173" s="443">
        <f t="shared" si="94"/>
        <v>15.899999999999999</v>
      </c>
      <c r="AU173" s="437">
        <f t="shared" si="95"/>
        <v>8.41</v>
      </c>
      <c r="AV173" s="438">
        <f t="shared" si="96"/>
        <v>2.23</v>
      </c>
      <c r="AW173" s="438">
        <f t="shared" si="97"/>
        <v>4.1500000000000004</v>
      </c>
      <c r="AX173" s="444">
        <f t="shared" si="98"/>
        <v>14.790000000000001</v>
      </c>
      <c r="AY173" s="441">
        <f t="shared" si="99"/>
        <v>8.41</v>
      </c>
      <c r="AZ173" s="70">
        <f t="shared" si="100"/>
        <v>4</v>
      </c>
      <c r="BA173" s="438">
        <f t="shared" si="79"/>
        <v>0.56000000000000005</v>
      </c>
      <c r="BB173" s="442">
        <f t="shared" si="80"/>
        <v>1.04</v>
      </c>
      <c r="BC173" s="563">
        <v>0</v>
      </c>
      <c r="BD173" s="563">
        <v>0</v>
      </c>
      <c r="BE173" s="570">
        <v>0</v>
      </c>
      <c r="BF173" s="571">
        <v>0</v>
      </c>
      <c r="BG173" s="572">
        <v>0</v>
      </c>
      <c r="BH173" s="573">
        <v>0</v>
      </c>
      <c r="BI173" s="571">
        <v>14.81</v>
      </c>
      <c r="BJ173" s="572">
        <v>1028829.3425384313</v>
      </c>
      <c r="BK173" s="574">
        <v>3.0712665672896324E-3</v>
      </c>
      <c r="BL173" s="571">
        <v>109790.37</v>
      </c>
      <c r="BM173" s="594">
        <v>1.58</v>
      </c>
      <c r="BN173" s="441">
        <f t="shared" si="101"/>
        <v>8.41</v>
      </c>
      <c r="BO173" s="70">
        <v>4</v>
      </c>
      <c r="BP173" s="438">
        <f t="shared" si="81"/>
        <v>0.56000000000000005</v>
      </c>
      <c r="BQ173" s="442">
        <f t="shared" si="82"/>
        <v>1.04</v>
      </c>
      <c r="BR173" s="438">
        <f>+INDEX('For AA'!AE:AE,MATCH(A173,'For AA'!A:A,0))</f>
        <v>8.44</v>
      </c>
      <c r="BS173" s="70">
        <v>4</v>
      </c>
      <c r="BT173" s="438">
        <f>+ROUND(INDEX('For AA'!AF:AF,MATCH(A173,'For AA'!A:A,0))/BS173,$BP$2)</f>
        <v>0.56000000000000005</v>
      </c>
      <c r="BU173" s="442">
        <f>+ROUND(INDEX('For AA'!AG:AG,MATCH(A173,'For AA'!A:A,0))/BS173,$BP$2)</f>
        <v>1.04</v>
      </c>
      <c r="BV173" s="438">
        <f>++INDEX('For AA'!AE:AE,MATCH(A173,'For AA'!A:A,0))</f>
        <v>8.44</v>
      </c>
      <c r="BW173" s="70">
        <v>4</v>
      </c>
      <c r="BX173" s="438">
        <f>++ROUND(INDEX('For AA'!AF:AF,MATCH(A173,'For AA'!A:A,0))/BS173,$BP$2)</f>
        <v>0.56000000000000005</v>
      </c>
      <c r="BY173" s="442">
        <f>++ROUND(INDEX('For AA'!AG:AG,MATCH(A173,'For AA'!A:A,0))/BS173,$BP$2)</f>
        <v>1.04</v>
      </c>
      <c r="BZ173" s="93">
        <f>++INDEX(FY2018_ALL_Targets!DY:DY,MATCH('Final Comp Values'!C173,FY2018_ALL_Targets!B:B,0))</f>
        <v>0</v>
      </c>
      <c r="CA173" s="93">
        <f>+INDEX(FY2018_ALL_Targets!DV:DV,MATCH('Final Comp Values'!C173,FY2018_ALL_Targets!B:B,0))</f>
        <v>0</v>
      </c>
      <c r="CB173" s="93">
        <f>++INDEX(FY2018_ALL_Targets!DW:DW,MATCH('Final Comp Values'!C173,FY2018_ALL_Targets!B:B,0))</f>
        <v>0</v>
      </c>
      <c r="CC173" s="533">
        <f>++INDEX(FY2018_ALL_Targets!DX:DX,MATCH('Final Comp Values'!$C173,FY2018_ALL_Targets!$B:$B,0))</f>
        <v>0</v>
      </c>
      <c r="CD173" s="437">
        <f t="shared" si="102"/>
        <v>0</v>
      </c>
      <c r="CE173" s="437">
        <f t="shared" si="103"/>
        <v>0</v>
      </c>
      <c r="CF173" s="438">
        <f t="shared" si="104"/>
        <v>0</v>
      </c>
      <c r="CG173" s="537">
        <f t="shared" si="105"/>
        <v>0</v>
      </c>
      <c r="CH173" s="437">
        <f t="shared" si="106"/>
        <v>14.790000000000001</v>
      </c>
      <c r="CI173" s="438">
        <f t="shared" si="83"/>
        <v>1027439.9713803781</v>
      </c>
      <c r="CJ173" s="540">
        <f t="shared" si="107"/>
        <v>3.0692248757721542E-3</v>
      </c>
      <c r="CK173" s="437">
        <f t="shared" si="84"/>
        <v>112405.44</v>
      </c>
      <c r="CL173" s="543">
        <f t="shared" si="85"/>
        <v>1.62</v>
      </c>
      <c r="CM173" s="466">
        <f t="shared" si="111"/>
        <v>-1.9999999999999574E-2</v>
      </c>
      <c r="CN173" s="465">
        <f t="shared" si="87"/>
        <v>1027231.81</v>
      </c>
      <c r="CO173" s="466">
        <f t="shared" si="108"/>
        <v>1139845.4113803781</v>
      </c>
      <c r="CP173" s="466">
        <f t="shared" si="88"/>
        <v>1.6199999999999992</v>
      </c>
      <c r="CQ173" s="469">
        <f t="shared" si="89"/>
        <v>112516.26316430015</v>
      </c>
      <c r="CR173" s="469">
        <f t="shared" si="109"/>
        <v>112613.60138037801</v>
      </c>
      <c r="CS173" s="467">
        <f t="shared" si="110"/>
        <v>-97.338216077856487</v>
      </c>
      <c r="CT173" s="468">
        <f t="shared" si="90"/>
        <v>0</v>
      </c>
    </row>
    <row r="174" spans="1:98"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+INDEX('For AA'!AD:AD,MATCH(A174,'For AA'!A:A,0))</f>
        <v>34512.117198119064</v>
      </c>
      <c r="AN174" s="434">
        <f t="shared" si="91"/>
        <v>602653.7634408602</v>
      </c>
      <c r="AO174" s="435">
        <f t="shared" si="92"/>
        <v>160075.89247311826</v>
      </c>
      <c r="AP174" s="436">
        <f t="shared" si="93"/>
        <v>297283.79569892475</v>
      </c>
      <c r="AQ174" s="437">
        <f t="shared" si="76"/>
        <v>8.68</v>
      </c>
      <c r="AR174" s="438">
        <f t="shared" si="77"/>
        <v>2.2999999999999998</v>
      </c>
      <c r="AS174" s="438">
        <f t="shared" si="78"/>
        <v>4.28</v>
      </c>
      <c r="AT174" s="443">
        <f t="shared" si="94"/>
        <v>15.260000000000002</v>
      </c>
      <c r="AU174" s="437">
        <f t="shared" si="95"/>
        <v>8.07</v>
      </c>
      <c r="AV174" s="438">
        <f t="shared" si="96"/>
        <v>2.14</v>
      </c>
      <c r="AW174" s="438">
        <f t="shared" si="97"/>
        <v>3.98</v>
      </c>
      <c r="AX174" s="444">
        <f t="shared" si="98"/>
        <v>14.190000000000001</v>
      </c>
      <c r="AY174" s="441">
        <f t="shared" si="99"/>
        <v>8.07</v>
      </c>
      <c r="AZ174" s="70">
        <f t="shared" si="100"/>
        <v>4</v>
      </c>
      <c r="BA174" s="438">
        <f t="shared" si="79"/>
        <v>0.54</v>
      </c>
      <c r="BB174" s="442">
        <f t="shared" si="80"/>
        <v>1</v>
      </c>
      <c r="BC174" s="563">
        <v>1</v>
      </c>
      <c r="BD174" s="563">
        <v>2</v>
      </c>
      <c r="BE174" s="570">
        <v>0</v>
      </c>
      <c r="BF174" s="571">
        <v>0.54</v>
      </c>
      <c r="BG174" s="572">
        <v>2</v>
      </c>
      <c r="BH174" s="573">
        <v>176450.13707276268</v>
      </c>
      <c r="BI174" s="571">
        <v>11.690000000000001</v>
      </c>
      <c r="BJ174" s="572">
        <v>812087.4418821244</v>
      </c>
      <c r="BK174" s="574">
        <v>2.4242475470368538E-3</v>
      </c>
      <c r="BL174" s="571">
        <v>86661</v>
      </c>
      <c r="BM174" s="594">
        <v>1.25</v>
      </c>
      <c r="BN174" s="441">
        <f t="shared" si="101"/>
        <v>8.07</v>
      </c>
      <c r="BO174" s="70">
        <v>4</v>
      </c>
      <c r="BP174" s="438">
        <f t="shared" si="81"/>
        <v>0.54</v>
      </c>
      <c r="BQ174" s="442">
        <f t="shared" si="82"/>
        <v>1</v>
      </c>
      <c r="BR174" s="438">
        <f>+INDEX('For AA'!AE:AE,MATCH(A174,'For AA'!A:A,0))</f>
        <v>8.1</v>
      </c>
      <c r="BS174" s="70">
        <v>4</v>
      </c>
      <c r="BT174" s="438">
        <f>+ROUND(INDEX('For AA'!AF:AF,MATCH(A174,'For AA'!A:A,0))/BS174,$BP$2)</f>
        <v>0.54</v>
      </c>
      <c r="BU174" s="442">
        <f>+ROUND(INDEX('For AA'!AG:AG,MATCH(A174,'For AA'!A:A,0))/BS174,$BP$2)</f>
        <v>1</v>
      </c>
      <c r="BV174" s="438">
        <f>++INDEX('For AA'!AE:AE,MATCH(A174,'For AA'!A:A,0))</f>
        <v>8.1</v>
      </c>
      <c r="BW174" s="70">
        <v>4</v>
      </c>
      <c r="BX174" s="438">
        <f>++ROUND(INDEX('For AA'!AF:AF,MATCH(A174,'For AA'!A:A,0))/BS174,$BP$2)</f>
        <v>0.54</v>
      </c>
      <c r="BY174" s="442">
        <f>++ROUND(INDEX('For AA'!AG:AG,MATCH(A174,'For AA'!A:A,0))/BS174,$BP$2)</f>
        <v>1</v>
      </c>
      <c r="BZ174" s="93">
        <f>++INDEX(FY2018_ALL_Targets!DY:DY,MATCH('Final Comp Values'!C174,FY2018_ALL_Targets!B:B,0))</f>
        <v>0</v>
      </c>
      <c r="CA174" s="93">
        <f>+INDEX(FY2018_ALL_Targets!DV:DV,MATCH('Final Comp Values'!C174,FY2018_ALL_Targets!B:B,0))</f>
        <v>1</v>
      </c>
      <c r="CB174" s="93">
        <f>++INDEX(FY2018_ALL_Targets!DW:DW,MATCH('Final Comp Values'!C174,FY2018_ALL_Targets!B:B,0))</f>
        <v>1</v>
      </c>
      <c r="CC174" s="533">
        <f>++INDEX(FY2018_ALL_Targets!DX:DX,MATCH('Final Comp Values'!$C174,FY2018_ALL_Targets!$B:$B,0))</f>
        <v>0</v>
      </c>
      <c r="CD174" s="437">
        <f t="shared" si="102"/>
        <v>0</v>
      </c>
      <c r="CE174" s="437">
        <f t="shared" si="103"/>
        <v>0.54</v>
      </c>
      <c r="CF174" s="438">
        <f t="shared" si="104"/>
        <v>1</v>
      </c>
      <c r="CG174" s="537">
        <f t="shared" si="105"/>
        <v>106981.57917010022</v>
      </c>
      <c r="CH174" s="437">
        <f t="shared" si="106"/>
        <v>12.65</v>
      </c>
      <c r="CI174" s="438">
        <f t="shared" si="83"/>
        <v>878777.25746868039</v>
      </c>
      <c r="CJ174" s="540">
        <f t="shared" si="107"/>
        <v>2.6251314860390633E-3</v>
      </c>
      <c r="CK174" s="437">
        <f t="shared" si="84"/>
        <v>96141.23</v>
      </c>
      <c r="CL174" s="543">
        <f t="shared" si="85"/>
        <v>1.38</v>
      </c>
      <c r="CM174" s="466">
        <f t="shared" si="111"/>
        <v>-3.9999999999999147E-2</v>
      </c>
      <c r="CN174" s="465">
        <f t="shared" si="87"/>
        <v>985812.51</v>
      </c>
      <c r="CO174" s="466">
        <f t="shared" si="108"/>
        <v>974918.48746868037</v>
      </c>
      <c r="CP174" s="466">
        <f t="shared" si="88"/>
        <v>-0.16000000000000014</v>
      </c>
      <c r="CQ174" s="469">
        <f t="shared" si="89"/>
        <v>-11115.574460887958</v>
      </c>
      <c r="CR174" s="469">
        <f t="shared" si="109"/>
        <v>-10894.022531319642</v>
      </c>
      <c r="CS174" s="467">
        <f t="shared" si="110"/>
        <v>-221.55192956831524</v>
      </c>
      <c r="CT174" s="468">
        <f t="shared" si="90"/>
        <v>0.10852122293528231</v>
      </c>
    </row>
    <row r="175" spans="1:98"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+INDEX('For AA'!AD:AD,MATCH(A175,'For AA'!A:A,0))</f>
        <v>34512.117198119064</v>
      </c>
      <c r="AN175" s="434">
        <f t="shared" si="91"/>
        <v>458006.45161290327</v>
      </c>
      <c r="AO175" s="435">
        <f t="shared" si="92"/>
        <v>121654.89247311829</v>
      </c>
      <c r="AP175" s="436">
        <f t="shared" si="93"/>
        <v>225930.51612903227</v>
      </c>
      <c r="AQ175" s="437">
        <f t="shared" si="76"/>
        <v>6.59</v>
      </c>
      <c r="AR175" s="438">
        <f t="shared" si="77"/>
        <v>1.75</v>
      </c>
      <c r="AS175" s="438">
        <f t="shared" si="78"/>
        <v>3.25</v>
      </c>
      <c r="AT175" s="443">
        <f t="shared" si="94"/>
        <v>11.59</v>
      </c>
      <c r="AU175" s="437">
        <f t="shared" si="95"/>
        <v>6.13</v>
      </c>
      <c r="AV175" s="438">
        <f t="shared" si="96"/>
        <v>1.63</v>
      </c>
      <c r="AW175" s="438">
        <f t="shared" si="97"/>
        <v>3.02</v>
      </c>
      <c r="AX175" s="444">
        <f t="shared" si="98"/>
        <v>10.78</v>
      </c>
      <c r="AY175" s="441">
        <f t="shared" si="99"/>
        <v>6.13</v>
      </c>
      <c r="AZ175" s="70">
        <f t="shared" si="100"/>
        <v>4</v>
      </c>
      <c r="BA175" s="438">
        <f t="shared" si="79"/>
        <v>0.41</v>
      </c>
      <c r="BB175" s="442">
        <f t="shared" si="80"/>
        <v>0.76</v>
      </c>
      <c r="BC175" s="563">
        <v>3</v>
      </c>
      <c r="BD175" s="563">
        <v>3</v>
      </c>
      <c r="BE175" s="570">
        <v>0</v>
      </c>
      <c r="BF175" s="571">
        <v>1.23</v>
      </c>
      <c r="BG175" s="572">
        <v>2.2800000000000002</v>
      </c>
      <c r="BH175" s="573">
        <v>243834.6382383453</v>
      </c>
      <c r="BI175" s="571">
        <v>7.3</v>
      </c>
      <c r="BJ175" s="572">
        <v>507120.47268943605</v>
      </c>
      <c r="BK175" s="574">
        <v>1.5138586050786169E-3</v>
      </c>
      <c r="BL175" s="571">
        <v>54116.79</v>
      </c>
      <c r="BM175" s="594">
        <v>0.78</v>
      </c>
      <c r="BN175" s="441">
        <f t="shared" si="101"/>
        <v>6.13</v>
      </c>
      <c r="BO175" s="70">
        <v>4</v>
      </c>
      <c r="BP175" s="438">
        <f t="shared" si="81"/>
        <v>0.41</v>
      </c>
      <c r="BQ175" s="442">
        <f t="shared" si="82"/>
        <v>0.76</v>
      </c>
      <c r="BR175" s="438">
        <f>+INDEX('For AA'!AE:AE,MATCH(A175,'For AA'!A:A,0))</f>
        <v>6.16</v>
      </c>
      <c r="BS175" s="70">
        <v>4</v>
      </c>
      <c r="BT175" s="438">
        <f>+ROUND(INDEX('For AA'!AF:AF,MATCH(A175,'For AA'!A:A,0))/BS175,$BP$2)</f>
        <v>0.41</v>
      </c>
      <c r="BU175" s="442">
        <f>+ROUND(INDEX('For AA'!AG:AG,MATCH(A175,'For AA'!A:A,0))/BS175,$BP$2)</f>
        <v>0.76</v>
      </c>
      <c r="BV175" s="438">
        <f>++INDEX('For AA'!AE:AE,MATCH(A175,'For AA'!A:A,0))</f>
        <v>6.16</v>
      </c>
      <c r="BW175" s="70">
        <v>4</v>
      </c>
      <c r="BX175" s="438">
        <f>++ROUND(INDEX('For AA'!AF:AF,MATCH(A175,'For AA'!A:A,0))/BS175,$BP$2)</f>
        <v>0.41</v>
      </c>
      <c r="BY175" s="442">
        <f>++ROUND(INDEX('For AA'!AG:AG,MATCH(A175,'For AA'!A:A,0))/BS175,$BP$2)</f>
        <v>0.76</v>
      </c>
      <c r="BZ175" s="93">
        <f>++INDEX(FY2018_ALL_Targets!DY:DY,MATCH('Final Comp Values'!C175,FY2018_ALL_Targets!B:B,0))</f>
        <v>0</v>
      </c>
      <c r="CA175" s="93">
        <f>+INDEX(FY2018_ALL_Targets!DV:DV,MATCH('Final Comp Values'!C175,FY2018_ALL_Targets!B:B,0))</f>
        <v>1</v>
      </c>
      <c r="CB175" s="93">
        <f>++INDEX(FY2018_ALL_Targets!DW:DW,MATCH('Final Comp Values'!C175,FY2018_ALL_Targets!B:B,0))</f>
        <v>1</v>
      </c>
      <c r="CC175" s="533">
        <f>++INDEX(FY2018_ALL_Targets!DX:DX,MATCH('Final Comp Values'!$C175,FY2018_ALL_Targets!$B:$B,0))</f>
        <v>0</v>
      </c>
      <c r="CD175" s="437">
        <f t="shared" si="102"/>
        <v>0</v>
      </c>
      <c r="CE175" s="437">
        <f t="shared" si="103"/>
        <v>0.41</v>
      </c>
      <c r="CF175" s="438">
        <f t="shared" si="104"/>
        <v>0.76</v>
      </c>
      <c r="CG175" s="537">
        <f t="shared" si="105"/>
        <v>81278.212746115096</v>
      </c>
      <c r="CH175" s="437">
        <f t="shared" si="106"/>
        <v>9.61</v>
      </c>
      <c r="CI175" s="438">
        <f t="shared" si="83"/>
        <v>667592.8414445864</v>
      </c>
      <c r="CJ175" s="540">
        <f t="shared" si="107"/>
        <v>1.9942698482873834E-3</v>
      </c>
      <c r="CK175" s="437">
        <f t="shared" si="84"/>
        <v>73036.94</v>
      </c>
      <c r="CL175" s="543">
        <f t="shared" si="85"/>
        <v>1.05</v>
      </c>
      <c r="CM175" s="466">
        <f t="shared" si="111"/>
        <v>-3.0000000000000249E-2</v>
      </c>
      <c r="CN175" s="465">
        <f t="shared" si="87"/>
        <v>749200.43</v>
      </c>
      <c r="CO175" s="466">
        <f t="shared" si="108"/>
        <v>740629.78144458635</v>
      </c>
      <c r="CP175" s="466">
        <f t="shared" si="88"/>
        <v>-0.11999999999999922</v>
      </c>
      <c r="CQ175" s="469">
        <f t="shared" si="89"/>
        <v>-8339.8934693877018</v>
      </c>
      <c r="CR175" s="469">
        <f t="shared" si="109"/>
        <v>-8570.6485554137034</v>
      </c>
      <c r="CS175" s="467">
        <f t="shared" si="110"/>
        <v>230.75508602600166</v>
      </c>
      <c r="CT175" s="468">
        <f t="shared" si="90"/>
        <v>0.10848660717682061</v>
      </c>
    </row>
    <row r="176" spans="1:98"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+INDEX('For AA'!AD:AD,MATCH(A176,'For AA'!A:A,0))</f>
        <v>38894.179775798271</v>
      </c>
      <c r="AN176" s="434">
        <f t="shared" si="91"/>
        <v>532032.25806451612</v>
      </c>
      <c r="AO176" s="435">
        <f t="shared" si="92"/>
        <v>141317.48387096776</v>
      </c>
      <c r="AP176" s="436">
        <f t="shared" si="93"/>
        <v>262446.7526881721</v>
      </c>
      <c r="AQ176" s="437">
        <f t="shared" si="76"/>
        <v>6.79</v>
      </c>
      <c r="AR176" s="438">
        <f t="shared" si="77"/>
        <v>1.8</v>
      </c>
      <c r="AS176" s="438">
        <f t="shared" si="78"/>
        <v>3.35</v>
      </c>
      <c r="AT176" s="443">
        <f t="shared" si="94"/>
        <v>11.94</v>
      </c>
      <c r="AU176" s="437">
        <f t="shared" si="95"/>
        <v>6.32</v>
      </c>
      <c r="AV176" s="438">
        <f t="shared" si="96"/>
        <v>1.68</v>
      </c>
      <c r="AW176" s="438">
        <f t="shared" si="97"/>
        <v>3.12</v>
      </c>
      <c r="AX176" s="444">
        <f t="shared" si="98"/>
        <v>11.120000000000001</v>
      </c>
      <c r="AY176" s="441">
        <f t="shared" si="99"/>
        <v>6.32</v>
      </c>
      <c r="AZ176" s="70">
        <f t="shared" si="100"/>
        <v>4</v>
      </c>
      <c r="BA176" s="438">
        <f t="shared" si="79"/>
        <v>0.42</v>
      </c>
      <c r="BB176" s="442">
        <f t="shared" si="80"/>
        <v>0.78</v>
      </c>
      <c r="BC176" s="563">
        <v>2</v>
      </c>
      <c r="BD176" s="563">
        <v>2</v>
      </c>
      <c r="BE176" s="570">
        <v>0</v>
      </c>
      <c r="BF176" s="571">
        <v>0.84</v>
      </c>
      <c r="BG176" s="572">
        <v>1.56</v>
      </c>
      <c r="BH176" s="573">
        <v>188040.51263346174</v>
      </c>
      <c r="BI176" s="571">
        <v>8.7200000000000006</v>
      </c>
      <c r="BJ176" s="572">
        <v>683213.86256824434</v>
      </c>
      <c r="BK176" s="574">
        <v>2.0395334849582021E-3</v>
      </c>
      <c r="BL176" s="571">
        <v>72908.399999999994</v>
      </c>
      <c r="BM176" s="594">
        <v>0.93</v>
      </c>
      <c r="BN176" s="441">
        <f t="shared" si="101"/>
        <v>6.32</v>
      </c>
      <c r="BO176" s="70">
        <v>4</v>
      </c>
      <c r="BP176" s="438">
        <f t="shared" si="81"/>
        <v>0.42</v>
      </c>
      <c r="BQ176" s="442">
        <f t="shared" si="82"/>
        <v>0.78</v>
      </c>
      <c r="BR176" s="438">
        <f>+INDEX('For AA'!AE:AE,MATCH(A176,'For AA'!A:A,0))</f>
        <v>6.35</v>
      </c>
      <c r="BS176" s="70">
        <v>4</v>
      </c>
      <c r="BT176" s="438">
        <f>+ROUND(INDEX('For AA'!AF:AF,MATCH(A176,'For AA'!A:A,0))/BS176,$BP$2)</f>
        <v>0.42</v>
      </c>
      <c r="BU176" s="442">
        <f>+ROUND(INDEX('For AA'!AG:AG,MATCH(A176,'For AA'!A:A,0))/BS176,$BP$2)</f>
        <v>0.79</v>
      </c>
      <c r="BV176" s="438">
        <f>++INDEX('For AA'!AE:AE,MATCH(A176,'For AA'!A:A,0))</f>
        <v>6.35</v>
      </c>
      <c r="BW176" s="70">
        <v>4</v>
      </c>
      <c r="BX176" s="438">
        <f>++ROUND(INDEX('For AA'!AF:AF,MATCH(A176,'For AA'!A:A,0))/BS176,$BP$2)</f>
        <v>0.42</v>
      </c>
      <c r="BY176" s="442">
        <f>++ROUND(INDEX('For AA'!AG:AG,MATCH(A176,'For AA'!A:A,0))/BS176,$BP$2)</f>
        <v>0.79</v>
      </c>
      <c r="BZ176" s="93">
        <f>++INDEX(FY2018_ALL_Targets!DY:DY,MATCH('Final Comp Values'!C176,FY2018_ALL_Targets!B:B,0))</f>
        <v>0</v>
      </c>
      <c r="CA176" s="93">
        <f>+INDEX(FY2018_ALL_Targets!DV:DV,MATCH('Final Comp Values'!C176,FY2018_ALL_Targets!B:B,0))</f>
        <v>2</v>
      </c>
      <c r="CB176" s="93">
        <f>++INDEX(FY2018_ALL_Targets!DW:DW,MATCH('Final Comp Values'!C176,FY2018_ALL_Targets!B:B,0))</f>
        <v>2</v>
      </c>
      <c r="CC176" s="533">
        <f>++INDEX(FY2018_ALL_Targets!DX:DX,MATCH('Final Comp Values'!$C176,FY2018_ALL_Targets!$B:$B,0))</f>
        <v>0</v>
      </c>
      <c r="CD176" s="437">
        <f t="shared" si="102"/>
        <v>0</v>
      </c>
      <c r="CE176" s="437">
        <f t="shared" si="103"/>
        <v>0.84</v>
      </c>
      <c r="CF176" s="438">
        <f t="shared" si="104"/>
        <v>1.56</v>
      </c>
      <c r="CG176" s="537">
        <f t="shared" si="105"/>
        <v>188040.51263346174</v>
      </c>
      <c r="CH176" s="437">
        <f t="shared" si="106"/>
        <v>8.7200000000000006</v>
      </c>
      <c r="CI176" s="438">
        <f t="shared" si="83"/>
        <v>683213.86256824434</v>
      </c>
      <c r="CJ176" s="540">
        <f t="shared" si="107"/>
        <v>2.0409338169407338E-3</v>
      </c>
      <c r="CK176" s="437">
        <f t="shared" si="84"/>
        <v>74745.929999999993</v>
      </c>
      <c r="CL176" s="543">
        <f t="shared" si="85"/>
        <v>0.95</v>
      </c>
      <c r="CM176" s="466">
        <f t="shared" si="111"/>
        <v>0</v>
      </c>
      <c r="CN176" s="465">
        <f t="shared" si="87"/>
        <v>870290.74</v>
      </c>
      <c r="CO176" s="466">
        <f t="shared" si="108"/>
        <v>757959.79256824427</v>
      </c>
      <c r="CP176" s="466">
        <f t="shared" si="88"/>
        <v>-1.4500000000000011</v>
      </c>
      <c r="CQ176" s="469">
        <f t="shared" si="89"/>
        <v>-113482.15584532381</v>
      </c>
      <c r="CR176" s="469">
        <f t="shared" si="109"/>
        <v>-112330.94743175572</v>
      </c>
      <c r="CS176" s="467">
        <f t="shared" si="110"/>
        <v>-1151.2084135680925</v>
      </c>
      <c r="CT176" s="468">
        <f t="shared" si="90"/>
        <v>0.21606631438300922</v>
      </c>
    </row>
    <row r="177" spans="1:98"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+INDEX('For AA'!AD:AD,MATCH(A177,'For AA'!A:A,0))</f>
        <v>34512.117198119064</v>
      </c>
      <c r="AN177" s="434">
        <f t="shared" si="91"/>
        <v>680554.83870967745</v>
      </c>
      <c r="AO177" s="435">
        <f t="shared" si="92"/>
        <v>180767.86021505375</v>
      </c>
      <c r="AP177" s="436">
        <f t="shared" si="93"/>
        <v>335711.74193548388</v>
      </c>
      <c r="AQ177" s="437">
        <f t="shared" si="76"/>
        <v>9.8000000000000007</v>
      </c>
      <c r="AR177" s="438">
        <f t="shared" si="77"/>
        <v>2.6</v>
      </c>
      <c r="AS177" s="438">
        <f t="shared" si="78"/>
        <v>4.83</v>
      </c>
      <c r="AT177" s="443">
        <f t="shared" si="94"/>
        <v>17.23</v>
      </c>
      <c r="AU177" s="437">
        <f t="shared" si="95"/>
        <v>9.11</v>
      </c>
      <c r="AV177" s="438">
        <f t="shared" si="96"/>
        <v>2.42</v>
      </c>
      <c r="AW177" s="438">
        <f t="shared" si="97"/>
        <v>4.49</v>
      </c>
      <c r="AX177" s="444">
        <f t="shared" si="98"/>
        <v>16.02</v>
      </c>
      <c r="AY177" s="441">
        <f t="shared" si="99"/>
        <v>9.11</v>
      </c>
      <c r="AZ177" s="70">
        <f t="shared" si="100"/>
        <v>4</v>
      </c>
      <c r="BA177" s="438">
        <f t="shared" si="79"/>
        <v>0.61</v>
      </c>
      <c r="BB177" s="442">
        <f t="shared" si="80"/>
        <v>1.1200000000000001</v>
      </c>
      <c r="BC177" s="563">
        <v>1</v>
      </c>
      <c r="BD177" s="563">
        <v>1</v>
      </c>
      <c r="BE177" s="570">
        <v>0</v>
      </c>
      <c r="BF177" s="571">
        <v>0.61</v>
      </c>
      <c r="BG177" s="572">
        <v>1.1200000000000001</v>
      </c>
      <c r="BH177" s="573">
        <v>120180.60517160609</v>
      </c>
      <c r="BI177" s="571">
        <v>14.3</v>
      </c>
      <c r="BJ177" s="572">
        <v>993400.37800807343</v>
      </c>
      <c r="BK177" s="574">
        <v>2.9655038428252358E-3</v>
      </c>
      <c r="BL177" s="571">
        <v>106009.61</v>
      </c>
      <c r="BM177" s="594">
        <v>1.53</v>
      </c>
      <c r="BN177" s="441">
        <f t="shared" si="101"/>
        <v>9.11</v>
      </c>
      <c r="BO177" s="70">
        <v>4</v>
      </c>
      <c r="BP177" s="438">
        <f t="shared" si="81"/>
        <v>0.61</v>
      </c>
      <c r="BQ177" s="442">
        <f t="shared" si="82"/>
        <v>1.1200000000000001</v>
      </c>
      <c r="BR177" s="438">
        <f>+INDEX('For AA'!AE:AE,MATCH(A177,'For AA'!A:A,0))</f>
        <v>9.15</v>
      </c>
      <c r="BS177" s="70">
        <v>4</v>
      </c>
      <c r="BT177" s="438">
        <f>+ROUND(INDEX('For AA'!AF:AF,MATCH(A177,'For AA'!A:A,0))/BS177,$BP$2)</f>
        <v>0.61</v>
      </c>
      <c r="BU177" s="442">
        <f>+ROUND(INDEX('For AA'!AG:AG,MATCH(A177,'For AA'!A:A,0))/BS177,$BP$2)</f>
        <v>1.1299999999999999</v>
      </c>
      <c r="BV177" s="438">
        <f>++INDEX('For AA'!AE:AE,MATCH(A177,'For AA'!A:A,0))</f>
        <v>9.15</v>
      </c>
      <c r="BW177" s="70">
        <v>4</v>
      </c>
      <c r="BX177" s="438">
        <f>++ROUND(INDEX('For AA'!AF:AF,MATCH(A177,'For AA'!A:A,0))/BS177,$BP$2)</f>
        <v>0.61</v>
      </c>
      <c r="BY177" s="442">
        <f>++ROUND(INDEX('For AA'!AG:AG,MATCH(A177,'For AA'!A:A,0))/BS177,$BP$2)</f>
        <v>1.1299999999999999</v>
      </c>
      <c r="BZ177" s="93">
        <f>++INDEX(FY2018_ALL_Targets!DY:DY,MATCH('Final Comp Values'!C177,FY2018_ALL_Targets!B:B,0))</f>
        <v>0</v>
      </c>
      <c r="CA177" s="93">
        <f>+INDEX(FY2018_ALL_Targets!DV:DV,MATCH('Final Comp Values'!C177,FY2018_ALL_Targets!B:B,0))</f>
        <v>1</v>
      </c>
      <c r="CB177" s="93">
        <f>++INDEX(FY2018_ALL_Targets!DW:DW,MATCH('Final Comp Values'!C177,FY2018_ALL_Targets!B:B,0))</f>
        <v>1</v>
      </c>
      <c r="CC177" s="533">
        <f>++INDEX(FY2018_ALL_Targets!DX:DX,MATCH('Final Comp Values'!$C177,FY2018_ALL_Targets!$B:$B,0))</f>
        <v>0</v>
      </c>
      <c r="CD177" s="437">
        <f t="shared" si="102"/>
        <v>0</v>
      </c>
      <c r="CE177" s="437">
        <f t="shared" si="103"/>
        <v>0.61</v>
      </c>
      <c r="CF177" s="438">
        <f t="shared" si="104"/>
        <v>1.1200000000000001</v>
      </c>
      <c r="CG177" s="537">
        <f t="shared" si="105"/>
        <v>120180.60517160609</v>
      </c>
      <c r="CH177" s="437">
        <f t="shared" si="106"/>
        <v>14.29</v>
      </c>
      <c r="CI177" s="438">
        <f t="shared" si="83"/>
        <v>992705.69242904673</v>
      </c>
      <c r="CJ177" s="540">
        <f t="shared" si="107"/>
        <v>2.9654647379840481E-3</v>
      </c>
      <c r="CK177" s="437">
        <f t="shared" si="84"/>
        <v>108605.39</v>
      </c>
      <c r="CL177" s="543">
        <f t="shared" si="85"/>
        <v>1.56</v>
      </c>
      <c r="CM177" s="466">
        <f t="shared" si="111"/>
        <v>-1.0000000000000675E-2</v>
      </c>
      <c r="CN177" s="465">
        <f t="shared" si="87"/>
        <v>1113242.03</v>
      </c>
      <c r="CO177" s="466">
        <f t="shared" si="108"/>
        <v>1101311.0824290467</v>
      </c>
      <c r="CP177" s="466">
        <f t="shared" si="88"/>
        <v>-0.16999999999999993</v>
      </c>
      <c r="CQ177" s="469">
        <f t="shared" si="89"/>
        <v>-11813.429781523093</v>
      </c>
      <c r="CR177" s="469">
        <f t="shared" si="109"/>
        <v>-11930.947570953285</v>
      </c>
      <c r="CS177" s="467">
        <f t="shared" si="110"/>
        <v>117.51778943019235</v>
      </c>
      <c r="CT177" s="468">
        <f t="shared" si="90"/>
        <v>0.10795550467278539</v>
      </c>
    </row>
    <row r="178" spans="1:98"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+INDEX('For AA'!AD:AD,MATCH(A178,'For AA'!A:A,0))</f>
        <v>38894.179775798271</v>
      </c>
      <c r="AN178" s="434">
        <f t="shared" si="91"/>
        <v>352556.98924731184</v>
      </c>
      <c r="AO178" s="435">
        <f t="shared" si="92"/>
        <v>93645.956989247323</v>
      </c>
      <c r="AP178" s="436">
        <f t="shared" si="93"/>
        <v>173913.92473118281</v>
      </c>
      <c r="AQ178" s="437">
        <f t="shared" si="76"/>
        <v>4.5</v>
      </c>
      <c r="AR178" s="438">
        <f t="shared" si="77"/>
        <v>1.2</v>
      </c>
      <c r="AS178" s="438">
        <f t="shared" si="78"/>
        <v>2.2200000000000002</v>
      </c>
      <c r="AT178" s="443">
        <f t="shared" si="94"/>
        <v>7.92</v>
      </c>
      <c r="AU178" s="437">
        <f t="shared" si="95"/>
        <v>4.18</v>
      </c>
      <c r="AV178" s="438">
        <f t="shared" si="96"/>
        <v>1.1100000000000001</v>
      </c>
      <c r="AW178" s="438">
        <f t="shared" si="97"/>
        <v>2.06</v>
      </c>
      <c r="AX178" s="444">
        <f t="shared" si="98"/>
        <v>7.35</v>
      </c>
      <c r="AY178" s="441">
        <f t="shared" si="99"/>
        <v>4.18</v>
      </c>
      <c r="AZ178" s="70">
        <f t="shared" si="100"/>
        <v>4</v>
      </c>
      <c r="BA178" s="438">
        <f t="shared" si="79"/>
        <v>0.28000000000000003</v>
      </c>
      <c r="BB178" s="442">
        <f t="shared" si="80"/>
        <v>0.52</v>
      </c>
      <c r="BC178" s="563">
        <v>0</v>
      </c>
      <c r="BD178" s="563">
        <v>0</v>
      </c>
      <c r="BE178" s="570">
        <v>0</v>
      </c>
      <c r="BF178" s="571">
        <v>0</v>
      </c>
      <c r="BG178" s="572">
        <v>0</v>
      </c>
      <c r="BH178" s="573">
        <v>0</v>
      </c>
      <c r="BI178" s="571">
        <v>7.38</v>
      </c>
      <c r="BJ178" s="572">
        <v>578224.57634789485</v>
      </c>
      <c r="BK178" s="574">
        <v>1.7261189356641664E-3</v>
      </c>
      <c r="BL178" s="571">
        <v>61704.59</v>
      </c>
      <c r="BM178" s="594">
        <v>0.79</v>
      </c>
      <c r="BN178" s="441">
        <f t="shared" si="101"/>
        <v>4.18</v>
      </c>
      <c r="BO178" s="70">
        <v>4</v>
      </c>
      <c r="BP178" s="438">
        <f t="shared" si="81"/>
        <v>0.28000000000000003</v>
      </c>
      <c r="BQ178" s="442">
        <f t="shared" si="82"/>
        <v>0.52</v>
      </c>
      <c r="BR178" s="438">
        <f>+INDEX('For AA'!AE:AE,MATCH(A178,'For AA'!A:A,0))</f>
        <v>4.21</v>
      </c>
      <c r="BS178" s="70">
        <v>4</v>
      </c>
      <c r="BT178" s="438">
        <f>+ROUND(INDEX('For AA'!AF:AF,MATCH(A178,'For AA'!A:A,0))/BS178,$BP$2)</f>
        <v>0.28000000000000003</v>
      </c>
      <c r="BU178" s="442">
        <f>+ROUND(INDEX('For AA'!AG:AG,MATCH(A178,'For AA'!A:A,0))/BS178,$BP$2)</f>
        <v>0.52</v>
      </c>
      <c r="BV178" s="438">
        <f>++INDEX('For AA'!AE:AE,MATCH(A178,'For AA'!A:A,0))</f>
        <v>4.21</v>
      </c>
      <c r="BW178" s="70">
        <v>4</v>
      </c>
      <c r="BX178" s="438">
        <f>++ROUND(INDEX('For AA'!AF:AF,MATCH(A178,'For AA'!A:A,0))/BS178,$BP$2)</f>
        <v>0.28000000000000003</v>
      </c>
      <c r="BY178" s="442">
        <f>++ROUND(INDEX('For AA'!AG:AG,MATCH(A178,'For AA'!A:A,0))/BS178,$BP$2)</f>
        <v>0.52</v>
      </c>
      <c r="BZ178" s="93">
        <f>++INDEX(FY2018_ALL_Targets!DY:DY,MATCH('Final Comp Values'!C178,FY2018_ALL_Targets!B:B,0))</f>
        <v>0</v>
      </c>
      <c r="CA178" s="93">
        <f>+INDEX(FY2018_ALL_Targets!DV:DV,MATCH('Final Comp Values'!C178,FY2018_ALL_Targets!B:B,0))</f>
        <v>0</v>
      </c>
      <c r="CB178" s="93">
        <f>++INDEX(FY2018_ALL_Targets!DW:DW,MATCH('Final Comp Values'!C178,FY2018_ALL_Targets!B:B,0))</f>
        <v>0</v>
      </c>
      <c r="CC178" s="533">
        <f>++INDEX(FY2018_ALL_Targets!DX:DX,MATCH('Final Comp Values'!$C178,FY2018_ALL_Targets!$B:$B,0))</f>
        <v>0</v>
      </c>
      <c r="CD178" s="437">
        <f t="shared" si="102"/>
        <v>0</v>
      </c>
      <c r="CE178" s="437">
        <f t="shared" si="103"/>
        <v>0</v>
      </c>
      <c r="CF178" s="438">
        <f t="shared" si="104"/>
        <v>0</v>
      </c>
      <c r="CG178" s="537">
        <f t="shared" si="105"/>
        <v>0</v>
      </c>
      <c r="CH178" s="437">
        <f t="shared" si="106"/>
        <v>7.35</v>
      </c>
      <c r="CI178" s="438">
        <f t="shared" si="83"/>
        <v>575874.06993997656</v>
      </c>
      <c r="CJ178" s="540">
        <f t="shared" si="107"/>
        <v>1.7202825177195403E-3</v>
      </c>
      <c r="CK178" s="437">
        <f t="shared" si="84"/>
        <v>63002.59</v>
      </c>
      <c r="CL178" s="543">
        <f t="shared" si="85"/>
        <v>0.8</v>
      </c>
      <c r="CM178" s="466">
        <f t="shared" si="111"/>
        <v>-3.0000000000000249E-2</v>
      </c>
      <c r="CN178" s="465">
        <f t="shared" si="87"/>
        <v>576708.68999999994</v>
      </c>
      <c r="CO178" s="466">
        <f t="shared" si="108"/>
        <v>638876.65993997653</v>
      </c>
      <c r="CP178" s="466">
        <f t="shared" si="88"/>
        <v>0.80000000000000071</v>
      </c>
      <c r="CQ178" s="469">
        <f t="shared" si="89"/>
        <v>62771.013877551079</v>
      </c>
      <c r="CR178" s="469">
        <f t="shared" si="109"/>
        <v>62167.969939976581</v>
      </c>
      <c r="CS178" s="467">
        <f t="shared" si="110"/>
        <v>603.04393757449725</v>
      </c>
      <c r="CT178" s="468">
        <f t="shared" si="90"/>
        <v>0</v>
      </c>
    </row>
    <row r="179" spans="1:98"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+INDEX('For AA'!AD:AD,MATCH(A179,'For AA'!A:A,0))</f>
        <v>38894.179775798271</v>
      </c>
      <c r="AN179" s="434">
        <f t="shared" si="91"/>
        <v>222731.18279569893</v>
      </c>
      <c r="AO179" s="435">
        <f t="shared" si="92"/>
        <v>59161.655913978495</v>
      </c>
      <c r="AP179" s="436">
        <f t="shared" si="93"/>
        <v>109871.64516129033</v>
      </c>
      <c r="AQ179" s="437">
        <f t="shared" si="76"/>
        <v>2.84</v>
      </c>
      <c r="AR179" s="438">
        <f t="shared" si="77"/>
        <v>0.76</v>
      </c>
      <c r="AS179" s="438">
        <f t="shared" si="78"/>
        <v>1.4</v>
      </c>
      <c r="AT179" s="443">
        <f t="shared" si="94"/>
        <v>5</v>
      </c>
      <c r="AU179" s="437">
        <f t="shared" si="95"/>
        <v>2.64</v>
      </c>
      <c r="AV179" s="438">
        <f t="shared" si="96"/>
        <v>0.7</v>
      </c>
      <c r="AW179" s="438">
        <f t="shared" si="97"/>
        <v>1.3</v>
      </c>
      <c r="AX179" s="444">
        <f>+AU179+AV179+AW179</f>
        <v>4.6399999999999997</v>
      </c>
      <c r="AY179" s="441">
        <f t="shared" si="99"/>
        <v>2.64</v>
      </c>
      <c r="AZ179" s="70">
        <f>4-CC179</f>
        <v>4</v>
      </c>
      <c r="BA179" s="438">
        <f>+IF(AZ179=0,0,ROUND($AV179/AZ179,$BA$2))</f>
        <v>0.18</v>
      </c>
      <c r="BB179" s="442">
        <f t="shared" si="80"/>
        <v>0.33</v>
      </c>
      <c r="BC179" s="563">
        <v>2</v>
      </c>
      <c r="BD179" s="563">
        <v>2</v>
      </c>
      <c r="BE179" s="570">
        <v>1</v>
      </c>
      <c r="BF179" s="571">
        <v>0.46</v>
      </c>
      <c r="BG179" s="572">
        <v>0.86</v>
      </c>
      <c r="BH179" s="573">
        <v>103422.28194840396</v>
      </c>
      <c r="BI179" s="571">
        <v>3.3000000000000003</v>
      </c>
      <c r="BJ179" s="572">
        <v>258555.70487100992</v>
      </c>
      <c r="BK179" s="574">
        <v>7.7184180050023706E-4</v>
      </c>
      <c r="BL179" s="571">
        <v>27591.48</v>
      </c>
      <c r="BM179" s="594">
        <v>0.35</v>
      </c>
      <c r="BN179" s="441">
        <f t="shared" si="101"/>
        <v>2.64</v>
      </c>
      <c r="BO179" s="70">
        <v>4</v>
      </c>
      <c r="BP179" s="438">
        <f t="shared" si="81"/>
        <v>0.18</v>
      </c>
      <c r="BQ179" s="442">
        <f t="shared" si="82"/>
        <v>0.33</v>
      </c>
      <c r="BR179" s="438">
        <f>+INDEX('For AA'!AE:AE,MATCH(A179,'For AA'!A:A,0))</f>
        <v>2.66</v>
      </c>
      <c r="BS179" s="70">
        <v>4</v>
      </c>
      <c r="BT179" s="438">
        <f>+ROUND(INDEX('For AA'!AF:AF,MATCH(A179,'For AA'!A:A,0))/BS179,$BP$2)</f>
        <v>0.18</v>
      </c>
      <c r="BU179" s="442">
        <f>+ROUND(INDEX('For AA'!AG:AG,MATCH(A179,'For AA'!A:A,0))/BS179,$BP$2)</f>
        <v>0.33</v>
      </c>
      <c r="BV179" s="438">
        <f>++INDEX('For AA'!AE:AE,MATCH(A179,'For AA'!A:A,0))</f>
        <v>2.66</v>
      </c>
      <c r="BW179" s="70">
        <v>4</v>
      </c>
      <c r="BX179" s="438">
        <f>++ROUND(INDEX('For AA'!AF:AF,MATCH(A179,'For AA'!A:A,0))/BS179,$BP$2)</f>
        <v>0.18</v>
      </c>
      <c r="BY179" s="442">
        <f>++ROUND(INDEX('For AA'!AG:AG,MATCH(A179,'For AA'!A:A,0))/BS179,$BP$2)</f>
        <v>0.33</v>
      </c>
      <c r="BZ179" s="93">
        <f>++INDEX(FY2018_ALL_Targets!DY:DY,MATCH('Final Comp Values'!C179,FY2018_ALL_Targets!B:B,0))</f>
        <v>0</v>
      </c>
      <c r="CA179" s="93">
        <f>+INDEX(FY2018_ALL_Targets!DV:DV,MATCH('Final Comp Values'!C179,FY2018_ALL_Targets!B:B,0))</f>
        <v>2</v>
      </c>
      <c r="CB179" s="93">
        <f>++INDEX(FY2018_ALL_Targets!DW:DW,MATCH('Final Comp Values'!C179,FY2018_ALL_Targets!B:B,0))</f>
        <v>2</v>
      </c>
      <c r="CC179" s="533">
        <f>++INDEX(FY2018_ALL_Targets!DX:DX,MATCH('Final Comp Values'!$C179,FY2018_ALL_Targets!$B:$B,0))</f>
        <v>0</v>
      </c>
      <c r="CD179" s="437">
        <f t="shared" si="102"/>
        <v>0</v>
      </c>
      <c r="CE179" s="437">
        <f t="shared" si="103"/>
        <v>0.36</v>
      </c>
      <c r="CF179" s="438">
        <f t="shared" si="104"/>
        <v>0.66</v>
      </c>
      <c r="CG179" s="537">
        <f t="shared" si="105"/>
        <v>79917.217869221233</v>
      </c>
      <c r="CH179" s="437">
        <f t="shared" si="106"/>
        <v>3.62</v>
      </c>
      <c r="CI179" s="438">
        <f t="shared" si="83"/>
        <v>283627.77322213812</v>
      </c>
      <c r="CJ179" s="540">
        <f t="shared" si="107"/>
        <v>8.47268396482277E-4</v>
      </c>
      <c r="CK179" s="437">
        <f t="shared" si="84"/>
        <v>31029.85</v>
      </c>
      <c r="CL179" s="543">
        <f t="shared" si="85"/>
        <v>0.4</v>
      </c>
      <c r="CM179" s="466">
        <f>+CE179+CF179+CH179-AY179-BA179-BB179-BA179-BB179-BA179-BB179</f>
        <v>0.47000000000000047</v>
      </c>
      <c r="CN179" s="465">
        <f t="shared" si="87"/>
        <v>364340.97</v>
      </c>
      <c r="CO179" s="466">
        <f t="shared" si="108"/>
        <v>314657.62322213809</v>
      </c>
      <c r="CP179" s="466">
        <f t="shared" si="88"/>
        <v>-0.61999999999999922</v>
      </c>
      <c r="CQ179" s="469">
        <f t="shared" si="89"/>
        <v>-48683.491681034422</v>
      </c>
      <c r="CR179" s="469">
        <f t="shared" si="109"/>
        <v>-49683.34677786188</v>
      </c>
      <c r="CS179" s="467">
        <f t="shared" si="110"/>
        <v>999.8550968274576</v>
      </c>
      <c r="CT179" s="468">
        <f t="shared" si="90"/>
        <v>0.21934732695370834</v>
      </c>
    </row>
    <row r="180" spans="1:98"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+INDEX('For AA'!AD:AD,MATCH(A180,'For AA'!A:A,0))</f>
        <v>38894.179775798271</v>
      </c>
      <c r="AN180" s="434">
        <f t="shared" si="91"/>
        <v>523206.45161290327</v>
      </c>
      <c r="AO180" s="435">
        <f t="shared" si="92"/>
        <v>138973.54838709679</v>
      </c>
      <c r="AP180" s="436">
        <f t="shared" si="93"/>
        <v>258093.74193548388</v>
      </c>
      <c r="AQ180" s="437">
        <f t="shared" si="76"/>
        <v>6.68</v>
      </c>
      <c r="AR180" s="438">
        <f t="shared" si="77"/>
        <v>1.77</v>
      </c>
      <c r="AS180" s="438">
        <f t="shared" si="78"/>
        <v>3.29</v>
      </c>
      <c r="AT180" s="443">
        <f t="shared" si="94"/>
        <v>11.739999999999998</v>
      </c>
      <c r="AU180" s="437">
        <f t="shared" si="95"/>
        <v>6.21</v>
      </c>
      <c r="AV180" s="438">
        <f t="shared" si="96"/>
        <v>1.65</v>
      </c>
      <c r="AW180" s="438">
        <f t="shared" si="97"/>
        <v>3.06</v>
      </c>
      <c r="AX180" s="444">
        <f t="shared" si="98"/>
        <v>10.92</v>
      </c>
      <c r="AY180" s="441">
        <f t="shared" si="99"/>
        <v>6.21</v>
      </c>
      <c r="AZ180" s="70">
        <f t="shared" si="100"/>
        <v>4</v>
      </c>
      <c r="BA180" s="438">
        <f t="shared" si="79"/>
        <v>0.41</v>
      </c>
      <c r="BB180" s="442">
        <f t="shared" si="80"/>
        <v>0.77</v>
      </c>
      <c r="BC180" s="563">
        <v>2</v>
      </c>
      <c r="BD180" s="563">
        <v>2</v>
      </c>
      <c r="BE180" s="570">
        <v>0</v>
      </c>
      <c r="BF180" s="571">
        <v>0.82</v>
      </c>
      <c r="BG180" s="572">
        <v>1.54</v>
      </c>
      <c r="BH180" s="573">
        <v>184906.50408957069</v>
      </c>
      <c r="BI180" s="571">
        <v>8.57</v>
      </c>
      <c r="BJ180" s="572">
        <v>671461.33052865299</v>
      </c>
      <c r="BK180" s="574">
        <v>2.0044497667536455E-3</v>
      </c>
      <c r="BL180" s="571">
        <v>71654.240000000005</v>
      </c>
      <c r="BM180" s="594">
        <v>0.91</v>
      </c>
      <c r="BN180" s="441">
        <f t="shared" si="101"/>
        <v>6.21</v>
      </c>
      <c r="BO180" s="70">
        <v>4</v>
      </c>
      <c r="BP180" s="438">
        <f t="shared" si="81"/>
        <v>0.41</v>
      </c>
      <c r="BQ180" s="442">
        <f t="shared" si="82"/>
        <v>0.77</v>
      </c>
      <c r="BR180" s="438">
        <f>+INDEX('For AA'!AE:AE,MATCH(A180,'For AA'!A:A,0))</f>
        <v>6.24</v>
      </c>
      <c r="BS180" s="70">
        <v>4</v>
      </c>
      <c r="BT180" s="438">
        <f>+ROUND(INDEX('For AA'!AF:AF,MATCH(A180,'For AA'!A:A,0))/BS180,$BP$2)</f>
        <v>0.42</v>
      </c>
      <c r="BU180" s="442">
        <f>+ROUND(INDEX('For AA'!AG:AG,MATCH(A180,'For AA'!A:A,0))/BS180,$BP$2)</f>
        <v>0.77</v>
      </c>
      <c r="BV180" s="438">
        <f>++INDEX('For AA'!AE:AE,MATCH(A180,'For AA'!A:A,0))</f>
        <v>6.24</v>
      </c>
      <c r="BW180" s="70">
        <v>4</v>
      </c>
      <c r="BX180" s="438">
        <f>++ROUND(INDEX('For AA'!AF:AF,MATCH(A180,'For AA'!A:A,0))/BS180,$BP$2)</f>
        <v>0.42</v>
      </c>
      <c r="BY180" s="442">
        <f>++ROUND(INDEX('For AA'!AG:AG,MATCH(A180,'For AA'!A:A,0))/BS180,$BP$2)</f>
        <v>0.77</v>
      </c>
      <c r="BZ180" s="93">
        <f>++INDEX(FY2018_ALL_Targets!DY:DY,MATCH('Final Comp Values'!C180,FY2018_ALL_Targets!B:B,0))</f>
        <v>0</v>
      </c>
      <c r="CA180" s="93">
        <f>+INDEX(FY2018_ALL_Targets!DV:DV,MATCH('Final Comp Values'!C180,FY2018_ALL_Targets!B:B,0))</f>
        <v>2</v>
      </c>
      <c r="CB180" s="93">
        <f>++INDEX(FY2018_ALL_Targets!DW:DW,MATCH('Final Comp Values'!C180,FY2018_ALL_Targets!B:B,0))</f>
        <v>2</v>
      </c>
      <c r="CC180" s="533">
        <f>++INDEX(FY2018_ALL_Targets!DX:DX,MATCH('Final Comp Values'!$C180,FY2018_ALL_Targets!$B:$B,0))</f>
        <v>0</v>
      </c>
      <c r="CD180" s="437">
        <f t="shared" si="102"/>
        <v>0</v>
      </c>
      <c r="CE180" s="437">
        <f t="shared" si="103"/>
        <v>0.82</v>
      </c>
      <c r="CF180" s="438">
        <f t="shared" si="104"/>
        <v>1.54</v>
      </c>
      <c r="CG180" s="537">
        <f t="shared" si="105"/>
        <v>184906.50408957069</v>
      </c>
      <c r="CH180" s="437">
        <f t="shared" si="106"/>
        <v>8.56</v>
      </c>
      <c r="CI180" s="438">
        <f t="shared" si="83"/>
        <v>670677.82839268027</v>
      </c>
      <c r="CJ180" s="540">
        <f t="shared" si="107"/>
        <v>2.0034854900243902E-3</v>
      </c>
      <c r="CK180" s="437">
        <f t="shared" si="84"/>
        <v>73374.44</v>
      </c>
      <c r="CL180" s="543">
        <f t="shared" si="85"/>
        <v>0.94</v>
      </c>
      <c r="CM180" s="466">
        <f t="shared" ref="CM180:CM243" si="112">+CE180+CF180+CH180-AY180-BA180-BB180-BA180-BB180-BA180-BB180-BA180-BB180</f>
        <v>-1.0000000000000231E-2</v>
      </c>
      <c r="CN180" s="465">
        <f t="shared" si="87"/>
        <v>855854.58000000007</v>
      </c>
      <c r="CO180" s="466">
        <f t="shared" si="108"/>
        <v>744052.26839268021</v>
      </c>
      <c r="CP180" s="466">
        <f t="shared" si="88"/>
        <v>-1.42</v>
      </c>
      <c r="CQ180" s="469">
        <f t="shared" si="89"/>
        <v>-111292.44538461538</v>
      </c>
      <c r="CR180" s="469">
        <f t="shared" si="109"/>
        <v>-111802.31160731986</v>
      </c>
      <c r="CS180" s="467">
        <f t="shared" si="110"/>
        <v>509.86622270448424</v>
      </c>
      <c r="CT180" s="468">
        <f t="shared" si="90"/>
        <v>0.2160489742189271</v>
      </c>
    </row>
    <row r="181" spans="1:98"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+INDEX('For AA'!AD:AD,MATCH(A181,'For AA'!A:A,0))</f>
        <v>38894.179775798271</v>
      </c>
      <c r="AN181" s="434">
        <f t="shared" si="91"/>
        <v>234645.16129032261</v>
      </c>
      <c r="AO181" s="435">
        <f t="shared" si="92"/>
        <v>62326.311827956997</v>
      </c>
      <c r="AP181" s="436">
        <f t="shared" si="93"/>
        <v>115748.86021505378</v>
      </c>
      <c r="AQ181" s="437">
        <f t="shared" si="76"/>
        <v>2.99</v>
      </c>
      <c r="AR181" s="438">
        <f t="shared" si="77"/>
        <v>0.8</v>
      </c>
      <c r="AS181" s="438">
        <f t="shared" si="78"/>
        <v>1.48</v>
      </c>
      <c r="AT181" s="443">
        <f t="shared" si="94"/>
        <v>5.27</v>
      </c>
      <c r="AU181" s="437">
        <f t="shared" si="95"/>
        <v>2.79</v>
      </c>
      <c r="AV181" s="438">
        <f t="shared" si="96"/>
        <v>0.74</v>
      </c>
      <c r="AW181" s="438">
        <f t="shared" si="97"/>
        <v>1.37</v>
      </c>
      <c r="AX181" s="444">
        <f t="shared" si="98"/>
        <v>4.9000000000000004</v>
      </c>
      <c r="AY181" s="441">
        <f t="shared" si="99"/>
        <v>2.79</v>
      </c>
      <c r="AZ181" s="70">
        <f t="shared" si="100"/>
        <v>4</v>
      </c>
      <c r="BA181" s="438">
        <f t="shared" si="79"/>
        <v>0.19</v>
      </c>
      <c r="BB181" s="442">
        <f t="shared" si="80"/>
        <v>0.34</v>
      </c>
      <c r="BC181" s="563">
        <v>1</v>
      </c>
      <c r="BD181" s="563">
        <v>1</v>
      </c>
      <c r="BE181" s="570">
        <v>0</v>
      </c>
      <c r="BF181" s="571">
        <v>0.19</v>
      </c>
      <c r="BG181" s="572">
        <v>0.34</v>
      </c>
      <c r="BH181" s="573">
        <v>41525.613206556132</v>
      </c>
      <c r="BI181" s="571">
        <v>4.38</v>
      </c>
      <c r="BJ181" s="572">
        <v>343173.93555606768</v>
      </c>
      <c r="BK181" s="574">
        <v>1.0244445715730417E-3</v>
      </c>
      <c r="BL181" s="571">
        <v>36621.42</v>
      </c>
      <c r="BM181" s="594">
        <v>0.47</v>
      </c>
      <c r="BN181" s="441">
        <f t="shared" si="101"/>
        <v>2.79</v>
      </c>
      <c r="BO181" s="70">
        <v>4</v>
      </c>
      <c r="BP181" s="438">
        <f t="shared" si="81"/>
        <v>0.19</v>
      </c>
      <c r="BQ181" s="442">
        <f t="shared" si="82"/>
        <v>0.34</v>
      </c>
      <c r="BR181" s="438">
        <f>+INDEX('For AA'!AE:AE,MATCH(A181,'For AA'!A:A,0))</f>
        <v>2.8</v>
      </c>
      <c r="BS181" s="70">
        <v>4</v>
      </c>
      <c r="BT181" s="438">
        <f>+ROUND(INDEX('For AA'!AF:AF,MATCH(A181,'For AA'!A:A,0))/BS181,$BP$2)</f>
        <v>0.19</v>
      </c>
      <c r="BU181" s="442">
        <f>+ROUND(INDEX('For AA'!AG:AG,MATCH(A181,'For AA'!A:A,0))/BS181,$BP$2)</f>
        <v>0.35</v>
      </c>
      <c r="BV181" s="438">
        <f>++INDEX('For AA'!AE:AE,MATCH(A181,'For AA'!A:A,0))</f>
        <v>2.8</v>
      </c>
      <c r="BW181" s="70">
        <v>4</v>
      </c>
      <c r="BX181" s="438">
        <f>++ROUND(INDEX('For AA'!AF:AF,MATCH(A181,'For AA'!A:A,0))/BS181,$BP$2)</f>
        <v>0.19</v>
      </c>
      <c r="BY181" s="442">
        <f>++ROUND(INDEX('For AA'!AG:AG,MATCH(A181,'For AA'!A:A,0))/BS181,$BP$2)</f>
        <v>0.35</v>
      </c>
      <c r="BZ181" s="93">
        <f>++INDEX(FY2018_ALL_Targets!DY:DY,MATCH('Final Comp Values'!C181,FY2018_ALL_Targets!B:B,0))</f>
        <v>0</v>
      </c>
      <c r="CA181" s="93">
        <f>+INDEX(FY2018_ALL_Targets!DV:DV,MATCH('Final Comp Values'!C181,FY2018_ALL_Targets!B:B,0))</f>
        <v>1</v>
      </c>
      <c r="CB181" s="93">
        <f>++INDEX(FY2018_ALL_Targets!DW:DW,MATCH('Final Comp Values'!C181,FY2018_ALL_Targets!B:B,0))</f>
        <v>1</v>
      </c>
      <c r="CC181" s="533">
        <f>++INDEX(FY2018_ALL_Targets!DX:DX,MATCH('Final Comp Values'!$C181,FY2018_ALL_Targets!$B:$B,0))</f>
        <v>0</v>
      </c>
      <c r="CD181" s="437">
        <f t="shared" si="102"/>
        <v>0</v>
      </c>
      <c r="CE181" s="437">
        <f t="shared" si="103"/>
        <v>0.19</v>
      </c>
      <c r="CF181" s="438">
        <f t="shared" si="104"/>
        <v>0.34</v>
      </c>
      <c r="CG181" s="537">
        <f t="shared" si="105"/>
        <v>41525.613206556132</v>
      </c>
      <c r="CH181" s="437">
        <f t="shared" si="106"/>
        <v>4.37</v>
      </c>
      <c r="CI181" s="438">
        <f t="shared" si="83"/>
        <v>342390.43342009489</v>
      </c>
      <c r="CJ181" s="540">
        <f t="shared" si="107"/>
        <v>1.0228074289026382E-3</v>
      </c>
      <c r="CK181" s="437">
        <f t="shared" si="84"/>
        <v>37458.68</v>
      </c>
      <c r="CL181" s="543">
        <f t="shared" si="85"/>
        <v>0.48</v>
      </c>
      <c r="CM181" s="466">
        <f t="shared" si="112"/>
        <v>-9.9999999999997868E-3</v>
      </c>
      <c r="CN181" s="465">
        <f t="shared" si="87"/>
        <v>383829.91</v>
      </c>
      <c r="CO181" s="466">
        <f t="shared" si="108"/>
        <v>379849.11342009489</v>
      </c>
      <c r="CP181" s="466">
        <f t="shared" si="88"/>
        <v>-5.0000000000000711E-2</v>
      </c>
      <c r="CQ181" s="469">
        <f t="shared" si="89"/>
        <v>-3916.6317346939327</v>
      </c>
      <c r="CR181" s="469">
        <f t="shared" si="109"/>
        <v>-3980.7965799050871</v>
      </c>
      <c r="CS181" s="467">
        <f t="shared" si="110"/>
        <v>64.164845211154443</v>
      </c>
      <c r="CT181" s="468">
        <f t="shared" si="90"/>
        <v>0.108187538606765</v>
      </c>
    </row>
    <row r="182" spans="1:98"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+INDEX('For AA'!AD:AD,MATCH(A182,'For AA'!A:A,0))</f>
        <v>38894.179775798271</v>
      </c>
      <c r="AN182" s="434">
        <f t="shared" si="91"/>
        <v>320533.33333333337</v>
      </c>
      <c r="AO182" s="435">
        <f t="shared" si="92"/>
        <v>85139.645161290318</v>
      </c>
      <c r="AP182" s="436">
        <f t="shared" si="93"/>
        <v>158116.48387096773</v>
      </c>
      <c r="AQ182" s="437">
        <f t="shared" si="76"/>
        <v>4.09</v>
      </c>
      <c r="AR182" s="438">
        <f t="shared" si="77"/>
        <v>1.0900000000000001</v>
      </c>
      <c r="AS182" s="438">
        <f t="shared" si="78"/>
        <v>2.02</v>
      </c>
      <c r="AT182" s="443">
        <f t="shared" si="94"/>
        <v>7.1999999999999993</v>
      </c>
      <c r="AU182" s="437">
        <f t="shared" si="95"/>
        <v>3.8</v>
      </c>
      <c r="AV182" s="438">
        <f t="shared" si="96"/>
        <v>1.01</v>
      </c>
      <c r="AW182" s="438">
        <f t="shared" si="97"/>
        <v>1.88</v>
      </c>
      <c r="AX182" s="444">
        <f t="shared" si="98"/>
        <v>6.6899999999999995</v>
      </c>
      <c r="AY182" s="441">
        <f t="shared" si="99"/>
        <v>3.8</v>
      </c>
      <c r="AZ182" s="70">
        <f t="shared" si="100"/>
        <v>4</v>
      </c>
      <c r="BA182" s="438">
        <f t="shared" si="79"/>
        <v>0.25</v>
      </c>
      <c r="BB182" s="442">
        <f t="shared" si="80"/>
        <v>0.47</v>
      </c>
      <c r="BC182" s="563">
        <v>1</v>
      </c>
      <c r="BD182" s="563">
        <v>1</v>
      </c>
      <c r="BE182" s="570">
        <v>0</v>
      </c>
      <c r="BF182" s="571">
        <v>0.25</v>
      </c>
      <c r="BG182" s="572">
        <v>0.47</v>
      </c>
      <c r="BH182" s="573">
        <v>56412.153790038523</v>
      </c>
      <c r="BI182" s="571">
        <v>5.96</v>
      </c>
      <c r="BJ182" s="572">
        <v>466967.27303976333</v>
      </c>
      <c r="BK182" s="574">
        <v>1.3939930699943673E-3</v>
      </c>
      <c r="BL182" s="571">
        <v>49831.89</v>
      </c>
      <c r="BM182" s="594">
        <v>0.64</v>
      </c>
      <c r="BN182" s="441">
        <f t="shared" si="101"/>
        <v>3.8</v>
      </c>
      <c r="BO182" s="70">
        <v>4</v>
      </c>
      <c r="BP182" s="438">
        <f t="shared" si="81"/>
        <v>0.25</v>
      </c>
      <c r="BQ182" s="442">
        <f t="shared" si="82"/>
        <v>0.47</v>
      </c>
      <c r="BR182" s="438">
        <f>+INDEX('For AA'!AE:AE,MATCH(A182,'For AA'!A:A,0))</f>
        <v>3.82</v>
      </c>
      <c r="BS182" s="70">
        <v>4</v>
      </c>
      <c r="BT182" s="438">
        <f>+ROUND(INDEX('For AA'!AF:AF,MATCH(A182,'For AA'!A:A,0))/BS182,$BP$2)</f>
        <v>0.26</v>
      </c>
      <c r="BU182" s="442">
        <f>+ROUND(INDEX('For AA'!AG:AG,MATCH(A182,'For AA'!A:A,0))/BS182,$BP$2)</f>
        <v>0.47</v>
      </c>
      <c r="BV182" s="438">
        <f>++INDEX('For AA'!AE:AE,MATCH(A182,'For AA'!A:A,0))</f>
        <v>3.82</v>
      </c>
      <c r="BW182" s="70">
        <v>4</v>
      </c>
      <c r="BX182" s="438">
        <f>++ROUND(INDEX('For AA'!AF:AF,MATCH(A182,'For AA'!A:A,0))/BS182,$BP$2)</f>
        <v>0.26</v>
      </c>
      <c r="BY182" s="442">
        <f>++ROUND(INDEX('For AA'!AG:AG,MATCH(A182,'For AA'!A:A,0))/BS182,$BP$2)</f>
        <v>0.47</v>
      </c>
      <c r="BZ182" s="93">
        <f>++INDEX(FY2018_ALL_Targets!DY:DY,MATCH('Final Comp Values'!C182,FY2018_ALL_Targets!B:B,0))</f>
        <v>0</v>
      </c>
      <c r="CA182" s="93">
        <f>+INDEX(FY2018_ALL_Targets!DV:DV,MATCH('Final Comp Values'!C182,FY2018_ALL_Targets!B:B,0))</f>
        <v>1</v>
      </c>
      <c r="CB182" s="93">
        <f>++INDEX(FY2018_ALL_Targets!DW:DW,MATCH('Final Comp Values'!C182,FY2018_ALL_Targets!B:B,0))</f>
        <v>2</v>
      </c>
      <c r="CC182" s="533">
        <f>++INDEX(FY2018_ALL_Targets!DX:DX,MATCH('Final Comp Values'!$C182,FY2018_ALL_Targets!$B:$B,0))</f>
        <v>0</v>
      </c>
      <c r="CD182" s="437">
        <f t="shared" si="102"/>
        <v>0</v>
      </c>
      <c r="CE182" s="437">
        <f t="shared" si="103"/>
        <v>0.25</v>
      </c>
      <c r="CF182" s="438">
        <f t="shared" si="104"/>
        <v>0.94</v>
      </c>
      <c r="CG182" s="537">
        <f t="shared" si="105"/>
        <v>93236.754180758115</v>
      </c>
      <c r="CH182" s="437">
        <f t="shared" si="106"/>
        <v>5.5</v>
      </c>
      <c r="CI182" s="438">
        <f t="shared" si="83"/>
        <v>430926.17478501645</v>
      </c>
      <c r="CJ182" s="540">
        <f t="shared" si="107"/>
        <v>1.2872862377493158E-3</v>
      </c>
      <c r="CK182" s="437">
        <f t="shared" si="84"/>
        <v>47144.800000000003</v>
      </c>
      <c r="CL182" s="543">
        <f t="shared" si="85"/>
        <v>0.6</v>
      </c>
      <c r="CM182" s="466">
        <f t="shared" si="112"/>
        <v>1.0000000000000009E-2</v>
      </c>
      <c r="CN182" s="465">
        <f t="shared" si="87"/>
        <v>524324.19999999995</v>
      </c>
      <c r="CO182" s="466">
        <f t="shared" si="108"/>
        <v>478070.97478501644</v>
      </c>
      <c r="CP182" s="466">
        <f t="shared" si="88"/>
        <v>-0.58999999999999986</v>
      </c>
      <c r="CQ182" s="469">
        <f t="shared" si="89"/>
        <v>-46240.848729446923</v>
      </c>
      <c r="CR182" s="469">
        <f t="shared" si="109"/>
        <v>-46253.225214983511</v>
      </c>
      <c r="CS182" s="467">
        <f t="shared" si="110"/>
        <v>12.376485536588007</v>
      </c>
      <c r="CT182" s="468">
        <f t="shared" si="90"/>
        <v>0.17782271766353361</v>
      </c>
    </row>
    <row r="183" spans="1:98"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+INDEX('For AA'!AD:AD,MATCH(A183,'For AA'!A:A,0))</f>
        <v>38894.179775798271</v>
      </c>
      <c r="AN183" s="434">
        <f t="shared" si="91"/>
        <v>225088.17204301077</v>
      </c>
      <c r="AO183" s="435">
        <f t="shared" si="92"/>
        <v>59787.634408602156</v>
      </c>
      <c r="AP183" s="436">
        <f t="shared" si="93"/>
        <v>111034.17204301075</v>
      </c>
      <c r="AQ183" s="437">
        <f t="shared" si="76"/>
        <v>2.87</v>
      </c>
      <c r="AR183" s="438">
        <f t="shared" si="77"/>
        <v>0.76</v>
      </c>
      <c r="AS183" s="438">
        <f t="shared" si="78"/>
        <v>1.42</v>
      </c>
      <c r="AT183" s="443">
        <f t="shared" si="94"/>
        <v>5.05</v>
      </c>
      <c r="AU183" s="437">
        <f t="shared" si="95"/>
        <v>2.67</v>
      </c>
      <c r="AV183" s="438">
        <f t="shared" si="96"/>
        <v>0.71</v>
      </c>
      <c r="AW183" s="438">
        <f t="shared" si="97"/>
        <v>1.32</v>
      </c>
      <c r="AX183" s="444">
        <f t="shared" si="98"/>
        <v>4.7</v>
      </c>
      <c r="AY183" s="441">
        <f t="shared" si="99"/>
        <v>2.67</v>
      </c>
      <c r="AZ183" s="70">
        <f t="shared" si="100"/>
        <v>4</v>
      </c>
      <c r="BA183" s="438">
        <f t="shared" si="79"/>
        <v>0.18</v>
      </c>
      <c r="BB183" s="442">
        <f t="shared" si="80"/>
        <v>0.33</v>
      </c>
      <c r="BC183" s="563">
        <v>2</v>
      </c>
      <c r="BD183" s="563">
        <v>2</v>
      </c>
      <c r="BE183" s="570">
        <v>0</v>
      </c>
      <c r="BF183" s="571">
        <v>0.36</v>
      </c>
      <c r="BG183" s="572">
        <v>0.66</v>
      </c>
      <c r="BH183" s="573">
        <v>79917.217869221233</v>
      </c>
      <c r="BI183" s="571">
        <v>3.69</v>
      </c>
      <c r="BJ183" s="572">
        <v>289112.28817394743</v>
      </c>
      <c r="BK183" s="574">
        <v>8.6305946783208319E-4</v>
      </c>
      <c r="BL183" s="571">
        <v>30852.29</v>
      </c>
      <c r="BM183" s="594">
        <v>0.39</v>
      </c>
      <c r="BN183" s="441">
        <f t="shared" si="101"/>
        <v>2.67</v>
      </c>
      <c r="BO183" s="70">
        <v>4</v>
      </c>
      <c r="BP183" s="438">
        <f t="shared" si="81"/>
        <v>0.18</v>
      </c>
      <c r="BQ183" s="442">
        <f t="shared" si="82"/>
        <v>0.33</v>
      </c>
      <c r="BR183" s="438">
        <f>+INDEX('For AA'!AE:AE,MATCH(A183,'For AA'!A:A,0))</f>
        <v>2.69</v>
      </c>
      <c r="BS183" s="70">
        <v>4</v>
      </c>
      <c r="BT183" s="438">
        <f>+ROUND(INDEX('For AA'!AF:AF,MATCH(A183,'For AA'!A:A,0))/BS183,$BP$2)</f>
        <v>0.18</v>
      </c>
      <c r="BU183" s="442">
        <f>+ROUND(INDEX('For AA'!AG:AG,MATCH(A183,'For AA'!A:A,0))/BS183,$BP$2)</f>
        <v>0.33</v>
      </c>
      <c r="BV183" s="438">
        <f>++INDEX('For AA'!AE:AE,MATCH(A183,'For AA'!A:A,0))</f>
        <v>2.69</v>
      </c>
      <c r="BW183" s="70">
        <v>4</v>
      </c>
      <c r="BX183" s="438">
        <f>++ROUND(INDEX('For AA'!AF:AF,MATCH(A183,'For AA'!A:A,0))/BS183,$BP$2)</f>
        <v>0.18</v>
      </c>
      <c r="BY183" s="442">
        <f>++ROUND(INDEX('For AA'!AG:AG,MATCH(A183,'For AA'!A:A,0))/BS183,$BP$2)</f>
        <v>0.33</v>
      </c>
      <c r="BZ183" s="93">
        <f>++INDEX(FY2018_ALL_Targets!DY:DY,MATCH('Final Comp Values'!C183,FY2018_ALL_Targets!B:B,0))</f>
        <v>0</v>
      </c>
      <c r="CA183" s="93">
        <f>+INDEX(FY2018_ALL_Targets!DV:DV,MATCH('Final Comp Values'!C183,FY2018_ALL_Targets!B:B,0))</f>
        <v>1</v>
      </c>
      <c r="CB183" s="93">
        <f>++INDEX(FY2018_ALL_Targets!DW:DW,MATCH('Final Comp Values'!C183,FY2018_ALL_Targets!B:B,0))</f>
        <v>1</v>
      </c>
      <c r="CC183" s="533">
        <f>++INDEX(FY2018_ALL_Targets!DX:DX,MATCH('Final Comp Values'!$C183,FY2018_ALL_Targets!$B:$B,0))</f>
        <v>0</v>
      </c>
      <c r="CD183" s="437">
        <f t="shared" si="102"/>
        <v>0</v>
      </c>
      <c r="CE183" s="437">
        <f t="shared" si="103"/>
        <v>0.18</v>
      </c>
      <c r="CF183" s="438">
        <f t="shared" si="104"/>
        <v>0.33</v>
      </c>
      <c r="CG183" s="537">
        <f t="shared" si="105"/>
        <v>39958.608934610616</v>
      </c>
      <c r="CH183" s="437">
        <f t="shared" si="106"/>
        <v>4.1900000000000004</v>
      </c>
      <c r="CI183" s="438">
        <f t="shared" si="83"/>
        <v>328287.39497258532</v>
      </c>
      <c r="CJ183" s="540">
        <f t="shared" si="107"/>
        <v>9.8067806112175156E-4</v>
      </c>
      <c r="CK183" s="437">
        <f t="shared" si="84"/>
        <v>35915.760000000002</v>
      </c>
      <c r="CL183" s="543">
        <f t="shared" si="85"/>
        <v>0.46</v>
      </c>
      <c r="CM183" s="466">
        <f t="shared" si="112"/>
        <v>-9.9999999999997868E-3</v>
      </c>
      <c r="CN183" s="465">
        <f t="shared" si="87"/>
        <v>368196.28</v>
      </c>
      <c r="CO183" s="466">
        <f t="shared" si="108"/>
        <v>364203.15497258533</v>
      </c>
      <c r="CP183" s="466">
        <f t="shared" si="88"/>
        <v>-4.9999999999999822E-2</v>
      </c>
      <c r="CQ183" s="469">
        <f t="shared" si="89"/>
        <v>-3916.9817021276458</v>
      </c>
      <c r="CR183" s="469">
        <f t="shared" si="109"/>
        <v>-3993.1250274147023</v>
      </c>
      <c r="CS183" s="467">
        <f t="shared" si="110"/>
        <v>76.143325287056541</v>
      </c>
      <c r="CT183" s="468">
        <f t="shared" si="90"/>
        <v>0.10852529236474256</v>
      </c>
    </row>
    <row r="184" spans="1:98"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+INDEX('For AA'!AD:AD,MATCH(A184,'For AA'!A:A,0))</f>
        <v>38894.179775798271</v>
      </c>
      <c r="AN184" s="434">
        <f t="shared" si="91"/>
        <v>369210.75268817204</v>
      </c>
      <c r="AO184" s="435">
        <f t="shared" si="92"/>
        <v>98069.516129032258</v>
      </c>
      <c r="AP184" s="436">
        <f t="shared" si="93"/>
        <v>182129.10752688174</v>
      </c>
      <c r="AQ184" s="437">
        <f t="shared" si="76"/>
        <v>4.71</v>
      </c>
      <c r="AR184" s="438">
        <f t="shared" si="77"/>
        <v>1.25</v>
      </c>
      <c r="AS184" s="438">
        <f t="shared" si="78"/>
        <v>2.3199999999999998</v>
      </c>
      <c r="AT184" s="443">
        <f t="shared" si="94"/>
        <v>8.2799999999999994</v>
      </c>
      <c r="AU184" s="437">
        <f t="shared" si="95"/>
        <v>4.38</v>
      </c>
      <c r="AV184" s="438">
        <f t="shared" si="96"/>
        <v>1.1599999999999999</v>
      </c>
      <c r="AW184" s="438">
        <f t="shared" si="97"/>
        <v>2.16</v>
      </c>
      <c r="AX184" s="444">
        <f t="shared" si="98"/>
        <v>7.7</v>
      </c>
      <c r="AY184" s="441">
        <f t="shared" si="99"/>
        <v>4.38</v>
      </c>
      <c r="AZ184" s="70">
        <f t="shared" si="100"/>
        <v>4</v>
      </c>
      <c r="BA184" s="438">
        <f t="shared" si="79"/>
        <v>0.28999999999999998</v>
      </c>
      <c r="BB184" s="442">
        <f t="shared" si="80"/>
        <v>0.54</v>
      </c>
      <c r="BC184" s="563">
        <v>0</v>
      </c>
      <c r="BD184" s="563">
        <v>1</v>
      </c>
      <c r="BE184" s="570">
        <v>0</v>
      </c>
      <c r="BF184" s="571">
        <v>0</v>
      </c>
      <c r="BG184" s="572">
        <v>0.54</v>
      </c>
      <c r="BH184" s="573">
        <v>42309.115342528894</v>
      </c>
      <c r="BI184" s="571">
        <v>7.16</v>
      </c>
      <c r="BJ184" s="572">
        <v>560987.5293564942</v>
      </c>
      <c r="BK184" s="574">
        <v>1.6746628156308172E-3</v>
      </c>
      <c r="BL184" s="571">
        <v>59865.16</v>
      </c>
      <c r="BM184" s="594">
        <v>0.76</v>
      </c>
      <c r="BN184" s="441">
        <f t="shared" si="101"/>
        <v>4.38</v>
      </c>
      <c r="BO184" s="70">
        <v>4</v>
      </c>
      <c r="BP184" s="438">
        <f t="shared" si="81"/>
        <v>0.28999999999999998</v>
      </c>
      <c r="BQ184" s="442">
        <f t="shared" si="82"/>
        <v>0.54</v>
      </c>
      <c r="BR184" s="438">
        <f>+INDEX('For AA'!AE:AE,MATCH(A184,'For AA'!A:A,0))</f>
        <v>4.4000000000000004</v>
      </c>
      <c r="BS184" s="70">
        <v>4</v>
      </c>
      <c r="BT184" s="438">
        <f>+ROUND(INDEX('For AA'!AF:AF,MATCH(A184,'For AA'!A:A,0))/BS184,$BP$2)</f>
        <v>0.28999999999999998</v>
      </c>
      <c r="BU184" s="442">
        <f>+ROUND(INDEX('For AA'!AG:AG,MATCH(A184,'For AA'!A:A,0))/BS184,$BP$2)</f>
        <v>0.55000000000000004</v>
      </c>
      <c r="BV184" s="438">
        <f>++INDEX('For AA'!AE:AE,MATCH(A184,'For AA'!A:A,0))</f>
        <v>4.4000000000000004</v>
      </c>
      <c r="BW184" s="70">
        <v>4</v>
      </c>
      <c r="BX184" s="438">
        <f>++ROUND(INDEX('For AA'!AF:AF,MATCH(A184,'For AA'!A:A,0))/BS184,$BP$2)</f>
        <v>0.28999999999999998</v>
      </c>
      <c r="BY184" s="442">
        <f>++ROUND(INDEX('For AA'!AG:AG,MATCH(A184,'For AA'!A:A,0))/BS184,$BP$2)</f>
        <v>0.55000000000000004</v>
      </c>
      <c r="BZ184" s="93">
        <f>++INDEX(FY2018_ALL_Targets!DY:DY,MATCH('Final Comp Values'!C184,FY2018_ALL_Targets!B:B,0))</f>
        <v>0</v>
      </c>
      <c r="CA184" s="93">
        <f>+INDEX(FY2018_ALL_Targets!DV:DV,MATCH('Final Comp Values'!C184,FY2018_ALL_Targets!B:B,0))</f>
        <v>1</v>
      </c>
      <c r="CB184" s="93">
        <f>++INDEX(FY2018_ALL_Targets!DW:DW,MATCH('Final Comp Values'!C184,FY2018_ALL_Targets!B:B,0))</f>
        <v>1</v>
      </c>
      <c r="CC184" s="533">
        <f>++INDEX(FY2018_ALL_Targets!DX:DX,MATCH('Final Comp Values'!$C184,FY2018_ALL_Targets!$B:$B,0))</f>
        <v>0</v>
      </c>
      <c r="CD184" s="437">
        <f t="shared" si="102"/>
        <v>0</v>
      </c>
      <c r="CE184" s="437">
        <f t="shared" si="103"/>
        <v>0.28999999999999998</v>
      </c>
      <c r="CF184" s="438">
        <f t="shared" si="104"/>
        <v>0.54</v>
      </c>
      <c r="CG184" s="537">
        <f t="shared" si="105"/>
        <v>65030.677285738857</v>
      </c>
      <c r="CH184" s="437">
        <f t="shared" si="106"/>
        <v>6.87</v>
      </c>
      <c r="CI184" s="438">
        <f t="shared" si="83"/>
        <v>538265.96741328423</v>
      </c>
      <c r="CJ184" s="540">
        <f t="shared" si="107"/>
        <v>1.6079375369705091E-3</v>
      </c>
      <c r="CK184" s="437">
        <f t="shared" si="84"/>
        <v>58888.14</v>
      </c>
      <c r="CL184" s="543">
        <f t="shared" si="85"/>
        <v>0.75</v>
      </c>
      <c r="CM184" s="466">
        <f t="shared" si="112"/>
        <v>0</v>
      </c>
      <c r="CN184" s="465">
        <f t="shared" si="87"/>
        <v>603950.72</v>
      </c>
      <c r="CO184" s="466">
        <f t="shared" si="108"/>
        <v>597154.10741328425</v>
      </c>
      <c r="CP184" s="466">
        <f t="shared" si="88"/>
        <v>-8.0000000000000071E-2</v>
      </c>
      <c r="CQ184" s="469">
        <f t="shared" si="89"/>
        <v>-6274.8126753246806</v>
      </c>
      <c r="CR184" s="469">
        <f t="shared" si="109"/>
        <v>-6796.6125867157243</v>
      </c>
      <c r="CS184" s="467">
        <f t="shared" si="110"/>
        <v>521.79991139104368</v>
      </c>
      <c r="CT184" s="468">
        <f t="shared" si="90"/>
        <v>0.107675469425285</v>
      </c>
    </row>
    <row r="185" spans="1:98"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+INDEX('For AA'!AD:AD,MATCH(A185,'For AA'!A:A,0))</f>
        <v>30335.791973545318</v>
      </c>
      <c r="AN185" s="434">
        <f t="shared" si="91"/>
        <v>446483.87096774194</v>
      </c>
      <c r="AO185" s="435">
        <f t="shared" si="92"/>
        <v>118594.56989247313</v>
      </c>
      <c r="AP185" s="436">
        <f t="shared" si="93"/>
        <v>220247.0537634409</v>
      </c>
      <c r="AQ185" s="437">
        <f t="shared" si="76"/>
        <v>7.3</v>
      </c>
      <c r="AR185" s="438">
        <f t="shared" si="77"/>
        <v>1.94</v>
      </c>
      <c r="AS185" s="438">
        <f t="shared" si="78"/>
        <v>3.6</v>
      </c>
      <c r="AT185" s="443">
        <f t="shared" si="94"/>
        <v>12.84</v>
      </c>
      <c r="AU185" s="437">
        <f t="shared" si="95"/>
        <v>6.79</v>
      </c>
      <c r="AV185" s="438">
        <f t="shared" si="96"/>
        <v>1.8</v>
      </c>
      <c r="AW185" s="438">
        <f t="shared" si="97"/>
        <v>3.35</v>
      </c>
      <c r="AX185" s="444">
        <f t="shared" si="98"/>
        <v>11.94</v>
      </c>
      <c r="AY185" s="441">
        <f t="shared" si="99"/>
        <v>6.79</v>
      </c>
      <c r="AZ185" s="70">
        <f t="shared" si="100"/>
        <v>4</v>
      </c>
      <c r="BA185" s="438">
        <f t="shared" si="79"/>
        <v>0.45</v>
      </c>
      <c r="BB185" s="442">
        <f t="shared" si="80"/>
        <v>0.84</v>
      </c>
      <c r="BC185" s="563">
        <v>1</v>
      </c>
      <c r="BD185" s="563">
        <v>1</v>
      </c>
      <c r="BE185" s="570">
        <v>0</v>
      </c>
      <c r="BF185" s="571">
        <v>0.45</v>
      </c>
      <c r="BG185" s="572">
        <v>0.84</v>
      </c>
      <c r="BH185" s="573">
        <v>78852.610935435776</v>
      </c>
      <c r="BI185" s="571">
        <v>10.66</v>
      </c>
      <c r="BJ185" s="572">
        <v>651603.74617964763</v>
      </c>
      <c r="BK185" s="574">
        <v>1.9451708053199075E-3</v>
      </c>
      <c r="BL185" s="571">
        <v>69535.16</v>
      </c>
      <c r="BM185" s="594">
        <v>1.1399999999999999</v>
      </c>
      <c r="BN185" s="441">
        <f t="shared" si="101"/>
        <v>6.79</v>
      </c>
      <c r="BO185" s="70">
        <v>4</v>
      </c>
      <c r="BP185" s="438">
        <f t="shared" si="81"/>
        <v>0.45</v>
      </c>
      <c r="BQ185" s="442">
        <f t="shared" si="82"/>
        <v>0.84</v>
      </c>
      <c r="BR185" s="438">
        <f>+INDEX('For AA'!AE:AE,MATCH(A185,'For AA'!A:A,0))</f>
        <v>6.83</v>
      </c>
      <c r="BS185" s="70">
        <v>4</v>
      </c>
      <c r="BT185" s="438">
        <f>+ROUND(INDEX('For AA'!AF:AF,MATCH(A185,'For AA'!A:A,0))/BS185,$BP$2)</f>
        <v>0.46</v>
      </c>
      <c r="BU185" s="442">
        <f>+ROUND(INDEX('For AA'!AG:AG,MATCH(A185,'For AA'!A:A,0))/BS185,$BP$2)</f>
        <v>0.84</v>
      </c>
      <c r="BV185" s="438">
        <f>++INDEX('For AA'!AE:AE,MATCH(A185,'For AA'!A:A,0))</f>
        <v>6.83</v>
      </c>
      <c r="BW185" s="70">
        <v>4</v>
      </c>
      <c r="BX185" s="438">
        <f>++ROUND(INDEX('For AA'!AF:AF,MATCH(A185,'For AA'!A:A,0))/BS185,$BP$2)</f>
        <v>0.46</v>
      </c>
      <c r="BY185" s="442">
        <f>++ROUND(INDEX('For AA'!AG:AG,MATCH(A185,'For AA'!A:A,0))/BS185,$BP$2)</f>
        <v>0.84</v>
      </c>
      <c r="BZ185" s="93">
        <f>++INDEX(FY2018_ALL_Targets!DY:DY,MATCH('Final Comp Values'!C185,FY2018_ALL_Targets!B:B,0))</f>
        <v>0</v>
      </c>
      <c r="CA185" s="93">
        <f>+INDEX(FY2018_ALL_Targets!DV:DV,MATCH('Final Comp Values'!C185,FY2018_ALL_Targets!B:B,0))</f>
        <v>0</v>
      </c>
      <c r="CB185" s="93">
        <f>++INDEX(FY2018_ALL_Targets!DW:DW,MATCH('Final Comp Values'!C185,FY2018_ALL_Targets!B:B,0))</f>
        <v>0</v>
      </c>
      <c r="CC185" s="533">
        <f>++INDEX(FY2018_ALL_Targets!DX:DX,MATCH('Final Comp Values'!$C185,FY2018_ALL_Targets!$B:$B,0))</f>
        <v>0</v>
      </c>
      <c r="CD185" s="437">
        <f t="shared" si="102"/>
        <v>0</v>
      </c>
      <c r="CE185" s="437">
        <f t="shared" si="103"/>
        <v>0</v>
      </c>
      <c r="CF185" s="438">
        <f t="shared" si="104"/>
        <v>0</v>
      </c>
      <c r="CG185" s="537">
        <f t="shared" si="105"/>
        <v>0</v>
      </c>
      <c r="CH185" s="437">
        <f t="shared" si="106"/>
        <v>11.94</v>
      </c>
      <c r="CI185" s="438">
        <f t="shared" si="83"/>
        <v>729845.09656519617</v>
      </c>
      <c r="CJ185" s="540">
        <f t="shared" si="107"/>
        <v>2.1802331895153775E-3</v>
      </c>
      <c r="CK185" s="437">
        <f t="shared" si="84"/>
        <v>79847.55</v>
      </c>
      <c r="CL185" s="543">
        <f t="shared" si="85"/>
        <v>1.31</v>
      </c>
      <c r="CM185" s="466">
        <f t="shared" si="112"/>
        <v>-1.0000000000000564E-2</v>
      </c>
      <c r="CN185" s="465">
        <f t="shared" si="87"/>
        <v>730352.71</v>
      </c>
      <c r="CO185" s="466">
        <f t="shared" si="108"/>
        <v>809692.64656519622</v>
      </c>
      <c r="CP185" s="466">
        <f t="shared" si="88"/>
        <v>1.3100000000000005</v>
      </c>
      <c r="CQ185" s="469">
        <f t="shared" si="89"/>
        <v>80130.824966499189</v>
      </c>
      <c r="CR185" s="469">
        <f t="shared" si="109"/>
        <v>79339.936565196258</v>
      </c>
      <c r="CS185" s="467">
        <f t="shared" si="110"/>
        <v>790.88840130293102</v>
      </c>
      <c r="CT185" s="468">
        <f t="shared" si="90"/>
        <v>0</v>
      </c>
    </row>
    <row r="186" spans="1:98"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+INDEX('For AA'!AD:AD,MATCH(A186,'For AA'!A:A,0))</f>
        <v>26991.332744195854</v>
      </c>
      <c r="AN186" s="434">
        <f t="shared" si="91"/>
        <v>841513.97849462368</v>
      </c>
      <c r="AO186" s="435">
        <f t="shared" si="92"/>
        <v>223522</v>
      </c>
      <c r="AP186" s="436">
        <f t="shared" si="93"/>
        <v>415112.29032258067</v>
      </c>
      <c r="AQ186" s="437">
        <f t="shared" si="76"/>
        <v>15.49</v>
      </c>
      <c r="AR186" s="438">
        <f t="shared" si="77"/>
        <v>4.1100000000000003</v>
      </c>
      <c r="AS186" s="438">
        <f t="shared" si="78"/>
        <v>7.64</v>
      </c>
      <c r="AT186" s="443">
        <f t="shared" si="94"/>
        <v>27.240000000000002</v>
      </c>
      <c r="AU186" s="437">
        <f t="shared" si="95"/>
        <v>14.41</v>
      </c>
      <c r="AV186" s="438">
        <f t="shared" si="96"/>
        <v>3.83</v>
      </c>
      <c r="AW186" s="438">
        <f t="shared" si="97"/>
        <v>7.11</v>
      </c>
      <c r="AX186" s="444">
        <f t="shared" si="98"/>
        <v>25.35</v>
      </c>
      <c r="AY186" s="441">
        <f t="shared" si="99"/>
        <v>14.41</v>
      </c>
      <c r="AZ186" s="70">
        <f t="shared" si="100"/>
        <v>4</v>
      </c>
      <c r="BA186" s="438">
        <f t="shared" si="79"/>
        <v>0.96</v>
      </c>
      <c r="BB186" s="442">
        <f t="shared" si="80"/>
        <v>1.78</v>
      </c>
      <c r="BC186" s="563">
        <v>1</v>
      </c>
      <c r="BD186" s="563">
        <v>1</v>
      </c>
      <c r="BE186" s="570">
        <v>0</v>
      </c>
      <c r="BF186" s="571">
        <v>0.96</v>
      </c>
      <c r="BG186" s="572">
        <v>1.78</v>
      </c>
      <c r="BH186" s="573">
        <v>148856.06426840441</v>
      </c>
      <c r="BI186" s="571">
        <v>22.63</v>
      </c>
      <c r="BJ186" s="572">
        <v>1229420.7059832085</v>
      </c>
      <c r="BK186" s="574">
        <v>3.6700729220101921E-3</v>
      </c>
      <c r="BL186" s="571">
        <v>131196.25</v>
      </c>
      <c r="BM186" s="594">
        <v>2.41</v>
      </c>
      <c r="BN186" s="441">
        <f t="shared" si="101"/>
        <v>14.41</v>
      </c>
      <c r="BO186" s="70">
        <v>4</v>
      </c>
      <c r="BP186" s="438">
        <f t="shared" si="81"/>
        <v>0.96</v>
      </c>
      <c r="BQ186" s="442">
        <f t="shared" si="82"/>
        <v>1.78</v>
      </c>
      <c r="BR186" s="438">
        <f>+INDEX('For AA'!AE:AE,MATCH(A186,'For AA'!A:A,0))</f>
        <v>14.47</v>
      </c>
      <c r="BS186" s="70">
        <v>4</v>
      </c>
      <c r="BT186" s="438">
        <f>+ROUND(INDEX('For AA'!AF:AF,MATCH(A186,'For AA'!A:A,0))/BS186,$BP$2)</f>
        <v>0.96</v>
      </c>
      <c r="BU186" s="442">
        <f>+ROUND(INDEX('For AA'!AG:AG,MATCH(A186,'For AA'!A:A,0))/BS186,$BP$2)</f>
        <v>1.79</v>
      </c>
      <c r="BV186" s="438">
        <f>++INDEX('For AA'!AE:AE,MATCH(A186,'For AA'!A:A,0))</f>
        <v>14.47</v>
      </c>
      <c r="BW186" s="70">
        <v>4</v>
      </c>
      <c r="BX186" s="438">
        <f>++ROUND(INDEX('For AA'!AF:AF,MATCH(A186,'For AA'!A:A,0))/BS186,$BP$2)</f>
        <v>0.96</v>
      </c>
      <c r="BY186" s="442">
        <f>++ROUND(INDEX('For AA'!AG:AG,MATCH(A186,'For AA'!A:A,0))/BS186,$BP$2)</f>
        <v>1.79</v>
      </c>
      <c r="BZ186" s="93">
        <f>++INDEX(FY2018_ALL_Targets!DY:DY,MATCH('Final Comp Values'!C186,FY2018_ALL_Targets!B:B,0))</f>
        <v>0</v>
      </c>
      <c r="CA186" s="93">
        <f>+INDEX(FY2018_ALL_Targets!DV:DV,MATCH('Final Comp Values'!C186,FY2018_ALL_Targets!B:B,0))</f>
        <v>1</v>
      </c>
      <c r="CB186" s="93">
        <f>++INDEX(FY2018_ALL_Targets!DW:DW,MATCH('Final Comp Values'!C186,FY2018_ALL_Targets!B:B,0))</f>
        <v>1</v>
      </c>
      <c r="CC186" s="533">
        <f>++INDEX(FY2018_ALL_Targets!DX:DX,MATCH('Final Comp Values'!$C186,FY2018_ALL_Targets!$B:$B,0))</f>
        <v>0</v>
      </c>
      <c r="CD186" s="437">
        <f t="shared" si="102"/>
        <v>0</v>
      </c>
      <c r="CE186" s="437">
        <f t="shared" si="103"/>
        <v>0.96</v>
      </c>
      <c r="CF186" s="438">
        <f t="shared" si="104"/>
        <v>1.78</v>
      </c>
      <c r="CG186" s="537">
        <f t="shared" si="105"/>
        <v>148856.06426840441</v>
      </c>
      <c r="CH186" s="437">
        <f t="shared" si="106"/>
        <v>22.61</v>
      </c>
      <c r="CI186" s="438">
        <f t="shared" si="83"/>
        <v>1228334.1653681109</v>
      </c>
      <c r="CJ186" s="540">
        <f t="shared" si="107"/>
        <v>3.6693469994588065E-3</v>
      </c>
      <c r="CK186" s="437">
        <f t="shared" si="84"/>
        <v>134383.95000000001</v>
      </c>
      <c r="CL186" s="543">
        <f t="shared" si="85"/>
        <v>2.4700000000000002</v>
      </c>
      <c r="CM186" s="466">
        <f t="shared" si="112"/>
        <v>-1.9999999999999352E-2</v>
      </c>
      <c r="CN186" s="465">
        <f t="shared" si="87"/>
        <v>1376537.89</v>
      </c>
      <c r="CO186" s="466">
        <f t="shared" si="108"/>
        <v>1362718.1153681108</v>
      </c>
      <c r="CP186" s="466">
        <f t="shared" si="88"/>
        <v>-0.27000000000000313</v>
      </c>
      <c r="CQ186" s="469">
        <f t="shared" si="89"/>
        <v>-14661.350307692475</v>
      </c>
      <c r="CR186" s="469">
        <f t="shared" si="109"/>
        <v>-13819.774631889071</v>
      </c>
      <c r="CS186" s="467">
        <f t="shared" si="110"/>
        <v>-841.57567580340401</v>
      </c>
      <c r="CT186" s="468">
        <f t="shared" si="90"/>
        <v>0.10813800720618336</v>
      </c>
    </row>
    <row r="187" spans="1:98"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+INDEX('For AA'!AD:AD,MATCH(A187,'For AA'!A:A,0))</f>
        <v>19751.398654117922</v>
      </c>
      <c r="AN187" s="434">
        <f t="shared" si="91"/>
        <v>446118.2795698925</v>
      </c>
      <c r="AO187" s="435">
        <f t="shared" si="92"/>
        <v>118497.19354838711</v>
      </c>
      <c r="AP187" s="436">
        <f t="shared" si="93"/>
        <v>220066.21505376344</v>
      </c>
      <c r="AQ187" s="437">
        <f t="shared" si="76"/>
        <v>11.21</v>
      </c>
      <c r="AR187" s="438">
        <f t="shared" si="77"/>
        <v>2.98</v>
      </c>
      <c r="AS187" s="438">
        <f t="shared" si="78"/>
        <v>5.53</v>
      </c>
      <c r="AT187" s="443">
        <f t="shared" si="94"/>
        <v>19.720000000000002</v>
      </c>
      <c r="AU187" s="437">
        <f t="shared" si="95"/>
        <v>10.43</v>
      </c>
      <c r="AV187" s="438">
        <f t="shared" si="96"/>
        <v>2.77</v>
      </c>
      <c r="AW187" s="438">
        <f t="shared" si="97"/>
        <v>5.14</v>
      </c>
      <c r="AX187" s="444">
        <f t="shared" si="98"/>
        <v>18.34</v>
      </c>
      <c r="AY187" s="441">
        <f t="shared" si="99"/>
        <v>10.43</v>
      </c>
      <c r="AZ187" s="70">
        <f t="shared" si="100"/>
        <v>4</v>
      </c>
      <c r="BA187" s="438">
        <f t="shared" si="79"/>
        <v>0.69</v>
      </c>
      <c r="BB187" s="442">
        <f t="shared" si="80"/>
        <v>1.29</v>
      </c>
      <c r="BC187" s="563">
        <v>0</v>
      </c>
      <c r="BD187" s="563">
        <v>0</v>
      </c>
      <c r="BE187" s="570">
        <v>0</v>
      </c>
      <c r="BF187" s="571">
        <v>0</v>
      </c>
      <c r="BG187" s="572">
        <v>0</v>
      </c>
      <c r="BH187" s="573">
        <v>0</v>
      </c>
      <c r="BI187" s="571">
        <v>18.350000000000001</v>
      </c>
      <c r="BJ187" s="572">
        <v>730090.71596768626</v>
      </c>
      <c r="BK187" s="574">
        <v>2.1794705052906732E-3</v>
      </c>
      <c r="BL187" s="571">
        <v>77910.81</v>
      </c>
      <c r="BM187" s="594">
        <v>1.96</v>
      </c>
      <c r="BN187" s="441">
        <f t="shared" si="101"/>
        <v>10.43</v>
      </c>
      <c r="BO187" s="70">
        <v>4</v>
      </c>
      <c r="BP187" s="438">
        <f t="shared" si="81"/>
        <v>0.69</v>
      </c>
      <c r="BQ187" s="442">
        <f t="shared" si="82"/>
        <v>1.29</v>
      </c>
      <c r="BR187" s="438">
        <f>+INDEX('For AA'!AE:AE,MATCH(A187,'For AA'!A:A,0))</f>
        <v>10.48</v>
      </c>
      <c r="BS187" s="70">
        <v>4</v>
      </c>
      <c r="BT187" s="438">
        <f>+ROUND(INDEX('For AA'!AF:AF,MATCH(A187,'For AA'!A:A,0))/BS187,$BP$2)</f>
        <v>0.7</v>
      </c>
      <c r="BU187" s="442">
        <f>+ROUND(INDEX('For AA'!AG:AG,MATCH(A187,'For AA'!A:A,0))/BS187,$BP$2)</f>
        <v>1.3</v>
      </c>
      <c r="BV187" s="438">
        <f>++INDEX('For AA'!AE:AE,MATCH(A187,'For AA'!A:A,0))</f>
        <v>10.48</v>
      </c>
      <c r="BW187" s="70">
        <v>4</v>
      </c>
      <c r="BX187" s="438">
        <f>++ROUND(INDEX('For AA'!AF:AF,MATCH(A187,'For AA'!A:A,0))/BS187,$BP$2)</f>
        <v>0.7</v>
      </c>
      <c r="BY187" s="442">
        <f>++ROUND(INDEX('For AA'!AG:AG,MATCH(A187,'For AA'!A:A,0))/BS187,$BP$2)</f>
        <v>1.3</v>
      </c>
      <c r="BZ187" s="93">
        <f>++INDEX(FY2018_ALL_Targets!DY:DY,MATCH('Final Comp Values'!C187,FY2018_ALL_Targets!B:B,0))</f>
        <v>0</v>
      </c>
      <c r="CA187" s="93">
        <f>+INDEX(FY2018_ALL_Targets!DV:DV,MATCH('Final Comp Values'!C187,FY2018_ALL_Targets!B:B,0))</f>
        <v>0</v>
      </c>
      <c r="CB187" s="93">
        <f>++INDEX(FY2018_ALL_Targets!DW:DW,MATCH('Final Comp Values'!C187,FY2018_ALL_Targets!B:B,0))</f>
        <v>0</v>
      </c>
      <c r="CC187" s="533">
        <f>++INDEX(FY2018_ALL_Targets!DX:DX,MATCH('Final Comp Values'!$C187,FY2018_ALL_Targets!$B:$B,0))</f>
        <v>0</v>
      </c>
      <c r="CD187" s="437">
        <f t="shared" si="102"/>
        <v>0</v>
      </c>
      <c r="CE187" s="437">
        <f t="shared" si="103"/>
        <v>0</v>
      </c>
      <c r="CF187" s="438">
        <f t="shared" si="104"/>
        <v>0</v>
      </c>
      <c r="CG187" s="537">
        <f t="shared" si="105"/>
        <v>0</v>
      </c>
      <c r="CH187" s="437">
        <f t="shared" si="106"/>
        <v>18.34</v>
      </c>
      <c r="CI187" s="438">
        <f t="shared" si="83"/>
        <v>729692.84636770375</v>
      </c>
      <c r="CJ187" s="540">
        <f t="shared" si="107"/>
        <v>2.1797783793984838E-3</v>
      </c>
      <c r="CK187" s="437">
        <f t="shared" si="84"/>
        <v>79830.89</v>
      </c>
      <c r="CL187" s="543">
        <f t="shared" si="85"/>
        <v>2.0099999999999998</v>
      </c>
      <c r="CM187" s="466">
        <f t="shared" si="112"/>
        <v>-9.9999999999997868E-3</v>
      </c>
      <c r="CN187" s="465">
        <f t="shared" si="87"/>
        <v>729753.97</v>
      </c>
      <c r="CO187" s="466">
        <f t="shared" si="108"/>
        <v>809523.73636770376</v>
      </c>
      <c r="CP187" s="466">
        <f t="shared" si="88"/>
        <v>2.0100000000000016</v>
      </c>
      <c r="CQ187" s="469">
        <f t="shared" si="89"/>
        <v>79978.488533260694</v>
      </c>
      <c r="CR187" s="469">
        <f t="shared" si="109"/>
        <v>79769.766367703793</v>
      </c>
      <c r="CS187" s="467">
        <f t="shared" si="110"/>
        <v>208.72216555690102</v>
      </c>
      <c r="CT187" s="468">
        <f t="shared" si="90"/>
        <v>0</v>
      </c>
    </row>
    <row r="188" spans="1:98"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+INDEX('For AA'!AD:AD,MATCH(A188,'For AA'!A:A,0))</f>
        <v>28857.066402483964</v>
      </c>
      <c r="AN188" s="434">
        <f t="shared" si="91"/>
        <v>316920.43010752689</v>
      </c>
      <c r="AO188" s="435">
        <f t="shared" si="92"/>
        <v>84179.817204301071</v>
      </c>
      <c r="AP188" s="436">
        <f t="shared" si="93"/>
        <v>156333.94623655916</v>
      </c>
      <c r="AQ188" s="437">
        <f t="shared" si="76"/>
        <v>5.45</v>
      </c>
      <c r="AR188" s="438">
        <f t="shared" si="77"/>
        <v>1.45</v>
      </c>
      <c r="AS188" s="438">
        <f t="shared" si="78"/>
        <v>2.69</v>
      </c>
      <c r="AT188" s="443">
        <f t="shared" si="94"/>
        <v>9.59</v>
      </c>
      <c r="AU188" s="437">
        <f t="shared" si="95"/>
        <v>5.07</v>
      </c>
      <c r="AV188" s="438">
        <f t="shared" si="96"/>
        <v>1.35</v>
      </c>
      <c r="AW188" s="438">
        <f t="shared" si="97"/>
        <v>2.5</v>
      </c>
      <c r="AX188" s="444">
        <f t="shared" si="98"/>
        <v>8.92</v>
      </c>
      <c r="AY188" s="441">
        <f t="shared" si="99"/>
        <v>5.07</v>
      </c>
      <c r="AZ188" s="70">
        <f t="shared" si="100"/>
        <v>4</v>
      </c>
      <c r="BA188" s="438">
        <f t="shared" si="79"/>
        <v>0.34</v>
      </c>
      <c r="BB188" s="442">
        <f t="shared" si="80"/>
        <v>0.63</v>
      </c>
      <c r="BC188" s="563">
        <v>1</v>
      </c>
      <c r="BD188" s="563">
        <v>1</v>
      </c>
      <c r="BE188" s="570">
        <v>0</v>
      </c>
      <c r="BF188" s="571">
        <v>0.34</v>
      </c>
      <c r="BG188" s="572">
        <v>0.63</v>
      </c>
      <c r="BH188" s="573">
        <v>56390.23789834237</v>
      </c>
      <c r="BI188" s="571">
        <v>7.98</v>
      </c>
      <c r="BJ188" s="572">
        <v>463911.44167914655</v>
      </c>
      <c r="BK188" s="574">
        <v>1.3848707867301856E-3</v>
      </c>
      <c r="BL188" s="571">
        <v>49505.79</v>
      </c>
      <c r="BM188" s="594">
        <v>0.85</v>
      </c>
      <c r="BN188" s="441">
        <f t="shared" si="101"/>
        <v>5.07</v>
      </c>
      <c r="BO188" s="70">
        <v>4</v>
      </c>
      <c r="BP188" s="438">
        <f t="shared" si="81"/>
        <v>0.34</v>
      </c>
      <c r="BQ188" s="442">
        <f t="shared" si="82"/>
        <v>0.63</v>
      </c>
      <c r="BR188" s="438">
        <f>+INDEX('For AA'!AE:AE,MATCH(A188,'For AA'!A:A,0))</f>
        <v>5.0999999999999996</v>
      </c>
      <c r="BS188" s="70">
        <v>4</v>
      </c>
      <c r="BT188" s="438">
        <f>+ROUND(INDEX('For AA'!AF:AF,MATCH(A188,'For AA'!A:A,0))/BS188,$BP$2)</f>
        <v>0.34</v>
      </c>
      <c r="BU188" s="442">
        <f>+ROUND(INDEX('For AA'!AG:AG,MATCH(A188,'For AA'!A:A,0))/BS188,$BP$2)</f>
        <v>0.63</v>
      </c>
      <c r="BV188" s="438">
        <f>++INDEX('For AA'!AE:AE,MATCH(A188,'For AA'!A:A,0))</f>
        <v>5.0999999999999996</v>
      </c>
      <c r="BW188" s="70">
        <v>4</v>
      </c>
      <c r="BX188" s="438">
        <f>++ROUND(INDEX('For AA'!AF:AF,MATCH(A188,'For AA'!A:A,0))/BS188,$BP$2)</f>
        <v>0.34</v>
      </c>
      <c r="BY188" s="442">
        <f>++ROUND(INDEX('For AA'!AG:AG,MATCH(A188,'For AA'!A:A,0))/BS188,$BP$2)</f>
        <v>0.63</v>
      </c>
      <c r="BZ188" s="93">
        <f>++INDEX(FY2018_ALL_Targets!DY:DY,MATCH('Final Comp Values'!C188,FY2018_ALL_Targets!B:B,0))</f>
        <v>0</v>
      </c>
      <c r="CA188" s="93">
        <f>+INDEX(FY2018_ALL_Targets!DV:DV,MATCH('Final Comp Values'!C188,FY2018_ALL_Targets!B:B,0))</f>
        <v>2</v>
      </c>
      <c r="CB188" s="93">
        <f>++INDEX(FY2018_ALL_Targets!DW:DW,MATCH('Final Comp Values'!C188,FY2018_ALL_Targets!B:B,0))</f>
        <v>2</v>
      </c>
      <c r="CC188" s="533">
        <f>++INDEX(FY2018_ALL_Targets!DX:DX,MATCH('Final Comp Values'!$C188,FY2018_ALL_Targets!$B:$B,0))</f>
        <v>0</v>
      </c>
      <c r="CD188" s="437">
        <f t="shared" si="102"/>
        <v>0</v>
      </c>
      <c r="CE188" s="437">
        <f t="shared" si="103"/>
        <v>0.68</v>
      </c>
      <c r="CF188" s="438">
        <f t="shared" si="104"/>
        <v>1.26</v>
      </c>
      <c r="CG188" s="537">
        <f t="shared" si="105"/>
        <v>112780.47579668474</v>
      </c>
      <c r="CH188" s="437">
        <f t="shared" si="106"/>
        <v>6.98</v>
      </c>
      <c r="CI188" s="438">
        <f t="shared" si="83"/>
        <v>405777.17580456682</v>
      </c>
      <c r="CJ188" s="540">
        <f t="shared" si="107"/>
        <v>1.2121597725331908E-3</v>
      </c>
      <c r="CK188" s="437">
        <f t="shared" si="84"/>
        <v>44393.41</v>
      </c>
      <c r="CL188" s="543">
        <f t="shared" si="85"/>
        <v>0.76</v>
      </c>
      <c r="CM188" s="466">
        <f t="shared" si="112"/>
        <v>-2.9999999999999916E-2</v>
      </c>
      <c r="CN188" s="465">
        <f t="shared" si="87"/>
        <v>518413.8</v>
      </c>
      <c r="CO188" s="466">
        <f t="shared" si="108"/>
        <v>450170.58580456686</v>
      </c>
      <c r="CP188" s="466">
        <f t="shared" si="88"/>
        <v>-1.1799999999999997</v>
      </c>
      <c r="CQ188" s="469">
        <f t="shared" si="89"/>
        <v>-68579.404035874424</v>
      </c>
      <c r="CR188" s="469">
        <f t="shared" si="109"/>
        <v>-68243.214195433131</v>
      </c>
      <c r="CS188" s="467">
        <f t="shared" si="110"/>
        <v>-336.1898404412932</v>
      </c>
      <c r="CT188" s="468">
        <f t="shared" si="90"/>
        <v>0.21754913892470598</v>
      </c>
    </row>
    <row r="189" spans="1:98"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+INDEX('For AA'!AD:AD,MATCH(A189,'For AA'!A:A,0))</f>
        <v>28857.066402483964</v>
      </c>
      <c r="AN189" s="434">
        <f t="shared" si="91"/>
        <v>572645.16129032266</v>
      </c>
      <c r="AO189" s="435">
        <f t="shared" si="92"/>
        <v>152105.12903225806</v>
      </c>
      <c r="AP189" s="436">
        <f t="shared" si="93"/>
        <v>282480.95698924729</v>
      </c>
      <c r="AQ189" s="437">
        <f t="shared" si="76"/>
        <v>9.85</v>
      </c>
      <c r="AR189" s="438">
        <f t="shared" si="77"/>
        <v>2.62</v>
      </c>
      <c r="AS189" s="438">
        <f t="shared" si="78"/>
        <v>4.8600000000000003</v>
      </c>
      <c r="AT189" s="443">
        <f t="shared" si="94"/>
        <v>17.329999999999998</v>
      </c>
      <c r="AU189" s="437">
        <f t="shared" si="95"/>
        <v>9.16</v>
      </c>
      <c r="AV189" s="438">
        <f t="shared" si="96"/>
        <v>2.4300000000000002</v>
      </c>
      <c r="AW189" s="438">
        <f t="shared" si="97"/>
        <v>4.5199999999999996</v>
      </c>
      <c r="AX189" s="444">
        <f t="shared" si="98"/>
        <v>16.11</v>
      </c>
      <c r="AY189" s="441">
        <f t="shared" si="99"/>
        <v>9.16</v>
      </c>
      <c r="AZ189" s="70">
        <f t="shared" si="100"/>
        <v>4</v>
      </c>
      <c r="BA189" s="438">
        <f t="shared" si="79"/>
        <v>0.61</v>
      </c>
      <c r="BB189" s="442">
        <f t="shared" si="80"/>
        <v>1.1299999999999999</v>
      </c>
      <c r="BC189" s="563">
        <v>1</v>
      </c>
      <c r="BD189" s="563">
        <v>1</v>
      </c>
      <c r="BE189" s="570">
        <v>0</v>
      </c>
      <c r="BF189" s="571">
        <v>0.61</v>
      </c>
      <c r="BG189" s="572">
        <v>1.1299999999999999</v>
      </c>
      <c r="BH189" s="573">
        <v>101153.62262176878</v>
      </c>
      <c r="BI189" s="571">
        <v>14.379999999999999</v>
      </c>
      <c r="BJ189" s="572">
        <v>835970.74327645695</v>
      </c>
      <c r="BK189" s="574">
        <v>2.4955440993959981E-3</v>
      </c>
      <c r="BL189" s="571">
        <v>89209.68</v>
      </c>
      <c r="BM189" s="594">
        <v>1.53</v>
      </c>
      <c r="BN189" s="441">
        <f t="shared" si="101"/>
        <v>9.16</v>
      </c>
      <c r="BO189" s="70">
        <v>4</v>
      </c>
      <c r="BP189" s="438">
        <f t="shared" si="81"/>
        <v>0.61</v>
      </c>
      <c r="BQ189" s="442">
        <f t="shared" si="82"/>
        <v>1.1299999999999999</v>
      </c>
      <c r="BR189" s="438">
        <f>+INDEX('For AA'!AE:AE,MATCH(A189,'For AA'!A:A,0))</f>
        <v>9.2100000000000009</v>
      </c>
      <c r="BS189" s="70">
        <v>4</v>
      </c>
      <c r="BT189" s="438">
        <f>+ROUND(INDEX('For AA'!AF:AF,MATCH(A189,'For AA'!A:A,0))/BS189,$BP$2)</f>
        <v>0.61</v>
      </c>
      <c r="BU189" s="442">
        <f>+ROUND(INDEX('For AA'!AG:AG,MATCH(A189,'For AA'!A:A,0))/BS189,$BP$2)</f>
        <v>1.1399999999999999</v>
      </c>
      <c r="BV189" s="438">
        <f>++INDEX('For AA'!AE:AE,MATCH(A189,'For AA'!A:A,0))</f>
        <v>9.2100000000000009</v>
      </c>
      <c r="BW189" s="70">
        <v>4</v>
      </c>
      <c r="BX189" s="438">
        <f>++ROUND(INDEX('For AA'!AF:AF,MATCH(A189,'For AA'!A:A,0))/BS189,$BP$2)</f>
        <v>0.61</v>
      </c>
      <c r="BY189" s="442">
        <f>++ROUND(INDEX('For AA'!AG:AG,MATCH(A189,'For AA'!A:A,0))/BS189,$BP$2)</f>
        <v>1.1399999999999999</v>
      </c>
      <c r="BZ189" s="93">
        <f>++INDEX(FY2018_ALL_Targets!DY:DY,MATCH('Final Comp Values'!C189,FY2018_ALL_Targets!B:B,0))</f>
        <v>0</v>
      </c>
      <c r="CA189" s="93">
        <f>+INDEX(FY2018_ALL_Targets!DV:DV,MATCH('Final Comp Values'!C189,FY2018_ALL_Targets!B:B,0))</f>
        <v>1</v>
      </c>
      <c r="CB189" s="93">
        <f>++INDEX(FY2018_ALL_Targets!DW:DW,MATCH('Final Comp Values'!C189,FY2018_ALL_Targets!B:B,0))</f>
        <v>1</v>
      </c>
      <c r="CC189" s="533">
        <f>++INDEX(FY2018_ALL_Targets!DX:DX,MATCH('Final Comp Values'!$C189,FY2018_ALL_Targets!$B:$B,0))</f>
        <v>0</v>
      </c>
      <c r="CD189" s="437">
        <f t="shared" si="102"/>
        <v>0</v>
      </c>
      <c r="CE189" s="437">
        <f t="shared" si="103"/>
        <v>0.61</v>
      </c>
      <c r="CF189" s="438">
        <f t="shared" si="104"/>
        <v>1.1299999999999999</v>
      </c>
      <c r="CG189" s="537">
        <f t="shared" si="105"/>
        <v>101153.62262176878</v>
      </c>
      <c r="CH189" s="437">
        <f t="shared" si="106"/>
        <v>14.370000000000001</v>
      </c>
      <c r="CI189" s="438">
        <f t="shared" si="83"/>
        <v>835389.40061771136</v>
      </c>
      <c r="CJ189" s="540">
        <f t="shared" si="107"/>
        <v>2.4955209070633166E-3</v>
      </c>
      <c r="CK189" s="437">
        <f t="shared" si="84"/>
        <v>91394.45</v>
      </c>
      <c r="CL189" s="543">
        <f t="shared" si="85"/>
        <v>1.57</v>
      </c>
      <c r="CM189" s="466">
        <f t="shared" si="112"/>
        <v>-1.0000000000000675E-2</v>
      </c>
      <c r="CN189" s="465">
        <f t="shared" si="87"/>
        <v>936725.06</v>
      </c>
      <c r="CO189" s="466">
        <f t="shared" si="108"/>
        <v>926783.85061771132</v>
      </c>
      <c r="CP189" s="466">
        <f t="shared" si="88"/>
        <v>-0.16999999999999815</v>
      </c>
      <c r="CQ189" s="469">
        <f t="shared" si="89"/>
        <v>-9884.7461328366408</v>
      </c>
      <c r="CR189" s="469">
        <f t="shared" si="109"/>
        <v>-9941.20938228874</v>
      </c>
      <c r="CS189" s="467">
        <f t="shared" si="110"/>
        <v>56.463249452099262</v>
      </c>
      <c r="CT189" s="468">
        <f t="shared" si="90"/>
        <v>0.10798645935848965</v>
      </c>
    </row>
    <row r="190" spans="1:98"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+INDEX('For AA'!AD:AD,MATCH(A190,'For AA'!A:A,0))</f>
        <v>28857.066402483964</v>
      </c>
      <c r="AN190" s="434">
        <f t="shared" si="91"/>
        <v>496864.5161290323</v>
      </c>
      <c r="AO190" s="435">
        <f t="shared" si="92"/>
        <v>131976.5376344086</v>
      </c>
      <c r="AP190" s="436">
        <f t="shared" si="93"/>
        <v>245099.27956989247</v>
      </c>
      <c r="AQ190" s="437">
        <f t="shared" si="76"/>
        <v>8.5500000000000007</v>
      </c>
      <c r="AR190" s="438">
        <f t="shared" si="77"/>
        <v>2.27</v>
      </c>
      <c r="AS190" s="438">
        <f t="shared" si="78"/>
        <v>4.22</v>
      </c>
      <c r="AT190" s="443">
        <f t="shared" si="94"/>
        <v>15.04</v>
      </c>
      <c r="AU190" s="437">
        <f t="shared" si="95"/>
        <v>7.95</v>
      </c>
      <c r="AV190" s="438">
        <f t="shared" si="96"/>
        <v>2.11</v>
      </c>
      <c r="AW190" s="438">
        <f t="shared" si="97"/>
        <v>3.92</v>
      </c>
      <c r="AX190" s="444">
        <f t="shared" si="98"/>
        <v>13.98</v>
      </c>
      <c r="AY190" s="441">
        <f t="shared" si="99"/>
        <v>7.95</v>
      </c>
      <c r="AZ190" s="70">
        <f t="shared" si="100"/>
        <v>4</v>
      </c>
      <c r="BA190" s="438">
        <f t="shared" si="79"/>
        <v>0.53</v>
      </c>
      <c r="BB190" s="442">
        <f t="shared" si="80"/>
        <v>0.98</v>
      </c>
      <c r="BC190" s="563">
        <v>2</v>
      </c>
      <c r="BD190" s="563">
        <v>3</v>
      </c>
      <c r="BE190" s="570">
        <v>0</v>
      </c>
      <c r="BF190" s="571">
        <v>1.06</v>
      </c>
      <c r="BG190" s="572">
        <v>2.94</v>
      </c>
      <c r="BH190" s="573">
        <v>232537.06349831907</v>
      </c>
      <c r="BI190" s="571">
        <v>9.99</v>
      </c>
      <c r="BJ190" s="572">
        <v>580761.31608705188</v>
      </c>
      <c r="BK190" s="574">
        <v>1.7336916239892924E-3</v>
      </c>
      <c r="BL190" s="571">
        <v>61975.29</v>
      </c>
      <c r="BM190" s="594">
        <v>1.07</v>
      </c>
      <c r="BN190" s="441">
        <f t="shared" si="101"/>
        <v>7.95</v>
      </c>
      <c r="BO190" s="70">
        <v>4</v>
      </c>
      <c r="BP190" s="438">
        <f t="shared" si="81"/>
        <v>0.53</v>
      </c>
      <c r="BQ190" s="442">
        <f t="shared" si="82"/>
        <v>0.98</v>
      </c>
      <c r="BR190" s="438">
        <f>+INDEX('For AA'!AE:AE,MATCH(A190,'For AA'!A:A,0))</f>
        <v>7.99</v>
      </c>
      <c r="BS190" s="70">
        <v>4</v>
      </c>
      <c r="BT190" s="438">
        <f>+ROUND(INDEX('For AA'!AF:AF,MATCH(A190,'For AA'!A:A,0))/BS190,$BP$2)</f>
        <v>0.53</v>
      </c>
      <c r="BU190" s="442">
        <f>+ROUND(INDEX('For AA'!AG:AG,MATCH(A190,'For AA'!A:A,0))/BS190,$BP$2)</f>
        <v>0.99</v>
      </c>
      <c r="BV190" s="438">
        <f>++INDEX('For AA'!AE:AE,MATCH(A190,'For AA'!A:A,0))</f>
        <v>7.99</v>
      </c>
      <c r="BW190" s="70">
        <v>4</v>
      </c>
      <c r="BX190" s="438">
        <f>++ROUND(INDEX('For AA'!AF:AF,MATCH(A190,'For AA'!A:A,0))/BS190,$BP$2)</f>
        <v>0.53</v>
      </c>
      <c r="BY190" s="442">
        <f>++ROUND(INDEX('For AA'!AG:AG,MATCH(A190,'For AA'!A:A,0))/BS190,$BP$2)</f>
        <v>0.99</v>
      </c>
      <c r="BZ190" s="93">
        <f>++INDEX(FY2018_ALL_Targets!DY:DY,MATCH('Final Comp Values'!C190,FY2018_ALL_Targets!B:B,0))</f>
        <v>0</v>
      </c>
      <c r="CA190" s="93">
        <f>+INDEX(FY2018_ALL_Targets!DV:DV,MATCH('Final Comp Values'!C190,FY2018_ALL_Targets!B:B,0))</f>
        <v>2</v>
      </c>
      <c r="CB190" s="93">
        <f>++INDEX(FY2018_ALL_Targets!DW:DW,MATCH('Final Comp Values'!C190,FY2018_ALL_Targets!B:B,0))</f>
        <v>2</v>
      </c>
      <c r="CC190" s="533">
        <f>++INDEX(FY2018_ALL_Targets!DX:DX,MATCH('Final Comp Values'!$C190,FY2018_ALL_Targets!$B:$B,0))</f>
        <v>0</v>
      </c>
      <c r="CD190" s="437">
        <f t="shared" si="102"/>
        <v>0</v>
      </c>
      <c r="CE190" s="437">
        <f t="shared" si="103"/>
        <v>1.06</v>
      </c>
      <c r="CF190" s="438">
        <f t="shared" si="104"/>
        <v>1.96</v>
      </c>
      <c r="CG190" s="537">
        <f t="shared" si="105"/>
        <v>175565.4829412309</v>
      </c>
      <c r="CH190" s="437">
        <f t="shared" si="106"/>
        <v>10.96</v>
      </c>
      <c r="CI190" s="438">
        <f t="shared" si="83"/>
        <v>637151.5539853943</v>
      </c>
      <c r="CJ190" s="540">
        <f t="shared" si="107"/>
        <v>1.9033339694790501E-3</v>
      </c>
      <c r="CK190" s="437">
        <f t="shared" si="84"/>
        <v>69706.559999999998</v>
      </c>
      <c r="CL190" s="543">
        <f t="shared" si="85"/>
        <v>1.2</v>
      </c>
      <c r="CM190" s="466">
        <f t="shared" si="112"/>
        <v>-1.0000000000000453E-2</v>
      </c>
      <c r="CN190" s="465">
        <f t="shared" si="87"/>
        <v>812764.50999999989</v>
      </c>
      <c r="CO190" s="466">
        <f t="shared" si="108"/>
        <v>706858.11398539436</v>
      </c>
      <c r="CP190" s="466">
        <f t="shared" si="88"/>
        <v>-1.8200000000000003</v>
      </c>
      <c r="CQ190" s="469">
        <f t="shared" si="89"/>
        <v>-105810.54422031472</v>
      </c>
      <c r="CR190" s="469">
        <f t="shared" si="109"/>
        <v>-105906.39601460553</v>
      </c>
      <c r="CS190" s="467">
        <f t="shared" si="110"/>
        <v>95.851794290807447</v>
      </c>
      <c r="CT190" s="468">
        <f t="shared" si="90"/>
        <v>0.21601027207897025</v>
      </c>
    </row>
    <row r="191" spans="1:98"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+INDEX('For AA'!AD:AD,MATCH(A191,'For AA'!A:A,0))</f>
        <v>28857.066402483964</v>
      </c>
      <c r="AN191" s="434">
        <f t="shared" si="91"/>
        <v>570288.17204301083</v>
      </c>
      <c r="AO191" s="435">
        <f t="shared" si="92"/>
        <v>151479.16129032258</v>
      </c>
      <c r="AP191" s="436">
        <f t="shared" si="93"/>
        <v>281318.43010752689</v>
      </c>
      <c r="AQ191" s="437">
        <f t="shared" si="76"/>
        <v>9.81</v>
      </c>
      <c r="AR191" s="438">
        <f t="shared" si="77"/>
        <v>2.61</v>
      </c>
      <c r="AS191" s="438">
        <f t="shared" si="78"/>
        <v>4.84</v>
      </c>
      <c r="AT191" s="443">
        <f t="shared" si="94"/>
        <v>17.259999999999998</v>
      </c>
      <c r="AU191" s="437">
        <f t="shared" si="95"/>
        <v>9.1199999999999992</v>
      </c>
      <c r="AV191" s="438">
        <f t="shared" si="96"/>
        <v>2.42</v>
      </c>
      <c r="AW191" s="438">
        <f t="shared" si="97"/>
        <v>4.5</v>
      </c>
      <c r="AX191" s="444">
        <f t="shared" si="98"/>
        <v>16.04</v>
      </c>
      <c r="AY191" s="441">
        <f t="shared" si="99"/>
        <v>9.1199999999999992</v>
      </c>
      <c r="AZ191" s="70">
        <f t="shared" si="100"/>
        <v>4</v>
      </c>
      <c r="BA191" s="438">
        <f t="shared" si="79"/>
        <v>0.61</v>
      </c>
      <c r="BB191" s="442">
        <f t="shared" si="80"/>
        <v>1.1299999999999999</v>
      </c>
      <c r="BC191" s="563">
        <v>1</v>
      </c>
      <c r="BD191" s="563">
        <v>1</v>
      </c>
      <c r="BE191" s="570">
        <v>0</v>
      </c>
      <c r="BF191" s="571">
        <v>0.61</v>
      </c>
      <c r="BG191" s="572">
        <v>1.1299999999999999</v>
      </c>
      <c r="BH191" s="573">
        <v>101153.62262176878</v>
      </c>
      <c r="BI191" s="571">
        <v>14.34</v>
      </c>
      <c r="BJ191" s="572">
        <v>833645.37264147389</v>
      </c>
      <c r="BK191" s="574">
        <v>2.4886023911918371E-3</v>
      </c>
      <c r="BL191" s="571">
        <v>88961.53</v>
      </c>
      <c r="BM191" s="594">
        <v>1.53</v>
      </c>
      <c r="BN191" s="441">
        <f t="shared" si="101"/>
        <v>9.1199999999999992</v>
      </c>
      <c r="BO191" s="70">
        <v>4</v>
      </c>
      <c r="BP191" s="438">
        <f t="shared" si="81"/>
        <v>0.61</v>
      </c>
      <c r="BQ191" s="442">
        <f t="shared" si="82"/>
        <v>1.1299999999999999</v>
      </c>
      <c r="BR191" s="438">
        <f>+INDEX('For AA'!AE:AE,MATCH(A191,'For AA'!A:A,0))</f>
        <v>9.17</v>
      </c>
      <c r="BS191" s="70">
        <v>4</v>
      </c>
      <c r="BT191" s="438">
        <f>+ROUND(INDEX('For AA'!AF:AF,MATCH(A191,'For AA'!A:A,0))/BS191,$BP$2)</f>
        <v>0.61</v>
      </c>
      <c r="BU191" s="442">
        <f>+ROUND(INDEX('For AA'!AG:AG,MATCH(A191,'For AA'!A:A,0))/BS191,$BP$2)</f>
        <v>1.1299999999999999</v>
      </c>
      <c r="BV191" s="438">
        <f>++INDEX('For AA'!AE:AE,MATCH(A191,'For AA'!A:A,0))</f>
        <v>9.17</v>
      </c>
      <c r="BW191" s="70">
        <v>4</v>
      </c>
      <c r="BX191" s="438">
        <f>++ROUND(INDEX('For AA'!AF:AF,MATCH(A191,'For AA'!A:A,0))/BS191,$BP$2)</f>
        <v>0.61</v>
      </c>
      <c r="BY191" s="442">
        <f>++ROUND(INDEX('For AA'!AG:AG,MATCH(A191,'For AA'!A:A,0))/BS191,$BP$2)</f>
        <v>1.1299999999999999</v>
      </c>
      <c r="BZ191" s="93">
        <f>++INDEX(FY2018_ALL_Targets!DY:DY,MATCH('Final Comp Values'!C191,FY2018_ALL_Targets!B:B,0))</f>
        <v>0</v>
      </c>
      <c r="CA191" s="93">
        <f>+INDEX(FY2018_ALL_Targets!DV:DV,MATCH('Final Comp Values'!C191,FY2018_ALL_Targets!B:B,0))</f>
        <v>3</v>
      </c>
      <c r="CB191" s="93">
        <f>++INDEX(FY2018_ALL_Targets!DW:DW,MATCH('Final Comp Values'!C191,FY2018_ALL_Targets!B:B,0))</f>
        <v>3</v>
      </c>
      <c r="CC191" s="533">
        <f>++INDEX(FY2018_ALL_Targets!DX:DX,MATCH('Final Comp Values'!$C191,FY2018_ALL_Targets!$B:$B,0))</f>
        <v>0</v>
      </c>
      <c r="CD191" s="437">
        <f t="shared" si="102"/>
        <v>0</v>
      </c>
      <c r="CE191" s="437">
        <f t="shared" si="103"/>
        <v>1.83</v>
      </c>
      <c r="CF191" s="438">
        <f t="shared" si="104"/>
        <v>3.3899999999999997</v>
      </c>
      <c r="CG191" s="537">
        <f t="shared" si="105"/>
        <v>303460.86786530638</v>
      </c>
      <c r="CH191" s="437">
        <f t="shared" si="106"/>
        <v>10.82</v>
      </c>
      <c r="CI191" s="438">
        <f t="shared" si="83"/>
        <v>629012.75676295313</v>
      </c>
      <c r="CJ191" s="540">
        <f t="shared" si="107"/>
        <v>1.8790213092849746E-3</v>
      </c>
      <c r="CK191" s="437">
        <f t="shared" si="84"/>
        <v>68816.14</v>
      </c>
      <c r="CL191" s="543">
        <f t="shared" si="85"/>
        <v>1.18</v>
      </c>
      <c r="CM191" s="466">
        <f t="shared" si="112"/>
        <v>-4.0000000000000036E-2</v>
      </c>
      <c r="CN191" s="465">
        <f t="shared" si="87"/>
        <v>932869.76</v>
      </c>
      <c r="CO191" s="466">
        <f t="shared" si="108"/>
        <v>697828.89676295314</v>
      </c>
      <c r="CP191" s="466">
        <f t="shared" si="88"/>
        <v>-4.0399999999999991</v>
      </c>
      <c r="CQ191" s="469">
        <f t="shared" si="89"/>
        <v>-234962.20887780545</v>
      </c>
      <c r="CR191" s="469">
        <f t="shared" si="109"/>
        <v>-235040.86323704687</v>
      </c>
      <c r="CS191" s="467">
        <f t="shared" si="110"/>
        <v>78.654359241423663</v>
      </c>
      <c r="CT191" s="468">
        <f t="shared" si="90"/>
        <v>0.32529821511773133</v>
      </c>
    </row>
    <row r="192" spans="1:98"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+INDEX('For AA'!AD:AD,MATCH(A192,'For AA'!A:A,0))</f>
        <v>28857.066402483964</v>
      </c>
      <c r="AN192" s="434">
        <f t="shared" si="91"/>
        <v>125873.1182795699</v>
      </c>
      <c r="AO192" s="435">
        <f t="shared" si="92"/>
        <v>33434.053763440861</v>
      </c>
      <c r="AP192" s="436">
        <f t="shared" si="93"/>
        <v>62091.817204301078</v>
      </c>
      <c r="AQ192" s="437">
        <f t="shared" si="76"/>
        <v>2.17</v>
      </c>
      <c r="AR192" s="438">
        <f t="shared" si="77"/>
        <v>0.57999999999999996</v>
      </c>
      <c r="AS192" s="438">
        <f t="shared" si="78"/>
        <v>1.07</v>
      </c>
      <c r="AT192" s="443">
        <f t="shared" si="94"/>
        <v>3.8200000000000003</v>
      </c>
      <c r="AU192" s="437">
        <f t="shared" si="95"/>
        <v>2.0099999999999998</v>
      </c>
      <c r="AV192" s="438">
        <f t="shared" si="96"/>
        <v>0.53</v>
      </c>
      <c r="AW192" s="438">
        <f t="shared" si="97"/>
        <v>0.99</v>
      </c>
      <c r="AX192" s="444">
        <f t="shared" si="98"/>
        <v>3.5300000000000002</v>
      </c>
      <c r="AY192" s="441">
        <f t="shared" si="99"/>
        <v>2.0099999999999998</v>
      </c>
      <c r="AZ192" s="70">
        <f t="shared" si="100"/>
        <v>4</v>
      </c>
      <c r="BA192" s="438">
        <f t="shared" si="79"/>
        <v>0.13</v>
      </c>
      <c r="BB192" s="442">
        <f t="shared" si="80"/>
        <v>0.25</v>
      </c>
      <c r="BC192" s="563">
        <v>1</v>
      </c>
      <c r="BD192" s="563">
        <v>1</v>
      </c>
      <c r="BE192" s="570">
        <v>0</v>
      </c>
      <c r="BF192" s="571">
        <v>0.13</v>
      </c>
      <c r="BG192" s="572">
        <v>0.25</v>
      </c>
      <c r="BH192" s="573">
        <v>22091.021032340312</v>
      </c>
      <c r="BI192" s="571">
        <v>3.15</v>
      </c>
      <c r="BJ192" s="572">
        <v>183122.93750492626</v>
      </c>
      <c r="BK192" s="574">
        <v>5.4665952107770476E-4</v>
      </c>
      <c r="BL192" s="571">
        <v>19541.759999999998</v>
      </c>
      <c r="BM192" s="594">
        <v>0.34</v>
      </c>
      <c r="BN192" s="441">
        <f t="shared" si="101"/>
        <v>2.0099999999999998</v>
      </c>
      <c r="BO192" s="70">
        <v>4</v>
      </c>
      <c r="BP192" s="438">
        <f t="shared" si="81"/>
        <v>0.13</v>
      </c>
      <c r="BQ192" s="442">
        <f t="shared" si="82"/>
        <v>0.25</v>
      </c>
      <c r="BR192" s="438">
        <f>+INDEX('For AA'!AE:AE,MATCH(A192,'For AA'!A:A,0))</f>
        <v>2.02</v>
      </c>
      <c r="BS192" s="70">
        <v>4</v>
      </c>
      <c r="BT192" s="438">
        <f>+ROUND(INDEX('For AA'!AF:AF,MATCH(A192,'For AA'!A:A,0))/BS192,$BP$2)</f>
        <v>0.14000000000000001</v>
      </c>
      <c r="BU192" s="442">
        <f>+ROUND(INDEX('For AA'!AG:AG,MATCH(A192,'For AA'!A:A,0))/BS192,$BP$2)</f>
        <v>0.25</v>
      </c>
      <c r="BV192" s="438">
        <f>++INDEX('For AA'!AE:AE,MATCH(A192,'For AA'!A:A,0))</f>
        <v>2.02</v>
      </c>
      <c r="BW192" s="70">
        <v>4</v>
      </c>
      <c r="BX192" s="438">
        <f>++ROUND(INDEX('For AA'!AF:AF,MATCH(A192,'For AA'!A:A,0))/BS192,$BP$2)</f>
        <v>0.14000000000000001</v>
      </c>
      <c r="BY192" s="442">
        <f>++ROUND(INDEX('For AA'!AG:AG,MATCH(A192,'For AA'!A:A,0))/BS192,$BP$2)</f>
        <v>0.25</v>
      </c>
      <c r="BZ192" s="93">
        <f>++INDEX(FY2018_ALL_Targets!DY:DY,MATCH('Final Comp Values'!C192,FY2018_ALL_Targets!B:B,0))</f>
        <v>0</v>
      </c>
      <c r="CA192" s="93">
        <f>+INDEX(FY2018_ALL_Targets!DV:DV,MATCH('Final Comp Values'!C192,FY2018_ALL_Targets!B:B,0))</f>
        <v>1</v>
      </c>
      <c r="CB192" s="93">
        <f>++INDEX(FY2018_ALL_Targets!DW:DW,MATCH('Final Comp Values'!C192,FY2018_ALL_Targets!B:B,0))</f>
        <v>1</v>
      </c>
      <c r="CC192" s="533">
        <f>++INDEX(FY2018_ALL_Targets!DX:DX,MATCH('Final Comp Values'!$C192,FY2018_ALL_Targets!$B:$B,0))</f>
        <v>0</v>
      </c>
      <c r="CD192" s="437">
        <f t="shared" si="102"/>
        <v>0</v>
      </c>
      <c r="CE192" s="437">
        <f t="shared" si="103"/>
        <v>0.13</v>
      </c>
      <c r="CF192" s="438">
        <f t="shared" si="104"/>
        <v>0.25</v>
      </c>
      <c r="CG192" s="537">
        <f t="shared" si="105"/>
        <v>22091.021032340312</v>
      </c>
      <c r="CH192" s="437">
        <f t="shared" si="106"/>
        <v>3.1499999999999995</v>
      </c>
      <c r="CI192" s="438">
        <f t="shared" si="83"/>
        <v>183122.93750492623</v>
      </c>
      <c r="CJ192" s="540">
        <f t="shared" si="107"/>
        <v>5.4703485436669768E-4</v>
      </c>
      <c r="CK192" s="437">
        <f t="shared" si="84"/>
        <v>20034.27</v>
      </c>
      <c r="CL192" s="543">
        <f t="shared" si="85"/>
        <v>0.34</v>
      </c>
      <c r="CM192" s="466">
        <f t="shared" si="112"/>
        <v>-2.2204460492503131E-16</v>
      </c>
      <c r="CN192" s="465">
        <f t="shared" si="87"/>
        <v>205901.06</v>
      </c>
      <c r="CO192" s="466">
        <f t="shared" si="108"/>
        <v>203157.20750492622</v>
      </c>
      <c r="CP192" s="466">
        <f t="shared" si="88"/>
        <v>-4.0000000000000924E-2</v>
      </c>
      <c r="CQ192" s="469">
        <f t="shared" si="89"/>
        <v>-2333.1564872521785</v>
      </c>
      <c r="CR192" s="469">
        <f t="shared" si="109"/>
        <v>-2743.8524950737774</v>
      </c>
      <c r="CS192" s="467">
        <f t="shared" si="110"/>
        <v>410.69600782159887</v>
      </c>
      <c r="CT192" s="468">
        <f t="shared" si="90"/>
        <v>0.10728949638404151</v>
      </c>
    </row>
    <row r="193" spans="1:98"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+INDEX('For AA'!AD:AD,MATCH(A193,'For AA'!A:A,0))</f>
        <v>28857.066402483964</v>
      </c>
      <c r="AN193" s="434">
        <f t="shared" si="91"/>
        <v>505688.17204301077</v>
      </c>
      <c r="AO193" s="435">
        <f t="shared" si="92"/>
        <v>134320.47311827957</v>
      </c>
      <c r="AP193" s="436">
        <f t="shared" si="93"/>
        <v>249452.30107526886</v>
      </c>
      <c r="AQ193" s="437">
        <f t="shared" si="76"/>
        <v>8.6999999999999993</v>
      </c>
      <c r="AR193" s="438">
        <f t="shared" si="77"/>
        <v>2.31</v>
      </c>
      <c r="AS193" s="438">
        <f t="shared" si="78"/>
        <v>4.29</v>
      </c>
      <c r="AT193" s="443">
        <f t="shared" si="94"/>
        <v>15.3</v>
      </c>
      <c r="AU193" s="437">
        <f t="shared" si="95"/>
        <v>8.09</v>
      </c>
      <c r="AV193" s="438">
        <f t="shared" si="96"/>
        <v>2.15</v>
      </c>
      <c r="AW193" s="438">
        <f t="shared" si="97"/>
        <v>3.99</v>
      </c>
      <c r="AX193" s="444">
        <f t="shared" si="98"/>
        <v>14.23</v>
      </c>
      <c r="AY193" s="441">
        <f t="shared" si="99"/>
        <v>8.09</v>
      </c>
      <c r="AZ193" s="70">
        <f t="shared" si="100"/>
        <v>4</v>
      </c>
      <c r="BA193" s="438">
        <f t="shared" si="79"/>
        <v>0.54</v>
      </c>
      <c r="BB193" s="442">
        <f t="shared" si="80"/>
        <v>1</v>
      </c>
      <c r="BC193" s="563">
        <v>0</v>
      </c>
      <c r="BD193" s="563">
        <v>0</v>
      </c>
      <c r="BE193" s="570">
        <v>0</v>
      </c>
      <c r="BF193" s="571">
        <v>0</v>
      </c>
      <c r="BG193" s="572">
        <v>0</v>
      </c>
      <c r="BH193" s="573">
        <v>0</v>
      </c>
      <c r="BI193" s="571">
        <v>14.25</v>
      </c>
      <c r="BJ193" s="572">
        <v>828413.28871276171</v>
      </c>
      <c r="BK193" s="574">
        <v>2.4729835477324742E-3</v>
      </c>
      <c r="BL193" s="571">
        <v>88403.199999999997</v>
      </c>
      <c r="BM193" s="594">
        <v>1.52</v>
      </c>
      <c r="BN193" s="441">
        <f t="shared" si="101"/>
        <v>8.09</v>
      </c>
      <c r="BO193" s="70">
        <v>4</v>
      </c>
      <c r="BP193" s="438">
        <f t="shared" si="81"/>
        <v>0.54</v>
      </c>
      <c r="BQ193" s="442">
        <f t="shared" si="82"/>
        <v>1</v>
      </c>
      <c r="BR193" s="438">
        <f>+INDEX('For AA'!AE:AE,MATCH(A193,'For AA'!A:A,0))</f>
        <v>8.1300000000000008</v>
      </c>
      <c r="BS193" s="70">
        <v>4</v>
      </c>
      <c r="BT193" s="438">
        <f>+ROUND(INDEX('For AA'!AF:AF,MATCH(A193,'For AA'!A:A,0))/BS193,$BP$2)</f>
        <v>0.54</v>
      </c>
      <c r="BU193" s="442">
        <f>+ROUND(INDEX('For AA'!AG:AG,MATCH(A193,'For AA'!A:A,0))/BS193,$BP$2)</f>
        <v>1.01</v>
      </c>
      <c r="BV193" s="438">
        <f>++INDEX('For AA'!AE:AE,MATCH(A193,'For AA'!A:A,0))</f>
        <v>8.1300000000000008</v>
      </c>
      <c r="BW193" s="70">
        <v>4</v>
      </c>
      <c r="BX193" s="438">
        <f>++ROUND(INDEX('For AA'!AF:AF,MATCH(A193,'For AA'!A:A,0))/BS193,$BP$2)</f>
        <v>0.54</v>
      </c>
      <c r="BY193" s="442">
        <f>++ROUND(INDEX('For AA'!AG:AG,MATCH(A193,'For AA'!A:A,0))/BS193,$BP$2)</f>
        <v>1.01</v>
      </c>
      <c r="BZ193" s="93">
        <f>++INDEX(FY2018_ALL_Targets!DY:DY,MATCH('Final Comp Values'!C193,FY2018_ALL_Targets!B:B,0))</f>
        <v>0</v>
      </c>
      <c r="CA193" s="93">
        <f>+INDEX(FY2018_ALL_Targets!DV:DV,MATCH('Final Comp Values'!C193,FY2018_ALL_Targets!B:B,0))</f>
        <v>0</v>
      </c>
      <c r="CB193" s="93">
        <f>++INDEX(FY2018_ALL_Targets!DW:DW,MATCH('Final Comp Values'!C193,FY2018_ALL_Targets!B:B,0))</f>
        <v>0</v>
      </c>
      <c r="CC193" s="533">
        <f>++INDEX(FY2018_ALL_Targets!DX:DX,MATCH('Final Comp Values'!$C193,FY2018_ALL_Targets!$B:$B,0))</f>
        <v>0</v>
      </c>
      <c r="CD193" s="437">
        <f t="shared" si="102"/>
        <v>0</v>
      </c>
      <c r="CE193" s="437">
        <f t="shared" si="103"/>
        <v>0</v>
      </c>
      <c r="CF193" s="438">
        <f t="shared" si="104"/>
        <v>0</v>
      </c>
      <c r="CG193" s="537">
        <f t="shared" si="105"/>
        <v>0</v>
      </c>
      <c r="CH193" s="437">
        <f t="shared" si="106"/>
        <v>14.23</v>
      </c>
      <c r="CI193" s="438">
        <f t="shared" si="83"/>
        <v>827250.60339527007</v>
      </c>
      <c r="CJ193" s="540">
        <f t="shared" si="107"/>
        <v>2.4712082468692407E-3</v>
      </c>
      <c r="CK193" s="437">
        <f t="shared" si="84"/>
        <v>90504.04</v>
      </c>
      <c r="CL193" s="543">
        <f t="shared" si="85"/>
        <v>1.56</v>
      </c>
      <c r="CM193" s="466">
        <f t="shared" si="112"/>
        <v>-1.9999999999999574E-2</v>
      </c>
      <c r="CN193" s="465">
        <f t="shared" si="87"/>
        <v>827198.68</v>
      </c>
      <c r="CO193" s="466">
        <f t="shared" si="108"/>
        <v>917754.6433952701</v>
      </c>
      <c r="CP193" s="466">
        <f t="shared" si="88"/>
        <v>1.5600000000000005</v>
      </c>
      <c r="CQ193" s="469">
        <f t="shared" si="89"/>
        <v>90683.762529866508</v>
      </c>
      <c r="CR193" s="469">
        <f t="shared" si="109"/>
        <v>90555.963395270053</v>
      </c>
      <c r="CS193" s="467">
        <f t="shared" si="110"/>
        <v>127.79913459645468</v>
      </c>
      <c r="CT193" s="468">
        <f t="shared" si="90"/>
        <v>0</v>
      </c>
    </row>
    <row r="194" spans="1:98"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+INDEX('For AA'!AD:AD,MATCH(A194,'For AA'!A:A,0))</f>
        <v>19751.398654117922</v>
      </c>
      <c r="AN194" s="434">
        <f t="shared" si="91"/>
        <v>605036.55913978501</v>
      </c>
      <c r="AO194" s="435">
        <f t="shared" si="92"/>
        <v>160708.8172043011</v>
      </c>
      <c r="AP194" s="436">
        <f t="shared" si="93"/>
        <v>298459.23655913986</v>
      </c>
      <c r="AQ194" s="437">
        <f t="shared" si="76"/>
        <v>15.21</v>
      </c>
      <c r="AR194" s="438">
        <f t="shared" si="77"/>
        <v>4.04</v>
      </c>
      <c r="AS194" s="438">
        <f t="shared" si="78"/>
        <v>7.5</v>
      </c>
      <c r="AT194" s="443">
        <f t="shared" si="94"/>
        <v>26.75</v>
      </c>
      <c r="AU194" s="437">
        <f t="shared" si="95"/>
        <v>14.14</v>
      </c>
      <c r="AV194" s="438">
        <f t="shared" si="96"/>
        <v>3.76</v>
      </c>
      <c r="AW194" s="438">
        <f t="shared" si="97"/>
        <v>6.98</v>
      </c>
      <c r="AX194" s="444">
        <f t="shared" si="98"/>
        <v>24.88</v>
      </c>
      <c r="AY194" s="441">
        <f t="shared" si="99"/>
        <v>14.14</v>
      </c>
      <c r="AZ194" s="70">
        <f t="shared" si="100"/>
        <v>4</v>
      </c>
      <c r="BA194" s="438">
        <f t="shared" si="79"/>
        <v>0.94</v>
      </c>
      <c r="BB194" s="442">
        <f t="shared" si="80"/>
        <v>1.75</v>
      </c>
      <c r="BC194" s="563">
        <v>0</v>
      </c>
      <c r="BD194" s="563">
        <v>0</v>
      </c>
      <c r="BE194" s="570">
        <v>0</v>
      </c>
      <c r="BF194" s="571">
        <v>0</v>
      </c>
      <c r="BG194" s="572">
        <v>0</v>
      </c>
      <c r="BH194" s="573">
        <v>0</v>
      </c>
      <c r="BI194" s="571">
        <v>24.9</v>
      </c>
      <c r="BJ194" s="572">
        <v>990695.30395615171</v>
      </c>
      <c r="BK194" s="574">
        <v>2.9574286420565531E-3</v>
      </c>
      <c r="BL194" s="571">
        <v>105720.94</v>
      </c>
      <c r="BM194" s="594">
        <v>2.66</v>
      </c>
      <c r="BN194" s="441">
        <f t="shared" si="101"/>
        <v>14.14</v>
      </c>
      <c r="BO194" s="70">
        <v>4</v>
      </c>
      <c r="BP194" s="438">
        <f t="shared" si="81"/>
        <v>0.94</v>
      </c>
      <c r="BQ194" s="442">
        <f t="shared" si="82"/>
        <v>1.75</v>
      </c>
      <c r="BR194" s="438">
        <f>+INDEX('For AA'!AE:AE,MATCH(A194,'For AA'!A:A,0))</f>
        <v>14.21</v>
      </c>
      <c r="BS194" s="70">
        <v>4</v>
      </c>
      <c r="BT194" s="438">
        <f>+ROUND(INDEX('For AA'!AF:AF,MATCH(A194,'For AA'!A:A,0))/BS194,$BP$2)</f>
        <v>0.95</v>
      </c>
      <c r="BU194" s="442">
        <f>+ROUND(INDEX('For AA'!AG:AG,MATCH(A194,'For AA'!A:A,0))/BS194,$BP$2)</f>
        <v>1.76</v>
      </c>
      <c r="BV194" s="438">
        <f>++INDEX('For AA'!AE:AE,MATCH(A194,'For AA'!A:A,0))</f>
        <v>14.21</v>
      </c>
      <c r="BW194" s="70">
        <v>4</v>
      </c>
      <c r="BX194" s="438">
        <f>++ROUND(INDEX('For AA'!AF:AF,MATCH(A194,'For AA'!A:A,0))/BS194,$BP$2)</f>
        <v>0.95</v>
      </c>
      <c r="BY194" s="442">
        <f>++ROUND(INDEX('For AA'!AG:AG,MATCH(A194,'For AA'!A:A,0))/BS194,$BP$2)</f>
        <v>1.76</v>
      </c>
      <c r="BZ194" s="93">
        <f>++INDEX(FY2018_ALL_Targets!DY:DY,MATCH('Final Comp Values'!C194,FY2018_ALL_Targets!B:B,0))</f>
        <v>0</v>
      </c>
      <c r="CA194" s="93">
        <f>+INDEX(FY2018_ALL_Targets!DV:DV,MATCH('Final Comp Values'!C194,FY2018_ALL_Targets!B:B,0))</f>
        <v>0</v>
      </c>
      <c r="CB194" s="93">
        <f>++INDEX(FY2018_ALL_Targets!DW:DW,MATCH('Final Comp Values'!C194,FY2018_ALL_Targets!B:B,0))</f>
        <v>0</v>
      </c>
      <c r="CC194" s="533">
        <f>++INDEX(FY2018_ALL_Targets!DX:DX,MATCH('Final Comp Values'!$C194,FY2018_ALL_Targets!$B:$B,0))</f>
        <v>0</v>
      </c>
      <c r="CD194" s="437">
        <f t="shared" si="102"/>
        <v>0</v>
      </c>
      <c r="CE194" s="437">
        <f t="shared" si="103"/>
        <v>0</v>
      </c>
      <c r="CF194" s="438">
        <f t="shared" si="104"/>
        <v>0</v>
      </c>
      <c r="CG194" s="537">
        <f t="shared" si="105"/>
        <v>0</v>
      </c>
      <c r="CH194" s="437">
        <f t="shared" si="106"/>
        <v>24.88</v>
      </c>
      <c r="CI194" s="438">
        <f t="shared" si="83"/>
        <v>989899.56475618703</v>
      </c>
      <c r="CJ194" s="540">
        <f t="shared" si="107"/>
        <v>2.9570821199255328E-3</v>
      </c>
      <c r="CK194" s="437">
        <f t="shared" si="84"/>
        <v>108298.39</v>
      </c>
      <c r="CL194" s="543">
        <f t="shared" si="85"/>
        <v>2.72</v>
      </c>
      <c r="CM194" s="466">
        <f t="shared" si="112"/>
        <v>-2.0000000000000018E-2</v>
      </c>
      <c r="CN194" s="465">
        <f t="shared" si="87"/>
        <v>989710.29</v>
      </c>
      <c r="CO194" s="466">
        <f t="shared" si="108"/>
        <v>1098197.954756187</v>
      </c>
      <c r="CP194" s="466">
        <f t="shared" si="88"/>
        <v>2.7199999999999989</v>
      </c>
      <c r="CQ194" s="469">
        <f t="shared" si="89"/>
        <v>108199.83877813502</v>
      </c>
      <c r="CR194" s="469">
        <f t="shared" si="109"/>
        <v>108487.664756187</v>
      </c>
      <c r="CS194" s="467">
        <f t="shared" si="110"/>
        <v>-287.82597805198748</v>
      </c>
      <c r="CT194" s="468">
        <f t="shared" si="90"/>
        <v>0</v>
      </c>
    </row>
    <row r="195" spans="1:98"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+INDEX('For AA'!AD:AD,MATCH(A195,'For AA'!A:A,0))</f>
        <v>12694.558936844121</v>
      </c>
      <c r="AN195" s="434">
        <f t="shared" si="91"/>
        <v>285941.93548387097</v>
      </c>
      <c r="AO195" s="435">
        <f t="shared" si="92"/>
        <v>75951.709677419363</v>
      </c>
      <c r="AP195" s="436">
        <f t="shared" si="93"/>
        <v>141053.18279569893</v>
      </c>
      <c r="AQ195" s="437">
        <f t="shared" si="76"/>
        <v>11.18</v>
      </c>
      <c r="AR195" s="438">
        <f t="shared" si="77"/>
        <v>2.97</v>
      </c>
      <c r="AS195" s="438">
        <f t="shared" si="78"/>
        <v>5.51</v>
      </c>
      <c r="AT195" s="443">
        <f t="shared" si="94"/>
        <v>19.66</v>
      </c>
      <c r="AU195" s="437">
        <f t="shared" si="95"/>
        <v>10.4</v>
      </c>
      <c r="AV195" s="438">
        <f t="shared" si="96"/>
        <v>2.76</v>
      </c>
      <c r="AW195" s="438">
        <f t="shared" si="97"/>
        <v>5.13</v>
      </c>
      <c r="AX195" s="444">
        <f t="shared" si="98"/>
        <v>18.29</v>
      </c>
      <c r="AY195" s="441">
        <f t="shared" si="99"/>
        <v>10.4</v>
      </c>
      <c r="AZ195" s="70">
        <f t="shared" si="100"/>
        <v>4</v>
      </c>
      <c r="BA195" s="438">
        <f>+IF(AZ195=0,0,ROUND($AV195/AZ195,$BA$2))</f>
        <v>0.69</v>
      </c>
      <c r="BB195" s="442">
        <f>+IF(AZ195=0,0,ROUND($AW195/AZ195,$BA$2))</f>
        <v>1.28</v>
      </c>
      <c r="BC195" s="563">
        <v>0</v>
      </c>
      <c r="BD195" s="563">
        <v>0</v>
      </c>
      <c r="BE195" s="570">
        <v>4</v>
      </c>
      <c r="BF195" s="571">
        <v>2.76</v>
      </c>
      <c r="BG195" s="572">
        <v>5.13</v>
      </c>
      <c r="BH195" s="573">
        <v>201824.99527786576</v>
      </c>
      <c r="BI195" s="571">
        <v>10.4</v>
      </c>
      <c r="BJ195" s="572">
        <v>266030.41202659113</v>
      </c>
      <c r="BK195" s="574">
        <v>7.941553341817083E-4</v>
      </c>
      <c r="BL195" s="571">
        <v>28389.14</v>
      </c>
      <c r="BM195" s="594">
        <v>1.1100000000000001</v>
      </c>
      <c r="BN195" s="441">
        <f t="shared" si="101"/>
        <v>10.4</v>
      </c>
      <c r="BO195" s="70">
        <v>4</v>
      </c>
      <c r="BP195" s="438">
        <f t="shared" si="81"/>
        <v>0.69</v>
      </c>
      <c r="BQ195" s="442">
        <f t="shared" si="82"/>
        <v>1.28</v>
      </c>
      <c r="BR195" s="438">
        <f>+INDEX('For AA'!AE:AE,MATCH(A195,'For AA'!A:A,0))</f>
        <v>10.45</v>
      </c>
      <c r="BS195" s="70">
        <v>4</v>
      </c>
      <c r="BT195" s="438">
        <f>+ROUND(INDEX('For AA'!AF:AF,MATCH(A195,'For AA'!A:A,0))/BS195,$BP$2)</f>
        <v>0.7</v>
      </c>
      <c r="BU195" s="442">
        <f>+ROUND(INDEX('For AA'!AG:AG,MATCH(A195,'For AA'!A:A,0))/BS195,$BP$2)</f>
        <v>1.29</v>
      </c>
      <c r="BV195" s="438">
        <f>++INDEX('For AA'!AE:AE,MATCH(A195,'For AA'!A:A,0))</f>
        <v>10.45</v>
      </c>
      <c r="BW195" s="70">
        <v>4</v>
      </c>
      <c r="BX195" s="438">
        <f>++ROUND(INDEX('For AA'!AF:AF,MATCH(A195,'For AA'!A:A,0))/BS195,$BP$2)</f>
        <v>0.7</v>
      </c>
      <c r="BY195" s="442">
        <f>++ROUND(INDEX('For AA'!AG:AG,MATCH(A195,'For AA'!A:A,0))/BS195,$BP$2)</f>
        <v>1.29</v>
      </c>
      <c r="BZ195" s="93">
        <f>++INDEX(FY2018_ALL_Targets!DY:DY,MATCH('Final Comp Values'!C195,FY2018_ALL_Targets!B:B,0))</f>
        <v>0</v>
      </c>
      <c r="CA195" s="93">
        <f>+INDEX(FY2018_ALL_Targets!DV:DV,MATCH('Final Comp Values'!C195,FY2018_ALL_Targets!B:B,0))</f>
        <v>0</v>
      </c>
      <c r="CB195" s="93">
        <f>++INDEX(FY2018_ALL_Targets!DW:DW,MATCH('Final Comp Values'!C195,FY2018_ALL_Targets!B:B,0))</f>
        <v>0</v>
      </c>
      <c r="CC195" s="533">
        <f>++INDEX(FY2018_ALL_Targets!DX:DX,MATCH('Final Comp Values'!$C195,FY2018_ALL_Targets!$B:$B,0))</f>
        <v>0</v>
      </c>
      <c r="CD195" s="437">
        <f t="shared" si="102"/>
        <v>0</v>
      </c>
      <c r="CE195" s="437">
        <f t="shared" si="103"/>
        <v>0</v>
      </c>
      <c r="CF195" s="438">
        <f t="shared" si="104"/>
        <v>0</v>
      </c>
      <c r="CG195" s="537">
        <f t="shared" si="105"/>
        <v>0</v>
      </c>
      <c r="CH195" s="437">
        <f t="shared" si="106"/>
        <v>18.29</v>
      </c>
      <c r="CI195" s="438">
        <f t="shared" si="83"/>
        <v>467855.40730445692</v>
      </c>
      <c r="CJ195" s="540">
        <f t="shared" si="107"/>
        <v>1.3976032608835837E-3</v>
      </c>
      <c r="CK195" s="437">
        <f t="shared" si="84"/>
        <v>51184.98</v>
      </c>
      <c r="CL195" s="543">
        <f t="shared" si="85"/>
        <v>2</v>
      </c>
      <c r="CM195" s="466">
        <f t="shared" si="112"/>
        <v>9.9999999999984546E-3</v>
      </c>
      <c r="CN195" s="465">
        <f t="shared" si="87"/>
        <v>467740.54999999993</v>
      </c>
      <c r="CO195" s="466">
        <f t="shared" si="108"/>
        <v>519040.3873044569</v>
      </c>
      <c r="CP195" s="466">
        <f t="shared" si="88"/>
        <v>2</v>
      </c>
      <c r="CQ195" s="469">
        <f t="shared" si="89"/>
        <v>51147.135046473479</v>
      </c>
      <c r="CR195" s="469">
        <f t="shared" si="109"/>
        <v>51299.837304456974</v>
      </c>
      <c r="CS195" s="467">
        <f t="shared" si="110"/>
        <v>-152.70225798349566</v>
      </c>
      <c r="CT195" s="468">
        <f t="shared" si="90"/>
        <v>0</v>
      </c>
    </row>
    <row r="196" spans="1:98"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+INDEX('For AA'!AD:AD,MATCH(A196,'For AA'!A:A,0))</f>
        <v>19751.398654117922</v>
      </c>
      <c r="AN196" s="434">
        <f t="shared" si="91"/>
        <v>521425.80645161297</v>
      </c>
      <c r="AO196" s="435">
        <f t="shared" si="92"/>
        <v>138500.59139784946</v>
      </c>
      <c r="AP196" s="436">
        <f t="shared" si="93"/>
        <v>257215.38709677421</v>
      </c>
      <c r="AQ196" s="437">
        <f t="shared" si="76"/>
        <v>13.11</v>
      </c>
      <c r="AR196" s="438">
        <f t="shared" si="77"/>
        <v>3.48</v>
      </c>
      <c r="AS196" s="438">
        <f t="shared" si="78"/>
        <v>6.46</v>
      </c>
      <c r="AT196" s="443">
        <f t="shared" si="94"/>
        <v>23.05</v>
      </c>
      <c r="AU196" s="437">
        <f t="shared" si="95"/>
        <v>12.19</v>
      </c>
      <c r="AV196" s="438">
        <f t="shared" si="96"/>
        <v>3.24</v>
      </c>
      <c r="AW196" s="438">
        <f t="shared" si="97"/>
        <v>6.01</v>
      </c>
      <c r="AX196" s="444">
        <f t="shared" si="98"/>
        <v>21.439999999999998</v>
      </c>
      <c r="AY196" s="441">
        <f t="shared" si="99"/>
        <v>12.19</v>
      </c>
      <c r="AZ196" s="70">
        <f t="shared" si="100"/>
        <v>4</v>
      </c>
      <c r="BA196" s="438">
        <f t="shared" ref="BA196:BA259" si="113">+IF(AZ196=0,0,ROUND($AV196/AZ196,$BA$2))</f>
        <v>0.81</v>
      </c>
      <c r="BB196" s="442">
        <f t="shared" ref="BB196:BB259" si="114">+IF(AZ196=0,0,ROUND($AW196/AZ196,$BA$2))</f>
        <v>1.5</v>
      </c>
      <c r="BC196" s="563">
        <v>0</v>
      </c>
      <c r="BD196" s="563">
        <v>0</v>
      </c>
      <c r="BE196" s="570">
        <v>0</v>
      </c>
      <c r="BF196" s="571">
        <v>0</v>
      </c>
      <c r="BG196" s="572">
        <v>0</v>
      </c>
      <c r="BH196" s="573">
        <v>0</v>
      </c>
      <c r="BI196" s="571">
        <v>21.43</v>
      </c>
      <c r="BJ196" s="572">
        <v>852634.55276226241</v>
      </c>
      <c r="BK196" s="574">
        <v>2.5452889879225677E-3</v>
      </c>
      <c r="BL196" s="571">
        <v>90987.94</v>
      </c>
      <c r="BM196" s="594">
        <v>2.29</v>
      </c>
      <c r="BN196" s="441">
        <f t="shared" si="101"/>
        <v>12.19</v>
      </c>
      <c r="BO196" s="70">
        <v>4</v>
      </c>
      <c r="BP196" s="438">
        <f t="shared" si="81"/>
        <v>0.81</v>
      </c>
      <c r="BQ196" s="442">
        <f t="shared" si="82"/>
        <v>1.5</v>
      </c>
      <c r="BR196" s="438">
        <f>+INDEX('For AA'!AE:AE,MATCH(A196,'For AA'!A:A,0))</f>
        <v>12.25</v>
      </c>
      <c r="BS196" s="70">
        <v>4</v>
      </c>
      <c r="BT196" s="438">
        <f>+ROUND(INDEX('For AA'!AF:AF,MATCH(A196,'For AA'!A:A,0))/BS196,$BP$2)</f>
        <v>0.82</v>
      </c>
      <c r="BU196" s="442">
        <f>+ROUND(INDEX('For AA'!AG:AG,MATCH(A196,'For AA'!A:A,0))/BS196,$BP$2)</f>
        <v>1.51</v>
      </c>
      <c r="BV196" s="438">
        <f>++INDEX('For AA'!AE:AE,MATCH(A196,'For AA'!A:A,0))</f>
        <v>12.25</v>
      </c>
      <c r="BW196" s="70">
        <v>4</v>
      </c>
      <c r="BX196" s="438">
        <f>++ROUND(INDEX('For AA'!AF:AF,MATCH(A196,'For AA'!A:A,0))/BS196,$BP$2)</f>
        <v>0.82</v>
      </c>
      <c r="BY196" s="442">
        <f>++ROUND(INDEX('For AA'!AG:AG,MATCH(A196,'For AA'!A:A,0))/BS196,$BP$2)</f>
        <v>1.51</v>
      </c>
      <c r="BZ196" s="93">
        <f>++INDEX(FY2018_ALL_Targets!DY:DY,MATCH('Final Comp Values'!C196,FY2018_ALL_Targets!B:B,0))</f>
        <v>0</v>
      </c>
      <c r="CA196" s="93">
        <f>+INDEX(FY2018_ALL_Targets!DV:DV,MATCH('Final Comp Values'!C196,FY2018_ALL_Targets!B:B,0))</f>
        <v>0</v>
      </c>
      <c r="CB196" s="93">
        <f>++INDEX(FY2018_ALL_Targets!DW:DW,MATCH('Final Comp Values'!C196,FY2018_ALL_Targets!B:B,0))</f>
        <v>0</v>
      </c>
      <c r="CC196" s="533">
        <f>++INDEX(FY2018_ALL_Targets!DX:DX,MATCH('Final Comp Values'!$C196,FY2018_ALL_Targets!$B:$B,0))</f>
        <v>0</v>
      </c>
      <c r="CD196" s="437">
        <f t="shared" si="102"/>
        <v>0</v>
      </c>
      <c r="CE196" s="437">
        <f t="shared" si="103"/>
        <v>0</v>
      </c>
      <c r="CF196" s="438">
        <f t="shared" si="104"/>
        <v>0</v>
      </c>
      <c r="CG196" s="537">
        <f t="shared" si="105"/>
        <v>0</v>
      </c>
      <c r="CH196" s="437">
        <f t="shared" si="106"/>
        <v>21.439999999999998</v>
      </c>
      <c r="CI196" s="438">
        <f t="shared" si="83"/>
        <v>853032.42236224469</v>
      </c>
      <c r="CJ196" s="540">
        <f t="shared" si="107"/>
        <v>2.548225106559623E-3</v>
      </c>
      <c r="CK196" s="437">
        <f t="shared" si="84"/>
        <v>93324.66</v>
      </c>
      <c r="CL196" s="543">
        <f t="shared" si="85"/>
        <v>2.35</v>
      </c>
      <c r="CM196" s="466">
        <f t="shared" si="112"/>
        <v>9.9999999999971223E-3</v>
      </c>
      <c r="CN196" s="465">
        <f t="shared" si="87"/>
        <v>852941.8600000001</v>
      </c>
      <c r="CO196" s="466">
        <f t="shared" si="108"/>
        <v>946357.08236224472</v>
      </c>
      <c r="CP196" s="466">
        <f t="shared" si="88"/>
        <v>2.3500000000000014</v>
      </c>
      <c r="CQ196" s="469">
        <f t="shared" si="89"/>
        <v>93489.429617537389</v>
      </c>
      <c r="CR196" s="469">
        <f t="shared" si="109"/>
        <v>93415.222362244618</v>
      </c>
      <c r="CS196" s="467">
        <f t="shared" si="110"/>
        <v>74.207255292771151</v>
      </c>
      <c r="CT196" s="468">
        <f t="shared" si="90"/>
        <v>0</v>
      </c>
    </row>
    <row r="197" spans="1:98"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+INDEX('For AA'!AD:AD,MATCH(A197,'For AA'!A:A,0))</f>
        <v>26991.332744195854</v>
      </c>
      <c r="AN197" s="434">
        <f t="shared" si="91"/>
        <v>437894.62365591398</v>
      </c>
      <c r="AO197" s="435">
        <f t="shared" si="92"/>
        <v>116313.2365591398</v>
      </c>
      <c r="AP197" s="436">
        <f t="shared" si="93"/>
        <v>216010.29032258067</v>
      </c>
      <c r="AQ197" s="437">
        <f t="shared" ref="AQ197:AQ260" si="115">+ROUND(AN197/$AL197,$AW$2)</f>
        <v>8.06</v>
      </c>
      <c r="AR197" s="438">
        <f t="shared" ref="AR197:AR260" si="116">+ROUND(AO197/$AL197,$AW$2)</f>
        <v>2.14</v>
      </c>
      <c r="AS197" s="438">
        <f t="shared" ref="AS197:AS260" si="117">+ROUND(AP197/$AL197,$AW$2)</f>
        <v>3.98</v>
      </c>
      <c r="AT197" s="443">
        <f t="shared" si="94"/>
        <v>14.180000000000001</v>
      </c>
      <c r="AU197" s="437">
        <f t="shared" si="95"/>
        <v>7.5</v>
      </c>
      <c r="AV197" s="438">
        <f t="shared" si="96"/>
        <v>1.99</v>
      </c>
      <c r="AW197" s="438">
        <f t="shared" si="97"/>
        <v>3.7</v>
      </c>
      <c r="AX197" s="444">
        <f t="shared" si="98"/>
        <v>13.190000000000001</v>
      </c>
      <c r="AY197" s="441">
        <f t="shared" si="99"/>
        <v>7.5</v>
      </c>
      <c r="AZ197" s="70">
        <f t="shared" si="100"/>
        <v>4</v>
      </c>
      <c r="BA197" s="438">
        <f t="shared" si="113"/>
        <v>0.5</v>
      </c>
      <c r="BB197" s="442">
        <f t="shared" si="114"/>
        <v>0.93</v>
      </c>
      <c r="BC197" s="563">
        <v>0</v>
      </c>
      <c r="BD197" s="563">
        <v>0</v>
      </c>
      <c r="BE197" s="570">
        <v>0</v>
      </c>
      <c r="BF197" s="571">
        <v>0</v>
      </c>
      <c r="BG197" s="572">
        <v>0</v>
      </c>
      <c r="BH197" s="573">
        <v>0</v>
      </c>
      <c r="BI197" s="571">
        <v>13.22</v>
      </c>
      <c r="BJ197" s="572">
        <v>718203.34657967382</v>
      </c>
      <c r="BK197" s="574">
        <v>2.1439842699502759E-3</v>
      </c>
      <c r="BL197" s="571">
        <v>76642.27</v>
      </c>
      <c r="BM197" s="594">
        <v>1.41</v>
      </c>
      <c r="BN197" s="441">
        <f t="shared" si="101"/>
        <v>7.5</v>
      </c>
      <c r="BO197" s="70">
        <v>4</v>
      </c>
      <c r="BP197" s="438">
        <f t="shared" ref="BP197:BP260" si="118">+ROUND($AV197/BO197,$BP$2)</f>
        <v>0.5</v>
      </c>
      <c r="BQ197" s="442">
        <f t="shared" ref="BQ197:BQ260" si="119">+ROUND($AW197/BO197,$BP$2)</f>
        <v>0.93</v>
      </c>
      <c r="BR197" s="438">
        <f>+INDEX('For AA'!AE:AE,MATCH(A197,'For AA'!A:A,0))</f>
        <v>7.53</v>
      </c>
      <c r="BS197" s="70">
        <v>4</v>
      </c>
      <c r="BT197" s="438">
        <f>+ROUND(INDEX('For AA'!AF:AF,MATCH(A197,'For AA'!A:A,0))/BS197,$BP$2)</f>
        <v>0.5</v>
      </c>
      <c r="BU197" s="442">
        <f>+ROUND(INDEX('For AA'!AG:AG,MATCH(A197,'For AA'!A:A,0))/BS197,$BP$2)</f>
        <v>0.93</v>
      </c>
      <c r="BV197" s="438">
        <f>++INDEX('For AA'!AE:AE,MATCH(A197,'For AA'!A:A,0))</f>
        <v>7.53</v>
      </c>
      <c r="BW197" s="70">
        <v>4</v>
      </c>
      <c r="BX197" s="438">
        <f>++ROUND(INDEX('For AA'!AF:AF,MATCH(A197,'For AA'!A:A,0))/BS197,$BP$2)</f>
        <v>0.5</v>
      </c>
      <c r="BY197" s="442">
        <f>++ROUND(INDEX('For AA'!AG:AG,MATCH(A197,'For AA'!A:A,0))/BS197,$BP$2)</f>
        <v>0.93</v>
      </c>
      <c r="BZ197" s="93">
        <f>++INDEX(FY2018_ALL_Targets!DY:DY,MATCH('Final Comp Values'!C197,FY2018_ALL_Targets!B:B,0))</f>
        <v>0</v>
      </c>
      <c r="CA197" s="93">
        <f>+INDEX(FY2018_ALL_Targets!DV:DV,MATCH('Final Comp Values'!C197,FY2018_ALL_Targets!B:B,0))</f>
        <v>0</v>
      </c>
      <c r="CB197" s="93">
        <f>++INDEX(FY2018_ALL_Targets!DW:DW,MATCH('Final Comp Values'!C197,FY2018_ALL_Targets!B:B,0))</f>
        <v>0</v>
      </c>
      <c r="CC197" s="533">
        <f>++INDEX(FY2018_ALL_Targets!DX:DX,MATCH('Final Comp Values'!$C197,FY2018_ALL_Targets!$B:$B,0))</f>
        <v>0</v>
      </c>
      <c r="CD197" s="437">
        <f t="shared" si="102"/>
        <v>0</v>
      </c>
      <c r="CE197" s="437">
        <f t="shared" si="103"/>
        <v>0</v>
      </c>
      <c r="CF197" s="438">
        <f t="shared" si="104"/>
        <v>0</v>
      </c>
      <c r="CG197" s="537">
        <f t="shared" si="105"/>
        <v>0</v>
      </c>
      <c r="CH197" s="437">
        <f t="shared" si="106"/>
        <v>13.190000000000001</v>
      </c>
      <c r="CI197" s="438">
        <f t="shared" ref="CI197:CI260" si="120">+IF(CH197="",0,CH197*AL197)</f>
        <v>716573.53565702715</v>
      </c>
      <c r="CJ197" s="540">
        <f t="shared" si="107"/>
        <v>2.1405876569155977E-3</v>
      </c>
      <c r="CK197" s="437">
        <f t="shared" ref="CK197:CK260" si="121">+IF(CJ197=0,0,ROUND(CJ197*$CG$519,2))</f>
        <v>78395.59</v>
      </c>
      <c r="CL197" s="543">
        <f t="shared" ref="CL197:CL260" si="122">+IF(CK197=0,0,ROUND(CK197/AL197,2))</f>
        <v>1.44</v>
      </c>
      <c r="CM197" s="466">
        <f t="shared" si="112"/>
        <v>-2.9999999999998805E-2</v>
      </c>
      <c r="CN197" s="465">
        <f t="shared" ref="CN197:CN260" si="123">+AJ197</f>
        <v>716302.88</v>
      </c>
      <c r="CO197" s="466">
        <f t="shared" si="108"/>
        <v>794969.12565702712</v>
      </c>
      <c r="CP197" s="466">
        <f t="shared" ref="CP197:CP260" si="124">+CL197+CH197-AX197</f>
        <v>1.4399999999999995</v>
      </c>
      <c r="CQ197" s="469">
        <f t="shared" ref="CQ197:CQ260" si="125">+(CP197/AX197)*AJ197</f>
        <v>78201.375830174336</v>
      </c>
      <c r="CR197" s="469">
        <f t="shared" si="109"/>
        <v>78666.245657027117</v>
      </c>
      <c r="CS197" s="467">
        <f t="shared" si="110"/>
        <v>-464.86982685278053</v>
      </c>
      <c r="CT197" s="468">
        <f t="shared" ref="CT197:CT260" si="126">+CG197/AJ197</f>
        <v>0</v>
      </c>
    </row>
    <row r="198" spans="1:98"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+INDEX('For AA'!AD:AD,MATCH(A198,'For AA'!A:A,0))</f>
        <v>19751.398654117922</v>
      </c>
      <c r="AN198" s="434">
        <f t="shared" ref="AN198:AN261" si="127">+Y198/(1-$AP$2)</f>
        <v>362507.52688172046</v>
      </c>
      <c r="AO198" s="435">
        <f t="shared" ref="AO198:AO261" si="128">+AD198/(1-$AP$2)</f>
        <v>96288.967741935499</v>
      </c>
      <c r="AP198" s="436">
        <f t="shared" ref="AP198:AP261" si="129">+AI198/(1-$AP$2)</f>
        <v>178822.36559139786</v>
      </c>
      <c r="AQ198" s="437">
        <f t="shared" si="115"/>
        <v>9.11</v>
      </c>
      <c r="AR198" s="438">
        <f t="shared" si="116"/>
        <v>2.42</v>
      </c>
      <c r="AS198" s="438">
        <f t="shared" si="117"/>
        <v>4.49</v>
      </c>
      <c r="AT198" s="443">
        <f t="shared" ref="AT198:AT261" si="130">+AQ198+AR198+AS198</f>
        <v>16.02</v>
      </c>
      <c r="AU198" s="437">
        <f t="shared" ref="AU198:AU261" si="131">+ROUND(Y198/$AL198,$AW$2)</f>
        <v>8.4700000000000006</v>
      </c>
      <c r="AV198" s="438">
        <f t="shared" ref="AV198:AV261" si="132">+ROUND(AD198/$AL198,$AW$2)</f>
        <v>2.25</v>
      </c>
      <c r="AW198" s="438">
        <f t="shared" ref="AW198:AW261" si="133">+ROUND(AI198/$AL198,$AW$2)</f>
        <v>4.18</v>
      </c>
      <c r="AX198" s="444">
        <f t="shared" ref="AX198:AX261" si="134">+AU198+AV198+AW198</f>
        <v>14.9</v>
      </c>
      <c r="AY198" s="441">
        <f t="shared" ref="AY198:AY261" si="135">+$AU198</f>
        <v>8.4700000000000006</v>
      </c>
      <c r="AZ198" s="70">
        <f t="shared" ref="AZ198:AZ261" si="136">4-CC198</f>
        <v>4</v>
      </c>
      <c r="BA198" s="438">
        <f t="shared" si="113"/>
        <v>0.56000000000000005</v>
      </c>
      <c r="BB198" s="442">
        <f t="shared" si="114"/>
        <v>1.05</v>
      </c>
      <c r="BC198" s="563">
        <v>0</v>
      </c>
      <c r="BD198" s="563">
        <v>0</v>
      </c>
      <c r="BE198" s="570">
        <v>0</v>
      </c>
      <c r="BF198" s="571">
        <v>0</v>
      </c>
      <c r="BG198" s="572">
        <v>0</v>
      </c>
      <c r="BH198" s="573">
        <v>0</v>
      </c>
      <c r="BI198" s="571">
        <v>14.91</v>
      </c>
      <c r="BJ198" s="572">
        <v>593223.57357374392</v>
      </c>
      <c r="BK198" s="574">
        <v>1.7708940181953097E-3</v>
      </c>
      <c r="BL198" s="571">
        <v>63305.19</v>
      </c>
      <c r="BM198" s="594">
        <v>1.59</v>
      </c>
      <c r="BN198" s="441">
        <f t="shared" ref="BN198:BN261" si="137">+$AU198</f>
        <v>8.4700000000000006</v>
      </c>
      <c r="BO198" s="70">
        <v>4</v>
      </c>
      <c r="BP198" s="438">
        <f t="shared" si="118"/>
        <v>0.56000000000000005</v>
      </c>
      <c r="BQ198" s="442">
        <f t="shared" si="119"/>
        <v>1.05</v>
      </c>
      <c r="BR198" s="438">
        <f>+INDEX('For AA'!AE:AE,MATCH(A198,'For AA'!A:A,0))</f>
        <v>8.52</v>
      </c>
      <c r="BS198" s="70">
        <v>4</v>
      </c>
      <c r="BT198" s="438">
        <f>+ROUND(INDEX('For AA'!AF:AF,MATCH(A198,'For AA'!A:A,0))/BS198,$BP$2)</f>
        <v>0.56999999999999995</v>
      </c>
      <c r="BU198" s="442">
        <f>+ROUND(INDEX('For AA'!AG:AG,MATCH(A198,'For AA'!A:A,0))/BS198,$BP$2)</f>
        <v>1.05</v>
      </c>
      <c r="BV198" s="438">
        <f>++INDEX('For AA'!AE:AE,MATCH(A198,'For AA'!A:A,0))</f>
        <v>8.52</v>
      </c>
      <c r="BW198" s="70">
        <v>4</v>
      </c>
      <c r="BX198" s="438">
        <f>++ROUND(INDEX('For AA'!AF:AF,MATCH(A198,'For AA'!A:A,0))/BS198,$BP$2)</f>
        <v>0.56999999999999995</v>
      </c>
      <c r="BY198" s="442">
        <f>++ROUND(INDEX('For AA'!AG:AG,MATCH(A198,'For AA'!A:A,0))/BS198,$BP$2)</f>
        <v>1.05</v>
      </c>
      <c r="BZ198" s="93">
        <f>++INDEX(FY2018_ALL_Targets!DY:DY,MATCH('Final Comp Values'!C198,FY2018_ALL_Targets!B:B,0))</f>
        <v>0</v>
      </c>
      <c r="CA198" s="93">
        <f>+INDEX(FY2018_ALL_Targets!DV:DV,MATCH('Final Comp Values'!C198,FY2018_ALL_Targets!B:B,0))</f>
        <v>0</v>
      </c>
      <c r="CB198" s="93">
        <f>++INDEX(FY2018_ALL_Targets!DW:DW,MATCH('Final Comp Values'!C198,FY2018_ALL_Targets!B:B,0))</f>
        <v>0</v>
      </c>
      <c r="CC198" s="533">
        <f>++INDEX(FY2018_ALL_Targets!DX:DX,MATCH('Final Comp Values'!$C198,FY2018_ALL_Targets!$B:$B,0))</f>
        <v>0</v>
      </c>
      <c r="CD198" s="437">
        <f t="shared" ref="CD198:CD261" si="138">+IF(BZ198=3,AU198,BZ198*(BN198/3))</f>
        <v>0</v>
      </c>
      <c r="CE198" s="437">
        <f t="shared" ref="CE198:CE261" si="139">+IF(CA198=4,AV198,CA198*BP198)</f>
        <v>0</v>
      </c>
      <c r="CF198" s="438">
        <f t="shared" ref="CF198:CF261" si="140">IF(CB198=4,AW198,+CB198*BQ198)</f>
        <v>0</v>
      </c>
      <c r="CG198" s="537">
        <f t="shared" ref="CG198:CG261" si="141">+IF((CE198+CF198)=0,0,AL198*(CE198+CF198+CD198))</f>
        <v>0</v>
      </c>
      <c r="CH198" s="437">
        <f t="shared" ref="CH198:CH261" si="142">+(BN198-CD198)+(AV198-CE198)+(AW198-CF198)</f>
        <v>14.9</v>
      </c>
      <c r="CI198" s="438">
        <f t="shared" si="120"/>
        <v>592825.70397376153</v>
      </c>
      <c r="CJ198" s="540">
        <f t="shared" ref="CJ198:CJ261" si="143">+CI198/$CI$519</f>
        <v>1.770921366032574E-3</v>
      </c>
      <c r="CK198" s="437">
        <f t="shared" si="121"/>
        <v>64857.16</v>
      </c>
      <c r="CL198" s="543">
        <f t="shared" si="122"/>
        <v>1.63</v>
      </c>
      <c r="CM198" s="466">
        <f t="shared" si="112"/>
        <v>-1.0000000000000231E-2</v>
      </c>
      <c r="CN198" s="465">
        <f t="shared" si="123"/>
        <v>592985.54</v>
      </c>
      <c r="CO198" s="466">
        <f t="shared" ref="CO198:CO261" si="144">+CI198+CK198</f>
        <v>657682.86397376156</v>
      </c>
      <c r="CP198" s="466">
        <f t="shared" si="124"/>
        <v>1.6300000000000008</v>
      </c>
      <c r="CQ198" s="469">
        <f t="shared" si="125"/>
        <v>64870.230214765128</v>
      </c>
      <c r="CR198" s="469">
        <f t="shared" ref="CR198:CR261" si="145">+CO198-CN198</f>
        <v>64697.323973761522</v>
      </c>
      <c r="CS198" s="467">
        <f t="shared" ref="CS198:CS261" si="146">+CQ198-CR198</f>
        <v>172.90624100360583</v>
      </c>
      <c r="CT198" s="468">
        <f t="shared" si="126"/>
        <v>0</v>
      </c>
    </row>
    <row r="199" spans="1:98"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+INDEX('For AA'!AD:AD,MATCH(A199,'For AA'!A:A,0))</f>
        <v>19751.398654117922</v>
      </c>
      <c r="AN199" s="434">
        <f t="shared" si="127"/>
        <v>60776.344086021512</v>
      </c>
      <c r="AO199" s="435">
        <f t="shared" si="128"/>
        <v>16143.215053763442</v>
      </c>
      <c r="AP199" s="436">
        <f t="shared" si="129"/>
        <v>29980.258064516129</v>
      </c>
      <c r="AQ199" s="437">
        <f t="shared" si="115"/>
        <v>1.53</v>
      </c>
      <c r="AR199" s="438">
        <f t="shared" si="116"/>
        <v>0.41</v>
      </c>
      <c r="AS199" s="438">
        <f t="shared" si="117"/>
        <v>0.75</v>
      </c>
      <c r="AT199" s="443">
        <f t="shared" si="130"/>
        <v>2.69</v>
      </c>
      <c r="AU199" s="437">
        <f t="shared" si="131"/>
        <v>1.42</v>
      </c>
      <c r="AV199" s="438">
        <f t="shared" si="132"/>
        <v>0.38</v>
      </c>
      <c r="AW199" s="438">
        <f t="shared" si="133"/>
        <v>0.7</v>
      </c>
      <c r="AX199" s="444">
        <f t="shared" si="134"/>
        <v>2.5</v>
      </c>
      <c r="AY199" s="441">
        <f t="shared" si="135"/>
        <v>1.42</v>
      </c>
      <c r="AZ199" s="70">
        <f t="shared" si="136"/>
        <v>4</v>
      </c>
      <c r="BA199" s="438">
        <f t="shared" si="113"/>
        <v>0.1</v>
      </c>
      <c r="BB199" s="442">
        <f t="shared" si="114"/>
        <v>0.18</v>
      </c>
      <c r="BC199" s="563">
        <v>0</v>
      </c>
      <c r="BD199" s="563">
        <v>0</v>
      </c>
      <c r="BE199" s="570">
        <v>0</v>
      </c>
      <c r="BF199" s="571">
        <v>0</v>
      </c>
      <c r="BG199" s="572">
        <v>0</v>
      </c>
      <c r="BH199" s="573">
        <v>0</v>
      </c>
      <c r="BI199" s="571">
        <v>2.54</v>
      </c>
      <c r="BJ199" s="572">
        <v>101058.87839552714</v>
      </c>
      <c r="BK199" s="574">
        <v>3.016814759366926E-4</v>
      </c>
      <c r="BL199" s="571">
        <v>10784.38</v>
      </c>
      <c r="BM199" s="594">
        <v>0.27</v>
      </c>
      <c r="BN199" s="441">
        <f t="shared" si="137"/>
        <v>1.42</v>
      </c>
      <c r="BO199" s="70">
        <v>4</v>
      </c>
      <c r="BP199" s="438">
        <f t="shared" si="118"/>
        <v>0.1</v>
      </c>
      <c r="BQ199" s="442">
        <f t="shared" si="119"/>
        <v>0.18</v>
      </c>
      <c r="BR199" s="438">
        <f>+INDEX('For AA'!AE:AE,MATCH(A199,'For AA'!A:A,0))</f>
        <v>24.91</v>
      </c>
      <c r="BS199" s="70">
        <v>4</v>
      </c>
      <c r="BT199" s="438">
        <f>+ROUND(INDEX('For AA'!AF:AF,MATCH(A199,'For AA'!A:A,0))/BS199,$BP$2)</f>
        <v>1.66</v>
      </c>
      <c r="BU199" s="442">
        <f>+ROUND(INDEX('For AA'!AG:AG,MATCH(A199,'For AA'!A:A,0))/BS199,$BP$2)</f>
        <v>3.08</v>
      </c>
      <c r="BV199" s="438">
        <f>++INDEX('For AA'!AE:AE,MATCH(A199,'For AA'!A:A,0))</f>
        <v>24.91</v>
      </c>
      <c r="BW199" s="70">
        <v>4</v>
      </c>
      <c r="BX199" s="438">
        <f>++ROUND(INDEX('For AA'!AF:AF,MATCH(A199,'For AA'!A:A,0))/BS199,$BP$2)</f>
        <v>1.66</v>
      </c>
      <c r="BY199" s="442">
        <f>++ROUND(INDEX('For AA'!AG:AG,MATCH(A199,'For AA'!A:A,0))/BS199,$BP$2)</f>
        <v>3.08</v>
      </c>
      <c r="BZ199" s="93">
        <f>++INDEX(FY2018_ALL_Targets!DY:DY,MATCH('Final Comp Values'!C199,FY2018_ALL_Targets!B:B,0))</f>
        <v>0</v>
      </c>
      <c r="CA199" s="93">
        <f>+INDEX(FY2018_ALL_Targets!DV:DV,MATCH('Final Comp Values'!C199,FY2018_ALL_Targets!B:B,0))</f>
        <v>0</v>
      </c>
      <c r="CB199" s="93">
        <f>++INDEX(FY2018_ALL_Targets!DW:DW,MATCH('Final Comp Values'!C199,FY2018_ALL_Targets!B:B,0))</f>
        <v>0</v>
      </c>
      <c r="CC199" s="533">
        <f>++INDEX(FY2018_ALL_Targets!DX:DX,MATCH('Final Comp Values'!$C199,FY2018_ALL_Targets!$B:$B,0))</f>
        <v>0</v>
      </c>
      <c r="CD199" s="437">
        <f t="shared" si="138"/>
        <v>0</v>
      </c>
      <c r="CE199" s="437">
        <f t="shared" si="139"/>
        <v>0</v>
      </c>
      <c r="CF199" s="438">
        <f t="shared" si="140"/>
        <v>0</v>
      </c>
      <c r="CG199" s="537">
        <f t="shared" si="141"/>
        <v>0</v>
      </c>
      <c r="CH199" s="437">
        <f t="shared" si="142"/>
        <v>2.5</v>
      </c>
      <c r="CI199" s="438">
        <f t="shared" si="120"/>
        <v>99467.399995597574</v>
      </c>
      <c r="CJ199" s="540">
        <f t="shared" si="143"/>
        <v>2.9713445738801576E-4</v>
      </c>
      <c r="CK199" s="437">
        <f t="shared" si="121"/>
        <v>10882.07</v>
      </c>
      <c r="CL199" s="543">
        <f t="shared" si="122"/>
        <v>0.27</v>
      </c>
      <c r="CM199" s="466">
        <f t="shared" si="112"/>
        <v>-3.9999999999999952E-2</v>
      </c>
      <c r="CN199" s="465">
        <f t="shared" si="123"/>
        <v>99416.83</v>
      </c>
      <c r="CO199" s="466">
        <f t="shared" si="144"/>
        <v>110349.46999559758</v>
      </c>
      <c r="CP199" s="466">
        <f t="shared" si="124"/>
        <v>0.27</v>
      </c>
      <c r="CQ199" s="469">
        <f t="shared" si="125"/>
        <v>10737.017640000002</v>
      </c>
      <c r="CR199" s="469">
        <f t="shared" si="145"/>
        <v>10932.639995597579</v>
      </c>
      <c r="CS199" s="467">
        <f t="shared" si="146"/>
        <v>-195.62235559757755</v>
      </c>
      <c r="CT199" s="468">
        <f t="shared" si="126"/>
        <v>0</v>
      </c>
    </row>
    <row r="200" spans="1:98"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+INDEX('For AA'!AD:AD,MATCH(A200,'For AA'!A:A,0))</f>
        <v>19751.398654117922</v>
      </c>
      <c r="AN200" s="434">
        <f t="shared" si="127"/>
        <v>599509.67741935491</v>
      </c>
      <c r="AO200" s="435">
        <f t="shared" si="128"/>
        <v>159241.25806451612</v>
      </c>
      <c r="AP200" s="436">
        <f t="shared" si="129"/>
        <v>295733.7526881721</v>
      </c>
      <c r="AQ200" s="437">
        <f t="shared" si="115"/>
        <v>15.07</v>
      </c>
      <c r="AR200" s="438">
        <f t="shared" si="116"/>
        <v>4</v>
      </c>
      <c r="AS200" s="438">
        <f t="shared" si="117"/>
        <v>7.43</v>
      </c>
      <c r="AT200" s="443">
        <f t="shared" si="130"/>
        <v>26.5</v>
      </c>
      <c r="AU200" s="437">
        <f t="shared" si="131"/>
        <v>14.01</v>
      </c>
      <c r="AV200" s="438">
        <f t="shared" si="132"/>
        <v>3.72</v>
      </c>
      <c r="AW200" s="438">
        <f t="shared" si="133"/>
        <v>6.91</v>
      </c>
      <c r="AX200" s="444">
        <f t="shared" si="134"/>
        <v>24.64</v>
      </c>
      <c r="AY200" s="441">
        <f t="shared" si="135"/>
        <v>14.01</v>
      </c>
      <c r="AZ200" s="70">
        <f t="shared" si="136"/>
        <v>4</v>
      </c>
      <c r="BA200" s="438">
        <f t="shared" si="113"/>
        <v>0.93</v>
      </c>
      <c r="BB200" s="442">
        <f t="shared" si="114"/>
        <v>1.73</v>
      </c>
      <c r="BC200" s="563">
        <v>0</v>
      </c>
      <c r="BD200" s="563">
        <v>0</v>
      </c>
      <c r="BE200" s="570">
        <v>0</v>
      </c>
      <c r="BF200" s="571">
        <v>0</v>
      </c>
      <c r="BG200" s="572">
        <v>0</v>
      </c>
      <c r="BH200" s="573">
        <v>0</v>
      </c>
      <c r="BI200" s="571">
        <v>24.65</v>
      </c>
      <c r="BJ200" s="572">
        <v>980748.563956592</v>
      </c>
      <c r="BK200" s="574">
        <v>2.9277355834013666E-3</v>
      </c>
      <c r="BL200" s="571">
        <v>104659.48</v>
      </c>
      <c r="BM200" s="594">
        <v>2.63</v>
      </c>
      <c r="BN200" s="441">
        <f t="shared" si="137"/>
        <v>14.01</v>
      </c>
      <c r="BO200" s="70">
        <v>4</v>
      </c>
      <c r="BP200" s="438">
        <f t="shared" si="118"/>
        <v>0.93</v>
      </c>
      <c r="BQ200" s="442">
        <f t="shared" si="119"/>
        <v>1.73</v>
      </c>
      <c r="BR200" s="438">
        <f>+INDEX('For AA'!AE:AE,MATCH(A200,'For AA'!A:A,0))</f>
        <v>14.08</v>
      </c>
      <c r="BS200" s="70">
        <v>4</v>
      </c>
      <c r="BT200" s="438">
        <f>+ROUND(INDEX('For AA'!AF:AF,MATCH(A200,'For AA'!A:A,0))/BS200,$BP$2)</f>
        <v>0.94</v>
      </c>
      <c r="BU200" s="442">
        <f>+ROUND(INDEX('For AA'!AG:AG,MATCH(A200,'For AA'!A:A,0))/BS200,$BP$2)</f>
        <v>1.74</v>
      </c>
      <c r="BV200" s="438">
        <f>++INDEX('For AA'!AE:AE,MATCH(A200,'For AA'!A:A,0))</f>
        <v>14.08</v>
      </c>
      <c r="BW200" s="70">
        <v>4</v>
      </c>
      <c r="BX200" s="438">
        <f>++ROUND(INDEX('For AA'!AF:AF,MATCH(A200,'For AA'!A:A,0))/BS200,$BP$2)</f>
        <v>0.94</v>
      </c>
      <c r="BY200" s="442">
        <f>++ROUND(INDEX('For AA'!AG:AG,MATCH(A200,'For AA'!A:A,0))/BS200,$BP$2)</f>
        <v>1.74</v>
      </c>
      <c r="BZ200" s="93">
        <f>++INDEX(FY2018_ALL_Targets!DY:DY,MATCH('Final Comp Values'!C200,FY2018_ALL_Targets!B:B,0))</f>
        <v>0</v>
      </c>
      <c r="CA200" s="93">
        <f>+INDEX(FY2018_ALL_Targets!DV:DV,MATCH('Final Comp Values'!C200,FY2018_ALL_Targets!B:B,0))</f>
        <v>0</v>
      </c>
      <c r="CB200" s="93">
        <f>++INDEX(FY2018_ALL_Targets!DW:DW,MATCH('Final Comp Values'!C200,FY2018_ALL_Targets!B:B,0))</f>
        <v>0</v>
      </c>
      <c r="CC200" s="533">
        <f>++INDEX(FY2018_ALL_Targets!DX:DX,MATCH('Final Comp Values'!$C200,FY2018_ALL_Targets!$B:$B,0))</f>
        <v>0</v>
      </c>
      <c r="CD200" s="437">
        <f t="shared" si="138"/>
        <v>0</v>
      </c>
      <c r="CE200" s="437">
        <f t="shared" si="139"/>
        <v>0</v>
      </c>
      <c r="CF200" s="438">
        <f t="shared" si="140"/>
        <v>0</v>
      </c>
      <c r="CG200" s="537">
        <f t="shared" si="141"/>
        <v>0</v>
      </c>
      <c r="CH200" s="437">
        <f t="shared" si="142"/>
        <v>24.64</v>
      </c>
      <c r="CI200" s="438">
        <f t="shared" si="120"/>
        <v>980350.69435660972</v>
      </c>
      <c r="CJ200" s="540">
        <f t="shared" si="143"/>
        <v>2.9285572120162835E-3</v>
      </c>
      <c r="CK200" s="437">
        <f t="shared" si="121"/>
        <v>107253.71</v>
      </c>
      <c r="CL200" s="543">
        <f t="shared" si="122"/>
        <v>2.7</v>
      </c>
      <c r="CM200" s="466">
        <f t="shared" si="112"/>
        <v>-9.9999999999993427E-3</v>
      </c>
      <c r="CN200" s="465">
        <f t="shared" si="123"/>
        <v>980670.76</v>
      </c>
      <c r="CO200" s="466">
        <f t="shared" si="144"/>
        <v>1087604.4043566098</v>
      </c>
      <c r="CP200" s="466">
        <f t="shared" si="124"/>
        <v>2.6999999999999993</v>
      </c>
      <c r="CQ200" s="469">
        <f t="shared" si="125"/>
        <v>107459.8641233766</v>
      </c>
      <c r="CR200" s="469">
        <f t="shared" si="145"/>
        <v>106933.64435660979</v>
      </c>
      <c r="CS200" s="467">
        <f t="shared" si="146"/>
        <v>526.21976676680788</v>
      </c>
      <c r="CT200" s="468">
        <f t="shared" si="126"/>
        <v>0</v>
      </c>
    </row>
    <row r="201" spans="1:98"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+INDEX('For AA'!AD:AD,MATCH(A201,'For AA'!A:A,0))</f>
        <v>19751.398654117922</v>
      </c>
      <c r="AN201" s="434">
        <f t="shared" si="127"/>
        <v>573298.92473118287</v>
      </c>
      <c r="AO201" s="435">
        <f t="shared" si="128"/>
        <v>152279.01075268819</v>
      </c>
      <c r="AP201" s="436">
        <f t="shared" si="129"/>
        <v>282803.8817204301</v>
      </c>
      <c r="AQ201" s="437">
        <f t="shared" si="115"/>
        <v>14.41</v>
      </c>
      <c r="AR201" s="438">
        <f t="shared" si="116"/>
        <v>3.83</v>
      </c>
      <c r="AS201" s="438">
        <f t="shared" si="117"/>
        <v>7.11</v>
      </c>
      <c r="AT201" s="443">
        <f t="shared" si="130"/>
        <v>25.35</v>
      </c>
      <c r="AU201" s="437">
        <f t="shared" si="131"/>
        <v>13.4</v>
      </c>
      <c r="AV201" s="438">
        <f t="shared" si="132"/>
        <v>3.56</v>
      </c>
      <c r="AW201" s="438">
        <f t="shared" si="133"/>
        <v>6.61</v>
      </c>
      <c r="AX201" s="444">
        <f t="shared" si="134"/>
        <v>23.57</v>
      </c>
      <c r="AY201" s="441">
        <f t="shared" si="135"/>
        <v>13.4</v>
      </c>
      <c r="AZ201" s="70">
        <f t="shared" si="136"/>
        <v>4</v>
      </c>
      <c r="BA201" s="438">
        <f t="shared" si="113"/>
        <v>0.89</v>
      </c>
      <c r="BB201" s="442">
        <f t="shared" si="114"/>
        <v>1.65</v>
      </c>
      <c r="BC201" s="563">
        <v>2</v>
      </c>
      <c r="BD201" s="563">
        <v>2</v>
      </c>
      <c r="BE201" s="570">
        <v>0</v>
      </c>
      <c r="BF201" s="571">
        <v>1.78</v>
      </c>
      <c r="BG201" s="572">
        <v>3.3</v>
      </c>
      <c r="BH201" s="573">
        <v>202117.75679105427</v>
      </c>
      <c r="BI201" s="571">
        <v>18.48</v>
      </c>
      <c r="BJ201" s="572">
        <v>735263.0207674572</v>
      </c>
      <c r="BK201" s="574">
        <v>2.1949108957913695E-3</v>
      </c>
      <c r="BL201" s="571">
        <v>78462.77</v>
      </c>
      <c r="BM201" s="594">
        <v>1.97</v>
      </c>
      <c r="BN201" s="441">
        <f t="shared" si="137"/>
        <v>13.4</v>
      </c>
      <c r="BO201" s="70">
        <v>4</v>
      </c>
      <c r="BP201" s="438">
        <f t="shared" si="118"/>
        <v>0.89</v>
      </c>
      <c r="BQ201" s="442">
        <f t="shared" si="119"/>
        <v>1.65</v>
      </c>
      <c r="BR201" s="438">
        <f>+INDEX('For AA'!AE:AE,MATCH(A201,'For AA'!A:A,0))</f>
        <v>13.47</v>
      </c>
      <c r="BS201" s="70">
        <v>4</v>
      </c>
      <c r="BT201" s="438">
        <f>+ROUND(INDEX('For AA'!AF:AF,MATCH(A201,'For AA'!A:A,0))/BS201,$BP$2)</f>
        <v>0.9</v>
      </c>
      <c r="BU201" s="442">
        <f>+ROUND(INDEX('For AA'!AG:AG,MATCH(A201,'For AA'!A:A,0))/BS201,$BP$2)</f>
        <v>1.66</v>
      </c>
      <c r="BV201" s="438">
        <f>++INDEX('For AA'!AE:AE,MATCH(A201,'For AA'!A:A,0))</f>
        <v>13.47</v>
      </c>
      <c r="BW201" s="70">
        <v>4</v>
      </c>
      <c r="BX201" s="438">
        <f>++ROUND(INDEX('For AA'!AF:AF,MATCH(A201,'For AA'!A:A,0))/BS201,$BP$2)</f>
        <v>0.9</v>
      </c>
      <c r="BY201" s="442">
        <f>++ROUND(INDEX('For AA'!AG:AG,MATCH(A201,'For AA'!A:A,0))/BS201,$BP$2)</f>
        <v>1.66</v>
      </c>
      <c r="BZ201" s="93">
        <f>++INDEX(FY2018_ALL_Targets!DY:DY,MATCH('Final Comp Values'!C201,FY2018_ALL_Targets!B:B,0))</f>
        <v>0</v>
      </c>
      <c r="CA201" s="93">
        <f>+INDEX(FY2018_ALL_Targets!DV:DV,MATCH('Final Comp Values'!C201,FY2018_ALL_Targets!B:B,0))</f>
        <v>0</v>
      </c>
      <c r="CB201" s="93">
        <f>++INDEX(FY2018_ALL_Targets!DW:DW,MATCH('Final Comp Values'!C201,FY2018_ALL_Targets!B:B,0))</f>
        <v>0</v>
      </c>
      <c r="CC201" s="533">
        <f>++INDEX(FY2018_ALL_Targets!DX:DX,MATCH('Final Comp Values'!$C201,FY2018_ALL_Targets!$B:$B,0))</f>
        <v>0</v>
      </c>
      <c r="CD201" s="437">
        <f t="shared" si="138"/>
        <v>0</v>
      </c>
      <c r="CE201" s="437">
        <f t="shared" si="139"/>
        <v>0</v>
      </c>
      <c r="CF201" s="438">
        <f t="shared" si="140"/>
        <v>0</v>
      </c>
      <c r="CG201" s="537">
        <f t="shared" si="141"/>
        <v>0</v>
      </c>
      <c r="CH201" s="437">
        <f t="shared" si="142"/>
        <v>23.57</v>
      </c>
      <c r="CI201" s="438">
        <f t="shared" si="120"/>
        <v>937778.64715849387</v>
      </c>
      <c r="CJ201" s="540">
        <f t="shared" si="143"/>
        <v>2.8013836642542126E-3</v>
      </c>
      <c r="CK201" s="437">
        <f t="shared" si="121"/>
        <v>102596.19</v>
      </c>
      <c r="CL201" s="543">
        <f t="shared" si="122"/>
        <v>2.58</v>
      </c>
      <c r="CM201" s="466">
        <f t="shared" si="112"/>
        <v>1.0000000000000231E-2</v>
      </c>
      <c r="CN201" s="465">
        <f t="shared" si="123"/>
        <v>937795.09</v>
      </c>
      <c r="CO201" s="466">
        <f t="shared" si="144"/>
        <v>1040374.8371584939</v>
      </c>
      <c r="CP201" s="466">
        <f t="shared" si="124"/>
        <v>2.5799999999999983</v>
      </c>
      <c r="CQ201" s="469">
        <f t="shared" si="125"/>
        <v>102652.15664828164</v>
      </c>
      <c r="CR201" s="469">
        <f t="shared" si="145"/>
        <v>102579.74715849396</v>
      </c>
      <c r="CS201" s="467">
        <f t="shared" si="146"/>
        <v>72.409489787678467</v>
      </c>
      <c r="CT201" s="468">
        <f t="shared" si="126"/>
        <v>0</v>
      </c>
    </row>
    <row r="202" spans="1:98"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+INDEX('For AA'!AD:AD,MATCH(A202,'For AA'!A:A,0))</f>
        <v>19751.398654117922</v>
      </c>
      <c r="AN202" s="434">
        <f t="shared" si="127"/>
        <v>464290.32258064521</v>
      </c>
      <c r="AO202" s="435">
        <f t="shared" si="128"/>
        <v>123324.16129032259</v>
      </c>
      <c r="AP202" s="436">
        <f t="shared" si="129"/>
        <v>229030.5806451613</v>
      </c>
      <c r="AQ202" s="437">
        <f t="shared" si="115"/>
        <v>11.67</v>
      </c>
      <c r="AR202" s="438">
        <f t="shared" si="116"/>
        <v>3.1</v>
      </c>
      <c r="AS202" s="438">
        <f t="shared" si="117"/>
        <v>5.76</v>
      </c>
      <c r="AT202" s="443">
        <f t="shared" si="130"/>
        <v>20.53</v>
      </c>
      <c r="AU202" s="437">
        <f t="shared" si="131"/>
        <v>10.85</v>
      </c>
      <c r="AV202" s="438">
        <f t="shared" si="132"/>
        <v>2.88</v>
      </c>
      <c r="AW202" s="438">
        <f t="shared" si="133"/>
        <v>5.35</v>
      </c>
      <c r="AX202" s="444">
        <f t="shared" si="134"/>
        <v>19.079999999999998</v>
      </c>
      <c r="AY202" s="441">
        <f t="shared" si="135"/>
        <v>10.85</v>
      </c>
      <c r="AZ202" s="70">
        <f t="shared" si="136"/>
        <v>4</v>
      </c>
      <c r="BA202" s="438">
        <f t="shared" si="113"/>
        <v>0.72</v>
      </c>
      <c r="BB202" s="442">
        <f t="shared" si="114"/>
        <v>1.34</v>
      </c>
      <c r="BC202" s="563">
        <v>2</v>
      </c>
      <c r="BD202" s="563">
        <v>2</v>
      </c>
      <c r="BE202" s="570">
        <v>0</v>
      </c>
      <c r="BF202" s="571">
        <v>1.44</v>
      </c>
      <c r="BG202" s="572">
        <v>2.68</v>
      </c>
      <c r="BH202" s="573">
        <v>163922.2751927448</v>
      </c>
      <c r="BI202" s="571">
        <v>14.969999999999999</v>
      </c>
      <c r="BJ202" s="572">
        <v>595610.79117363819</v>
      </c>
      <c r="BK202" s="574">
        <v>1.7780203522725542E-3</v>
      </c>
      <c r="BL202" s="571">
        <v>63559.94</v>
      </c>
      <c r="BM202" s="594">
        <v>1.6</v>
      </c>
      <c r="BN202" s="441">
        <f t="shared" si="137"/>
        <v>10.85</v>
      </c>
      <c r="BO202" s="70">
        <v>4</v>
      </c>
      <c r="BP202" s="438">
        <f t="shared" si="118"/>
        <v>0.72</v>
      </c>
      <c r="BQ202" s="442">
        <f t="shared" si="119"/>
        <v>1.34</v>
      </c>
      <c r="BR202" s="438">
        <f>+INDEX('For AA'!AE:AE,MATCH(A202,'For AA'!A:A,0))</f>
        <v>10.91</v>
      </c>
      <c r="BS202" s="70">
        <v>4</v>
      </c>
      <c r="BT202" s="438">
        <f>+ROUND(INDEX('For AA'!AF:AF,MATCH(A202,'For AA'!A:A,0))/BS202,$BP$2)</f>
        <v>0.73</v>
      </c>
      <c r="BU202" s="442">
        <f>+ROUND(INDEX('For AA'!AG:AG,MATCH(A202,'For AA'!A:A,0))/BS202,$BP$2)</f>
        <v>1.35</v>
      </c>
      <c r="BV202" s="438">
        <f>++INDEX('For AA'!AE:AE,MATCH(A202,'For AA'!A:A,0))</f>
        <v>10.91</v>
      </c>
      <c r="BW202" s="70">
        <v>4</v>
      </c>
      <c r="BX202" s="438">
        <f>++ROUND(INDEX('For AA'!AF:AF,MATCH(A202,'For AA'!A:A,0))/BS202,$BP$2)</f>
        <v>0.73</v>
      </c>
      <c r="BY202" s="442">
        <f>++ROUND(INDEX('For AA'!AG:AG,MATCH(A202,'For AA'!A:A,0))/BS202,$BP$2)</f>
        <v>1.35</v>
      </c>
      <c r="BZ202" s="93">
        <f>++INDEX(FY2018_ALL_Targets!DY:DY,MATCH('Final Comp Values'!C202,FY2018_ALL_Targets!B:B,0))</f>
        <v>0</v>
      </c>
      <c r="CA202" s="93">
        <f>+INDEX(FY2018_ALL_Targets!DV:DV,MATCH('Final Comp Values'!C202,FY2018_ALL_Targets!B:B,0))</f>
        <v>0</v>
      </c>
      <c r="CB202" s="93">
        <f>++INDEX(FY2018_ALL_Targets!DW:DW,MATCH('Final Comp Values'!C202,FY2018_ALL_Targets!B:B,0))</f>
        <v>0</v>
      </c>
      <c r="CC202" s="533">
        <f>++INDEX(FY2018_ALL_Targets!DX:DX,MATCH('Final Comp Values'!$C202,FY2018_ALL_Targets!$B:$B,0))</f>
        <v>0</v>
      </c>
      <c r="CD202" s="437">
        <f t="shared" si="138"/>
        <v>0</v>
      </c>
      <c r="CE202" s="437">
        <f t="shared" si="139"/>
        <v>0</v>
      </c>
      <c r="CF202" s="438">
        <f t="shared" si="140"/>
        <v>0</v>
      </c>
      <c r="CG202" s="537">
        <f t="shared" si="141"/>
        <v>0</v>
      </c>
      <c r="CH202" s="437">
        <f t="shared" si="142"/>
        <v>19.079999999999998</v>
      </c>
      <c r="CI202" s="438">
        <f t="shared" si="120"/>
        <v>759135.19676640059</v>
      </c>
      <c r="CJ202" s="540">
        <f t="shared" si="143"/>
        <v>2.2677301787853363E-3</v>
      </c>
      <c r="CK202" s="437">
        <f t="shared" si="121"/>
        <v>83051.98</v>
      </c>
      <c r="CL202" s="543">
        <f t="shared" si="122"/>
        <v>2.09</v>
      </c>
      <c r="CM202" s="466">
        <f t="shared" si="112"/>
        <v>-1.0000000000000231E-2</v>
      </c>
      <c r="CN202" s="465">
        <f t="shared" si="123"/>
        <v>759479.90999999992</v>
      </c>
      <c r="CO202" s="466">
        <f t="shared" si="144"/>
        <v>842187.17676640057</v>
      </c>
      <c r="CP202" s="466">
        <f t="shared" si="124"/>
        <v>2.09</v>
      </c>
      <c r="CQ202" s="469">
        <f t="shared" si="125"/>
        <v>83192.505864779872</v>
      </c>
      <c r="CR202" s="469">
        <f t="shared" si="145"/>
        <v>82707.266766400659</v>
      </c>
      <c r="CS202" s="467">
        <f t="shared" si="146"/>
        <v>485.23909837921383</v>
      </c>
      <c r="CT202" s="468">
        <f t="shared" si="126"/>
        <v>0</v>
      </c>
    </row>
    <row r="203" spans="1:98"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+INDEX('For AA'!AD:AD,MATCH(A203,'For AA'!A:A,0))</f>
        <v>26991.332744195854</v>
      </c>
      <c r="AN203" s="434">
        <f t="shared" si="127"/>
        <v>548318.27956989256</v>
      </c>
      <c r="AO203" s="435">
        <f t="shared" si="128"/>
        <v>145643.67741935485</v>
      </c>
      <c r="AP203" s="436">
        <f t="shared" si="129"/>
        <v>270481.10752688174</v>
      </c>
      <c r="AQ203" s="437">
        <f t="shared" si="115"/>
        <v>10.09</v>
      </c>
      <c r="AR203" s="438">
        <f t="shared" si="116"/>
        <v>2.68</v>
      </c>
      <c r="AS203" s="438">
        <f t="shared" si="117"/>
        <v>4.9800000000000004</v>
      </c>
      <c r="AT203" s="443">
        <f t="shared" si="130"/>
        <v>17.75</v>
      </c>
      <c r="AU203" s="437">
        <f t="shared" si="131"/>
        <v>9.39</v>
      </c>
      <c r="AV203" s="438">
        <f t="shared" si="132"/>
        <v>2.4900000000000002</v>
      </c>
      <c r="AW203" s="438">
        <f t="shared" si="133"/>
        <v>4.63</v>
      </c>
      <c r="AX203" s="444">
        <f t="shared" si="134"/>
        <v>16.510000000000002</v>
      </c>
      <c r="AY203" s="441">
        <f t="shared" si="135"/>
        <v>9.39</v>
      </c>
      <c r="AZ203" s="70">
        <f t="shared" si="136"/>
        <v>4</v>
      </c>
      <c r="BA203" s="438">
        <f t="shared" si="113"/>
        <v>0.62</v>
      </c>
      <c r="BB203" s="442">
        <f t="shared" si="114"/>
        <v>1.1599999999999999</v>
      </c>
      <c r="BC203" s="563">
        <v>1</v>
      </c>
      <c r="BD203" s="563">
        <v>1</v>
      </c>
      <c r="BE203" s="570">
        <v>0</v>
      </c>
      <c r="BF203" s="571">
        <v>0.62</v>
      </c>
      <c r="BG203" s="572">
        <v>1.1599999999999999</v>
      </c>
      <c r="BH203" s="573">
        <v>96702.114743707963</v>
      </c>
      <c r="BI203" s="571">
        <v>14.73</v>
      </c>
      <c r="BJ203" s="572">
        <v>800237.16301956098</v>
      </c>
      <c r="BK203" s="574">
        <v>2.3888720345209961E-3</v>
      </c>
      <c r="BL203" s="571">
        <v>85396.41</v>
      </c>
      <c r="BM203" s="594">
        <v>1.57</v>
      </c>
      <c r="BN203" s="441">
        <f t="shared" si="137"/>
        <v>9.39</v>
      </c>
      <c r="BO203" s="70">
        <v>4</v>
      </c>
      <c r="BP203" s="438">
        <f t="shared" si="118"/>
        <v>0.62</v>
      </c>
      <c r="BQ203" s="442">
        <f t="shared" si="119"/>
        <v>1.1599999999999999</v>
      </c>
      <c r="BR203" s="438">
        <f>+INDEX('For AA'!AE:AE,MATCH(A203,'For AA'!A:A,0))</f>
        <v>9.43</v>
      </c>
      <c r="BS203" s="70">
        <v>4</v>
      </c>
      <c r="BT203" s="438">
        <f>+ROUND(INDEX('For AA'!AF:AF,MATCH(A203,'For AA'!A:A,0))/BS203,$BP$2)</f>
        <v>0.63</v>
      </c>
      <c r="BU203" s="442">
        <f>+ROUND(INDEX('For AA'!AG:AG,MATCH(A203,'For AA'!A:A,0))/BS203,$BP$2)</f>
        <v>1.17</v>
      </c>
      <c r="BV203" s="438">
        <f>++INDEX('For AA'!AE:AE,MATCH(A203,'For AA'!A:A,0))</f>
        <v>9.43</v>
      </c>
      <c r="BW203" s="70">
        <v>4</v>
      </c>
      <c r="BX203" s="438">
        <f>++ROUND(INDEX('For AA'!AF:AF,MATCH(A203,'For AA'!A:A,0))/BS203,$BP$2)</f>
        <v>0.63</v>
      </c>
      <c r="BY203" s="442">
        <f>++ROUND(INDEX('For AA'!AG:AG,MATCH(A203,'For AA'!A:A,0))/BS203,$BP$2)</f>
        <v>1.17</v>
      </c>
      <c r="BZ203" s="93">
        <f>++INDEX(FY2018_ALL_Targets!DY:DY,MATCH('Final Comp Values'!C203,FY2018_ALL_Targets!B:B,0))</f>
        <v>0</v>
      </c>
      <c r="CA203" s="93">
        <f>+INDEX(FY2018_ALL_Targets!DV:DV,MATCH('Final Comp Values'!C203,FY2018_ALL_Targets!B:B,0))</f>
        <v>1</v>
      </c>
      <c r="CB203" s="93">
        <f>++INDEX(FY2018_ALL_Targets!DW:DW,MATCH('Final Comp Values'!C203,FY2018_ALL_Targets!B:B,0))</f>
        <v>1</v>
      </c>
      <c r="CC203" s="533">
        <f>++INDEX(FY2018_ALL_Targets!DX:DX,MATCH('Final Comp Values'!$C203,FY2018_ALL_Targets!$B:$B,0))</f>
        <v>0</v>
      </c>
      <c r="CD203" s="437">
        <f t="shared" si="138"/>
        <v>0</v>
      </c>
      <c r="CE203" s="437">
        <f t="shared" si="139"/>
        <v>0.62</v>
      </c>
      <c r="CF203" s="438">
        <f t="shared" si="140"/>
        <v>1.1599999999999999</v>
      </c>
      <c r="CG203" s="537">
        <f t="shared" si="141"/>
        <v>96702.114743707963</v>
      </c>
      <c r="CH203" s="437">
        <f t="shared" si="142"/>
        <v>14.73</v>
      </c>
      <c r="CI203" s="438">
        <f t="shared" si="120"/>
        <v>800237.16301956098</v>
      </c>
      <c r="CJ203" s="540">
        <f t="shared" si="143"/>
        <v>2.3905122203462283E-3</v>
      </c>
      <c r="CK203" s="437">
        <f t="shared" si="121"/>
        <v>87548.68</v>
      </c>
      <c r="CL203" s="543">
        <f t="shared" si="122"/>
        <v>1.61</v>
      </c>
      <c r="CM203" s="466">
        <f t="shared" si="112"/>
        <v>0</v>
      </c>
      <c r="CN203" s="465">
        <f t="shared" si="123"/>
        <v>896932.05</v>
      </c>
      <c r="CO203" s="466">
        <f t="shared" si="144"/>
        <v>887785.84301956091</v>
      </c>
      <c r="CP203" s="466">
        <f t="shared" si="124"/>
        <v>-0.17000000000000171</v>
      </c>
      <c r="CQ203" s="469">
        <f t="shared" si="125"/>
        <v>-9235.5208055724725</v>
      </c>
      <c r="CR203" s="469">
        <f t="shared" si="145"/>
        <v>-9146.2069804391358</v>
      </c>
      <c r="CS203" s="467">
        <f t="shared" si="146"/>
        <v>-89.31382513333665</v>
      </c>
      <c r="CT203" s="468">
        <f t="shared" si="126"/>
        <v>0.10781431519110947</v>
      </c>
    </row>
    <row r="204" spans="1:98"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+INDEX('For AA'!AD:AD,MATCH(A204,'For AA'!A:A,0))</f>
        <v>26991.332744195854</v>
      </c>
      <c r="AN204" s="434">
        <f t="shared" si="127"/>
        <v>491000.00000000006</v>
      </c>
      <c r="AO204" s="435">
        <f t="shared" si="128"/>
        <v>130418.54838709679</v>
      </c>
      <c r="AP204" s="436">
        <f t="shared" si="129"/>
        <v>242205.88172043013</v>
      </c>
      <c r="AQ204" s="437">
        <f t="shared" si="115"/>
        <v>9.0399999999999991</v>
      </c>
      <c r="AR204" s="438">
        <f t="shared" si="116"/>
        <v>2.4</v>
      </c>
      <c r="AS204" s="438">
        <f t="shared" si="117"/>
        <v>4.46</v>
      </c>
      <c r="AT204" s="443">
        <f t="shared" si="130"/>
        <v>15.899999999999999</v>
      </c>
      <c r="AU204" s="437">
        <f t="shared" si="131"/>
        <v>8.41</v>
      </c>
      <c r="AV204" s="438">
        <f t="shared" si="132"/>
        <v>2.23</v>
      </c>
      <c r="AW204" s="438">
        <f t="shared" si="133"/>
        <v>4.1500000000000004</v>
      </c>
      <c r="AX204" s="444">
        <f t="shared" si="134"/>
        <v>14.790000000000001</v>
      </c>
      <c r="AY204" s="441">
        <f t="shared" si="135"/>
        <v>8.41</v>
      </c>
      <c r="AZ204" s="70">
        <f t="shared" si="136"/>
        <v>4</v>
      </c>
      <c r="BA204" s="438">
        <f t="shared" si="113"/>
        <v>0.56000000000000005</v>
      </c>
      <c r="BB204" s="442">
        <f t="shared" si="114"/>
        <v>1.04</v>
      </c>
      <c r="BC204" s="563">
        <v>1</v>
      </c>
      <c r="BD204" s="563">
        <v>1</v>
      </c>
      <c r="BE204" s="570">
        <v>0</v>
      </c>
      <c r="BF204" s="571">
        <v>0.56000000000000005</v>
      </c>
      <c r="BG204" s="572">
        <v>1.04</v>
      </c>
      <c r="BH204" s="573">
        <v>86923.249207827394</v>
      </c>
      <c r="BI204" s="571">
        <v>13.21</v>
      </c>
      <c r="BJ204" s="572">
        <v>717660.07627212489</v>
      </c>
      <c r="BK204" s="574">
        <v>2.1423624966749729E-3</v>
      </c>
      <c r="BL204" s="571">
        <v>76584.289999999994</v>
      </c>
      <c r="BM204" s="594">
        <v>1.41</v>
      </c>
      <c r="BN204" s="441">
        <f t="shared" si="137"/>
        <v>8.41</v>
      </c>
      <c r="BO204" s="70">
        <v>4</v>
      </c>
      <c r="BP204" s="438">
        <f t="shared" si="118"/>
        <v>0.56000000000000005</v>
      </c>
      <c r="BQ204" s="442">
        <f t="shared" si="119"/>
        <v>1.04</v>
      </c>
      <c r="BR204" s="438">
        <f>+INDEX('For AA'!AE:AE,MATCH(A204,'For AA'!A:A,0))</f>
        <v>8.44</v>
      </c>
      <c r="BS204" s="70">
        <v>4</v>
      </c>
      <c r="BT204" s="438">
        <f>+ROUND(INDEX('For AA'!AF:AF,MATCH(A204,'For AA'!A:A,0))/BS204,$BP$2)</f>
        <v>0.56000000000000005</v>
      </c>
      <c r="BU204" s="442">
        <f>+ROUND(INDEX('For AA'!AG:AG,MATCH(A204,'For AA'!A:A,0))/BS204,$BP$2)</f>
        <v>1.04</v>
      </c>
      <c r="BV204" s="438">
        <f>++INDEX('For AA'!AE:AE,MATCH(A204,'For AA'!A:A,0))</f>
        <v>8.44</v>
      </c>
      <c r="BW204" s="70">
        <v>4</v>
      </c>
      <c r="BX204" s="438">
        <f>++ROUND(INDEX('For AA'!AF:AF,MATCH(A204,'For AA'!A:A,0))/BS204,$BP$2)</f>
        <v>0.56000000000000005</v>
      </c>
      <c r="BY204" s="442">
        <f>++ROUND(INDEX('For AA'!AG:AG,MATCH(A204,'For AA'!A:A,0))/BS204,$BP$2)</f>
        <v>1.04</v>
      </c>
      <c r="BZ204" s="93">
        <f>++INDEX(FY2018_ALL_Targets!DY:DY,MATCH('Final Comp Values'!C204,FY2018_ALL_Targets!B:B,0))</f>
        <v>0</v>
      </c>
      <c r="CA204" s="93">
        <f>+INDEX(FY2018_ALL_Targets!DV:DV,MATCH('Final Comp Values'!C204,FY2018_ALL_Targets!B:B,0))</f>
        <v>2</v>
      </c>
      <c r="CB204" s="93">
        <f>++INDEX(FY2018_ALL_Targets!DW:DW,MATCH('Final Comp Values'!C204,FY2018_ALL_Targets!B:B,0))</f>
        <v>2</v>
      </c>
      <c r="CC204" s="533">
        <f>++INDEX(FY2018_ALL_Targets!DX:DX,MATCH('Final Comp Values'!$C204,FY2018_ALL_Targets!$B:$B,0))</f>
        <v>0</v>
      </c>
      <c r="CD204" s="437">
        <f t="shared" si="138"/>
        <v>0</v>
      </c>
      <c r="CE204" s="437">
        <f t="shared" si="139"/>
        <v>1.1200000000000001</v>
      </c>
      <c r="CF204" s="438">
        <f t="shared" si="140"/>
        <v>2.08</v>
      </c>
      <c r="CG204" s="537">
        <f t="shared" si="141"/>
        <v>173846.49841565479</v>
      </c>
      <c r="CH204" s="437">
        <f t="shared" si="142"/>
        <v>11.59</v>
      </c>
      <c r="CI204" s="438">
        <f t="shared" si="120"/>
        <v>629650.28644919966</v>
      </c>
      <c r="CJ204" s="540">
        <f t="shared" si="143"/>
        <v>1.8809257728318251E-3</v>
      </c>
      <c r="CK204" s="437">
        <f t="shared" si="121"/>
        <v>68885.89</v>
      </c>
      <c r="CL204" s="543">
        <f t="shared" si="122"/>
        <v>1.27</v>
      </c>
      <c r="CM204" s="466">
        <f t="shared" si="112"/>
        <v>-2.000000000000135E-2</v>
      </c>
      <c r="CN204" s="465">
        <f t="shared" si="123"/>
        <v>803170.72</v>
      </c>
      <c r="CO204" s="466">
        <f t="shared" si="144"/>
        <v>698536.17644919967</v>
      </c>
      <c r="CP204" s="466">
        <f t="shared" si="124"/>
        <v>-1.9300000000000015</v>
      </c>
      <c r="CQ204" s="469">
        <f t="shared" si="125"/>
        <v>-104808.61998647742</v>
      </c>
      <c r="CR204" s="469">
        <f t="shared" si="145"/>
        <v>-104634.5435508003</v>
      </c>
      <c r="CS204" s="467">
        <f t="shared" si="146"/>
        <v>-174.07643567712512</v>
      </c>
      <c r="CT204" s="468">
        <f t="shared" si="126"/>
        <v>0.2164502441220153</v>
      </c>
    </row>
    <row r="205" spans="1:98"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+INDEX('For AA'!AD:AD,MATCH(A205,'For AA'!A:A,0))</f>
        <v>26991.332744195854</v>
      </c>
      <c r="AN205" s="434">
        <f t="shared" si="127"/>
        <v>565548.38709677418</v>
      </c>
      <c r="AO205" s="435">
        <f t="shared" si="128"/>
        <v>150220.24731182796</v>
      </c>
      <c r="AP205" s="436">
        <f t="shared" si="129"/>
        <v>278980.46236559137</v>
      </c>
      <c r="AQ205" s="437">
        <f t="shared" si="115"/>
        <v>10.41</v>
      </c>
      <c r="AR205" s="438">
        <f t="shared" si="116"/>
        <v>2.77</v>
      </c>
      <c r="AS205" s="438">
        <f t="shared" si="117"/>
        <v>5.14</v>
      </c>
      <c r="AT205" s="443">
        <f t="shared" si="130"/>
        <v>18.32</v>
      </c>
      <c r="AU205" s="437">
        <f t="shared" si="131"/>
        <v>9.68</v>
      </c>
      <c r="AV205" s="438">
        <f t="shared" si="132"/>
        <v>2.57</v>
      </c>
      <c r="AW205" s="438">
        <f t="shared" si="133"/>
        <v>4.78</v>
      </c>
      <c r="AX205" s="444">
        <f t="shared" si="134"/>
        <v>17.03</v>
      </c>
      <c r="AY205" s="441">
        <f t="shared" si="135"/>
        <v>9.68</v>
      </c>
      <c r="AZ205" s="70">
        <f t="shared" si="136"/>
        <v>4</v>
      </c>
      <c r="BA205" s="438">
        <f t="shared" si="113"/>
        <v>0.64</v>
      </c>
      <c r="BB205" s="442">
        <f t="shared" si="114"/>
        <v>1.2</v>
      </c>
      <c r="BC205" s="563">
        <v>1</v>
      </c>
      <c r="BD205" s="563">
        <v>1</v>
      </c>
      <c r="BE205" s="570">
        <v>0</v>
      </c>
      <c r="BF205" s="571">
        <v>0.64</v>
      </c>
      <c r="BG205" s="572">
        <v>1.2</v>
      </c>
      <c r="BH205" s="573">
        <v>99961.736589001492</v>
      </c>
      <c r="BI205" s="571">
        <v>15.2</v>
      </c>
      <c r="BJ205" s="572">
        <v>825770.86747436016</v>
      </c>
      <c r="BK205" s="574">
        <v>2.4650953784602263E-3</v>
      </c>
      <c r="BL205" s="571">
        <v>88121.21</v>
      </c>
      <c r="BM205" s="594">
        <v>1.62</v>
      </c>
      <c r="BN205" s="441">
        <f t="shared" si="137"/>
        <v>9.68</v>
      </c>
      <c r="BO205" s="70">
        <v>4</v>
      </c>
      <c r="BP205" s="438">
        <f t="shared" si="118"/>
        <v>0.64</v>
      </c>
      <c r="BQ205" s="442">
        <f t="shared" si="119"/>
        <v>1.2</v>
      </c>
      <c r="BR205" s="438">
        <f>+INDEX('For AA'!AE:AE,MATCH(A205,'For AA'!A:A,0))</f>
        <v>9.7200000000000006</v>
      </c>
      <c r="BS205" s="70">
        <v>4</v>
      </c>
      <c r="BT205" s="438">
        <f>+ROUND(INDEX('For AA'!AF:AF,MATCH(A205,'For AA'!A:A,0))/BS205,$BP$2)</f>
        <v>0.65</v>
      </c>
      <c r="BU205" s="442">
        <f>+ROUND(INDEX('For AA'!AG:AG,MATCH(A205,'For AA'!A:A,0))/BS205,$BP$2)</f>
        <v>1.2</v>
      </c>
      <c r="BV205" s="438">
        <f>++INDEX('For AA'!AE:AE,MATCH(A205,'For AA'!A:A,0))</f>
        <v>9.7200000000000006</v>
      </c>
      <c r="BW205" s="70">
        <v>4</v>
      </c>
      <c r="BX205" s="438">
        <f>++ROUND(INDEX('For AA'!AF:AF,MATCH(A205,'For AA'!A:A,0))/BS205,$BP$2)</f>
        <v>0.65</v>
      </c>
      <c r="BY205" s="442">
        <f>++ROUND(INDEX('For AA'!AG:AG,MATCH(A205,'For AA'!A:A,0))/BS205,$BP$2)</f>
        <v>1.2</v>
      </c>
      <c r="BZ205" s="93">
        <f>++INDEX(FY2018_ALL_Targets!DY:DY,MATCH('Final Comp Values'!C205,FY2018_ALL_Targets!B:B,0))</f>
        <v>0</v>
      </c>
      <c r="CA205" s="93">
        <f>+INDEX(FY2018_ALL_Targets!DV:DV,MATCH('Final Comp Values'!C205,FY2018_ALL_Targets!B:B,0))</f>
        <v>1</v>
      </c>
      <c r="CB205" s="93">
        <f>++INDEX(FY2018_ALL_Targets!DW:DW,MATCH('Final Comp Values'!C205,FY2018_ALL_Targets!B:B,0))</f>
        <v>1</v>
      </c>
      <c r="CC205" s="533">
        <f>++INDEX(FY2018_ALL_Targets!DX:DX,MATCH('Final Comp Values'!$C205,FY2018_ALL_Targets!$B:$B,0))</f>
        <v>0</v>
      </c>
      <c r="CD205" s="437">
        <f t="shared" si="138"/>
        <v>0</v>
      </c>
      <c r="CE205" s="437">
        <f t="shared" si="139"/>
        <v>0.64</v>
      </c>
      <c r="CF205" s="438">
        <f t="shared" si="140"/>
        <v>1.2</v>
      </c>
      <c r="CG205" s="537">
        <f t="shared" si="141"/>
        <v>99961.736589001492</v>
      </c>
      <c r="CH205" s="437">
        <f t="shared" si="142"/>
        <v>15.19</v>
      </c>
      <c r="CI205" s="438">
        <f t="shared" si="120"/>
        <v>825227.59716681123</v>
      </c>
      <c r="CJ205" s="540">
        <f t="shared" si="143"/>
        <v>2.4651650120203123E-3</v>
      </c>
      <c r="CK205" s="437">
        <f t="shared" si="121"/>
        <v>90282.72</v>
      </c>
      <c r="CL205" s="543">
        <f t="shared" si="122"/>
        <v>1.66</v>
      </c>
      <c r="CM205" s="466">
        <f t="shared" si="112"/>
        <v>-9.9999999999982325E-3</v>
      </c>
      <c r="CN205" s="465">
        <f t="shared" si="123"/>
        <v>925116.65999999992</v>
      </c>
      <c r="CO205" s="466">
        <f t="shared" si="144"/>
        <v>915510.3171668112</v>
      </c>
      <c r="CP205" s="466">
        <f t="shared" si="124"/>
        <v>-0.18000000000000327</v>
      </c>
      <c r="CQ205" s="469">
        <f t="shared" si="125"/>
        <v>-9778.0974045803287</v>
      </c>
      <c r="CR205" s="469">
        <f t="shared" si="145"/>
        <v>-9606.3428331887117</v>
      </c>
      <c r="CS205" s="467">
        <f t="shared" si="146"/>
        <v>-171.75457139161699</v>
      </c>
      <c r="CT205" s="468">
        <f t="shared" si="126"/>
        <v>0.10805311471636615</v>
      </c>
    </row>
    <row r="206" spans="1:98"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+INDEX('For AA'!AD:AD,MATCH(A206,'For AA'!A:A,0))</f>
        <v>19751.398654117922</v>
      </c>
      <c r="AN206" s="434">
        <f t="shared" si="127"/>
        <v>826823.65591397858</v>
      </c>
      <c r="AO206" s="435">
        <f t="shared" si="128"/>
        <v>219620.08602150538</v>
      </c>
      <c r="AP206" s="436">
        <f t="shared" si="129"/>
        <v>407865.870967742</v>
      </c>
      <c r="AQ206" s="437">
        <f t="shared" si="115"/>
        <v>20.78</v>
      </c>
      <c r="AR206" s="438">
        <f t="shared" si="116"/>
        <v>5.52</v>
      </c>
      <c r="AS206" s="438">
        <f t="shared" si="117"/>
        <v>10.25</v>
      </c>
      <c r="AT206" s="443">
        <f t="shared" si="130"/>
        <v>36.549999999999997</v>
      </c>
      <c r="AU206" s="437">
        <f t="shared" si="131"/>
        <v>19.329999999999998</v>
      </c>
      <c r="AV206" s="438">
        <f t="shared" si="132"/>
        <v>5.13</v>
      </c>
      <c r="AW206" s="438">
        <f t="shared" si="133"/>
        <v>9.5299999999999994</v>
      </c>
      <c r="AX206" s="444">
        <f t="shared" si="134"/>
        <v>33.989999999999995</v>
      </c>
      <c r="AY206" s="441">
        <f t="shared" si="135"/>
        <v>19.329999999999998</v>
      </c>
      <c r="AZ206" s="70">
        <f t="shared" si="136"/>
        <v>4</v>
      </c>
      <c r="BA206" s="438">
        <f t="shared" si="113"/>
        <v>1.28</v>
      </c>
      <c r="BB206" s="442">
        <f t="shared" si="114"/>
        <v>2.38</v>
      </c>
      <c r="BC206" s="563">
        <v>1</v>
      </c>
      <c r="BD206" s="563">
        <v>1</v>
      </c>
      <c r="BE206" s="570">
        <v>0</v>
      </c>
      <c r="BF206" s="571">
        <v>1.28</v>
      </c>
      <c r="BG206" s="572">
        <v>2.38</v>
      </c>
      <c r="BH206" s="573">
        <v>145620.27359355486</v>
      </c>
      <c r="BI206" s="571">
        <v>30.31</v>
      </c>
      <c r="BJ206" s="572">
        <v>1205942.7575466249</v>
      </c>
      <c r="BK206" s="574">
        <v>3.5999864313547838E-3</v>
      </c>
      <c r="BL206" s="571">
        <v>128690.83</v>
      </c>
      <c r="BM206" s="594">
        <v>3.23</v>
      </c>
      <c r="BN206" s="441">
        <f t="shared" si="137"/>
        <v>19.329999999999998</v>
      </c>
      <c r="BO206" s="70">
        <v>4</v>
      </c>
      <c r="BP206" s="438">
        <f t="shared" si="118"/>
        <v>1.28</v>
      </c>
      <c r="BQ206" s="442">
        <f t="shared" si="119"/>
        <v>2.38</v>
      </c>
      <c r="BR206" s="438">
        <f>+INDEX('For AA'!AE:AE,MATCH(A206,'For AA'!A:A,0))</f>
        <v>19.420000000000002</v>
      </c>
      <c r="BS206" s="70">
        <v>4</v>
      </c>
      <c r="BT206" s="438">
        <f>+ROUND(INDEX('For AA'!AF:AF,MATCH(A206,'For AA'!A:A,0))/BS206,$BP$2)</f>
        <v>1.29</v>
      </c>
      <c r="BU206" s="442">
        <f>+ROUND(INDEX('For AA'!AG:AG,MATCH(A206,'For AA'!A:A,0))/BS206,$BP$2)</f>
        <v>2.4</v>
      </c>
      <c r="BV206" s="438">
        <f>++INDEX('For AA'!AE:AE,MATCH(A206,'For AA'!A:A,0))</f>
        <v>19.420000000000002</v>
      </c>
      <c r="BW206" s="70">
        <v>4</v>
      </c>
      <c r="BX206" s="438">
        <f>++ROUND(INDEX('For AA'!AF:AF,MATCH(A206,'For AA'!A:A,0))/BS206,$BP$2)</f>
        <v>1.29</v>
      </c>
      <c r="BY206" s="442">
        <f>++ROUND(INDEX('For AA'!AG:AG,MATCH(A206,'For AA'!A:A,0))/BS206,$BP$2)</f>
        <v>2.4</v>
      </c>
      <c r="BZ206" s="93">
        <f>++INDEX(FY2018_ALL_Targets!DY:DY,MATCH('Final Comp Values'!C206,FY2018_ALL_Targets!B:B,0))</f>
        <v>0</v>
      </c>
      <c r="CA206" s="93">
        <f>+INDEX(FY2018_ALL_Targets!DV:DV,MATCH('Final Comp Values'!C206,FY2018_ALL_Targets!B:B,0))</f>
        <v>0</v>
      </c>
      <c r="CB206" s="93">
        <f>++INDEX(FY2018_ALL_Targets!DW:DW,MATCH('Final Comp Values'!C206,FY2018_ALL_Targets!B:B,0))</f>
        <v>0</v>
      </c>
      <c r="CC206" s="533">
        <f>++INDEX(FY2018_ALL_Targets!DX:DX,MATCH('Final Comp Values'!$C206,FY2018_ALL_Targets!$B:$B,0))</f>
        <v>0</v>
      </c>
      <c r="CD206" s="437">
        <f t="shared" si="138"/>
        <v>0</v>
      </c>
      <c r="CE206" s="437">
        <f t="shared" si="139"/>
        <v>0</v>
      </c>
      <c r="CF206" s="438">
        <f t="shared" si="140"/>
        <v>0</v>
      </c>
      <c r="CG206" s="537">
        <f t="shared" si="141"/>
        <v>0</v>
      </c>
      <c r="CH206" s="437">
        <f t="shared" si="142"/>
        <v>33.989999999999995</v>
      </c>
      <c r="CI206" s="438">
        <f t="shared" si="120"/>
        <v>1352358.7703401444</v>
      </c>
      <c r="CJ206" s="540">
        <f t="shared" si="143"/>
        <v>4.0398400826474621E-3</v>
      </c>
      <c r="CK206" s="437">
        <f t="shared" si="121"/>
        <v>147952.67000000001</v>
      </c>
      <c r="CL206" s="543">
        <f t="shared" si="122"/>
        <v>3.72</v>
      </c>
      <c r="CM206" s="466">
        <f t="shared" si="112"/>
        <v>1.9999999999996909E-2</v>
      </c>
      <c r="CN206" s="465">
        <f t="shared" si="123"/>
        <v>1352507.94</v>
      </c>
      <c r="CO206" s="466">
        <f t="shared" si="144"/>
        <v>1500311.4403401443</v>
      </c>
      <c r="CP206" s="466">
        <f t="shared" si="124"/>
        <v>3.7199999999999989</v>
      </c>
      <c r="CQ206" s="469">
        <f t="shared" si="125"/>
        <v>148023.81691085608</v>
      </c>
      <c r="CR206" s="469">
        <f t="shared" si="145"/>
        <v>147803.50034014438</v>
      </c>
      <c r="CS206" s="467">
        <f t="shared" si="146"/>
        <v>220.31657071170048</v>
      </c>
      <c r="CT206" s="468">
        <f t="shared" si="126"/>
        <v>0</v>
      </c>
    </row>
    <row r="207" spans="1:98"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+INDEX('For AA'!AD:AD,MATCH(A207,'For AA'!A:A,0))</f>
        <v>28857.066402483964</v>
      </c>
      <c r="AN207" s="434">
        <f t="shared" si="127"/>
        <v>193561.29032258067</v>
      </c>
      <c r="AO207" s="435">
        <f t="shared" si="128"/>
        <v>51413.473118279573</v>
      </c>
      <c r="AP207" s="436">
        <f t="shared" si="129"/>
        <v>95482.150537634414</v>
      </c>
      <c r="AQ207" s="437">
        <f t="shared" si="115"/>
        <v>3.33</v>
      </c>
      <c r="AR207" s="438">
        <f t="shared" si="116"/>
        <v>0.88</v>
      </c>
      <c r="AS207" s="438">
        <f t="shared" si="117"/>
        <v>1.64</v>
      </c>
      <c r="AT207" s="443">
        <f t="shared" si="130"/>
        <v>5.85</v>
      </c>
      <c r="AU207" s="437">
        <f t="shared" si="131"/>
        <v>3.1</v>
      </c>
      <c r="AV207" s="438">
        <f t="shared" si="132"/>
        <v>0.82</v>
      </c>
      <c r="AW207" s="438">
        <f t="shared" si="133"/>
        <v>1.53</v>
      </c>
      <c r="AX207" s="444">
        <f t="shared" si="134"/>
        <v>5.45</v>
      </c>
      <c r="AY207" s="441">
        <f t="shared" si="135"/>
        <v>3.1</v>
      </c>
      <c r="AZ207" s="70">
        <f t="shared" si="136"/>
        <v>4</v>
      </c>
      <c r="BA207" s="438">
        <f t="shared" si="113"/>
        <v>0.21</v>
      </c>
      <c r="BB207" s="442">
        <f t="shared" si="114"/>
        <v>0.38</v>
      </c>
      <c r="BC207" s="563">
        <v>0</v>
      </c>
      <c r="BD207" s="563">
        <v>1</v>
      </c>
      <c r="BE207" s="570">
        <v>0</v>
      </c>
      <c r="BF207" s="571">
        <v>0</v>
      </c>
      <c r="BG207" s="572">
        <v>0.38</v>
      </c>
      <c r="BH207" s="573">
        <v>22091.021032340312</v>
      </c>
      <c r="BI207" s="571">
        <v>5.08</v>
      </c>
      <c r="BJ207" s="572">
        <v>295322.0706428652</v>
      </c>
      <c r="BK207" s="574">
        <v>8.8159694192848899E-4</v>
      </c>
      <c r="BL207" s="571">
        <v>31514.959999999999</v>
      </c>
      <c r="BM207" s="594">
        <v>0.54</v>
      </c>
      <c r="BN207" s="441">
        <f t="shared" si="137"/>
        <v>3.1</v>
      </c>
      <c r="BO207" s="70">
        <v>4</v>
      </c>
      <c r="BP207" s="438">
        <f t="shared" si="118"/>
        <v>0.21</v>
      </c>
      <c r="BQ207" s="442">
        <f t="shared" si="119"/>
        <v>0.38</v>
      </c>
      <c r="BR207" s="438">
        <f>+INDEX('For AA'!AE:AE,MATCH(A207,'For AA'!A:A,0))</f>
        <v>3.11</v>
      </c>
      <c r="BS207" s="70">
        <v>4</v>
      </c>
      <c r="BT207" s="438">
        <f>+ROUND(INDEX('For AA'!AF:AF,MATCH(A207,'For AA'!A:A,0))/BS207,$BP$2)</f>
        <v>0.21</v>
      </c>
      <c r="BU207" s="442">
        <f>+ROUND(INDEX('For AA'!AG:AG,MATCH(A207,'For AA'!A:A,0))/BS207,$BP$2)</f>
        <v>0.39</v>
      </c>
      <c r="BV207" s="438">
        <f>++INDEX('For AA'!AE:AE,MATCH(A207,'For AA'!A:A,0))</f>
        <v>3.11</v>
      </c>
      <c r="BW207" s="70">
        <v>4</v>
      </c>
      <c r="BX207" s="438">
        <f>++ROUND(INDEX('For AA'!AF:AF,MATCH(A207,'For AA'!A:A,0))/BS207,$BP$2)</f>
        <v>0.21</v>
      </c>
      <c r="BY207" s="442">
        <f>++ROUND(INDEX('For AA'!AG:AG,MATCH(A207,'For AA'!A:A,0))/BS207,$BP$2)</f>
        <v>0.39</v>
      </c>
      <c r="BZ207" s="93">
        <f>++INDEX(FY2018_ALL_Targets!DY:DY,MATCH('Final Comp Values'!C207,FY2018_ALL_Targets!B:B,0))</f>
        <v>0</v>
      </c>
      <c r="CA207" s="93">
        <f>+INDEX(FY2018_ALL_Targets!DV:DV,MATCH('Final Comp Values'!C207,FY2018_ALL_Targets!B:B,0))</f>
        <v>1</v>
      </c>
      <c r="CB207" s="93">
        <f>++INDEX(FY2018_ALL_Targets!DW:DW,MATCH('Final Comp Values'!C207,FY2018_ALL_Targets!B:B,0))</f>
        <v>1</v>
      </c>
      <c r="CC207" s="533">
        <f>++INDEX(FY2018_ALL_Targets!DX:DX,MATCH('Final Comp Values'!$C207,FY2018_ALL_Targets!$B:$B,0))</f>
        <v>0</v>
      </c>
      <c r="CD207" s="437">
        <f t="shared" si="138"/>
        <v>0</v>
      </c>
      <c r="CE207" s="437">
        <f t="shared" si="139"/>
        <v>0.21</v>
      </c>
      <c r="CF207" s="438">
        <f t="shared" si="140"/>
        <v>0.38</v>
      </c>
      <c r="CG207" s="537">
        <f t="shared" si="141"/>
        <v>34299.216866002062</v>
      </c>
      <c r="CH207" s="437">
        <f t="shared" si="142"/>
        <v>4.8599999999999994</v>
      </c>
      <c r="CI207" s="438">
        <f t="shared" si="120"/>
        <v>282532.53215045761</v>
      </c>
      <c r="CJ207" s="540">
        <f t="shared" si="143"/>
        <v>8.4399663245147635E-4</v>
      </c>
      <c r="CK207" s="437">
        <f t="shared" si="121"/>
        <v>30910.02</v>
      </c>
      <c r="CL207" s="543">
        <f t="shared" si="122"/>
        <v>0.53</v>
      </c>
      <c r="CM207" s="466">
        <f t="shared" si="112"/>
        <v>-1.0000000000000453E-2</v>
      </c>
      <c r="CN207" s="465">
        <f t="shared" si="123"/>
        <v>316624.93</v>
      </c>
      <c r="CO207" s="466">
        <f t="shared" si="144"/>
        <v>313442.55215045763</v>
      </c>
      <c r="CP207" s="466">
        <f t="shared" si="124"/>
        <v>-6.0000000000000497E-2</v>
      </c>
      <c r="CQ207" s="469">
        <f t="shared" si="125"/>
        <v>-3485.7790458715881</v>
      </c>
      <c r="CR207" s="469">
        <f t="shared" si="145"/>
        <v>-3182.3778495423612</v>
      </c>
      <c r="CS207" s="467">
        <f t="shared" si="146"/>
        <v>-303.40119632922688</v>
      </c>
      <c r="CT207" s="468">
        <f t="shared" si="126"/>
        <v>0.10832759399584253</v>
      </c>
    </row>
    <row r="208" spans="1:98"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+INDEX('For AA'!AD:AD,MATCH(A208,'For AA'!A:A,0))</f>
        <v>19751.398654117922</v>
      </c>
      <c r="AN208" s="434">
        <f t="shared" si="127"/>
        <v>145066.66666666669</v>
      </c>
      <c r="AO208" s="435">
        <f t="shared" si="128"/>
        <v>38532.279569892475</v>
      </c>
      <c r="AP208" s="436">
        <f t="shared" si="129"/>
        <v>71559.946236559146</v>
      </c>
      <c r="AQ208" s="437">
        <f t="shared" si="115"/>
        <v>3.65</v>
      </c>
      <c r="AR208" s="438">
        <f t="shared" si="116"/>
        <v>0.97</v>
      </c>
      <c r="AS208" s="438">
        <f t="shared" si="117"/>
        <v>1.8</v>
      </c>
      <c r="AT208" s="443">
        <f t="shared" si="130"/>
        <v>6.42</v>
      </c>
      <c r="AU208" s="437">
        <f t="shared" si="131"/>
        <v>3.39</v>
      </c>
      <c r="AV208" s="438">
        <f t="shared" si="132"/>
        <v>0.9</v>
      </c>
      <c r="AW208" s="438">
        <f t="shared" si="133"/>
        <v>1.67</v>
      </c>
      <c r="AX208" s="444">
        <f t="shared" si="134"/>
        <v>5.96</v>
      </c>
      <c r="AY208" s="441">
        <f t="shared" si="135"/>
        <v>3.39</v>
      </c>
      <c r="AZ208" s="70">
        <f t="shared" si="136"/>
        <v>4</v>
      </c>
      <c r="BA208" s="438">
        <f t="shared" si="113"/>
        <v>0.23</v>
      </c>
      <c r="BB208" s="442">
        <f t="shared" si="114"/>
        <v>0.42</v>
      </c>
      <c r="BC208" s="563">
        <v>0</v>
      </c>
      <c r="BD208" s="563">
        <v>0</v>
      </c>
      <c r="BE208" s="570">
        <v>0</v>
      </c>
      <c r="BF208" s="571">
        <v>0</v>
      </c>
      <c r="BG208" s="572">
        <v>0</v>
      </c>
      <c r="BH208" s="573">
        <v>0</v>
      </c>
      <c r="BI208" s="571">
        <v>5.99</v>
      </c>
      <c r="BJ208" s="572">
        <v>238323.89038945179</v>
      </c>
      <c r="BK208" s="574">
        <v>7.1144568537826326E-4</v>
      </c>
      <c r="BL208" s="571">
        <v>25432.47</v>
      </c>
      <c r="BM208" s="594">
        <v>0.64</v>
      </c>
      <c r="BN208" s="441">
        <f t="shared" si="137"/>
        <v>3.39</v>
      </c>
      <c r="BO208" s="70">
        <v>4</v>
      </c>
      <c r="BP208" s="438">
        <f t="shared" si="118"/>
        <v>0.23</v>
      </c>
      <c r="BQ208" s="442">
        <f t="shared" si="119"/>
        <v>0.42</v>
      </c>
      <c r="BR208" s="438">
        <f>+INDEX('For AA'!AE:AE,MATCH(A208,'For AA'!A:A,0))</f>
        <v>3.41</v>
      </c>
      <c r="BS208" s="70">
        <v>4</v>
      </c>
      <c r="BT208" s="438">
        <f>+ROUND(INDEX('For AA'!AF:AF,MATCH(A208,'For AA'!A:A,0))/BS208,$BP$2)</f>
        <v>0.23</v>
      </c>
      <c r="BU208" s="442">
        <f>+ROUND(INDEX('For AA'!AG:AG,MATCH(A208,'For AA'!A:A,0))/BS208,$BP$2)</f>
        <v>0.42</v>
      </c>
      <c r="BV208" s="438">
        <f>++INDEX('For AA'!AE:AE,MATCH(A208,'For AA'!A:A,0))</f>
        <v>3.41</v>
      </c>
      <c r="BW208" s="70">
        <v>4</v>
      </c>
      <c r="BX208" s="438">
        <f>++ROUND(INDEX('For AA'!AF:AF,MATCH(A208,'For AA'!A:A,0))/BS208,$BP$2)</f>
        <v>0.23</v>
      </c>
      <c r="BY208" s="442">
        <f>++ROUND(INDEX('For AA'!AG:AG,MATCH(A208,'For AA'!A:A,0))/BS208,$BP$2)</f>
        <v>0.42</v>
      </c>
      <c r="BZ208" s="93">
        <f>++INDEX(FY2018_ALL_Targets!DY:DY,MATCH('Final Comp Values'!C208,FY2018_ALL_Targets!B:B,0))</f>
        <v>0</v>
      </c>
      <c r="CA208" s="93">
        <f>+INDEX(FY2018_ALL_Targets!DV:DV,MATCH('Final Comp Values'!C208,FY2018_ALL_Targets!B:B,0))</f>
        <v>1</v>
      </c>
      <c r="CB208" s="93">
        <f>++INDEX(FY2018_ALL_Targets!DW:DW,MATCH('Final Comp Values'!C208,FY2018_ALL_Targets!B:B,0))</f>
        <v>1</v>
      </c>
      <c r="CC208" s="533">
        <f>++INDEX(FY2018_ALL_Targets!DX:DX,MATCH('Final Comp Values'!$C208,FY2018_ALL_Targets!$B:$B,0))</f>
        <v>0</v>
      </c>
      <c r="CD208" s="437">
        <f t="shared" si="138"/>
        <v>0</v>
      </c>
      <c r="CE208" s="437">
        <f t="shared" si="139"/>
        <v>0.23</v>
      </c>
      <c r="CF208" s="438">
        <f t="shared" si="140"/>
        <v>0.42</v>
      </c>
      <c r="CG208" s="537">
        <f t="shared" si="141"/>
        <v>25861.523998855369</v>
      </c>
      <c r="CH208" s="437">
        <f t="shared" si="142"/>
        <v>5.3100000000000005</v>
      </c>
      <c r="CI208" s="438">
        <f t="shared" si="120"/>
        <v>211268.75759064927</v>
      </c>
      <c r="CJ208" s="540">
        <f t="shared" si="143"/>
        <v>6.3111358749214563E-4</v>
      </c>
      <c r="CK208" s="437">
        <f t="shared" si="121"/>
        <v>23113.52</v>
      </c>
      <c r="CL208" s="543">
        <f t="shared" si="122"/>
        <v>0.57999999999999996</v>
      </c>
      <c r="CM208" s="466">
        <f t="shared" si="112"/>
        <v>-2.9999999999998972E-2</v>
      </c>
      <c r="CN208" s="465">
        <f t="shared" si="123"/>
        <v>237297.77</v>
      </c>
      <c r="CO208" s="466">
        <f t="shared" si="144"/>
        <v>234382.27759064926</v>
      </c>
      <c r="CP208" s="466">
        <f t="shared" si="124"/>
        <v>-6.9999999999999396E-2</v>
      </c>
      <c r="CQ208" s="469">
        <f t="shared" si="125"/>
        <v>-2787.0543456375594</v>
      </c>
      <c r="CR208" s="469">
        <f t="shared" si="145"/>
        <v>-2915.4924093507288</v>
      </c>
      <c r="CS208" s="467">
        <f t="shared" si="146"/>
        <v>128.43806371316941</v>
      </c>
      <c r="CT208" s="468">
        <f t="shared" si="126"/>
        <v>0.10898342617739464</v>
      </c>
    </row>
    <row r="209" spans="1:98"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+INDEX('For AA'!AD:AD,MATCH(A209,'For AA'!A:A,0))</f>
        <v>10803.935302951115</v>
      </c>
      <c r="AN209" s="434">
        <f t="shared" si="127"/>
        <v>518206.45161290327</v>
      </c>
      <c r="AO209" s="435">
        <f t="shared" si="128"/>
        <v>137645.09677419355</v>
      </c>
      <c r="AP209" s="436">
        <f t="shared" si="129"/>
        <v>255626.60215053766</v>
      </c>
      <c r="AQ209" s="437">
        <f t="shared" si="115"/>
        <v>23.82</v>
      </c>
      <c r="AR209" s="438">
        <f t="shared" si="116"/>
        <v>6.33</v>
      </c>
      <c r="AS209" s="438">
        <f t="shared" si="117"/>
        <v>11.75</v>
      </c>
      <c r="AT209" s="443">
        <f t="shared" si="130"/>
        <v>41.9</v>
      </c>
      <c r="AU209" s="437">
        <f t="shared" si="131"/>
        <v>22.16</v>
      </c>
      <c r="AV209" s="438">
        <f t="shared" si="132"/>
        <v>5.89</v>
      </c>
      <c r="AW209" s="438">
        <f t="shared" si="133"/>
        <v>10.93</v>
      </c>
      <c r="AX209" s="444">
        <f t="shared" si="134"/>
        <v>38.980000000000004</v>
      </c>
      <c r="AY209" s="441">
        <f t="shared" si="135"/>
        <v>22.16</v>
      </c>
      <c r="AZ209" s="70">
        <f t="shared" si="136"/>
        <v>4</v>
      </c>
      <c r="BA209" s="438">
        <f t="shared" si="113"/>
        <v>1.47</v>
      </c>
      <c r="BB209" s="442">
        <f t="shared" si="114"/>
        <v>2.73</v>
      </c>
      <c r="BC209" s="563">
        <v>1</v>
      </c>
      <c r="BD209" s="563">
        <v>1</v>
      </c>
      <c r="BE209" s="570">
        <v>0</v>
      </c>
      <c r="BF209" s="571">
        <v>1.47</v>
      </c>
      <c r="BG209" s="572">
        <v>2.73</v>
      </c>
      <c r="BH209" s="573">
        <v>91353.941848201357</v>
      </c>
      <c r="BI209" s="571">
        <v>34.76</v>
      </c>
      <c r="BJ209" s="572">
        <v>756062.62348654261</v>
      </c>
      <c r="BK209" s="574">
        <v>2.2570019752374704E-3</v>
      </c>
      <c r="BL209" s="571">
        <v>80682.38</v>
      </c>
      <c r="BM209" s="594">
        <v>3.71</v>
      </c>
      <c r="BN209" s="441">
        <f t="shared" si="137"/>
        <v>22.16</v>
      </c>
      <c r="BO209" s="70">
        <v>4</v>
      </c>
      <c r="BP209" s="438">
        <f t="shared" si="118"/>
        <v>1.47</v>
      </c>
      <c r="BQ209" s="442">
        <f t="shared" si="119"/>
        <v>2.73</v>
      </c>
      <c r="BR209" s="438">
        <f>+INDEX('For AA'!AE:AE,MATCH(A209,'For AA'!A:A,0))</f>
        <v>22.26</v>
      </c>
      <c r="BS209" s="70">
        <v>4</v>
      </c>
      <c r="BT209" s="438">
        <f>+ROUND(INDEX('For AA'!AF:AF,MATCH(A209,'For AA'!A:A,0))/BS209,$BP$2)</f>
        <v>1.48</v>
      </c>
      <c r="BU209" s="442">
        <f>+ROUND(INDEX('For AA'!AG:AG,MATCH(A209,'For AA'!A:A,0))/BS209,$BP$2)</f>
        <v>2.75</v>
      </c>
      <c r="BV209" s="438">
        <f>++INDEX('For AA'!AE:AE,MATCH(A209,'For AA'!A:A,0))</f>
        <v>22.26</v>
      </c>
      <c r="BW209" s="70">
        <v>4</v>
      </c>
      <c r="BX209" s="438">
        <f>++ROUND(INDEX('For AA'!AF:AF,MATCH(A209,'For AA'!A:A,0))/BS209,$BP$2)</f>
        <v>1.48</v>
      </c>
      <c r="BY209" s="442">
        <f>++ROUND(INDEX('For AA'!AG:AG,MATCH(A209,'For AA'!A:A,0))/BS209,$BP$2)</f>
        <v>2.75</v>
      </c>
      <c r="BZ209" s="93">
        <f>++INDEX(FY2018_ALL_Targets!DY:DY,MATCH('Final Comp Values'!C209,FY2018_ALL_Targets!B:B,0))</f>
        <v>0</v>
      </c>
      <c r="CA209" s="93">
        <f>+INDEX(FY2018_ALL_Targets!DV:DV,MATCH('Final Comp Values'!C209,FY2018_ALL_Targets!B:B,0))</f>
        <v>1</v>
      </c>
      <c r="CB209" s="93">
        <f>++INDEX(FY2018_ALL_Targets!DW:DW,MATCH('Final Comp Values'!C209,FY2018_ALL_Targets!B:B,0))</f>
        <v>1</v>
      </c>
      <c r="CC209" s="533">
        <f>++INDEX(FY2018_ALL_Targets!DX:DX,MATCH('Final Comp Values'!$C209,FY2018_ALL_Targets!$B:$B,0))</f>
        <v>0</v>
      </c>
      <c r="CD209" s="437">
        <f t="shared" si="138"/>
        <v>0</v>
      </c>
      <c r="CE209" s="437">
        <f t="shared" si="139"/>
        <v>1.47</v>
      </c>
      <c r="CF209" s="438">
        <f t="shared" si="140"/>
        <v>2.73</v>
      </c>
      <c r="CG209" s="537">
        <f t="shared" si="141"/>
        <v>91353.941848201357</v>
      </c>
      <c r="CH209" s="437">
        <f t="shared" si="142"/>
        <v>34.78</v>
      </c>
      <c r="CI209" s="438">
        <f t="shared" si="120"/>
        <v>756497.6422572484</v>
      </c>
      <c r="CJ209" s="540">
        <f t="shared" si="143"/>
        <v>2.2598511317011363E-3</v>
      </c>
      <c r="CK209" s="437">
        <f t="shared" si="121"/>
        <v>82763.429999999993</v>
      </c>
      <c r="CL209" s="543">
        <f t="shared" si="122"/>
        <v>3.81</v>
      </c>
      <c r="CM209" s="466">
        <f t="shared" si="112"/>
        <v>2.0000000000002682E-2</v>
      </c>
      <c r="CN209" s="465">
        <f t="shared" si="123"/>
        <v>847674.67999999993</v>
      </c>
      <c r="CO209" s="466">
        <f t="shared" si="144"/>
        <v>839261.07225724845</v>
      </c>
      <c r="CP209" s="466">
        <f t="shared" si="124"/>
        <v>-0.39000000000000057</v>
      </c>
      <c r="CQ209" s="469">
        <f t="shared" si="125"/>
        <v>-8481.0960800410576</v>
      </c>
      <c r="CR209" s="469">
        <f t="shared" si="145"/>
        <v>-8413.6077427514829</v>
      </c>
      <c r="CS209" s="467">
        <f t="shared" si="146"/>
        <v>-67.488337289574702</v>
      </c>
      <c r="CT209" s="468">
        <f t="shared" si="126"/>
        <v>0.10777004905726495</v>
      </c>
    </row>
    <row r="210" spans="1:98"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+INDEX('For AA'!AD:AD,MATCH(A210,'For AA'!A:A,0))</f>
        <v>30335.791973545318</v>
      </c>
      <c r="AN210" s="434">
        <f t="shared" si="127"/>
        <v>206784.94623655916</v>
      </c>
      <c r="AO210" s="435">
        <f t="shared" si="128"/>
        <v>54925.892473118285</v>
      </c>
      <c r="AP210" s="436">
        <f t="shared" si="129"/>
        <v>102005.21505376346</v>
      </c>
      <c r="AQ210" s="437">
        <f t="shared" si="115"/>
        <v>3.38</v>
      </c>
      <c r="AR210" s="438">
        <f t="shared" si="116"/>
        <v>0.9</v>
      </c>
      <c r="AS210" s="438">
        <f t="shared" si="117"/>
        <v>1.67</v>
      </c>
      <c r="AT210" s="443">
        <f t="shared" si="130"/>
        <v>5.95</v>
      </c>
      <c r="AU210" s="437">
        <f t="shared" si="131"/>
        <v>3.15</v>
      </c>
      <c r="AV210" s="438">
        <f t="shared" si="132"/>
        <v>0.84</v>
      </c>
      <c r="AW210" s="438">
        <f t="shared" si="133"/>
        <v>1.55</v>
      </c>
      <c r="AX210" s="444">
        <f t="shared" si="134"/>
        <v>5.54</v>
      </c>
      <c r="AY210" s="441">
        <f t="shared" si="135"/>
        <v>3.15</v>
      </c>
      <c r="AZ210" s="70">
        <f t="shared" si="136"/>
        <v>4</v>
      </c>
      <c r="BA210" s="438">
        <f t="shared" si="113"/>
        <v>0.21</v>
      </c>
      <c r="BB210" s="442">
        <f t="shared" si="114"/>
        <v>0.39</v>
      </c>
      <c r="BC210" s="563">
        <v>1</v>
      </c>
      <c r="BD210" s="563">
        <v>1</v>
      </c>
      <c r="BE210" s="570">
        <v>0</v>
      </c>
      <c r="BF210" s="571">
        <v>0.21</v>
      </c>
      <c r="BG210" s="572">
        <v>0.39</v>
      </c>
      <c r="BH210" s="573">
        <v>36675.63299322594</v>
      </c>
      <c r="BI210" s="571">
        <v>4.9499999999999993</v>
      </c>
      <c r="BJ210" s="572">
        <v>302573.972194114</v>
      </c>
      <c r="BK210" s="574">
        <v>9.0324535519076363E-4</v>
      </c>
      <c r="BL210" s="571">
        <v>32288.84</v>
      </c>
      <c r="BM210" s="594">
        <v>0.53</v>
      </c>
      <c r="BN210" s="441">
        <f t="shared" si="137"/>
        <v>3.15</v>
      </c>
      <c r="BO210" s="70">
        <v>4</v>
      </c>
      <c r="BP210" s="438">
        <f t="shared" si="118"/>
        <v>0.21</v>
      </c>
      <c r="BQ210" s="442">
        <f t="shared" si="119"/>
        <v>0.39</v>
      </c>
      <c r="BR210" s="438">
        <f>+INDEX('For AA'!AE:AE,MATCH(A210,'For AA'!A:A,0))</f>
        <v>3.16</v>
      </c>
      <c r="BS210" s="70">
        <v>4</v>
      </c>
      <c r="BT210" s="438">
        <f>+ROUND(INDEX('For AA'!AF:AF,MATCH(A210,'For AA'!A:A,0))/BS210,$BP$2)</f>
        <v>0.21</v>
      </c>
      <c r="BU210" s="442">
        <f>+ROUND(INDEX('For AA'!AG:AG,MATCH(A210,'For AA'!A:A,0))/BS210,$BP$2)</f>
        <v>0.39</v>
      </c>
      <c r="BV210" s="438">
        <f>++INDEX('For AA'!AE:AE,MATCH(A210,'For AA'!A:A,0))</f>
        <v>3.16</v>
      </c>
      <c r="BW210" s="70">
        <v>4</v>
      </c>
      <c r="BX210" s="438">
        <f>++ROUND(INDEX('For AA'!AF:AF,MATCH(A210,'For AA'!A:A,0))/BS210,$BP$2)</f>
        <v>0.21</v>
      </c>
      <c r="BY210" s="442">
        <f>++ROUND(INDEX('For AA'!AG:AG,MATCH(A210,'For AA'!A:A,0))/BS210,$BP$2)</f>
        <v>0.39</v>
      </c>
      <c r="BZ210" s="93">
        <f>++INDEX(FY2018_ALL_Targets!DY:DY,MATCH('Final Comp Values'!C210,FY2018_ALL_Targets!B:B,0))</f>
        <v>0</v>
      </c>
      <c r="CA210" s="93">
        <f>+INDEX(FY2018_ALL_Targets!DV:DV,MATCH('Final Comp Values'!C210,FY2018_ALL_Targets!B:B,0))</f>
        <v>2</v>
      </c>
      <c r="CB210" s="93">
        <f>++INDEX(FY2018_ALL_Targets!DW:DW,MATCH('Final Comp Values'!C210,FY2018_ALL_Targets!B:B,0))</f>
        <v>2</v>
      </c>
      <c r="CC210" s="533">
        <f>++INDEX(FY2018_ALL_Targets!DX:DX,MATCH('Final Comp Values'!$C210,FY2018_ALL_Targets!$B:$B,0))</f>
        <v>0</v>
      </c>
      <c r="CD210" s="437">
        <f t="shared" si="138"/>
        <v>0</v>
      </c>
      <c r="CE210" s="437">
        <f t="shared" si="139"/>
        <v>0.42</v>
      </c>
      <c r="CF210" s="438">
        <f t="shared" si="140"/>
        <v>0.78</v>
      </c>
      <c r="CG210" s="537">
        <f t="shared" si="141"/>
        <v>73351.265986451879</v>
      </c>
      <c r="CH210" s="437">
        <f t="shared" si="142"/>
        <v>4.34</v>
      </c>
      <c r="CI210" s="438">
        <f t="shared" si="120"/>
        <v>265287.07865100098</v>
      </c>
      <c r="CJ210" s="540">
        <f t="shared" si="143"/>
        <v>7.9248007056086599E-4</v>
      </c>
      <c r="CK210" s="437">
        <f t="shared" si="121"/>
        <v>29023.31</v>
      </c>
      <c r="CL210" s="543">
        <f t="shared" si="122"/>
        <v>0.47</v>
      </c>
      <c r="CM210" s="466">
        <f t="shared" si="112"/>
        <v>-1.0000000000000009E-2</v>
      </c>
      <c r="CN210" s="465">
        <f t="shared" si="123"/>
        <v>338255.93000000005</v>
      </c>
      <c r="CO210" s="466">
        <f t="shared" si="144"/>
        <v>294310.38865100098</v>
      </c>
      <c r="CP210" s="466">
        <f t="shared" si="124"/>
        <v>-0.73000000000000043</v>
      </c>
      <c r="CQ210" s="469">
        <f t="shared" si="125"/>
        <v>-44571.629765342994</v>
      </c>
      <c r="CR210" s="469">
        <f t="shared" si="145"/>
        <v>-43945.541348999075</v>
      </c>
      <c r="CS210" s="467">
        <f t="shared" si="146"/>
        <v>-626.08841634391865</v>
      </c>
      <c r="CT210" s="468">
        <f t="shared" si="126"/>
        <v>0.21685138228456738</v>
      </c>
    </row>
    <row r="211" spans="1:98"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+INDEX('For AA'!AD:AD,MATCH(A211,'For AA'!A:A,0))</f>
        <v>30335.791973545318</v>
      </c>
      <c r="AN211" s="434">
        <f t="shared" si="127"/>
        <v>145694.62365591398</v>
      </c>
      <c r="AO211" s="435">
        <f t="shared" si="128"/>
        <v>38699.204301075275</v>
      </c>
      <c r="AP211" s="436">
        <f t="shared" si="129"/>
        <v>71869.956989247308</v>
      </c>
      <c r="AQ211" s="437">
        <f t="shared" si="115"/>
        <v>2.38</v>
      </c>
      <c r="AR211" s="438">
        <f t="shared" si="116"/>
        <v>0.63</v>
      </c>
      <c r="AS211" s="438">
        <f t="shared" si="117"/>
        <v>1.18</v>
      </c>
      <c r="AT211" s="443">
        <f t="shared" si="130"/>
        <v>4.1899999999999995</v>
      </c>
      <c r="AU211" s="437">
        <f t="shared" si="131"/>
        <v>2.2200000000000002</v>
      </c>
      <c r="AV211" s="438">
        <f t="shared" si="132"/>
        <v>0.59</v>
      </c>
      <c r="AW211" s="438">
        <f t="shared" si="133"/>
        <v>1.0900000000000001</v>
      </c>
      <c r="AX211" s="444">
        <f t="shared" si="134"/>
        <v>3.9000000000000004</v>
      </c>
      <c r="AY211" s="441">
        <f t="shared" si="135"/>
        <v>2.2200000000000002</v>
      </c>
      <c r="AZ211" s="70">
        <f t="shared" si="136"/>
        <v>4</v>
      </c>
      <c r="BA211" s="438">
        <f t="shared" si="113"/>
        <v>0.15</v>
      </c>
      <c r="BB211" s="442">
        <f t="shared" si="114"/>
        <v>0.27</v>
      </c>
      <c r="BC211" s="563">
        <v>1</v>
      </c>
      <c r="BD211" s="563">
        <v>1</v>
      </c>
      <c r="BE211" s="570">
        <v>0</v>
      </c>
      <c r="BF211" s="571">
        <v>0.15</v>
      </c>
      <c r="BG211" s="572">
        <v>0.27</v>
      </c>
      <c r="BH211" s="573">
        <v>25672.943095258161</v>
      </c>
      <c r="BI211" s="571">
        <v>3.4800000000000004</v>
      </c>
      <c r="BJ211" s="572">
        <v>212718.67136071049</v>
      </c>
      <c r="BK211" s="574">
        <v>6.3500885577047635E-4</v>
      </c>
      <c r="BL211" s="571">
        <v>22700.03</v>
      </c>
      <c r="BM211" s="594">
        <v>0.37</v>
      </c>
      <c r="BN211" s="441">
        <f t="shared" si="137"/>
        <v>2.2200000000000002</v>
      </c>
      <c r="BO211" s="70">
        <v>4</v>
      </c>
      <c r="BP211" s="438">
        <f t="shared" si="118"/>
        <v>0.15</v>
      </c>
      <c r="BQ211" s="442">
        <f t="shared" si="119"/>
        <v>0.27</v>
      </c>
      <c r="BR211" s="438">
        <f>+INDEX('For AA'!AE:AE,MATCH(A211,'For AA'!A:A,0))</f>
        <v>2.23</v>
      </c>
      <c r="BS211" s="70">
        <v>4</v>
      </c>
      <c r="BT211" s="438">
        <f>+ROUND(INDEX('For AA'!AF:AF,MATCH(A211,'For AA'!A:A,0))/BS211,$BP$2)</f>
        <v>0.15</v>
      </c>
      <c r="BU211" s="442">
        <f>+ROUND(INDEX('For AA'!AG:AG,MATCH(A211,'For AA'!A:A,0))/BS211,$BP$2)</f>
        <v>0.28000000000000003</v>
      </c>
      <c r="BV211" s="438">
        <f>++INDEX('For AA'!AE:AE,MATCH(A211,'For AA'!A:A,0))</f>
        <v>2.23</v>
      </c>
      <c r="BW211" s="70">
        <v>4</v>
      </c>
      <c r="BX211" s="438">
        <f>++ROUND(INDEX('For AA'!AF:AF,MATCH(A211,'For AA'!A:A,0))/BS211,$BP$2)</f>
        <v>0.15</v>
      </c>
      <c r="BY211" s="442">
        <f>++ROUND(INDEX('For AA'!AG:AG,MATCH(A211,'For AA'!A:A,0))/BS211,$BP$2)</f>
        <v>0.28000000000000003</v>
      </c>
      <c r="BZ211" s="93">
        <f>++INDEX(FY2018_ALL_Targets!DY:DY,MATCH('Final Comp Values'!C211,FY2018_ALL_Targets!B:B,0))</f>
        <v>0</v>
      </c>
      <c r="CA211" s="93">
        <f>+INDEX(FY2018_ALL_Targets!DV:DV,MATCH('Final Comp Values'!C211,FY2018_ALL_Targets!B:B,0))</f>
        <v>0</v>
      </c>
      <c r="CB211" s="93">
        <f>++INDEX(FY2018_ALL_Targets!DW:DW,MATCH('Final Comp Values'!C211,FY2018_ALL_Targets!B:B,0))</f>
        <v>0</v>
      </c>
      <c r="CC211" s="533">
        <f>++INDEX(FY2018_ALL_Targets!DX:DX,MATCH('Final Comp Values'!$C211,FY2018_ALL_Targets!$B:$B,0))</f>
        <v>0</v>
      </c>
      <c r="CD211" s="437">
        <f t="shared" si="138"/>
        <v>0</v>
      </c>
      <c r="CE211" s="437">
        <f t="shared" si="139"/>
        <v>0</v>
      </c>
      <c r="CF211" s="438">
        <f t="shared" si="140"/>
        <v>0</v>
      </c>
      <c r="CG211" s="537">
        <f t="shared" si="141"/>
        <v>0</v>
      </c>
      <c r="CH211" s="437">
        <f t="shared" si="142"/>
        <v>3.9000000000000004</v>
      </c>
      <c r="CI211" s="438">
        <f t="shared" si="120"/>
        <v>238391.61445596864</v>
      </c>
      <c r="CJ211" s="540">
        <f t="shared" si="143"/>
        <v>7.1213646893718372E-4</v>
      </c>
      <c r="CK211" s="437">
        <f t="shared" si="121"/>
        <v>26080.86</v>
      </c>
      <c r="CL211" s="543">
        <f t="shared" si="122"/>
        <v>0.43</v>
      </c>
      <c r="CM211" s="466">
        <f t="shared" si="112"/>
        <v>0</v>
      </c>
      <c r="CN211" s="465">
        <f t="shared" si="123"/>
        <v>238325.32</v>
      </c>
      <c r="CO211" s="466">
        <f t="shared" si="144"/>
        <v>264472.47445596865</v>
      </c>
      <c r="CP211" s="466">
        <f t="shared" si="124"/>
        <v>0.42999999999999972</v>
      </c>
      <c r="CQ211" s="469">
        <f t="shared" si="125"/>
        <v>26276.894256410236</v>
      </c>
      <c r="CR211" s="469">
        <f t="shared" si="145"/>
        <v>26147.154455968644</v>
      </c>
      <c r="CS211" s="467">
        <f t="shared" si="146"/>
        <v>129.7398004415918</v>
      </c>
      <c r="CT211" s="468">
        <f t="shared" si="126"/>
        <v>0</v>
      </c>
    </row>
    <row r="212" spans="1:98"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+INDEX('For AA'!AD:AD,MATCH(A212,'For AA'!A:A,0))</f>
        <v>10803.935302951115</v>
      </c>
      <c r="AN212" s="434">
        <f t="shared" si="127"/>
        <v>330535.48387096776</v>
      </c>
      <c r="AO212" s="435">
        <f t="shared" si="128"/>
        <v>87796.569892473126</v>
      </c>
      <c r="AP212" s="436">
        <f t="shared" si="129"/>
        <v>163050.76344086023</v>
      </c>
      <c r="AQ212" s="437">
        <f t="shared" si="115"/>
        <v>15.2</v>
      </c>
      <c r="AR212" s="438">
        <f t="shared" si="116"/>
        <v>4.04</v>
      </c>
      <c r="AS212" s="438">
        <f t="shared" si="117"/>
        <v>7.5</v>
      </c>
      <c r="AT212" s="443">
        <f t="shared" si="130"/>
        <v>26.74</v>
      </c>
      <c r="AU212" s="437">
        <f t="shared" si="131"/>
        <v>14.13</v>
      </c>
      <c r="AV212" s="438">
        <f t="shared" si="132"/>
        <v>3.75</v>
      </c>
      <c r="AW212" s="438">
        <f t="shared" si="133"/>
        <v>6.97</v>
      </c>
      <c r="AX212" s="444">
        <f t="shared" si="134"/>
        <v>24.85</v>
      </c>
      <c r="AY212" s="441">
        <f t="shared" si="135"/>
        <v>14.13</v>
      </c>
      <c r="AZ212" s="70">
        <f t="shared" si="136"/>
        <v>4</v>
      </c>
      <c r="BA212" s="438">
        <f t="shared" si="113"/>
        <v>0.94</v>
      </c>
      <c r="BB212" s="442">
        <f t="shared" si="114"/>
        <v>1.74</v>
      </c>
      <c r="BC212" s="563">
        <v>0</v>
      </c>
      <c r="BD212" s="563">
        <v>0</v>
      </c>
      <c r="BE212" s="570">
        <v>0</v>
      </c>
      <c r="BF212" s="571">
        <v>0</v>
      </c>
      <c r="BG212" s="572">
        <v>0</v>
      </c>
      <c r="BH212" s="573">
        <v>0</v>
      </c>
      <c r="BI212" s="571">
        <v>24.85</v>
      </c>
      <c r="BJ212" s="572">
        <v>540510.82260185806</v>
      </c>
      <c r="BK212" s="574">
        <v>1.6135356468541756E-3</v>
      </c>
      <c r="BL212" s="571">
        <v>57680.01</v>
      </c>
      <c r="BM212" s="594">
        <v>2.65</v>
      </c>
      <c r="BN212" s="441">
        <f t="shared" si="137"/>
        <v>14.13</v>
      </c>
      <c r="BO212" s="70">
        <v>4</v>
      </c>
      <c r="BP212" s="438">
        <f t="shared" si="118"/>
        <v>0.94</v>
      </c>
      <c r="BQ212" s="442">
        <f t="shared" si="119"/>
        <v>1.74</v>
      </c>
      <c r="BR212" s="438">
        <f>+INDEX('For AA'!AE:AE,MATCH(A212,'For AA'!A:A,0))</f>
        <v>14.2</v>
      </c>
      <c r="BS212" s="70">
        <v>4</v>
      </c>
      <c r="BT212" s="438">
        <f>+ROUND(INDEX('For AA'!AF:AF,MATCH(A212,'For AA'!A:A,0))/BS212,$BP$2)</f>
        <v>0.95</v>
      </c>
      <c r="BU212" s="442">
        <f>+ROUND(INDEX('For AA'!AG:AG,MATCH(A212,'For AA'!A:A,0))/BS212,$BP$2)</f>
        <v>1.75</v>
      </c>
      <c r="BV212" s="438">
        <f>++INDEX('For AA'!AE:AE,MATCH(A212,'For AA'!A:A,0))</f>
        <v>14.2</v>
      </c>
      <c r="BW212" s="70">
        <v>4</v>
      </c>
      <c r="BX212" s="438">
        <f>++ROUND(INDEX('For AA'!AF:AF,MATCH(A212,'For AA'!A:A,0))/BS212,$BP$2)</f>
        <v>0.95</v>
      </c>
      <c r="BY212" s="442">
        <f>++ROUND(INDEX('For AA'!AG:AG,MATCH(A212,'For AA'!A:A,0))/BS212,$BP$2)</f>
        <v>1.75</v>
      </c>
      <c r="BZ212" s="93">
        <f>++INDEX(FY2018_ALL_Targets!DY:DY,MATCH('Final Comp Values'!C212,FY2018_ALL_Targets!B:B,0))</f>
        <v>0</v>
      </c>
      <c r="CA212" s="93">
        <f>+INDEX(FY2018_ALL_Targets!DV:DV,MATCH('Final Comp Values'!C212,FY2018_ALL_Targets!B:B,0))</f>
        <v>0</v>
      </c>
      <c r="CB212" s="93">
        <f>++INDEX(FY2018_ALL_Targets!DW:DW,MATCH('Final Comp Values'!C212,FY2018_ALL_Targets!B:B,0))</f>
        <v>0</v>
      </c>
      <c r="CC212" s="533">
        <f>++INDEX(FY2018_ALL_Targets!DX:DX,MATCH('Final Comp Values'!$C212,FY2018_ALL_Targets!$B:$B,0))</f>
        <v>0</v>
      </c>
      <c r="CD212" s="437">
        <f t="shared" si="138"/>
        <v>0</v>
      </c>
      <c r="CE212" s="437">
        <f t="shared" si="139"/>
        <v>0</v>
      </c>
      <c r="CF212" s="438">
        <f t="shared" si="140"/>
        <v>0</v>
      </c>
      <c r="CG212" s="537">
        <f t="shared" si="141"/>
        <v>0</v>
      </c>
      <c r="CH212" s="437">
        <f t="shared" si="142"/>
        <v>24.85</v>
      </c>
      <c r="CI212" s="438">
        <f t="shared" si="120"/>
        <v>540510.82260185806</v>
      </c>
      <c r="CJ212" s="540">
        <f t="shared" si="143"/>
        <v>1.6146434911665682E-3</v>
      </c>
      <c r="CK212" s="437">
        <f t="shared" si="121"/>
        <v>59133.73</v>
      </c>
      <c r="CL212" s="543">
        <f t="shared" si="122"/>
        <v>2.72</v>
      </c>
      <c r="CM212" s="466">
        <f t="shared" si="112"/>
        <v>0</v>
      </c>
      <c r="CN212" s="465">
        <f t="shared" si="123"/>
        <v>540686.02</v>
      </c>
      <c r="CO212" s="466">
        <f t="shared" si="144"/>
        <v>599644.55260185804</v>
      </c>
      <c r="CP212" s="466">
        <f t="shared" si="124"/>
        <v>2.7199999999999989</v>
      </c>
      <c r="CQ212" s="469">
        <f t="shared" si="125"/>
        <v>59181.729352112648</v>
      </c>
      <c r="CR212" s="469">
        <f t="shared" si="145"/>
        <v>58958.532601858024</v>
      </c>
      <c r="CS212" s="467">
        <f t="shared" si="146"/>
        <v>223.19675025462493</v>
      </c>
      <c r="CT212" s="468">
        <f t="shared" si="126"/>
        <v>0</v>
      </c>
    </row>
    <row r="213" spans="1:98"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+INDEX('For AA'!AD:AD,MATCH(A213,'For AA'!A:A,0))</f>
        <v>38894.179775798271</v>
      </c>
      <c r="AN213" s="434">
        <f t="shared" si="127"/>
        <v>326137.6344086022</v>
      </c>
      <c r="AO213" s="435">
        <f t="shared" si="128"/>
        <v>86628.075268817207</v>
      </c>
      <c r="AP213" s="436">
        <f t="shared" si="129"/>
        <v>160880.70967741936</v>
      </c>
      <c r="AQ213" s="437">
        <f t="shared" si="115"/>
        <v>4.16</v>
      </c>
      <c r="AR213" s="438">
        <f t="shared" si="116"/>
        <v>1.1100000000000001</v>
      </c>
      <c r="AS213" s="438">
        <f t="shared" si="117"/>
        <v>2.0499999999999998</v>
      </c>
      <c r="AT213" s="443">
        <f t="shared" si="130"/>
        <v>7.32</v>
      </c>
      <c r="AU213" s="437">
        <f t="shared" si="131"/>
        <v>3.87</v>
      </c>
      <c r="AV213" s="438">
        <f t="shared" si="132"/>
        <v>1.03</v>
      </c>
      <c r="AW213" s="438">
        <f t="shared" si="133"/>
        <v>1.91</v>
      </c>
      <c r="AX213" s="444">
        <f t="shared" si="134"/>
        <v>6.8100000000000005</v>
      </c>
      <c r="AY213" s="441">
        <f t="shared" si="135"/>
        <v>3.87</v>
      </c>
      <c r="AZ213" s="70">
        <f t="shared" si="136"/>
        <v>4</v>
      </c>
      <c r="BA213" s="438">
        <f t="shared" si="113"/>
        <v>0.26</v>
      </c>
      <c r="BB213" s="442">
        <f t="shared" si="114"/>
        <v>0.48</v>
      </c>
      <c r="BC213" s="563">
        <v>2</v>
      </c>
      <c r="BD213" s="563">
        <v>2</v>
      </c>
      <c r="BE213" s="570">
        <v>0</v>
      </c>
      <c r="BF213" s="571">
        <v>0.52</v>
      </c>
      <c r="BG213" s="572">
        <v>0.96</v>
      </c>
      <c r="BH213" s="573">
        <v>115958.31612396808</v>
      </c>
      <c r="BI213" s="571">
        <v>5.35</v>
      </c>
      <c r="BJ213" s="572">
        <v>419173.64274542511</v>
      </c>
      <c r="BK213" s="574">
        <v>1.2513192826291719E-3</v>
      </c>
      <c r="BL213" s="571">
        <v>44731.65</v>
      </c>
      <c r="BM213" s="594">
        <v>0.56999999999999995</v>
      </c>
      <c r="BN213" s="441">
        <f t="shared" si="137"/>
        <v>3.87</v>
      </c>
      <c r="BO213" s="70">
        <v>4</v>
      </c>
      <c r="BP213" s="438">
        <f t="shared" si="118"/>
        <v>0.26</v>
      </c>
      <c r="BQ213" s="442">
        <f t="shared" si="119"/>
        <v>0.48</v>
      </c>
      <c r="BR213" s="438">
        <f>+INDEX('For AA'!AE:AE,MATCH(A213,'For AA'!A:A,0))</f>
        <v>3.89</v>
      </c>
      <c r="BS213" s="70">
        <v>4</v>
      </c>
      <c r="BT213" s="438">
        <f>+ROUND(INDEX('For AA'!AF:AF,MATCH(A213,'For AA'!A:A,0))/BS213,$BP$2)</f>
        <v>0.26</v>
      </c>
      <c r="BU213" s="442">
        <f>+ROUND(INDEX('For AA'!AG:AG,MATCH(A213,'For AA'!A:A,0))/BS213,$BP$2)</f>
        <v>0.48</v>
      </c>
      <c r="BV213" s="438">
        <f>++INDEX('For AA'!AE:AE,MATCH(A213,'For AA'!A:A,0))</f>
        <v>3.89</v>
      </c>
      <c r="BW213" s="70">
        <v>4</v>
      </c>
      <c r="BX213" s="438">
        <f>++ROUND(INDEX('For AA'!AF:AF,MATCH(A213,'For AA'!A:A,0))/BS213,$BP$2)</f>
        <v>0.26</v>
      </c>
      <c r="BY213" s="442">
        <f>++ROUND(INDEX('For AA'!AG:AG,MATCH(A213,'For AA'!A:A,0))/BS213,$BP$2)</f>
        <v>0.48</v>
      </c>
      <c r="BZ213" s="93">
        <f>++INDEX(FY2018_ALL_Targets!DY:DY,MATCH('Final Comp Values'!C213,FY2018_ALL_Targets!B:B,0))</f>
        <v>0</v>
      </c>
      <c r="CA213" s="93">
        <f>+INDEX(FY2018_ALL_Targets!DV:DV,MATCH('Final Comp Values'!C213,FY2018_ALL_Targets!B:B,0))</f>
        <v>2</v>
      </c>
      <c r="CB213" s="93">
        <f>++INDEX(FY2018_ALL_Targets!DW:DW,MATCH('Final Comp Values'!C213,FY2018_ALL_Targets!B:B,0))</f>
        <v>2</v>
      </c>
      <c r="CC213" s="533">
        <f>++INDEX(FY2018_ALL_Targets!DX:DX,MATCH('Final Comp Values'!$C213,FY2018_ALL_Targets!$B:$B,0))</f>
        <v>0</v>
      </c>
      <c r="CD213" s="437">
        <f t="shared" si="138"/>
        <v>0</v>
      </c>
      <c r="CE213" s="437">
        <f t="shared" si="139"/>
        <v>0.52</v>
      </c>
      <c r="CF213" s="438">
        <f t="shared" si="140"/>
        <v>0.96</v>
      </c>
      <c r="CG213" s="537">
        <f t="shared" si="141"/>
        <v>115958.31612396808</v>
      </c>
      <c r="CH213" s="437">
        <f t="shared" si="142"/>
        <v>5.33</v>
      </c>
      <c r="CI213" s="438">
        <f t="shared" si="120"/>
        <v>417606.6384734796</v>
      </c>
      <c r="CJ213" s="540">
        <f t="shared" si="143"/>
        <v>1.2474973904007007E-3</v>
      </c>
      <c r="CK213" s="437">
        <f t="shared" si="121"/>
        <v>45687.59</v>
      </c>
      <c r="CL213" s="543">
        <f t="shared" si="122"/>
        <v>0.57999999999999996</v>
      </c>
      <c r="CM213" s="466">
        <f t="shared" si="112"/>
        <v>-1.9999999999999352E-2</v>
      </c>
      <c r="CN213" s="465">
        <f t="shared" si="123"/>
        <v>533491.16999999993</v>
      </c>
      <c r="CO213" s="466">
        <f t="shared" si="144"/>
        <v>463294.22847347963</v>
      </c>
      <c r="CP213" s="466">
        <f t="shared" si="124"/>
        <v>-0.90000000000000036</v>
      </c>
      <c r="CQ213" s="469">
        <f t="shared" si="125"/>
        <v>-70505.440969163014</v>
      </c>
      <c r="CR213" s="469">
        <f t="shared" si="145"/>
        <v>-70196.941526520299</v>
      </c>
      <c r="CS213" s="467">
        <f t="shared" si="146"/>
        <v>-308.49944264271471</v>
      </c>
      <c r="CT213" s="468">
        <f t="shared" si="126"/>
        <v>0.21735751713372894</v>
      </c>
    </row>
    <row r="214" spans="1:98"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+INDEX('For AA'!AD:AD,MATCH(A214,'For AA'!A:A,0))</f>
        <v>38894.179775798271</v>
      </c>
      <c r="AN214" s="434">
        <f t="shared" si="127"/>
        <v>302047.31182795699</v>
      </c>
      <c r="AO214" s="435">
        <f t="shared" si="128"/>
        <v>80229.215053763444</v>
      </c>
      <c r="AP214" s="436">
        <f t="shared" si="129"/>
        <v>148997.10752688174</v>
      </c>
      <c r="AQ214" s="437">
        <f t="shared" si="115"/>
        <v>3.86</v>
      </c>
      <c r="AR214" s="438">
        <f t="shared" si="116"/>
        <v>1.02</v>
      </c>
      <c r="AS214" s="438">
        <f t="shared" si="117"/>
        <v>1.9</v>
      </c>
      <c r="AT214" s="443">
        <f t="shared" si="130"/>
        <v>6.7799999999999994</v>
      </c>
      <c r="AU214" s="437">
        <f t="shared" si="131"/>
        <v>3.59</v>
      </c>
      <c r="AV214" s="438">
        <f t="shared" si="132"/>
        <v>0.95</v>
      </c>
      <c r="AW214" s="438">
        <f t="shared" si="133"/>
        <v>1.77</v>
      </c>
      <c r="AX214" s="444">
        <f t="shared" si="134"/>
        <v>6.3100000000000005</v>
      </c>
      <c r="AY214" s="441">
        <f t="shared" si="135"/>
        <v>3.59</v>
      </c>
      <c r="AZ214" s="70">
        <f t="shared" si="136"/>
        <v>4</v>
      </c>
      <c r="BA214" s="438">
        <f t="shared" si="113"/>
        <v>0.24</v>
      </c>
      <c r="BB214" s="442">
        <f t="shared" si="114"/>
        <v>0.44</v>
      </c>
      <c r="BC214" s="563">
        <v>1</v>
      </c>
      <c r="BD214" s="563">
        <v>1</v>
      </c>
      <c r="BE214" s="570">
        <v>0</v>
      </c>
      <c r="BF214" s="571">
        <v>0.24</v>
      </c>
      <c r="BG214" s="572">
        <v>0.44</v>
      </c>
      <c r="BH214" s="573">
        <v>53278.145246147491</v>
      </c>
      <c r="BI214" s="571">
        <v>5.63</v>
      </c>
      <c r="BJ214" s="572">
        <v>441111.70255266235</v>
      </c>
      <c r="BK214" s="574">
        <v>1.3168088899443437E-3</v>
      </c>
      <c r="BL214" s="571">
        <v>47072.74</v>
      </c>
      <c r="BM214" s="594">
        <v>0.6</v>
      </c>
      <c r="BN214" s="441">
        <f t="shared" si="137"/>
        <v>3.59</v>
      </c>
      <c r="BO214" s="70">
        <v>4</v>
      </c>
      <c r="BP214" s="438">
        <f t="shared" si="118"/>
        <v>0.24</v>
      </c>
      <c r="BQ214" s="442">
        <f t="shared" si="119"/>
        <v>0.44</v>
      </c>
      <c r="BR214" s="438">
        <f>+INDEX('For AA'!AE:AE,MATCH(A214,'For AA'!A:A,0))</f>
        <v>3.6</v>
      </c>
      <c r="BS214" s="70">
        <v>4</v>
      </c>
      <c r="BT214" s="438">
        <f>+ROUND(INDEX('For AA'!AF:AF,MATCH(A214,'For AA'!A:A,0))/BS214,$BP$2)</f>
        <v>0.24</v>
      </c>
      <c r="BU214" s="442">
        <f>+ROUND(INDEX('For AA'!AG:AG,MATCH(A214,'For AA'!A:A,0))/BS214,$BP$2)</f>
        <v>0.45</v>
      </c>
      <c r="BV214" s="438">
        <f>++INDEX('For AA'!AE:AE,MATCH(A214,'For AA'!A:A,0))</f>
        <v>3.6</v>
      </c>
      <c r="BW214" s="70">
        <v>4</v>
      </c>
      <c r="BX214" s="438">
        <f>++ROUND(INDEX('For AA'!AF:AF,MATCH(A214,'For AA'!A:A,0))/BS214,$BP$2)</f>
        <v>0.24</v>
      </c>
      <c r="BY214" s="442">
        <f>++ROUND(INDEX('For AA'!AG:AG,MATCH(A214,'For AA'!A:A,0))/BS214,$BP$2)</f>
        <v>0.45</v>
      </c>
      <c r="BZ214" s="93">
        <f>++INDEX(FY2018_ALL_Targets!DY:DY,MATCH('Final Comp Values'!C214,FY2018_ALL_Targets!B:B,0))</f>
        <v>0</v>
      </c>
      <c r="CA214" s="93">
        <f>+INDEX(FY2018_ALL_Targets!DV:DV,MATCH('Final Comp Values'!C214,FY2018_ALL_Targets!B:B,0))</f>
        <v>1</v>
      </c>
      <c r="CB214" s="93">
        <f>++INDEX(FY2018_ALL_Targets!DW:DW,MATCH('Final Comp Values'!C214,FY2018_ALL_Targets!B:B,0))</f>
        <v>1</v>
      </c>
      <c r="CC214" s="533">
        <f>++INDEX(FY2018_ALL_Targets!DX:DX,MATCH('Final Comp Values'!$C214,FY2018_ALL_Targets!$B:$B,0))</f>
        <v>0</v>
      </c>
      <c r="CD214" s="437">
        <f t="shared" si="138"/>
        <v>0</v>
      </c>
      <c r="CE214" s="437">
        <f t="shared" si="139"/>
        <v>0.24</v>
      </c>
      <c r="CF214" s="438">
        <f t="shared" si="140"/>
        <v>0.44</v>
      </c>
      <c r="CG214" s="537">
        <f t="shared" si="141"/>
        <v>53278.145246147491</v>
      </c>
      <c r="CH214" s="437">
        <f t="shared" si="142"/>
        <v>5.63</v>
      </c>
      <c r="CI214" s="438">
        <f t="shared" si="120"/>
        <v>441111.70255266235</v>
      </c>
      <c r="CJ214" s="540">
        <f t="shared" si="143"/>
        <v>1.3177130033688452E-3</v>
      </c>
      <c r="CK214" s="437">
        <f t="shared" si="121"/>
        <v>48259.13</v>
      </c>
      <c r="CL214" s="543">
        <f t="shared" si="122"/>
        <v>0.62</v>
      </c>
      <c r="CM214" s="466">
        <f t="shared" si="112"/>
        <v>0</v>
      </c>
      <c r="CN214" s="465">
        <f t="shared" si="123"/>
        <v>494084.48</v>
      </c>
      <c r="CO214" s="466">
        <f t="shared" si="144"/>
        <v>489370.83255266235</v>
      </c>
      <c r="CP214" s="466">
        <f t="shared" si="124"/>
        <v>-6.0000000000000497E-2</v>
      </c>
      <c r="CQ214" s="469">
        <f t="shared" si="125"/>
        <v>-4698.10916006343</v>
      </c>
      <c r="CR214" s="469">
        <f t="shared" si="145"/>
        <v>-4713.6474473376293</v>
      </c>
      <c r="CS214" s="467">
        <f t="shared" si="146"/>
        <v>15.53828727419932</v>
      </c>
      <c r="CT214" s="468">
        <f t="shared" si="126"/>
        <v>0.1078320558584384</v>
      </c>
    </row>
    <row r="215" spans="1:98"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+INDEX('For AA'!AD:AD,MATCH(A215,'For AA'!A:A,0))</f>
        <v>38894.179775798271</v>
      </c>
      <c r="AN215" s="434">
        <f t="shared" si="127"/>
        <v>60776.344086021512</v>
      </c>
      <c r="AO215" s="435">
        <f t="shared" si="128"/>
        <v>16143.215053763442</v>
      </c>
      <c r="AP215" s="436">
        <f t="shared" si="129"/>
        <v>29980.258064516129</v>
      </c>
      <c r="AQ215" s="437">
        <f t="shared" si="115"/>
        <v>0.78</v>
      </c>
      <c r="AR215" s="438">
        <f t="shared" si="116"/>
        <v>0.21</v>
      </c>
      <c r="AS215" s="438">
        <f t="shared" si="117"/>
        <v>0.38</v>
      </c>
      <c r="AT215" s="443">
        <f t="shared" si="130"/>
        <v>1.37</v>
      </c>
      <c r="AU215" s="437">
        <f t="shared" si="131"/>
        <v>0.72</v>
      </c>
      <c r="AV215" s="438">
        <f t="shared" si="132"/>
        <v>0.19</v>
      </c>
      <c r="AW215" s="438">
        <f t="shared" si="133"/>
        <v>0.36</v>
      </c>
      <c r="AX215" s="444">
        <f t="shared" si="134"/>
        <v>1.27</v>
      </c>
      <c r="AY215" s="441">
        <f t="shared" si="135"/>
        <v>0.72</v>
      </c>
      <c r="AZ215" s="70">
        <f t="shared" si="136"/>
        <v>4</v>
      </c>
      <c r="BA215" s="438">
        <f t="shared" si="113"/>
        <v>0.05</v>
      </c>
      <c r="BB215" s="442">
        <f t="shared" si="114"/>
        <v>0.09</v>
      </c>
      <c r="BC215" s="563">
        <v>1</v>
      </c>
      <c r="BD215" s="563">
        <v>1</v>
      </c>
      <c r="BE215" s="570">
        <v>0</v>
      </c>
      <c r="BF215" s="571">
        <v>0.05</v>
      </c>
      <c r="BG215" s="572">
        <v>0.09</v>
      </c>
      <c r="BH215" s="573">
        <v>10969.029903618602</v>
      </c>
      <c r="BI215" s="571">
        <v>1.1400000000000001</v>
      </c>
      <c r="BJ215" s="572">
        <v>89319.243500894328</v>
      </c>
      <c r="BK215" s="574">
        <v>2.666362583546273E-4</v>
      </c>
      <c r="BL215" s="571">
        <v>9531.6</v>
      </c>
      <c r="BM215" s="594">
        <v>0.12</v>
      </c>
      <c r="BN215" s="441">
        <f t="shared" si="137"/>
        <v>0.72</v>
      </c>
      <c r="BO215" s="70">
        <v>4</v>
      </c>
      <c r="BP215" s="438">
        <f t="shared" si="118"/>
        <v>0.05</v>
      </c>
      <c r="BQ215" s="442">
        <f t="shared" si="119"/>
        <v>0.09</v>
      </c>
      <c r="BR215" s="438">
        <f>+INDEX('For AA'!AE:AE,MATCH(A215,'For AA'!A:A,0))</f>
        <v>0.73</v>
      </c>
      <c r="BS215" s="70">
        <v>4</v>
      </c>
      <c r="BT215" s="438">
        <f>+ROUND(INDEX('For AA'!AF:AF,MATCH(A215,'For AA'!A:A,0))/BS215,$BP$2)</f>
        <v>0.05</v>
      </c>
      <c r="BU215" s="442">
        <f>+ROUND(INDEX('For AA'!AG:AG,MATCH(A215,'For AA'!A:A,0))/BS215,$BP$2)</f>
        <v>0.09</v>
      </c>
      <c r="BV215" s="438">
        <f>++INDEX('For AA'!AE:AE,MATCH(A215,'For AA'!A:A,0))</f>
        <v>0.73</v>
      </c>
      <c r="BW215" s="70">
        <v>4</v>
      </c>
      <c r="BX215" s="438">
        <f>++ROUND(INDEX('For AA'!AF:AF,MATCH(A215,'For AA'!A:A,0))/BS215,$BP$2)</f>
        <v>0.05</v>
      </c>
      <c r="BY215" s="442">
        <f>++ROUND(INDEX('For AA'!AG:AG,MATCH(A215,'For AA'!A:A,0))/BS215,$BP$2)</f>
        <v>0.09</v>
      </c>
      <c r="BZ215" s="93">
        <f>++INDEX(FY2018_ALL_Targets!DY:DY,MATCH('Final Comp Values'!C215,FY2018_ALL_Targets!B:B,0))</f>
        <v>0</v>
      </c>
      <c r="CA215" s="93">
        <f>+INDEX(FY2018_ALL_Targets!DV:DV,MATCH('Final Comp Values'!C215,FY2018_ALL_Targets!B:B,0))</f>
        <v>0</v>
      </c>
      <c r="CB215" s="93">
        <f>++INDEX(FY2018_ALL_Targets!DW:DW,MATCH('Final Comp Values'!C215,FY2018_ALL_Targets!B:B,0))</f>
        <v>0</v>
      </c>
      <c r="CC215" s="533">
        <f>++INDEX(FY2018_ALL_Targets!DX:DX,MATCH('Final Comp Values'!$C215,FY2018_ALL_Targets!$B:$B,0))</f>
        <v>0</v>
      </c>
      <c r="CD215" s="437">
        <f t="shared" si="138"/>
        <v>0</v>
      </c>
      <c r="CE215" s="437">
        <f t="shared" si="139"/>
        <v>0</v>
      </c>
      <c r="CF215" s="438">
        <f t="shared" si="140"/>
        <v>0</v>
      </c>
      <c r="CG215" s="537">
        <f t="shared" si="141"/>
        <v>0</v>
      </c>
      <c r="CH215" s="437">
        <f t="shared" si="142"/>
        <v>1.27</v>
      </c>
      <c r="CI215" s="438">
        <f t="shared" si="120"/>
        <v>99504.771268540164</v>
      </c>
      <c r="CJ215" s="540">
        <f t="shared" si="143"/>
        <v>2.9724609489847838E-4</v>
      </c>
      <c r="CK215" s="437">
        <f t="shared" si="121"/>
        <v>10886.16</v>
      </c>
      <c r="CL215" s="543">
        <f t="shared" si="122"/>
        <v>0.14000000000000001</v>
      </c>
      <c r="CM215" s="466">
        <f t="shared" si="112"/>
        <v>-9.9999999999999672E-3</v>
      </c>
      <c r="CN215" s="465">
        <f t="shared" si="123"/>
        <v>99416.83</v>
      </c>
      <c r="CO215" s="466">
        <f t="shared" si="144"/>
        <v>110390.93126854017</v>
      </c>
      <c r="CP215" s="466">
        <f t="shared" si="124"/>
        <v>0.14000000000000012</v>
      </c>
      <c r="CQ215" s="469">
        <f t="shared" si="125"/>
        <v>10959.335590551191</v>
      </c>
      <c r="CR215" s="469">
        <f t="shared" si="145"/>
        <v>10974.101268540166</v>
      </c>
      <c r="CS215" s="467">
        <f t="shared" si="146"/>
        <v>-14.765677988974858</v>
      </c>
      <c r="CT215" s="468">
        <f t="shared" si="126"/>
        <v>0</v>
      </c>
    </row>
    <row r="216" spans="1:98"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+INDEX('For AA'!AD:AD,MATCH(A216,'For AA'!A:A,0))</f>
        <v>38894.179775798271</v>
      </c>
      <c r="AN216" s="434">
        <f t="shared" si="127"/>
        <v>466621.50537634414</v>
      </c>
      <c r="AO216" s="435">
        <f t="shared" si="128"/>
        <v>123943.18279569894</v>
      </c>
      <c r="AP216" s="436">
        <f t="shared" si="129"/>
        <v>230180.19354838709</v>
      </c>
      <c r="AQ216" s="437">
        <f t="shared" si="115"/>
        <v>5.96</v>
      </c>
      <c r="AR216" s="438">
        <f t="shared" si="116"/>
        <v>1.58</v>
      </c>
      <c r="AS216" s="438">
        <f t="shared" si="117"/>
        <v>2.94</v>
      </c>
      <c r="AT216" s="443">
        <f t="shared" si="130"/>
        <v>10.48</v>
      </c>
      <c r="AU216" s="437">
        <f t="shared" si="131"/>
        <v>5.54</v>
      </c>
      <c r="AV216" s="438">
        <f t="shared" si="132"/>
        <v>1.47</v>
      </c>
      <c r="AW216" s="438">
        <f t="shared" si="133"/>
        <v>2.73</v>
      </c>
      <c r="AX216" s="444">
        <f t="shared" si="134"/>
        <v>9.74</v>
      </c>
      <c r="AY216" s="441">
        <f t="shared" si="135"/>
        <v>5.54</v>
      </c>
      <c r="AZ216" s="70">
        <f t="shared" si="136"/>
        <v>4</v>
      </c>
      <c r="BA216" s="438">
        <f t="shared" si="113"/>
        <v>0.37</v>
      </c>
      <c r="BB216" s="442">
        <f t="shared" si="114"/>
        <v>0.68</v>
      </c>
      <c r="BC216" s="563">
        <v>0</v>
      </c>
      <c r="BD216" s="563">
        <v>0</v>
      </c>
      <c r="BE216" s="570">
        <v>0</v>
      </c>
      <c r="BF216" s="571">
        <v>0</v>
      </c>
      <c r="BG216" s="572">
        <v>0</v>
      </c>
      <c r="BH216" s="573">
        <v>0</v>
      </c>
      <c r="BI216" s="571">
        <v>9.74</v>
      </c>
      <c r="BJ216" s="572">
        <v>763131.08043746557</v>
      </c>
      <c r="BK216" s="574">
        <v>2.2781027687491843E-3</v>
      </c>
      <c r="BL216" s="571">
        <v>81436.679999999993</v>
      </c>
      <c r="BM216" s="594">
        <v>1.04</v>
      </c>
      <c r="BN216" s="441">
        <f t="shared" si="137"/>
        <v>5.54</v>
      </c>
      <c r="BO216" s="70">
        <v>4</v>
      </c>
      <c r="BP216" s="438">
        <f t="shared" si="118"/>
        <v>0.37</v>
      </c>
      <c r="BQ216" s="442">
        <f t="shared" si="119"/>
        <v>0.68</v>
      </c>
      <c r="BR216" s="438">
        <f>+INDEX('For AA'!AE:AE,MATCH(A216,'For AA'!A:A,0))</f>
        <v>5.57</v>
      </c>
      <c r="BS216" s="70">
        <v>4</v>
      </c>
      <c r="BT216" s="438">
        <f>+ROUND(INDEX('For AA'!AF:AF,MATCH(A216,'For AA'!A:A,0))/BS216,$BP$2)</f>
        <v>0.37</v>
      </c>
      <c r="BU216" s="442">
        <f>+ROUND(INDEX('For AA'!AG:AG,MATCH(A216,'For AA'!A:A,0))/BS216,$BP$2)</f>
        <v>0.69</v>
      </c>
      <c r="BV216" s="438">
        <f>++INDEX('For AA'!AE:AE,MATCH(A216,'For AA'!A:A,0))</f>
        <v>5.57</v>
      </c>
      <c r="BW216" s="70">
        <v>4</v>
      </c>
      <c r="BX216" s="438">
        <f>++ROUND(INDEX('For AA'!AF:AF,MATCH(A216,'For AA'!A:A,0))/BS216,$BP$2)</f>
        <v>0.37</v>
      </c>
      <c r="BY216" s="442">
        <f>++ROUND(INDEX('For AA'!AG:AG,MATCH(A216,'For AA'!A:A,0))/BS216,$BP$2)</f>
        <v>0.69</v>
      </c>
      <c r="BZ216" s="93">
        <f>++INDEX(FY2018_ALL_Targets!DY:DY,MATCH('Final Comp Values'!C216,FY2018_ALL_Targets!B:B,0))</f>
        <v>0</v>
      </c>
      <c r="CA216" s="93">
        <f>+INDEX(FY2018_ALL_Targets!DV:DV,MATCH('Final Comp Values'!C216,FY2018_ALL_Targets!B:B,0))</f>
        <v>0</v>
      </c>
      <c r="CB216" s="93">
        <f>++INDEX(FY2018_ALL_Targets!DW:DW,MATCH('Final Comp Values'!C216,FY2018_ALL_Targets!B:B,0))</f>
        <v>0</v>
      </c>
      <c r="CC216" s="533">
        <f>++INDEX(FY2018_ALL_Targets!DX:DX,MATCH('Final Comp Values'!$C216,FY2018_ALL_Targets!$B:$B,0))</f>
        <v>0</v>
      </c>
      <c r="CD216" s="437">
        <f t="shared" si="138"/>
        <v>0</v>
      </c>
      <c r="CE216" s="437">
        <f t="shared" si="139"/>
        <v>0</v>
      </c>
      <c r="CF216" s="438">
        <f t="shared" si="140"/>
        <v>0</v>
      </c>
      <c r="CG216" s="537">
        <f t="shared" si="141"/>
        <v>0</v>
      </c>
      <c r="CH216" s="437">
        <f t="shared" si="142"/>
        <v>9.74</v>
      </c>
      <c r="CI216" s="438">
        <f t="shared" si="120"/>
        <v>763131.08043746557</v>
      </c>
      <c r="CJ216" s="540">
        <f t="shared" si="143"/>
        <v>2.279666901032425E-3</v>
      </c>
      <c r="CK216" s="437">
        <f t="shared" si="121"/>
        <v>83489.149999999994</v>
      </c>
      <c r="CL216" s="543">
        <f t="shared" si="122"/>
        <v>1.07</v>
      </c>
      <c r="CM216" s="466">
        <f t="shared" si="112"/>
        <v>0</v>
      </c>
      <c r="CN216" s="465">
        <f t="shared" si="123"/>
        <v>763292.74</v>
      </c>
      <c r="CO216" s="466">
        <f t="shared" si="144"/>
        <v>846620.23043746559</v>
      </c>
      <c r="CP216" s="466">
        <f t="shared" si="124"/>
        <v>1.0700000000000003</v>
      </c>
      <c r="CQ216" s="469">
        <f t="shared" si="125"/>
        <v>83852.48786447641</v>
      </c>
      <c r="CR216" s="469">
        <f t="shared" si="145"/>
        <v>83327.490437465603</v>
      </c>
      <c r="CS216" s="467">
        <f t="shared" si="146"/>
        <v>524.99742701080686</v>
      </c>
      <c r="CT216" s="468">
        <f t="shared" si="126"/>
        <v>0</v>
      </c>
    </row>
    <row r="217" spans="1:98"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+INDEX('For AA'!AD:AD,MATCH(A217,'For AA'!A:A,0))</f>
        <v>38894.179775798271</v>
      </c>
      <c r="AN217" s="434">
        <f t="shared" si="127"/>
        <v>603830.10752688174</v>
      </c>
      <c r="AO217" s="435">
        <f t="shared" si="128"/>
        <v>160388.88172043013</v>
      </c>
      <c r="AP217" s="436">
        <f t="shared" si="129"/>
        <v>297865.05376344087</v>
      </c>
      <c r="AQ217" s="437">
        <f t="shared" si="115"/>
        <v>7.71</v>
      </c>
      <c r="AR217" s="438">
        <f t="shared" si="116"/>
        <v>2.0499999999999998</v>
      </c>
      <c r="AS217" s="438">
        <f t="shared" si="117"/>
        <v>3.8</v>
      </c>
      <c r="AT217" s="443">
        <f t="shared" si="130"/>
        <v>13.559999999999999</v>
      </c>
      <c r="AU217" s="437">
        <f t="shared" si="131"/>
        <v>7.17</v>
      </c>
      <c r="AV217" s="438">
        <f t="shared" si="132"/>
        <v>1.9</v>
      </c>
      <c r="AW217" s="438">
        <f t="shared" si="133"/>
        <v>3.54</v>
      </c>
      <c r="AX217" s="444">
        <f t="shared" si="134"/>
        <v>12.61</v>
      </c>
      <c r="AY217" s="441">
        <f t="shared" si="135"/>
        <v>7.17</v>
      </c>
      <c r="AZ217" s="70">
        <f t="shared" si="136"/>
        <v>4</v>
      </c>
      <c r="BA217" s="438">
        <f t="shared" si="113"/>
        <v>0.48</v>
      </c>
      <c r="BB217" s="442">
        <f t="shared" si="114"/>
        <v>0.89</v>
      </c>
      <c r="BC217" s="563">
        <v>2</v>
      </c>
      <c r="BD217" s="563">
        <v>2</v>
      </c>
      <c r="BE217" s="570">
        <v>0</v>
      </c>
      <c r="BF217" s="571">
        <v>0.96</v>
      </c>
      <c r="BG217" s="572">
        <v>1.78</v>
      </c>
      <c r="BH217" s="573">
        <v>214679.5852565355</v>
      </c>
      <c r="BI217" s="571">
        <v>9.91</v>
      </c>
      <c r="BJ217" s="572">
        <v>776450.61674900248</v>
      </c>
      <c r="BK217" s="574">
        <v>2.3178643160476813E-3</v>
      </c>
      <c r="BL217" s="571">
        <v>82858.06</v>
      </c>
      <c r="BM217" s="594">
        <v>1.06</v>
      </c>
      <c r="BN217" s="441">
        <f t="shared" si="137"/>
        <v>7.17</v>
      </c>
      <c r="BO217" s="70">
        <v>4</v>
      </c>
      <c r="BP217" s="438">
        <f t="shared" si="118"/>
        <v>0.48</v>
      </c>
      <c r="BQ217" s="442">
        <f t="shared" si="119"/>
        <v>0.89</v>
      </c>
      <c r="BR217" s="438">
        <f>+INDEX('For AA'!AE:AE,MATCH(A217,'For AA'!A:A,0))</f>
        <v>7.2</v>
      </c>
      <c r="BS217" s="70">
        <v>4</v>
      </c>
      <c r="BT217" s="438">
        <f>+ROUND(INDEX('For AA'!AF:AF,MATCH(A217,'For AA'!A:A,0))/BS217,$BP$2)</f>
        <v>0.48</v>
      </c>
      <c r="BU217" s="442">
        <f>+ROUND(INDEX('For AA'!AG:AG,MATCH(A217,'For AA'!A:A,0))/BS217,$BP$2)</f>
        <v>0.89</v>
      </c>
      <c r="BV217" s="438">
        <f>++INDEX('For AA'!AE:AE,MATCH(A217,'For AA'!A:A,0))</f>
        <v>7.2</v>
      </c>
      <c r="BW217" s="70">
        <v>4</v>
      </c>
      <c r="BX217" s="438">
        <f>++ROUND(INDEX('For AA'!AF:AF,MATCH(A217,'For AA'!A:A,0))/BS217,$BP$2)</f>
        <v>0.48</v>
      </c>
      <c r="BY217" s="442">
        <f>++ROUND(INDEX('For AA'!AG:AG,MATCH(A217,'For AA'!A:A,0))/BS217,$BP$2)</f>
        <v>0.89</v>
      </c>
      <c r="BZ217" s="93">
        <f>++INDEX(FY2018_ALL_Targets!DY:DY,MATCH('Final Comp Values'!C217,FY2018_ALL_Targets!B:B,0))</f>
        <v>0</v>
      </c>
      <c r="CA217" s="93">
        <f>+INDEX(FY2018_ALL_Targets!DV:DV,MATCH('Final Comp Values'!C217,FY2018_ALL_Targets!B:B,0))</f>
        <v>3</v>
      </c>
      <c r="CB217" s="93">
        <f>++INDEX(FY2018_ALL_Targets!DW:DW,MATCH('Final Comp Values'!C217,FY2018_ALL_Targets!B:B,0))</f>
        <v>3</v>
      </c>
      <c r="CC217" s="533">
        <f>++INDEX(FY2018_ALL_Targets!DX:DX,MATCH('Final Comp Values'!$C217,FY2018_ALL_Targets!$B:$B,0))</f>
        <v>0</v>
      </c>
      <c r="CD217" s="437">
        <f t="shared" si="138"/>
        <v>0</v>
      </c>
      <c r="CE217" s="437">
        <f t="shared" si="139"/>
        <v>1.44</v>
      </c>
      <c r="CF217" s="438">
        <f t="shared" si="140"/>
        <v>2.67</v>
      </c>
      <c r="CG217" s="537">
        <f t="shared" si="141"/>
        <v>322019.37788480317</v>
      </c>
      <c r="CH217" s="437">
        <f t="shared" si="142"/>
        <v>8.5</v>
      </c>
      <c r="CI217" s="438">
        <f t="shared" si="120"/>
        <v>665976.81557684368</v>
      </c>
      <c r="CJ217" s="540">
        <f t="shared" si="143"/>
        <v>1.9894423674307609E-3</v>
      </c>
      <c r="CK217" s="437">
        <f t="shared" si="121"/>
        <v>72860.14</v>
      </c>
      <c r="CL217" s="543">
        <f t="shared" si="122"/>
        <v>0.93</v>
      </c>
      <c r="CM217" s="466">
        <f t="shared" si="112"/>
        <v>-4.0000000000000813E-2</v>
      </c>
      <c r="CN217" s="465">
        <f t="shared" si="123"/>
        <v>987738.16</v>
      </c>
      <c r="CO217" s="466">
        <f t="shared" si="144"/>
        <v>738836.9555768437</v>
      </c>
      <c r="CP217" s="466">
        <f t="shared" si="124"/>
        <v>-3.1799999999999997</v>
      </c>
      <c r="CQ217" s="469">
        <f t="shared" si="125"/>
        <v>-249088.6081522601</v>
      </c>
      <c r="CR217" s="469">
        <f t="shared" si="145"/>
        <v>-248901.20442315633</v>
      </c>
      <c r="CS217" s="467">
        <f t="shared" si="146"/>
        <v>-187.40372910376755</v>
      </c>
      <c r="CT217" s="468">
        <f t="shared" si="126"/>
        <v>0.32601694550790988</v>
      </c>
    </row>
    <row r="218" spans="1:98"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+INDEX('For AA'!AD:AD,MATCH(A218,'For AA'!A:A,0))</f>
        <v>38894.179775798271</v>
      </c>
      <c r="AN218" s="434">
        <f t="shared" si="127"/>
        <v>549679.56989247317</v>
      </c>
      <c r="AO218" s="435">
        <f t="shared" si="128"/>
        <v>146005.34408602151</v>
      </c>
      <c r="AP218" s="436">
        <f t="shared" si="129"/>
        <v>271152.78494623658</v>
      </c>
      <c r="AQ218" s="437">
        <f t="shared" si="115"/>
        <v>7.02</v>
      </c>
      <c r="AR218" s="438">
        <f t="shared" si="116"/>
        <v>1.86</v>
      </c>
      <c r="AS218" s="438">
        <f t="shared" si="117"/>
        <v>3.46</v>
      </c>
      <c r="AT218" s="443">
        <f t="shared" si="130"/>
        <v>12.34</v>
      </c>
      <c r="AU218" s="437">
        <f t="shared" si="131"/>
        <v>6.52</v>
      </c>
      <c r="AV218" s="438">
        <f t="shared" si="132"/>
        <v>1.73</v>
      </c>
      <c r="AW218" s="438">
        <f t="shared" si="133"/>
        <v>3.22</v>
      </c>
      <c r="AX218" s="444">
        <f t="shared" si="134"/>
        <v>11.47</v>
      </c>
      <c r="AY218" s="441">
        <f t="shared" si="135"/>
        <v>6.52</v>
      </c>
      <c r="AZ218" s="70">
        <f t="shared" si="136"/>
        <v>4</v>
      </c>
      <c r="BA218" s="438">
        <f t="shared" si="113"/>
        <v>0.43</v>
      </c>
      <c r="BB218" s="442">
        <f t="shared" si="114"/>
        <v>0.81</v>
      </c>
      <c r="BC218" s="563">
        <v>0</v>
      </c>
      <c r="BD218" s="563">
        <v>0</v>
      </c>
      <c r="BE218" s="570">
        <v>0</v>
      </c>
      <c r="BF218" s="571">
        <v>0</v>
      </c>
      <c r="BG218" s="572">
        <v>0</v>
      </c>
      <c r="BH218" s="573">
        <v>0</v>
      </c>
      <c r="BI218" s="571">
        <v>11.48</v>
      </c>
      <c r="BJ218" s="572">
        <v>899460.45209672535</v>
      </c>
      <c r="BK218" s="574">
        <v>2.6850738999220367E-3</v>
      </c>
      <c r="BL218" s="571">
        <v>95984.91</v>
      </c>
      <c r="BM218" s="594">
        <v>1.23</v>
      </c>
      <c r="BN218" s="441">
        <f t="shared" si="137"/>
        <v>6.52</v>
      </c>
      <c r="BO218" s="70">
        <v>4</v>
      </c>
      <c r="BP218" s="438">
        <f t="shared" si="118"/>
        <v>0.43</v>
      </c>
      <c r="BQ218" s="442">
        <f t="shared" si="119"/>
        <v>0.81</v>
      </c>
      <c r="BR218" s="438">
        <f>+INDEX('For AA'!AE:AE,MATCH(A218,'For AA'!A:A,0))</f>
        <v>6.56</v>
      </c>
      <c r="BS218" s="70">
        <v>4</v>
      </c>
      <c r="BT218" s="438">
        <f>+ROUND(INDEX('For AA'!AF:AF,MATCH(A218,'For AA'!A:A,0))/BS218,$BP$2)</f>
        <v>0.44</v>
      </c>
      <c r="BU218" s="442">
        <f>+ROUND(INDEX('For AA'!AG:AG,MATCH(A218,'For AA'!A:A,0))/BS218,$BP$2)</f>
        <v>0.81</v>
      </c>
      <c r="BV218" s="438">
        <f>++INDEX('For AA'!AE:AE,MATCH(A218,'For AA'!A:A,0))</f>
        <v>6.56</v>
      </c>
      <c r="BW218" s="70">
        <v>4</v>
      </c>
      <c r="BX218" s="438">
        <f>++ROUND(INDEX('For AA'!AF:AF,MATCH(A218,'For AA'!A:A,0))/BS218,$BP$2)</f>
        <v>0.44</v>
      </c>
      <c r="BY218" s="442">
        <f>++ROUND(INDEX('For AA'!AG:AG,MATCH(A218,'For AA'!A:A,0))/BS218,$BP$2)</f>
        <v>0.81</v>
      </c>
      <c r="BZ218" s="93">
        <f>++INDEX(FY2018_ALL_Targets!DY:DY,MATCH('Final Comp Values'!C218,FY2018_ALL_Targets!B:B,0))</f>
        <v>0</v>
      </c>
      <c r="CA218" s="93">
        <f>+INDEX(FY2018_ALL_Targets!DV:DV,MATCH('Final Comp Values'!C218,FY2018_ALL_Targets!B:B,0))</f>
        <v>0</v>
      </c>
      <c r="CB218" s="93">
        <f>++INDEX(FY2018_ALL_Targets!DW:DW,MATCH('Final Comp Values'!C218,FY2018_ALL_Targets!B:B,0))</f>
        <v>0</v>
      </c>
      <c r="CC218" s="533">
        <f>++INDEX(FY2018_ALL_Targets!DX:DX,MATCH('Final Comp Values'!$C218,FY2018_ALL_Targets!$B:$B,0))</f>
        <v>0</v>
      </c>
      <c r="CD218" s="437">
        <f t="shared" si="138"/>
        <v>0</v>
      </c>
      <c r="CE218" s="437">
        <f t="shared" si="139"/>
        <v>0</v>
      </c>
      <c r="CF218" s="438">
        <f t="shared" si="140"/>
        <v>0</v>
      </c>
      <c r="CG218" s="537">
        <f t="shared" si="141"/>
        <v>0</v>
      </c>
      <c r="CH218" s="437">
        <f t="shared" si="142"/>
        <v>11.47</v>
      </c>
      <c r="CI218" s="438">
        <f t="shared" si="120"/>
        <v>898676.94996075262</v>
      </c>
      <c r="CJ218" s="540">
        <f t="shared" si="143"/>
        <v>2.6845769358153919E-3</v>
      </c>
      <c r="CK218" s="437">
        <f t="shared" si="121"/>
        <v>98318.33</v>
      </c>
      <c r="CL218" s="543">
        <f t="shared" si="122"/>
        <v>1.25</v>
      </c>
      <c r="CM218" s="466">
        <f t="shared" si="112"/>
        <v>-9.9999999999991207E-3</v>
      </c>
      <c r="CN218" s="465">
        <f t="shared" si="123"/>
        <v>899159.05999999994</v>
      </c>
      <c r="CO218" s="466">
        <f t="shared" si="144"/>
        <v>996995.27996075258</v>
      </c>
      <c r="CP218" s="466">
        <f t="shared" si="124"/>
        <v>1.25</v>
      </c>
      <c r="CQ218" s="469">
        <f t="shared" si="125"/>
        <v>97990.307323452464</v>
      </c>
      <c r="CR218" s="469">
        <f t="shared" si="145"/>
        <v>97836.219960752642</v>
      </c>
      <c r="CS218" s="467">
        <f t="shared" si="146"/>
        <v>154.08736269982182</v>
      </c>
      <c r="CT218" s="468">
        <f t="shared" si="126"/>
        <v>0</v>
      </c>
    </row>
    <row r="219" spans="1:98"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+INDEX('For AA'!AD:AD,MATCH(A219,'For AA'!A:A,0))</f>
        <v>34512.117198119064</v>
      </c>
      <c r="AN219" s="434">
        <f t="shared" si="127"/>
        <v>1368021.5053763441</v>
      </c>
      <c r="AO219" s="435">
        <f t="shared" si="128"/>
        <v>363371.92473118281</v>
      </c>
      <c r="AP219" s="436">
        <f t="shared" si="129"/>
        <v>674833.55913978501</v>
      </c>
      <c r="AQ219" s="437">
        <f t="shared" si="115"/>
        <v>19.690000000000001</v>
      </c>
      <c r="AR219" s="438">
        <f t="shared" si="116"/>
        <v>5.23</v>
      </c>
      <c r="AS219" s="438">
        <f t="shared" si="117"/>
        <v>9.7100000000000009</v>
      </c>
      <c r="AT219" s="443">
        <f t="shared" si="130"/>
        <v>34.630000000000003</v>
      </c>
      <c r="AU219" s="437">
        <f t="shared" si="131"/>
        <v>18.309999999999999</v>
      </c>
      <c r="AV219" s="438">
        <f t="shared" si="132"/>
        <v>4.8600000000000003</v>
      </c>
      <c r="AW219" s="438">
        <f t="shared" si="133"/>
        <v>9.0299999999999994</v>
      </c>
      <c r="AX219" s="444">
        <f t="shared" si="134"/>
        <v>32.199999999999996</v>
      </c>
      <c r="AY219" s="441">
        <f t="shared" si="135"/>
        <v>18.309999999999999</v>
      </c>
      <c r="AZ219" s="70">
        <f t="shared" si="136"/>
        <v>4</v>
      </c>
      <c r="BA219" s="438">
        <f t="shared" si="113"/>
        <v>1.22</v>
      </c>
      <c r="BB219" s="442">
        <f t="shared" si="114"/>
        <v>2.2599999999999998</v>
      </c>
      <c r="BC219" s="563">
        <v>1</v>
      </c>
      <c r="BD219" s="563">
        <v>1</v>
      </c>
      <c r="BE219" s="570">
        <v>0</v>
      </c>
      <c r="BF219" s="571">
        <v>1.22</v>
      </c>
      <c r="BG219" s="572">
        <v>2.2599999999999998</v>
      </c>
      <c r="BH219" s="573">
        <v>241750.58150126538</v>
      </c>
      <c r="BI219" s="571">
        <v>28.75</v>
      </c>
      <c r="BJ219" s="572">
        <v>1997221.0397015463</v>
      </c>
      <c r="BK219" s="574">
        <v>5.9621143693164708E-3</v>
      </c>
      <c r="BL219" s="571">
        <v>213131.2</v>
      </c>
      <c r="BM219" s="594">
        <v>3.07</v>
      </c>
      <c r="BN219" s="441">
        <f t="shared" si="137"/>
        <v>18.309999999999999</v>
      </c>
      <c r="BO219" s="70">
        <v>4</v>
      </c>
      <c r="BP219" s="438">
        <f t="shared" si="118"/>
        <v>1.22</v>
      </c>
      <c r="BQ219" s="442">
        <f t="shared" si="119"/>
        <v>2.2599999999999998</v>
      </c>
      <c r="BR219" s="438">
        <f>+INDEX('For AA'!AE:AE,MATCH(A219,'For AA'!A:A,0))</f>
        <v>18.39</v>
      </c>
      <c r="BS219" s="70">
        <v>4</v>
      </c>
      <c r="BT219" s="438">
        <f>+ROUND(INDEX('For AA'!AF:AF,MATCH(A219,'For AA'!A:A,0))/BS219,$BP$2)</f>
        <v>1.22</v>
      </c>
      <c r="BU219" s="442">
        <f>+ROUND(INDEX('For AA'!AG:AG,MATCH(A219,'For AA'!A:A,0))/BS219,$BP$2)</f>
        <v>2.27</v>
      </c>
      <c r="BV219" s="438">
        <f>++INDEX('For AA'!AE:AE,MATCH(A219,'For AA'!A:A,0))</f>
        <v>18.39</v>
      </c>
      <c r="BW219" s="70">
        <v>4</v>
      </c>
      <c r="BX219" s="438">
        <f>++ROUND(INDEX('For AA'!AF:AF,MATCH(A219,'For AA'!A:A,0))/BS219,$BP$2)</f>
        <v>1.22</v>
      </c>
      <c r="BY219" s="442">
        <f>++ROUND(INDEX('For AA'!AG:AG,MATCH(A219,'For AA'!A:A,0))/BS219,$BP$2)</f>
        <v>2.27</v>
      </c>
      <c r="BZ219" s="93">
        <f>++INDEX(FY2018_ALL_Targets!DY:DY,MATCH('Final Comp Values'!C219,FY2018_ALL_Targets!B:B,0))</f>
        <v>0</v>
      </c>
      <c r="CA219" s="93">
        <f>+INDEX(FY2018_ALL_Targets!DV:DV,MATCH('Final Comp Values'!C219,FY2018_ALL_Targets!B:B,0))</f>
        <v>0</v>
      </c>
      <c r="CB219" s="93">
        <f>++INDEX(FY2018_ALL_Targets!DW:DW,MATCH('Final Comp Values'!C219,FY2018_ALL_Targets!B:B,0))</f>
        <v>0</v>
      </c>
      <c r="CC219" s="533">
        <f>++INDEX(FY2018_ALL_Targets!DX:DX,MATCH('Final Comp Values'!$C219,FY2018_ALL_Targets!$B:$B,0))</f>
        <v>0</v>
      </c>
      <c r="CD219" s="437">
        <f t="shared" si="138"/>
        <v>0</v>
      </c>
      <c r="CE219" s="437">
        <f t="shared" si="139"/>
        <v>0</v>
      </c>
      <c r="CF219" s="438">
        <f t="shared" si="140"/>
        <v>0</v>
      </c>
      <c r="CG219" s="537">
        <f t="shared" si="141"/>
        <v>0</v>
      </c>
      <c r="CH219" s="437">
        <f t="shared" si="142"/>
        <v>32.199999999999996</v>
      </c>
      <c r="CI219" s="438">
        <f t="shared" si="120"/>
        <v>2236887.5644657314</v>
      </c>
      <c r="CJ219" s="540">
        <f t="shared" si="143"/>
        <v>6.6821528735539776E-3</v>
      </c>
      <c r="CK219" s="437">
        <f t="shared" si="121"/>
        <v>244723.14</v>
      </c>
      <c r="CL219" s="543">
        <f t="shared" si="122"/>
        <v>3.52</v>
      </c>
      <c r="CM219" s="466">
        <f t="shared" si="112"/>
        <v>-3.0000000000002913E-2</v>
      </c>
      <c r="CN219" s="465">
        <f t="shared" si="123"/>
        <v>2237791.1</v>
      </c>
      <c r="CO219" s="466">
        <f t="shared" si="144"/>
        <v>2481610.7044657315</v>
      </c>
      <c r="CP219" s="466">
        <f t="shared" si="124"/>
        <v>3.5200000000000031</v>
      </c>
      <c r="CQ219" s="469">
        <f t="shared" si="125"/>
        <v>244628.09540372697</v>
      </c>
      <c r="CR219" s="469">
        <f t="shared" si="145"/>
        <v>243819.60446573142</v>
      </c>
      <c r="CS219" s="467">
        <f t="shared" si="146"/>
        <v>808.49093799554976</v>
      </c>
      <c r="CT219" s="468">
        <f t="shared" si="126"/>
        <v>0</v>
      </c>
    </row>
    <row r="220" spans="1:98"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+INDEX('For AA'!AD:AD,MATCH(A220,'For AA'!A:A,0))</f>
        <v>34512.117198119064</v>
      </c>
      <c r="AN220" s="434">
        <f t="shared" si="127"/>
        <v>608780.64516129042</v>
      </c>
      <c r="AO220" s="435">
        <f t="shared" si="128"/>
        <v>161703.43010752689</v>
      </c>
      <c r="AP220" s="436">
        <f t="shared" si="129"/>
        <v>300306.36559139786</v>
      </c>
      <c r="AQ220" s="437">
        <f t="shared" si="115"/>
        <v>8.76</v>
      </c>
      <c r="AR220" s="438">
        <f t="shared" si="116"/>
        <v>2.33</v>
      </c>
      <c r="AS220" s="438">
        <f t="shared" si="117"/>
        <v>4.32</v>
      </c>
      <c r="AT220" s="443">
        <f t="shared" si="130"/>
        <v>15.41</v>
      </c>
      <c r="AU220" s="437">
        <f t="shared" si="131"/>
        <v>8.15</v>
      </c>
      <c r="AV220" s="438">
        <f t="shared" si="132"/>
        <v>2.16</v>
      </c>
      <c r="AW220" s="438">
        <f t="shared" si="133"/>
        <v>4.0199999999999996</v>
      </c>
      <c r="AX220" s="444">
        <f t="shared" si="134"/>
        <v>14.33</v>
      </c>
      <c r="AY220" s="441">
        <f t="shared" si="135"/>
        <v>8.15</v>
      </c>
      <c r="AZ220" s="70">
        <f t="shared" si="136"/>
        <v>4</v>
      </c>
      <c r="BA220" s="438">
        <f t="shared" si="113"/>
        <v>0.54</v>
      </c>
      <c r="BB220" s="442">
        <f t="shared" si="114"/>
        <v>1.01</v>
      </c>
      <c r="BC220" s="563">
        <v>0</v>
      </c>
      <c r="BD220" s="563">
        <v>0</v>
      </c>
      <c r="BE220" s="570">
        <v>0</v>
      </c>
      <c r="BF220" s="571">
        <v>0</v>
      </c>
      <c r="BG220" s="572">
        <v>0</v>
      </c>
      <c r="BH220" s="573">
        <v>0</v>
      </c>
      <c r="BI220" s="571">
        <v>14.350000000000001</v>
      </c>
      <c r="BJ220" s="572">
        <v>996873.80590320658</v>
      </c>
      <c r="BK220" s="574">
        <v>2.975872737380569E-3</v>
      </c>
      <c r="BL220" s="571">
        <v>106380.27</v>
      </c>
      <c r="BM220" s="594">
        <v>1.53</v>
      </c>
      <c r="BN220" s="441">
        <f t="shared" si="137"/>
        <v>8.15</v>
      </c>
      <c r="BO220" s="70">
        <v>4</v>
      </c>
      <c r="BP220" s="438">
        <f t="shared" si="118"/>
        <v>0.54</v>
      </c>
      <c r="BQ220" s="442">
        <f t="shared" si="119"/>
        <v>1.01</v>
      </c>
      <c r="BR220" s="438">
        <f>+INDEX('For AA'!AE:AE,MATCH(A220,'For AA'!A:A,0))</f>
        <v>8.18</v>
      </c>
      <c r="BS220" s="70">
        <v>4</v>
      </c>
      <c r="BT220" s="438">
        <f>+ROUND(INDEX('For AA'!AF:AF,MATCH(A220,'For AA'!A:A,0))/BS220,$BP$2)</f>
        <v>0.55000000000000004</v>
      </c>
      <c r="BU220" s="442">
        <f>+ROUND(INDEX('For AA'!AG:AG,MATCH(A220,'For AA'!A:A,0))/BS220,$BP$2)</f>
        <v>1.01</v>
      </c>
      <c r="BV220" s="438">
        <f>++INDEX('For AA'!AE:AE,MATCH(A220,'For AA'!A:A,0))</f>
        <v>8.18</v>
      </c>
      <c r="BW220" s="70">
        <v>4</v>
      </c>
      <c r="BX220" s="438">
        <f>++ROUND(INDEX('For AA'!AF:AF,MATCH(A220,'For AA'!A:A,0))/BS220,$BP$2)</f>
        <v>0.55000000000000004</v>
      </c>
      <c r="BY220" s="442">
        <f>++ROUND(INDEX('For AA'!AG:AG,MATCH(A220,'For AA'!A:A,0))/BS220,$BP$2)</f>
        <v>1.01</v>
      </c>
      <c r="BZ220" s="93">
        <f>++INDEX(FY2018_ALL_Targets!DY:DY,MATCH('Final Comp Values'!C220,FY2018_ALL_Targets!B:B,0))</f>
        <v>0</v>
      </c>
      <c r="CA220" s="93">
        <f>+INDEX(FY2018_ALL_Targets!DV:DV,MATCH('Final Comp Values'!C220,FY2018_ALL_Targets!B:B,0))</f>
        <v>0</v>
      </c>
      <c r="CB220" s="93">
        <f>++INDEX(FY2018_ALL_Targets!DW:DW,MATCH('Final Comp Values'!C220,FY2018_ALL_Targets!B:B,0))</f>
        <v>0</v>
      </c>
      <c r="CC220" s="533">
        <f>++INDEX(FY2018_ALL_Targets!DX:DX,MATCH('Final Comp Values'!$C220,FY2018_ALL_Targets!$B:$B,0))</f>
        <v>0</v>
      </c>
      <c r="CD220" s="437">
        <f t="shared" si="138"/>
        <v>0</v>
      </c>
      <c r="CE220" s="437">
        <f t="shared" si="139"/>
        <v>0</v>
      </c>
      <c r="CF220" s="438">
        <f t="shared" si="140"/>
        <v>0</v>
      </c>
      <c r="CG220" s="537">
        <f t="shared" si="141"/>
        <v>0</v>
      </c>
      <c r="CH220" s="437">
        <f t="shared" si="142"/>
        <v>14.33</v>
      </c>
      <c r="CI220" s="438">
        <f t="shared" si="120"/>
        <v>995484.4347451533</v>
      </c>
      <c r="CJ220" s="540">
        <f t="shared" si="143"/>
        <v>2.9737655490070969E-3</v>
      </c>
      <c r="CK220" s="437">
        <f t="shared" si="121"/>
        <v>108909.4</v>
      </c>
      <c r="CL220" s="543">
        <f t="shared" si="122"/>
        <v>1.57</v>
      </c>
      <c r="CM220" s="466">
        <f t="shared" si="112"/>
        <v>-2.0000000000000018E-2</v>
      </c>
      <c r="CN220" s="465">
        <f t="shared" si="123"/>
        <v>995835.10999999987</v>
      </c>
      <c r="CO220" s="466">
        <f t="shared" si="144"/>
        <v>1104393.8347451533</v>
      </c>
      <c r="CP220" s="466">
        <f t="shared" si="124"/>
        <v>1.5700000000000003</v>
      </c>
      <c r="CQ220" s="469">
        <f t="shared" si="125"/>
        <v>109104.05601535241</v>
      </c>
      <c r="CR220" s="469">
        <f t="shared" si="145"/>
        <v>108558.72474515345</v>
      </c>
      <c r="CS220" s="467">
        <f t="shared" si="146"/>
        <v>545.33127019896347</v>
      </c>
      <c r="CT220" s="468">
        <f t="shared" si="126"/>
        <v>0</v>
      </c>
    </row>
    <row r="221" spans="1:98"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+INDEX('For AA'!AD:AD,MATCH(A221,'For AA'!A:A,0))</f>
        <v>30335.791973545318</v>
      </c>
      <c r="AN221" s="434">
        <f t="shared" si="127"/>
        <v>219275.26881720431</v>
      </c>
      <c r="AO221" s="435">
        <f t="shared" si="128"/>
        <v>58243.559139784949</v>
      </c>
      <c r="AP221" s="436">
        <f t="shared" si="129"/>
        <v>108166.61290322582</v>
      </c>
      <c r="AQ221" s="437">
        <f t="shared" si="115"/>
        <v>3.59</v>
      </c>
      <c r="AR221" s="438">
        <f t="shared" si="116"/>
        <v>0.95</v>
      </c>
      <c r="AS221" s="438">
        <f t="shared" si="117"/>
        <v>1.77</v>
      </c>
      <c r="AT221" s="443">
        <f t="shared" si="130"/>
        <v>6.3100000000000005</v>
      </c>
      <c r="AU221" s="437">
        <f t="shared" si="131"/>
        <v>3.34</v>
      </c>
      <c r="AV221" s="438">
        <f t="shared" si="132"/>
        <v>0.89</v>
      </c>
      <c r="AW221" s="438">
        <f t="shared" si="133"/>
        <v>1.65</v>
      </c>
      <c r="AX221" s="444">
        <f t="shared" si="134"/>
        <v>5.879999999999999</v>
      </c>
      <c r="AY221" s="441">
        <f t="shared" si="135"/>
        <v>3.34</v>
      </c>
      <c r="AZ221" s="70">
        <f t="shared" si="136"/>
        <v>4</v>
      </c>
      <c r="BA221" s="438">
        <f t="shared" si="113"/>
        <v>0.22</v>
      </c>
      <c r="BB221" s="442">
        <f t="shared" si="114"/>
        <v>0.41</v>
      </c>
      <c r="BC221" s="563">
        <v>1</v>
      </c>
      <c r="BD221" s="563">
        <v>1</v>
      </c>
      <c r="BE221" s="570">
        <v>0</v>
      </c>
      <c r="BF221" s="571">
        <v>0.22</v>
      </c>
      <c r="BG221" s="572">
        <v>0.41</v>
      </c>
      <c r="BH221" s="573">
        <v>38509.414642887241</v>
      </c>
      <c r="BI221" s="571">
        <v>5.23</v>
      </c>
      <c r="BJ221" s="572">
        <v>319689.2675909528</v>
      </c>
      <c r="BK221" s="574">
        <v>9.5433802174700892E-4</v>
      </c>
      <c r="BL221" s="571">
        <v>34115.279999999999</v>
      </c>
      <c r="BM221" s="594">
        <v>0.56000000000000005</v>
      </c>
      <c r="BN221" s="441">
        <f t="shared" si="137"/>
        <v>3.34</v>
      </c>
      <c r="BO221" s="70">
        <v>4</v>
      </c>
      <c r="BP221" s="438">
        <f t="shared" si="118"/>
        <v>0.22</v>
      </c>
      <c r="BQ221" s="442">
        <f t="shared" si="119"/>
        <v>0.41</v>
      </c>
      <c r="BR221" s="438">
        <f>+INDEX('For AA'!AE:AE,MATCH(A221,'For AA'!A:A,0))</f>
        <v>3.35</v>
      </c>
      <c r="BS221" s="70">
        <v>4</v>
      </c>
      <c r="BT221" s="438">
        <f>+ROUND(INDEX('For AA'!AF:AF,MATCH(A221,'For AA'!A:A,0))/BS221,$BP$2)</f>
        <v>0.22</v>
      </c>
      <c r="BU221" s="442">
        <f>+ROUND(INDEX('For AA'!AG:AG,MATCH(A221,'For AA'!A:A,0))/BS221,$BP$2)</f>
        <v>0.42</v>
      </c>
      <c r="BV221" s="438">
        <f>++INDEX('For AA'!AE:AE,MATCH(A221,'For AA'!A:A,0))</f>
        <v>3.35</v>
      </c>
      <c r="BW221" s="70">
        <v>4</v>
      </c>
      <c r="BX221" s="438">
        <f>++ROUND(INDEX('For AA'!AF:AF,MATCH(A221,'For AA'!A:A,0))/BS221,$BP$2)</f>
        <v>0.22</v>
      </c>
      <c r="BY221" s="442">
        <f>++ROUND(INDEX('For AA'!AG:AG,MATCH(A221,'For AA'!A:A,0))/BS221,$BP$2)</f>
        <v>0.42</v>
      </c>
      <c r="BZ221" s="93">
        <f>++INDEX(FY2018_ALL_Targets!DY:DY,MATCH('Final Comp Values'!C221,FY2018_ALL_Targets!B:B,0))</f>
        <v>0</v>
      </c>
      <c r="CA221" s="93">
        <f>+INDEX(FY2018_ALL_Targets!DV:DV,MATCH('Final Comp Values'!C221,FY2018_ALL_Targets!B:B,0))</f>
        <v>1</v>
      </c>
      <c r="CB221" s="93">
        <f>++INDEX(FY2018_ALL_Targets!DW:DW,MATCH('Final Comp Values'!C221,FY2018_ALL_Targets!B:B,0))</f>
        <v>1</v>
      </c>
      <c r="CC221" s="533">
        <f>++INDEX(FY2018_ALL_Targets!DX:DX,MATCH('Final Comp Values'!$C221,FY2018_ALL_Targets!$B:$B,0))</f>
        <v>0</v>
      </c>
      <c r="CD221" s="437">
        <f t="shared" si="138"/>
        <v>0</v>
      </c>
      <c r="CE221" s="437">
        <f t="shared" si="139"/>
        <v>0.22</v>
      </c>
      <c r="CF221" s="438">
        <f t="shared" si="140"/>
        <v>0.41</v>
      </c>
      <c r="CG221" s="537">
        <f t="shared" si="141"/>
        <v>38509.414642887241</v>
      </c>
      <c r="CH221" s="437">
        <f t="shared" si="142"/>
        <v>5.25</v>
      </c>
      <c r="CI221" s="438">
        <f t="shared" si="120"/>
        <v>320911.78869072697</v>
      </c>
      <c r="CJ221" s="540">
        <f t="shared" si="143"/>
        <v>9.5864524664620871E-4</v>
      </c>
      <c r="CK221" s="437">
        <f t="shared" si="121"/>
        <v>35108.85</v>
      </c>
      <c r="CL221" s="543">
        <f t="shared" si="122"/>
        <v>0.56999999999999995</v>
      </c>
      <c r="CM221" s="466">
        <f t="shared" si="112"/>
        <v>2.0000000000000184E-2</v>
      </c>
      <c r="CN221" s="465">
        <f t="shared" si="123"/>
        <v>358687.46</v>
      </c>
      <c r="CO221" s="466">
        <f t="shared" si="144"/>
        <v>356020.63869072695</v>
      </c>
      <c r="CP221" s="466">
        <f t="shared" si="124"/>
        <v>-5.9999999999998721E-2</v>
      </c>
      <c r="CQ221" s="469">
        <f t="shared" si="125"/>
        <v>-3660.0761224489024</v>
      </c>
      <c r="CR221" s="469">
        <f t="shared" si="145"/>
        <v>-2666.821309273073</v>
      </c>
      <c r="CS221" s="467">
        <f t="shared" si="146"/>
        <v>-993.25481317582944</v>
      </c>
      <c r="CT221" s="468">
        <f t="shared" si="126"/>
        <v>0.10736203223521458</v>
      </c>
    </row>
    <row r="222" spans="1:98"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+INDEX('For AA'!AD:AD,MATCH(A222,'For AA'!A:A,0))</f>
        <v>12850.778677390743</v>
      </c>
      <c r="AN222" s="434">
        <f t="shared" si="127"/>
        <v>626821.50537634408</v>
      </c>
      <c r="AO222" s="435">
        <f t="shared" si="128"/>
        <v>166495.61290322582</v>
      </c>
      <c r="AP222" s="436">
        <f t="shared" si="129"/>
        <v>309206.13978494628</v>
      </c>
      <c r="AQ222" s="437">
        <f t="shared" si="115"/>
        <v>24.22</v>
      </c>
      <c r="AR222" s="438">
        <f t="shared" si="116"/>
        <v>6.43</v>
      </c>
      <c r="AS222" s="438">
        <f t="shared" si="117"/>
        <v>11.95</v>
      </c>
      <c r="AT222" s="443">
        <f t="shared" si="130"/>
        <v>42.599999999999994</v>
      </c>
      <c r="AU222" s="437">
        <f t="shared" si="131"/>
        <v>22.53</v>
      </c>
      <c r="AV222" s="438">
        <f t="shared" si="132"/>
        <v>5.98</v>
      </c>
      <c r="AW222" s="438">
        <f t="shared" si="133"/>
        <v>11.11</v>
      </c>
      <c r="AX222" s="444">
        <f t="shared" si="134"/>
        <v>39.620000000000005</v>
      </c>
      <c r="AY222" s="441">
        <f t="shared" si="135"/>
        <v>22.53</v>
      </c>
      <c r="AZ222" s="70">
        <f t="shared" si="136"/>
        <v>4</v>
      </c>
      <c r="BA222" s="438">
        <f t="shared" si="113"/>
        <v>1.5</v>
      </c>
      <c r="BB222" s="442">
        <f t="shared" si="114"/>
        <v>2.78</v>
      </c>
      <c r="BC222" s="563">
        <v>1</v>
      </c>
      <c r="BD222" s="563">
        <v>1</v>
      </c>
      <c r="BE222" s="570">
        <v>0</v>
      </c>
      <c r="BF222" s="571">
        <v>1.5</v>
      </c>
      <c r="BG222" s="572">
        <v>2.78</v>
      </c>
      <c r="BH222" s="573">
        <v>110755.7247346708</v>
      </c>
      <c r="BI222" s="571">
        <v>35.370000000000005</v>
      </c>
      <c r="BJ222" s="572">
        <v>915287.37940778211</v>
      </c>
      <c r="BK222" s="574">
        <v>2.7323205235393602E-3</v>
      </c>
      <c r="BL222" s="571">
        <v>97673.87</v>
      </c>
      <c r="BM222" s="594">
        <v>3.77</v>
      </c>
      <c r="BN222" s="441">
        <f t="shared" si="137"/>
        <v>22.53</v>
      </c>
      <c r="BO222" s="70">
        <v>4</v>
      </c>
      <c r="BP222" s="438">
        <f t="shared" si="118"/>
        <v>1.5</v>
      </c>
      <c r="BQ222" s="442">
        <f t="shared" si="119"/>
        <v>2.78</v>
      </c>
      <c r="BR222" s="438">
        <f>+INDEX('For AA'!AE:AE,MATCH(A222,'For AA'!A:A,0))</f>
        <v>22.63</v>
      </c>
      <c r="BS222" s="70">
        <v>4</v>
      </c>
      <c r="BT222" s="438">
        <f>+ROUND(INDEX('For AA'!AF:AF,MATCH(A222,'For AA'!A:A,0))/BS222,$BP$2)</f>
        <v>1.51</v>
      </c>
      <c r="BU222" s="442">
        <f>+ROUND(INDEX('For AA'!AG:AG,MATCH(A222,'For AA'!A:A,0))/BS222,$BP$2)</f>
        <v>2.8</v>
      </c>
      <c r="BV222" s="438">
        <f>++INDEX('For AA'!AE:AE,MATCH(A222,'For AA'!A:A,0))</f>
        <v>22.63</v>
      </c>
      <c r="BW222" s="70">
        <v>4</v>
      </c>
      <c r="BX222" s="438">
        <f>++ROUND(INDEX('For AA'!AF:AF,MATCH(A222,'For AA'!A:A,0))/BS222,$BP$2)</f>
        <v>1.51</v>
      </c>
      <c r="BY222" s="442">
        <f>++ROUND(INDEX('For AA'!AG:AG,MATCH(A222,'For AA'!A:A,0))/BS222,$BP$2)</f>
        <v>2.8</v>
      </c>
      <c r="BZ222" s="93">
        <f>++INDEX(FY2018_ALL_Targets!DY:DY,MATCH('Final Comp Values'!C222,FY2018_ALL_Targets!B:B,0))</f>
        <v>0</v>
      </c>
      <c r="CA222" s="93">
        <f>+INDEX(FY2018_ALL_Targets!DV:DV,MATCH('Final Comp Values'!C222,FY2018_ALL_Targets!B:B,0))</f>
        <v>1</v>
      </c>
      <c r="CB222" s="93">
        <f>++INDEX(FY2018_ALL_Targets!DW:DW,MATCH('Final Comp Values'!C222,FY2018_ALL_Targets!B:B,0))</f>
        <v>1</v>
      </c>
      <c r="CC222" s="533">
        <f>++INDEX(FY2018_ALL_Targets!DX:DX,MATCH('Final Comp Values'!$C222,FY2018_ALL_Targets!$B:$B,0))</f>
        <v>0</v>
      </c>
      <c r="CD222" s="437">
        <f t="shared" si="138"/>
        <v>0</v>
      </c>
      <c r="CE222" s="437">
        <f t="shared" si="139"/>
        <v>1.5</v>
      </c>
      <c r="CF222" s="438">
        <f t="shared" si="140"/>
        <v>2.78</v>
      </c>
      <c r="CG222" s="537">
        <f t="shared" si="141"/>
        <v>110755.7247346708</v>
      </c>
      <c r="CH222" s="437">
        <f t="shared" si="142"/>
        <v>35.340000000000003</v>
      </c>
      <c r="CI222" s="438">
        <f t="shared" si="120"/>
        <v>914511.05423440819</v>
      </c>
      <c r="CJ222" s="540">
        <f t="shared" si="143"/>
        <v>2.7318774381084659E-3</v>
      </c>
      <c r="CK222" s="437">
        <f t="shared" si="121"/>
        <v>100050.63</v>
      </c>
      <c r="CL222" s="543">
        <f t="shared" si="122"/>
        <v>3.87</v>
      </c>
      <c r="CM222" s="466">
        <f t="shared" si="112"/>
        <v>-2.9999999999994476E-2</v>
      </c>
      <c r="CN222" s="465">
        <f t="shared" si="123"/>
        <v>1025346.6300000001</v>
      </c>
      <c r="CO222" s="466">
        <f t="shared" si="144"/>
        <v>1014561.6842344082</v>
      </c>
      <c r="CP222" s="466">
        <f t="shared" si="124"/>
        <v>-0.41000000000000369</v>
      </c>
      <c r="CQ222" s="469">
        <f t="shared" si="125"/>
        <v>-10610.6036925796</v>
      </c>
      <c r="CR222" s="469">
        <f t="shared" si="145"/>
        <v>-10784.945765591925</v>
      </c>
      <c r="CS222" s="467">
        <f t="shared" si="146"/>
        <v>174.34207301232527</v>
      </c>
      <c r="CT222" s="468">
        <f t="shared" si="126"/>
        <v>0.10801783659704503</v>
      </c>
    </row>
    <row r="223" spans="1:98"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+INDEX('For AA'!AD:AD,MATCH(A223,'For AA'!A:A,0))</f>
        <v>38894.179775798271</v>
      </c>
      <c r="AN223" s="434">
        <f t="shared" si="127"/>
        <v>726010.75268817204</v>
      </c>
      <c r="AO223" s="435">
        <f t="shared" si="128"/>
        <v>192842.2365591398</v>
      </c>
      <c r="AP223" s="436">
        <f t="shared" si="129"/>
        <v>358135.58064516133</v>
      </c>
      <c r="AQ223" s="437">
        <f t="shared" si="115"/>
        <v>9.27</v>
      </c>
      <c r="AR223" s="438">
        <f t="shared" si="116"/>
        <v>2.46</v>
      </c>
      <c r="AS223" s="438">
        <f t="shared" si="117"/>
        <v>4.57</v>
      </c>
      <c r="AT223" s="443">
        <f t="shared" si="130"/>
        <v>16.3</v>
      </c>
      <c r="AU223" s="437">
        <f t="shared" si="131"/>
        <v>8.6199999999999992</v>
      </c>
      <c r="AV223" s="438">
        <f t="shared" si="132"/>
        <v>2.29</v>
      </c>
      <c r="AW223" s="438">
        <f t="shared" si="133"/>
        <v>4.25</v>
      </c>
      <c r="AX223" s="444">
        <f t="shared" si="134"/>
        <v>15.16</v>
      </c>
      <c r="AY223" s="441">
        <f t="shared" si="135"/>
        <v>8.6199999999999992</v>
      </c>
      <c r="AZ223" s="70">
        <f t="shared" si="136"/>
        <v>4</v>
      </c>
      <c r="BA223" s="438">
        <f t="shared" si="113"/>
        <v>0.56999999999999995</v>
      </c>
      <c r="BB223" s="442">
        <f t="shared" si="114"/>
        <v>1.06</v>
      </c>
      <c r="BC223" s="563">
        <v>2</v>
      </c>
      <c r="BD223" s="563">
        <v>2</v>
      </c>
      <c r="BE223" s="570">
        <v>0</v>
      </c>
      <c r="BF223" s="571">
        <v>1.1399999999999999</v>
      </c>
      <c r="BG223" s="572">
        <v>2.12</v>
      </c>
      <c r="BH223" s="573">
        <v>255421.69632711884</v>
      </c>
      <c r="BI223" s="571">
        <v>11.879999999999999</v>
      </c>
      <c r="BJ223" s="572">
        <v>930800.53753563552</v>
      </c>
      <c r="BK223" s="574">
        <v>2.7786304818008529E-3</v>
      </c>
      <c r="BL223" s="571">
        <v>99329.34</v>
      </c>
      <c r="BM223" s="594">
        <v>1.27</v>
      </c>
      <c r="BN223" s="441">
        <f t="shared" si="137"/>
        <v>8.6199999999999992</v>
      </c>
      <c r="BO223" s="70">
        <v>4</v>
      </c>
      <c r="BP223" s="438">
        <f t="shared" si="118"/>
        <v>0.56999999999999995</v>
      </c>
      <c r="BQ223" s="442">
        <f t="shared" si="119"/>
        <v>1.06</v>
      </c>
      <c r="BR223" s="438">
        <f>+INDEX('For AA'!AE:AE,MATCH(A223,'For AA'!A:A,0))</f>
        <v>8.66</v>
      </c>
      <c r="BS223" s="70">
        <v>4</v>
      </c>
      <c r="BT223" s="438">
        <f>+ROUND(INDEX('For AA'!AF:AF,MATCH(A223,'For AA'!A:A,0))/BS223,$BP$2)</f>
        <v>0.57999999999999996</v>
      </c>
      <c r="BU223" s="442">
        <f>+ROUND(INDEX('For AA'!AG:AG,MATCH(A223,'For AA'!A:A,0))/BS223,$BP$2)</f>
        <v>1.07</v>
      </c>
      <c r="BV223" s="438">
        <f>++INDEX('For AA'!AE:AE,MATCH(A223,'For AA'!A:A,0))</f>
        <v>8.66</v>
      </c>
      <c r="BW223" s="70">
        <v>4</v>
      </c>
      <c r="BX223" s="438">
        <f>++ROUND(INDEX('For AA'!AF:AF,MATCH(A223,'For AA'!A:A,0))/BS223,$BP$2)</f>
        <v>0.57999999999999996</v>
      </c>
      <c r="BY223" s="442">
        <f>++ROUND(INDEX('For AA'!AG:AG,MATCH(A223,'For AA'!A:A,0))/BS223,$BP$2)</f>
        <v>1.07</v>
      </c>
      <c r="BZ223" s="93">
        <f>++INDEX(FY2018_ALL_Targets!DY:DY,MATCH('Final Comp Values'!C223,FY2018_ALL_Targets!B:B,0))</f>
        <v>0</v>
      </c>
      <c r="CA223" s="93">
        <f>+INDEX(FY2018_ALL_Targets!DV:DV,MATCH('Final Comp Values'!C223,FY2018_ALL_Targets!B:B,0))</f>
        <v>1</v>
      </c>
      <c r="CB223" s="93">
        <f>++INDEX(FY2018_ALL_Targets!DW:DW,MATCH('Final Comp Values'!C223,FY2018_ALL_Targets!B:B,0))</f>
        <v>1</v>
      </c>
      <c r="CC223" s="533">
        <f>++INDEX(FY2018_ALL_Targets!DX:DX,MATCH('Final Comp Values'!$C223,FY2018_ALL_Targets!$B:$B,0))</f>
        <v>0</v>
      </c>
      <c r="CD223" s="437">
        <f t="shared" si="138"/>
        <v>0</v>
      </c>
      <c r="CE223" s="437">
        <f t="shared" si="139"/>
        <v>0.56999999999999995</v>
      </c>
      <c r="CF223" s="438">
        <f t="shared" si="140"/>
        <v>1.06</v>
      </c>
      <c r="CG223" s="537">
        <f t="shared" si="141"/>
        <v>127710.84816355942</v>
      </c>
      <c r="CH223" s="437">
        <f t="shared" si="142"/>
        <v>13.53</v>
      </c>
      <c r="CI223" s="438">
        <f t="shared" si="120"/>
        <v>1060078.3899711405</v>
      </c>
      <c r="CJ223" s="540">
        <f t="shared" si="143"/>
        <v>3.1667241448633172E-3</v>
      </c>
      <c r="CK223" s="437">
        <f t="shared" si="121"/>
        <v>115976.2</v>
      </c>
      <c r="CL223" s="543">
        <f t="shared" si="122"/>
        <v>1.48</v>
      </c>
      <c r="CM223" s="466">
        <f t="shared" si="112"/>
        <v>2.0000000000000018E-2</v>
      </c>
      <c r="CN223" s="465">
        <f t="shared" si="123"/>
        <v>1187599.3700000001</v>
      </c>
      <c r="CO223" s="466">
        <f t="shared" si="144"/>
        <v>1176054.5899711405</v>
      </c>
      <c r="CP223" s="466">
        <f t="shared" si="124"/>
        <v>-0.15000000000000036</v>
      </c>
      <c r="CQ223" s="469">
        <f t="shared" si="125"/>
        <v>-11750.653397097654</v>
      </c>
      <c r="CR223" s="469">
        <f t="shared" si="145"/>
        <v>-11544.780028859619</v>
      </c>
      <c r="CS223" s="467">
        <f t="shared" si="146"/>
        <v>-205.87336823803525</v>
      </c>
      <c r="CT223" s="468">
        <f t="shared" si="126"/>
        <v>0.10753697870651398</v>
      </c>
    </row>
    <row r="224" spans="1:98"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+INDEX('For AA'!AD:AD,MATCH(A224,'For AA'!A:A,0))</f>
        <v>47311.260857189824</v>
      </c>
      <c r="AN224" s="434">
        <f t="shared" si="127"/>
        <v>673929.0322580646</v>
      </c>
      <c r="AO224" s="435">
        <f t="shared" si="128"/>
        <v>179008.17204301077</v>
      </c>
      <c r="AP224" s="436">
        <f t="shared" si="129"/>
        <v>332443.75268817204</v>
      </c>
      <c r="AQ224" s="437">
        <f t="shared" si="115"/>
        <v>7.11</v>
      </c>
      <c r="AR224" s="438">
        <f t="shared" si="116"/>
        <v>1.89</v>
      </c>
      <c r="AS224" s="438">
        <f t="shared" si="117"/>
        <v>3.51</v>
      </c>
      <c r="AT224" s="443">
        <f t="shared" si="130"/>
        <v>12.51</v>
      </c>
      <c r="AU224" s="437">
        <f t="shared" si="131"/>
        <v>6.61</v>
      </c>
      <c r="AV224" s="438">
        <f t="shared" si="132"/>
        <v>1.76</v>
      </c>
      <c r="AW224" s="438">
        <f t="shared" si="133"/>
        <v>3.26</v>
      </c>
      <c r="AX224" s="444">
        <f t="shared" si="134"/>
        <v>11.63</v>
      </c>
      <c r="AY224" s="441">
        <f t="shared" si="135"/>
        <v>6.61</v>
      </c>
      <c r="AZ224" s="70">
        <f t="shared" si="136"/>
        <v>4</v>
      </c>
      <c r="BA224" s="438">
        <f t="shared" si="113"/>
        <v>0.44</v>
      </c>
      <c r="BB224" s="442">
        <f t="shared" si="114"/>
        <v>0.82</v>
      </c>
      <c r="BC224" s="563">
        <v>0</v>
      </c>
      <c r="BD224" s="563">
        <v>0</v>
      </c>
      <c r="BE224" s="570">
        <v>0</v>
      </c>
      <c r="BF224" s="571">
        <v>0</v>
      </c>
      <c r="BG224" s="572">
        <v>0</v>
      </c>
      <c r="BH224" s="573">
        <v>0</v>
      </c>
      <c r="BI224" s="571">
        <v>11.65</v>
      </c>
      <c r="BJ224" s="572">
        <v>1104057.0805741793</v>
      </c>
      <c r="BK224" s="574">
        <v>3.2958367921161907E-3</v>
      </c>
      <c r="BL224" s="571">
        <v>117818.21</v>
      </c>
      <c r="BM224" s="594">
        <v>1.24</v>
      </c>
      <c r="BN224" s="441">
        <f t="shared" si="137"/>
        <v>6.61</v>
      </c>
      <c r="BO224" s="70">
        <v>4</v>
      </c>
      <c r="BP224" s="438">
        <f t="shared" si="118"/>
        <v>0.44</v>
      </c>
      <c r="BQ224" s="442">
        <f t="shared" si="119"/>
        <v>0.82</v>
      </c>
      <c r="BR224" s="438">
        <f>+INDEX('For AA'!AE:AE,MATCH(A224,'For AA'!A:A,0))</f>
        <v>6.61</v>
      </c>
      <c r="BS224" s="70">
        <v>4</v>
      </c>
      <c r="BT224" s="438">
        <f>+ROUND(INDEX('For AA'!AF:AF,MATCH(A224,'For AA'!A:A,0))/BS224,$BP$2)</f>
        <v>0.44</v>
      </c>
      <c r="BU224" s="442">
        <f>+ROUND(INDEX('For AA'!AG:AG,MATCH(A224,'For AA'!A:A,0))/BS224,$BP$2)</f>
        <v>0.82</v>
      </c>
      <c r="BV224" s="438">
        <f>++INDEX('For AA'!AE:AE,MATCH(A224,'For AA'!A:A,0))</f>
        <v>6.61</v>
      </c>
      <c r="BW224" s="70">
        <v>4</v>
      </c>
      <c r="BX224" s="438">
        <f>++ROUND(INDEX('For AA'!AF:AF,MATCH(A224,'For AA'!A:A,0))/BS224,$BP$2)</f>
        <v>0.44</v>
      </c>
      <c r="BY224" s="442">
        <f>++ROUND(INDEX('For AA'!AG:AG,MATCH(A224,'For AA'!A:A,0))/BS224,$BP$2)</f>
        <v>0.82</v>
      </c>
      <c r="BZ224" s="93">
        <f>++INDEX(FY2018_ALL_Targets!DY:DY,MATCH('Final Comp Values'!C224,FY2018_ALL_Targets!B:B,0))</f>
        <v>0</v>
      </c>
      <c r="CA224" s="93">
        <f>+INDEX(FY2018_ALL_Targets!DV:DV,MATCH('Final Comp Values'!C224,FY2018_ALL_Targets!B:B,0))</f>
        <v>2</v>
      </c>
      <c r="CB224" s="93">
        <f>++INDEX(FY2018_ALL_Targets!DW:DW,MATCH('Final Comp Values'!C224,FY2018_ALL_Targets!B:B,0))</f>
        <v>3</v>
      </c>
      <c r="CC224" s="533">
        <f>++INDEX(FY2018_ALL_Targets!DX:DX,MATCH('Final Comp Values'!$C224,FY2018_ALL_Targets!$B:$B,0))</f>
        <v>0</v>
      </c>
      <c r="CD224" s="437">
        <f t="shared" si="138"/>
        <v>0</v>
      </c>
      <c r="CE224" s="437">
        <f t="shared" si="139"/>
        <v>0.88</v>
      </c>
      <c r="CF224" s="438">
        <f t="shared" si="140"/>
        <v>2.46</v>
      </c>
      <c r="CG224" s="537">
        <f t="shared" si="141"/>
        <v>316527.95271397074</v>
      </c>
      <c r="CH224" s="437">
        <f t="shared" si="142"/>
        <v>8.2899999999999991</v>
      </c>
      <c r="CI224" s="438">
        <f t="shared" si="120"/>
        <v>785633.75089784944</v>
      </c>
      <c r="CJ224" s="540">
        <f t="shared" si="143"/>
        <v>2.3468881089590767E-3</v>
      </c>
      <c r="CK224" s="437">
        <f t="shared" si="121"/>
        <v>85951.02</v>
      </c>
      <c r="CL224" s="543">
        <f t="shared" si="122"/>
        <v>0.91</v>
      </c>
      <c r="CM224" s="466">
        <f t="shared" si="112"/>
        <v>-2.0000000000001017E-2</v>
      </c>
      <c r="CN224" s="465">
        <f t="shared" si="123"/>
        <v>1102404.29</v>
      </c>
      <c r="CO224" s="466">
        <f t="shared" si="144"/>
        <v>871584.77089784946</v>
      </c>
      <c r="CP224" s="466">
        <f t="shared" si="124"/>
        <v>-2.4300000000000015</v>
      </c>
      <c r="CQ224" s="469">
        <f t="shared" si="125"/>
        <v>-230338.98750644896</v>
      </c>
      <c r="CR224" s="469">
        <f t="shared" si="145"/>
        <v>-230819.51910215057</v>
      </c>
      <c r="CS224" s="467">
        <f t="shared" si="146"/>
        <v>480.5315957016137</v>
      </c>
      <c r="CT224" s="468">
        <f t="shared" si="126"/>
        <v>0.28712510971267241</v>
      </c>
    </row>
    <row r="225" spans="1:98"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+INDEX('For AA'!AD:AD,MATCH(A225,'For AA'!A:A,0))</f>
        <v>12694.558936844121</v>
      </c>
      <c r="AN225" s="434">
        <f t="shared" si="127"/>
        <v>600270.96774193551</v>
      </c>
      <c r="AO225" s="435">
        <f t="shared" si="128"/>
        <v>159442.95698924732</v>
      </c>
      <c r="AP225" s="436">
        <f t="shared" si="129"/>
        <v>296108.34408602153</v>
      </c>
      <c r="AQ225" s="437">
        <f t="shared" si="115"/>
        <v>23.47</v>
      </c>
      <c r="AR225" s="438">
        <f t="shared" si="116"/>
        <v>6.23</v>
      </c>
      <c r="AS225" s="438">
        <f t="shared" si="117"/>
        <v>11.58</v>
      </c>
      <c r="AT225" s="443">
        <f t="shared" si="130"/>
        <v>41.28</v>
      </c>
      <c r="AU225" s="437">
        <f t="shared" si="131"/>
        <v>21.82</v>
      </c>
      <c r="AV225" s="438">
        <f t="shared" si="132"/>
        <v>5.8</v>
      </c>
      <c r="AW225" s="438">
        <f t="shared" si="133"/>
        <v>10.77</v>
      </c>
      <c r="AX225" s="444">
        <f t="shared" si="134"/>
        <v>38.39</v>
      </c>
      <c r="AY225" s="441">
        <f t="shared" si="135"/>
        <v>21.82</v>
      </c>
      <c r="AZ225" s="70">
        <f t="shared" si="136"/>
        <v>4</v>
      </c>
      <c r="BA225" s="438">
        <f t="shared" si="113"/>
        <v>1.45</v>
      </c>
      <c r="BB225" s="442">
        <f t="shared" si="114"/>
        <v>2.69</v>
      </c>
      <c r="BC225" s="563">
        <v>0</v>
      </c>
      <c r="BD225" s="563">
        <v>0</v>
      </c>
      <c r="BE225" s="570">
        <v>0</v>
      </c>
      <c r="BF225" s="571">
        <v>0</v>
      </c>
      <c r="BG225" s="572">
        <v>0</v>
      </c>
      <c r="BH225" s="573">
        <v>0</v>
      </c>
      <c r="BI225" s="571">
        <v>38.379999999999995</v>
      </c>
      <c r="BJ225" s="572">
        <v>981754.53976736218</v>
      </c>
      <c r="BK225" s="574">
        <v>2.9307386274898036E-3</v>
      </c>
      <c r="BL225" s="571">
        <v>104766.84</v>
      </c>
      <c r="BM225" s="594">
        <v>4.0999999999999996</v>
      </c>
      <c r="BN225" s="441">
        <f t="shared" si="137"/>
        <v>21.82</v>
      </c>
      <c r="BO225" s="70">
        <v>4</v>
      </c>
      <c r="BP225" s="438">
        <f t="shared" si="118"/>
        <v>1.45</v>
      </c>
      <c r="BQ225" s="442">
        <f t="shared" si="119"/>
        <v>2.69</v>
      </c>
      <c r="BR225" s="438">
        <f>+INDEX('For AA'!AE:AE,MATCH(A225,'For AA'!A:A,0))</f>
        <v>21.94</v>
      </c>
      <c r="BS225" s="70">
        <v>4</v>
      </c>
      <c r="BT225" s="438">
        <f>+ROUND(INDEX('For AA'!AF:AF,MATCH(A225,'For AA'!A:A,0))/BS225,$BP$2)</f>
        <v>1.46</v>
      </c>
      <c r="BU225" s="442">
        <f>+ROUND(INDEX('For AA'!AG:AG,MATCH(A225,'For AA'!A:A,0))/BS225,$BP$2)</f>
        <v>2.71</v>
      </c>
      <c r="BV225" s="438">
        <f>++INDEX('For AA'!AE:AE,MATCH(A225,'For AA'!A:A,0))</f>
        <v>21.94</v>
      </c>
      <c r="BW225" s="70">
        <v>4</v>
      </c>
      <c r="BX225" s="438">
        <f>++ROUND(INDEX('For AA'!AF:AF,MATCH(A225,'For AA'!A:A,0))/BS225,$BP$2)</f>
        <v>1.46</v>
      </c>
      <c r="BY225" s="442">
        <f>++ROUND(INDEX('For AA'!AG:AG,MATCH(A225,'For AA'!A:A,0))/BS225,$BP$2)</f>
        <v>2.71</v>
      </c>
      <c r="BZ225" s="93">
        <f>++INDEX(FY2018_ALL_Targets!DY:DY,MATCH('Final Comp Values'!C225,FY2018_ALL_Targets!B:B,0))</f>
        <v>0</v>
      </c>
      <c r="CA225" s="93">
        <f>+INDEX(FY2018_ALL_Targets!DV:DV,MATCH('Final Comp Values'!C225,FY2018_ALL_Targets!B:B,0))</f>
        <v>1</v>
      </c>
      <c r="CB225" s="93">
        <f>++INDEX(FY2018_ALL_Targets!DW:DW,MATCH('Final Comp Values'!C225,FY2018_ALL_Targets!B:B,0))</f>
        <v>1</v>
      </c>
      <c r="CC225" s="533">
        <f>++INDEX(FY2018_ALL_Targets!DX:DX,MATCH('Final Comp Values'!$C225,FY2018_ALL_Targets!$B:$B,0))</f>
        <v>0</v>
      </c>
      <c r="CD225" s="437">
        <f t="shared" si="138"/>
        <v>0</v>
      </c>
      <c r="CE225" s="437">
        <f t="shared" si="139"/>
        <v>1.45</v>
      </c>
      <c r="CF225" s="438">
        <f t="shared" si="140"/>
        <v>2.69</v>
      </c>
      <c r="CG225" s="537">
        <f t="shared" si="141"/>
        <v>105900.56786443146</v>
      </c>
      <c r="CH225" s="437">
        <f t="shared" si="142"/>
        <v>34.25</v>
      </c>
      <c r="CI225" s="438">
        <f t="shared" si="120"/>
        <v>876109.77037603327</v>
      </c>
      <c r="CJ225" s="540">
        <f t="shared" si="143"/>
        <v>2.6171630227043597E-3</v>
      </c>
      <c r="CK225" s="437">
        <f t="shared" si="121"/>
        <v>95849.4</v>
      </c>
      <c r="CL225" s="543">
        <f t="shared" si="122"/>
        <v>3.75</v>
      </c>
      <c r="CM225" s="466">
        <f t="shared" si="112"/>
        <v>1.0000000000002007E-2</v>
      </c>
      <c r="CN225" s="465">
        <f t="shared" si="123"/>
        <v>981914.71</v>
      </c>
      <c r="CO225" s="466">
        <f t="shared" si="144"/>
        <v>971959.17037603329</v>
      </c>
      <c r="CP225" s="466">
        <f t="shared" si="124"/>
        <v>-0.39000000000000057</v>
      </c>
      <c r="CQ225" s="469">
        <f t="shared" si="125"/>
        <v>-9975.1689736910794</v>
      </c>
      <c r="CR225" s="469">
        <f t="shared" si="145"/>
        <v>-9955.5396239666734</v>
      </c>
      <c r="CS225" s="467">
        <f t="shared" si="146"/>
        <v>-19.629349724405984</v>
      </c>
      <c r="CT225" s="468">
        <f t="shared" si="126"/>
        <v>0.10785108603213762</v>
      </c>
    </row>
    <row r="226" spans="1:98"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+INDEX('For AA'!AD:AD,MATCH(A226,'For AA'!A:A,0))</f>
        <v>47311.260857189824</v>
      </c>
      <c r="AN226" s="434">
        <f t="shared" si="127"/>
        <v>545752.68817204307</v>
      </c>
      <c r="AO226" s="435">
        <f t="shared" si="128"/>
        <v>144962.05376344087</v>
      </c>
      <c r="AP226" s="436">
        <f t="shared" si="129"/>
        <v>269215.24731182796</v>
      </c>
      <c r="AQ226" s="437">
        <f t="shared" si="115"/>
        <v>5.76</v>
      </c>
      <c r="AR226" s="438">
        <f t="shared" si="116"/>
        <v>1.53</v>
      </c>
      <c r="AS226" s="438">
        <f t="shared" si="117"/>
        <v>2.84</v>
      </c>
      <c r="AT226" s="443">
        <f t="shared" si="130"/>
        <v>10.129999999999999</v>
      </c>
      <c r="AU226" s="437">
        <f t="shared" si="131"/>
        <v>5.36</v>
      </c>
      <c r="AV226" s="438">
        <f t="shared" si="132"/>
        <v>1.42</v>
      </c>
      <c r="AW226" s="438">
        <f t="shared" si="133"/>
        <v>2.64</v>
      </c>
      <c r="AX226" s="444">
        <f t="shared" si="134"/>
        <v>9.42</v>
      </c>
      <c r="AY226" s="441">
        <f t="shared" si="135"/>
        <v>5.36</v>
      </c>
      <c r="AZ226" s="70">
        <f t="shared" si="136"/>
        <v>4</v>
      </c>
      <c r="BA226" s="438">
        <f t="shared" si="113"/>
        <v>0.36</v>
      </c>
      <c r="BB226" s="442">
        <f t="shared" si="114"/>
        <v>0.66</v>
      </c>
      <c r="BC226" s="563">
        <v>0</v>
      </c>
      <c r="BD226" s="563">
        <v>0</v>
      </c>
      <c r="BE226" s="570">
        <v>0</v>
      </c>
      <c r="BF226" s="571">
        <v>0</v>
      </c>
      <c r="BG226" s="572">
        <v>0</v>
      </c>
      <c r="BH226" s="573">
        <v>0</v>
      </c>
      <c r="BI226" s="571">
        <v>9.4400000000000013</v>
      </c>
      <c r="BJ226" s="572">
        <v>894617.92623349826</v>
      </c>
      <c r="BK226" s="574">
        <v>2.6706179671739782E-3</v>
      </c>
      <c r="BL226" s="571">
        <v>95468.15</v>
      </c>
      <c r="BM226" s="594">
        <v>1.01</v>
      </c>
      <c r="BN226" s="441">
        <f t="shared" si="137"/>
        <v>5.36</v>
      </c>
      <c r="BO226" s="70">
        <v>4</v>
      </c>
      <c r="BP226" s="438">
        <f t="shared" si="118"/>
        <v>0.36</v>
      </c>
      <c r="BQ226" s="442">
        <f t="shared" si="119"/>
        <v>0.66</v>
      </c>
      <c r="BR226" s="438">
        <f>+INDEX('For AA'!AE:AE,MATCH(A226,'For AA'!A:A,0))</f>
        <v>5.35</v>
      </c>
      <c r="BS226" s="70">
        <v>4</v>
      </c>
      <c r="BT226" s="438">
        <f>+ROUND(INDEX('For AA'!AF:AF,MATCH(A226,'For AA'!A:A,0))/BS226,$BP$2)</f>
        <v>0.36</v>
      </c>
      <c r="BU226" s="442">
        <f>+ROUND(INDEX('For AA'!AG:AG,MATCH(A226,'For AA'!A:A,0))/BS226,$BP$2)</f>
        <v>0.66</v>
      </c>
      <c r="BV226" s="438">
        <f>++INDEX('For AA'!AE:AE,MATCH(A226,'For AA'!A:A,0))</f>
        <v>5.35</v>
      </c>
      <c r="BW226" s="70">
        <v>4</v>
      </c>
      <c r="BX226" s="438">
        <f>++ROUND(INDEX('For AA'!AF:AF,MATCH(A226,'For AA'!A:A,0))/BS226,$BP$2)</f>
        <v>0.36</v>
      </c>
      <c r="BY226" s="442">
        <f>++ROUND(INDEX('For AA'!AG:AG,MATCH(A226,'For AA'!A:A,0))/BS226,$BP$2)</f>
        <v>0.66</v>
      </c>
      <c r="BZ226" s="93">
        <f>++INDEX(FY2018_ALL_Targets!DY:DY,MATCH('Final Comp Values'!C226,FY2018_ALL_Targets!B:B,0))</f>
        <v>0</v>
      </c>
      <c r="CA226" s="93">
        <f>+INDEX(FY2018_ALL_Targets!DV:DV,MATCH('Final Comp Values'!C226,FY2018_ALL_Targets!B:B,0))</f>
        <v>0</v>
      </c>
      <c r="CB226" s="93">
        <f>++INDEX(FY2018_ALL_Targets!DW:DW,MATCH('Final Comp Values'!C226,FY2018_ALL_Targets!B:B,0))</f>
        <v>0</v>
      </c>
      <c r="CC226" s="533">
        <f>++INDEX(FY2018_ALL_Targets!DX:DX,MATCH('Final Comp Values'!$C226,FY2018_ALL_Targets!$B:$B,0))</f>
        <v>0</v>
      </c>
      <c r="CD226" s="437">
        <f t="shared" si="138"/>
        <v>0</v>
      </c>
      <c r="CE226" s="437">
        <f t="shared" si="139"/>
        <v>0</v>
      </c>
      <c r="CF226" s="438">
        <f t="shared" si="140"/>
        <v>0</v>
      </c>
      <c r="CG226" s="537">
        <f t="shared" si="141"/>
        <v>0</v>
      </c>
      <c r="CH226" s="437">
        <f t="shared" si="142"/>
        <v>9.42</v>
      </c>
      <c r="CI226" s="438">
        <f t="shared" si="120"/>
        <v>892722.54927113897</v>
      </c>
      <c r="CJ226" s="540">
        <f t="shared" si="143"/>
        <v>2.6667896244142947E-3</v>
      </c>
      <c r="CK226" s="437">
        <f t="shared" si="121"/>
        <v>97666.9</v>
      </c>
      <c r="CL226" s="543">
        <f t="shared" si="122"/>
        <v>1.03</v>
      </c>
      <c r="CM226" s="466">
        <f t="shared" si="112"/>
        <v>-2.0000000000000351E-2</v>
      </c>
      <c r="CN226" s="465">
        <f t="shared" si="123"/>
        <v>892734.8899999999</v>
      </c>
      <c r="CO226" s="466">
        <f t="shared" si="144"/>
        <v>990389.44927113899</v>
      </c>
      <c r="CP226" s="466">
        <f t="shared" si="124"/>
        <v>1.0299999999999994</v>
      </c>
      <c r="CQ226" s="469">
        <f t="shared" si="125"/>
        <v>97613.262919320521</v>
      </c>
      <c r="CR226" s="469">
        <f t="shared" si="145"/>
        <v>97654.559271139093</v>
      </c>
      <c r="CS226" s="467">
        <f t="shared" si="146"/>
        <v>-41.296351818571566</v>
      </c>
      <c r="CT226" s="468">
        <f t="shared" si="126"/>
        <v>0</v>
      </c>
    </row>
    <row r="227" spans="1:98"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+INDEX('For AA'!AD:AD,MATCH(A227,'For AA'!A:A,0))</f>
        <v>47311.260857189824</v>
      </c>
      <c r="AN227" s="434">
        <f t="shared" si="127"/>
        <v>571858.06451612909</v>
      </c>
      <c r="AO227" s="435">
        <f t="shared" si="128"/>
        <v>151896.47311827959</v>
      </c>
      <c r="AP227" s="436">
        <f t="shared" si="129"/>
        <v>282093.45161290321</v>
      </c>
      <c r="AQ227" s="437">
        <f t="shared" si="115"/>
        <v>6.03</v>
      </c>
      <c r="AR227" s="438">
        <f t="shared" si="116"/>
        <v>1.6</v>
      </c>
      <c r="AS227" s="438">
        <f t="shared" si="117"/>
        <v>2.98</v>
      </c>
      <c r="AT227" s="443">
        <f t="shared" si="130"/>
        <v>10.610000000000001</v>
      </c>
      <c r="AU227" s="437">
        <f t="shared" si="131"/>
        <v>5.61</v>
      </c>
      <c r="AV227" s="438">
        <f t="shared" si="132"/>
        <v>1.49</v>
      </c>
      <c r="AW227" s="438">
        <f t="shared" si="133"/>
        <v>2.77</v>
      </c>
      <c r="AX227" s="444">
        <f t="shared" si="134"/>
        <v>9.870000000000001</v>
      </c>
      <c r="AY227" s="441">
        <f t="shared" si="135"/>
        <v>5.61</v>
      </c>
      <c r="AZ227" s="70">
        <f t="shared" si="136"/>
        <v>4</v>
      </c>
      <c r="BA227" s="438">
        <f t="shared" si="113"/>
        <v>0.37</v>
      </c>
      <c r="BB227" s="442">
        <f t="shared" si="114"/>
        <v>0.69</v>
      </c>
      <c r="BC227" s="563">
        <v>0</v>
      </c>
      <c r="BD227" s="563">
        <v>0</v>
      </c>
      <c r="BE227" s="570">
        <v>0</v>
      </c>
      <c r="BF227" s="571">
        <v>0</v>
      </c>
      <c r="BG227" s="572">
        <v>0</v>
      </c>
      <c r="BH227" s="573">
        <v>0</v>
      </c>
      <c r="BI227" s="571">
        <v>9.8500000000000014</v>
      </c>
      <c r="BJ227" s="572">
        <v>933473.15396185988</v>
      </c>
      <c r="BK227" s="574">
        <v>2.7866087899008139E-3</v>
      </c>
      <c r="BL227" s="571">
        <v>99614.54</v>
      </c>
      <c r="BM227" s="594">
        <v>1.05</v>
      </c>
      <c r="BN227" s="441">
        <f t="shared" si="137"/>
        <v>5.61</v>
      </c>
      <c r="BO227" s="70">
        <v>4</v>
      </c>
      <c r="BP227" s="438">
        <f t="shared" si="118"/>
        <v>0.37</v>
      </c>
      <c r="BQ227" s="442">
        <f t="shared" si="119"/>
        <v>0.69</v>
      </c>
      <c r="BR227" s="438">
        <f>+INDEX('For AA'!AE:AE,MATCH(A227,'For AA'!A:A,0))</f>
        <v>5.61</v>
      </c>
      <c r="BS227" s="70">
        <v>4</v>
      </c>
      <c r="BT227" s="438">
        <f>+ROUND(INDEX('For AA'!AF:AF,MATCH(A227,'For AA'!A:A,0))/BS227,$BP$2)</f>
        <v>0.37</v>
      </c>
      <c r="BU227" s="442">
        <f>+ROUND(INDEX('For AA'!AG:AG,MATCH(A227,'For AA'!A:A,0))/BS227,$BP$2)</f>
        <v>0.69</v>
      </c>
      <c r="BV227" s="438">
        <f>++INDEX('For AA'!AE:AE,MATCH(A227,'For AA'!A:A,0))</f>
        <v>5.61</v>
      </c>
      <c r="BW227" s="70">
        <v>4</v>
      </c>
      <c r="BX227" s="438">
        <f>++ROUND(INDEX('For AA'!AF:AF,MATCH(A227,'For AA'!A:A,0))/BS227,$BP$2)</f>
        <v>0.37</v>
      </c>
      <c r="BY227" s="442">
        <f>++ROUND(INDEX('For AA'!AG:AG,MATCH(A227,'For AA'!A:A,0))/BS227,$BP$2)</f>
        <v>0.69</v>
      </c>
      <c r="BZ227" s="93">
        <f>++INDEX(FY2018_ALL_Targets!DY:DY,MATCH('Final Comp Values'!C227,FY2018_ALL_Targets!B:B,0))</f>
        <v>0</v>
      </c>
      <c r="CA227" s="93">
        <f>+INDEX(FY2018_ALL_Targets!DV:DV,MATCH('Final Comp Values'!C227,FY2018_ALL_Targets!B:B,0))</f>
        <v>0</v>
      </c>
      <c r="CB227" s="93">
        <f>++INDEX(FY2018_ALL_Targets!DW:DW,MATCH('Final Comp Values'!C227,FY2018_ALL_Targets!B:B,0))</f>
        <v>0</v>
      </c>
      <c r="CC227" s="533">
        <f>++INDEX(FY2018_ALL_Targets!DX:DX,MATCH('Final Comp Values'!$C227,FY2018_ALL_Targets!$B:$B,0))</f>
        <v>0</v>
      </c>
      <c r="CD227" s="437">
        <f t="shared" si="138"/>
        <v>0</v>
      </c>
      <c r="CE227" s="437">
        <f t="shared" si="139"/>
        <v>0</v>
      </c>
      <c r="CF227" s="438">
        <f t="shared" si="140"/>
        <v>0</v>
      </c>
      <c r="CG227" s="537">
        <f t="shared" si="141"/>
        <v>0</v>
      </c>
      <c r="CH227" s="437">
        <f t="shared" si="142"/>
        <v>9.870000000000001</v>
      </c>
      <c r="CI227" s="438">
        <f t="shared" si="120"/>
        <v>935368.53092421894</v>
      </c>
      <c r="CJ227" s="540">
        <f t="shared" si="143"/>
        <v>2.7941840332238949E-3</v>
      </c>
      <c r="CK227" s="437">
        <f t="shared" si="121"/>
        <v>102332.51</v>
      </c>
      <c r="CL227" s="543">
        <f t="shared" si="122"/>
        <v>1.08</v>
      </c>
      <c r="CM227" s="466">
        <f t="shared" si="112"/>
        <v>2.0000000000000573E-2</v>
      </c>
      <c r="CN227" s="465">
        <f t="shared" si="123"/>
        <v>935438.62999999989</v>
      </c>
      <c r="CO227" s="466">
        <f t="shared" si="144"/>
        <v>1037701.0409242189</v>
      </c>
      <c r="CP227" s="466">
        <f t="shared" si="124"/>
        <v>1.08</v>
      </c>
      <c r="CQ227" s="469">
        <f t="shared" si="125"/>
        <v>102358.02638297871</v>
      </c>
      <c r="CR227" s="469">
        <f t="shared" si="145"/>
        <v>102262.41092421906</v>
      </c>
      <c r="CS227" s="467">
        <f t="shared" si="146"/>
        <v>95.615458759653848</v>
      </c>
      <c r="CT227" s="468">
        <f t="shared" si="126"/>
        <v>0</v>
      </c>
    </row>
    <row r="228" spans="1:98"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+INDEX('For AA'!AD:AD,MATCH(A228,'For AA'!A:A,0))</f>
        <v>47311.260857189824</v>
      </c>
      <c r="AN228" s="434">
        <f t="shared" si="127"/>
        <v>561830.10752688174</v>
      </c>
      <c r="AO228" s="435">
        <f t="shared" si="128"/>
        <v>149232.60215053766</v>
      </c>
      <c r="AP228" s="436">
        <f t="shared" si="129"/>
        <v>277146.25806451612</v>
      </c>
      <c r="AQ228" s="437">
        <f t="shared" si="115"/>
        <v>5.93</v>
      </c>
      <c r="AR228" s="438">
        <f t="shared" si="116"/>
        <v>1.57</v>
      </c>
      <c r="AS228" s="438">
        <f t="shared" si="117"/>
        <v>2.92</v>
      </c>
      <c r="AT228" s="443">
        <f t="shared" si="130"/>
        <v>10.42</v>
      </c>
      <c r="AU228" s="437">
        <f t="shared" si="131"/>
        <v>5.51</v>
      </c>
      <c r="AV228" s="438">
        <f t="shared" si="132"/>
        <v>1.46</v>
      </c>
      <c r="AW228" s="438">
        <f t="shared" si="133"/>
        <v>2.72</v>
      </c>
      <c r="AX228" s="444">
        <f t="shared" si="134"/>
        <v>9.69</v>
      </c>
      <c r="AY228" s="441">
        <f t="shared" si="135"/>
        <v>5.51</v>
      </c>
      <c r="AZ228" s="70">
        <f t="shared" si="136"/>
        <v>4</v>
      </c>
      <c r="BA228" s="438">
        <f t="shared" si="113"/>
        <v>0.37</v>
      </c>
      <c r="BB228" s="442">
        <f t="shared" si="114"/>
        <v>0.68</v>
      </c>
      <c r="BC228" s="563">
        <v>0</v>
      </c>
      <c r="BD228" s="563">
        <v>0</v>
      </c>
      <c r="BE228" s="570">
        <v>0</v>
      </c>
      <c r="BF228" s="571">
        <v>0</v>
      </c>
      <c r="BG228" s="572">
        <v>0</v>
      </c>
      <c r="BH228" s="573">
        <v>0</v>
      </c>
      <c r="BI228" s="571">
        <v>9.7100000000000009</v>
      </c>
      <c r="BJ228" s="572">
        <v>920205.51522534608</v>
      </c>
      <c r="BK228" s="574">
        <v>2.7470021675062841E-3</v>
      </c>
      <c r="BL228" s="571">
        <v>98198.7</v>
      </c>
      <c r="BM228" s="594">
        <v>1.04</v>
      </c>
      <c r="BN228" s="441">
        <f t="shared" si="137"/>
        <v>5.51</v>
      </c>
      <c r="BO228" s="70">
        <v>4</v>
      </c>
      <c r="BP228" s="438">
        <f t="shared" si="118"/>
        <v>0.37</v>
      </c>
      <c r="BQ228" s="442">
        <f t="shared" si="119"/>
        <v>0.68</v>
      </c>
      <c r="BR228" s="438">
        <f>+INDEX('For AA'!AE:AE,MATCH(A228,'For AA'!A:A,0))</f>
        <v>5.51</v>
      </c>
      <c r="BS228" s="70">
        <v>4</v>
      </c>
      <c r="BT228" s="438">
        <f>+ROUND(INDEX('For AA'!AF:AF,MATCH(A228,'For AA'!A:A,0))/BS228,$BP$2)</f>
        <v>0.37</v>
      </c>
      <c r="BU228" s="442">
        <f>+ROUND(INDEX('For AA'!AG:AG,MATCH(A228,'For AA'!A:A,0))/BS228,$BP$2)</f>
        <v>0.68</v>
      </c>
      <c r="BV228" s="438">
        <f>++INDEX('For AA'!AE:AE,MATCH(A228,'For AA'!A:A,0))</f>
        <v>5.51</v>
      </c>
      <c r="BW228" s="70">
        <v>4</v>
      </c>
      <c r="BX228" s="438">
        <f>++ROUND(INDEX('For AA'!AF:AF,MATCH(A228,'For AA'!A:A,0))/BS228,$BP$2)</f>
        <v>0.37</v>
      </c>
      <c r="BY228" s="442">
        <f>++ROUND(INDEX('For AA'!AG:AG,MATCH(A228,'For AA'!A:A,0))/BS228,$BP$2)</f>
        <v>0.68</v>
      </c>
      <c r="BZ228" s="93">
        <f>++INDEX(FY2018_ALL_Targets!DY:DY,MATCH('Final Comp Values'!C228,FY2018_ALL_Targets!B:B,0))</f>
        <v>0</v>
      </c>
      <c r="CA228" s="93">
        <f>+INDEX(FY2018_ALL_Targets!DV:DV,MATCH('Final Comp Values'!C228,FY2018_ALL_Targets!B:B,0))</f>
        <v>0</v>
      </c>
      <c r="CB228" s="93">
        <f>++INDEX(FY2018_ALL_Targets!DW:DW,MATCH('Final Comp Values'!C228,FY2018_ALL_Targets!B:B,0))</f>
        <v>0</v>
      </c>
      <c r="CC228" s="533">
        <f>++INDEX(FY2018_ALL_Targets!DX:DX,MATCH('Final Comp Values'!$C228,FY2018_ALL_Targets!$B:$B,0))</f>
        <v>0</v>
      </c>
      <c r="CD228" s="437">
        <f t="shared" si="138"/>
        <v>0</v>
      </c>
      <c r="CE228" s="437">
        <f t="shared" si="139"/>
        <v>0</v>
      </c>
      <c r="CF228" s="438">
        <f t="shared" si="140"/>
        <v>0</v>
      </c>
      <c r="CG228" s="537">
        <f t="shared" si="141"/>
        <v>0</v>
      </c>
      <c r="CH228" s="437">
        <f t="shared" si="142"/>
        <v>9.69</v>
      </c>
      <c r="CI228" s="438">
        <f t="shared" si="120"/>
        <v>918310.1382629869</v>
      </c>
      <c r="CJ228" s="540">
        <f t="shared" si="143"/>
        <v>2.7432262697000545E-3</v>
      </c>
      <c r="CK228" s="437">
        <f t="shared" si="121"/>
        <v>100466.27</v>
      </c>
      <c r="CL228" s="543">
        <f t="shared" si="122"/>
        <v>1.06</v>
      </c>
      <c r="CM228" s="466">
        <f t="shared" si="112"/>
        <v>-2.0000000000001128E-2</v>
      </c>
      <c r="CN228" s="465">
        <f t="shared" si="123"/>
        <v>919034.34000000008</v>
      </c>
      <c r="CO228" s="466">
        <f t="shared" si="144"/>
        <v>1018776.4082629869</v>
      </c>
      <c r="CP228" s="466">
        <f t="shared" si="124"/>
        <v>1.0600000000000005</v>
      </c>
      <c r="CQ228" s="469">
        <f t="shared" si="125"/>
        <v>100534.20024767808</v>
      </c>
      <c r="CR228" s="469">
        <f t="shared" si="145"/>
        <v>99742.068262986839</v>
      </c>
      <c r="CS228" s="467">
        <f t="shared" si="146"/>
        <v>792.13198469123745</v>
      </c>
      <c r="CT228" s="468">
        <f t="shared" si="126"/>
        <v>0</v>
      </c>
    </row>
    <row r="229" spans="1:98"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+INDEX('For AA'!AD:AD,MATCH(A229,'For AA'!A:A,0))</f>
        <v>47311.260857189824</v>
      </c>
      <c r="AN229" s="434">
        <f t="shared" si="127"/>
        <v>483432.25806451618</v>
      </c>
      <c r="AO229" s="435">
        <f t="shared" si="128"/>
        <v>128408.47311827958</v>
      </c>
      <c r="AP229" s="436">
        <f t="shared" si="129"/>
        <v>238472.88172043013</v>
      </c>
      <c r="AQ229" s="437">
        <f t="shared" si="115"/>
        <v>5.0999999999999996</v>
      </c>
      <c r="AR229" s="438">
        <f t="shared" si="116"/>
        <v>1.35</v>
      </c>
      <c r="AS229" s="438">
        <f t="shared" si="117"/>
        <v>2.52</v>
      </c>
      <c r="AT229" s="443">
        <f t="shared" si="130"/>
        <v>8.9699999999999989</v>
      </c>
      <c r="AU229" s="437">
        <f t="shared" si="131"/>
        <v>4.74</v>
      </c>
      <c r="AV229" s="438">
        <f t="shared" si="132"/>
        <v>1.26</v>
      </c>
      <c r="AW229" s="438">
        <f t="shared" si="133"/>
        <v>2.34</v>
      </c>
      <c r="AX229" s="444">
        <f t="shared" si="134"/>
        <v>8.34</v>
      </c>
      <c r="AY229" s="441">
        <f t="shared" si="135"/>
        <v>4.74</v>
      </c>
      <c r="AZ229" s="70">
        <f t="shared" si="136"/>
        <v>4</v>
      </c>
      <c r="BA229" s="438">
        <f t="shared" si="113"/>
        <v>0.32</v>
      </c>
      <c r="BB229" s="442">
        <f t="shared" si="114"/>
        <v>0.59</v>
      </c>
      <c r="BC229" s="563">
        <v>1</v>
      </c>
      <c r="BD229" s="563">
        <v>1</v>
      </c>
      <c r="BE229" s="570">
        <v>0</v>
      </c>
      <c r="BF229" s="571">
        <v>0.32</v>
      </c>
      <c r="BG229" s="572">
        <v>0.59</v>
      </c>
      <c r="BH229" s="573">
        <v>86239.651787339317</v>
      </c>
      <c r="BI229" s="571">
        <v>7.4700000000000006</v>
      </c>
      <c r="BJ229" s="572">
        <v>707923.29544112622</v>
      </c>
      <c r="BK229" s="574">
        <v>2.1132962091938152E-3</v>
      </c>
      <c r="BL229" s="571">
        <v>75545.240000000005</v>
      </c>
      <c r="BM229" s="594">
        <v>0.8</v>
      </c>
      <c r="BN229" s="441">
        <f t="shared" si="137"/>
        <v>4.74</v>
      </c>
      <c r="BO229" s="70">
        <v>4</v>
      </c>
      <c r="BP229" s="438">
        <f t="shared" si="118"/>
        <v>0.32</v>
      </c>
      <c r="BQ229" s="442">
        <f t="shared" si="119"/>
        <v>0.59</v>
      </c>
      <c r="BR229" s="438">
        <f>+INDEX('For AA'!AE:AE,MATCH(A229,'For AA'!A:A,0))</f>
        <v>4.74</v>
      </c>
      <c r="BS229" s="70">
        <v>4</v>
      </c>
      <c r="BT229" s="438">
        <f>+ROUND(INDEX('For AA'!AF:AF,MATCH(A229,'For AA'!A:A,0))/BS229,$BP$2)</f>
        <v>0.32</v>
      </c>
      <c r="BU229" s="442">
        <f>+ROUND(INDEX('For AA'!AG:AG,MATCH(A229,'For AA'!A:A,0))/BS229,$BP$2)</f>
        <v>0.59</v>
      </c>
      <c r="BV229" s="438">
        <f>++INDEX('For AA'!AE:AE,MATCH(A229,'For AA'!A:A,0))</f>
        <v>4.74</v>
      </c>
      <c r="BW229" s="70">
        <v>4</v>
      </c>
      <c r="BX229" s="438">
        <f>++ROUND(INDEX('For AA'!AF:AF,MATCH(A229,'For AA'!A:A,0))/BS229,$BP$2)</f>
        <v>0.32</v>
      </c>
      <c r="BY229" s="442">
        <f>++ROUND(INDEX('For AA'!AG:AG,MATCH(A229,'For AA'!A:A,0))/BS229,$BP$2)</f>
        <v>0.59</v>
      </c>
      <c r="BZ229" s="93">
        <f>++INDEX(FY2018_ALL_Targets!DY:DY,MATCH('Final Comp Values'!C229,FY2018_ALL_Targets!B:B,0))</f>
        <v>0</v>
      </c>
      <c r="CA229" s="93">
        <f>+INDEX(FY2018_ALL_Targets!DV:DV,MATCH('Final Comp Values'!C229,FY2018_ALL_Targets!B:B,0))</f>
        <v>1</v>
      </c>
      <c r="CB229" s="93">
        <f>++INDEX(FY2018_ALL_Targets!DW:DW,MATCH('Final Comp Values'!C229,FY2018_ALL_Targets!B:B,0))</f>
        <v>1</v>
      </c>
      <c r="CC229" s="533">
        <f>++INDEX(FY2018_ALL_Targets!DX:DX,MATCH('Final Comp Values'!$C229,FY2018_ALL_Targets!$B:$B,0))</f>
        <v>0</v>
      </c>
      <c r="CD229" s="437">
        <f t="shared" si="138"/>
        <v>0</v>
      </c>
      <c r="CE229" s="437">
        <f t="shared" si="139"/>
        <v>0.32</v>
      </c>
      <c r="CF229" s="438">
        <f t="shared" si="140"/>
        <v>0.59</v>
      </c>
      <c r="CG229" s="537">
        <f t="shared" si="141"/>
        <v>86239.651787339317</v>
      </c>
      <c r="CH229" s="437">
        <f t="shared" si="142"/>
        <v>7.43</v>
      </c>
      <c r="CI229" s="438">
        <f t="shared" si="120"/>
        <v>704132.54151640786</v>
      </c>
      <c r="CJ229" s="540">
        <f t="shared" si="143"/>
        <v>2.1034232387896188E-3</v>
      </c>
      <c r="CK229" s="437">
        <f t="shared" si="121"/>
        <v>77034.5</v>
      </c>
      <c r="CL229" s="543">
        <f t="shared" si="122"/>
        <v>0.81</v>
      </c>
      <c r="CM229" s="466">
        <f t="shared" si="112"/>
        <v>-3.9999999999999702E-2</v>
      </c>
      <c r="CN229" s="465">
        <f t="shared" si="123"/>
        <v>790791.66</v>
      </c>
      <c r="CO229" s="466">
        <f t="shared" si="144"/>
        <v>781167.04151640786</v>
      </c>
      <c r="CP229" s="466">
        <f t="shared" si="124"/>
        <v>-9.9999999999999645E-2</v>
      </c>
      <c r="CQ229" s="469">
        <f t="shared" si="125"/>
        <v>-9481.9143884891764</v>
      </c>
      <c r="CR229" s="469">
        <f t="shared" si="145"/>
        <v>-9624.618483592174</v>
      </c>
      <c r="CS229" s="467">
        <f t="shared" si="146"/>
        <v>142.7040951029976</v>
      </c>
      <c r="CT229" s="468">
        <f t="shared" si="126"/>
        <v>0.10905483220111263</v>
      </c>
    </row>
    <row r="230" spans="1:98"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+INDEX('For AA'!AD:AD,MATCH(A230,'For AA'!A:A,0))</f>
        <v>47311.260857189824</v>
      </c>
      <c r="AN230" s="434">
        <f t="shared" si="127"/>
        <v>261146.2365591398</v>
      </c>
      <c r="AO230" s="435">
        <f t="shared" si="128"/>
        <v>69365.064516129045</v>
      </c>
      <c r="AP230" s="436">
        <f t="shared" si="129"/>
        <v>128820.82795698925</v>
      </c>
      <c r="AQ230" s="437">
        <f t="shared" si="115"/>
        <v>2.76</v>
      </c>
      <c r="AR230" s="438">
        <f t="shared" si="116"/>
        <v>0.73</v>
      </c>
      <c r="AS230" s="438">
        <f t="shared" si="117"/>
        <v>1.36</v>
      </c>
      <c r="AT230" s="443">
        <f t="shared" si="130"/>
        <v>4.8499999999999996</v>
      </c>
      <c r="AU230" s="437">
        <f t="shared" si="131"/>
        <v>2.56</v>
      </c>
      <c r="AV230" s="438">
        <f t="shared" si="132"/>
        <v>0.68</v>
      </c>
      <c r="AW230" s="438">
        <f t="shared" si="133"/>
        <v>1.26</v>
      </c>
      <c r="AX230" s="444">
        <f t="shared" si="134"/>
        <v>4.5</v>
      </c>
      <c r="AY230" s="441">
        <f t="shared" si="135"/>
        <v>2.56</v>
      </c>
      <c r="AZ230" s="70">
        <f t="shared" si="136"/>
        <v>4</v>
      </c>
      <c r="BA230" s="438">
        <f t="shared" si="113"/>
        <v>0.17</v>
      </c>
      <c r="BB230" s="442">
        <f t="shared" si="114"/>
        <v>0.32</v>
      </c>
      <c r="BC230" s="563">
        <v>0</v>
      </c>
      <c r="BD230" s="563">
        <v>0</v>
      </c>
      <c r="BE230" s="570">
        <v>0</v>
      </c>
      <c r="BF230" s="571">
        <v>0</v>
      </c>
      <c r="BG230" s="572">
        <v>0</v>
      </c>
      <c r="BH230" s="573">
        <v>0</v>
      </c>
      <c r="BI230" s="571">
        <v>4.5199999999999996</v>
      </c>
      <c r="BJ230" s="572">
        <v>428355.19349315792</v>
      </c>
      <c r="BK230" s="574">
        <v>1.2787280944519467E-3</v>
      </c>
      <c r="BL230" s="571">
        <v>45711.44</v>
      </c>
      <c r="BM230" s="594">
        <v>0.48</v>
      </c>
      <c r="BN230" s="441">
        <f t="shared" si="137"/>
        <v>2.56</v>
      </c>
      <c r="BO230" s="70">
        <v>4</v>
      </c>
      <c r="BP230" s="438">
        <f t="shared" si="118"/>
        <v>0.17</v>
      </c>
      <c r="BQ230" s="442">
        <f t="shared" si="119"/>
        <v>0.32</v>
      </c>
      <c r="BR230" s="438">
        <f>+INDEX('For AA'!AE:AE,MATCH(A230,'For AA'!A:A,0))</f>
        <v>2.56</v>
      </c>
      <c r="BS230" s="70">
        <v>4</v>
      </c>
      <c r="BT230" s="438">
        <f>+ROUND(INDEX('For AA'!AF:AF,MATCH(A230,'For AA'!A:A,0))/BS230,$BP$2)</f>
        <v>0.17</v>
      </c>
      <c r="BU230" s="442">
        <f>+ROUND(INDEX('For AA'!AG:AG,MATCH(A230,'For AA'!A:A,0))/BS230,$BP$2)</f>
        <v>0.32</v>
      </c>
      <c r="BV230" s="438">
        <f>++INDEX('For AA'!AE:AE,MATCH(A230,'For AA'!A:A,0))</f>
        <v>2.56</v>
      </c>
      <c r="BW230" s="70">
        <v>4</v>
      </c>
      <c r="BX230" s="438">
        <f>++ROUND(INDEX('For AA'!AF:AF,MATCH(A230,'For AA'!A:A,0))/BS230,$BP$2)</f>
        <v>0.17</v>
      </c>
      <c r="BY230" s="442">
        <f>++ROUND(INDEX('For AA'!AG:AG,MATCH(A230,'For AA'!A:A,0))/BS230,$BP$2)</f>
        <v>0.32</v>
      </c>
      <c r="BZ230" s="93">
        <f>++INDEX(FY2018_ALL_Targets!DY:DY,MATCH('Final Comp Values'!C230,FY2018_ALL_Targets!B:B,0))</f>
        <v>0</v>
      </c>
      <c r="CA230" s="93">
        <f>+INDEX(FY2018_ALL_Targets!DV:DV,MATCH('Final Comp Values'!C230,FY2018_ALL_Targets!B:B,0))</f>
        <v>1</v>
      </c>
      <c r="CB230" s="93">
        <f>++INDEX(FY2018_ALL_Targets!DW:DW,MATCH('Final Comp Values'!C230,FY2018_ALL_Targets!B:B,0))</f>
        <v>1</v>
      </c>
      <c r="CC230" s="533">
        <f>++INDEX(FY2018_ALL_Targets!DX:DX,MATCH('Final Comp Values'!$C230,FY2018_ALL_Targets!$B:$B,0))</f>
        <v>0</v>
      </c>
      <c r="CD230" s="437">
        <f t="shared" si="138"/>
        <v>0</v>
      </c>
      <c r="CE230" s="437">
        <f t="shared" si="139"/>
        <v>0.17</v>
      </c>
      <c r="CF230" s="438">
        <f t="shared" si="140"/>
        <v>0.32</v>
      </c>
      <c r="CG230" s="537">
        <f t="shared" si="141"/>
        <v>46436.735577798099</v>
      </c>
      <c r="CH230" s="437">
        <f t="shared" si="142"/>
        <v>4.01</v>
      </c>
      <c r="CI230" s="438">
        <f t="shared" si="120"/>
        <v>380023.08095300075</v>
      </c>
      <c r="CJ230" s="540">
        <f t="shared" si="143"/>
        <v>1.1352257318366582E-3</v>
      </c>
      <c r="CK230" s="437">
        <f t="shared" si="121"/>
        <v>41575.82</v>
      </c>
      <c r="CL230" s="543">
        <f t="shared" si="122"/>
        <v>0.44</v>
      </c>
      <c r="CM230" s="466">
        <f t="shared" si="112"/>
        <v>-2.0000000000000073E-2</v>
      </c>
      <c r="CN230" s="465">
        <f t="shared" si="123"/>
        <v>427178.88</v>
      </c>
      <c r="CO230" s="466">
        <f t="shared" si="144"/>
        <v>421598.90095300076</v>
      </c>
      <c r="CP230" s="466">
        <f t="shared" si="124"/>
        <v>-4.9999999999999822E-2</v>
      </c>
      <c r="CQ230" s="469">
        <f t="shared" si="125"/>
        <v>-4746.4319999999834</v>
      </c>
      <c r="CR230" s="469">
        <f t="shared" si="145"/>
        <v>-5579.979046999244</v>
      </c>
      <c r="CS230" s="467">
        <f t="shared" si="146"/>
        <v>833.5470469992606</v>
      </c>
      <c r="CT230" s="468">
        <f t="shared" si="126"/>
        <v>0.10870559794013716</v>
      </c>
    </row>
    <row r="231" spans="1:98"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+INDEX('For AA'!AD:AD,MATCH(A231,'For AA'!A:A,0))</f>
        <v>47311.260857189824</v>
      </c>
      <c r="AN231" s="434">
        <f t="shared" si="127"/>
        <v>271933.33333333337</v>
      </c>
      <c r="AO231" s="435">
        <f t="shared" si="128"/>
        <v>72230.634408602156</v>
      </c>
      <c r="AP231" s="436">
        <f t="shared" si="129"/>
        <v>134142.61290322582</v>
      </c>
      <c r="AQ231" s="437">
        <f t="shared" si="115"/>
        <v>2.87</v>
      </c>
      <c r="AR231" s="438">
        <f t="shared" si="116"/>
        <v>0.76</v>
      </c>
      <c r="AS231" s="438">
        <f t="shared" si="117"/>
        <v>1.42</v>
      </c>
      <c r="AT231" s="443">
        <f t="shared" si="130"/>
        <v>5.05</v>
      </c>
      <c r="AU231" s="437">
        <f t="shared" si="131"/>
        <v>2.67</v>
      </c>
      <c r="AV231" s="438">
        <f t="shared" si="132"/>
        <v>0.71</v>
      </c>
      <c r="AW231" s="438">
        <f t="shared" si="133"/>
        <v>1.32</v>
      </c>
      <c r="AX231" s="444">
        <f t="shared" si="134"/>
        <v>4.7</v>
      </c>
      <c r="AY231" s="441">
        <f t="shared" si="135"/>
        <v>2.67</v>
      </c>
      <c r="AZ231" s="70">
        <f t="shared" si="136"/>
        <v>4</v>
      </c>
      <c r="BA231" s="438">
        <f t="shared" si="113"/>
        <v>0.18</v>
      </c>
      <c r="BB231" s="442">
        <f t="shared" si="114"/>
        <v>0.33</v>
      </c>
      <c r="BC231" s="563">
        <v>1</v>
      </c>
      <c r="BD231" s="563">
        <v>1</v>
      </c>
      <c r="BE231" s="570">
        <v>0</v>
      </c>
      <c r="BF231" s="571">
        <v>0.18</v>
      </c>
      <c r="BG231" s="572">
        <v>0.33</v>
      </c>
      <c r="BH231" s="573">
        <v>48332.112540157206</v>
      </c>
      <c r="BI231" s="571">
        <v>4.2</v>
      </c>
      <c r="BJ231" s="572">
        <v>398029.16209541232</v>
      </c>
      <c r="BK231" s="574">
        <v>1.18819867183588E-3</v>
      </c>
      <c r="BL231" s="571">
        <v>42475.24</v>
      </c>
      <c r="BM231" s="594">
        <v>0.45</v>
      </c>
      <c r="BN231" s="441">
        <f t="shared" si="137"/>
        <v>2.67</v>
      </c>
      <c r="BO231" s="70">
        <v>4</v>
      </c>
      <c r="BP231" s="438">
        <f t="shared" si="118"/>
        <v>0.18</v>
      </c>
      <c r="BQ231" s="442">
        <f t="shared" si="119"/>
        <v>0.33</v>
      </c>
      <c r="BR231" s="438">
        <f>+INDEX('For AA'!AE:AE,MATCH(A231,'For AA'!A:A,0))</f>
        <v>2.67</v>
      </c>
      <c r="BS231" s="70">
        <v>4</v>
      </c>
      <c r="BT231" s="438">
        <f>+ROUND(INDEX('For AA'!AF:AF,MATCH(A231,'For AA'!A:A,0))/BS231,$BP$2)</f>
        <v>0.18</v>
      </c>
      <c r="BU231" s="442">
        <f>+ROUND(INDEX('For AA'!AG:AG,MATCH(A231,'For AA'!A:A,0))/BS231,$BP$2)</f>
        <v>0.33</v>
      </c>
      <c r="BV231" s="438">
        <f>++INDEX('For AA'!AE:AE,MATCH(A231,'For AA'!A:A,0))</f>
        <v>2.67</v>
      </c>
      <c r="BW231" s="70">
        <v>4</v>
      </c>
      <c r="BX231" s="438">
        <f>++ROUND(INDEX('For AA'!AF:AF,MATCH(A231,'For AA'!A:A,0))/BS231,$BP$2)</f>
        <v>0.18</v>
      </c>
      <c r="BY231" s="442">
        <f>++ROUND(INDEX('For AA'!AG:AG,MATCH(A231,'For AA'!A:A,0))/BS231,$BP$2)</f>
        <v>0.33</v>
      </c>
      <c r="BZ231" s="93">
        <f>++INDEX(FY2018_ALL_Targets!DY:DY,MATCH('Final Comp Values'!C231,FY2018_ALL_Targets!B:B,0))</f>
        <v>0</v>
      </c>
      <c r="CA231" s="93">
        <f>+INDEX(FY2018_ALL_Targets!DV:DV,MATCH('Final Comp Values'!C231,FY2018_ALL_Targets!B:B,0))</f>
        <v>1</v>
      </c>
      <c r="CB231" s="93">
        <f>++INDEX(FY2018_ALL_Targets!DW:DW,MATCH('Final Comp Values'!C231,FY2018_ALL_Targets!B:B,0))</f>
        <v>1</v>
      </c>
      <c r="CC231" s="533">
        <f>++INDEX(FY2018_ALL_Targets!DX:DX,MATCH('Final Comp Values'!$C231,FY2018_ALL_Targets!$B:$B,0))</f>
        <v>0</v>
      </c>
      <c r="CD231" s="437">
        <f t="shared" si="138"/>
        <v>0</v>
      </c>
      <c r="CE231" s="437">
        <f t="shared" si="139"/>
        <v>0.18</v>
      </c>
      <c r="CF231" s="438">
        <f t="shared" si="140"/>
        <v>0.33</v>
      </c>
      <c r="CG231" s="537">
        <f t="shared" si="141"/>
        <v>48332.112540157206</v>
      </c>
      <c r="CH231" s="437">
        <f t="shared" si="142"/>
        <v>4.1900000000000004</v>
      </c>
      <c r="CI231" s="438">
        <f t="shared" si="120"/>
        <v>397081.47361423279</v>
      </c>
      <c r="CJ231" s="540">
        <f t="shared" si="143"/>
        <v>1.1861834953604984E-3</v>
      </c>
      <c r="CK231" s="437">
        <f t="shared" si="121"/>
        <v>43442.07</v>
      </c>
      <c r="CL231" s="543">
        <f t="shared" si="122"/>
        <v>0.46</v>
      </c>
      <c r="CM231" s="466">
        <f t="shared" si="112"/>
        <v>-9.9999999999997868E-3</v>
      </c>
      <c r="CN231" s="465">
        <f t="shared" si="123"/>
        <v>444825.12</v>
      </c>
      <c r="CO231" s="466">
        <f t="shared" si="144"/>
        <v>440523.5436142328</v>
      </c>
      <c r="CP231" s="466">
        <f t="shared" si="124"/>
        <v>-4.9999999999999822E-2</v>
      </c>
      <c r="CQ231" s="469">
        <f t="shared" si="125"/>
        <v>-4732.1821276595574</v>
      </c>
      <c r="CR231" s="469">
        <f t="shared" si="145"/>
        <v>-4301.5763857671991</v>
      </c>
      <c r="CS231" s="467">
        <f t="shared" si="146"/>
        <v>-430.60574189235831</v>
      </c>
      <c r="CT231" s="468">
        <f t="shared" si="126"/>
        <v>0.10865418872962301</v>
      </c>
    </row>
    <row r="232" spans="1:98"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+INDEX('For AA'!AD:AD,MATCH(A232,'For AA'!A:A,0))</f>
        <v>12850.778677390743</v>
      </c>
      <c r="AN232" s="434">
        <f t="shared" si="127"/>
        <v>475864.5161290323</v>
      </c>
      <c r="AO232" s="435">
        <f t="shared" si="128"/>
        <v>126398.39784946237</v>
      </c>
      <c r="AP232" s="436">
        <f t="shared" si="129"/>
        <v>234739.88172043013</v>
      </c>
      <c r="AQ232" s="437">
        <f t="shared" si="115"/>
        <v>18.39</v>
      </c>
      <c r="AR232" s="438">
        <f t="shared" si="116"/>
        <v>4.88</v>
      </c>
      <c r="AS232" s="438">
        <f t="shared" si="117"/>
        <v>9.07</v>
      </c>
      <c r="AT232" s="443">
        <f t="shared" si="130"/>
        <v>32.340000000000003</v>
      </c>
      <c r="AU232" s="437">
        <f t="shared" si="131"/>
        <v>17.100000000000001</v>
      </c>
      <c r="AV232" s="438">
        <f t="shared" si="132"/>
        <v>4.54</v>
      </c>
      <c r="AW232" s="438">
        <f t="shared" si="133"/>
        <v>8.44</v>
      </c>
      <c r="AX232" s="444">
        <f t="shared" si="134"/>
        <v>30.08</v>
      </c>
      <c r="AY232" s="441">
        <f t="shared" si="135"/>
        <v>17.100000000000001</v>
      </c>
      <c r="AZ232" s="70">
        <f t="shared" si="136"/>
        <v>4</v>
      </c>
      <c r="BA232" s="438">
        <f t="shared" si="113"/>
        <v>1.1399999999999999</v>
      </c>
      <c r="BB232" s="442">
        <f t="shared" si="114"/>
        <v>2.11</v>
      </c>
      <c r="BC232" s="563">
        <v>0</v>
      </c>
      <c r="BD232" s="563">
        <v>0</v>
      </c>
      <c r="BE232" s="570">
        <v>0</v>
      </c>
      <c r="BF232" s="571">
        <v>0</v>
      </c>
      <c r="BG232" s="572">
        <v>0</v>
      </c>
      <c r="BH232" s="573">
        <v>0</v>
      </c>
      <c r="BI232" s="571">
        <v>30.1</v>
      </c>
      <c r="BJ232" s="572">
        <v>778912.92395177379</v>
      </c>
      <c r="BK232" s="574">
        <v>2.3252148079879768E-3</v>
      </c>
      <c r="BL232" s="571">
        <v>83120.820000000007</v>
      </c>
      <c r="BM232" s="594">
        <v>3.21</v>
      </c>
      <c r="BN232" s="441">
        <f t="shared" si="137"/>
        <v>17.100000000000001</v>
      </c>
      <c r="BO232" s="70">
        <v>4</v>
      </c>
      <c r="BP232" s="438">
        <f t="shared" si="118"/>
        <v>1.1399999999999999</v>
      </c>
      <c r="BQ232" s="442">
        <f t="shared" si="119"/>
        <v>2.11</v>
      </c>
      <c r="BR232" s="438">
        <f>+INDEX('For AA'!AE:AE,MATCH(A232,'For AA'!A:A,0))</f>
        <v>17.18</v>
      </c>
      <c r="BS232" s="70">
        <v>4</v>
      </c>
      <c r="BT232" s="438">
        <f>+ROUND(INDEX('For AA'!AF:AF,MATCH(A232,'For AA'!A:A,0))/BS232,$BP$2)</f>
        <v>1.1399999999999999</v>
      </c>
      <c r="BU232" s="442">
        <f>+ROUND(INDEX('For AA'!AG:AG,MATCH(A232,'For AA'!A:A,0))/BS232,$BP$2)</f>
        <v>2.12</v>
      </c>
      <c r="BV232" s="438">
        <f>++INDEX('For AA'!AE:AE,MATCH(A232,'For AA'!A:A,0))</f>
        <v>17.18</v>
      </c>
      <c r="BW232" s="70">
        <v>4</v>
      </c>
      <c r="BX232" s="438">
        <f>++ROUND(INDEX('For AA'!AF:AF,MATCH(A232,'For AA'!A:A,0))/BS232,$BP$2)</f>
        <v>1.1399999999999999</v>
      </c>
      <c r="BY232" s="442">
        <f>++ROUND(INDEX('For AA'!AG:AG,MATCH(A232,'For AA'!A:A,0))/BS232,$BP$2)</f>
        <v>2.12</v>
      </c>
      <c r="BZ232" s="93">
        <f>++INDEX(FY2018_ALL_Targets!DY:DY,MATCH('Final Comp Values'!C232,FY2018_ALL_Targets!B:B,0))</f>
        <v>0</v>
      </c>
      <c r="CA232" s="93">
        <f>+INDEX(FY2018_ALL_Targets!DV:DV,MATCH('Final Comp Values'!C232,FY2018_ALL_Targets!B:B,0))</f>
        <v>1</v>
      </c>
      <c r="CB232" s="93">
        <f>++INDEX(FY2018_ALL_Targets!DW:DW,MATCH('Final Comp Values'!C232,FY2018_ALL_Targets!B:B,0))</f>
        <v>1</v>
      </c>
      <c r="CC232" s="533">
        <f>++INDEX(FY2018_ALL_Targets!DX:DX,MATCH('Final Comp Values'!$C232,FY2018_ALL_Targets!$B:$B,0))</f>
        <v>0</v>
      </c>
      <c r="CD232" s="437">
        <f t="shared" si="138"/>
        <v>0</v>
      </c>
      <c r="CE232" s="437">
        <f t="shared" si="139"/>
        <v>1.1399999999999999</v>
      </c>
      <c r="CF232" s="438">
        <f t="shared" si="140"/>
        <v>2.11</v>
      </c>
      <c r="CG232" s="537">
        <f t="shared" si="141"/>
        <v>84101.893782168263</v>
      </c>
      <c r="CH232" s="437">
        <f t="shared" si="142"/>
        <v>26.83</v>
      </c>
      <c r="CI232" s="438">
        <f t="shared" si="120"/>
        <v>694293.48005402286</v>
      </c>
      <c r="CJ232" s="540">
        <f t="shared" si="143"/>
        <v>2.0740314562662744E-3</v>
      </c>
      <c r="CK232" s="437">
        <f t="shared" si="121"/>
        <v>75958.080000000002</v>
      </c>
      <c r="CL232" s="543">
        <f t="shared" si="122"/>
        <v>2.94</v>
      </c>
      <c r="CM232" s="466">
        <f t="shared" si="112"/>
        <v>-2.0000000000002682E-2</v>
      </c>
      <c r="CN232" s="465">
        <f t="shared" si="123"/>
        <v>778412.6</v>
      </c>
      <c r="CO232" s="466">
        <f t="shared" si="144"/>
        <v>770251.56005402282</v>
      </c>
      <c r="CP232" s="466">
        <f t="shared" si="124"/>
        <v>-0.30999999999999872</v>
      </c>
      <c r="CQ232" s="469">
        <f t="shared" si="125"/>
        <v>-8022.2043218084773</v>
      </c>
      <c r="CR232" s="469">
        <f t="shared" si="145"/>
        <v>-8161.0399459771579</v>
      </c>
      <c r="CS232" s="467">
        <f t="shared" si="146"/>
        <v>138.83562416868062</v>
      </c>
      <c r="CT232" s="468">
        <f t="shared" si="126"/>
        <v>0.1080428217402548</v>
      </c>
    </row>
    <row r="233" spans="1:98"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+INDEX('For AA'!AD:AD,MATCH(A233,'For AA'!A:A,0))</f>
        <v>38894.179775798271</v>
      </c>
      <c r="AN233" s="434">
        <f t="shared" si="127"/>
        <v>331976.34408602153</v>
      </c>
      <c r="AO233" s="435">
        <f t="shared" si="128"/>
        <v>88179.107526881737</v>
      </c>
      <c r="AP233" s="436">
        <f t="shared" si="129"/>
        <v>163761.19354838712</v>
      </c>
      <c r="AQ233" s="437">
        <f t="shared" si="115"/>
        <v>4.24</v>
      </c>
      <c r="AR233" s="438">
        <f t="shared" si="116"/>
        <v>1.1299999999999999</v>
      </c>
      <c r="AS233" s="438">
        <f t="shared" si="117"/>
        <v>2.09</v>
      </c>
      <c r="AT233" s="443">
        <f t="shared" si="130"/>
        <v>7.46</v>
      </c>
      <c r="AU233" s="437">
        <f t="shared" si="131"/>
        <v>3.94</v>
      </c>
      <c r="AV233" s="438">
        <f t="shared" si="132"/>
        <v>1.05</v>
      </c>
      <c r="AW233" s="438">
        <f t="shared" si="133"/>
        <v>1.94</v>
      </c>
      <c r="AX233" s="444">
        <f t="shared" si="134"/>
        <v>6.93</v>
      </c>
      <c r="AY233" s="441">
        <f t="shared" si="135"/>
        <v>3.94</v>
      </c>
      <c r="AZ233" s="70">
        <f t="shared" si="136"/>
        <v>4</v>
      </c>
      <c r="BA233" s="438">
        <f t="shared" si="113"/>
        <v>0.26</v>
      </c>
      <c r="BB233" s="442">
        <f t="shared" si="114"/>
        <v>0.49</v>
      </c>
      <c r="BC233" s="563">
        <v>1</v>
      </c>
      <c r="BD233" s="563">
        <v>1</v>
      </c>
      <c r="BE233" s="570">
        <v>0</v>
      </c>
      <c r="BF233" s="571">
        <v>0.26</v>
      </c>
      <c r="BG233" s="572">
        <v>0.49</v>
      </c>
      <c r="BH233" s="573">
        <v>58762.660197956793</v>
      </c>
      <c r="BI233" s="571">
        <v>6.1899999999999995</v>
      </c>
      <c r="BJ233" s="572">
        <v>484987.82216713671</v>
      </c>
      <c r="BK233" s="574">
        <v>1.4477881045746868E-3</v>
      </c>
      <c r="BL233" s="571">
        <v>51754.93</v>
      </c>
      <c r="BM233" s="594">
        <v>0.66</v>
      </c>
      <c r="BN233" s="441">
        <f t="shared" si="137"/>
        <v>3.94</v>
      </c>
      <c r="BO233" s="70">
        <v>4</v>
      </c>
      <c r="BP233" s="438">
        <f t="shared" si="118"/>
        <v>0.26</v>
      </c>
      <c r="BQ233" s="442">
        <f t="shared" si="119"/>
        <v>0.49</v>
      </c>
      <c r="BR233" s="438">
        <f>+INDEX('For AA'!AE:AE,MATCH(A233,'For AA'!A:A,0))</f>
        <v>3.96</v>
      </c>
      <c r="BS233" s="70">
        <v>4</v>
      </c>
      <c r="BT233" s="438">
        <f>+ROUND(INDEX('For AA'!AF:AF,MATCH(A233,'For AA'!A:A,0))/BS233,$BP$2)</f>
        <v>0.26</v>
      </c>
      <c r="BU233" s="442">
        <f>+ROUND(INDEX('For AA'!AG:AG,MATCH(A233,'For AA'!A:A,0))/BS233,$BP$2)</f>
        <v>0.49</v>
      </c>
      <c r="BV233" s="438">
        <f>++INDEX('For AA'!AE:AE,MATCH(A233,'For AA'!A:A,0))</f>
        <v>3.96</v>
      </c>
      <c r="BW233" s="70">
        <v>4</v>
      </c>
      <c r="BX233" s="438">
        <f>++ROUND(INDEX('For AA'!AF:AF,MATCH(A233,'For AA'!A:A,0))/BS233,$BP$2)</f>
        <v>0.26</v>
      </c>
      <c r="BY233" s="442">
        <f>++ROUND(INDEX('For AA'!AG:AG,MATCH(A233,'For AA'!A:A,0))/BS233,$BP$2)</f>
        <v>0.49</v>
      </c>
      <c r="BZ233" s="93">
        <f>++INDEX(FY2018_ALL_Targets!DY:DY,MATCH('Final Comp Values'!C233,FY2018_ALL_Targets!B:B,0))</f>
        <v>0</v>
      </c>
      <c r="CA233" s="93">
        <f>+INDEX(FY2018_ALL_Targets!DV:DV,MATCH('Final Comp Values'!C233,FY2018_ALL_Targets!B:B,0))</f>
        <v>2</v>
      </c>
      <c r="CB233" s="93">
        <f>++INDEX(FY2018_ALL_Targets!DW:DW,MATCH('Final Comp Values'!C233,FY2018_ALL_Targets!B:B,0))</f>
        <v>2</v>
      </c>
      <c r="CC233" s="533">
        <f>++INDEX(FY2018_ALL_Targets!DX:DX,MATCH('Final Comp Values'!$C233,FY2018_ALL_Targets!$B:$B,0))</f>
        <v>0</v>
      </c>
      <c r="CD233" s="437">
        <f t="shared" si="138"/>
        <v>0</v>
      </c>
      <c r="CE233" s="437">
        <f t="shared" si="139"/>
        <v>0.52</v>
      </c>
      <c r="CF233" s="438">
        <f t="shared" si="140"/>
        <v>0.98</v>
      </c>
      <c r="CG233" s="537">
        <f t="shared" si="141"/>
        <v>117525.32039591359</v>
      </c>
      <c r="CH233" s="437">
        <f t="shared" si="142"/>
        <v>5.43</v>
      </c>
      <c r="CI233" s="438">
        <f t="shared" si="120"/>
        <v>425441.65983320714</v>
      </c>
      <c r="CJ233" s="540">
        <f t="shared" si="143"/>
        <v>1.2709025947234154E-3</v>
      </c>
      <c r="CK233" s="437">
        <f t="shared" si="121"/>
        <v>46544.77</v>
      </c>
      <c r="CL233" s="543">
        <f t="shared" si="122"/>
        <v>0.59</v>
      </c>
      <c r="CM233" s="466">
        <f t="shared" si="112"/>
        <v>-1.0000000000000675E-2</v>
      </c>
      <c r="CN233" s="465">
        <f t="shared" si="123"/>
        <v>543042.48</v>
      </c>
      <c r="CO233" s="466">
        <f t="shared" si="144"/>
        <v>471986.42983320716</v>
      </c>
      <c r="CP233" s="466">
        <f t="shared" si="124"/>
        <v>-0.91000000000000014</v>
      </c>
      <c r="CQ233" s="469">
        <f t="shared" si="125"/>
        <v>-71308.60848484849</v>
      </c>
      <c r="CR233" s="469">
        <f t="shared" si="145"/>
        <v>-71056.050166792818</v>
      </c>
      <c r="CS233" s="467">
        <f t="shared" si="146"/>
        <v>-252.55831805567141</v>
      </c>
      <c r="CT233" s="468">
        <f t="shared" si="126"/>
        <v>0.21642012314748119</v>
      </c>
    </row>
    <row r="234" spans="1:98"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+INDEX('For AA'!AD:AD,MATCH(A234,'For AA'!A:A,0))</f>
        <v>28857.066402483964</v>
      </c>
      <c r="AN234" s="434">
        <f t="shared" si="127"/>
        <v>317180.64516129036</v>
      </c>
      <c r="AO234" s="435">
        <f t="shared" si="128"/>
        <v>84249.365591397858</v>
      </c>
      <c r="AP234" s="436">
        <f t="shared" si="129"/>
        <v>156463.11827956993</v>
      </c>
      <c r="AQ234" s="437">
        <f t="shared" si="115"/>
        <v>5.46</v>
      </c>
      <c r="AR234" s="438">
        <f t="shared" si="116"/>
        <v>1.45</v>
      </c>
      <c r="AS234" s="438">
        <f t="shared" si="117"/>
        <v>2.69</v>
      </c>
      <c r="AT234" s="443">
        <f t="shared" si="130"/>
        <v>9.6</v>
      </c>
      <c r="AU234" s="437">
        <f t="shared" si="131"/>
        <v>5.07</v>
      </c>
      <c r="AV234" s="438">
        <f t="shared" si="132"/>
        <v>1.35</v>
      </c>
      <c r="AW234" s="438">
        <f t="shared" si="133"/>
        <v>2.5</v>
      </c>
      <c r="AX234" s="444">
        <f t="shared" si="134"/>
        <v>8.92</v>
      </c>
      <c r="AY234" s="441">
        <f t="shared" si="135"/>
        <v>5.07</v>
      </c>
      <c r="AZ234" s="70">
        <f t="shared" si="136"/>
        <v>4</v>
      </c>
      <c r="BA234" s="438">
        <f t="shared" si="113"/>
        <v>0.34</v>
      </c>
      <c r="BB234" s="442">
        <f t="shared" si="114"/>
        <v>0.63</v>
      </c>
      <c r="BC234" s="563">
        <v>2</v>
      </c>
      <c r="BD234" s="563">
        <v>2</v>
      </c>
      <c r="BE234" s="570">
        <v>0</v>
      </c>
      <c r="BF234" s="571">
        <v>0.68</v>
      </c>
      <c r="BG234" s="572">
        <v>1.26</v>
      </c>
      <c r="BH234" s="573">
        <v>112780.47579668474</v>
      </c>
      <c r="BI234" s="571">
        <v>7.01</v>
      </c>
      <c r="BJ234" s="572">
        <v>407521.20378080418</v>
      </c>
      <c r="BK234" s="574">
        <v>1.2165343627792732E-3</v>
      </c>
      <c r="BL234" s="571">
        <v>43488.17</v>
      </c>
      <c r="BM234" s="594">
        <v>0.75</v>
      </c>
      <c r="BN234" s="441">
        <f t="shared" si="137"/>
        <v>5.07</v>
      </c>
      <c r="BO234" s="70">
        <v>4</v>
      </c>
      <c r="BP234" s="438">
        <f t="shared" si="118"/>
        <v>0.34</v>
      </c>
      <c r="BQ234" s="442">
        <f t="shared" si="119"/>
        <v>0.63</v>
      </c>
      <c r="BR234" s="438">
        <f>+INDEX('For AA'!AE:AE,MATCH(A234,'For AA'!A:A,0))</f>
        <v>5.0999999999999996</v>
      </c>
      <c r="BS234" s="70">
        <v>4</v>
      </c>
      <c r="BT234" s="438">
        <f>+ROUND(INDEX('For AA'!AF:AF,MATCH(A234,'For AA'!A:A,0))/BS234,$BP$2)</f>
        <v>0.34</v>
      </c>
      <c r="BU234" s="442">
        <f>+ROUND(INDEX('For AA'!AG:AG,MATCH(A234,'For AA'!A:A,0))/BS234,$BP$2)</f>
        <v>0.63</v>
      </c>
      <c r="BV234" s="438">
        <f>++INDEX('For AA'!AE:AE,MATCH(A234,'For AA'!A:A,0))</f>
        <v>5.0999999999999996</v>
      </c>
      <c r="BW234" s="70">
        <v>4</v>
      </c>
      <c r="BX234" s="438">
        <f>++ROUND(INDEX('For AA'!AF:AF,MATCH(A234,'For AA'!A:A,0))/BS234,$BP$2)</f>
        <v>0.34</v>
      </c>
      <c r="BY234" s="442">
        <f>++ROUND(INDEX('For AA'!AG:AG,MATCH(A234,'For AA'!A:A,0))/BS234,$BP$2)</f>
        <v>0.63</v>
      </c>
      <c r="BZ234" s="93">
        <f>++INDEX(FY2018_ALL_Targets!DY:DY,MATCH('Final Comp Values'!C234,FY2018_ALL_Targets!B:B,0))</f>
        <v>0</v>
      </c>
      <c r="CA234" s="93">
        <f>+INDEX(FY2018_ALL_Targets!DV:DV,MATCH('Final Comp Values'!C234,FY2018_ALL_Targets!B:B,0))</f>
        <v>1</v>
      </c>
      <c r="CB234" s="93">
        <f>++INDEX(FY2018_ALL_Targets!DW:DW,MATCH('Final Comp Values'!C234,FY2018_ALL_Targets!B:B,0))</f>
        <v>1</v>
      </c>
      <c r="CC234" s="533">
        <f>++INDEX(FY2018_ALL_Targets!DX:DX,MATCH('Final Comp Values'!$C234,FY2018_ALL_Targets!$B:$B,0))</f>
        <v>0</v>
      </c>
      <c r="CD234" s="437">
        <f t="shared" si="138"/>
        <v>0</v>
      </c>
      <c r="CE234" s="437">
        <f t="shared" si="139"/>
        <v>0.34</v>
      </c>
      <c r="CF234" s="438">
        <f t="shared" si="140"/>
        <v>0.63</v>
      </c>
      <c r="CG234" s="537">
        <f t="shared" si="141"/>
        <v>56390.23789834237</v>
      </c>
      <c r="CH234" s="437">
        <f t="shared" si="142"/>
        <v>7.95</v>
      </c>
      <c r="CI234" s="438">
        <f t="shared" si="120"/>
        <v>462167.41370290914</v>
      </c>
      <c r="CJ234" s="540">
        <f t="shared" si="143"/>
        <v>1.3806117753064277E-3</v>
      </c>
      <c r="CK234" s="437">
        <f t="shared" si="121"/>
        <v>50562.69</v>
      </c>
      <c r="CL234" s="543">
        <f t="shared" si="122"/>
        <v>0.87</v>
      </c>
      <c r="CM234" s="466">
        <f t="shared" si="112"/>
        <v>-2.9999999999999916E-2</v>
      </c>
      <c r="CN234" s="465">
        <f t="shared" si="123"/>
        <v>518840.61000000004</v>
      </c>
      <c r="CO234" s="466">
        <f t="shared" si="144"/>
        <v>512730.10370290914</v>
      </c>
      <c r="CP234" s="466">
        <f t="shared" si="124"/>
        <v>-9.9999999999999645E-2</v>
      </c>
      <c r="CQ234" s="469">
        <f t="shared" si="125"/>
        <v>-5816.5987668161233</v>
      </c>
      <c r="CR234" s="469">
        <f t="shared" si="145"/>
        <v>-6110.5062970909057</v>
      </c>
      <c r="CS234" s="467">
        <f t="shared" si="146"/>
        <v>293.9075302747824</v>
      </c>
      <c r="CT234" s="468">
        <f t="shared" si="126"/>
        <v>0.10868508904563651</v>
      </c>
    </row>
    <row r="235" spans="1:98"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+INDEX('For AA'!AD:AD,MATCH(A235,'For AA'!A:A,0))</f>
        <v>47311.260857189824</v>
      </c>
      <c r="AN235" s="434">
        <f t="shared" si="127"/>
        <v>217913.97849462368</v>
      </c>
      <c r="AO235" s="435">
        <f t="shared" si="128"/>
        <v>57881.881720430116</v>
      </c>
      <c r="AP235" s="436">
        <f t="shared" si="129"/>
        <v>107494.92473118281</v>
      </c>
      <c r="AQ235" s="437">
        <f t="shared" si="115"/>
        <v>2.2999999999999998</v>
      </c>
      <c r="AR235" s="438">
        <f t="shared" si="116"/>
        <v>0.61</v>
      </c>
      <c r="AS235" s="438">
        <f t="shared" si="117"/>
        <v>1.1299999999999999</v>
      </c>
      <c r="AT235" s="443">
        <f t="shared" si="130"/>
        <v>4.0399999999999991</v>
      </c>
      <c r="AU235" s="437">
        <f t="shared" si="131"/>
        <v>2.14</v>
      </c>
      <c r="AV235" s="438">
        <f t="shared" si="132"/>
        <v>0.56999999999999995</v>
      </c>
      <c r="AW235" s="438">
        <f t="shared" si="133"/>
        <v>1.05</v>
      </c>
      <c r="AX235" s="444">
        <f t="shared" si="134"/>
        <v>3.76</v>
      </c>
      <c r="AY235" s="441">
        <f t="shared" si="135"/>
        <v>2.14</v>
      </c>
      <c r="AZ235" s="70">
        <f t="shared" si="136"/>
        <v>4</v>
      </c>
      <c r="BA235" s="438">
        <f t="shared" si="113"/>
        <v>0.14000000000000001</v>
      </c>
      <c r="BB235" s="442">
        <f t="shared" si="114"/>
        <v>0.26</v>
      </c>
      <c r="BC235" s="563">
        <v>1</v>
      </c>
      <c r="BD235" s="563">
        <v>1</v>
      </c>
      <c r="BE235" s="570">
        <v>0</v>
      </c>
      <c r="BF235" s="571">
        <v>0.14000000000000001</v>
      </c>
      <c r="BG235" s="572">
        <v>0.26</v>
      </c>
      <c r="BH235" s="573">
        <v>37907.539247182125</v>
      </c>
      <c r="BI235" s="571">
        <v>3.3400000000000003</v>
      </c>
      <c r="BJ235" s="572">
        <v>316527.95271397074</v>
      </c>
      <c r="BK235" s="574">
        <v>9.4490084855519978E-4</v>
      </c>
      <c r="BL235" s="571">
        <v>33777.93</v>
      </c>
      <c r="BM235" s="594">
        <v>0.36</v>
      </c>
      <c r="BN235" s="441">
        <f t="shared" si="137"/>
        <v>2.14</v>
      </c>
      <c r="BO235" s="70">
        <v>4</v>
      </c>
      <c r="BP235" s="438">
        <f t="shared" si="118"/>
        <v>0.14000000000000001</v>
      </c>
      <c r="BQ235" s="442">
        <f t="shared" si="119"/>
        <v>0.26</v>
      </c>
      <c r="BR235" s="438">
        <f>+INDEX('For AA'!AE:AE,MATCH(A235,'For AA'!A:A,0))</f>
        <v>2.14</v>
      </c>
      <c r="BS235" s="70">
        <v>4</v>
      </c>
      <c r="BT235" s="438">
        <f>+ROUND(INDEX('For AA'!AF:AF,MATCH(A235,'For AA'!A:A,0))/BS235,$BP$2)</f>
        <v>0.14000000000000001</v>
      </c>
      <c r="BU235" s="442">
        <f>+ROUND(INDEX('For AA'!AG:AG,MATCH(A235,'For AA'!A:A,0))/BS235,$BP$2)</f>
        <v>0.27</v>
      </c>
      <c r="BV235" s="438">
        <f>++INDEX('For AA'!AE:AE,MATCH(A235,'For AA'!A:A,0))</f>
        <v>2.14</v>
      </c>
      <c r="BW235" s="70">
        <v>4</v>
      </c>
      <c r="BX235" s="438">
        <f>++ROUND(INDEX('For AA'!AF:AF,MATCH(A235,'For AA'!A:A,0))/BS235,$BP$2)</f>
        <v>0.14000000000000001</v>
      </c>
      <c r="BY235" s="442">
        <f>++ROUND(INDEX('For AA'!AG:AG,MATCH(A235,'For AA'!A:A,0))/BS235,$BP$2)</f>
        <v>0.27</v>
      </c>
      <c r="BZ235" s="93">
        <f>++INDEX(FY2018_ALL_Targets!DY:DY,MATCH('Final Comp Values'!C235,FY2018_ALL_Targets!B:B,0))</f>
        <v>0</v>
      </c>
      <c r="CA235" s="93">
        <f>+INDEX(FY2018_ALL_Targets!DV:DV,MATCH('Final Comp Values'!C235,FY2018_ALL_Targets!B:B,0))</f>
        <v>1</v>
      </c>
      <c r="CB235" s="93">
        <f>++INDEX(FY2018_ALL_Targets!DW:DW,MATCH('Final Comp Values'!C235,FY2018_ALL_Targets!B:B,0))</f>
        <v>1</v>
      </c>
      <c r="CC235" s="533">
        <f>++INDEX(FY2018_ALL_Targets!DX:DX,MATCH('Final Comp Values'!$C235,FY2018_ALL_Targets!$B:$B,0))</f>
        <v>0</v>
      </c>
      <c r="CD235" s="437">
        <f t="shared" si="138"/>
        <v>0</v>
      </c>
      <c r="CE235" s="437">
        <f t="shared" si="139"/>
        <v>0.14000000000000001</v>
      </c>
      <c r="CF235" s="438">
        <f t="shared" si="140"/>
        <v>0.26</v>
      </c>
      <c r="CG235" s="537">
        <f t="shared" si="141"/>
        <v>37907.539247182125</v>
      </c>
      <c r="CH235" s="437">
        <f t="shared" si="142"/>
        <v>3.3600000000000003</v>
      </c>
      <c r="CI235" s="438">
        <f t="shared" si="120"/>
        <v>318423.32967632986</v>
      </c>
      <c r="CJ235" s="540">
        <f t="shared" si="143"/>
        <v>9.5121158577834725E-4</v>
      </c>
      <c r="CK235" s="437">
        <f t="shared" si="121"/>
        <v>34836.6</v>
      </c>
      <c r="CL235" s="543">
        <f t="shared" si="122"/>
        <v>0.37</v>
      </c>
      <c r="CM235" s="466">
        <f t="shared" si="112"/>
        <v>2.0000000000000018E-2</v>
      </c>
      <c r="CN235" s="465">
        <f t="shared" si="123"/>
        <v>356460.43</v>
      </c>
      <c r="CO235" s="466">
        <f t="shared" si="144"/>
        <v>353259.92967632983</v>
      </c>
      <c r="CP235" s="466">
        <f t="shared" si="124"/>
        <v>-2.9999999999999361E-2</v>
      </c>
      <c r="CQ235" s="469">
        <f t="shared" si="125"/>
        <v>-2844.0991755318546</v>
      </c>
      <c r="CR235" s="469">
        <f t="shared" si="145"/>
        <v>-3200.5003236701596</v>
      </c>
      <c r="CS235" s="467">
        <f t="shared" si="146"/>
        <v>356.40114813830496</v>
      </c>
      <c r="CT235" s="468">
        <f t="shared" si="126"/>
        <v>0.10634431217844327</v>
      </c>
    </row>
    <row r="236" spans="1:98"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+INDEX('For AA'!AD:AD,MATCH(A236,'For AA'!A:A,0))</f>
        <v>28857.066402483964</v>
      </c>
      <c r="AN236" s="434">
        <f t="shared" si="127"/>
        <v>185311.82795698926</v>
      </c>
      <c r="AO236" s="435">
        <f t="shared" si="128"/>
        <v>49222.54838709678</v>
      </c>
      <c r="AP236" s="436">
        <f t="shared" si="129"/>
        <v>91413.311827957004</v>
      </c>
      <c r="AQ236" s="437">
        <f t="shared" si="115"/>
        <v>3.19</v>
      </c>
      <c r="AR236" s="438">
        <f t="shared" si="116"/>
        <v>0.85</v>
      </c>
      <c r="AS236" s="438">
        <f t="shared" si="117"/>
        <v>1.57</v>
      </c>
      <c r="AT236" s="443">
        <f t="shared" si="130"/>
        <v>5.61</v>
      </c>
      <c r="AU236" s="437">
        <f t="shared" si="131"/>
        <v>2.96</v>
      </c>
      <c r="AV236" s="438">
        <f t="shared" si="132"/>
        <v>0.79</v>
      </c>
      <c r="AW236" s="438">
        <f t="shared" si="133"/>
        <v>1.46</v>
      </c>
      <c r="AX236" s="444">
        <f t="shared" si="134"/>
        <v>5.21</v>
      </c>
      <c r="AY236" s="441">
        <f t="shared" si="135"/>
        <v>2.96</v>
      </c>
      <c r="AZ236" s="70">
        <f t="shared" si="136"/>
        <v>4</v>
      </c>
      <c r="BA236" s="438">
        <f t="shared" si="113"/>
        <v>0.2</v>
      </c>
      <c r="BB236" s="442">
        <f t="shared" si="114"/>
        <v>0.37</v>
      </c>
      <c r="BC236" s="563">
        <v>0</v>
      </c>
      <c r="BD236" s="563">
        <v>0</v>
      </c>
      <c r="BE236" s="570">
        <v>0</v>
      </c>
      <c r="BF236" s="571">
        <v>0</v>
      </c>
      <c r="BG236" s="572">
        <v>0</v>
      </c>
      <c r="BH236" s="573">
        <v>0</v>
      </c>
      <c r="BI236" s="571">
        <v>5.24</v>
      </c>
      <c r="BJ236" s="572">
        <v>304623.55318279797</v>
      </c>
      <c r="BK236" s="574">
        <v>9.0936377474513431E-4</v>
      </c>
      <c r="BL236" s="571">
        <v>32507.56</v>
      </c>
      <c r="BM236" s="594">
        <v>0.56000000000000005</v>
      </c>
      <c r="BN236" s="441">
        <f t="shared" si="137"/>
        <v>2.96</v>
      </c>
      <c r="BO236" s="70">
        <v>4</v>
      </c>
      <c r="BP236" s="438">
        <f t="shared" si="118"/>
        <v>0.2</v>
      </c>
      <c r="BQ236" s="442">
        <f t="shared" si="119"/>
        <v>0.37</v>
      </c>
      <c r="BR236" s="438">
        <f>+INDEX('For AA'!AE:AE,MATCH(A236,'For AA'!A:A,0))</f>
        <v>2.98</v>
      </c>
      <c r="BS236" s="70">
        <v>4</v>
      </c>
      <c r="BT236" s="438">
        <f>+ROUND(INDEX('For AA'!AF:AF,MATCH(A236,'For AA'!A:A,0))/BS236,$BP$2)</f>
        <v>0.2</v>
      </c>
      <c r="BU236" s="442">
        <f>+ROUND(INDEX('For AA'!AG:AG,MATCH(A236,'For AA'!A:A,0))/BS236,$BP$2)</f>
        <v>0.37</v>
      </c>
      <c r="BV236" s="438">
        <f>++INDEX('For AA'!AE:AE,MATCH(A236,'For AA'!A:A,0))</f>
        <v>2.98</v>
      </c>
      <c r="BW236" s="70">
        <v>4</v>
      </c>
      <c r="BX236" s="438">
        <f>++ROUND(INDEX('For AA'!AF:AF,MATCH(A236,'For AA'!A:A,0))/BS236,$BP$2)</f>
        <v>0.2</v>
      </c>
      <c r="BY236" s="442">
        <f>++ROUND(INDEX('For AA'!AG:AG,MATCH(A236,'For AA'!A:A,0))/BS236,$BP$2)</f>
        <v>0.37</v>
      </c>
      <c r="BZ236" s="93">
        <f>++INDEX(FY2018_ALL_Targets!DY:DY,MATCH('Final Comp Values'!C236,FY2018_ALL_Targets!B:B,0))</f>
        <v>0</v>
      </c>
      <c r="CA236" s="93">
        <f>+INDEX(FY2018_ALL_Targets!DV:DV,MATCH('Final Comp Values'!C236,FY2018_ALL_Targets!B:B,0))</f>
        <v>0</v>
      </c>
      <c r="CB236" s="93">
        <f>++INDEX(FY2018_ALL_Targets!DW:DW,MATCH('Final Comp Values'!C236,FY2018_ALL_Targets!B:B,0))</f>
        <v>0</v>
      </c>
      <c r="CC236" s="533">
        <f>++INDEX(FY2018_ALL_Targets!DX:DX,MATCH('Final Comp Values'!$C236,FY2018_ALL_Targets!$B:$B,0))</f>
        <v>0</v>
      </c>
      <c r="CD236" s="437">
        <f t="shared" si="138"/>
        <v>0</v>
      </c>
      <c r="CE236" s="437">
        <f t="shared" si="139"/>
        <v>0</v>
      </c>
      <c r="CF236" s="438">
        <f t="shared" si="140"/>
        <v>0</v>
      </c>
      <c r="CG236" s="537">
        <f t="shared" si="141"/>
        <v>0</v>
      </c>
      <c r="CH236" s="437">
        <f t="shared" si="142"/>
        <v>5.21</v>
      </c>
      <c r="CI236" s="438">
        <f t="shared" si="120"/>
        <v>302879.52520656056</v>
      </c>
      <c r="CJ236" s="540">
        <f t="shared" si="143"/>
        <v>9.0477828293666505E-4</v>
      </c>
      <c r="CK236" s="437">
        <f t="shared" si="121"/>
        <v>33136.050000000003</v>
      </c>
      <c r="CL236" s="543">
        <f t="shared" si="122"/>
        <v>0.56999999999999995</v>
      </c>
      <c r="CM236" s="466">
        <f t="shared" si="112"/>
        <v>-3.0000000000000082E-2</v>
      </c>
      <c r="CN236" s="465">
        <f t="shared" si="123"/>
        <v>303131.34999999998</v>
      </c>
      <c r="CO236" s="466">
        <f t="shared" si="144"/>
        <v>336015.57520656055</v>
      </c>
      <c r="CP236" s="466">
        <f t="shared" si="124"/>
        <v>0.57000000000000028</v>
      </c>
      <c r="CQ236" s="469">
        <f t="shared" si="125"/>
        <v>33164.082437619974</v>
      </c>
      <c r="CR236" s="469">
        <f t="shared" si="145"/>
        <v>32884.225206560572</v>
      </c>
      <c r="CS236" s="467">
        <f t="shared" si="146"/>
        <v>279.85723105940269</v>
      </c>
      <c r="CT236" s="468">
        <f t="shared" si="126"/>
        <v>0</v>
      </c>
    </row>
    <row r="237" spans="1:98"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+INDEX('For AA'!AD:AD,MATCH(A237,'For AA'!A:A,0))</f>
        <v>12850.778677390743</v>
      </c>
      <c r="AN237" s="434">
        <f t="shared" si="127"/>
        <v>250382.79569892475</v>
      </c>
      <c r="AO237" s="435">
        <f t="shared" si="128"/>
        <v>66506.440860215051</v>
      </c>
      <c r="AP237" s="436">
        <f t="shared" si="129"/>
        <v>123511.95698924731</v>
      </c>
      <c r="AQ237" s="437">
        <f t="shared" si="115"/>
        <v>9.68</v>
      </c>
      <c r="AR237" s="438">
        <f t="shared" si="116"/>
        <v>2.57</v>
      </c>
      <c r="AS237" s="438">
        <f t="shared" si="117"/>
        <v>4.7699999999999996</v>
      </c>
      <c r="AT237" s="443">
        <f t="shared" si="130"/>
        <v>17.02</v>
      </c>
      <c r="AU237" s="437">
        <f t="shared" si="131"/>
        <v>9</v>
      </c>
      <c r="AV237" s="438">
        <f t="shared" si="132"/>
        <v>2.39</v>
      </c>
      <c r="AW237" s="438">
        <f t="shared" si="133"/>
        <v>4.4400000000000004</v>
      </c>
      <c r="AX237" s="444">
        <f t="shared" si="134"/>
        <v>15.830000000000002</v>
      </c>
      <c r="AY237" s="441">
        <f t="shared" si="135"/>
        <v>9</v>
      </c>
      <c r="AZ237" s="70">
        <f t="shared" si="136"/>
        <v>4</v>
      </c>
      <c r="BA237" s="438">
        <f t="shared" si="113"/>
        <v>0.6</v>
      </c>
      <c r="BB237" s="442">
        <f t="shared" si="114"/>
        <v>1.1100000000000001</v>
      </c>
      <c r="BC237" s="563">
        <v>0</v>
      </c>
      <c r="BD237" s="563">
        <v>0</v>
      </c>
      <c r="BE237" s="570">
        <v>0</v>
      </c>
      <c r="BF237" s="571">
        <v>0</v>
      </c>
      <c r="BG237" s="572">
        <v>0</v>
      </c>
      <c r="BH237" s="573">
        <v>0</v>
      </c>
      <c r="BI237" s="571">
        <v>15.84</v>
      </c>
      <c r="BJ237" s="572">
        <v>409899.69154139853</v>
      </c>
      <c r="BK237" s="574">
        <v>1.2236346364959982E-3</v>
      </c>
      <c r="BL237" s="571">
        <v>43741.99</v>
      </c>
      <c r="BM237" s="594">
        <v>1.69</v>
      </c>
      <c r="BN237" s="441">
        <f t="shared" si="137"/>
        <v>9</v>
      </c>
      <c r="BO237" s="70">
        <v>4</v>
      </c>
      <c r="BP237" s="438">
        <f t="shared" si="118"/>
        <v>0.6</v>
      </c>
      <c r="BQ237" s="442">
        <f t="shared" si="119"/>
        <v>1.1100000000000001</v>
      </c>
      <c r="BR237" s="438">
        <f>+INDEX('For AA'!AE:AE,MATCH(A237,'For AA'!A:A,0))</f>
        <v>9.0399999999999991</v>
      </c>
      <c r="BS237" s="70">
        <v>4</v>
      </c>
      <c r="BT237" s="438">
        <f>+ROUND(INDEX('For AA'!AF:AF,MATCH(A237,'For AA'!A:A,0))/BS237,$BP$2)</f>
        <v>0.6</v>
      </c>
      <c r="BU237" s="442">
        <f>+ROUND(INDEX('For AA'!AG:AG,MATCH(A237,'For AA'!A:A,0))/BS237,$BP$2)</f>
        <v>1.1200000000000001</v>
      </c>
      <c r="BV237" s="438">
        <f>++INDEX('For AA'!AE:AE,MATCH(A237,'For AA'!A:A,0))</f>
        <v>9.0399999999999991</v>
      </c>
      <c r="BW237" s="70">
        <v>4</v>
      </c>
      <c r="BX237" s="438">
        <f>++ROUND(INDEX('For AA'!AF:AF,MATCH(A237,'For AA'!A:A,0))/BS237,$BP$2)</f>
        <v>0.6</v>
      </c>
      <c r="BY237" s="442">
        <f>++ROUND(INDEX('For AA'!AG:AG,MATCH(A237,'For AA'!A:A,0))/BS237,$BP$2)</f>
        <v>1.1200000000000001</v>
      </c>
      <c r="BZ237" s="93">
        <f>++INDEX(FY2018_ALL_Targets!DY:DY,MATCH('Final Comp Values'!C237,FY2018_ALL_Targets!B:B,0))</f>
        <v>0</v>
      </c>
      <c r="CA237" s="93">
        <f>+INDEX(FY2018_ALL_Targets!DV:DV,MATCH('Final Comp Values'!C237,FY2018_ALL_Targets!B:B,0))</f>
        <v>0</v>
      </c>
      <c r="CB237" s="93">
        <f>++INDEX(FY2018_ALL_Targets!DW:DW,MATCH('Final Comp Values'!C237,FY2018_ALL_Targets!B:B,0))</f>
        <v>0</v>
      </c>
      <c r="CC237" s="533">
        <f>++INDEX(FY2018_ALL_Targets!DX:DX,MATCH('Final Comp Values'!$C237,FY2018_ALL_Targets!$B:$B,0))</f>
        <v>0</v>
      </c>
      <c r="CD237" s="437">
        <f t="shared" si="138"/>
        <v>0</v>
      </c>
      <c r="CE237" s="437">
        <f t="shared" si="139"/>
        <v>0</v>
      </c>
      <c r="CF237" s="438">
        <f t="shared" si="140"/>
        <v>0</v>
      </c>
      <c r="CG237" s="537">
        <f t="shared" si="141"/>
        <v>0</v>
      </c>
      <c r="CH237" s="437">
        <f t="shared" si="142"/>
        <v>15.830000000000002</v>
      </c>
      <c r="CI237" s="438">
        <f t="shared" si="120"/>
        <v>409640.91648360732</v>
      </c>
      <c r="CJ237" s="540">
        <f t="shared" si="143"/>
        <v>1.2237017500072729E-3</v>
      </c>
      <c r="CK237" s="437">
        <f t="shared" si="121"/>
        <v>44816.12</v>
      </c>
      <c r="CL237" s="543">
        <f t="shared" si="122"/>
        <v>1.73</v>
      </c>
      <c r="CM237" s="466">
        <f t="shared" si="112"/>
        <v>-9.9999999999982325E-3</v>
      </c>
      <c r="CN237" s="465">
        <f t="shared" si="123"/>
        <v>409573.11</v>
      </c>
      <c r="CO237" s="466">
        <f t="shared" si="144"/>
        <v>454457.03648360731</v>
      </c>
      <c r="CP237" s="466">
        <f t="shared" si="124"/>
        <v>1.7300000000000004</v>
      </c>
      <c r="CQ237" s="469">
        <f t="shared" si="125"/>
        <v>44760.674687302591</v>
      </c>
      <c r="CR237" s="469">
        <f t="shared" si="145"/>
        <v>44883.926483607327</v>
      </c>
      <c r="CS237" s="467">
        <f t="shared" si="146"/>
        <v>-123.25179630473576</v>
      </c>
      <c r="CT237" s="468">
        <f t="shared" si="126"/>
        <v>0</v>
      </c>
    </row>
    <row r="238" spans="1:98"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+INDEX('For AA'!AD:AD,MATCH(A238,'For AA'!A:A,0))</f>
        <v>47311.260857189824</v>
      </c>
      <c r="AN238" s="434">
        <f t="shared" si="127"/>
        <v>787625.80645161297</v>
      </c>
      <c r="AO238" s="435">
        <f t="shared" si="128"/>
        <v>209208.02150537635</v>
      </c>
      <c r="AP238" s="436">
        <f t="shared" si="129"/>
        <v>388529.18279569899</v>
      </c>
      <c r="AQ238" s="437">
        <f t="shared" si="115"/>
        <v>8.31</v>
      </c>
      <c r="AR238" s="438">
        <f t="shared" si="116"/>
        <v>2.21</v>
      </c>
      <c r="AS238" s="438">
        <f t="shared" si="117"/>
        <v>4.0999999999999996</v>
      </c>
      <c r="AT238" s="443">
        <f t="shared" si="130"/>
        <v>14.62</v>
      </c>
      <c r="AU238" s="437">
        <f t="shared" si="131"/>
        <v>7.73</v>
      </c>
      <c r="AV238" s="438">
        <f t="shared" si="132"/>
        <v>2.0499999999999998</v>
      </c>
      <c r="AW238" s="438">
        <f t="shared" si="133"/>
        <v>3.81</v>
      </c>
      <c r="AX238" s="444">
        <f t="shared" si="134"/>
        <v>13.590000000000002</v>
      </c>
      <c r="AY238" s="441">
        <f t="shared" si="135"/>
        <v>7.73</v>
      </c>
      <c r="AZ238" s="70">
        <f t="shared" si="136"/>
        <v>4</v>
      </c>
      <c r="BA238" s="438">
        <f t="shared" si="113"/>
        <v>0.51</v>
      </c>
      <c r="BB238" s="442">
        <f t="shared" si="114"/>
        <v>0.95</v>
      </c>
      <c r="BC238" s="563">
        <v>1</v>
      </c>
      <c r="BD238" s="563">
        <v>1</v>
      </c>
      <c r="BE238" s="570">
        <v>0</v>
      </c>
      <c r="BF238" s="571">
        <v>0.51</v>
      </c>
      <c r="BG238" s="572">
        <v>0.95</v>
      </c>
      <c r="BH238" s="573">
        <v>138362.51825221474</v>
      </c>
      <c r="BI238" s="571">
        <v>12.11</v>
      </c>
      <c r="BJ238" s="572">
        <v>1147650.7507084387</v>
      </c>
      <c r="BK238" s="574">
        <v>3.4259728371267865E-3</v>
      </c>
      <c r="BL238" s="571">
        <v>122470.26</v>
      </c>
      <c r="BM238" s="594">
        <v>1.29</v>
      </c>
      <c r="BN238" s="441">
        <f t="shared" si="137"/>
        <v>7.73</v>
      </c>
      <c r="BO238" s="70">
        <v>4</v>
      </c>
      <c r="BP238" s="438">
        <f t="shared" si="118"/>
        <v>0.51</v>
      </c>
      <c r="BQ238" s="442">
        <f t="shared" si="119"/>
        <v>0.95</v>
      </c>
      <c r="BR238" s="438">
        <f>+INDEX('For AA'!AE:AE,MATCH(A238,'For AA'!A:A,0))</f>
        <v>7.72</v>
      </c>
      <c r="BS238" s="70">
        <v>4</v>
      </c>
      <c r="BT238" s="438">
        <f>+ROUND(INDEX('For AA'!AF:AF,MATCH(A238,'For AA'!A:A,0))/BS238,$BP$2)</f>
        <v>0.52</v>
      </c>
      <c r="BU238" s="442">
        <f>+ROUND(INDEX('For AA'!AG:AG,MATCH(A238,'For AA'!A:A,0))/BS238,$BP$2)</f>
        <v>0.96</v>
      </c>
      <c r="BV238" s="438">
        <f>++INDEX('For AA'!AE:AE,MATCH(A238,'For AA'!A:A,0))</f>
        <v>7.72</v>
      </c>
      <c r="BW238" s="70">
        <v>4</v>
      </c>
      <c r="BX238" s="438">
        <f>++ROUND(INDEX('For AA'!AF:AF,MATCH(A238,'For AA'!A:A,0))/BS238,$BP$2)</f>
        <v>0.52</v>
      </c>
      <c r="BY238" s="442">
        <f>++ROUND(INDEX('For AA'!AG:AG,MATCH(A238,'For AA'!A:A,0))/BS238,$BP$2)</f>
        <v>0.96</v>
      </c>
      <c r="BZ238" s="93">
        <f>++INDEX(FY2018_ALL_Targets!DY:DY,MATCH('Final Comp Values'!C238,FY2018_ALL_Targets!B:B,0))</f>
        <v>0</v>
      </c>
      <c r="CA238" s="93">
        <f>+INDEX(FY2018_ALL_Targets!DV:DV,MATCH('Final Comp Values'!C238,FY2018_ALL_Targets!B:B,0))</f>
        <v>0</v>
      </c>
      <c r="CB238" s="93">
        <f>++INDEX(FY2018_ALL_Targets!DW:DW,MATCH('Final Comp Values'!C238,FY2018_ALL_Targets!B:B,0))</f>
        <v>0</v>
      </c>
      <c r="CC238" s="533">
        <f>++INDEX(FY2018_ALL_Targets!DX:DX,MATCH('Final Comp Values'!$C238,FY2018_ALL_Targets!$B:$B,0))</f>
        <v>0</v>
      </c>
      <c r="CD238" s="437">
        <f t="shared" si="138"/>
        <v>0</v>
      </c>
      <c r="CE238" s="437">
        <f t="shared" si="139"/>
        <v>0</v>
      </c>
      <c r="CF238" s="438">
        <f t="shared" si="140"/>
        <v>0</v>
      </c>
      <c r="CG238" s="537">
        <f t="shared" si="141"/>
        <v>0</v>
      </c>
      <c r="CH238" s="437">
        <f t="shared" si="142"/>
        <v>13.590000000000002</v>
      </c>
      <c r="CI238" s="438">
        <f t="shared" si="120"/>
        <v>1287908.6459230129</v>
      </c>
      <c r="CJ238" s="540">
        <f t="shared" si="143"/>
        <v>3.8473111460499225E-3</v>
      </c>
      <c r="CK238" s="437">
        <f t="shared" si="121"/>
        <v>140901.6</v>
      </c>
      <c r="CL238" s="543">
        <f t="shared" si="122"/>
        <v>1.49</v>
      </c>
      <c r="CM238" s="466">
        <f t="shared" si="112"/>
        <v>2.0000000000001572E-2</v>
      </c>
      <c r="CN238" s="465">
        <f t="shared" si="123"/>
        <v>1288387.6000000001</v>
      </c>
      <c r="CO238" s="466">
        <f t="shared" si="144"/>
        <v>1428810.245923013</v>
      </c>
      <c r="CP238" s="466">
        <f t="shared" si="124"/>
        <v>1.4900000000000002</v>
      </c>
      <c r="CQ238" s="469">
        <f t="shared" si="125"/>
        <v>141258.09595290656</v>
      </c>
      <c r="CR238" s="469">
        <f t="shared" si="145"/>
        <v>140422.64592301287</v>
      </c>
      <c r="CS238" s="467">
        <f t="shared" si="146"/>
        <v>835.45002989369095</v>
      </c>
      <c r="CT238" s="468">
        <f t="shared" si="126"/>
        <v>0</v>
      </c>
    </row>
    <row r="239" spans="1:98"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+INDEX('For AA'!AD:AD,MATCH(A239,'For AA'!A:A,0))</f>
        <v>12850.778677390743</v>
      </c>
      <c r="AN239" s="434">
        <f t="shared" si="127"/>
        <v>531978.49462365592</v>
      </c>
      <c r="AO239" s="435">
        <f t="shared" si="128"/>
        <v>141303.56989247314</v>
      </c>
      <c r="AP239" s="436">
        <f t="shared" si="129"/>
        <v>262420.92473118281</v>
      </c>
      <c r="AQ239" s="437">
        <f t="shared" si="115"/>
        <v>20.56</v>
      </c>
      <c r="AR239" s="438">
        <f t="shared" si="116"/>
        <v>5.46</v>
      </c>
      <c r="AS239" s="438">
        <f t="shared" si="117"/>
        <v>10.14</v>
      </c>
      <c r="AT239" s="443">
        <f t="shared" si="130"/>
        <v>36.159999999999997</v>
      </c>
      <c r="AU239" s="437">
        <f t="shared" si="131"/>
        <v>19.12</v>
      </c>
      <c r="AV239" s="438">
        <f t="shared" si="132"/>
        <v>5.08</v>
      </c>
      <c r="AW239" s="438">
        <f t="shared" si="133"/>
        <v>9.43</v>
      </c>
      <c r="AX239" s="444">
        <f t="shared" si="134"/>
        <v>33.630000000000003</v>
      </c>
      <c r="AY239" s="441">
        <f t="shared" si="135"/>
        <v>19.12</v>
      </c>
      <c r="AZ239" s="70">
        <f t="shared" si="136"/>
        <v>4</v>
      </c>
      <c r="BA239" s="438">
        <f t="shared" si="113"/>
        <v>1.27</v>
      </c>
      <c r="BB239" s="442">
        <f t="shared" si="114"/>
        <v>2.36</v>
      </c>
      <c r="BC239" s="563">
        <v>1</v>
      </c>
      <c r="BD239" s="563">
        <v>1</v>
      </c>
      <c r="BE239" s="570">
        <v>0</v>
      </c>
      <c r="BF239" s="571">
        <v>1.27</v>
      </c>
      <c r="BG239" s="572">
        <v>2.36</v>
      </c>
      <c r="BH239" s="573">
        <v>93935.345978237165</v>
      </c>
      <c r="BI239" s="571">
        <v>30.01</v>
      </c>
      <c r="BJ239" s="572">
        <v>776583.94843165227</v>
      </c>
      <c r="BK239" s="574">
        <v>2.3182623384624314E-3</v>
      </c>
      <c r="BL239" s="571">
        <v>82872.289999999994</v>
      </c>
      <c r="BM239" s="594">
        <v>3.2</v>
      </c>
      <c r="BN239" s="441">
        <f t="shared" si="137"/>
        <v>19.12</v>
      </c>
      <c r="BO239" s="70">
        <v>4</v>
      </c>
      <c r="BP239" s="438">
        <f t="shared" si="118"/>
        <v>1.27</v>
      </c>
      <c r="BQ239" s="442">
        <f t="shared" si="119"/>
        <v>2.36</v>
      </c>
      <c r="BR239" s="438">
        <f>+INDEX('For AA'!AE:AE,MATCH(A239,'For AA'!A:A,0))</f>
        <v>19.21</v>
      </c>
      <c r="BS239" s="70">
        <v>4</v>
      </c>
      <c r="BT239" s="438">
        <f>+ROUND(INDEX('For AA'!AF:AF,MATCH(A239,'For AA'!A:A,0))/BS239,$BP$2)</f>
        <v>1.28</v>
      </c>
      <c r="BU239" s="442">
        <f>+ROUND(INDEX('For AA'!AG:AG,MATCH(A239,'For AA'!A:A,0))/BS239,$BP$2)</f>
        <v>2.37</v>
      </c>
      <c r="BV239" s="438">
        <f>++INDEX('For AA'!AE:AE,MATCH(A239,'For AA'!A:A,0))</f>
        <v>19.21</v>
      </c>
      <c r="BW239" s="70">
        <v>4</v>
      </c>
      <c r="BX239" s="438">
        <f>++ROUND(INDEX('For AA'!AF:AF,MATCH(A239,'For AA'!A:A,0))/BS239,$BP$2)</f>
        <v>1.28</v>
      </c>
      <c r="BY239" s="442">
        <f>++ROUND(INDEX('For AA'!AG:AG,MATCH(A239,'For AA'!A:A,0))/BS239,$BP$2)</f>
        <v>2.37</v>
      </c>
      <c r="BZ239" s="93">
        <f>++INDEX(FY2018_ALL_Targets!DY:DY,MATCH('Final Comp Values'!C239,FY2018_ALL_Targets!B:B,0))</f>
        <v>0</v>
      </c>
      <c r="CA239" s="93">
        <f>+INDEX(FY2018_ALL_Targets!DV:DV,MATCH('Final Comp Values'!C239,FY2018_ALL_Targets!B:B,0))</f>
        <v>1</v>
      </c>
      <c r="CB239" s="93">
        <f>++INDEX(FY2018_ALL_Targets!DW:DW,MATCH('Final Comp Values'!C239,FY2018_ALL_Targets!B:B,0))</f>
        <v>1</v>
      </c>
      <c r="CC239" s="533">
        <f>++INDEX(FY2018_ALL_Targets!DX:DX,MATCH('Final Comp Values'!$C239,FY2018_ALL_Targets!$B:$B,0))</f>
        <v>0</v>
      </c>
      <c r="CD239" s="437">
        <f t="shared" si="138"/>
        <v>0</v>
      </c>
      <c r="CE239" s="437">
        <f t="shared" si="139"/>
        <v>1.27</v>
      </c>
      <c r="CF239" s="438">
        <f t="shared" si="140"/>
        <v>2.36</v>
      </c>
      <c r="CG239" s="537">
        <f t="shared" si="141"/>
        <v>93935.345978237165</v>
      </c>
      <c r="CH239" s="437">
        <f t="shared" si="142"/>
        <v>30</v>
      </c>
      <c r="CI239" s="438">
        <f t="shared" si="120"/>
        <v>776325.17337386089</v>
      </c>
      <c r="CJ239" s="540">
        <f t="shared" si="143"/>
        <v>2.3190810170700049E-3</v>
      </c>
      <c r="CK239" s="437">
        <f t="shared" si="121"/>
        <v>84932.63</v>
      </c>
      <c r="CL239" s="543">
        <f t="shared" si="122"/>
        <v>3.28</v>
      </c>
      <c r="CM239" s="466">
        <f t="shared" si="112"/>
        <v>-9.99999999999579E-3</v>
      </c>
      <c r="CN239" s="465">
        <f t="shared" si="123"/>
        <v>870203.78</v>
      </c>
      <c r="CO239" s="466">
        <f t="shared" si="144"/>
        <v>861257.80337386089</v>
      </c>
      <c r="CP239" s="466">
        <f t="shared" si="124"/>
        <v>-0.35000000000000142</v>
      </c>
      <c r="CQ239" s="469">
        <f t="shared" si="125"/>
        <v>-9056.5365150163907</v>
      </c>
      <c r="CR239" s="469">
        <f t="shared" si="145"/>
        <v>-8945.9766261391342</v>
      </c>
      <c r="CS239" s="467">
        <f t="shared" si="146"/>
        <v>-110.55988887725653</v>
      </c>
      <c r="CT239" s="468">
        <f t="shared" si="126"/>
        <v>0.10794637777629185</v>
      </c>
    </row>
    <row r="240" spans="1:98"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+INDEX('For AA'!AD:AD,MATCH(A240,'For AA'!A:A,0))</f>
        <v>38894.179775798271</v>
      </c>
      <c r="AN240" s="434">
        <f t="shared" si="127"/>
        <v>478638.70967741939</v>
      </c>
      <c r="AO240" s="435">
        <f t="shared" si="128"/>
        <v>127135.65591397851</v>
      </c>
      <c r="AP240" s="436">
        <f t="shared" si="129"/>
        <v>236109.07526881722</v>
      </c>
      <c r="AQ240" s="437">
        <f t="shared" si="115"/>
        <v>6.11</v>
      </c>
      <c r="AR240" s="438">
        <f t="shared" si="116"/>
        <v>1.62</v>
      </c>
      <c r="AS240" s="438">
        <f t="shared" si="117"/>
        <v>3.01</v>
      </c>
      <c r="AT240" s="443">
        <f t="shared" si="130"/>
        <v>10.74</v>
      </c>
      <c r="AU240" s="437">
        <f t="shared" si="131"/>
        <v>5.68</v>
      </c>
      <c r="AV240" s="438">
        <f t="shared" si="132"/>
        <v>1.51</v>
      </c>
      <c r="AW240" s="438">
        <f t="shared" si="133"/>
        <v>2.8</v>
      </c>
      <c r="AX240" s="444">
        <f t="shared" si="134"/>
        <v>9.9899999999999984</v>
      </c>
      <c r="AY240" s="441">
        <f t="shared" si="135"/>
        <v>5.68</v>
      </c>
      <c r="AZ240" s="70">
        <f t="shared" si="136"/>
        <v>4</v>
      </c>
      <c r="BA240" s="438">
        <f t="shared" si="113"/>
        <v>0.38</v>
      </c>
      <c r="BB240" s="442">
        <f t="shared" si="114"/>
        <v>0.7</v>
      </c>
      <c r="BC240" s="563">
        <v>0</v>
      </c>
      <c r="BD240" s="563">
        <v>0</v>
      </c>
      <c r="BE240" s="570">
        <v>0</v>
      </c>
      <c r="BF240" s="571">
        <v>0</v>
      </c>
      <c r="BG240" s="572">
        <v>0</v>
      </c>
      <c r="BH240" s="573">
        <v>0</v>
      </c>
      <c r="BI240" s="571">
        <v>10</v>
      </c>
      <c r="BJ240" s="572">
        <v>783502.13597275724</v>
      </c>
      <c r="BK240" s="574">
        <v>2.3389145469704148E-3</v>
      </c>
      <c r="BL240" s="571">
        <v>83610.55</v>
      </c>
      <c r="BM240" s="594">
        <v>1.07</v>
      </c>
      <c r="BN240" s="441">
        <f t="shared" si="137"/>
        <v>5.68</v>
      </c>
      <c r="BO240" s="70">
        <v>4</v>
      </c>
      <c r="BP240" s="438">
        <f t="shared" si="118"/>
        <v>0.38</v>
      </c>
      <c r="BQ240" s="442">
        <f t="shared" si="119"/>
        <v>0.7</v>
      </c>
      <c r="BR240" s="438">
        <f>+INDEX('For AA'!AE:AE,MATCH(A240,'For AA'!A:A,0))</f>
        <v>5.71</v>
      </c>
      <c r="BS240" s="70">
        <v>4</v>
      </c>
      <c r="BT240" s="438">
        <f>+ROUND(INDEX('For AA'!AF:AF,MATCH(A240,'For AA'!A:A,0))/BS240,$BP$2)</f>
        <v>0.38</v>
      </c>
      <c r="BU240" s="442">
        <f>+ROUND(INDEX('For AA'!AG:AG,MATCH(A240,'For AA'!A:A,0))/BS240,$BP$2)</f>
        <v>0.71</v>
      </c>
      <c r="BV240" s="438">
        <f>++INDEX('For AA'!AE:AE,MATCH(A240,'For AA'!A:A,0))</f>
        <v>5.71</v>
      </c>
      <c r="BW240" s="70">
        <v>4</v>
      </c>
      <c r="BX240" s="438">
        <f>++ROUND(INDEX('For AA'!AF:AF,MATCH(A240,'For AA'!A:A,0))/BS240,$BP$2)</f>
        <v>0.38</v>
      </c>
      <c r="BY240" s="442">
        <f>++ROUND(INDEX('For AA'!AG:AG,MATCH(A240,'For AA'!A:A,0))/BS240,$BP$2)</f>
        <v>0.71</v>
      </c>
      <c r="BZ240" s="93">
        <f>++INDEX(FY2018_ALL_Targets!DY:DY,MATCH('Final Comp Values'!C240,FY2018_ALL_Targets!B:B,0))</f>
        <v>0</v>
      </c>
      <c r="CA240" s="93">
        <f>+INDEX(FY2018_ALL_Targets!DV:DV,MATCH('Final Comp Values'!C240,FY2018_ALL_Targets!B:B,0))</f>
        <v>1</v>
      </c>
      <c r="CB240" s="93">
        <f>++INDEX(FY2018_ALL_Targets!DW:DW,MATCH('Final Comp Values'!C240,FY2018_ALL_Targets!B:B,0))</f>
        <v>1</v>
      </c>
      <c r="CC240" s="533">
        <f>++INDEX(FY2018_ALL_Targets!DX:DX,MATCH('Final Comp Values'!$C240,FY2018_ALL_Targets!$B:$B,0))</f>
        <v>0</v>
      </c>
      <c r="CD240" s="437">
        <f t="shared" si="138"/>
        <v>0</v>
      </c>
      <c r="CE240" s="437">
        <f t="shared" si="139"/>
        <v>0.38</v>
      </c>
      <c r="CF240" s="438">
        <f t="shared" si="140"/>
        <v>0.7</v>
      </c>
      <c r="CG240" s="537">
        <f t="shared" si="141"/>
        <v>84618.230685057788</v>
      </c>
      <c r="CH240" s="437">
        <f t="shared" si="142"/>
        <v>8.91</v>
      </c>
      <c r="CI240" s="438">
        <f t="shared" si="120"/>
        <v>698100.4031517267</v>
      </c>
      <c r="CJ240" s="540">
        <f t="shared" si="143"/>
        <v>2.0854037051538919E-3</v>
      </c>
      <c r="CK240" s="437">
        <f t="shared" si="121"/>
        <v>76374.570000000007</v>
      </c>
      <c r="CL240" s="543">
        <f t="shared" si="122"/>
        <v>0.97</v>
      </c>
      <c r="CM240" s="466">
        <f t="shared" si="112"/>
        <v>-9.9999999999994538E-3</v>
      </c>
      <c r="CN240" s="465">
        <f t="shared" si="123"/>
        <v>782951.60000000009</v>
      </c>
      <c r="CO240" s="466">
        <f t="shared" si="144"/>
        <v>774474.97315172665</v>
      </c>
      <c r="CP240" s="466">
        <f t="shared" si="124"/>
        <v>-0.10999999999999766</v>
      </c>
      <c r="CQ240" s="469">
        <f t="shared" si="125"/>
        <v>-8621.0886886885073</v>
      </c>
      <c r="CR240" s="469">
        <f t="shared" si="145"/>
        <v>-8476.6268482734449</v>
      </c>
      <c r="CS240" s="467">
        <f t="shared" si="146"/>
        <v>-144.4618404150624</v>
      </c>
      <c r="CT240" s="468">
        <f t="shared" si="126"/>
        <v>0.1080759406904051</v>
      </c>
    </row>
    <row r="241" spans="1:98"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+INDEX('For AA'!AD:AD,MATCH(A241,'For AA'!A:A,0))</f>
        <v>38894.179775798271</v>
      </c>
      <c r="AN241" s="434">
        <f t="shared" si="127"/>
        <v>474346.2365591398</v>
      </c>
      <c r="AO241" s="435">
        <f t="shared" si="128"/>
        <v>125994.98924731184</v>
      </c>
      <c r="AP241" s="436">
        <f t="shared" si="129"/>
        <v>233990.6989247312</v>
      </c>
      <c r="AQ241" s="437">
        <f t="shared" si="115"/>
        <v>6.05</v>
      </c>
      <c r="AR241" s="438">
        <f t="shared" si="116"/>
        <v>1.61</v>
      </c>
      <c r="AS241" s="438">
        <f t="shared" si="117"/>
        <v>2.99</v>
      </c>
      <c r="AT241" s="443">
        <f t="shared" si="130"/>
        <v>10.65</v>
      </c>
      <c r="AU241" s="437">
        <f t="shared" si="131"/>
        <v>5.63</v>
      </c>
      <c r="AV241" s="438">
        <f t="shared" si="132"/>
        <v>1.5</v>
      </c>
      <c r="AW241" s="438">
        <f t="shared" si="133"/>
        <v>2.78</v>
      </c>
      <c r="AX241" s="444">
        <f t="shared" si="134"/>
        <v>9.91</v>
      </c>
      <c r="AY241" s="441">
        <f t="shared" si="135"/>
        <v>5.63</v>
      </c>
      <c r="AZ241" s="70">
        <f t="shared" si="136"/>
        <v>4</v>
      </c>
      <c r="BA241" s="438">
        <f t="shared" si="113"/>
        <v>0.38</v>
      </c>
      <c r="BB241" s="442">
        <f t="shared" si="114"/>
        <v>0.7</v>
      </c>
      <c r="BC241" s="563">
        <v>0</v>
      </c>
      <c r="BD241" s="563">
        <v>0</v>
      </c>
      <c r="BE241" s="570">
        <v>0</v>
      </c>
      <c r="BF241" s="571">
        <v>0</v>
      </c>
      <c r="BG241" s="572">
        <v>0</v>
      </c>
      <c r="BH241" s="573">
        <v>0</v>
      </c>
      <c r="BI241" s="571">
        <v>9.9499999999999993</v>
      </c>
      <c r="BJ241" s="572">
        <v>779584.62529289338</v>
      </c>
      <c r="BK241" s="574">
        <v>2.3272199742355626E-3</v>
      </c>
      <c r="BL241" s="571">
        <v>83192.5</v>
      </c>
      <c r="BM241" s="594">
        <v>1.06</v>
      </c>
      <c r="BN241" s="441">
        <f t="shared" si="137"/>
        <v>5.63</v>
      </c>
      <c r="BO241" s="70">
        <v>4</v>
      </c>
      <c r="BP241" s="438">
        <f t="shared" si="118"/>
        <v>0.38</v>
      </c>
      <c r="BQ241" s="442">
        <f t="shared" si="119"/>
        <v>0.7</v>
      </c>
      <c r="BR241" s="438">
        <f>+INDEX('For AA'!AE:AE,MATCH(A241,'For AA'!A:A,0))</f>
        <v>5.66</v>
      </c>
      <c r="BS241" s="70">
        <v>4</v>
      </c>
      <c r="BT241" s="438">
        <f>+ROUND(INDEX('For AA'!AF:AF,MATCH(A241,'For AA'!A:A,0))/BS241,$BP$2)</f>
        <v>0.38</v>
      </c>
      <c r="BU241" s="442">
        <f>+ROUND(INDEX('For AA'!AG:AG,MATCH(A241,'For AA'!A:A,0))/BS241,$BP$2)</f>
        <v>0.7</v>
      </c>
      <c r="BV241" s="438">
        <f>++INDEX('For AA'!AE:AE,MATCH(A241,'For AA'!A:A,0))</f>
        <v>5.66</v>
      </c>
      <c r="BW241" s="70">
        <v>4</v>
      </c>
      <c r="BX241" s="438">
        <f>++ROUND(INDEX('For AA'!AF:AF,MATCH(A241,'For AA'!A:A,0))/BS241,$BP$2)</f>
        <v>0.38</v>
      </c>
      <c r="BY241" s="442">
        <f>++ROUND(INDEX('For AA'!AG:AG,MATCH(A241,'For AA'!A:A,0))/BS241,$BP$2)</f>
        <v>0.7</v>
      </c>
      <c r="BZ241" s="93">
        <f>++INDEX(FY2018_ALL_Targets!DY:DY,MATCH('Final Comp Values'!C241,FY2018_ALL_Targets!B:B,0))</f>
        <v>0</v>
      </c>
      <c r="CA241" s="93">
        <f>+INDEX(FY2018_ALL_Targets!DV:DV,MATCH('Final Comp Values'!C241,FY2018_ALL_Targets!B:B,0))</f>
        <v>0</v>
      </c>
      <c r="CB241" s="93">
        <f>++INDEX(FY2018_ALL_Targets!DW:DW,MATCH('Final Comp Values'!C241,FY2018_ALL_Targets!B:B,0))</f>
        <v>0</v>
      </c>
      <c r="CC241" s="533">
        <f>++INDEX(FY2018_ALL_Targets!DX:DX,MATCH('Final Comp Values'!$C241,FY2018_ALL_Targets!$B:$B,0))</f>
        <v>0</v>
      </c>
      <c r="CD241" s="437">
        <f t="shared" si="138"/>
        <v>0</v>
      </c>
      <c r="CE241" s="437">
        <f t="shared" si="139"/>
        <v>0</v>
      </c>
      <c r="CF241" s="438">
        <f t="shared" si="140"/>
        <v>0</v>
      </c>
      <c r="CG241" s="537">
        <f t="shared" si="141"/>
        <v>0</v>
      </c>
      <c r="CH241" s="437">
        <f t="shared" si="142"/>
        <v>9.91</v>
      </c>
      <c r="CI241" s="438">
        <f t="shared" si="120"/>
        <v>776450.61674900248</v>
      </c>
      <c r="CJ241" s="540">
        <f t="shared" si="143"/>
        <v>2.3194557483810401E-3</v>
      </c>
      <c r="CK241" s="437">
        <f t="shared" si="121"/>
        <v>84946.35</v>
      </c>
      <c r="CL241" s="543">
        <f t="shared" si="122"/>
        <v>1.08</v>
      </c>
      <c r="CM241" s="466">
        <f t="shared" si="112"/>
        <v>-3.9999999999999702E-2</v>
      </c>
      <c r="CN241" s="465">
        <f t="shared" si="123"/>
        <v>775928.69</v>
      </c>
      <c r="CO241" s="466">
        <f t="shared" si="144"/>
        <v>861396.96674900246</v>
      </c>
      <c r="CP241" s="466">
        <f t="shared" si="124"/>
        <v>1.08</v>
      </c>
      <c r="CQ241" s="469">
        <f t="shared" si="125"/>
        <v>84561.350676084767</v>
      </c>
      <c r="CR241" s="469">
        <f t="shared" si="145"/>
        <v>85468.276749002514</v>
      </c>
      <c r="CS241" s="467">
        <f t="shared" si="146"/>
        <v>-906.92607291774766</v>
      </c>
      <c r="CT241" s="468">
        <f t="shared" si="126"/>
        <v>0</v>
      </c>
    </row>
    <row r="242" spans="1:98"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+INDEX('For AA'!AD:AD,MATCH(A242,'For AA'!A:A,0))</f>
        <v>12850.778677390743</v>
      </c>
      <c r="AN242" s="434">
        <f t="shared" si="127"/>
        <v>748662.36559139786</v>
      </c>
      <c r="AO242" s="435">
        <f t="shared" si="128"/>
        <v>198858.55913978495</v>
      </c>
      <c r="AP242" s="436">
        <f t="shared" si="129"/>
        <v>369308.7526881721</v>
      </c>
      <c r="AQ242" s="437">
        <f t="shared" si="115"/>
        <v>28.93</v>
      </c>
      <c r="AR242" s="438">
        <f t="shared" si="116"/>
        <v>7.68</v>
      </c>
      <c r="AS242" s="438">
        <f t="shared" si="117"/>
        <v>14.27</v>
      </c>
      <c r="AT242" s="443">
        <f t="shared" si="130"/>
        <v>50.879999999999995</v>
      </c>
      <c r="AU242" s="437">
        <f t="shared" si="131"/>
        <v>26.91</v>
      </c>
      <c r="AV242" s="438">
        <f t="shared" si="132"/>
        <v>7.15</v>
      </c>
      <c r="AW242" s="438">
        <f t="shared" si="133"/>
        <v>13.27</v>
      </c>
      <c r="AX242" s="444">
        <f t="shared" si="134"/>
        <v>47.33</v>
      </c>
      <c r="AY242" s="441">
        <f t="shared" si="135"/>
        <v>26.91</v>
      </c>
      <c r="AZ242" s="70">
        <f t="shared" si="136"/>
        <v>4</v>
      </c>
      <c r="BA242" s="438">
        <f t="shared" si="113"/>
        <v>1.79</v>
      </c>
      <c r="BB242" s="442">
        <f t="shared" si="114"/>
        <v>3.32</v>
      </c>
      <c r="BC242" s="563">
        <v>1</v>
      </c>
      <c r="BD242" s="563">
        <v>1</v>
      </c>
      <c r="BE242" s="570">
        <v>0</v>
      </c>
      <c r="BF242" s="571">
        <v>1.79</v>
      </c>
      <c r="BG242" s="572">
        <v>3.32</v>
      </c>
      <c r="BH242" s="573">
        <v>132234.05453134762</v>
      </c>
      <c r="BI242" s="571">
        <v>42.239999999999995</v>
      </c>
      <c r="BJ242" s="572">
        <v>1093065.844110396</v>
      </c>
      <c r="BK242" s="574">
        <v>3.2630256973226615E-3</v>
      </c>
      <c r="BL242" s="571">
        <v>116645.3</v>
      </c>
      <c r="BM242" s="594">
        <v>4.51</v>
      </c>
      <c r="BN242" s="441">
        <f t="shared" si="137"/>
        <v>26.91</v>
      </c>
      <c r="BO242" s="70">
        <v>4</v>
      </c>
      <c r="BP242" s="438">
        <f t="shared" si="118"/>
        <v>1.79</v>
      </c>
      <c r="BQ242" s="442">
        <f t="shared" si="119"/>
        <v>3.32</v>
      </c>
      <c r="BR242" s="438">
        <f>+INDEX('For AA'!AE:AE,MATCH(A242,'For AA'!A:A,0))</f>
        <v>27.03</v>
      </c>
      <c r="BS242" s="70">
        <v>4</v>
      </c>
      <c r="BT242" s="438">
        <f>+ROUND(INDEX('For AA'!AF:AF,MATCH(A242,'For AA'!A:A,0))/BS242,$BP$2)</f>
        <v>1.8</v>
      </c>
      <c r="BU242" s="442">
        <f>+ROUND(INDEX('For AA'!AG:AG,MATCH(A242,'For AA'!A:A,0))/BS242,$BP$2)</f>
        <v>3.34</v>
      </c>
      <c r="BV242" s="438">
        <f>++INDEX('For AA'!AE:AE,MATCH(A242,'For AA'!A:A,0))</f>
        <v>27.03</v>
      </c>
      <c r="BW242" s="70">
        <v>4</v>
      </c>
      <c r="BX242" s="438">
        <f>++ROUND(INDEX('For AA'!AF:AF,MATCH(A242,'For AA'!A:A,0))/BS242,$BP$2)</f>
        <v>1.8</v>
      </c>
      <c r="BY242" s="442">
        <f>++ROUND(INDEX('For AA'!AG:AG,MATCH(A242,'For AA'!A:A,0))/BS242,$BP$2)</f>
        <v>3.34</v>
      </c>
      <c r="BZ242" s="93">
        <f>++INDEX(FY2018_ALL_Targets!DY:DY,MATCH('Final Comp Values'!C242,FY2018_ALL_Targets!B:B,0))</f>
        <v>0</v>
      </c>
      <c r="CA242" s="93">
        <f>+INDEX(FY2018_ALL_Targets!DV:DV,MATCH('Final Comp Values'!C242,FY2018_ALL_Targets!B:B,0))</f>
        <v>0</v>
      </c>
      <c r="CB242" s="93">
        <f>++INDEX(FY2018_ALL_Targets!DW:DW,MATCH('Final Comp Values'!C242,FY2018_ALL_Targets!B:B,0))</f>
        <v>0</v>
      </c>
      <c r="CC242" s="533">
        <f>++INDEX(FY2018_ALL_Targets!DX:DX,MATCH('Final Comp Values'!$C242,FY2018_ALL_Targets!$B:$B,0))</f>
        <v>0</v>
      </c>
      <c r="CD242" s="437">
        <f t="shared" si="138"/>
        <v>0</v>
      </c>
      <c r="CE242" s="437">
        <f t="shared" si="139"/>
        <v>0</v>
      </c>
      <c r="CF242" s="438">
        <f t="shared" si="140"/>
        <v>0</v>
      </c>
      <c r="CG242" s="537">
        <f t="shared" si="141"/>
        <v>0</v>
      </c>
      <c r="CH242" s="437">
        <f t="shared" si="142"/>
        <v>47.33</v>
      </c>
      <c r="CI242" s="438">
        <f t="shared" si="120"/>
        <v>1224782.3485261612</v>
      </c>
      <c r="CJ242" s="540">
        <f t="shared" si="143"/>
        <v>3.6587368179307779E-3</v>
      </c>
      <c r="CK242" s="437">
        <f t="shared" si="121"/>
        <v>133995.37</v>
      </c>
      <c r="CL242" s="543">
        <f t="shared" si="122"/>
        <v>5.18</v>
      </c>
      <c r="CM242" s="466">
        <f t="shared" si="112"/>
        <v>-2.0000000000000018E-2</v>
      </c>
      <c r="CN242" s="465">
        <f t="shared" si="123"/>
        <v>1224651.6000000001</v>
      </c>
      <c r="CO242" s="466">
        <f t="shared" si="144"/>
        <v>1358777.7185261613</v>
      </c>
      <c r="CP242" s="466">
        <f t="shared" si="124"/>
        <v>5.18</v>
      </c>
      <c r="CQ242" s="469">
        <f t="shared" si="125"/>
        <v>134031.17025142617</v>
      </c>
      <c r="CR242" s="469">
        <f t="shared" si="145"/>
        <v>134126.11852616118</v>
      </c>
      <c r="CS242" s="467">
        <f t="shared" si="146"/>
        <v>-94.948274735012092</v>
      </c>
      <c r="CT242" s="468">
        <f t="shared" si="126"/>
        <v>0</v>
      </c>
    </row>
    <row r="243" spans="1:98"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+INDEX('For AA'!AD:AD,MATCH(A243,'For AA'!A:A,0))</f>
        <v>38894.179775798271</v>
      </c>
      <c r="AN243" s="434">
        <f t="shared" si="127"/>
        <v>323466.66666666669</v>
      </c>
      <c r="AO243" s="435">
        <f t="shared" si="128"/>
        <v>85918.634408602156</v>
      </c>
      <c r="AP243" s="436">
        <f t="shared" si="129"/>
        <v>159563.18279569896</v>
      </c>
      <c r="AQ243" s="437">
        <f t="shared" si="115"/>
        <v>4.13</v>
      </c>
      <c r="AR243" s="438">
        <f t="shared" si="116"/>
        <v>1.1000000000000001</v>
      </c>
      <c r="AS243" s="438">
        <f t="shared" si="117"/>
        <v>2.04</v>
      </c>
      <c r="AT243" s="443">
        <f t="shared" si="130"/>
        <v>7.2700000000000005</v>
      </c>
      <c r="AU243" s="437">
        <f t="shared" si="131"/>
        <v>3.84</v>
      </c>
      <c r="AV243" s="438">
        <f t="shared" si="132"/>
        <v>1.02</v>
      </c>
      <c r="AW243" s="438">
        <f t="shared" si="133"/>
        <v>1.89</v>
      </c>
      <c r="AX243" s="444">
        <f t="shared" si="134"/>
        <v>6.7499999999999991</v>
      </c>
      <c r="AY243" s="441">
        <f t="shared" si="135"/>
        <v>3.84</v>
      </c>
      <c r="AZ243" s="70">
        <f t="shared" si="136"/>
        <v>4</v>
      </c>
      <c r="BA243" s="438">
        <f t="shared" si="113"/>
        <v>0.26</v>
      </c>
      <c r="BB243" s="442">
        <f t="shared" si="114"/>
        <v>0.47</v>
      </c>
      <c r="BC243" s="563">
        <v>1</v>
      </c>
      <c r="BD243" s="563">
        <v>1</v>
      </c>
      <c r="BE243" s="570">
        <v>0</v>
      </c>
      <c r="BF243" s="571">
        <v>0.26</v>
      </c>
      <c r="BG243" s="572">
        <v>0.47</v>
      </c>
      <c r="BH243" s="573">
        <v>57195.655926011277</v>
      </c>
      <c r="BI243" s="571">
        <v>6.0299999999999994</v>
      </c>
      <c r="BJ243" s="572">
        <v>472451.78799157258</v>
      </c>
      <c r="BK243" s="574">
        <v>1.4103654718231602E-3</v>
      </c>
      <c r="BL243" s="571">
        <v>50417.16</v>
      </c>
      <c r="BM243" s="594">
        <v>0.64</v>
      </c>
      <c r="BN243" s="441">
        <f t="shared" si="137"/>
        <v>3.84</v>
      </c>
      <c r="BO243" s="70">
        <v>4</v>
      </c>
      <c r="BP243" s="438">
        <f t="shared" si="118"/>
        <v>0.26</v>
      </c>
      <c r="BQ243" s="442">
        <f t="shared" si="119"/>
        <v>0.47</v>
      </c>
      <c r="BR243" s="438">
        <f>+INDEX('For AA'!AE:AE,MATCH(A243,'For AA'!A:A,0))</f>
        <v>3.86</v>
      </c>
      <c r="BS243" s="70">
        <v>4</v>
      </c>
      <c r="BT243" s="438">
        <f>+ROUND(INDEX('For AA'!AF:AF,MATCH(A243,'For AA'!A:A,0))/BS243,$BP$2)</f>
        <v>0.26</v>
      </c>
      <c r="BU243" s="442">
        <f>+ROUND(INDEX('For AA'!AG:AG,MATCH(A243,'For AA'!A:A,0))/BS243,$BP$2)</f>
        <v>0.48</v>
      </c>
      <c r="BV243" s="438">
        <f>++INDEX('For AA'!AE:AE,MATCH(A243,'For AA'!A:A,0))</f>
        <v>3.86</v>
      </c>
      <c r="BW243" s="70">
        <v>4</v>
      </c>
      <c r="BX243" s="438">
        <f>++ROUND(INDEX('For AA'!AF:AF,MATCH(A243,'For AA'!A:A,0))/BS243,$BP$2)</f>
        <v>0.26</v>
      </c>
      <c r="BY243" s="442">
        <f>++ROUND(INDEX('For AA'!AG:AG,MATCH(A243,'For AA'!A:A,0))/BS243,$BP$2)</f>
        <v>0.48</v>
      </c>
      <c r="BZ243" s="93">
        <f>++INDEX(FY2018_ALL_Targets!DY:DY,MATCH('Final Comp Values'!C243,FY2018_ALL_Targets!B:B,0))</f>
        <v>0</v>
      </c>
      <c r="CA243" s="93">
        <f>+INDEX(FY2018_ALL_Targets!DV:DV,MATCH('Final Comp Values'!C243,FY2018_ALL_Targets!B:B,0))</f>
        <v>1</v>
      </c>
      <c r="CB243" s="93">
        <f>++INDEX(FY2018_ALL_Targets!DW:DW,MATCH('Final Comp Values'!C243,FY2018_ALL_Targets!B:B,0))</f>
        <v>1</v>
      </c>
      <c r="CC243" s="533">
        <f>++INDEX(FY2018_ALL_Targets!DX:DX,MATCH('Final Comp Values'!$C243,FY2018_ALL_Targets!$B:$B,0))</f>
        <v>0</v>
      </c>
      <c r="CD243" s="437">
        <f t="shared" si="138"/>
        <v>0</v>
      </c>
      <c r="CE243" s="437">
        <f t="shared" si="139"/>
        <v>0.26</v>
      </c>
      <c r="CF243" s="438">
        <f t="shared" si="140"/>
        <v>0.47</v>
      </c>
      <c r="CG243" s="537">
        <f t="shared" si="141"/>
        <v>57195.655926011277</v>
      </c>
      <c r="CH243" s="437">
        <f t="shared" si="142"/>
        <v>6.02</v>
      </c>
      <c r="CI243" s="438">
        <f t="shared" si="120"/>
        <v>471668.28585559985</v>
      </c>
      <c r="CJ243" s="540">
        <f t="shared" si="143"/>
        <v>1.4089933002274331E-3</v>
      </c>
      <c r="CK243" s="437">
        <f t="shared" si="121"/>
        <v>51602.12</v>
      </c>
      <c r="CL243" s="543">
        <f t="shared" si="122"/>
        <v>0.66</v>
      </c>
      <c r="CM243" s="466">
        <f t="shared" si="112"/>
        <v>-9.9999999999993427E-3</v>
      </c>
      <c r="CN243" s="465">
        <f t="shared" si="123"/>
        <v>529122.09000000008</v>
      </c>
      <c r="CO243" s="466">
        <f t="shared" si="144"/>
        <v>523270.40585559985</v>
      </c>
      <c r="CP243" s="466">
        <f t="shared" si="124"/>
        <v>-6.9999999999999396E-2</v>
      </c>
      <c r="CQ243" s="469">
        <f t="shared" si="125"/>
        <v>-5487.1920444443986</v>
      </c>
      <c r="CR243" s="469">
        <f t="shared" si="145"/>
        <v>-5851.6841444002348</v>
      </c>
      <c r="CS243" s="467">
        <f t="shared" si="146"/>
        <v>364.49209995583624</v>
      </c>
      <c r="CT243" s="468">
        <f t="shared" si="126"/>
        <v>0.10809538480242106</v>
      </c>
    </row>
    <row r="244" spans="1:98"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+INDEX('For AA'!AD:AD,MATCH(A244,'For AA'!A:A,0))</f>
        <v>47311.260857189824</v>
      </c>
      <c r="AN244" s="434">
        <f t="shared" si="127"/>
        <v>586313.97849462368</v>
      </c>
      <c r="AO244" s="435">
        <f t="shared" si="128"/>
        <v>155735.79569892475</v>
      </c>
      <c r="AP244" s="436">
        <f t="shared" si="129"/>
        <v>289223.61290322588</v>
      </c>
      <c r="AQ244" s="437">
        <f t="shared" si="115"/>
        <v>6.19</v>
      </c>
      <c r="AR244" s="438">
        <f t="shared" si="116"/>
        <v>1.64</v>
      </c>
      <c r="AS244" s="438">
        <f t="shared" si="117"/>
        <v>3.05</v>
      </c>
      <c r="AT244" s="443">
        <f t="shared" si="130"/>
        <v>10.879999999999999</v>
      </c>
      <c r="AU244" s="437">
        <f t="shared" si="131"/>
        <v>5.75</v>
      </c>
      <c r="AV244" s="438">
        <f t="shared" si="132"/>
        <v>1.53</v>
      </c>
      <c r="AW244" s="438">
        <f t="shared" si="133"/>
        <v>2.84</v>
      </c>
      <c r="AX244" s="444">
        <f t="shared" si="134"/>
        <v>10.120000000000001</v>
      </c>
      <c r="AY244" s="441">
        <f t="shared" si="135"/>
        <v>5.75</v>
      </c>
      <c r="AZ244" s="70">
        <f t="shared" si="136"/>
        <v>4</v>
      </c>
      <c r="BA244" s="438">
        <f t="shared" si="113"/>
        <v>0.38</v>
      </c>
      <c r="BB244" s="442">
        <f t="shared" si="114"/>
        <v>0.71</v>
      </c>
      <c r="BC244" s="563">
        <v>0</v>
      </c>
      <c r="BD244" s="563">
        <v>0</v>
      </c>
      <c r="BE244" s="570">
        <v>0</v>
      </c>
      <c r="BF244" s="571">
        <v>0</v>
      </c>
      <c r="BG244" s="572">
        <v>0</v>
      </c>
      <c r="BH244" s="573">
        <v>0</v>
      </c>
      <c r="BI244" s="571">
        <v>10.11</v>
      </c>
      <c r="BJ244" s="572">
        <v>958113.05447252805</v>
      </c>
      <c r="BK244" s="574">
        <v>2.8601639457763676E-3</v>
      </c>
      <c r="BL244" s="571">
        <v>102243.96</v>
      </c>
      <c r="BM244" s="594">
        <v>1.08</v>
      </c>
      <c r="BN244" s="441">
        <f t="shared" si="137"/>
        <v>5.75</v>
      </c>
      <c r="BO244" s="70">
        <v>4</v>
      </c>
      <c r="BP244" s="438">
        <f t="shared" si="118"/>
        <v>0.38</v>
      </c>
      <c r="BQ244" s="442">
        <f t="shared" si="119"/>
        <v>0.71</v>
      </c>
      <c r="BR244" s="438">
        <f>+INDEX('For AA'!AE:AE,MATCH(A244,'For AA'!A:A,0))</f>
        <v>5.75</v>
      </c>
      <c r="BS244" s="70">
        <v>4</v>
      </c>
      <c r="BT244" s="438">
        <f>+ROUND(INDEX('For AA'!AF:AF,MATCH(A244,'For AA'!A:A,0))/BS244,$BP$2)</f>
        <v>0.38</v>
      </c>
      <c r="BU244" s="442">
        <f>+ROUND(INDEX('For AA'!AG:AG,MATCH(A244,'For AA'!A:A,0))/BS244,$BP$2)</f>
        <v>0.71</v>
      </c>
      <c r="BV244" s="438">
        <f>++INDEX('For AA'!AE:AE,MATCH(A244,'For AA'!A:A,0))</f>
        <v>5.75</v>
      </c>
      <c r="BW244" s="70">
        <v>4</v>
      </c>
      <c r="BX244" s="438">
        <f>++ROUND(INDEX('For AA'!AF:AF,MATCH(A244,'For AA'!A:A,0))/BS244,$BP$2)</f>
        <v>0.38</v>
      </c>
      <c r="BY244" s="442">
        <f>++ROUND(INDEX('For AA'!AG:AG,MATCH(A244,'For AA'!A:A,0))/BS244,$BP$2)</f>
        <v>0.71</v>
      </c>
      <c r="BZ244" s="93">
        <f>++INDEX(FY2018_ALL_Targets!DY:DY,MATCH('Final Comp Values'!C244,FY2018_ALL_Targets!B:B,0))</f>
        <v>0</v>
      </c>
      <c r="CA244" s="93">
        <f>+INDEX(FY2018_ALL_Targets!DV:DV,MATCH('Final Comp Values'!C244,FY2018_ALL_Targets!B:B,0))</f>
        <v>1</v>
      </c>
      <c r="CB244" s="93">
        <f>++INDEX(FY2018_ALL_Targets!DW:DW,MATCH('Final Comp Values'!C244,FY2018_ALL_Targets!B:B,0))</f>
        <v>1</v>
      </c>
      <c r="CC244" s="533">
        <f>++INDEX(FY2018_ALL_Targets!DX:DX,MATCH('Final Comp Values'!$C244,FY2018_ALL_Targets!$B:$B,0))</f>
        <v>0</v>
      </c>
      <c r="CD244" s="437">
        <f t="shared" si="138"/>
        <v>0</v>
      </c>
      <c r="CE244" s="437">
        <f t="shared" si="139"/>
        <v>0.38</v>
      </c>
      <c r="CF244" s="438">
        <f t="shared" si="140"/>
        <v>0.71</v>
      </c>
      <c r="CG244" s="537">
        <f t="shared" si="141"/>
        <v>103298.04444857127</v>
      </c>
      <c r="CH244" s="437">
        <f t="shared" si="142"/>
        <v>9.0300000000000011</v>
      </c>
      <c r="CI244" s="438">
        <f t="shared" si="120"/>
        <v>855762.69850513653</v>
      </c>
      <c r="CJ244" s="540">
        <f t="shared" si="143"/>
        <v>2.5563811367793083E-3</v>
      </c>
      <c r="CK244" s="437">
        <f t="shared" si="121"/>
        <v>93623.360000000001</v>
      </c>
      <c r="CL244" s="543">
        <f t="shared" si="122"/>
        <v>0.99</v>
      </c>
      <c r="CM244" s="466">
        <f t="shared" ref="CM244:CM307" si="147">+CE244+CF244+CH244-AY244-BA244-BB244-BA244-BB244-BA244-BB244-BA244-BB244</f>
        <v>1.0000000000001452E-2</v>
      </c>
      <c r="CN244" s="465">
        <f t="shared" si="123"/>
        <v>959084.25</v>
      </c>
      <c r="CO244" s="466">
        <f t="shared" si="144"/>
        <v>949386.05850513652</v>
      </c>
      <c r="CP244" s="466">
        <f t="shared" si="124"/>
        <v>-9.9999999999999645E-2</v>
      </c>
      <c r="CQ244" s="469">
        <f t="shared" si="125"/>
        <v>-9477.1170948616254</v>
      </c>
      <c r="CR244" s="469">
        <f t="shared" si="145"/>
        <v>-9698.1914948634803</v>
      </c>
      <c r="CS244" s="467">
        <f t="shared" si="146"/>
        <v>221.07440000185488</v>
      </c>
      <c r="CT244" s="468">
        <f t="shared" si="126"/>
        <v>0.10770486998256021</v>
      </c>
    </row>
    <row r="245" spans="1:98"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+INDEX('For AA'!AD:AD,MATCH(A245,'For AA'!A:A,0))</f>
        <v>38894.179775798271</v>
      </c>
      <c r="AN245" s="434">
        <f t="shared" si="127"/>
        <v>517000.00000000006</v>
      </c>
      <c r="AO245" s="435">
        <f t="shared" si="128"/>
        <v>137325.15053763441</v>
      </c>
      <c r="AP245" s="436">
        <f t="shared" si="129"/>
        <v>255032.41935483873</v>
      </c>
      <c r="AQ245" s="437">
        <f t="shared" si="115"/>
        <v>6.6</v>
      </c>
      <c r="AR245" s="438">
        <f t="shared" si="116"/>
        <v>1.75</v>
      </c>
      <c r="AS245" s="438">
        <f t="shared" si="117"/>
        <v>3.26</v>
      </c>
      <c r="AT245" s="443">
        <f t="shared" si="130"/>
        <v>11.61</v>
      </c>
      <c r="AU245" s="437">
        <f t="shared" si="131"/>
        <v>6.14</v>
      </c>
      <c r="AV245" s="438">
        <f t="shared" si="132"/>
        <v>1.63</v>
      </c>
      <c r="AW245" s="438">
        <f t="shared" si="133"/>
        <v>3.03</v>
      </c>
      <c r="AX245" s="444">
        <f t="shared" si="134"/>
        <v>10.799999999999999</v>
      </c>
      <c r="AY245" s="441">
        <f t="shared" si="135"/>
        <v>6.14</v>
      </c>
      <c r="AZ245" s="70">
        <f t="shared" si="136"/>
        <v>4</v>
      </c>
      <c r="BA245" s="438">
        <f t="shared" si="113"/>
        <v>0.41</v>
      </c>
      <c r="BB245" s="442">
        <f t="shared" si="114"/>
        <v>0.76</v>
      </c>
      <c r="BC245" s="563">
        <v>0</v>
      </c>
      <c r="BD245" s="563">
        <v>0</v>
      </c>
      <c r="BE245" s="570">
        <v>0</v>
      </c>
      <c r="BF245" s="571">
        <v>0</v>
      </c>
      <c r="BG245" s="572">
        <v>0</v>
      </c>
      <c r="BH245" s="573">
        <v>0</v>
      </c>
      <c r="BI245" s="571">
        <v>10.82</v>
      </c>
      <c r="BJ245" s="572">
        <v>847749.31112252339</v>
      </c>
      <c r="BK245" s="574">
        <v>2.530705539821989E-3</v>
      </c>
      <c r="BL245" s="571">
        <v>90466.62</v>
      </c>
      <c r="BM245" s="594">
        <v>1.1499999999999999</v>
      </c>
      <c r="BN245" s="441">
        <f t="shared" si="137"/>
        <v>6.14</v>
      </c>
      <c r="BO245" s="70">
        <v>4</v>
      </c>
      <c r="BP245" s="438">
        <f t="shared" si="118"/>
        <v>0.41</v>
      </c>
      <c r="BQ245" s="442">
        <f t="shared" si="119"/>
        <v>0.76</v>
      </c>
      <c r="BR245" s="438">
        <f>+INDEX('For AA'!AE:AE,MATCH(A245,'For AA'!A:A,0))</f>
        <v>6.17</v>
      </c>
      <c r="BS245" s="70">
        <v>4</v>
      </c>
      <c r="BT245" s="438">
        <f>+ROUND(INDEX('For AA'!AF:AF,MATCH(A245,'For AA'!A:A,0))/BS245,$BP$2)</f>
        <v>0.41</v>
      </c>
      <c r="BU245" s="442">
        <f>+ROUND(INDEX('For AA'!AG:AG,MATCH(A245,'For AA'!A:A,0))/BS245,$BP$2)</f>
        <v>0.76</v>
      </c>
      <c r="BV245" s="438">
        <f>++INDEX('For AA'!AE:AE,MATCH(A245,'For AA'!A:A,0))</f>
        <v>6.17</v>
      </c>
      <c r="BW245" s="70">
        <v>4</v>
      </c>
      <c r="BX245" s="438">
        <f>++ROUND(INDEX('For AA'!AF:AF,MATCH(A245,'For AA'!A:A,0))/BS245,$BP$2)</f>
        <v>0.41</v>
      </c>
      <c r="BY245" s="442">
        <f>++ROUND(INDEX('For AA'!AG:AG,MATCH(A245,'For AA'!A:A,0))/BS245,$BP$2)</f>
        <v>0.76</v>
      </c>
      <c r="BZ245" s="93">
        <f>++INDEX(FY2018_ALL_Targets!DY:DY,MATCH('Final Comp Values'!C245,FY2018_ALL_Targets!B:B,0))</f>
        <v>0</v>
      </c>
      <c r="CA245" s="93">
        <f>+INDEX(FY2018_ALL_Targets!DV:DV,MATCH('Final Comp Values'!C245,FY2018_ALL_Targets!B:B,0))</f>
        <v>0</v>
      </c>
      <c r="CB245" s="93">
        <f>++INDEX(FY2018_ALL_Targets!DW:DW,MATCH('Final Comp Values'!C245,FY2018_ALL_Targets!B:B,0))</f>
        <v>0</v>
      </c>
      <c r="CC245" s="533">
        <f>++INDEX(FY2018_ALL_Targets!DX:DX,MATCH('Final Comp Values'!$C245,FY2018_ALL_Targets!$B:$B,0))</f>
        <v>0</v>
      </c>
      <c r="CD245" s="437">
        <f t="shared" si="138"/>
        <v>0</v>
      </c>
      <c r="CE245" s="437">
        <f t="shared" si="139"/>
        <v>0</v>
      </c>
      <c r="CF245" s="438">
        <f t="shared" si="140"/>
        <v>0</v>
      </c>
      <c r="CG245" s="537">
        <f t="shared" si="141"/>
        <v>0</v>
      </c>
      <c r="CH245" s="437">
        <f t="shared" si="142"/>
        <v>10.799999999999999</v>
      </c>
      <c r="CI245" s="438">
        <f t="shared" si="120"/>
        <v>846182.3068505777</v>
      </c>
      <c r="CJ245" s="540">
        <f t="shared" si="143"/>
        <v>2.5277620668532016E-3</v>
      </c>
      <c r="CK245" s="437">
        <f t="shared" si="121"/>
        <v>92575.23</v>
      </c>
      <c r="CL245" s="543">
        <f t="shared" si="122"/>
        <v>1.18</v>
      </c>
      <c r="CM245" s="466">
        <f t="shared" si="147"/>
        <v>-2.0000000000000462E-2</v>
      </c>
      <c r="CN245" s="465">
        <f t="shared" si="123"/>
        <v>845702.54</v>
      </c>
      <c r="CO245" s="466">
        <f t="shared" si="144"/>
        <v>938757.53685057769</v>
      </c>
      <c r="CP245" s="466">
        <f t="shared" si="124"/>
        <v>1.1799999999999997</v>
      </c>
      <c r="CQ245" s="469">
        <f t="shared" si="125"/>
        <v>92400.833074074064</v>
      </c>
      <c r="CR245" s="469">
        <f t="shared" si="145"/>
        <v>93054.996850577649</v>
      </c>
      <c r="CS245" s="467">
        <f t="shared" si="146"/>
        <v>-654.16377650358481</v>
      </c>
      <c r="CT245" s="468">
        <f t="shared" si="126"/>
        <v>0</v>
      </c>
    </row>
    <row r="246" spans="1:98"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+INDEX('For AA'!AD:AD,MATCH(A246,'For AA'!A:A,0))</f>
        <v>30335.791973545318</v>
      </c>
      <c r="AN246" s="434">
        <f t="shared" si="127"/>
        <v>137681.72043010753</v>
      </c>
      <c r="AO246" s="435">
        <f t="shared" si="128"/>
        <v>36570.892473118285</v>
      </c>
      <c r="AP246" s="436">
        <f t="shared" si="129"/>
        <v>67917.365591397858</v>
      </c>
      <c r="AQ246" s="437">
        <f t="shared" si="115"/>
        <v>2.25</v>
      </c>
      <c r="AR246" s="438">
        <f t="shared" si="116"/>
        <v>0.6</v>
      </c>
      <c r="AS246" s="438">
        <f t="shared" si="117"/>
        <v>1.1100000000000001</v>
      </c>
      <c r="AT246" s="443">
        <f t="shared" si="130"/>
        <v>3.96</v>
      </c>
      <c r="AU246" s="437">
        <f t="shared" si="131"/>
        <v>2.09</v>
      </c>
      <c r="AV246" s="438">
        <f t="shared" si="132"/>
        <v>0.56000000000000005</v>
      </c>
      <c r="AW246" s="438">
        <f t="shared" si="133"/>
        <v>1.03</v>
      </c>
      <c r="AX246" s="444">
        <f t="shared" si="134"/>
        <v>3.6799999999999997</v>
      </c>
      <c r="AY246" s="441">
        <f t="shared" si="135"/>
        <v>2.09</v>
      </c>
      <c r="AZ246" s="70">
        <f t="shared" si="136"/>
        <v>4</v>
      </c>
      <c r="BA246" s="438">
        <f t="shared" si="113"/>
        <v>0.14000000000000001</v>
      </c>
      <c r="BB246" s="442">
        <f t="shared" si="114"/>
        <v>0.26</v>
      </c>
      <c r="BC246" s="563">
        <v>1</v>
      </c>
      <c r="BD246" s="563">
        <v>1</v>
      </c>
      <c r="BE246" s="570">
        <v>0</v>
      </c>
      <c r="BF246" s="571">
        <v>0.14000000000000001</v>
      </c>
      <c r="BG246" s="572">
        <v>0.26</v>
      </c>
      <c r="BH246" s="573">
        <v>24450.421995483965</v>
      </c>
      <c r="BI246" s="571">
        <v>3.29</v>
      </c>
      <c r="BJ246" s="572">
        <v>201104.72091285558</v>
      </c>
      <c r="BK246" s="574">
        <v>6.0033883203588134E-4</v>
      </c>
      <c r="BL246" s="571">
        <v>21460.66</v>
      </c>
      <c r="BM246" s="594">
        <v>0.35</v>
      </c>
      <c r="BN246" s="441">
        <f t="shared" si="137"/>
        <v>2.09</v>
      </c>
      <c r="BO246" s="70">
        <v>4</v>
      </c>
      <c r="BP246" s="438">
        <f t="shared" si="118"/>
        <v>0.14000000000000001</v>
      </c>
      <c r="BQ246" s="442">
        <f t="shared" si="119"/>
        <v>0.26</v>
      </c>
      <c r="BR246" s="438">
        <f>+INDEX('For AA'!AE:AE,MATCH(A246,'For AA'!A:A,0))</f>
        <v>2.11</v>
      </c>
      <c r="BS246" s="70">
        <v>4</v>
      </c>
      <c r="BT246" s="438">
        <f>+ROUND(INDEX('For AA'!AF:AF,MATCH(A246,'For AA'!A:A,0))/BS246,$BP$2)</f>
        <v>0.14000000000000001</v>
      </c>
      <c r="BU246" s="442">
        <f>+ROUND(INDEX('For AA'!AG:AG,MATCH(A246,'For AA'!A:A,0))/BS246,$BP$2)</f>
        <v>0.26</v>
      </c>
      <c r="BV246" s="438">
        <f>++INDEX('For AA'!AE:AE,MATCH(A246,'For AA'!A:A,0))</f>
        <v>2.11</v>
      </c>
      <c r="BW246" s="70">
        <v>4</v>
      </c>
      <c r="BX246" s="438">
        <f>++ROUND(INDEX('For AA'!AF:AF,MATCH(A246,'For AA'!A:A,0))/BS246,$BP$2)</f>
        <v>0.14000000000000001</v>
      </c>
      <c r="BY246" s="442">
        <f>++ROUND(INDEX('For AA'!AG:AG,MATCH(A246,'For AA'!A:A,0))/BS246,$BP$2)</f>
        <v>0.26</v>
      </c>
      <c r="BZ246" s="93">
        <f>++INDEX(FY2018_ALL_Targets!DY:DY,MATCH('Final Comp Values'!C246,FY2018_ALL_Targets!B:B,0))</f>
        <v>0</v>
      </c>
      <c r="CA246" s="93">
        <f>+INDEX(FY2018_ALL_Targets!DV:DV,MATCH('Final Comp Values'!C246,FY2018_ALL_Targets!B:B,0))</f>
        <v>1</v>
      </c>
      <c r="CB246" s="93">
        <f>++INDEX(FY2018_ALL_Targets!DW:DW,MATCH('Final Comp Values'!C246,FY2018_ALL_Targets!B:B,0))</f>
        <v>1</v>
      </c>
      <c r="CC246" s="533">
        <f>++INDEX(FY2018_ALL_Targets!DX:DX,MATCH('Final Comp Values'!$C246,FY2018_ALL_Targets!$B:$B,0))</f>
        <v>0</v>
      </c>
      <c r="CD246" s="437">
        <f t="shared" si="138"/>
        <v>0</v>
      </c>
      <c r="CE246" s="437">
        <f t="shared" si="139"/>
        <v>0.14000000000000001</v>
      </c>
      <c r="CF246" s="438">
        <f t="shared" si="140"/>
        <v>0.26</v>
      </c>
      <c r="CG246" s="537">
        <f t="shared" si="141"/>
        <v>24450.421995483965</v>
      </c>
      <c r="CH246" s="437">
        <f t="shared" si="142"/>
        <v>3.28</v>
      </c>
      <c r="CI246" s="438">
        <f t="shared" si="120"/>
        <v>200493.46036296847</v>
      </c>
      <c r="CJ246" s="540">
        <f t="shared" si="143"/>
        <v>5.9892503028563136E-4</v>
      </c>
      <c r="CK246" s="437">
        <f t="shared" si="121"/>
        <v>21934.67</v>
      </c>
      <c r="CL246" s="543">
        <f t="shared" si="122"/>
        <v>0.36</v>
      </c>
      <c r="CM246" s="466">
        <f t="shared" si="147"/>
        <v>-1.0000000000000231E-2</v>
      </c>
      <c r="CN246" s="465">
        <f t="shared" si="123"/>
        <v>225218.08</v>
      </c>
      <c r="CO246" s="466">
        <f t="shared" si="144"/>
        <v>222428.13036296848</v>
      </c>
      <c r="CP246" s="466">
        <f t="shared" si="124"/>
        <v>-4.0000000000000036E-2</v>
      </c>
      <c r="CQ246" s="469">
        <f t="shared" si="125"/>
        <v>-2448.0226086956545</v>
      </c>
      <c r="CR246" s="469">
        <f t="shared" si="145"/>
        <v>-2789.9496370315028</v>
      </c>
      <c r="CS246" s="467">
        <f t="shared" si="146"/>
        <v>341.92702833584826</v>
      </c>
      <c r="CT246" s="468">
        <f t="shared" si="126"/>
        <v>0.10856331780949365</v>
      </c>
    </row>
    <row r="247" spans="1:98"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+INDEX('For AA'!AD:AD,MATCH(A247,'For AA'!A:A,0))</f>
        <v>30335.791973545318</v>
      </c>
      <c r="AN247" s="434">
        <f t="shared" si="127"/>
        <v>342686.02150537638</v>
      </c>
      <c r="AO247" s="435">
        <f t="shared" si="128"/>
        <v>91023.817204301071</v>
      </c>
      <c r="AP247" s="436">
        <f t="shared" si="129"/>
        <v>169044.2365591398</v>
      </c>
      <c r="AQ247" s="437">
        <f t="shared" si="115"/>
        <v>5.61</v>
      </c>
      <c r="AR247" s="438">
        <f t="shared" si="116"/>
        <v>1.49</v>
      </c>
      <c r="AS247" s="438">
        <f t="shared" si="117"/>
        <v>2.77</v>
      </c>
      <c r="AT247" s="443">
        <f t="shared" si="130"/>
        <v>9.870000000000001</v>
      </c>
      <c r="AU247" s="437">
        <f t="shared" si="131"/>
        <v>5.21</v>
      </c>
      <c r="AV247" s="438">
        <f t="shared" si="132"/>
        <v>1.38</v>
      </c>
      <c r="AW247" s="438">
        <f t="shared" si="133"/>
        <v>2.57</v>
      </c>
      <c r="AX247" s="444">
        <f t="shared" si="134"/>
        <v>9.16</v>
      </c>
      <c r="AY247" s="441">
        <f t="shared" si="135"/>
        <v>5.21</v>
      </c>
      <c r="AZ247" s="70">
        <f t="shared" si="136"/>
        <v>4</v>
      </c>
      <c r="BA247" s="438">
        <f t="shared" si="113"/>
        <v>0.35</v>
      </c>
      <c r="BB247" s="442">
        <f t="shared" si="114"/>
        <v>0.64</v>
      </c>
      <c r="BC247" s="563">
        <v>1</v>
      </c>
      <c r="BD247" s="563">
        <v>1</v>
      </c>
      <c r="BE247" s="570">
        <v>0</v>
      </c>
      <c r="BF247" s="571">
        <v>0.35</v>
      </c>
      <c r="BG247" s="572">
        <v>0.64</v>
      </c>
      <c r="BH247" s="573">
        <v>60514.794438822806</v>
      </c>
      <c r="BI247" s="571">
        <v>8.18</v>
      </c>
      <c r="BJ247" s="572">
        <v>500011.12980764703</v>
      </c>
      <c r="BK247" s="574">
        <v>1.4926357586788782E-3</v>
      </c>
      <c r="BL247" s="571">
        <v>53358.13</v>
      </c>
      <c r="BM247" s="594">
        <v>0.87</v>
      </c>
      <c r="BN247" s="441">
        <f t="shared" si="137"/>
        <v>5.21</v>
      </c>
      <c r="BO247" s="70">
        <v>4</v>
      </c>
      <c r="BP247" s="438">
        <f t="shared" si="118"/>
        <v>0.35</v>
      </c>
      <c r="BQ247" s="442">
        <f t="shared" si="119"/>
        <v>0.64</v>
      </c>
      <c r="BR247" s="438">
        <f>+INDEX('For AA'!AE:AE,MATCH(A247,'For AA'!A:A,0))</f>
        <v>5.24</v>
      </c>
      <c r="BS247" s="70">
        <v>4</v>
      </c>
      <c r="BT247" s="438">
        <f>+ROUND(INDEX('For AA'!AF:AF,MATCH(A247,'For AA'!A:A,0))/BS247,$BP$2)</f>
        <v>0.35</v>
      </c>
      <c r="BU247" s="442">
        <f>+ROUND(INDEX('For AA'!AG:AG,MATCH(A247,'For AA'!A:A,0))/BS247,$BP$2)</f>
        <v>0.65</v>
      </c>
      <c r="BV247" s="438">
        <f>++INDEX('For AA'!AE:AE,MATCH(A247,'For AA'!A:A,0))</f>
        <v>5.24</v>
      </c>
      <c r="BW247" s="70">
        <v>4</v>
      </c>
      <c r="BX247" s="438">
        <f>++ROUND(INDEX('For AA'!AF:AF,MATCH(A247,'For AA'!A:A,0))/BS247,$BP$2)</f>
        <v>0.35</v>
      </c>
      <c r="BY247" s="442">
        <f>++ROUND(INDEX('For AA'!AG:AG,MATCH(A247,'For AA'!A:A,0))/BS247,$BP$2)</f>
        <v>0.65</v>
      </c>
      <c r="BZ247" s="93">
        <f>++INDEX(FY2018_ALL_Targets!DY:DY,MATCH('Final Comp Values'!C247,FY2018_ALL_Targets!B:B,0))</f>
        <v>0</v>
      </c>
      <c r="CA247" s="93">
        <f>+INDEX(FY2018_ALL_Targets!DV:DV,MATCH('Final Comp Values'!C247,FY2018_ALL_Targets!B:B,0))</f>
        <v>1</v>
      </c>
      <c r="CB247" s="93">
        <f>++INDEX(FY2018_ALL_Targets!DW:DW,MATCH('Final Comp Values'!C247,FY2018_ALL_Targets!B:B,0))</f>
        <v>1</v>
      </c>
      <c r="CC247" s="533">
        <f>++INDEX(FY2018_ALL_Targets!DX:DX,MATCH('Final Comp Values'!$C247,FY2018_ALL_Targets!$B:$B,0))</f>
        <v>0</v>
      </c>
      <c r="CD247" s="437">
        <f t="shared" si="138"/>
        <v>0</v>
      </c>
      <c r="CE247" s="437">
        <f t="shared" si="139"/>
        <v>0.35</v>
      </c>
      <c r="CF247" s="438">
        <f t="shared" si="140"/>
        <v>0.64</v>
      </c>
      <c r="CG247" s="537">
        <f t="shared" si="141"/>
        <v>60514.794438822806</v>
      </c>
      <c r="CH247" s="437">
        <f t="shared" si="142"/>
        <v>8.17</v>
      </c>
      <c r="CI247" s="438">
        <f t="shared" si="120"/>
        <v>499399.86925775988</v>
      </c>
      <c r="CJ247" s="540">
        <f t="shared" si="143"/>
        <v>1.4918346028761002E-3</v>
      </c>
      <c r="CK247" s="437">
        <f t="shared" si="121"/>
        <v>54636.05</v>
      </c>
      <c r="CL247" s="543">
        <f t="shared" si="122"/>
        <v>0.89</v>
      </c>
      <c r="CM247" s="466">
        <f t="shared" si="147"/>
        <v>-1.0000000000000342E-2</v>
      </c>
      <c r="CN247" s="465">
        <f t="shared" si="123"/>
        <v>560561.29</v>
      </c>
      <c r="CO247" s="466">
        <f t="shared" si="144"/>
        <v>554035.91925775993</v>
      </c>
      <c r="CP247" s="466">
        <f t="shared" si="124"/>
        <v>-9.9999999999999645E-2</v>
      </c>
      <c r="CQ247" s="469">
        <f t="shared" si="125"/>
        <v>-6119.6647379912447</v>
      </c>
      <c r="CR247" s="469">
        <f t="shared" si="145"/>
        <v>-6525.3707422401058</v>
      </c>
      <c r="CS247" s="467">
        <f t="shared" si="146"/>
        <v>405.70600424886106</v>
      </c>
      <c r="CT247" s="468">
        <f t="shared" si="126"/>
        <v>0.10795393031656325</v>
      </c>
    </row>
    <row r="248" spans="1:98"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+INDEX('For AA'!AD:AD,MATCH(A248,'For AA'!A:A,0))</f>
        <v>30335.791973545318</v>
      </c>
      <c r="AN248" s="434">
        <f t="shared" si="127"/>
        <v>455021.50537634414</v>
      </c>
      <c r="AO248" s="435">
        <f t="shared" si="128"/>
        <v>120861.98924731182</v>
      </c>
      <c r="AP248" s="436">
        <f t="shared" si="129"/>
        <v>224457.97849462368</v>
      </c>
      <c r="AQ248" s="437">
        <f t="shared" si="115"/>
        <v>7.44</v>
      </c>
      <c r="AR248" s="438">
        <f t="shared" si="116"/>
        <v>1.98</v>
      </c>
      <c r="AS248" s="438">
        <f t="shared" si="117"/>
        <v>3.67</v>
      </c>
      <c r="AT248" s="443">
        <f t="shared" si="130"/>
        <v>13.09</v>
      </c>
      <c r="AU248" s="437">
        <f t="shared" si="131"/>
        <v>6.92</v>
      </c>
      <c r="AV248" s="438">
        <f t="shared" si="132"/>
        <v>1.84</v>
      </c>
      <c r="AW248" s="438">
        <f t="shared" si="133"/>
        <v>3.42</v>
      </c>
      <c r="AX248" s="444">
        <f t="shared" si="134"/>
        <v>12.18</v>
      </c>
      <c r="AY248" s="441">
        <f t="shared" si="135"/>
        <v>6.92</v>
      </c>
      <c r="AZ248" s="70">
        <f t="shared" si="136"/>
        <v>4</v>
      </c>
      <c r="BA248" s="438">
        <f t="shared" si="113"/>
        <v>0.46</v>
      </c>
      <c r="BB248" s="442">
        <f t="shared" si="114"/>
        <v>0.86</v>
      </c>
      <c r="BC248" s="563">
        <v>1</v>
      </c>
      <c r="BD248" s="563">
        <v>1</v>
      </c>
      <c r="BE248" s="570">
        <v>0</v>
      </c>
      <c r="BF248" s="571">
        <v>0.46</v>
      </c>
      <c r="BG248" s="572">
        <v>0.86</v>
      </c>
      <c r="BH248" s="573">
        <v>80686.392585097085</v>
      </c>
      <c r="BI248" s="571">
        <v>10.879999999999999</v>
      </c>
      <c r="BJ248" s="572">
        <v>665051.4782771637</v>
      </c>
      <c r="BK248" s="574">
        <v>1.9853150433283857E-3</v>
      </c>
      <c r="BL248" s="571">
        <v>70970.22</v>
      </c>
      <c r="BM248" s="594">
        <v>1.1599999999999999</v>
      </c>
      <c r="BN248" s="441">
        <f t="shared" si="137"/>
        <v>6.92</v>
      </c>
      <c r="BO248" s="70">
        <v>4</v>
      </c>
      <c r="BP248" s="438">
        <f t="shared" si="118"/>
        <v>0.46</v>
      </c>
      <c r="BQ248" s="442">
        <f t="shared" si="119"/>
        <v>0.86</v>
      </c>
      <c r="BR248" s="438">
        <f>+INDEX('For AA'!AE:AE,MATCH(A248,'For AA'!A:A,0))</f>
        <v>6.96</v>
      </c>
      <c r="BS248" s="70">
        <v>4</v>
      </c>
      <c r="BT248" s="438">
        <f>+ROUND(INDEX('For AA'!AF:AF,MATCH(A248,'For AA'!A:A,0))/BS248,$BP$2)</f>
        <v>0.46</v>
      </c>
      <c r="BU248" s="442">
        <f>+ROUND(INDEX('For AA'!AG:AG,MATCH(A248,'For AA'!A:A,0))/BS248,$BP$2)</f>
        <v>0.86</v>
      </c>
      <c r="BV248" s="438">
        <f>++INDEX('For AA'!AE:AE,MATCH(A248,'For AA'!A:A,0))</f>
        <v>6.96</v>
      </c>
      <c r="BW248" s="70">
        <v>4</v>
      </c>
      <c r="BX248" s="438">
        <f>++ROUND(INDEX('For AA'!AF:AF,MATCH(A248,'For AA'!A:A,0))/BS248,$BP$2)</f>
        <v>0.46</v>
      </c>
      <c r="BY248" s="442">
        <f>++ROUND(INDEX('For AA'!AG:AG,MATCH(A248,'For AA'!A:A,0))/BS248,$BP$2)</f>
        <v>0.86</v>
      </c>
      <c r="BZ248" s="93">
        <f>++INDEX(FY2018_ALL_Targets!DY:DY,MATCH('Final Comp Values'!C248,FY2018_ALL_Targets!B:B,0))</f>
        <v>0</v>
      </c>
      <c r="CA248" s="93">
        <f>+INDEX(FY2018_ALL_Targets!DV:DV,MATCH('Final Comp Values'!C248,FY2018_ALL_Targets!B:B,0))</f>
        <v>2</v>
      </c>
      <c r="CB248" s="93">
        <f>++INDEX(FY2018_ALL_Targets!DW:DW,MATCH('Final Comp Values'!C248,FY2018_ALL_Targets!B:B,0))</f>
        <v>2</v>
      </c>
      <c r="CC248" s="533">
        <f>++INDEX(FY2018_ALL_Targets!DX:DX,MATCH('Final Comp Values'!$C248,FY2018_ALL_Targets!$B:$B,0))</f>
        <v>0</v>
      </c>
      <c r="CD248" s="437">
        <f t="shared" si="138"/>
        <v>0</v>
      </c>
      <c r="CE248" s="437">
        <f t="shared" si="139"/>
        <v>0.92</v>
      </c>
      <c r="CF248" s="438">
        <f t="shared" si="140"/>
        <v>1.72</v>
      </c>
      <c r="CG248" s="537">
        <f t="shared" si="141"/>
        <v>161372.78517019417</v>
      </c>
      <c r="CH248" s="437">
        <f t="shared" si="142"/>
        <v>9.5399999999999991</v>
      </c>
      <c r="CI248" s="438">
        <f t="shared" si="120"/>
        <v>583142.56459229242</v>
      </c>
      <c r="CJ248" s="540">
        <f t="shared" si="143"/>
        <v>1.7419953624771107E-3</v>
      </c>
      <c r="CK248" s="437">
        <f t="shared" si="121"/>
        <v>63797.79</v>
      </c>
      <c r="CL248" s="543">
        <f t="shared" si="122"/>
        <v>1.04</v>
      </c>
      <c r="CM248" s="466">
        <f t="shared" si="147"/>
        <v>-1.9999999999999685E-2</v>
      </c>
      <c r="CN248" s="465">
        <f t="shared" si="123"/>
        <v>744317.57000000007</v>
      </c>
      <c r="CO248" s="466">
        <f t="shared" si="144"/>
        <v>646940.35459229245</v>
      </c>
      <c r="CP248" s="466">
        <f t="shared" si="124"/>
        <v>-1.6000000000000014</v>
      </c>
      <c r="CQ248" s="469">
        <f t="shared" si="125"/>
        <v>-97775.707060755434</v>
      </c>
      <c r="CR248" s="469">
        <f t="shared" si="145"/>
        <v>-97377.215407707612</v>
      </c>
      <c r="CS248" s="467">
        <f t="shared" si="146"/>
        <v>-398.49165304782218</v>
      </c>
      <c r="CT248" s="468">
        <f t="shared" si="126"/>
        <v>0.21680636286765897</v>
      </c>
    </row>
    <row r="249" spans="1:98"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+INDEX('For AA'!AD:AD,MATCH(A249,'For AA'!A:A,0))</f>
        <v>19751.398654117922</v>
      </c>
      <c r="AN249" s="434">
        <f t="shared" si="127"/>
        <v>482698.92473118281</v>
      </c>
      <c r="AO249" s="435">
        <f t="shared" si="128"/>
        <v>128213.73118279572</v>
      </c>
      <c r="AP249" s="436">
        <f t="shared" si="129"/>
        <v>238111.20430107531</v>
      </c>
      <c r="AQ249" s="437">
        <f t="shared" si="115"/>
        <v>12.13</v>
      </c>
      <c r="AR249" s="438">
        <f t="shared" si="116"/>
        <v>3.22</v>
      </c>
      <c r="AS249" s="438">
        <f t="shared" si="117"/>
        <v>5.98</v>
      </c>
      <c r="AT249" s="443">
        <f t="shared" si="130"/>
        <v>21.330000000000002</v>
      </c>
      <c r="AU249" s="437">
        <f t="shared" si="131"/>
        <v>11.28</v>
      </c>
      <c r="AV249" s="438">
        <f t="shared" si="132"/>
        <v>3</v>
      </c>
      <c r="AW249" s="438">
        <f t="shared" si="133"/>
        <v>5.57</v>
      </c>
      <c r="AX249" s="444">
        <f t="shared" si="134"/>
        <v>19.850000000000001</v>
      </c>
      <c r="AY249" s="441">
        <f t="shared" si="135"/>
        <v>11.28</v>
      </c>
      <c r="AZ249" s="70">
        <f t="shared" si="136"/>
        <v>4</v>
      </c>
      <c r="BA249" s="438">
        <f t="shared" si="113"/>
        <v>0.75</v>
      </c>
      <c r="BB249" s="442">
        <f t="shared" si="114"/>
        <v>1.39</v>
      </c>
      <c r="BC249" s="563">
        <v>1</v>
      </c>
      <c r="BD249" s="563">
        <v>1</v>
      </c>
      <c r="BE249" s="570">
        <v>0</v>
      </c>
      <c r="BF249" s="571">
        <v>0.75</v>
      </c>
      <c r="BG249" s="572">
        <v>1.39</v>
      </c>
      <c r="BH249" s="573">
        <v>85144.094396231507</v>
      </c>
      <c r="BI249" s="571">
        <v>17.7</v>
      </c>
      <c r="BJ249" s="572">
        <v>704229.19196883077</v>
      </c>
      <c r="BK249" s="574">
        <v>2.1022685527871884E-3</v>
      </c>
      <c r="BL249" s="571">
        <v>75151.03</v>
      </c>
      <c r="BM249" s="594">
        <v>1.89</v>
      </c>
      <c r="BN249" s="441">
        <f t="shared" si="137"/>
        <v>11.28</v>
      </c>
      <c r="BO249" s="70">
        <v>4</v>
      </c>
      <c r="BP249" s="438">
        <f t="shared" si="118"/>
        <v>0.75</v>
      </c>
      <c r="BQ249" s="442">
        <f t="shared" si="119"/>
        <v>1.39</v>
      </c>
      <c r="BR249" s="438">
        <f>+INDEX('For AA'!AE:AE,MATCH(A249,'For AA'!A:A,0))</f>
        <v>11.34</v>
      </c>
      <c r="BS249" s="70">
        <v>4</v>
      </c>
      <c r="BT249" s="438">
        <f>+ROUND(INDEX('For AA'!AF:AF,MATCH(A249,'For AA'!A:A,0))/BS249,$BP$2)</f>
        <v>0.76</v>
      </c>
      <c r="BU249" s="442">
        <f>+ROUND(INDEX('For AA'!AG:AG,MATCH(A249,'For AA'!A:A,0))/BS249,$BP$2)</f>
        <v>1.4</v>
      </c>
      <c r="BV249" s="438">
        <f>++INDEX('For AA'!AE:AE,MATCH(A249,'For AA'!A:A,0))</f>
        <v>11.34</v>
      </c>
      <c r="BW249" s="70">
        <v>4</v>
      </c>
      <c r="BX249" s="438">
        <f>++ROUND(INDEX('For AA'!AF:AF,MATCH(A249,'For AA'!A:A,0))/BS249,$BP$2)</f>
        <v>0.76</v>
      </c>
      <c r="BY249" s="442">
        <f>++ROUND(INDEX('For AA'!AG:AG,MATCH(A249,'For AA'!A:A,0))/BS249,$BP$2)</f>
        <v>1.4</v>
      </c>
      <c r="BZ249" s="93">
        <f>++INDEX(FY2018_ALL_Targets!DY:DY,MATCH('Final Comp Values'!C249,FY2018_ALL_Targets!B:B,0))</f>
        <v>0</v>
      </c>
      <c r="CA249" s="93">
        <f>+INDEX(FY2018_ALL_Targets!DV:DV,MATCH('Final Comp Values'!C249,FY2018_ALL_Targets!B:B,0))</f>
        <v>0</v>
      </c>
      <c r="CB249" s="93">
        <f>++INDEX(FY2018_ALL_Targets!DW:DW,MATCH('Final Comp Values'!C249,FY2018_ALL_Targets!B:B,0))</f>
        <v>0</v>
      </c>
      <c r="CC249" s="533">
        <f>++INDEX(FY2018_ALL_Targets!DX:DX,MATCH('Final Comp Values'!$C249,FY2018_ALL_Targets!$B:$B,0))</f>
        <v>0</v>
      </c>
      <c r="CD249" s="437">
        <f t="shared" si="138"/>
        <v>0</v>
      </c>
      <c r="CE249" s="437">
        <f t="shared" si="139"/>
        <v>0</v>
      </c>
      <c r="CF249" s="438">
        <f t="shared" si="140"/>
        <v>0</v>
      </c>
      <c r="CG249" s="537">
        <f t="shared" si="141"/>
        <v>0</v>
      </c>
      <c r="CH249" s="437">
        <f t="shared" si="142"/>
        <v>19.850000000000001</v>
      </c>
      <c r="CI249" s="438">
        <f t="shared" si="120"/>
        <v>789771.15596504475</v>
      </c>
      <c r="CJ249" s="540">
        <f t="shared" si="143"/>
        <v>2.3592475916608454E-3</v>
      </c>
      <c r="CK249" s="437">
        <f t="shared" si="121"/>
        <v>86403.66</v>
      </c>
      <c r="CL249" s="543">
        <f t="shared" si="122"/>
        <v>2.17</v>
      </c>
      <c r="CM249" s="466">
        <f t="shared" si="147"/>
        <v>1.0000000000003118E-2</v>
      </c>
      <c r="CN249" s="465">
        <f t="shared" si="123"/>
        <v>789592.19000000006</v>
      </c>
      <c r="CO249" s="466">
        <f t="shared" si="144"/>
        <v>876174.81596504478</v>
      </c>
      <c r="CP249" s="466">
        <f t="shared" si="124"/>
        <v>2.1700000000000017</v>
      </c>
      <c r="CQ249" s="469">
        <f t="shared" si="125"/>
        <v>86318.138654911905</v>
      </c>
      <c r="CR249" s="469">
        <f t="shared" si="145"/>
        <v>86582.625965044717</v>
      </c>
      <c r="CS249" s="467">
        <f t="shared" si="146"/>
        <v>-264.48731013281213</v>
      </c>
      <c r="CT249" s="468">
        <f t="shared" si="126"/>
        <v>0</v>
      </c>
    </row>
    <row r="250" spans="1:98"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+INDEX('For AA'!AD:AD,MATCH(A250,'For AA'!A:A,0))</f>
        <v>26991.332744195854</v>
      </c>
      <c r="AN250" s="434">
        <f t="shared" si="127"/>
        <v>554707.52688172052</v>
      </c>
      <c r="AO250" s="435">
        <f t="shared" si="128"/>
        <v>147340.76344086023</v>
      </c>
      <c r="AP250" s="436">
        <f t="shared" si="129"/>
        <v>273632.83870967745</v>
      </c>
      <c r="AQ250" s="437">
        <f t="shared" si="115"/>
        <v>10.210000000000001</v>
      </c>
      <c r="AR250" s="438">
        <f t="shared" si="116"/>
        <v>2.71</v>
      </c>
      <c r="AS250" s="438">
        <f t="shared" si="117"/>
        <v>5.04</v>
      </c>
      <c r="AT250" s="443">
        <f t="shared" si="130"/>
        <v>17.96</v>
      </c>
      <c r="AU250" s="437">
        <f t="shared" si="131"/>
        <v>9.5</v>
      </c>
      <c r="AV250" s="438">
        <f t="shared" si="132"/>
        <v>2.52</v>
      </c>
      <c r="AW250" s="438">
        <f t="shared" si="133"/>
        <v>4.68</v>
      </c>
      <c r="AX250" s="444">
        <f t="shared" si="134"/>
        <v>16.7</v>
      </c>
      <c r="AY250" s="441">
        <f t="shared" si="135"/>
        <v>9.5</v>
      </c>
      <c r="AZ250" s="70">
        <f t="shared" si="136"/>
        <v>4</v>
      </c>
      <c r="BA250" s="438">
        <f t="shared" si="113"/>
        <v>0.63</v>
      </c>
      <c r="BB250" s="442">
        <f t="shared" si="114"/>
        <v>1.17</v>
      </c>
      <c r="BC250" s="563">
        <v>2</v>
      </c>
      <c r="BD250" s="563">
        <v>3</v>
      </c>
      <c r="BE250" s="570">
        <v>0</v>
      </c>
      <c r="BF250" s="571">
        <v>1.26</v>
      </c>
      <c r="BG250" s="572">
        <v>3.51</v>
      </c>
      <c r="BH250" s="573">
        <v>259139.93670083539</v>
      </c>
      <c r="BI250" s="571">
        <v>11.93</v>
      </c>
      <c r="BJ250" s="572">
        <v>648121.47690586292</v>
      </c>
      <c r="BK250" s="574">
        <v>1.934775517436217E-3</v>
      </c>
      <c r="BL250" s="571">
        <v>69163.56</v>
      </c>
      <c r="BM250" s="594">
        <v>1.27</v>
      </c>
      <c r="BN250" s="441">
        <f t="shared" si="137"/>
        <v>9.5</v>
      </c>
      <c r="BO250" s="70">
        <v>4</v>
      </c>
      <c r="BP250" s="438">
        <f t="shared" si="118"/>
        <v>0.63</v>
      </c>
      <c r="BQ250" s="442">
        <f t="shared" si="119"/>
        <v>1.17</v>
      </c>
      <c r="BR250" s="438">
        <f>+INDEX('For AA'!AE:AE,MATCH(A250,'For AA'!A:A,0))</f>
        <v>9.5399999999999991</v>
      </c>
      <c r="BS250" s="70">
        <v>4</v>
      </c>
      <c r="BT250" s="438">
        <f>+ROUND(INDEX('For AA'!AF:AF,MATCH(A250,'For AA'!A:A,0))/BS250,$BP$2)</f>
        <v>0.64</v>
      </c>
      <c r="BU250" s="442">
        <f>+ROUND(INDEX('For AA'!AG:AG,MATCH(A250,'For AA'!A:A,0))/BS250,$BP$2)</f>
        <v>1.18</v>
      </c>
      <c r="BV250" s="438">
        <f>++INDEX('For AA'!AE:AE,MATCH(A250,'For AA'!A:A,0))</f>
        <v>9.5399999999999991</v>
      </c>
      <c r="BW250" s="70">
        <v>4</v>
      </c>
      <c r="BX250" s="438">
        <f>++ROUND(INDEX('For AA'!AF:AF,MATCH(A250,'For AA'!A:A,0))/BS250,$BP$2)</f>
        <v>0.64</v>
      </c>
      <c r="BY250" s="442">
        <f>++ROUND(INDEX('For AA'!AG:AG,MATCH(A250,'For AA'!A:A,0))/BS250,$BP$2)</f>
        <v>1.18</v>
      </c>
      <c r="BZ250" s="93">
        <f>++INDEX(FY2018_ALL_Targets!DY:DY,MATCH('Final Comp Values'!C250,FY2018_ALL_Targets!B:B,0))</f>
        <v>0</v>
      </c>
      <c r="CA250" s="93">
        <f>+INDEX(FY2018_ALL_Targets!DV:DV,MATCH('Final Comp Values'!C250,FY2018_ALL_Targets!B:B,0))</f>
        <v>1</v>
      </c>
      <c r="CB250" s="93">
        <f>++INDEX(FY2018_ALL_Targets!DW:DW,MATCH('Final Comp Values'!C250,FY2018_ALL_Targets!B:B,0))</f>
        <v>1</v>
      </c>
      <c r="CC250" s="533">
        <f>++INDEX(FY2018_ALL_Targets!DX:DX,MATCH('Final Comp Values'!$C250,FY2018_ALL_Targets!$B:$B,0))</f>
        <v>0</v>
      </c>
      <c r="CD250" s="437">
        <f t="shared" si="138"/>
        <v>0</v>
      </c>
      <c r="CE250" s="437">
        <f t="shared" si="139"/>
        <v>0.63</v>
      </c>
      <c r="CF250" s="438">
        <f t="shared" si="140"/>
        <v>1.17</v>
      </c>
      <c r="CG250" s="537">
        <f t="shared" si="141"/>
        <v>97788.655358805801</v>
      </c>
      <c r="CH250" s="437">
        <f t="shared" si="142"/>
        <v>14.9</v>
      </c>
      <c r="CI250" s="438">
        <f t="shared" si="120"/>
        <v>809472.75824789261</v>
      </c>
      <c r="CJ250" s="540">
        <f t="shared" si="143"/>
        <v>2.4181012955301292E-3</v>
      </c>
      <c r="CK250" s="437">
        <f t="shared" si="121"/>
        <v>88559.08</v>
      </c>
      <c r="CL250" s="543">
        <f t="shared" si="122"/>
        <v>1.63</v>
      </c>
      <c r="CM250" s="466">
        <f t="shared" si="147"/>
        <v>0</v>
      </c>
      <c r="CN250" s="465">
        <f t="shared" si="123"/>
        <v>907383.45000000007</v>
      </c>
      <c r="CO250" s="466">
        <f t="shared" si="144"/>
        <v>898031.83824789256</v>
      </c>
      <c r="CP250" s="466">
        <f t="shared" si="124"/>
        <v>-0.16999999999999815</v>
      </c>
      <c r="CQ250" s="469">
        <f t="shared" si="125"/>
        <v>-9236.8375149699605</v>
      </c>
      <c r="CR250" s="469">
        <f t="shared" si="145"/>
        <v>-9351.6117521075066</v>
      </c>
      <c r="CS250" s="467">
        <f t="shared" si="146"/>
        <v>114.77423713754615</v>
      </c>
      <c r="CT250" s="468">
        <f t="shared" si="126"/>
        <v>0.10776993492531277</v>
      </c>
    </row>
    <row r="251" spans="1:98"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+INDEX('For AA'!AD:AD,MATCH(A251,'For AA'!A:A,0))</f>
        <v>28857.066402483964</v>
      </c>
      <c r="AN251" s="434">
        <f t="shared" si="127"/>
        <v>215032.25806451615</v>
      </c>
      <c r="AO251" s="435">
        <f t="shared" si="128"/>
        <v>57116.806451612902</v>
      </c>
      <c r="AP251" s="436">
        <f t="shared" si="129"/>
        <v>106074.06451612904</v>
      </c>
      <c r="AQ251" s="437">
        <f t="shared" si="115"/>
        <v>3.7</v>
      </c>
      <c r="AR251" s="438">
        <f t="shared" si="116"/>
        <v>0.98</v>
      </c>
      <c r="AS251" s="438">
        <f t="shared" si="117"/>
        <v>1.82</v>
      </c>
      <c r="AT251" s="443">
        <f t="shared" si="130"/>
        <v>6.5</v>
      </c>
      <c r="AU251" s="437">
        <f t="shared" si="131"/>
        <v>3.44</v>
      </c>
      <c r="AV251" s="438">
        <f t="shared" si="132"/>
        <v>0.91</v>
      </c>
      <c r="AW251" s="438">
        <f t="shared" si="133"/>
        <v>1.7</v>
      </c>
      <c r="AX251" s="444">
        <f t="shared" si="134"/>
        <v>6.05</v>
      </c>
      <c r="AY251" s="441">
        <f t="shared" si="135"/>
        <v>3.44</v>
      </c>
      <c r="AZ251" s="70">
        <f t="shared" si="136"/>
        <v>4</v>
      </c>
      <c r="BA251" s="438">
        <f t="shared" si="113"/>
        <v>0.23</v>
      </c>
      <c r="BB251" s="442">
        <f t="shared" si="114"/>
        <v>0.43</v>
      </c>
      <c r="BC251" s="563">
        <v>1</v>
      </c>
      <c r="BD251" s="563">
        <v>1</v>
      </c>
      <c r="BE251" s="570">
        <v>0</v>
      </c>
      <c r="BF251" s="571">
        <v>0.23</v>
      </c>
      <c r="BG251" s="572">
        <v>0.43</v>
      </c>
      <c r="BH251" s="573">
        <v>38368.615477222651</v>
      </c>
      <c r="BI251" s="571">
        <v>5.42</v>
      </c>
      <c r="BJ251" s="572">
        <v>315087.72104022233</v>
      </c>
      <c r="BK251" s="574">
        <v>9.4060146166386035E-4</v>
      </c>
      <c r="BL251" s="571">
        <v>33624.230000000003</v>
      </c>
      <c r="BM251" s="594">
        <v>0.57999999999999996</v>
      </c>
      <c r="BN251" s="441">
        <f t="shared" si="137"/>
        <v>3.44</v>
      </c>
      <c r="BO251" s="70">
        <v>4</v>
      </c>
      <c r="BP251" s="438">
        <f t="shared" si="118"/>
        <v>0.23</v>
      </c>
      <c r="BQ251" s="442">
        <f t="shared" si="119"/>
        <v>0.43</v>
      </c>
      <c r="BR251" s="438">
        <f>+INDEX('For AA'!AE:AE,MATCH(A251,'For AA'!A:A,0))</f>
        <v>3.46</v>
      </c>
      <c r="BS251" s="70">
        <v>4</v>
      </c>
      <c r="BT251" s="438">
        <f>+ROUND(INDEX('For AA'!AF:AF,MATCH(A251,'For AA'!A:A,0))/BS251,$BP$2)</f>
        <v>0.23</v>
      </c>
      <c r="BU251" s="442">
        <f>+ROUND(INDEX('For AA'!AG:AG,MATCH(A251,'For AA'!A:A,0))/BS251,$BP$2)</f>
        <v>0.43</v>
      </c>
      <c r="BV251" s="438">
        <f>++INDEX('For AA'!AE:AE,MATCH(A251,'For AA'!A:A,0))</f>
        <v>3.46</v>
      </c>
      <c r="BW251" s="70">
        <v>4</v>
      </c>
      <c r="BX251" s="438">
        <f>++ROUND(INDEX('For AA'!AF:AF,MATCH(A251,'For AA'!A:A,0))/BS251,$BP$2)</f>
        <v>0.23</v>
      </c>
      <c r="BY251" s="442">
        <f>++ROUND(INDEX('For AA'!AG:AG,MATCH(A251,'For AA'!A:A,0))/BS251,$BP$2)</f>
        <v>0.43</v>
      </c>
      <c r="BZ251" s="93">
        <f>++INDEX(FY2018_ALL_Targets!DY:DY,MATCH('Final Comp Values'!C251,FY2018_ALL_Targets!B:B,0))</f>
        <v>0</v>
      </c>
      <c r="CA251" s="93">
        <f>+INDEX(FY2018_ALL_Targets!DV:DV,MATCH('Final Comp Values'!C251,FY2018_ALL_Targets!B:B,0))</f>
        <v>0</v>
      </c>
      <c r="CB251" s="93">
        <f>++INDEX(FY2018_ALL_Targets!DW:DW,MATCH('Final Comp Values'!C251,FY2018_ALL_Targets!B:B,0))</f>
        <v>1</v>
      </c>
      <c r="CC251" s="533">
        <f>++INDEX(FY2018_ALL_Targets!DX:DX,MATCH('Final Comp Values'!$C251,FY2018_ALL_Targets!$B:$B,0))</f>
        <v>0</v>
      </c>
      <c r="CD251" s="437">
        <f t="shared" si="138"/>
        <v>0</v>
      </c>
      <c r="CE251" s="437">
        <f t="shared" si="139"/>
        <v>0</v>
      </c>
      <c r="CF251" s="438">
        <f t="shared" si="140"/>
        <v>0.43</v>
      </c>
      <c r="CG251" s="537">
        <f t="shared" si="141"/>
        <v>24997.734326069298</v>
      </c>
      <c r="CH251" s="437">
        <f t="shared" si="142"/>
        <v>5.6199999999999992</v>
      </c>
      <c r="CI251" s="438">
        <f t="shared" si="120"/>
        <v>326714.57421513827</v>
      </c>
      <c r="CJ251" s="540">
        <f t="shared" si="143"/>
        <v>9.7597964493360042E-4</v>
      </c>
      <c r="CK251" s="437">
        <f t="shared" si="121"/>
        <v>35743.69</v>
      </c>
      <c r="CL251" s="543">
        <f t="shared" si="122"/>
        <v>0.61</v>
      </c>
      <c r="CM251" s="466">
        <f t="shared" si="147"/>
        <v>-3.0000000000000748E-2</v>
      </c>
      <c r="CN251" s="465">
        <f t="shared" si="123"/>
        <v>351747.51</v>
      </c>
      <c r="CO251" s="466">
        <f t="shared" si="144"/>
        <v>362458.26421513828</v>
      </c>
      <c r="CP251" s="466">
        <f t="shared" si="124"/>
        <v>0.17999999999999972</v>
      </c>
      <c r="CQ251" s="469">
        <f t="shared" si="125"/>
        <v>10465.215173553703</v>
      </c>
      <c r="CR251" s="469">
        <f t="shared" si="145"/>
        <v>10710.754215138266</v>
      </c>
      <c r="CS251" s="467">
        <f t="shared" si="146"/>
        <v>-245.53904158456317</v>
      </c>
      <c r="CT251" s="468">
        <f t="shared" si="126"/>
        <v>7.106726733067506E-2</v>
      </c>
    </row>
    <row r="252" spans="1:98"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+INDEX('For AA'!AD:AD,MATCH(A252,'For AA'!A:A,0))</f>
        <v>30335.791973545318</v>
      </c>
      <c r="AN252" s="434">
        <f t="shared" si="127"/>
        <v>259913.97849462368</v>
      </c>
      <c r="AO252" s="435">
        <f t="shared" si="128"/>
        <v>69038.161290322576</v>
      </c>
      <c r="AP252" s="436">
        <f t="shared" si="129"/>
        <v>128213.73118279572</v>
      </c>
      <c r="AQ252" s="437">
        <f t="shared" si="115"/>
        <v>4.25</v>
      </c>
      <c r="AR252" s="438">
        <f t="shared" si="116"/>
        <v>1.1299999999999999</v>
      </c>
      <c r="AS252" s="438">
        <f t="shared" si="117"/>
        <v>2.1</v>
      </c>
      <c r="AT252" s="443">
        <f t="shared" si="130"/>
        <v>7.48</v>
      </c>
      <c r="AU252" s="437">
        <f t="shared" si="131"/>
        <v>3.95</v>
      </c>
      <c r="AV252" s="438">
        <f t="shared" si="132"/>
        <v>1.05</v>
      </c>
      <c r="AW252" s="438">
        <f t="shared" si="133"/>
        <v>1.95</v>
      </c>
      <c r="AX252" s="444">
        <f t="shared" si="134"/>
        <v>6.95</v>
      </c>
      <c r="AY252" s="441">
        <f t="shared" si="135"/>
        <v>3.95</v>
      </c>
      <c r="AZ252" s="70">
        <f t="shared" si="136"/>
        <v>4</v>
      </c>
      <c r="BA252" s="438">
        <f t="shared" si="113"/>
        <v>0.26</v>
      </c>
      <c r="BB252" s="442">
        <f t="shared" si="114"/>
        <v>0.49</v>
      </c>
      <c r="BC252" s="563">
        <v>0</v>
      </c>
      <c r="BD252" s="563">
        <v>0</v>
      </c>
      <c r="BE252" s="570">
        <v>0</v>
      </c>
      <c r="BF252" s="571">
        <v>0</v>
      </c>
      <c r="BG252" s="572">
        <v>0</v>
      </c>
      <c r="BH252" s="573">
        <v>0</v>
      </c>
      <c r="BI252" s="571">
        <v>6.95</v>
      </c>
      <c r="BJ252" s="572">
        <v>424826.08217153384</v>
      </c>
      <c r="BK252" s="574">
        <v>1.2681929734496581E-3</v>
      </c>
      <c r="BL252" s="571">
        <v>45334.84</v>
      </c>
      <c r="BM252" s="594">
        <v>0.74</v>
      </c>
      <c r="BN252" s="441">
        <f t="shared" si="137"/>
        <v>3.95</v>
      </c>
      <c r="BO252" s="70">
        <v>4</v>
      </c>
      <c r="BP252" s="438">
        <f t="shared" si="118"/>
        <v>0.26</v>
      </c>
      <c r="BQ252" s="442">
        <f t="shared" si="119"/>
        <v>0.49</v>
      </c>
      <c r="BR252" s="438">
        <f>+INDEX('For AA'!AE:AE,MATCH(A252,'For AA'!A:A,0))</f>
        <v>3.98</v>
      </c>
      <c r="BS252" s="70">
        <v>4</v>
      </c>
      <c r="BT252" s="438">
        <f>+ROUND(INDEX('For AA'!AF:AF,MATCH(A252,'For AA'!A:A,0))/BS252,$BP$2)</f>
        <v>0.27</v>
      </c>
      <c r="BU252" s="442">
        <f>+ROUND(INDEX('For AA'!AG:AG,MATCH(A252,'For AA'!A:A,0))/BS252,$BP$2)</f>
        <v>0.49</v>
      </c>
      <c r="BV252" s="438">
        <f>++INDEX('For AA'!AE:AE,MATCH(A252,'For AA'!A:A,0))</f>
        <v>3.98</v>
      </c>
      <c r="BW252" s="70">
        <v>4</v>
      </c>
      <c r="BX252" s="438">
        <f>++ROUND(INDEX('For AA'!AF:AF,MATCH(A252,'For AA'!A:A,0))/BS252,$BP$2)</f>
        <v>0.27</v>
      </c>
      <c r="BY252" s="442">
        <f>++ROUND(INDEX('For AA'!AG:AG,MATCH(A252,'For AA'!A:A,0))/BS252,$BP$2)</f>
        <v>0.49</v>
      </c>
      <c r="BZ252" s="93">
        <f>++INDEX(FY2018_ALL_Targets!DY:DY,MATCH('Final Comp Values'!C252,FY2018_ALL_Targets!B:B,0))</f>
        <v>0</v>
      </c>
      <c r="CA252" s="93">
        <f>+INDEX(FY2018_ALL_Targets!DV:DV,MATCH('Final Comp Values'!C252,FY2018_ALL_Targets!B:B,0))</f>
        <v>1</v>
      </c>
      <c r="CB252" s="93">
        <f>++INDEX(FY2018_ALL_Targets!DW:DW,MATCH('Final Comp Values'!C252,FY2018_ALL_Targets!B:B,0))</f>
        <v>1</v>
      </c>
      <c r="CC252" s="533">
        <f>++INDEX(FY2018_ALL_Targets!DX:DX,MATCH('Final Comp Values'!$C252,FY2018_ALL_Targets!$B:$B,0))</f>
        <v>0</v>
      </c>
      <c r="CD252" s="437">
        <f t="shared" si="138"/>
        <v>0</v>
      </c>
      <c r="CE252" s="437">
        <f t="shared" si="139"/>
        <v>0.26</v>
      </c>
      <c r="CF252" s="438">
        <f t="shared" si="140"/>
        <v>0.49</v>
      </c>
      <c r="CG252" s="537">
        <f t="shared" si="141"/>
        <v>45844.541241532424</v>
      </c>
      <c r="CH252" s="437">
        <f t="shared" si="142"/>
        <v>6.2</v>
      </c>
      <c r="CI252" s="438">
        <f t="shared" si="120"/>
        <v>378981.54093000141</v>
      </c>
      <c r="CJ252" s="540">
        <f t="shared" si="143"/>
        <v>1.1321143865155227E-3</v>
      </c>
      <c r="CK252" s="437">
        <f t="shared" si="121"/>
        <v>41461.870000000003</v>
      </c>
      <c r="CL252" s="543">
        <f t="shared" si="122"/>
        <v>0.68</v>
      </c>
      <c r="CM252" s="466">
        <f t="shared" si="147"/>
        <v>0</v>
      </c>
      <c r="CN252" s="465">
        <f t="shared" si="123"/>
        <v>425164.26</v>
      </c>
      <c r="CO252" s="466">
        <f t="shared" si="144"/>
        <v>420443.41093000141</v>
      </c>
      <c r="CP252" s="466">
        <f t="shared" si="124"/>
        <v>-7.0000000000000284E-2</v>
      </c>
      <c r="CQ252" s="469">
        <f t="shared" si="125"/>
        <v>-4282.2299568345497</v>
      </c>
      <c r="CR252" s="469">
        <f t="shared" si="145"/>
        <v>-4720.8490699985996</v>
      </c>
      <c r="CS252" s="467">
        <f t="shared" si="146"/>
        <v>438.61911316404985</v>
      </c>
      <c r="CT252" s="468">
        <f t="shared" si="126"/>
        <v>0.10782783398005379</v>
      </c>
    </row>
    <row r="253" spans="1:98"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+INDEX('For AA'!AD:AD,MATCH(A253,'For AA'!A:A,0))</f>
        <v>26991.332744195854</v>
      </c>
      <c r="AN253" s="434">
        <f t="shared" si="127"/>
        <v>324696.77419354842</v>
      </c>
      <c r="AO253" s="435">
        <f t="shared" si="128"/>
        <v>86245.537634408611</v>
      </c>
      <c r="AP253" s="436">
        <f t="shared" si="129"/>
        <v>160170.27956989247</v>
      </c>
      <c r="AQ253" s="437">
        <f t="shared" si="115"/>
        <v>5.98</v>
      </c>
      <c r="AR253" s="438">
        <f t="shared" si="116"/>
        <v>1.59</v>
      </c>
      <c r="AS253" s="438">
        <f t="shared" si="117"/>
        <v>2.95</v>
      </c>
      <c r="AT253" s="443">
        <f t="shared" si="130"/>
        <v>10.52</v>
      </c>
      <c r="AU253" s="437">
        <f t="shared" si="131"/>
        <v>5.56</v>
      </c>
      <c r="AV253" s="438">
        <f t="shared" si="132"/>
        <v>1.48</v>
      </c>
      <c r="AW253" s="438">
        <f t="shared" si="133"/>
        <v>2.74</v>
      </c>
      <c r="AX253" s="444">
        <f t="shared" si="134"/>
        <v>9.7799999999999994</v>
      </c>
      <c r="AY253" s="441">
        <f t="shared" si="135"/>
        <v>5.56</v>
      </c>
      <c r="AZ253" s="70">
        <f t="shared" si="136"/>
        <v>4</v>
      </c>
      <c r="BA253" s="438">
        <f t="shared" si="113"/>
        <v>0.37</v>
      </c>
      <c r="BB253" s="442">
        <f t="shared" si="114"/>
        <v>0.69</v>
      </c>
      <c r="BC253" s="563">
        <v>1</v>
      </c>
      <c r="BD253" s="563">
        <v>1</v>
      </c>
      <c r="BE253" s="570">
        <v>0</v>
      </c>
      <c r="BF253" s="571">
        <v>0.37</v>
      </c>
      <c r="BG253" s="572">
        <v>0.69</v>
      </c>
      <c r="BH253" s="573">
        <v>57586.652600185647</v>
      </c>
      <c r="BI253" s="571">
        <v>8.7399999999999984</v>
      </c>
      <c r="BJ253" s="572">
        <v>474818.24879775703</v>
      </c>
      <c r="BK253" s="574">
        <v>1.41742984261463E-3</v>
      </c>
      <c r="BL253" s="571">
        <v>50669.7</v>
      </c>
      <c r="BM253" s="594">
        <v>0.93</v>
      </c>
      <c r="BN253" s="441">
        <f t="shared" si="137"/>
        <v>5.56</v>
      </c>
      <c r="BO253" s="70">
        <v>4</v>
      </c>
      <c r="BP253" s="438">
        <f t="shared" si="118"/>
        <v>0.37</v>
      </c>
      <c r="BQ253" s="442">
        <f t="shared" si="119"/>
        <v>0.69</v>
      </c>
      <c r="BR253" s="438">
        <f>+INDEX('For AA'!AE:AE,MATCH(A253,'For AA'!A:A,0))</f>
        <v>5.58</v>
      </c>
      <c r="BS253" s="70">
        <v>4</v>
      </c>
      <c r="BT253" s="438">
        <f>+ROUND(INDEX('For AA'!AF:AF,MATCH(A253,'For AA'!A:A,0))/BS253,$BP$2)</f>
        <v>0.37</v>
      </c>
      <c r="BU253" s="442">
        <f>+ROUND(INDEX('For AA'!AG:AG,MATCH(A253,'For AA'!A:A,0))/BS253,$BP$2)</f>
        <v>0.69</v>
      </c>
      <c r="BV253" s="438">
        <f>++INDEX('For AA'!AE:AE,MATCH(A253,'For AA'!A:A,0))</f>
        <v>5.58</v>
      </c>
      <c r="BW253" s="70">
        <v>4</v>
      </c>
      <c r="BX253" s="438">
        <f>++ROUND(INDEX('For AA'!AF:AF,MATCH(A253,'For AA'!A:A,0))/BS253,$BP$2)</f>
        <v>0.37</v>
      </c>
      <c r="BY253" s="442">
        <f>++ROUND(INDEX('For AA'!AG:AG,MATCH(A253,'For AA'!A:A,0))/BS253,$BP$2)</f>
        <v>0.69</v>
      </c>
      <c r="BZ253" s="93">
        <f>++INDEX(FY2018_ALL_Targets!DY:DY,MATCH('Final Comp Values'!C253,FY2018_ALL_Targets!B:B,0))</f>
        <v>0</v>
      </c>
      <c r="CA253" s="93">
        <f>+INDEX(FY2018_ALL_Targets!DV:DV,MATCH('Final Comp Values'!C253,FY2018_ALL_Targets!B:B,0))</f>
        <v>0</v>
      </c>
      <c r="CB253" s="93">
        <f>++INDEX(FY2018_ALL_Targets!DW:DW,MATCH('Final Comp Values'!C253,FY2018_ALL_Targets!B:B,0))</f>
        <v>0</v>
      </c>
      <c r="CC253" s="533">
        <f>++INDEX(FY2018_ALL_Targets!DX:DX,MATCH('Final Comp Values'!$C253,FY2018_ALL_Targets!$B:$B,0))</f>
        <v>0</v>
      </c>
      <c r="CD253" s="437">
        <f t="shared" si="138"/>
        <v>0</v>
      </c>
      <c r="CE253" s="437">
        <f t="shared" si="139"/>
        <v>0</v>
      </c>
      <c r="CF253" s="438">
        <f t="shared" si="140"/>
        <v>0</v>
      </c>
      <c r="CG253" s="537">
        <f t="shared" si="141"/>
        <v>0</v>
      </c>
      <c r="CH253" s="437">
        <f t="shared" si="142"/>
        <v>9.7799999999999994</v>
      </c>
      <c r="CI253" s="438">
        <f t="shared" si="120"/>
        <v>531318.36078284495</v>
      </c>
      <c r="CJ253" s="540">
        <f t="shared" si="143"/>
        <v>1.587183266462058E-3</v>
      </c>
      <c r="CK253" s="437">
        <f t="shared" si="121"/>
        <v>58128.04</v>
      </c>
      <c r="CL253" s="543">
        <f t="shared" si="122"/>
        <v>1.07</v>
      </c>
      <c r="CM253" s="466">
        <f t="shared" si="147"/>
        <v>-2.0000000000000351E-2</v>
      </c>
      <c r="CN253" s="465">
        <f t="shared" si="123"/>
        <v>531134.71</v>
      </c>
      <c r="CO253" s="466">
        <f t="shared" si="144"/>
        <v>589446.40078284498</v>
      </c>
      <c r="CP253" s="466">
        <f t="shared" si="124"/>
        <v>1.0700000000000003</v>
      </c>
      <c r="CQ253" s="469">
        <f t="shared" si="125"/>
        <v>58109.830235173838</v>
      </c>
      <c r="CR253" s="469">
        <f t="shared" si="145"/>
        <v>58311.69078284502</v>
      </c>
      <c r="CS253" s="467">
        <f t="shared" si="146"/>
        <v>-201.86054767118185</v>
      </c>
      <c r="CT253" s="468">
        <f t="shared" si="126"/>
        <v>0</v>
      </c>
    </row>
    <row r="254" spans="1:98"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+INDEX('For AA'!AD:AD,MATCH(A254,'For AA'!A:A,0))</f>
        <v>26991.332744195854</v>
      </c>
      <c r="AN254" s="434">
        <f t="shared" si="127"/>
        <v>569763.44086021511</v>
      </c>
      <c r="AO254" s="435">
        <f t="shared" si="128"/>
        <v>151340.05376344087</v>
      </c>
      <c r="AP254" s="436">
        <f t="shared" si="129"/>
        <v>281060.09677419357</v>
      </c>
      <c r="AQ254" s="437">
        <f t="shared" si="115"/>
        <v>10.49</v>
      </c>
      <c r="AR254" s="438">
        <f t="shared" si="116"/>
        <v>2.79</v>
      </c>
      <c r="AS254" s="438">
        <f t="shared" si="117"/>
        <v>5.17</v>
      </c>
      <c r="AT254" s="443">
        <f t="shared" si="130"/>
        <v>18.450000000000003</v>
      </c>
      <c r="AU254" s="437">
        <f t="shared" si="131"/>
        <v>9.75</v>
      </c>
      <c r="AV254" s="438">
        <f t="shared" si="132"/>
        <v>2.59</v>
      </c>
      <c r="AW254" s="438">
        <f t="shared" si="133"/>
        <v>4.8099999999999996</v>
      </c>
      <c r="AX254" s="444">
        <f t="shared" si="134"/>
        <v>17.149999999999999</v>
      </c>
      <c r="AY254" s="441">
        <f t="shared" si="135"/>
        <v>9.75</v>
      </c>
      <c r="AZ254" s="70">
        <f t="shared" si="136"/>
        <v>4</v>
      </c>
      <c r="BA254" s="438">
        <f t="shared" si="113"/>
        <v>0.65</v>
      </c>
      <c r="BB254" s="442">
        <f t="shared" si="114"/>
        <v>1.2</v>
      </c>
      <c r="BC254" s="563">
        <v>0</v>
      </c>
      <c r="BD254" s="563">
        <v>0</v>
      </c>
      <c r="BE254" s="570">
        <v>0</v>
      </c>
      <c r="BF254" s="571">
        <v>0</v>
      </c>
      <c r="BG254" s="572">
        <v>0</v>
      </c>
      <c r="BH254" s="573">
        <v>0</v>
      </c>
      <c r="BI254" s="571">
        <v>17.149999999999999</v>
      </c>
      <c r="BJ254" s="572">
        <v>931708.57744639972</v>
      </c>
      <c r="BK254" s="574">
        <v>2.7813411671442682E-3</v>
      </c>
      <c r="BL254" s="571">
        <v>99426.240000000005</v>
      </c>
      <c r="BM254" s="594">
        <v>1.83</v>
      </c>
      <c r="BN254" s="441">
        <f t="shared" si="137"/>
        <v>9.75</v>
      </c>
      <c r="BO254" s="70">
        <v>4</v>
      </c>
      <c r="BP254" s="438">
        <f t="shared" si="118"/>
        <v>0.65</v>
      </c>
      <c r="BQ254" s="442">
        <f t="shared" si="119"/>
        <v>1.2</v>
      </c>
      <c r="BR254" s="438">
        <f>+INDEX('For AA'!AE:AE,MATCH(A254,'For AA'!A:A,0))</f>
        <v>9.7899999999999991</v>
      </c>
      <c r="BS254" s="70">
        <v>4</v>
      </c>
      <c r="BT254" s="438">
        <f>+ROUND(INDEX('For AA'!AF:AF,MATCH(A254,'For AA'!A:A,0))/BS254,$BP$2)</f>
        <v>0.65</v>
      </c>
      <c r="BU254" s="442">
        <f>+ROUND(INDEX('For AA'!AG:AG,MATCH(A254,'For AA'!A:A,0))/BS254,$BP$2)</f>
        <v>1.21</v>
      </c>
      <c r="BV254" s="438">
        <f>++INDEX('For AA'!AE:AE,MATCH(A254,'For AA'!A:A,0))</f>
        <v>9.7899999999999991</v>
      </c>
      <c r="BW254" s="70">
        <v>4</v>
      </c>
      <c r="BX254" s="438">
        <f>++ROUND(INDEX('For AA'!AF:AF,MATCH(A254,'For AA'!A:A,0))/BS254,$BP$2)</f>
        <v>0.65</v>
      </c>
      <c r="BY254" s="442">
        <f>++ROUND(INDEX('For AA'!AG:AG,MATCH(A254,'For AA'!A:A,0))/BS254,$BP$2)</f>
        <v>1.21</v>
      </c>
      <c r="BZ254" s="93">
        <f>++INDEX(FY2018_ALL_Targets!DY:DY,MATCH('Final Comp Values'!C254,FY2018_ALL_Targets!B:B,0))</f>
        <v>0</v>
      </c>
      <c r="CA254" s="93">
        <f>+INDEX(FY2018_ALL_Targets!DV:DV,MATCH('Final Comp Values'!C254,FY2018_ALL_Targets!B:B,0))</f>
        <v>0</v>
      </c>
      <c r="CB254" s="93">
        <f>++INDEX(FY2018_ALL_Targets!DW:DW,MATCH('Final Comp Values'!C254,FY2018_ALL_Targets!B:B,0))</f>
        <v>0</v>
      </c>
      <c r="CC254" s="533">
        <f>++INDEX(FY2018_ALL_Targets!DX:DX,MATCH('Final Comp Values'!$C254,FY2018_ALL_Targets!$B:$B,0))</f>
        <v>0</v>
      </c>
      <c r="CD254" s="437">
        <f t="shared" si="138"/>
        <v>0</v>
      </c>
      <c r="CE254" s="437">
        <f t="shared" si="139"/>
        <v>0</v>
      </c>
      <c r="CF254" s="438">
        <f t="shared" si="140"/>
        <v>0</v>
      </c>
      <c r="CG254" s="537">
        <f t="shared" si="141"/>
        <v>0</v>
      </c>
      <c r="CH254" s="437">
        <f t="shared" si="142"/>
        <v>17.149999999999999</v>
      </c>
      <c r="CI254" s="438">
        <f t="shared" si="120"/>
        <v>931708.57744639972</v>
      </c>
      <c r="CJ254" s="540">
        <f t="shared" si="143"/>
        <v>2.7832508200229334E-3</v>
      </c>
      <c r="CK254" s="437">
        <f t="shared" si="121"/>
        <v>101932.1</v>
      </c>
      <c r="CL254" s="543">
        <f t="shared" si="122"/>
        <v>1.88</v>
      </c>
      <c r="CM254" s="466">
        <f t="shared" si="147"/>
        <v>-2.4424906541753444E-15</v>
      </c>
      <c r="CN254" s="465">
        <f t="shared" si="123"/>
        <v>932012.14</v>
      </c>
      <c r="CO254" s="466">
        <f t="shared" si="144"/>
        <v>1033640.6774463997</v>
      </c>
      <c r="CP254" s="466">
        <f t="shared" si="124"/>
        <v>1.879999999999999</v>
      </c>
      <c r="CQ254" s="469">
        <f t="shared" si="125"/>
        <v>102168.09464723027</v>
      </c>
      <c r="CR254" s="469">
        <f t="shared" si="145"/>
        <v>101628.53744639968</v>
      </c>
      <c r="CS254" s="467">
        <f t="shared" si="146"/>
        <v>539.55720083058986</v>
      </c>
      <c r="CT254" s="468">
        <f t="shared" si="126"/>
        <v>0</v>
      </c>
    </row>
    <row r="255" spans="1:98"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+INDEX('For AA'!AD:AD,MATCH(A255,'For AA'!A:A,0))</f>
        <v>26991.332744195854</v>
      </c>
      <c r="AN255" s="434">
        <f t="shared" si="127"/>
        <v>264234.40860215056</v>
      </c>
      <c r="AO255" s="435">
        <f t="shared" si="128"/>
        <v>70185.784946236556</v>
      </c>
      <c r="AP255" s="436">
        <f t="shared" si="129"/>
        <v>130345.02150537635</v>
      </c>
      <c r="AQ255" s="437">
        <f t="shared" si="115"/>
        <v>4.8600000000000003</v>
      </c>
      <c r="AR255" s="438">
        <f t="shared" si="116"/>
        <v>1.29</v>
      </c>
      <c r="AS255" s="438">
        <f t="shared" si="117"/>
        <v>2.4</v>
      </c>
      <c r="AT255" s="443">
        <f t="shared" si="130"/>
        <v>8.5500000000000007</v>
      </c>
      <c r="AU255" s="437">
        <f t="shared" si="131"/>
        <v>4.5199999999999996</v>
      </c>
      <c r="AV255" s="438">
        <f t="shared" si="132"/>
        <v>1.2</v>
      </c>
      <c r="AW255" s="438">
        <f t="shared" si="133"/>
        <v>2.23</v>
      </c>
      <c r="AX255" s="444">
        <f t="shared" si="134"/>
        <v>7.9499999999999993</v>
      </c>
      <c r="AY255" s="441">
        <f t="shared" si="135"/>
        <v>4.5199999999999996</v>
      </c>
      <c r="AZ255" s="70">
        <f t="shared" si="136"/>
        <v>4</v>
      </c>
      <c r="BA255" s="438">
        <f t="shared" si="113"/>
        <v>0.3</v>
      </c>
      <c r="BB255" s="442">
        <f t="shared" si="114"/>
        <v>0.56000000000000005</v>
      </c>
      <c r="BC255" s="563">
        <v>0</v>
      </c>
      <c r="BD255" s="563">
        <v>1</v>
      </c>
      <c r="BE255" s="570">
        <v>0</v>
      </c>
      <c r="BF255" s="571">
        <v>0</v>
      </c>
      <c r="BG255" s="572">
        <v>0.56000000000000005</v>
      </c>
      <c r="BH255" s="573">
        <v>30423.137222739591</v>
      </c>
      <c r="BI255" s="571">
        <v>7.3999999999999995</v>
      </c>
      <c r="BJ255" s="572">
        <v>402020.02758620167</v>
      </c>
      <c r="BK255" s="574">
        <v>1.2001122237240576E-3</v>
      </c>
      <c r="BL255" s="571">
        <v>42901.120000000003</v>
      </c>
      <c r="BM255" s="594">
        <v>0.79</v>
      </c>
      <c r="BN255" s="441">
        <f t="shared" si="137"/>
        <v>4.5199999999999996</v>
      </c>
      <c r="BO255" s="70">
        <v>4</v>
      </c>
      <c r="BP255" s="438">
        <f t="shared" si="118"/>
        <v>0.3</v>
      </c>
      <c r="BQ255" s="442">
        <f t="shared" si="119"/>
        <v>0.56000000000000005</v>
      </c>
      <c r="BR255" s="438">
        <f>+INDEX('For AA'!AE:AE,MATCH(A255,'For AA'!A:A,0))</f>
        <v>4.54</v>
      </c>
      <c r="BS255" s="70">
        <v>4</v>
      </c>
      <c r="BT255" s="438">
        <f>+ROUND(INDEX('For AA'!AF:AF,MATCH(A255,'For AA'!A:A,0))/BS255,$BP$2)</f>
        <v>0.3</v>
      </c>
      <c r="BU255" s="442">
        <f>+ROUND(INDEX('For AA'!AG:AG,MATCH(A255,'For AA'!A:A,0))/BS255,$BP$2)</f>
        <v>0.56000000000000005</v>
      </c>
      <c r="BV255" s="438">
        <f>++INDEX('For AA'!AE:AE,MATCH(A255,'For AA'!A:A,0))</f>
        <v>4.54</v>
      </c>
      <c r="BW255" s="70">
        <v>4</v>
      </c>
      <c r="BX255" s="438">
        <f>++ROUND(INDEX('For AA'!AF:AF,MATCH(A255,'For AA'!A:A,0))/BS255,$BP$2)</f>
        <v>0.3</v>
      </c>
      <c r="BY255" s="442">
        <f>++ROUND(INDEX('For AA'!AG:AG,MATCH(A255,'For AA'!A:A,0))/BS255,$BP$2)</f>
        <v>0.56000000000000005</v>
      </c>
      <c r="BZ255" s="93">
        <f>++INDEX(FY2018_ALL_Targets!DY:DY,MATCH('Final Comp Values'!C255,FY2018_ALL_Targets!B:B,0))</f>
        <v>0</v>
      </c>
      <c r="CA255" s="93">
        <f>+INDEX(FY2018_ALL_Targets!DV:DV,MATCH('Final Comp Values'!C255,FY2018_ALL_Targets!B:B,0))</f>
        <v>0</v>
      </c>
      <c r="CB255" s="93">
        <f>++INDEX(FY2018_ALL_Targets!DW:DW,MATCH('Final Comp Values'!C255,FY2018_ALL_Targets!B:B,0))</f>
        <v>0</v>
      </c>
      <c r="CC255" s="533">
        <f>++INDEX(FY2018_ALL_Targets!DX:DX,MATCH('Final Comp Values'!$C255,FY2018_ALL_Targets!$B:$B,0))</f>
        <v>0</v>
      </c>
      <c r="CD255" s="437">
        <f t="shared" si="138"/>
        <v>0</v>
      </c>
      <c r="CE255" s="437">
        <f t="shared" si="139"/>
        <v>0</v>
      </c>
      <c r="CF255" s="438">
        <f t="shared" si="140"/>
        <v>0</v>
      </c>
      <c r="CG255" s="537">
        <f t="shared" si="141"/>
        <v>0</v>
      </c>
      <c r="CH255" s="437">
        <f t="shared" si="142"/>
        <v>7.9499999999999993</v>
      </c>
      <c r="CI255" s="438">
        <f t="shared" si="120"/>
        <v>431899.89450139232</v>
      </c>
      <c r="CJ255" s="540">
        <f t="shared" si="143"/>
        <v>1.2901949865412432E-3</v>
      </c>
      <c r="CK255" s="437">
        <f t="shared" si="121"/>
        <v>47251.32</v>
      </c>
      <c r="CL255" s="543">
        <f t="shared" si="122"/>
        <v>0.87</v>
      </c>
      <c r="CM255" s="466">
        <f t="shared" si="147"/>
        <v>-1.0000000000000231E-2</v>
      </c>
      <c r="CN255" s="465">
        <f t="shared" si="123"/>
        <v>432231.65</v>
      </c>
      <c r="CO255" s="466">
        <f t="shared" si="144"/>
        <v>479151.21450139233</v>
      </c>
      <c r="CP255" s="466">
        <f t="shared" si="124"/>
        <v>0.86999999999999922</v>
      </c>
      <c r="CQ255" s="469">
        <f t="shared" si="125"/>
        <v>47300.82207547166</v>
      </c>
      <c r="CR255" s="469">
        <f t="shared" si="145"/>
        <v>46919.564501392306</v>
      </c>
      <c r="CS255" s="467">
        <f t="shared" si="146"/>
        <v>381.25757407935453</v>
      </c>
      <c r="CT255" s="468">
        <f t="shared" si="126"/>
        <v>0</v>
      </c>
    </row>
    <row r="256" spans="1:98"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+INDEX('For AA'!AD:AD,MATCH(A256,'For AA'!A:A,0))</f>
        <v>26991.332744195854</v>
      </c>
      <c r="AN256" s="434">
        <f t="shared" si="127"/>
        <v>433836.55913978495</v>
      </c>
      <c r="AO256" s="435">
        <f t="shared" si="128"/>
        <v>115235.16129032259</v>
      </c>
      <c r="AP256" s="436">
        <f t="shared" si="129"/>
        <v>214008.16129032261</v>
      </c>
      <c r="AQ256" s="437">
        <f t="shared" si="115"/>
        <v>7.99</v>
      </c>
      <c r="AR256" s="438">
        <f t="shared" si="116"/>
        <v>2.12</v>
      </c>
      <c r="AS256" s="438">
        <f t="shared" si="117"/>
        <v>3.94</v>
      </c>
      <c r="AT256" s="443">
        <f t="shared" si="130"/>
        <v>14.049999999999999</v>
      </c>
      <c r="AU256" s="437">
        <f t="shared" si="131"/>
        <v>7.43</v>
      </c>
      <c r="AV256" s="438">
        <f t="shared" si="132"/>
        <v>1.97</v>
      </c>
      <c r="AW256" s="438">
        <f t="shared" si="133"/>
        <v>3.66</v>
      </c>
      <c r="AX256" s="444">
        <f t="shared" si="134"/>
        <v>13.06</v>
      </c>
      <c r="AY256" s="441">
        <f t="shared" si="135"/>
        <v>7.43</v>
      </c>
      <c r="AZ256" s="70">
        <f t="shared" si="136"/>
        <v>4</v>
      </c>
      <c r="BA256" s="438">
        <f t="shared" si="113"/>
        <v>0.49</v>
      </c>
      <c r="BB256" s="442">
        <f t="shared" si="114"/>
        <v>0.92</v>
      </c>
      <c r="BC256" s="563">
        <v>0</v>
      </c>
      <c r="BD256" s="563">
        <v>0</v>
      </c>
      <c r="BE256" s="570">
        <v>0</v>
      </c>
      <c r="BF256" s="571">
        <v>0</v>
      </c>
      <c r="BG256" s="572">
        <v>0</v>
      </c>
      <c r="BH256" s="573">
        <v>0</v>
      </c>
      <c r="BI256" s="571">
        <v>13.07</v>
      </c>
      <c r="BJ256" s="572">
        <v>710054.29196644004</v>
      </c>
      <c r="BK256" s="574">
        <v>2.1196576708207345E-3</v>
      </c>
      <c r="BL256" s="571">
        <v>75772.649999999994</v>
      </c>
      <c r="BM256" s="594">
        <v>1.39</v>
      </c>
      <c r="BN256" s="441">
        <f t="shared" si="137"/>
        <v>7.43</v>
      </c>
      <c r="BO256" s="70">
        <v>4</v>
      </c>
      <c r="BP256" s="438">
        <f t="shared" si="118"/>
        <v>0.49</v>
      </c>
      <c r="BQ256" s="442">
        <f t="shared" si="119"/>
        <v>0.92</v>
      </c>
      <c r="BR256" s="438">
        <f>+INDEX('For AA'!AE:AE,MATCH(A256,'For AA'!A:A,0))</f>
        <v>7.46</v>
      </c>
      <c r="BS256" s="70">
        <v>4</v>
      </c>
      <c r="BT256" s="438">
        <f>+ROUND(INDEX('For AA'!AF:AF,MATCH(A256,'For AA'!A:A,0))/BS256,$BP$2)</f>
        <v>0.5</v>
      </c>
      <c r="BU256" s="442">
        <f>+ROUND(INDEX('For AA'!AG:AG,MATCH(A256,'For AA'!A:A,0))/BS256,$BP$2)</f>
        <v>0.92</v>
      </c>
      <c r="BV256" s="438">
        <f>++INDEX('For AA'!AE:AE,MATCH(A256,'For AA'!A:A,0))</f>
        <v>7.46</v>
      </c>
      <c r="BW256" s="70">
        <v>4</v>
      </c>
      <c r="BX256" s="438">
        <f>++ROUND(INDEX('For AA'!AF:AF,MATCH(A256,'For AA'!A:A,0))/BS256,$BP$2)</f>
        <v>0.5</v>
      </c>
      <c r="BY256" s="442">
        <f>++ROUND(INDEX('For AA'!AG:AG,MATCH(A256,'For AA'!A:A,0))/BS256,$BP$2)</f>
        <v>0.92</v>
      </c>
      <c r="BZ256" s="93">
        <f>++INDEX(FY2018_ALL_Targets!DY:DY,MATCH('Final Comp Values'!C256,FY2018_ALL_Targets!B:B,0))</f>
        <v>0</v>
      </c>
      <c r="CA256" s="93">
        <f>+INDEX(FY2018_ALL_Targets!DV:DV,MATCH('Final Comp Values'!C256,FY2018_ALL_Targets!B:B,0))</f>
        <v>1</v>
      </c>
      <c r="CB256" s="93">
        <f>++INDEX(FY2018_ALL_Targets!DW:DW,MATCH('Final Comp Values'!C256,FY2018_ALL_Targets!B:B,0))</f>
        <v>1</v>
      </c>
      <c r="CC256" s="533">
        <f>++INDEX(FY2018_ALL_Targets!DX:DX,MATCH('Final Comp Values'!$C256,FY2018_ALL_Targets!$B:$B,0))</f>
        <v>0</v>
      </c>
      <c r="CD256" s="437">
        <f t="shared" si="138"/>
        <v>0</v>
      </c>
      <c r="CE256" s="437">
        <f t="shared" si="139"/>
        <v>0.49</v>
      </c>
      <c r="CF256" s="438">
        <f t="shared" si="140"/>
        <v>0.92</v>
      </c>
      <c r="CG256" s="537">
        <f t="shared" si="141"/>
        <v>76601.113364397897</v>
      </c>
      <c r="CH256" s="437">
        <f t="shared" si="142"/>
        <v>11.65</v>
      </c>
      <c r="CI256" s="438">
        <f t="shared" si="120"/>
        <v>632909.90829449322</v>
      </c>
      <c r="CJ256" s="540">
        <f t="shared" si="143"/>
        <v>1.8906630934849666E-3</v>
      </c>
      <c r="CK256" s="437">
        <f t="shared" si="121"/>
        <v>69242.509999999995</v>
      </c>
      <c r="CL256" s="543">
        <f t="shared" si="122"/>
        <v>1.27</v>
      </c>
      <c r="CM256" s="466">
        <f t="shared" si="147"/>
        <v>-9.9999999999996758E-3</v>
      </c>
      <c r="CN256" s="465">
        <f t="shared" si="123"/>
        <v>709664.29</v>
      </c>
      <c r="CO256" s="466">
        <f t="shared" si="144"/>
        <v>702152.41829449323</v>
      </c>
      <c r="CP256" s="466">
        <f t="shared" si="124"/>
        <v>-0.14000000000000057</v>
      </c>
      <c r="CQ256" s="469">
        <f t="shared" si="125"/>
        <v>-7607.4273047473507</v>
      </c>
      <c r="CR256" s="469">
        <f t="shared" si="145"/>
        <v>-7511.8717055068118</v>
      </c>
      <c r="CS256" s="467">
        <f t="shared" si="146"/>
        <v>-95.555599240538868</v>
      </c>
      <c r="CT256" s="468">
        <f t="shared" si="126"/>
        <v>0.10793992940577282</v>
      </c>
    </row>
    <row r="257" spans="1:98"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+INDEX('For AA'!AD:AD,MATCH(A257,'For AA'!A:A,0))</f>
        <v>26991.332744195854</v>
      </c>
      <c r="AN257" s="434">
        <f t="shared" si="127"/>
        <v>502180.64516129036</v>
      </c>
      <c r="AO257" s="435">
        <f t="shared" si="128"/>
        <v>133388.4623655914</v>
      </c>
      <c r="AP257" s="436">
        <f t="shared" si="129"/>
        <v>247721.41935483873</v>
      </c>
      <c r="AQ257" s="437">
        <f t="shared" si="115"/>
        <v>9.24</v>
      </c>
      <c r="AR257" s="438">
        <f t="shared" si="116"/>
        <v>2.46</v>
      </c>
      <c r="AS257" s="438">
        <f t="shared" si="117"/>
        <v>4.5599999999999996</v>
      </c>
      <c r="AT257" s="443">
        <f t="shared" si="130"/>
        <v>16.259999999999998</v>
      </c>
      <c r="AU257" s="437">
        <f t="shared" si="131"/>
        <v>8.6</v>
      </c>
      <c r="AV257" s="438">
        <f t="shared" si="132"/>
        <v>2.2799999999999998</v>
      </c>
      <c r="AW257" s="438">
        <f t="shared" si="133"/>
        <v>4.24</v>
      </c>
      <c r="AX257" s="444">
        <f t="shared" si="134"/>
        <v>15.12</v>
      </c>
      <c r="AY257" s="441">
        <f t="shared" si="135"/>
        <v>8.6</v>
      </c>
      <c r="AZ257" s="70">
        <f t="shared" si="136"/>
        <v>4</v>
      </c>
      <c r="BA257" s="438">
        <f t="shared" si="113"/>
        <v>0.56999999999999995</v>
      </c>
      <c r="BB257" s="442">
        <f t="shared" si="114"/>
        <v>1.06</v>
      </c>
      <c r="BC257" s="563">
        <v>0</v>
      </c>
      <c r="BD257" s="563">
        <v>0</v>
      </c>
      <c r="BE257" s="570">
        <v>0</v>
      </c>
      <c r="BF257" s="571">
        <v>0</v>
      </c>
      <c r="BG257" s="572">
        <v>0</v>
      </c>
      <c r="BH257" s="573">
        <v>0</v>
      </c>
      <c r="BI257" s="571">
        <v>15.12</v>
      </c>
      <c r="BJ257" s="572">
        <v>821424.70501396875</v>
      </c>
      <c r="BK257" s="574">
        <v>2.4521211922578041E-3</v>
      </c>
      <c r="BL257" s="571">
        <v>87657.42</v>
      </c>
      <c r="BM257" s="594">
        <v>1.61</v>
      </c>
      <c r="BN257" s="441">
        <f t="shared" si="137"/>
        <v>8.6</v>
      </c>
      <c r="BO257" s="70">
        <v>4</v>
      </c>
      <c r="BP257" s="438">
        <f t="shared" si="118"/>
        <v>0.56999999999999995</v>
      </c>
      <c r="BQ257" s="442">
        <f t="shared" si="119"/>
        <v>1.06</v>
      </c>
      <c r="BR257" s="438">
        <f>+INDEX('For AA'!AE:AE,MATCH(A257,'For AA'!A:A,0))</f>
        <v>8.6300000000000008</v>
      </c>
      <c r="BS257" s="70">
        <v>4</v>
      </c>
      <c r="BT257" s="438">
        <f>+ROUND(INDEX('For AA'!AF:AF,MATCH(A257,'For AA'!A:A,0))/BS257,$BP$2)</f>
        <v>0.57999999999999996</v>
      </c>
      <c r="BU257" s="442">
        <f>+ROUND(INDEX('For AA'!AG:AG,MATCH(A257,'For AA'!A:A,0))/BS257,$BP$2)</f>
        <v>1.07</v>
      </c>
      <c r="BV257" s="438">
        <f>++INDEX('For AA'!AE:AE,MATCH(A257,'For AA'!A:A,0))</f>
        <v>8.6300000000000008</v>
      </c>
      <c r="BW257" s="70">
        <v>4</v>
      </c>
      <c r="BX257" s="438">
        <f>++ROUND(INDEX('For AA'!AF:AF,MATCH(A257,'For AA'!A:A,0))/BS257,$BP$2)</f>
        <v>0.57999999999999996</v>
      </c>
      <c r="BY257" s="442">
        <f>++ROUND(INDEX('For AA'!AG:AG,MATCH(A257,'For AA'!A:A,0))/BS257,$BP$2)</f>
        <v>1.07</v>
      </c>
      <c r="BZ257" s="93">
        <f>++INDEX(FY2018_ALL_Targets!DY:DY,MATCH('Final Comp Values'!C257,FY2018_ALL_Targets!B:B,0))</f>
        <v>0</v>
      </c>
      <c r="CA257" s="93">
        <f>+INDEX(FY2018_ALL_Targets!DV:DV,MATCH('Final Comp Values'!C257,FY2018_ALL_Targets!B:B,0))</f>
        <v>0</v>
      </c>
      <c r="CB257" s="93">
        <f>++INDEX(FY2018_ALL_Targets!DW:DW,MATCH('Final Comp Values'!C257,FY2018_ALL_Targets!B:B,0))</f>
        <v>0</v>
      </c>
      <c r="CC257" s="533">
        <f>++INDEX(FY2018_ALL_Targets!DX:DX,MATCH('Final Comp Values'!$C257,FY2018_ALL_Targets!$B:$B,0))</f>
        <v>0</v>
      </c>
      <c r="CD257" s="437">
        <f t="shared" si="138"/>
        <v>0</v>
      </c>
      <c r="CE257" s="437">
        <f t="shared" si="139"/>
        <v>0</v>
      </c>
      <c r="CF257" s="438">
        <f t="shared" si="140"/>
        <v>0</v>
      </c>
      <c r="CG257" s="537">
        <f t="shared" si="141"/>
        <v>0</v>
      </c>
      <c r="CH257" s="437">
        <f t="shared" si="142"/>
        <v>15.12</v>
      </c>
      <c r="CI257" s="438">
        <f t="shared" si="120"/>
        <v>821424.70501396875</v>
      </c>
      <c r="CJ257" s="540">
        <f t="shared" si="143"/>
        <v>2.4538048045916472E-3</v>
      </c>
      <c r="CK257" s="437">
        <f t="shared" si="121"/>
        <v>89866.67</v>
      </c>
      <c r="CL257" s="543">
        <f t="shared" si="122"/>
        <v>1.65</v>
      </c>
      <c r="CM257" s="466">
        <f t="shared" si="147"/>
        <v>0</v>
      </c>
      <c r="CN257" s="465">
        <f t="shared" si="123"/>
        <v>821460.19000000006</v>
      </c>
      <c r="CO257" s="466">
        <f t="shared" si="144"/>
        <v>911291.37501396879</v>
      </c>
      <c r="CP257" s="466">
        <f t="shared" si="124"/>
        <v>1.6500000000000004</v>
      </c>
      <c r="CQ257" s="469">
        <f t="shared" si="125"/>
        <v>89643.473115079396</v>
      </c>
      <c r="CR257" s="469">
        <f t="shared" si="145"/>
        <v>89831.18501396873</v>
      </c>
      <c r="CS257" s="467">
        <f t="shared" si="146"/>
        <v>-187.71189888933441</v>
      </c>
      <c r="CT257" s="468">
        <f t="shared" si="126"/>
        <v>0</v>
      </c>
    </row>
    <row r="258" spans="1:98"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+INDEX('For AA'!AD:AD,MATCH(A258,'For AA'!A:A,0))</f>
        <v>28857.066402483964</v>
      </c>
      <c r="AN258" s="434">
        <f t="shared" si="127"/>
        <v>595739.78494623664</v>
      </c>
      <c r="AO258" s="435">
        <f t="shared" si="128"/>
        <v>158239.6989247312</v>
      </c>
      <c r="AP258" s="436">
        <f t="shared" si="129"/>
        <v>293873.72043010755</v>
      </c>
      <c r="AQ258" s="437">
        <f t="shared" si="115"/>
        <v>10.25</v>
      </c>
      <c r="AR258" s="438">
        <f t="shared" si="116"/>
        <v>2.72</v>
      </c>
      <c r="AS258" s="438">
        <f t="shared" si="117"/>
        <v>5.0599999999999996</v>
      </c>
      <c r="AT258" s="443">
        <f t="shared" si="130"/>
        <v>18.03</v>
      </c>
      <c r="AU258" s="437">
        <f t="shared" si="131"/>
        <v>9.5299999999999994</v>
      </c>
      <c r="AV258" s="438">
        <f t="shared" si="132"/>
        <v>2.5299999999999998</v>
      </c>
      <c r="AW258" s="438">
        <f t="shared" si="133"/>
        <v>4.7</v>
      </c>
      <c r="AX258" s="444">
        <f t="shared" si="134"/>
        <v>16.759999999999998</v>
      </c>
      <c r="AY258" s="441">
        <f t="shared" si="135"/>
        <v>9.5299999999999994</v>
      </c>
      <c r="AZ258" s="70">
        <f t="shared" si="136"/>
        <v>4</v>
      </c>
      <c r="BA258" s="438">
        <f t="shared" si="113"/>
        <v>0.63</v>
      </c>
      <c r="BB258" s="442">
        <f t="shared" si="114"/>
        <v>1.18</v>
      </c>
      <c r="BC258" s="563">
        <v>0</v>
      </c>
      <c r="BD258" s="563">
        <v>0</v>
      </c>
      <c r="BE258" s="570">
        <v>0</v>
      </c>
      <c r="BF258" s="571">
        <v>0</v>
      </c>
      <c r="BG258" s="572">
        <v>0</v>
      </c>
      <c r="BH258" s="573">
        <v>0</v>
      </c>
      <c r="BI258" s="571">
        <v>16.77</v>
      </c>
      <c r="BJ258" s="572">
        <v>974911.6387167027</v>
      </c>
      <c r="BK258" s="574">
        <v>2.9103111645946379E-3</v>
      </c>
      <c r="BL258" s="571">
        <v>104036.6</v>
      </c>
      <c r="BM258" s="594">
        <v>1.79</v>
      </c>
      <c r="BN258" s="441">
        <f t="shared" si="137"/>
        <v>9.5299999999999994</v>
      </c>
      <c r="BO258" s="70">
        <v>4</v>
      </c>
      <c r="BP258" s="438">
        <f t="shared" si="118"/>
        <v>0.63</v>
      </c>
      <c r="BQ258" s="442">
        <f t="shared" si="119"/>
        <v>1.18</v>
      </c>
      <c r="BR258" s="438">
        <f>+INDEX('For AA'!AE:AE,MATCH(A258,'For AA'!A:A,0))</f>
        <v>9.58</v>
      </c>
      <c r="BS258" s="70">
        <v>4</v>
      </c>
      <c r="BT258" s="438">
        <f>+ROUND(INDEX('For AA'!AF:AF,MATCH(A258,'For AA'!A:A,0))/BS258,$BP$2)</f>
        <v>0.64</v>
      </c>
      <c r="BU258" s="442">
        <f>+ROUND(INDEX('For AA'!AG:AG,MATCH(A258,'For AA'!A:A,0))/BS258,$BP$2)</f>
        <v>1.18</v>
      </c>
      <c r="BV258" s="438">
        <f>++INDEX('For AA'!AE:AE,MATCH(A258,'For AA'!A:A,0))</f>
        <v>9.58</v>
      </c>
      <c r="BW258" s="70">
        <v>4</v>
      </c>
      <c r="BX258" s="438">
        <f>++ROUND(INDEX('For AA'!AF:AF,MATCH(A258,'For AA'!A:A,0))/BS258,$BP$2)</f>
        <v>0.64</v>
      </c>
      <c r="BY258" s="442">
        <f>++ROUND(INDEX('For AA'!AG:AG,MATCH(A258,'For AA'!A:A,0))/BS258,$BP$2)</f>
        <v>1.18</v>
      </c>
      <c r="BZ258" s="93">
        <f>++INDEX(FY2018_ALL_Targets!DY:DY,MATCH('Final Comp Values'!C258,FY2018_ALL_Targets!B:B,0))</f>
        <v>0</v>
      </c>
      <c r="CA258" s="93">
        <f>+INDEX(FY2018_ALL_Targets!DV:DV,MATCH('Final Comp Values'!C258,FY2018_ALL_Targets!B:B,0))</f>
        <v>0</v>
      </c>
      <c r="CB258" s="93">
        <f>++INDEX(FY2018_ALL_Targets!DW:DW,MATCH('Final Comp Values'!C258,FY2018_ALL_Targets!B:B,0))</f>
        <v>0</v>
      </c>
      <c r="CC258" s="533">
        <f>++INDEX(FY2018_ALL_Targets!DX:DX,MATCH('Final Comp Values'!$C258,FY2018_ALL_Targets!$B:$B,0))</f>
        <v>0</v>
      </c>
      <c r="CD258" s="437">
        <f t="shared" si="138"/>
        <v>0</v>
      </c>
      <c r="CE258" s="437">
        <f t="shared" si="139"/>
        <v>0</v>
      </c>
      <c r="CF258" s="438">
        <f t="shared" si="140"/>
        <v>0</v>
      </c>
      <c r="CG258" s="537">
        <f t="shared" si="141"/>
        <v>0</v>
      </c>
      <c r="CH258" s="437">
        <f t="shared" si="142"/>
        <v>16.759999999999998</v>
      </c>
      <c r="CI258" s="438">
        <f t="shared" si="120"/>
        <v>974330.29605795676</v>
      </c>
      <c r="CJ258" s="540">
        <f t="shared" si="143"/>
        <v>2.91057274894789E-3</v>
      </c>
      <c r="CK258" s="437">
        <f t="shared" si="121"/>
        <v>106595.06</v>
      </c>
      <c r="CL258" s="543">
        <f t="shared" si="122"/>
        <v>1.83</v>
      </c>
      <c r="CM258" s="466">
        <f t="shared" si="147"/>
        <v>-1.0000000000000453E-2</v>
      </c>
      <c r="CN258" s="465">
        <f t="shared" si="123"/>
        <v>974503.48</v>
      </c>
      <c r="CO258" s="466">
        <f t="shared" si="144"/>
        <v>1080925.3560579568</v>
      </c>
      <c r="CP258" s="466">
        <f t="shared" si="124"/>
        <v>1.8299999999999983</v>
      </c>
      <c r="CQ258" s="469">
        <f t="shared" si="125"/>
        <v>106404.61625298321</v>
      </c>
      <c r="CR258" s="469">
        <f t="shared" si="145"/>
        <v>106421.87605795683</v>
      </c>
      <c r="CS258" s="467">
        <f t="shared" si="146"/>
        <v>-17.25980497362616</v>
      </c>
      <c r="CT258" s="468">
        <f t="shared" si="126"/>
        <v>0</v>
      </c>
    </row>
    <row r="259" spans="1:98"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+INDEX('For AA'!AD:AD,MATCH(A259,'For AA'!A:A,0))</f>
        <v>47311.260857189824</v>
      </c>
      <c r="AN259" s="434">
        <f t="shared" si="127"/>
        <v>970477.41935483878</v>
      </c>
      <c r="AO259" s="435">
        <f t="shared" si="128"/>
        <v>257776.78494623658</v>
      </c>
      <c r="AP259" s="436">
        <f t="shared" si="129"/>
        <v>478728.30107526883</v>
      </c>
      <c r="AQ259" s="437">
        <f t="shared" si="115"/>
        <v>10.24</v>
      </c>
      <c r="AR259" s="438">
        <f t="shared" si="116"/>
        <v>2.72</v>
      </c>
      <c r="AS259" s="438">
        <f t="shared" si="117"/>
        <v>5.05</v>
      </c>
      <c r="AT259" s="443">
        <f t="shared" si="130"/>
        <v>18.010000000000002</v>
      </c>
      <c r="AU259" s="437">
        <f t="shared" si="131"/>
        <v>9.52</v>
      </c>
      <c r="AV259" s="438">
        <f t="shared" si="132"/>
        <v>2.5299999999999998</v>
      </c>
      <c r="AW259" s="438">
        <f t="shared" si="133"/>
        <v>4.7</v>
      </c>
      <c r="AX259" s="444">
        <f t="shared" si="134"/>
        <v>16.75</v>
      </c>
      <c r="AY259" s="441">
        <f t="shared" si="135"/>
        <v>9.52</v>
      </c>
      <c r="AZ259" s="70">
        <f t="shared" si="136"/>
        <v>4</v>
      </c>
      <c r="BA259" s="438">
        <f t="shared" si="113"/>
        <v>0.63</v>
      </c>
      <c r="BB259" s="442">
        <f t="shared" si="114"/>
        <v>1.18</v>
      </c>
      <c r="BC259" s="563">
        <v>0</v>
      </c>
      <c r="BD259" s="563">
        <v>0</v>
      </c>
      <c r="BE259" s="570">
        <v>0</v>
      </c>
      <c r="BF259" s="571">
        <v>0</v>
      </c>
      <c r="BG259" s="572">
        <v>0</v>
      </c>
      <c r="BH259" s="573">
        <v>0</v>
      </c>
      <c r="BI259" s="571">
        <v>16.759999999999998</v>
      </c>
      <c r="BJ259" s="572">
        <v>1588325.8944569307</v>
      </c>
      <c r="BK259" s="574">
        <v>4.7414785095165101E-3</v>
      </c>
      <c r="BL259" s="571">
        <v>169496.42</v>
      </c>
      <c r="BM259" s="594">
        <v>1.79</v>
      </c>
      <c r="BN259" s="441">
        <f t="shared" si="137"/>
        <v>9.52</v>
      </c>
      <c r="BO259" s="70">
        <v>4</v>
      </c>
      <c r="BP259" s="438">
        <f t="shared" si="118"/>
        <v>0.63</v>
      </c>
      <c r="BQ259" s="442">
        <f t="shared" si="119"/>
        <v>1.18</v>
      </c>
      <c r="BR259" s="438">
        <f>+INDEX('For AA'!AE:AE,MATCH(A259,'For AA'!A:A,0))</f>
        <v>9.52</v>
      </c>
      <c r="BS259" s="70">
        <v>4</v>
      </c>
      <c r="BT259" s="438">
        <f>+ROUND(INDEX('For AA'!AF:AF,MATCH(A259,'For AA'!A:A,0))/BS259,$BP$2)</f>
        <v>0.63</v>
      </c>
      <c r="BU259" s="442">
        <f>+ROUND(INDEX('For AA'!AG:AG,MATCH(A259,'For AA'!A:A,0))/BS259,$BP$2)</f>
        <v>1.18</v>
      </c>
      <c r="BV259" s="438">
        <f>++INDEX('For AA'!AE:AE,MATCH(A259,'For AA'!A:A,0))</f>
        <v>9.52</v>
      </c>
      <c r="BW259" s="70">
        <v>4</v>
      </c>
      <c r="BX259" s="438">
        <f>++ROUND(INDEX('For AA'!AF:AF,MATCH(A259,'For AA'!A:A,0))/BS259,$BP$2)</f>
        <v>0.63</v>
      </c>
      <c r="BY259" s="442">
        <f>++ROUND(INDEX('For AA'!AG:AG,MATCH(A259,'For AA'!A:A,0))/BS259,$BP$2)</f>
        <v>1.18</v>
      </c>
      <c r="BZ259" s="93">
        <f>++INDEX(FY2018_ALL_Targets!DY:DY,MATCH('Final Comp Values'!C259,FY2018_ALL_Targets!B:B,0))</f>
        <v>0</v>
      </c>
      <c r="CA259" s="93">
        <f>+INDEX(FY2018_ALL_Targets!DV:DV,MATCH('Final Comp Values'!C259,FY2018_ALL_Targets!B:B,0))</f>
        <v>0</v>
      </c>
      <c r="CB259" s="93">
        <f>++INDEX(FY2018_ALL_Targets!DW:DW,MATCH('Final Comp Values'!C259,FY2018_ALL_Targets!B:B,0))</f>
        <v>0</v>
      </c>
      <c r="CC259" s="533">
        <f>++INDEX(FY2018_ALL_Targets!DX:DX,MATCH('Final Comp Values'!$C259,FY2018_ALL_Targets!$B:$B,0))</f>
        <v>0</v>
      </c>
      <c r="CD259" s="437">
        <f t="shared" si="138"/>
        <v>0</v>
      </c>
      <c r="CE259" s="437">
        <f t="shared" si="139"/>
        <v>0</v>
      </c>
      <c r="CF259" s="438">
        <f t="shared" si="140"/>
        <v>0</v>
      </c>
      <c r="CG259" s="537">
        <f t="shared" si="141"/>
        <v>0</v>
      </c>
      <c r="CH259" s="437">
        <f t="shared" si="142"/>
        <v>16.75</v>
      </c>
      <c r="CI259" s="438">
        <f t="shared" si="120"/>
        <v>1587378.2059757514</v>
      </c>
      <c r="CJ259" s="540">
        <f t="shared" si="143"/>
        <v>4.7419029945795577E-3</v>
      </c>
      <c r="CK259" s="437">
        <f t="shared" si="121"/>
        <v>173664.6</v>
      </c>
      <c r="CL259" s="543">
        <f t="shared" si="122"/>
        <v>1.83</v>
      </c>
      <c r="CM259" s="466">
        <f t="shared" si="147"/>
        <v>-9.9999999999986766E-3</v>
      </c>
      <c r="CN259" s="465">
        <f t="shared" si="123"/>
        <v>1587493.73</v>
      </c>
      <c r="CO259" s="466">
        <f t="shared" si="144"/>
        <v>1761042.8059757515</v>
      </c>
      <c r="CP259" s="466">
        <f t="shared" si="124"/>
        <v>1.8299999999999983</v>
      </c>
      <c r="CQ259" s="469">
        <f t="shared" si="125"/>
        <v>173439.61348656699</v>
      </c>
      <c r="CR259" s="469">
        <f t="shared" si="145"/>
        <v>173549.0759757515</v>
      </c>
      <c r="CS259" s="467">
        <f t="shared" si="146"/>
        <v>-109.46248918451602</v>
      </c>
      <c r="CT259" s="468">
        <f t="shared" si="126"/>
        <v>0</v>
      </c>
    </row>
    <row r="260" spans="1:98"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+INDEX('For AA'!AD:AD,MATCH(A260,'For AA'!A:A,0))</f>
        <v>47311.260857189824</v>
      </c>
      <c r="AN260" s="434">
        <f t="shared" si="127"/>
        <v>278793.54838709679</v>
      </c>
      <c r="AO260" s="435">
        <f t="shared" si="128"/>
        <v>74052.924731182808</v>
      </c>
      <c r="AP260" s="436">
        <f t="shared" si="129"/>
        <v>137526.84946236562</v>
      </c>
      <c r="AQ260" s="437">
        <f t="shared" si="115"/>
        <v>2.94</v>
      </c>
      <c r="AR260" s="438">
        <f t="shared" si="116"/>
        <v>0.78</v>
      </c>
      <c r="AS260" s="438">
        <f t="shared" si="117"/>
        <v>1.45</v>
      </c>
      <c r="AT260" s="443">
        <f t="shared" si="130"/>
        <v>5.17</v>
      </c>
      <c r="AU260" s="437">
        <f t="shared" si="131"/>
        <v>2.74</v>
      </c>
      <c r="AV260" s="438">
        <f t="shared" si="132"/>
        <v>0.73</v>
      </c>
      <c r="AW260" s="438">
        <f t="shared" si="133"/>
        <v>1.35</v>
      </c>
      <c r="AX260" s="444">
        <f t="shared" si="134"/>
        <v>4.82</v>
      </c>
      <c r="AY260" s="441">
        <f t="shared" si="135"/>
        <v>2.74</v>
      </c>
      <c r="AZ260" s="70">
        <f t="shared" si="136"/>
        <v>4</v>
      </c>
      <c r="BA260" s="438">
        <f t="shared" ref="BA260:BA323" si="148">+IF(AZ260=0,0,ROUND($AV260/AZ260,$BA$2))</f>
        <v>0.18</v>
      </c>
      <c r="BB260" s="442">
        <f t="shared" ref="BB260:BB323" si="149">+IF(AZ260=0,0,ROUND($AW260/AZ260,$BA$2))</f>
        <v>0.34</v>
      </c>
      <c r="BC260" s="563">
        <v>1</v>
      </c>
      <c r="BD260" s="563">
        <v>1</v>
      </c>
      <c r="BE260" s="570">
        <v>0</v>
      </c>
      <c r="BF260" s="571">
        <v>0.18</v>
      </c>
      <c r="BG260" s="572">
        <v>0.34</v>
      </c>
      <c r="BH260" s="573">
        <v>49279.80102133676</v>
      </c>
      <c r="BI260" s="571">
        <v>4.3000000000000007</v>
      </c>
      <c r="BJ260" s="572">
        <v>407506.04690720787</v>
      </c>
      <c r="BK260" s="574">
        <v>1.2164891164034009E-3</v>
      </c>
      <c r="BL260" s="571">
        <v>43486.55</v>
      </c>
      <c r="BM260" s="594">
        <v>0.46</v>
      </c>
      <c r="BN260" s="441">
        <f t="shared" si="137"/>
        <v>2.74</v>
      </c>
      <c r="BO260" s="70">
        <v>4</v>
      </c>
      <c r="BP260" s="438">
        <f t="shared" si="118"/>
        <v>0.18</v>
      </c>
      <c r="BQ260" s="442">
        <f t="shared" si="119"/>
        <v>0.34</v>
      </c>
      <c r="BR260" s="438">
        <f>+INDEX('For AA'!AE:AE,MATCH(A260,'For AA'!A:A,0))</f>
        <v>2.73</v>
      </c>
      <c r="BS260" s="70">
        <v>4</v>
      </c>
      <c r="BT260" s="438">
        <f>+ROUND(INDEX('For AA'!AF:AF,MATCH(A260,'For AA'!A:A,0))/BS260,$BP$2)</f>
        <v>0.18</v>
      </c>
      <c r="BU260" s="442">
        <f>+ROUND(INDEX('For AA'!AG:AG,MATCH(A260,'For AA'!A:A,0))/BS260,$BP$2)</f>
        <v>0.34</v>
      </c>
      <c r="BV260" s="438">
        <f>++INDEX('For AA'!AE:AE,MATCH(A260,'For AA'!A:A,0))</f>
        <v>2.73</v>
      </c>
      <c r="BW260" s="70">
        <v>4</v>
      </c>
      <c r="BX260" s="438">
        <f>++ROUND(INDEX('For AA'!AF:AF,MATCH(A260,'For AA'!A:A,0))/BS260,$BP$2)</f>
        <v>0.18</v>
      </c>
      <c r="BY260" s="442">
        <f>++ROUND(INDEX('For AA'!AG:AG,MATCH(A260,'For AA'!A:A,0))/BS260,$BP$2)</f>
        <v>0.34</v>
      </c>
      <c r="BZ260" s="93">
        <f>++INDEX(FY2018_ALL_Targets!DY:DY,MATCH('Final Comp Values'!C260,FY2018_ALL_Targets!B:B,0))</f>
        <v>0</v>
      </c>
      <c r="CA260" s="93">
        <f>+INDEX(FY2018_ALL_Targets!DV:DV,MATCH('Final Comp Values'!C260,FY2018_ALL_Targets!B:B,0))</f>
        <v>1</v>
      </c>
      <c r="CB260" s="93">
        <f>++INDEX(FY2018_ALL_Targets!DW:DW,MATCH('Final Comp Values'!C260,FY2018_ALL_Targets!B:B,0))</f>
        <v>1</v>
      </c>
      <c r="CC260" s="533">
        <f>++INDEX(FY2018_ALL_Targets!DX:DX,MATCH('Final Comp Values'!$C260,FY2018_ALL_Targets!$B:$B,0))</f>
        <v>0</v>
      </c>
      <c r="CD260" s="437">
        <f t="shared" si="138"/>
        <v>0</v>
      </c>
      <c r="CE260" s="437">
        <f t="shared" si="139"/>
        <v>0.18</v>
      </c>
      <c r="CF260" s="438">
        <f t="shared" si="140"/>
        <v>0.34</v>
      </c>
      <c r="CG260" s="537">
        <f t="shared" si="141"/>
        <v>49279.80102133676</v>
      </c>
      <c r="CH260" s="437">
        <f t="shared" si="142"/>
        <v>4.3</v>
      </c>
      <c r="CI260" s="438">
        <f t="shared" si="120"/>
        <v>407506.04690720781</v>
      </c>
      <c r="CJ260" s="540">
        <f t="shared" si="143"/>
        <v>1.2173243508472895E-3</v>
      </c>
      <c r="CK260" s="437">
        <f t="shared" si="121"/>
        <v>44582.55</v>
      </c>
      <c r="CL260" s="543">
        <f t="shared" si="122"/>
        <v>0.47</v>
      </c>
      <c r="CM260" s="466">
        <f t="shared" si="147"/>
        <v>0</v>
      </c>
      <c r="CN260" s="465">
        <f t="shared" si="123"/>
        <v>456047.18999999994</v>
      </c>
      <c r="CO260" s="466">
        <f t="shared" si="144"/>
        <v>452088.5969072078</v>
      </c>
      <c r="CP260" s="466">
        <f t="shared" si="124"/>
        <v>-5.0000000000000711E-2</v>
      </c>
      <c r="CQ260" s="469">
        <f t="shared" si="125"/>
        <v>-4730.7799792531787</v>
      </c>
      <c r="CR260" s="469">
        <f t="shared" si="145"/>
        <v>-3958.5930927921436</v>
      </c>
      <c r="CS260" s="467">
        <f t="shared" si="146"/>
        <v>-772.1868864610351</v>
      </c>
      <c r="CT260" s="468">
        <f t="shared" si="126"/>
        <v>0.10805855644311012</v>
      </c>
    </row>
    <row r="261" spans="1:98"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+INDEX('For AA'!AD:AD,MATCH(A261,'For AA'!A:A,0))</f>
        <v>47311.260857189824</v>
      </c>
      <c r="AN261" s="434">
        <f t="shared" si="127"/>
        <v>258447.31182795702</v>
      </c>
      <c r="AO261" s="435">
        <f t="shared" si="128"/>
        <v>68648.666666666672</v>
      </c>
      <c r="AP261" s="436">
        <f t="shared" si="129"/>
        <v>127490.37634408603</v>
      </c>
      <c r="AQ261" s="437">
        <f t="shared" ref="AQ261:AQ324" si="150">+ROUND(AN261/$AL261,$AW$2)</f>
        <v>2.73</v>
      </c>
      <c r="AR261" s="438">
        <f t="shared" ref="AR261:AR324" si="151">+ROUND(AO261/$AL261,$AW$2)</f>
        <v>0.72</v>
      </c>
      <c r="AS261" s="438">
        <f t="shared" ref="AS261:AS324" si="152">+ROUND(AP261/$AL261,$AW$2)</f>
        <v>1.35</v>
      </c>
      <c r="AT261" s="443">
        <f t="shared" si="130"/>
        <v>4.8000000000000007</v>
      </c>
      <c r="AU261" s="437">
        <f t="shared" si="131"/>
        <v>2.54</v>
      </c>
      <c r="AV261" s="438">
        <f t="shared" si="132"/>
        <v>0.67</v>
      </c>
      <c r="AW261" s="438">
        <f t="shared" si="133"/>
        <v>1.25</v>
      </c>
      <c r="AX261" s="444">
        <f t="shared" si="134"/>
        <v>4.46</v>
      </c>
      <c r="AY261" s="441">
        <f t="shared" si="135"/>
        <v>2.54</v>
      </c>
      <c r="AZ261" s="70">
        <f t="shared" si="136"/>
        <v>4</v>
      </c>
      <c r="BA261" s="438">
        <f t="shared" si="148"/>
        <v>0.17</v>
      </c>
      <c r="BB261" s="442">
        <f t="shared" si="149"/>
        <v>0.31</v>
      </c>
      <c r="BC261" s="563">
        <v>2</v>
      </c>
      <c r="BD261" s="563">
        <v>2</v>
      </c>
      <c r="BE261" s="570">
        <v>0</v>
      </c>
      <c r="BF261" s="571">
        <v>0.34</v>
      </c>
      <c r="BG261" s="572">
        <v>0.62</v>
      </c>
      <c r="BH261" s="573">
        <v>90978.094193237092</v>
      </c>
      <c r="BI261" s="571">
        <v>3.5</v>
      </c>
      <c r="BJ261" s="572">
        <v>331690.96841284359</v>
      </c>
      <c r="BK261" s="574">
        <v>9.9016555986323335E-4</v>
      </c>
      <c r="BL261" s="571">
        <v>35396.03</v>
      </c>
      <c r="BM261" s="594">
        <v>0.37</v>
      </c>
      <c r="BN261" s="441">
        <f t="shared" si="137"/>
        <v>2.54</v>
      </c>
      <c r="BO261" s="70">
        <v>4</v>
      </c>
      <c r="BP261" s="438">
        <f t="shared" ref="BP261:BP324" si="153">+ROUND($AV261/BO261,$BP$2)</f>
        <v>0.17</v>
      </c>
      <c r="BQ261" s="442">
        <f t="shared" ref="BQ261:BQ324" si="154">+ROUND($AW261/BO261,$BP$2)</f>
        <v>0.31</v>
      </c>
      <c r="BR261" s="438">
        <f>+INDEX('For AA'!AE:AE,MATCH(A261,'For AA'!A:A,0))</f>
        <v>2.5299999999999998</v>
      </c>
      <c r="BS261" s="70">
        <v>4</v>
      </c>
      <c r="BT261" s="438">
        <f>+ROUND(INDEX('For AA'!AF:AF,MATCH(A261,'For AA'!A:A,0))/BS261,$BP$2)</f>
        <v>0.17</v>
      </c>
      <c r="BU261" s="442">
        <f>+ROUND(INDEX('For AA'!AG:AG,MATCH(A261,'For AA'!A:A,0))/BS261,$BP$2)</f>
        <v>0.31</v>
      </c>
      <c r="BV261" s="438">
        <f>++INDEX('For AA'!AE:AE,MATCH(A261,'For AA'!A:A,0))</f>
        <v>2.5299999999999998</v>
      </c>
      <c r="BW261" s="70">
        <v>4</v>
      </c>
      <c r="BX261" s="438">
        <f>++ROUND(INDEX('For AA'!AF:AF,MATCH(A261,'For AA'!A:A,0))/BS261,$BP$2)</f>
        <v>0.17</v>
      </c>
      <c r="BY261" s="442">
        <f>++ROUND(INDEX('For AA'!AG:AG,MATCH(A261,'For AA'!A:A,0))/BS261,$BP$2)</f>
        <v>0.31</v>
      </c>
      <c r="BZ261" s="93">
        <f>++INDEX(FY2018_ALL_Targets!DY:DY,MATCH('Final Comp Values'!C261,FY2018_ALL_Targets!B:B,0))</f>
        <v>0</v>
      </c>
      <c r="CA261" s="93">
        <f>+INDEX(FY2018_ALL_Targets!DV:DV,MATCH('Final Comp Values'!C261,FY2018_ALL_Targets!B:B,0))</f>
        <v>2</v>
      </c>
      <c r="CB261" s="93">
        <f>++INDEX(FY2018_ALL_Targets!DW:DW,MATCH('Final Comp Values'!C261,FY2018_ALL_Targets!B:B,0))</f>
        <v>2</v>
      </c>
      <c r="CC261" s="533">
        <f>++INDEX(FY2018_ALL_Targets!DX:DX,MATCH('Final Comp Values'!$C261,FY2018_ALL_Targets!$B:$B,0))</f>
        <v>0</v>
      </c>
      <c r="CD261" s="437">
        <f t="shared" si="138"/>
        <v>0</v>
      </c>
      <c r="CE261" s="437">
        <f t="shared" si="139"/>
        <v>0.34</v>
      </c>
      <c r="CF261" s="438">
        <f t="shared" si="140"/>
        <v>0.62</v>
      </c>
      <c r="CG261" s="537">
        <f t="shared" si="141"/>
        <v>90978.094193237092</v>
      </c>
      <c r="CH261" s="437">
        <f t="shared" si="142"/>
        <v>3.5</v>
      </c>
      <c r="CI261" s="438">
        <f t="shared" ref="CI261:CI324" si="155">+IF(CH261="",0,CH261*AL261)</f>
        <v>331690.96841284359</v>
      </c>
      <c r="CJ261" s="540">
        <f t="shared" si="143"/>
        <v>9.9084540185244495E-4</v>
      </c>
      <c r="CK261" s="437">
        <f t="shared" ref="CK261:CK324" si="156">+IF(CJ261=0,0,ROUND(CJ261*$CG$519,2))</f>
        <v>36288.120000000003</v>
      </c>
      <c r="CL261" s="543">
        <f t="shared" ref="CL261:CL324" si="157">+IF(CK261=0,0,ROUND(CK261/AL261,2))</f>
        <v>0.38</v>
      </c>
      <c r="CM261" s="466">
        <f t="shared" si="147"/>
        <v>0</v>
      </c>
      <c r="CN261" s="465">
        <f t="shared" ref="CN261:CN324" si="158">+AJ261</f>
        <v>422765.31</v>
      </c>
      <c r="CO261" s="466">
        <f t="shared" si="144"/>
        <v>367979.08841284359</v>
      </c>
      <c r="CP261" s="466">
        <f t="shared" ref="CP261:CP324" si="159">+CL261+CH261-AX261</f>
        <v>-0.58000000000000007</v>
      </c>
      <c r="CQ261" s="469">
        <f t="shared" ref="CQ261:CQ324" si="160">+(CP261/AX261)*AJ261</f>
        <v>-54978.448385650227</v>
      </c>
      <c r="CR261" s="469">
        <f t="shared" si="145"/>
        <v>-54786.221587156411</v>
      </c>
      <c r="CS261" s="467">
        <f t="shared" si="146"/>
        <v>-192.22679849381529</v>
      </c>
      <c r="CT261" s="468">
        <f t="shared" ref="CT261:CT324" si="161">+CG261/AJ261</f>
        <v>0.21519763339436979</v>
      </c>
    </row>
    <row r="262" spans="1:98"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+INDEX('For AA'!AD:AD,MATCH(A262,'For AA'!A:A,0))</f>
        <v>47311.260857189824</v>
      </c>
      <c r="AN262" s="434">
        <f t="shared" ref="AN262:AN325" si="162">+Y262/(1-$AP$2)</f>
        <v>69522.580645161288</v>
      </c>
      <c r="AO262" s="435">
        <f t="shared" ref="AO262:AO325" si="163">+AD262/(1-$AP$2)</f>
        <v>18466.279569892475</v>
      </c>
      <c r="AP262" s="436">
        <f t="shared" ref="AP262:AP325" si="164">+AI262/(1-$AP$2)</f>
        <v>34294.526881720434</v>
      </c>
      <c r="AQ262" s="437">
        <f t="shared" si="150"/>
        <v>0.73</v>
      </c>
      <c r="AR262" s="438">
        <f t="shared" si="151"/>
        <v>0.19</v>
      </c>
      <c r="AS262" s="438">
        <f t="shared" si="152"/>
        <v>0.36</v>
      </c>
      <c r="AT262" s="443">
        <f t="shared" ref="AT262:AT325" si="165">+AQ262+AR262+AS262</f>
        <v>1.2799999999999998</v>
      </c>
      <c r="AU262" s="437">
        <f t="shared" ref="AU262:AU325" si="166">+ROUND(Y262/$AL262,$AW$2)</f>
        <v>0.68</v>
      </c>
      <c r="AV262" s="438">
        <f t="shared" ref="AV262:AV325" si="167">+ROUND(AD262/$AL262,$AW$2)</f>
        <v>0.18</v>
      </c>
      <c r="AW262" s="438">
        <f t="shared" ref="AW262:AW325" si="168">+ROUND(AI262/$AL262,$AW$2)</f>
        <v>0.34</v>
      </c>
      <c r="AX262" s="444">
        <f t="shared" ref="AX262:AX325" si="169">+AU262+AV262+AW262</f>
        <v>1.2000000000000002</v>
      </c>
      <c r="AY262" s="441">
        <f t="shared" ref="AY262:AY325" si="170">+$AU262</f>
        <v>0.68</v>
      </c>
      <c r="AZ262" s="70">
        <f t="shared" ref="AZ262:AZ325" si="171">4-CC262</f>
        <v>4</v>
      </c>
      <c r="BA262" s="438">
        <f t="shared" si="148"/>
        <v>0.05</v>
      </c>
      <c r="BB262" s="442">
        <f t="shared" si="149"/>
        <v>0.09</v>
      </c>
      <c r="BC262" s="563">
        <v>0</v>
      </c>
      <c r="BD262" s="563">
        <v>0</v>
      </c>
      <c r="BE262" s="570">
        <v>0</v>
      </c>
      <c r="BF262" s="571">
        <v>0</v>
      </c>
      <c r="BG262" s="572">
        <v>0</v>
      </c>
      <c r="BH262" s="573">
        <v>0</v>
      </c>
      <c r="BI262" s="571">
        <v>1.2400000000000002</v>
      </c>
      <c r="BJ262" s="572">
        <v>117513.3716662646</v>
      </c>
      <c r="BK262" s="574">
        <v>3.5080151263725982E-4</v>
      </c>
      <c r="BL262" s="571">
        <v>12540.31</v>
      </c>
      <c r="BM262" s="594">
        <v>0.13</v>
      </c>
      <c r="BN262" s="441">
        <f t="shared" ref="BN262:BN325" si="172">+$AU262</f>
        <v>0.68</v>
      </c>
      <c r="BO262" s="70">
        <v>4</v>
      </c>
      <c r="BP262" s="438">
        <f t="shared" si="153"/>
        <v>0.05</v>
      </c>
      <c r="BQ262" s="442">
        <f t="shared" si="154"/>
        <v>0.09</v>
      </c>
      <c r="BR262" s="438">
        <f>+INDEX('For AA'!AE:AE,MATCH(A262,'For AA'!A:A,0))</f>
        <v>0.68</v>
      </c>
      <c r="BS262" s="70">
        <v>4</v>
      </c>
      <c r="BT262" s="438">
        <f>+ROUND(INDEX('For AA'!AF:AF,MATCH(A262,'For AA'!A:A,0))/BS262,$BP$2)</f>
        <v>0.05</v>
      </c>
      <c r="BU262" s="442">
        <f>+ROUND(INDEX('For AA'!AG:AG,MATCH(A262,'For AA'!A:A,0))/BS262,$BP$2)</f>
        <v>0.09</v>
      </c>
      <c r="BV262" s="438">
        <f>++INDEX('For AA'!AE:AE,MATCH(A262,'For AA'!A:A,0))</f>
        <v>0.68</v>
      </c>
      <c r="BW262" s="70">
        <v>4</v>
      </c>
      <c r="BX262" s="438">
        <f>++ROUND(INDEX('For AA'!AF:AF,MATCH(A262,'For AA'!A:A,0))/BS262,$BP$2)</f>
        <v>0.05</v>
      </c>
      <c r="BY262" s="442">
        <f>++ROUND(INDEX('For AA'!AG:AG,MATCH(A262,'For AA'!A:A,0))/BS262,$BP$2)</f>
        <v>0.09</v>
      </c>
      <c r="BZ262" s="93">
        <f>++INDEX(FY2018_ALL_Targets!DY:DY,MATCH('Final Comp Values'!C262,FY2018_ALL_Targets!B:B,0))</f>
        <v>0</v>
      </c>
      <c r="CA262" s="93">
        <f>+INDEX(FY2018_ALL_Targets!DV:DV,MATCH('Final Comp Values'!C262,FY2018_ALL_Targets!B:B,0))</f>
        <v>0</v>
      </c>
      <c r="CB262" s="93">
        <f>++INDEX(FY2018_ALL_Targets!DW:DW,MATCH('Final Comp Values'!C262,FY2018_ALL_Targets!B:B,0))</f>
        <v>0</v>
      </c>
      <c r="CC262" s="533">
        <f>++INDEX(FY2018_ALL_Targets!DX:DX,MATCH('Final Comp Values'!$C262,FY2018_ALL_Targets!$B:$B,0))</f>
        <v>0</v>
      </c>
      <c r="CD262" s="437">
        <f t="shared" ref="CD262:CD325" si="173">+IF(BZ262=3,AU262,BZ262*(BN262/3))</f>
        <v>0</v>
      </c>
      <c r="CE262" s="437">
        <f t="shared" ref="CE262:CE325" si="174">+IF(CA262=4,AV262,CA262*BP262)</f>
        <v>0</v>
      </c>
      <c r="CF262" s="438">
        <f t="shared" ref="CF262:CF325" si="175">IF(CB262=4,AW262,+CB262*BQ262)</f>
        <v>0</v>
      </c>
      <c r="CG262" s="537">
        <f t="shared" ref="CG262:CG325" si="176">+IF((CE262+CF262)=0,0,AL262*(CE262+CF262+CD262))</f>
        <v>0</v>
      </c>
      <c r="CH262" s="437">
        <f t="shared" ref="CH262:CH325" si="177">+(BN262-CD262)+(AV262-CE262)+(AW262-CF262)</f>
        <v>1.2000000000000002</v>
      </c>
      <c r="CI262" s="438">
        <f t="shared" si="155"/>
        <v>113722.61774154639</v>
      </c>
      <c r="CJ262" s="540">
        <f t="shared" ref="CJ262:CJ325" si="178">+CI262/$CI$519</f>
        <v>3.3971842349226689E-4</v>
      </c>
      <c r="CK262" s="437">
        <f t="shared" si="156"/>
        <v>12441.64</v>
      </c>
      <c r="CL262" s="543">
        <f t="shared" si="157"/>
        <v>0.13</v>
      </c>
      <c r="CM262" s="466">
        <f t="shared" si="147"/>
        <v>-3.9999999999999883E-2</v>
      </c>
      <c r="CN262" s="465">
        <f t="shared" si="158"/>
        <v>113723.55</v>
      </c>
      <c r="CO262" s="466">
        <f t="shared" ref="CO262:CO325" si="179">+CI262+CK262</f>
        <v>126164.25774154639</v>
      </c>
      <c r="CP262" s="466">
        <f t="shared" si="159"/>
        <v>0.12999999999999989</v>
      </c>
      <c r="CQ262" s="469">
        <f t="shared" si="160"/>
        <v>12320.051249999988</v>
      </c>
      <c r="CR262" s="469">
        <f t="shared" ref="CR262:CR325" si="180">+CO262-CN262</f>
        <v>12440.707741546386</v>
      </c>
      <c r="CS262" s="467">
        <f t="shared" ref="CS262:CS325" si="181">+CQ262-CR262</f>
        <v>-120.65649154639868</v>
      </c>
      <c r="CT262" s="468">
        <f t="shared" si="161"/>
        <v>0</v>
      </c>
    </row>
    <row r="263" spans="1:98"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+INDEX('For AA'!AD:AD,MATCH(A263,'For AA'!A:A,0))</f>
        <v>30335.791973545318</v>
      </c>
      <c r="AN263" s="434">
        <f t="shared" si="162"/>
        <v>212937.63440860217</v>
      </c>
      <c r="AO263" s="435">
        <f t="shared" si="163"/>
        <v>56560.376344086028</v>
      </c>
      <c r="AP263" s="436">
        <f t="shared" si="164"/>
        <v>105040.6989247312</v>
      </c>
      <c r="AQ263" s="437">
        <f t="shared" si="150"/>
        <v>3.48</v>
      </c>
      <c r="AR263" s="438">
        <f t="shared" si="151"/>
        <v>0.93</v>
      </c>
      <c r="AS263" s="438">
        <f t="shared" si="152"/>
        <v>1.72</v>
      </c>
      <c r="AT263" s="443">
        <f t="shared" si="165"/>
        <v>6.13</v>
      </c>
      <c r="AU263" s="437">
        <f t="shared" si="166"/>
        <v>3.24</v>
      </c>
      <c r="AV263" s="438">
        <f t="shared" si="167"/>
        <v>0.86</v>
      </c>
      <c r="AW263" s="438">
        <f t="shared" si="168"/>
        <v>1.6</v>
      </c>
      <c r="AX263" s="444">
        <f t="shared" si="169"/>
        <v>5.7000000000000011</v>
      </c>
      <c r="AY263" s="441">
        <f t="shared" si="170"/>
        <v>3.24</v>
      </c>
      <c r="AZ263" s="70">
        <f t="shared" si="171"/>
        <v>4</v>
      </c>
      <c r="BA263" s="438">
        <f t="shared" si="148"/>
        <v>0.22</v>
      </c>
      <c r="BB263" s="442">
        <f t="shared" si="149"/>
        <v>0.4</v>
      </c>
      <c r="BC263" s="563">
        <v>0</v>
      </c>
      <c r="BD263" s="563">
        <v>0</v>
      </c>
      <c r="BE263" s="570">
        <v>0</v>
      </c>
      <c r="BF263" s="571">
        <v>0</v>
      </c>
      <c r="BG263" s="572">
        <v>0</v>
      </c>
      <c r="BH263" s="573">
        <v>0</v>
      </c>
      <c r="BI263" s="571">
        <v>5.7200000000000006</v>
      </c>
      <c r="BJ263" s="572">
        <v>349641.03453542071</v>
      </c>
      <c r="BK263" s="574">
        <v>1.0437501882204381E-3</v>
      </c>
      <c r="BL263" s="571">
        <v>37311.550000000003</v>
      </c>
      <c r="BM263" s="594">
        <v>0.61</v>
      </c>
      <c r="BN263" s="441">
        <f t="shared" si="172"/>
        <v>3.24</v>
      </c>
      <c r="BO263" s="70">
        <v>4</v>
      </c>
      <c r="BP263" s="438">
        <f t="shared" si="153"/>
        <v>0.22</v>
      </c>
      <c r="BQ263" s="442">
        <f t="shared" si="154"/>
        <v>0.4</v>
      </c>
      <c r="BR263" s="438">
        <f>+INDEX('For AA'!AE:AE,MATCH(A263,'For AA'!A:A,0))</f>
        <v>3.26</v>
      </c>
      <c r="BS263" s="70">
        <v>4</v>
      </c>
      <c r="BT263" s="438">
        <f>+ROUND(INDEX('For AA'!AF:AF,MATCH(A263,'For AA'!A:A,0))/BS263,$BP$2)</f>
        <v>0.22</v>
      </c>
      <c r="BU263" s="442">
        <f>+ROUND(INDEX('For AA'!AG:AG,MATCH(A263,'For AA'!A:A,0))/BS263,$BP$2)</f>
        <v>0.4</v>
      </c>
      <c r="BV263" s="438">
        <f>++INDEX('For AA'!AE:AE,MATCH(A263,'For AA'!A:A,0))</f>
        <v>3.26</v>
      </c>
      <c r="BW263" s="70">
        <v>4</v>
      </c>
      <c r="BX263" s="438">
        <f>++ROUND(INDEX('For AA'!AF:AF,MATCH(A263,'For AA'!A:A,0))/BS263,$BP$2)</f>
        <v>0.22</v>
      </c>
      <c r="BY263" s="442">
        <f>++ROUND(INDEX('For AA'!AG:AG,MATCH(A263,'For AA'!A:A,0))/BS263,$BP$2)</f>
        <v>0.4</v>
      </c>
      <c r="BZ263" s="93">
        <f>++INDEX(FY2018_ALL_Targets!DY:DY,MATCH('Final Comp Values'!C263,FY2018_ALL_Targets!B:B,0))</f>
        <v>0</v>
      </c>
      <c r="CA263" s="93">
        <f>+INDEX(FY2018_ALL_Targets!DV:DV,MATCH('Final Comp Values'!C263,FY2018_ALL_Targets!B:B,0))</f>
        <v>0</v>
      </c>
      <c r="CB263" s="93">
        <f>++INDEX(FY2018_ALL_Targets!DW:DW,MATCH('Final Comp Values'!C263,FY2018_ALL_Targets!B:B,0))</f>
        <v>0</v>
      </c>
      <c r="CC263" s="533">
        <f>++INDEX(FY2018_ALL_Targets!DX:DX,MATCH('Final Comp Values'!$C263,FY2018_ALL_Targets!$B:$B,0))</f>
        <v>0</v>
      </c>
      <c r="CD263" s="437">
        <f t="shared" si="173"/>
        <v>0</v>
      </c>
      <c r="CE263" s="437">
        <f t="shared" si="174"/>
        <v>0</v>
      </c>
      <c r="CF263" s="438">
        <f t="shared" si="175"/>
        <v>0</v>
      </c>
      <c r="CG263" s="537">
        <f t="shared" si="176"/>
        <v>0</v>
      </c>
      <c r="CH263" s="437">
        <f t="shared" si="177"/>
        <v>5.7000000000000011</v>
      </c>
      <c r="CI263" s="438">
        <f t="shared" si="155"/>
        <v>348418.51343564654</v>
      </c>
      <c r="CJ263" s="540">
        <f t="shared" si="178"/>
        <v>1.0408148392158842E-3</v>
      </c>
      <c r="CK263" s="437">
        <f t="shared" si="156"/>
        <v>38118.18</v>
      </c>
      <c r="CL263" s="543">
        <f t="shared" si="157"/>
        <v>0.62</v>
      </c>
      <c r="CM263" s="466">
        <f t="shared" si="147"/>
        <v>-1.9999999999999352E-2</v>
      </c>
      <c r="CN263" s="465">
        <f t="shared" si="158"/>
        <v>348321</v>
      </c>
      <c r="CO263" s="466">
        <f t="shared" si="179"/>
        <v>386536.69343564654</v>
      </c>
      <c r="CP263" s="466">
        <f t="shared" si="159"/>
        <v>0.62000000000000011</v>
      </c>
      <c r="CQ263" s="469">
        <f t="shared" si="160"/>
        <v>37887.547368421052</v>
      </c>
      <c r="CR263" s="469">
        <f t="shared" si="180"/>
        <v>38215.693435646535</v>
      </c>
      <c r="CS263" s="467">
        <f t="shared" si="181"/>
        <v>-328.14606722548342</v>
      </c>
      <c r="CT263" s="468">
        <f t="shared" si="161"/>
        <v>0</v>
      </c>
    </row>
    <row r="264" spans="1:98"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+INDEX('For AA'!AD:AD,MATCH(A264,'For AA'!A:A,0))</f>
        <v>30335.791973545318</v>
      </c>
      <c r="AN264" s="434">
        <f t="shared" si="162"/>
        <v>552141.93548387103</v>
      </c>
      <c r="AO264" s="435">
        <f t="shared" si="163"/>
        <v>146659.13978494625</v>
      </c>
      <c r="AP264" s="436">
        <f t="shared" si="164"/>
        <v>272366.97849462368</v>
      </c>
      <c r="AQ264" s="437">
        <f t="shared" si="150"/>
        <v>9.0299999999999994</v>
      </c>
      <c r="AR264" s="438">
        <f t="shared" si="151"/>
        <v>2.4</v>
      </c>
      <c r="AS264" s="438">
        <f t="shared" si="152"/>
        <v>4.46</v>
      </c>
      <c r="AT264" s="443">
        <f t="shared" si="165"/>
        <v>15.89</v>
      </c>
      <c r="AU264" s="437">
        <f t="shared" si="166"/>
        <v>8.4</v>
      </c>
      <c r="AV264" s="438">
        <f t="shared" si="167"/>
        <v>2.23</v>
      </c>
      <c r="AW264" s="438">
        <f t="shared" si="168"/>
        <v>4.1399999999999997</v>
      </c>
      <c r="AX264" s="444">
        <f t="shared" si="169"/>
        <v>14.77</v>
      </c>
      <c r="AY264" s="441">
        <f t="shared" si="170"/>
        <v>8.4</v>
      </c>
      <c r="AZ264" s="70">
        <f t="shared" si="171"/>
        <v>4</v>
      </c>
      <c r="BA264" s="438">
        <f t="shared" si="148"/>
        <v>0.56000000000000005</v>
      </c>
      <c r="BB264" s="442">
        <f t="shared" si="149"/>
        <v>1.04</v>
      </c>
      <c r="BC264" s="563">
        <v>1</v>
      </c>
      <c r="BD264" s="563">
        <v>1</v>
      </c>
      <c r="BE264" s="570">
        <v>0</v>
      </c>
      <c r="BF264" s="571">
        <v>0.56000000000000005</v>
      </c>
      <c r="BG264" s="572">
        <v>1.04</v>
      </c>
      <c r="BH264" s="573">
        <v>97801.687981935858</v>
      </c>
      <c r="BI264" s="571">
        <v>13.200000000000001</v>
      </c>
      <c r="BJ264" s="572">
        <v>806863.92585097079</v>
      </c>
      <c r="BK264" s="574">
        <v>2.4086542805087032E-3</v>
      </c>
      <c r="BL264" s="571">
        <v>86103.58</v>
      </c>
      <c r="BM264" s="594">
        <v>1.41</v>
      </c>
      <c r="BN264" s="441">
        <f t="shared" si="172"/>
        <v>8.4</v>
      </c>
      <c r="BO264" s="70">
        <v>4</v>
      </c>
      <c r="BP264" s="438">
        <f t="shared" si="153"/>
        <v>0.56000000000000005</v>
      </c>
      <c r="BQ264" s="442">
        <f t="shared" si="154"/>
        <v>1.04</v>
      </c>
      <c r="BR264" s="438">
        <f>+INDEX('For AA'!AE:AE,MATCH(A264,'For AA'!A:A,0))</f>
        <v>8.4499999999999993</v>
      </c>
      <c r="BS264" s="70">
        <v>4</v>
      </c>
      <c r="BT264" s="438">
        <f>+ROUND(INDEX('For AA'!AF:AF,MATCH(A264,'For AA'!A:A,0))/BS264,$BP$2)</f>
        <v>0.56000000000000005</v>
      </c>
      <c r="BU264" s="442">
        <f>+ROUND(INDEX('For AA'!AG:AG,MATCH(A264,'For AA'!A:A,0))/BS264,$BP$2)</f>
        <v>1.04</v>
      </c>
      <c r="BV264" s="438">
        <f>++INDEX('For AA'!AE:AE,MATCH(A264,'For AA'!A:A,0))</f>
        <v>8.4499999999999993</v>
      </c>
      <c r="BW264" s="70">
        <v>4</v>
      </c>
      <c r="BX264" s="438">
        <f>++ROUND(INDEX('For AA'!AF:AF,MATCH(A264,'For AA'!A:A,0))/BS264,$BP$2)</f>
        <v>0.56000000000000005</v>
      </c>
      <c r="BY264" s="442">
        <f>++ROUND(INDEX('For AA'!AG:AG,MATCH(A264,'For AA'!A:A,0))/BS264,$BP$2)</f>
        <v>1.04</v>
      </c>
      <c r="BZ264" s="93">
        <f>++INDEX(FY2018_ALL_Targets!DY:DY,MATCH('Final Comp Values'!C264,FY2018_ALL_Targets!B:B,0))</f>
        <v>0</v>
      </c>
      <c r="CA264" s="93">
        <f>+INDEX(FY2018_ALL_Targets!DV:DV,MATCH('Final Comp Values'!C264,FY2018_ALL_Targets!B:B,0))</f>
        <v>1</v>
      </c>
      <c r="CB264" s="93">
        <f>++INDEX(FY2018_ALL_Targets!DW:DW,MATCH('Final Comp Values'!C264,FY2018_ALL_Targets!B:B,0))</f>
        <v>1</v>
      </c>
      <c r="CC264" s="533">
        <f>++INDEX(FY2018_ALL_Targets!DX:DX,MATCH('Final Comp Values'!$C264,FY2018_ALL_Targets!$B:$B,0))</f>
        <v>0</v>
      </c>
      <c r="CD264" s="437">
        <f t="shared" si="173"/>
        <v>0</v>
      </c>
      <c r="CE264" s="437">
        <f t="shared" si="174"/>
        <v>0.56000000000000005</v>
      </c>
      <c r="CF264" s="438">
        <f t="shared" si="175"/>
        <v>1.04</v>
      </c>
      <c r="CG264" s="537">
        <f t="shared" si="176"/>
        <v>97801.687981935858</v>
      </c>
      <c r="CH264" s="437">
        <f t="shared" si="177"/>
        <v>13.17</v>
      </c>
      <c r="CI264" s="438">
        <f t="shared" si="155"/>
        <v>805030.14420130942</v>
      </c>
      <c r="CJ264" s="540">
        <f t="shared" si="178"/>
        <v>2.4048300758724894E-3</v>
      </c>
      <c r="CK264" s="437">
        <f t="shared" si="156"/>
        <v>88073.05</v>
      </c>
      <c r="CL264" s="543">
        <f t="shared" si="157"/>
        <v>1.44</v>
      </c>
      <c r="CM264" s="466">
        <f t="shared" si="147"/>
        <v>-3.0000000000001137E-2</v>
      </c>
      <c r="CN264" s="465">
        <f t="shared" si="158"/>
        <v>903186.29</v>
      </c>
      <c r="CO264" s="466">
        <f t="shared" si="179"/>
        <v>893103.19420130947</v>
      </c>
      <c r="CP264" s="466">
        <f t="shared" si="159"/>
        <v>-0.16000000000000014</v>
      </c>
      <c r="CQ264" s="469">
        <f t="shared" si="160"/>
        <v>-9784.0085578876187</v>
      </c>
      <c r="CR264" s="469">
        <f t="shared" si="180"/>
        <v>-10083.095798690571</v>
      </c>
      <c r="CS264" s="467">
        <f t="shared" si="181"/>
        <v>299.08724080295178</v>
      </c>
      <c r="CT264" s="468">
        <f t="shared" si="161"/>
        <v>0.10828517778091588</v>
      </c>
    </row>
    <row r="265" spans="1:98"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+INDEX('For AA'!AD:AD,MATCH(A265,'For AA'!A:A,0))</f>
        <v>30335.791973545318</v>
      </c>
      <c r="AN265" s="434">
        <f t="shared" si="162"/>
        <v>828421.5053763442</v>
      </c>
      <c r="AO265" s="435">
        <f t="shared" si="163"/>
        <v>220044.3548387097</v>
      </c>
      <c r="AP265" s="436">
        <f t="shared" si="164"/>
        <v>408653.80645161291</v>
      </c>
      <c r="AQ265" s="437">
        <f t="shared" si="150"/>
        <v>13.55</v>
      </c>
      <c r="AR265" s="438">
        <f t="shared" si="151"/>
        <v>3.6</v>
      </c>
      <c r="AS265" s="438">
        <f t="shared" si="152"/>
        <v>6.69</v>
      </c>
      <c r="AT265" s="443">
        <f t="shared" si="165"/>
        <v>23.840000000000003</v>
      </c>
      <c r="AU265" s="437">
        <f t="shared" si="166"/>
        <v>12.6</v>
      </c>
      <c r="AV265" s="438">
        <f t="shared" si="167"/>
        <v>3.35</v>
      </c>
      <c r="AW265" s="438">
        <f t="shared" si="168"/>
        <v>6.22</v>
      </c>
      <c r="AX265" s="444">
        <f t="shared" si="169"/>
        <v>22.169999999999998</v>
      </c>
      <c r="AY265" s="441">
        <f t="shared" si="170"/>
        <v>12.6</v>
      </c>
      <c r="AZ265" s="70">
        <f t="shared" si="171"/>
        <v>4</v>
      </c>
      <c r="BA265" s="438">
        <f t="shared" si="148"/>
        <v>0.84</v>
      </c>
      <c r="BB265" s="442">
        <f t="shared" si="149"/>
        <v>1.56</v>
      </c>
      <c r="BC265" s="563">
        <v>0</v>
      </c>
      <c r="BD265" s="563">
        <v>0</v>
      </c>
      <c r="BE265" s="570">
        <v>0</v>
      </c>
      <c r="BF265" s="571">
        <v>0</v>
      </c>
      <c r="BG265" s="572">
        <v>0</v>
      </c>
      <c r="BH265" s="573">
        <v>0</v>
      </c>
      <c r="BI265" s="571">
        <v>22.2</v>
      </c>
      <c r="BJ265" s="572">
        <v>1356998.4207493598</v>
      </c>
      <c r="BK265" s="574">
        <v>4.0509185626737276E-3</v>
      </c>
      <c r="BL265" s="571">
        <v>144810.57</v>
      </c>
      <c r="BM265" s="594">
        <v>2.37</v>
      </c>
      <c r="BN265" s="441">
        <f t="shared" si="172"/>
        <v>12.6</v>
      </c>
      <c r="BO265" s="70">
        <v>4</v>
      </c>
      <c r="BP265" s="438">
        <f t="shared" si="153"/>
        <v>0.84</v>
      </c>
      <c r="BQ265" s="442">
        <f t="shared" si="154"/>
        <v>1.56</v>
      </c>
      <c r="BR265" s="438">
        <f>+INDEX('For AA'!AE:AE,MATCH(A265,'For AA'!A:A,0))</f>
        <v>12.67</v>
      </c>
      <c r="BS265" s="70">
        <v>4</v>
      </c>
      <c r="BT265" s="438">
        <f>+ROUND(INDEX('For AA'!AF:AF,MATCH(A265,'For AA'!A:A,0))/BS265,$BP$2)</f>
        <v>0.84</v>
      </c>
      <c r="BU265" s="442">
        <f>+ROUND(INDEX('For AA'!AG:AG,MATCH(A265,'For AA'!A:A,0))/BS265,$BP$2)</f>
        <v>1.57</v>
      </c>
      <c r="BV265" s="438">
        <f>++INDEX('For AA'!AE:AE,MATCH(A265,'For AA'!A:A,0))</f>
        <v>12.67</v>
      </c>
      <c r="BW265" s="70">
        <v>4</v>
      </c>
      <c r="BX265" s="438">
        <f>++ROUND(INDEX('For AA'!AF:AF,MATCH(A265,'For AA'!A:A,0))/BS265,$BP$2)</f>
        <v>0.84</v>
      </c>
      <c r="BY265" s="442">
        <f>++ROUND(INDEX('For AA'!AG:AG,MATCH(A265,'For AA'!A:A,0))/BS265,$BP$2)</f>
        <v>1.57</v>
      </c>
      <c r="BZ265" s="93">
        <f>++INDEX(FY2018_ALL_Targets!DY:DY,MATCH('Final Comp Values'!C265,FY2018_ALL_Targets!B:B,0))</f>
        <v>0</v>
      </c>
      <c r="CA265" s="93">
        <f>+INDEX(FY2018_ALL_Targets!DV:DV,MATCH('Final Comp Values'!C265,FY2018_ALL_Targets!B:B,0))</f>
        <v>0</v>
      </c>
      <c r="CB265" s="93">
        <f>++INDEX(FY2018_ALL_Targets!DW:DW,MATCH('Final Comp Values'!C265,FY2018_ALL_Targets!B:B,0))</f>
        <v>0</v>
      </c>
      <c r="CC265" s="533">
        <f>++INDEX(FY2018_ALL_Targets!DX:DX,MATCH('Final Comp Values'!$C265,FY2018_ALL_Targets!$B:$B,0))</f>
        <v>0</v>
      </c>
      <c r="CD265" s="437">
        <f t="shared" si="173"/>
        <v>0</v>
      </c>
      <c r="CE265" s="437">
        <f t="shared" si="174"/>
        <v>0</v>
      </c>
      <c r="CF265" s="438">
        <f t="shared" si="175"/>
        <v>0</v>
      </c>
      <c r="CG265" s="537">
        <f t="shared" si="176"/>
        <v>0</v>
      </c>
      <c r="CH265" s="437">
        <f t="shared" si="177"/>
        <v>22.169999999999998</v>
      </c>
      <c r="CI265" s="438">
        <f t="shared" si="155"/>
        <v>1355164.6390996985</v>
      </c>
      <c r="CJ265" s="540">
        <f t="shared" si="178"/>
        <v>4.04822192726599E-3</v>
      </c>
      <c r="CK265" s="437">
        <f t="shared" si="156"/>
        <v>148259.64000000001</v>
      </c>
      <c r="CL265" s="543">
        <f t="shared" si="157"/>
        <v>2.4300000000000002</v>
      </c>
      <c r="CM265" s="466">
        <f t="shared" si="147"/>
        <v>-3.0000000000002025E-2</v>
      </c>
      <c r="CN265" s="465">
        <f t="shared" si="158"/>
        <v>1355121.29</v>
      </c>
      <c r="CO265" s="466">
        <f t="shared" si="179"/>
        <v>1503424.2790996986</v>
      </c>
      <c r="CP265" s="466">
        <f t="shared" si="159"/>
        <v>2.4299999999999997</v>
      </c>
      <c r="CQ265" s="469">
        <f t="shared" si="160"/>
        <v>148531.56223274695</v>
      </c>
      <c r="CR265" s="469">
        <f t="shared" si="180"/>
        <v>148302.98909969861</v>
      </c>
      <c r="CS265" s="467">
        <f t="shared" si="181"/>
        <v>228.57313304833951</v>
      </c>
      <c r="CT265" s="468">
        <f t="shared" si="161"/>
        <v>0</v>
      </c>
    </row>
    <row r="266" spans="1:98"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+INDEX('For AA'!AD:AD,MATCH(A266,'For AA'!A:A,0))</f>
        <v>30335.791973545318</v>
      </c>
      <c r="AN266" s="434">
        <f t="shared" si="162"/>
        <v>313647.31182795699</v>
      </c>
      <c r="AO266" s="435">
        <f t="shared" si="163"/>
        <v>83310.408602150535</v>
      </c>
      <c r="AP266" s="436">
        <f t="shared" si="164"/>
        <v>154719.32258064518</v>
      </c>
      <c r="AQ266" s="437">
        <f t="shared" si="150"/>
        <v>5.13</v>
      </c>
      <c r="AR266" s="438">
        <f t="shared" si="151"/>
        <v>1.36</v>
      </c>
      <c r="AS266" s="438">
        <f t="shared" si="152"/>
        <v>2.5299999999999998</v>
      </c>
      <c r="AT266" s="443">
        <f t="shared" si="165"/>
        <v>9.02</v>
      </c>
      <c r="AU266" s="437">
        <f t="shared" si="166"/>
        <v>4.7699999999999996</v>
      </c>
      <c r="AV266" s="438">
        <f t="shared" si="167"/>
        <v>1.27</v>
      </c>
      <c r="AW266" s="438">
        <f t="shared" si="168"/>
        <v>2.35</v>
      </c>
      <c r="AX266" s="444">
        <f t="shared" si="169"/>
        <v>8.3899999999999988</v>
      </c>
      <c r="AY266" s="441">
        <f t="shared" si="170"/>
        <v>4.7699999999999996</v>
      </c>
      <c r="AZ266" s="70">
        <f t="shared" si="171"/>
        <v>4</v>
      </c>
      <c r="BA266" s="438">
        <f t="shared" si="148"/>
        <v>0.32</v>
      </c>
      <c r="BB266" s="442">
        <f t="shared" si="149"/>
        <v>0.59</v>
      </c>
      <c r="BC266" s="563">
        <v>0</v>
      </c>
      <c r="BD266" s="563">
        <v>0</v>
      </c>
      <c r="BE266" s="570">
        <v>0</v>
      </c>
      <c r="BF266" s="571">
        <v>0</v>
      </c>
      <c r="BG266" s="572">
        <v>0</v>
      </c>
      <c r="BH266" s="573">
        <v>0</v>
      </c>
      <c r="BI266" s="571">
        <v>8.41</v>
      </c>
      <c r="BJ266" s="572">
        <v>514070.1224550503</v>
      </c>
      <c r="BK266" s="574">
        <v>1.5346047347786511E-3</v>
      </c>
      <c r="BL266" s="571">
        <v>54858.42</v>
      </c>
      <c r="BM266" s="594">
        <v>0.9</v>
      </c>
      <c r="BN266" s="441">
        <f t="shared" si="172"/>
        <v>4.7699999999999996</v>
      </c>
      <c r="BO266" s="70">
        <v>4</v>
      </c>
      <c r="BP266" s="438">
        <f t="shared" si="153"/>
        <v>0.32</v>
      </c>
      <c r="BQ266" s="442">
        <f t="shared" si="154"/>
        <v>0.59</v>
      </c>
      <c r="BR266" s="438">
        <f>+INDEX('For AA'!AE:AE,MATCH(A266,'For AA'!A:A,0))</f>
        <v>4.8</v>
      </c>
      <c r="BS266" s="70">
        <v>4</v>
      </c>
      <c r="BT266" s="438">
        <f>+ROUND(INDEX('For AA'!AF:AF,MATCH(A266,'For AA'!A:A,0))/BS266,$BP$2)</f>
        <v>0.32</v>
      </c>
      <c r="BU266" s="442">
        <f>+ROUND(INDEX('For AA'!AG:AG,MATCH(A266,'For AA'!A:A,0))/BS266,$BP$2)</f>
        <v>0.59</v>
      </c>
      <c r="BV266" s="438">
        <f>++INDEX('For AA'!AE:AE,MATCH(A266,'For AA'!A:A,0))</f>
        <v>4.8</v>
      </c>
      <c r="BW266" s="70">
        <v>4</v>
      </c>
      <c r="BX266" s="438">
        <f>++ROUND(INDEX('For AA'!AF:AF,MATCH(A266,'For AA'!A:A,0))/BS266,$BP$2)</f>
        <v>0.32</v>
      </c>
      <c r="BY266" s="442">
        <f>++ROUND(INDEX('For AA'!AG:AG,MATCH(A266,'For AA'!A:A,0))/BS266,$BP$2)</f>
        <v>0.59</v>
      </c>
      <c r="BZ266" s="93">
        <f>++INDEX(FY2018_ALL_Targets!DY:DY,MATCH('Final Comp Values'!C266,FY2018_ALL_Targets!B:B,0))</f>
        <v>0</v>
      </c>
      <c r="CA266" s="93">
        <f>+INDEX(FY2018_ALL_Targets!DV:DV,MATCH('Final Comp Values'!C266,FY2018_ALL_Targets!B:B,0))</f>
        <v>0</v>
      </c>
      <c r="CB266" s="93">
        <f>++INDEX(FY2018_ALL_Targets!DW:DW,MATCH('Final Comp Values'!C266,FY2018_ALL_Targets!B:B,0))</f>
        <v>0</v>
      </c>
      <c r="CC266" s="533">
        <f>++INDEX(FY2018_ALL_Targets!DX:DX,MATCH('Final Comp Values'!$C266,FY2018_ALL_Targets!$B:$B,0))</f>
        <v>0</v>
      </c>
      <c r="CD266" s="437">
        <f t="shared" si="173"/>
        <v>0</v>
      </c>
      <c r="CE266" s="437">
        <f t="shared" si="174"/>
        <v>0</v>
      </c>
      <c r="CF266" s="438">
        <f t="shared" si="175"/>
        <v>0</v>
      </c>
      <c r="CG266" s="537">
        <f t="shared" si="176"/>
        <v>0</v>
      </c>
      <c r="CH266" s="437">
        <f t="shared" si="177"/>
        <v>8.3899999999999988</v>
      </c>
      <c r="CI266" s="438">
        <f t="shared" si="155"/>
        <v>512847.60135527601</v>
      </c>
      <c r="CJ266" s="540">
        <f t="shared" si="178"/>
        <v>1.5320064036879412E-3</v>
      </c>
      <c r="CK266" s="437">
        <f t="shared" si="156"/>
        <v>56107.28</v>
      </c>
      <c r="CL266" s="543">
        <f t="shared" si="157"/>
        <v>0.92</v>
      </c>
      <c r="CM266" s="466">
        <f t="shared" si="147"/>
        <v>-2.0000000000000129E-2</v>
      </c>
      <c r="CN266" s="465">
        <f t="shared" si="158"/>
        <v>513059.65</v>
      </c>
      <c r="CO266" s="466">
        <f t="shared" si="179"/>
        <v>568954.88135527598</v>
      </c>
      <c r="CP266" s="466">
        <f t="shared" si="159"/>
        <v>0.91999999999999993</v>
      </c>
      <c r="CQ266" s="469">
        <f t="shared" si="160"/>
        <v>56259.222646007162</v>
      </c>
      <c r="CR266" s="469">
        <f t="shared" si="180"/>
        <v>55895.231355275959</v>
      </c>
      <c r="CS266" s="467">
        <f t="shared" si="181"/>
        <v>363.99129073120275</v>
      </c>
      <c r="CT266" s="468">
        <f t="shared" si="161"/>
        <v>0</v>
      </c>
    </row>
    <row r="267" spans="1:98"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+INDEX('For AA'!AD:AD,MATCH(A267,'For AA'!A:A,0))</f>
        <v>30335.791973545318</v>
      </c>
      <c r="AN267" s="434">
        <f t="shared" si="162"/>
        <v>489584.94623655919</v>
      </c>
      <c r="AO267" s="435">
        <f t="shared" si="163"/>
        <v>130042.9677419355</v>
      </c>
      <c r="AP267" s="436">
        <f t="shared" si="164"/>
        <v>241508.36559139786</v>
      </c>
      <c r="AQ267" s="437">
        <f t="shared" si="150"/>
        <v>8.01</v>
      </c>
      <c r="AR267" s="438">
        <f t="shared" si="151"/>
        <v>2.13</v>
      </c>
      <c r="AS267" s="438">
        <f t="shared" si="152"/>
        <v>3.95</v>
      </c>
      <c r="AT267" s="443">
        <f t="shared" si="165"/>
        <v>14.09</v>
      </c>
      <c r="AU267" s="437">
        <f t="shared" si="166"/>
        <v>7.45</v>
      </c>
      <c r="AV267" s="438">
        <f t="shared" si="167"/>
        <v>1.98</v>
      </c>
      <c r="AW267" s="438">
        <f t="shared" si="168"/>
        <v>3.67</v>
      </c>
      <c r="AX267" s="444">
        <f t="shared" si="169"/>
        <v>13.1</v>
      </c>
      <c r="AY267" s="441">
        <f t="shared" si="170"/>
        <v>7.45</v>
      </c>
      <c r="AZ267" s="70">
        <f t="shared" si="171"/>
        <v>4</v>
      </c>
      <c r="BA267" s="438">
        <f t="shared" si="148"/>
        <v>0.5</v>
      </c>
      <c r="BB267" s="442">
        <f t="shared" si="149"/>
        <v>0.92</v>
      </c>
      <c r="BC267" s="563">
        <v>2</v>
      </c>
      <c r="BD267" s="563">
        <v>2</v>
      </c>
      <c r="BE267" s="570">
        <v>0</v>
      </c>
      <c r="BF267" s="571">
        <v>1</v>
      </c>
      <c r="BG267" s="572">
        <v>1.84</v>
      </c>
      <c r="BH267" s="573">
        <v>173597.99616793613</v>
      </c>
      <c r="BI267" s="571">
        <v>10.29</v>
      </c>
      <c r="BJ267" s="572">
        <v>628987.10583382484</v>
      </c>
      <c r="BK267" s="574">
        <v>1.8776554959420116E-3</v>
      </c>
      <c r="BL267" s="571">
        <v>67121.649999999994</v>
      </c>
      <c r="BM267" s="594">
        <v>1.1000000000000001</v>
      </c>
      <c r="BN267" s="441">
        <f t="shared" si="172"/>
        <v>7.45</v>
      </c>
      <c r="BO267" s="70">
        <v>4</v>
      </c>
      <c r="BP267" s="438">
        <f t="shared" si="153"/>
        <v>0.5</v>
      </c>
      <c r="BQ267" s="442">
        <f t="shared" si="154"/>
        <v>0.92</v>
      </c>
      <c r="BR267" s="438">
        <f>+INDEX('For AA'!AE:AE,MATCH(A267,'For AA'!A:A,0))</f>
        <v>7.49</v>
      </c>
      <c r="BS267" s="70">
        <v>4</v>
      </c>
      <c r="BT267" s="438">
        <f>+ROUND(INDEX('For AA'!AF:AF,MATCH(A267,'For AA'!A:A,0))/BS267,$BP$2)</f>
        <v>0.5</v>
      </c>
      <c r="BU267" s="442">
        <f>+ROUND(INDEX('For AA'!AG:AG,MATCH(A267,'For AA'!A:A,0))/BS267,$BP$2)</f>
        <v>0.93</v>
      </c>
      <c r="BV267" s="438">
        <f>++INDEX('For AA'!AE:AE,MATCH(A267,'For AA'!A:A,0))</f>
        <v>7.49</v>
      </c>
      <c r="BW267" s="70">
        <v>4</v>
      </c>
      <c r="BX267" s="438">
        <f>++ROUND(INDEX('For AA'!AF:AF,MATCH(A267,'For AA'!A:A,0))/BS267,$BP$2)</f>
        <v>0.5</v>
      </c>
      <c r="BY267" s="442">
        <f>++ROUND(INDEX('For AA'!AG:AG,MATCH(A267,'For AA'!A:A,0))/BS267,$BP$2)</f>
        <v>0.93</v>
      </c>
      <c r="BZ267" s="93">
        <f>++INDEX(FY2018_ALL_Targets!DY:DY,MATCH('Final Comp Values'!C267,FY2018_ALL_Targets!B:B,0))</f>
        <v>0</v>
      </c>
      <c r="CA267" s="93">
        <f>+INDEX(FY2018_ALL_Targets!DV:DV,MATCH('Final Comp Values'!C267,FY2018_ALL_Targets!B:B,0))</f>
        <v>2</v>
      </c>
      <c r="CB267" s="93">
        <f>++INDEX(FY2018_ALL_Targets!DW:DW,MATCH('Final Comp Values'!C267,FY2018_ALL_Targets!B:B,0))</f>
        <v>2</v>
      </c>
      <c r="CC267" s="533">
        <f>++INDEX(FY2018_ALL_Targets!DX:DX,MATCH('Final Comp Values'!$C267,FY2018_ALL_Targets!$B:$B,0))</f>
        <v>0</v>
      </c>
      <c r="CD267" s="437">
        <f t="shared" si="173"/>
        <v>0</v>
      </c>
      <c r="CE267" s="437">
        <f t="shared" si="174"/>
        <v>1</v>
      </c>
      <c r="CF267" s="438">
        <f t="shared" si="175"/>
        <v>1.84</v>
      </c>
      <c r="CG267" s="537">
        <f t="shared" si="176"/>
        <v>173597.99616793613</v>
      </c>
      <c r="CH267" s="437">
        <f t="shared" si="177"/>
        <v>10.26</v>
      </c>
      <c r="CI267" s="438">
        <f t="shared" si="155"/>
        <v>627153.32418416359</v>
      </c>
      <c r="CJ267" s="540">
        <f t="shared" si="178"/>
        <v>1.8734667105885909E-3</v>
      </c>
      <c r="CK267" s="437">
        <f t="shared" si="156"/>
        <v>68612.72</v>
      </c>
      <c r="CL267" s="543">
        <f t="shared" si="157"/>
        <v>1.1200000000000001</v>
      </c>
      <c r="CM267" s="466">
        <f t="shared" si="147"/>
        <v>-3.000000000000036E-2</v>
      </c>
      <c r="CN267" s="465">
        <f t="shared" si="158"/>
        <v>800856.74</v>
      </c>
      <c r="CO267" s="466">
        <f t="shared" si="179"/>
        <v>695766.04418416356</v>
      </c>
      <c r="CP267" s="466">
        <f t="shared" si="159"/>
        <v>-1.7200000000000006</v>
      </c>
      <c r="CQ267" s="469">
        <f t="shared" si="160"/>
        <v>-105150.65593893135</v>
      </c>
      <c r="CR267" s="469">
        <f t="shared" si="180"/>
        <v>-105090.69581583643</v>
      </c>
      <c r="CS267" s="467">
        <f t="shared" si="181"/>
        <v>-59.960123094919254</v>
      </c>
      <c r="CT267" s="468">
        <f t="shared" si="161"/>
        <v>0.2167653557712908</v>
      </c>
    </row>
    <row r="268" spans="1:98"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+INDEX('For AA'!AD:AD,MATCH(A268,'For AA'!A:A,0))</f>
        <v>30335.791973545318</v>
      </c>
      <c r="AN268" s="434">
        <f t="shared" si="162"/>
        <v>231083.87096774194</v>
      </c>
      <c r="AO268" s="435">
        <f t="shared" si="163"/>
        <v>61380.387096774197</v>
      </c>
      <c r="AP268" s="436">
        <f t="shared" si="164"/>
        <v>113992.16129032259</v>
      </c>
      <c r="AQ268" s="437">
        <f t="shared" si="150"/>
        <v>3.78</v>
      </c>
      <c r="AR268" s="438">
        <f t="shared" si="151"/>
        <v>1</v>
      </c>
      <c r="AS268" s="438">
        <f t="shared" si="152"/>
        <v>1.86</v>
      </c>
      <c r="AT268" s="443">
        <f t="shared" si="165"/>
        <v>6.64</v>
      </c>
      <c r="AU268" s="437">
        <f t="shared" si="166"/>
        <v>3.52</v>
      </c>
      <c r="AV268" s="438">
        <f t="shared" si="167"/>
        <v>0.93</v>
      </c>
      <c r="AW268" s="438">
        <f t="shared" si="168"/>
        <v>1.73</v>
      </c>
      <c r="AX268" s="444">
        <f t="shared" si="169"/>
        <v>6.18</v>
      </c>
      <c r="AY268" s="441">
        <f t="shared" si="170"/>
        <v>3.52</v>
      </c>
      <c r="AZ268" s="70">
        <f t="shared" si="171"/>
        <v>4</v>
      </c>
      <c r="BA268" s="438">
        <f t="shared" si="148"/>
        <v>0.23</v>
      </c>
      <c r="BB268" s="442">
        <f t="shared" si="149"/>
        <v>0.43</v>
      </c>
      <c r="BC268" s="563">
        <v>1</v>
      </c>
      <c r="BD268" s="563">
        <v>1</v>
      </c>
      <c r="BE268" s="570">
        <v>0</v>
      </c>
      <c r="BF268" s="571">
        <v>0.23</v>
      </c>
      <c r="BG268" s="572">
        <v>0.43</v>
      </c>
      <c r="BH268" s="573">
        <v>40343.196292548542</v>
      </c>
      <c r="BI268" s="571">
        <v>5.5</v>
      </c>
      <c r="BJ268" s="572">
        <v>336193.30243790447</v>
      </c>
      <c r="BK268" s="574">
        <v>1.0036059502119595E-3</v>
      </c>
      <c r="BL268" s="571">
        <v>35876.49</v>
      </c>
      <c r="BM268" s="594">
        <v>0.59</v>
      </c>
      <c r="BN268" s="441">
        <f t="shared" si="172"/>
        <v>3.52</v>
      </c>
      <c r="BO268" s="70">
        <v>4</v>
      </c>
      <c r="BP268" s="438">
        <f t="shared" si="153"/>
        <v>0.23</v>
      </c>
      <c r="BQ268" s="442">
        <f t="shared" si="154"/>
        <v>0.43</v>
      </c>
      <c r="BR268" s="438">
        <f>+INDEX('For AA'!AE:AE,MATCH(A268,'For AA'!A:A,0))</f>
        <v>3.53</v>
      </c>
      <c r="BS268" s="70">
        <v>4</v>
      </c>
      <c r="BT268" s="438">
        <f>+ROUND(INDEX('For AA'!AF:AF,MATCH(A268,'For AA'!A:A,0))/BS268,$BP$2)</f>
        <v>0.24</v>
      </c>
      <c r="BU268" s="442">
        <f>+ROUND(INDEX('For AA'!AG:AG,MATCH(A268,'For AA'!A:A,0))/BS268,$BP$2)</f>
        <v>0.44</v>
      </c>
      <c r="BV268" s="438">
        <f>++INDEX('For AA'!AE:AE,MATCH(A268,'For AA'!A:A,0))</f>
        <v>3.53</v>
      </c>
      <c r="BW268" s="70">
        <v>4</v>
      </c>
      <c r="BX268" s="438">
        <f>++ROUND(INDEX('For AA'!AF:AF,MATCH(A268,'For AA'!A:A,0))/BS268,$BP$2)</f>
        <v>0.24</v>
      </c>
      <c r="BY268" s="442">
        <f>++ROUND(INDEX('For AA'!AG:AG,MATCH(A268,'For AA'!A:A,0))/BS268,$BP$2)</f>
        <v>0.44</v>
      </c>
      <c r="BZ268" s="93">
        <f>++INDEX(FY2018_ALL_Targets!DY:DY,MATCH('Final Comp Values'!C268,FY2018_ALL_Targets!B:B,0))</f>
        <v>0</v>
      </c>
      <c r="CA268" s="93">
        <f>+INDEX(FY2018_ALL_Targets!DV:DV,MATCH('Final Comp Values'!C268,FY2018_ALL_Targets!B:B,0))</f>
        <v>1</v>
      </c>
      <c r="CB268" s="93">
        <f>++INDEX(FY2018_ALL_Targets!DW:DW,MATCH('Final Comp Values'!C268,FY2018_ALL_Targets!B:B,0))</f>
        <v>1</v>
      </c>
      <c r="CC268" s="533">
        <f>++INDEX(FY2018_ALL_Targets!DX:DX,MATCH('Final Comp Values'!$C268,FY2018_ALL_Targets!$B:$B,0))</f>
        <v>0</v>
      </c>
      <c r="CD268" s="437">
        <f t="shared" si="173"/>
        <v>0</v>
      </c>
      <c r="CE268" s="437">
        <f t="shared" si="174"/>
        <v>0.23</v>
      </c>
      <c r="CF268" s="438">
        <f t="shared" si="175"/>
        <v>0.43</v>
      </c>
      <c r="CG268" s="537">
        <f t="shared" si="176"/>
        <v>40343.196292548542</v>
      </c>
      <c r="CH268" s="437">
        <f t="shared" si="177"/>
        <v>5.52</v>
      </c>
      <c r="CI268" s="438">
        <f t="shared" si="155"/>
        <v>337415.82353767863</v>
      </c>
      <c r="CJ268" s="540">
        <f t="shared" si="178"/>
        <v>1.0079470021880138E-3</v>
      </c>
      <c r="CK268" s="437">
        <f t="shared" si="156"/>
        <v>36914.44</v>
      </c>
      <c r="CL268" s="543">
        <f t="shared" si="157"/>
        <v>0.6</v>
      </c>
      <c r="CM268" s="466">
        <f t="shared" si="147"/>
        <v>1.9999999999999962E-2</v>
      </c>
      <c r="CN268" s="465">
        <f t="shared" si="158"/>
        <v>378004.47000000003</v>
      </c>
      <c r="CO268" s="466">
        <f t="shared" si="179"/>
        <v>374330.26353767863</v>
      </c>
      <c r="CP268" s="466">
        <f t="shared" si="159"/>
        <v>-6.0000000000000497E-2</v>
      </c>
      <c r="CQ268" s="469">
        <f t="shared" si="160"/>
        <v>-3669.9463106796425</v>
      </c>
      <c r="CR268" s="469">
        <f t="shared" si="180"/>
        <v>-3674.2064623213955</v>
      </c>
      <c r="CS268" s="467">
        <f t="shared" si="181"/>
        <v>4.2601516417530547</v>
      </c>
      <c r="CT268" s="468">
        <f t="shared" si="161"/>
        <v>0.10672677043355741</v>
      </c>
    </row>
    <row r="269" spans="1:98"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+INDEX('For AA'!AD:AD,MATCH(A269,'For AA'!A:A,0))</f>
        <v>30335.791973545318</v>
      </c>
      <c r="AN269" s="434">
        <f t="shared" si="162"/>
        <v>275154.83870967745</v>
      </c>
      <c r="AO269" s="435">
        <f t="shared" si="163"/>
        <v>73086.139784946237</v>
      </c>
      <c r="AP269" s="436">
        <f t="shared" si="164"/>
        <v>135731.39784946237</v>
      </c>
      <c r="AQ269" s="437">
        <f t="shared" si="150"/>
        <v>4.5</v>
      </c>
      <c r="AR269" s="438">
        <f t="shared" si="151"/>
        <v>1.2</v>
      </c>
      <c r="AS269" s="438">
        <f t="shared" si="152"/>
        <v>2.2200000000000002</v>
      </c>
      <c r="AT269" s="443">
        <f t="shared" si="165"/>
        <v>7.92</v>
      </c>
      <c r="AU269" s="437">
        <f t="shared" si="166"/>
        <v>4.1900000000000004</v>
      </c>
      <c r="AV269" s="438">
        <f t="shared" si="167"/>
        <v>1.1100000000000001</v>
      </c>
      <c r="AW269" s="438">
        <f t="shared" si="168"/>
        <v>2.0699999999999998</v>
      </c>
      <c r="AX269" s="444">
        <f t="shared" si="169"/>
        <v>7.370000000000001</v>
      </c>
      <c r="AY269" s="441">
        <f t="shared" si="170"/>
        <v>4.1900000000000004</v>
      </c>
      <c r="AZ269" s="70">
        <f t="shared" si="171"/>
        <v>4</v>
      </c>
      <c r="BA269" s="438">
        <f t="shared" si="148"/>
        <v>0.28000000000000003</v>
      </c>
      <c r="BB269" s="442">
        <f t="shared" si="149"/>
        <v>0.52</v>
      </c>
      <c r="BC269" s="563">
        <v>0</v>
      </c>
      <c r="BD269" s="563">
        <v>0</v>
      </c>
      <c r="BE269" s="570">
        <v>0</v>
      </c>
      <c r="BF269" s="571">
        <v>0</v>
      </c>
      <c r="BG269" s="572">
        <v>0</v>
      </c>
      <c r="BH269" s="573">
        <v>0</v>
      </c>
      <c r="BI269" s="571">
        <v>7.3900000000000006</v>
      </c>
      <c r="BJ269" s="572">
        <v>451721.54636656621</v>
      </c>
      <c r="BK269" s="574">
        <v>1.3484814494666149E-3</v>
      </c>
      <c r="BL269" s="571">
        <v>48204.959999999999</v>
      </c>
      <c r="BM269" s="594">
        <v>0.79</v>
      </c>
      <c r="BN269" s="441">
        <f t="shared" si="172"/>
        <v>4.1900000000000004</v>
      </c>
      <c r="BO269" s="70">
        <v>4</v>
      </c>
      <c r="BP269" s="438">
        <f t="shared" si="153"/>
        <v>0.28000000000000003</v>
      </c>
      <c r="BQ269" s="442">
        <f t="shared" si="154"/>
        <v>0.52</v>
      </c>
      <c r="BR269" s="438">
        <f>+INDEX('For AA'!AE:AE,MATCH(A269,'For AA'!A:A,0))</f>
        <v>4.21</v>
      </c>
      <c r="BS269" s="70">
        <v>4</v>
      </c>
      <c r="BT269" s="438">
        <f>+ROUND(INDEX('For AA'!AF:AF,MATCH(A269,'For AA'!A:A,0))/BS269,$BP$2)</f>
        <v>0.28000000000000003</v>
      </c>
      <c r="BU269" s="442">
        <f>+ROUND(INDEX('For AA'!AG:AG,MATCH(A269,'For AA'!A:A,0))/BS269,$BP$2)</f>
        <v>0.52</v>
      </c>
      <c r="BV269" s="438">
        <f>++INDEX('For AA'!AE:AE,MATCH(A269,'For AA'!A:A,0))</f>
        <v>4.21</v>
      </c>
      <c r="BW269" s="70">
        <v>4</v>
      </c>
      <c r="BX269" s="438">
        <f>++ROUND(INDEX('For AA'!AF:AF,MATCH(A269,'For AA'!A:A,0))/BS269,$BP$2)</f>
        <v>0.28000000000000003</v>
      </c>
      <c r="BY269" s="442">
        <f>++ROUND(INDEX('For AA'!AG:AG,MATCH(A269,'For AA'!A:A,0))/BS269,$BP$2)</f>
        <v>0.52</v>
      </c>
      <c r="BZ269" s="93">
        <f>++INDEX(FY2018_ALL_Targets!DY:DY,MATCH('Final Comp Values'!C269,FY2018_ALL_Targets!B:B,0))</f>
        <v>0</v>
      </c>
      <c r="CA269" s="93">
        <f>+INDEX(FY2018_ALL_Targets!DV:DV,MATCH('Final Comp Values'!C269,FY2018_ALL_Targets!B:B,0))</f>
        <v>0</v>
      </c>
      <c r="CB269" s="93">
        <f>++INDEX(FY2018_ALL_Targets!DW:DW,MATCH('Final Comp Values'!C269,FY2018_ALL_Targets!B:B,0))</f>
        <v>0</v>
      </c>
      <c r="CC269" s="533">
        <f>++INDEX(FY2018_ALL_Targets!DX:DX,MATCH('Final Comp Values'!$C269,FY2018_ALL_Targets!$B:$B,0))</f>
        <v>0</v>
      </c>
      <c r="CD269" s="437">
        <f t="shared" si="173"/>
        <v>0</v>
      </c>
      <c r="CE269" s="437">
        <f t="shared" si="174"/>
        <v>0</v>
      </c>
      <c r="CF269" s="438">
        <f t="shared" si="175"/>
        <v>0</v>
      </c>
      <c r="CG269" s="537">
        <f t="shared" si="176"/>
        <v>0</v>
      </c>
      <c r="CH269" s="437">
        <f t="shared" si="177"/>
        <v>7.370000000000001</v>
      </c>
      <c r="CI269" s="438">
        <f t="shared" si="155"/>
        <v>450499.02526679204</v>
      </c>
      <c r="CJ269" s="540">
        <f t="shared" si="178"/>
        <v>1.3457553271966781E-3</v>
      </c>
      <c r="CK269" s="437">
        <f t="shared" si="156"/>
        <v>49286.13</v>
      </c>
      <c r="CL269" s="543">
        <f t="shared" si="157"/>
        <v>0.81</v>
      </c>
      <c r="CM269" s="466">
        <f t="shared" si="147"/>
        <v>-1.9999999999999574E-2</v>
      </c>
      <c r="CN269" s="465">
        <f t="shared" si="158"/>
        <v>450094.31</v>
      </c>
      <c r="CO269" s="466">
        <f t="shared" si="179"/>
        <v>499785.15526679205</v>
      </c>
      <c r="CP269" s="466">
        <f t="shared" si="159"/>
        <v>0.8100000000000005</v>
      </c>
      <c r="CQ269" s="469">
        <f t="shared" si="160"/>
        <v>49467.624301221193</v>
      </c>
      <c r="CR269" s="469">
        <f t="shared" si="180"/>
        <v>49690.84526679205</v>
      </c>
      <c r="CS269" s="467">
        <f t="shared" si="181"/>
        <v>-223.22096557085752</v>
      </c>
      <c r="CT269" s="468">
        <f t="shared" si="161"/>
        <v>0</v>
      </c>
    </row>
    <row r="270" spans="1:98"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+INDEX('For AA'!AD:AD,MATCH(A270,'For AA'!A:A,0))</f>
        <v>30335.791973545318</v>
      </c>
      <c r="AN270" s="434">
        <f t="shared" si="162"/>
        <v>254152.68817204304</v>
      </c>
      <c r="AO270" s="435">
        <f t="shared" si="163"/>
        <v>67508</v>
      </c>
      <c r="AP270" s="436">
        <f t="shared" si="164"/>
        <v>125372.00000000001</v>
      </c>
      <c r="AQ270" s="437">
        <f t="shared" si="150"/>
        <v>4.16</v>
      </c>
      <c r="AR270" s="438">
        <f t="shared" si="151"/>
        <v>1.1000000000000001</v>
      </c>
      <c r="AS270" s="438">
        <f t="shared" si="152"/>
        <v>2.0499999999999998</v>
      </c>
      <c r="AT270" s="443">
        <f t="shared" si="165"/>
        <v>7.31</v>
      </c>
      <c r="AU270" s="437">
        <f t="shared" si="166"/>
        <v>3.87</v>
      </c>
      <c r="AV270" s="438">
        <f t="shared" si="167"/>
        <v>1.03</v>
      </c>
      <c r="AW270" s="438">
        <f t="shared" si="168"/>
        <v>1.91</v>
      </c>
      <c r="AX270" s="444">
        <f t="shared" si="169"/>
        <v>6.8100000000000005</v>
      </c>
      <c r="AY270" s="441">
        <f t="shared" si="170"/>
        <v>3.87</v>
      </c>
      <c r="AZ270" s="70">
        <f t="shared" si="171"/>
        <v>4</v>
      </c>
      <c r="BA270" s="438">
        <f t="shared" si="148"/>
        <v>0.26</v>
      </c>
      <c r="BB270" s="442">
        <f t="shared" si="149"/>
        <v>0.48</v>
      </c>
      <c r="BC270" s="563">
        <v>2</v>
      </c>
      <c r="BD270" s="563">
        <v>2</v>
      </c>
      <c r="BE270" s="570">
        <v>0</v>
      </c>
      <c r="BF270" s="571">
        <v>0.52</v>
      </c>
      <c r="BG270" s="572">
        <v>0.96</v>
      </c>
      <c r="BH270" s="573">
        <v>90466.561383290653</v>
      </c>
      <c r="BI270" s="571">
        <v>5.35</v>
      </c>
      <c r="BJ270" s="572">
        <v>327024.39418959798</v>
      </c>
      <c r="BK270" s="574">
        <v>9.7623487884254255E-4</v>
      </c>
      <c r="BL270" s="571">
        <v>34898.04</v>
      </c>
      <c r="BM270" s="594">
        <v>0.56999999999999995</v>
      </c>
      <c r="BN270" s="441">
        <f t="shared" si="172"/>
        <v>3.87</v>
      </c>
      <c r="BO270" s="70">
        <v>4</v>
      </c>
      <c r="BP270" s="438">
        <f t="shared" si="153"/>
        <v>0.26</v>
      </c>
      <c r="BQ270" s="442">
        <f t="shared" si="154"/>
        <v>0.48</v>
      </c>
      <c r="BR270" s="438">
        <f>+INDEX('For AA'!AE:AE,MATCH(A270,'For AA'!A:A,0))</f>
        <v>3.89</v>
      </c>
      <c r="BS270" s="70">
        <v>4</v>
      </c>
      <c r="BT270" s="438">
        <f>+ROUND(INDEX('For AA'!AF:AF,MATCH(A270,'For AA'!A:A,0))/BS270,$BP$2)</f>
        <v>0.26</v>
      </c>
      <c r="BU270" s="442">
        <f>+ROUND(INDEX('For AA'!AG:AG,MATCH(A270,'For AA'!A:A,0))/BS270,$BP$2)</f>
        <v>0.48</v>
      </c>
      <c r="BV270" s="438">
        <f>++INDEX('For AA'!AE:AE,MATCH(A270,'For AA'!A:A,0))</f>
        <v>3.89</v>
      </c>
      <c r="BW270" s="70">
        <v>4</v>
      </c>
      <c r="BX270" s="438">
        <f>++ROUND(INDEX('For AA'!AF:AF,MATCH(A270,'For AA'!A:A,0))/BS270,$BP$2)</f>
        <v>0.26</v>
      </c>
      <c r="BY270" s="442">
        <f>++ROUND(INDEX('For AA'!AG:AG,MATCH(A270,'For AA'!A:A,0))/BS270,$BP$2)</f>
        <v>0.48</v>
      </c>
      <c r="BZ270" s="93">
        <f>++INDEX(FY2018_ALL_Targets!DY:DY,MATCH('Final Comp Values'!C270,FY2018_ALL_Targets!B:B,0))</f>
        <v>0</v>
      </c>
      <c r="CA270" s="93">
        <f>+INDEX(FY2018_ALL_Targets!DV:DV,MATCH('Final Comp Values'!C270,FY2018_ALL_Targets!B:B,0))</f>
        <v>2</v>
      </c>
      <c r="CB270" s="93">
        <f>++INDEX(FY2018_ALL_Targets!DW:DW,MATCH('Final Comp Values'!C270,FY2018_ALL_Targets!B:B,0))</f>
        <v>2</v>
      </c>
      <c r="CC270" s="533">
        <f>++INDEX(FY2018_ALL_Targets!DX:DX,MATCH('Final Comp Values'!$C270,FY2018_ALL_Targets!$B:$B,0))</f>
        <v>0</v>
      </c>
      <c r="CD270" s="437">
        <f t="shared" si="173"/>
        <v>0</v>
      </c>
      <c r="CE270" s="437">
        <f t="shared" si="174"/>
        <v>0.52</v>
      </c>
      <c r="CF270" s="438">
        <f t="shared" si="175"/>
        <v>0.96</v>
      </c>
      <c r="CG270" s="537">
        <f t="shared" si="176"/>
        <v>90466.561383290653</v>
      </c>
      <c r="CH270" s="437">
        <f t="shared" si="177"/>
        <v>5.33</v>
      </c>
      <c r="CI270" s="438">
        <f t="shared" si="155"/>
        <v>325801.87308982381</v>
      </c>
      <c r="CJ270" s="540">
        <f t="shared" si="178"/>
        <v>9.7325317421415112E-4</v>
      </c>
      <c r="CK270" s="437">
        <f t="shared" si="156"/>
        <v>35643.839999999997</v>
      </c>
      <c r="CL270" s="543">
        <f t="shared" si="157"/>
        <v>0.57999999999999996</v>
      </c>
      <c r="CM270" s="466">
        <f t="shared" si="147"/>
        <v>-1.9999999999999352E-2</v>
      </c>
      <c r="CN270" s="465">
        <f t="shared" si="158"/>
        <v>415740.4</v>
      </c>
      <c r="CO270" s="466">
        <f t="shared" si="179"/>
        <v>361445.71308982384</v>
      </c>
      <c r="CP270" s="466">
        <f t="shared" si="159"/>
        <v>-0.90000000000000036</v>
      </c>
      <c r="CQ270" s="469">
        <f t="shared" si="160"/>
        <v>-54943.665198237912</v>
      </c>
      <c r="CR270" s="469">
        <f t="shared" si="180"/>
        <v>-54294.686910176184</v>
      </c>
      <c r="CS270" s="467">
        <f t="shared" si="181"/>
        <v>-648.97828806172765</v>
      </c>
      <c r="CT270" s="468">
        <f t="shared" si="161"/>
        <v>0.21760348857914855</v>
      </c>
    </row>
    <row r="271" spans="1:98"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+INDEX('For AA'!AD:AD,MATCH(A271,'For AA'!A:A,0))</f>
        <v>30335.791973545318</v>
      </c>
      <c r="AN271" s="434">
        <f t="shared" si="162"/>
        <v>153496.77419354839</v>
      </c>
      <c r="AO271" s="435">
        <f t="shared" si="163"/>
        <v>40771.881720430109</v>
      </c>
      <c r="AP271" s="436">
        <f t="shared" si="164"/>
        <v>75719.204301075268</v>
      </c>
      <c r="AQ271" s="437">
        <f t="shared" si="150"/>
        <v>2.5099999999999998</v>
      </c>
      <c r="AR271" s="438">
        <f t="shared" si="151"/>
        <v>0.67</v>
      </c>
      <c r="AS271" s="438">
        <f t="shared" si="152"/>
        <v>1.24</v>
      </c>
      <c r="AT271" s="443">
        <f t="shared" si="165"/>
        <v>4.42</v>
      </c>
      <c r="AU271" s="437">
        <f t="shared" si="166"/>
        <v>2.34</v>
      </c>
      <c r="AV271" s="438">
        <f t="shared" si="167"/>
        <v>0.62</v>
      </c>
      <c r="AW271" s="438">
        <f t="shared" si="168"/>
        <v>1.1499999999999999</v>
      </c>
      <c r="AX271" s="444">
        <f t="shared" si="169"/>
        <v>4.1099999999999994</v>
      </c>
      <c r="AY271" s="441">
        <f t="shared" si="170"/>
        <v>2.34</v>
      </c>
      <c r="AZ271" s="70">
        <f t="shared" si="171"/>
        <v>4</v>
      </c>
      <c r="BA271" s="438">
        <f t="shared" si="148"/>
        <v>0.16</v>
      </c>
      <c r="BB271" s="442">
        <f t="shared" si="149"/>
        <v>0.28999999999999998</v>
      </c>
      <c r="BC271" s="563">
        <v>1</v>
      </c>
      <c r="BD271" s="563">
        <v>1</v>
      </c>
      <c r="BE271" s="570">
        <v>0</v>
      </c>
      <c r="BF271" s="571">
        <v>0.16</v>
      </c>
      <c r="BG271" s="572">
        <v>0.28999999999999998</v>
      </c>
      <c r="BH271" s="573">
        <v>27506.724744919455</v>
      </c>
      <c r="BI271" s="571">
        <v>3.6899999999999995</v>
      </c>
      <c r="BJ271" s="572">
        <v>225555.14290833951</v>
      </c>
      <c r="BK271" s="574">
        <v>6.7332835568766005E-4</v>
      </c>
      <c r="BL271" s="571">
        <v>24069.86</v>
      </c>
      <c r="BM271" s="594">
        <v>0.39</v>
      </c>
      <c r="BN271" s="441">
        <f t="shared" si="172"/>
        <v>2.34</v>
      </c>
      <c r="BO271" s="70">
        <v>4</v>
      </c>
      <c r="BP271" s="438">
        <f t="shared" si="153"/>
        <v>0.16</v>
      </c>
      <c r="BQ271" s="442">
        <f t="shared" si="154"/>
        <v>0.28999999999999998</v>
      </c>
      <c r="BR271" s="438">
        <f>+INDEX('For AA'!AE:AE,MATCH(A271,'For AA'!A:A,0))</f>
        <v>2.35</v>
      </c>
      <c r="BS271" s="70">
        <v>4</v>
      </c>
      <c r="BT271" s="438">
        <f>+ROUND(INDEX('For AA'!AF:AF,MATCH(A271,'For AA'!A:A,0))/BS271,$BP$2)</f>
        <v>0.16</v>
      </c>
      <c r="BU271" s="442">
        <f>+ROUND(INDEX('For AA'!AG:AG,MATCH(A271,'For AA'!A:A,0))/BS271,$BP$2)</f>
        <v>0.28999999999999998</v>
      </c>
      <c r="BV271" s="438">
        <f>++INDEX('For AA'!AE:AE,MATCH(A271,'For AA'!A:A,0))</f>
        <v>2.35</v>
      </c>
      <c r="BW271" s="70">
        <v>4</v>
      </c>
      <c r="BX271" s="438">
        <f>++ROUND(INDEX('For AA'!AF:AF,MATCH(A271,'For AA'!A:A,0))/BS271,$BP$2)</f>
        <v>0.16</v>
      </c>
      <c r="BY271" s="442">
        <f>++ROUND(INDEX('For AA'!AG:AG,MATCH(A271,'For AA'!A:A,0))/BS271,$BP$2)</f>
        <v>0.28999999999999998</v>
      </c>
      <c r="BZ271" s="93">
        <f>++INDEX(FY2018_ALL_Targets!DY:DY,MATCH('Final Comp Values'!C271,FY2018_ALL_Targets!B:B,0))</f>
        <v>0</v>
      </c>
      <c r="CA271" s="93">
        <f>+INDEX(FY2018_ALL_Targets!DV:DV,MATCH('Final Comp Values'!C271,FY2018_ALL_Targets!B:B,0))</f>
        <v>0</v>
      </c>
      <c r="CB271" s="93">
        <f>++INDEX(FY2018_ALL_Targets!DW:DW,MATCH('Final Comp Values'!C271,FY2018_ALL_Targets!B:B,0))</f>
        <v>0</v>
      </c>
      <c r="CC271" s="533">
        <f>++INDEX(FY2018_ALL_Targets!DX:DX,MATCH('Final Comp Values'!$C271,FY2018_ALL_Targets!$B:$B,0))</f>
        <v>0</v>
      </c>
      <c r="CD271" s="437">
        <f t="shared" si="173"/>
        <v>0</v>
      </c>
      <c r="CE271" s="437">
        <f t="shared" si="174"/>
        <v>0</v>
      </c>
      <c r="CF271" s="438">
        <f t="shared" si="175"/>
        <v>0</v>
      </c>
      <c r="CG271" s="537">
        <f t="shared" si="176"/>
        <v>0</v>
      </c>
      <c r="CH271" s="437">
        <f t="shared" si="177"/>
        <v>4.1099999999999994</v>
      </c>
      <c r="CI271" s="438">
        <f t="shared" si="155"/>
        <v>251228.08600359768</v>
      </c>
      <c r="CJ271" s="540">
        <f t="shared" si="178"/>
        <v>7.50482278803032E-4</v>
      </c>
      <c r="CK271" s="437">
        <f t="shared" si="156"/>
        <v>27485.21</v>
      </c>
      <c r="CL271" s="543">
        <f t="shared" si="157"/>
        <v>0.45</v>
      </c>
      <c r="CM271" s="466">
        <f t="shared" si="147"/>
        <v>-3.0000000000000304E-2</v>
      </c>
      <c r="CN271" s="465">
        <f t="shared" si="158"/>
        <v>251088.71000000002</v>
      </c>
      <c r="CO271" s="466">
        <f t="shared" si="179"/>
        <v>278713.29600359767</v>
      </c>
      <c r="CP271" s="466">
        <f t="shared" si="159"/>
        <v>0.45000000000000018</v>
      </c>
      <c r="CQ271" s="469">
        <f t="shared" si="160"/>
        <v>27491.464598540162</v>
      </c>
      <c r="CR271" s="469">
        <f t="shared" si="180"/>
        <v>27624.586003597651</v>
      </c>
      <c r="CS271" s="467">
        <f t="shared" si="181"/>
        <v>-133.12140505748903</v>
      </c>
      <c r="CT271" s="468">
        <f t="shared" si="161"/>
        <v>0</v>
      </c>
    </row>
    <row r="272" spans="1:98"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+INDEX('For AA'!AD:AD,MATCH(A272,'For AA'!A:A,0))</f>
        <v>38894.179775798271</v>
      </c>
      <c r="AN272" s="434">
        <f t="shared" si="162"/>
        <v>391023.65591397852</v>
      </c>
      <c r="AO272" s="435">
        <f t="shared" si="163"/>
        <v>103863.2688172043</v>
      </c>
      <c r="AP272" s="436">
        <f t="shared" si="164"/>
        <v>192888.93548387097</v>
      </c>
      <c r="AQ272" s="437">
        <f t="shared" si="150"/>
        <v>4.99</v>
      </c>
      <c r="AR272" s="438">
        <f t="shared" si="151"/>
        <v>1.33</v>
      </c>
      <c r="AS272" s="438">
        <f t="shared" si="152"/>
        <v>2.46</v>
      </c>
      <c r="AT272" s="443">
        <f t="shared" si="165"/>
        <v>8.7800000000000011</v>
      </c>
      <c r="AU272" s="437">
        <f t="shared" si="166"/>
        <v>4.6399999999999997</v>
      </c>
      <c r="AV272" s="438">
        <f t="shared" si="167"/>
        <v>1.23</v>
      </c>
      <c r="AW272" s="438">
        <f t="shared" si="168"/>
        <v>2.29</v>
      </c>
      <c r="AX272" s="444">
        <f t="shared" si="169"/>
        <v>8.16</v>
      </c>
      <c r="AY272" s="441">
        <f t="shared" si="170"/>
        <v>4.6399999999999997</v>
      </c>
      <c r="AZ272" s="70">
        <f t="shared" si="171"/>
        <v>4</v>
      </c>
      <c r="BA272" s="438">
        <f t="shared" si="148"/>
        <v>0.31</v>
      </c>
      <c r="BB272" s="442">
        <f t="shared" si="149"/>
        <v>0.56999999999999995</v>
      </c>
      <c r="BC272" s="563">
        <v>0</v>
      </c>
      <c r="BD272" s="563">
        <v>0</v>
      </c>
      <c r="BE272" s="570">
        <v>0</v>
      </c>
      <c r="BF272" s="571">
        <v>0</v>
      </c>
      <c r="BG272" s="572">
        <v>0</v>
      </c>
      <c r="BH272" s="573">
        <v>0</v>
      </c>
      <c r="BI272" s="571">
        <v>8.16</v>
      </c>
      <c r="BJ272" s="572">
        <v>639337.74295376986</v>
      </c>
      <c r="BK272" s="574">
        <v>1.9085542703278584E-3</v>
      </c>
      <c r="BL272" s="571">
        <v>68226.210000000006</v>
      </c>
      <c r="BM272" s="594">
        <v>0.87</v>
      </c>
      <c r="BN272" s="441">
        <f t="shared" si="172"/>
        <v>4.6399999999999997</v>
      </c>
      <c r="BO272" s="70">
        <v>4</v>
      </c>
      <c r="BP272" s="438">
        <f t="shared" si="153"/>
        <v>0.31</v>
      </c>
      <c r="BQ272" s="442">
        <f t="shared" si="154"/>
        <v>0.56999999999999995</v>
      </c>
      <c r="BR272" s="438">
        <f>+INDEX('For AA'!AE:AE,MATCH(A272,'For AA'!A:A,0))</f>
        <v>4.66</v>
      </c>
      <c r="BS272" s="70">
        <v>4</v>
      </c>
      <c r="BT272" s="438">
        <f>+ROUND(INDEX('For AA'!AF:AF,MATCH(A272,'For AA'!A:A,0))/BS272,$BP$2)</f>
        <v>0.31</v>
      </c>
      <c r="BU272" s="442">
        <f>+ROUND(INDEX('For AA'!AG:AG,MATCH(A272,'For AA'!A:A,0))/BS272,$BP$2)</f>
        <v>0.57999999999999996</v>
      </c>
      <c r="BV272" s="438">
        <f>++INDEX('For AA'!AE:AE,MATCH(A272,'For AA'!A:A,0))</f>
        <v>4.66</v>
      </c>
      <c r="BW272" s="70">
        <v>4</v>
      </c>
      <c r="BX272" s="438">
        <f>++ROUND(INDEX('For AA'!AF:AF,MATCH(A272,'For AA'!A:A,0))/BS272,$BP$2)</f>
        <v>0.31</v>
      </c>
      <c r="BY272" s="442">
        <f>++ROUND(INDEX('For AA'!AG:AG,MATCH(A272,'For AA'!A:A,0))/BS272,$BP$2)</f>
        <v>0.57999999999999996</v>
      </c>
      <c r="BZ272" s="93">
        <f>++INDEX(FY2018_ALL_Targets!DY:DY,MATCH('Final Comp Values'!C272,FY2018_ALL_Targets!B:B,0))</f>
        <v>0</v>
      </c>
      <c r="CA272" s="93">
        <f>+INDEX(FY2018_ALL_Targets!DV:DV,MATCH('Final Comp Values'!C272,FY2018_ALL_Targets!B:B,0))</f>
        <v>0</v>
      </c>
      <c r="CB272" s="93">
        <f>++INDEX(FY2018_ALL_Targets!DW:DW,MATCH('Final Comp Values'!C272,FY2018_ALL_Targets!B:B,0))</f>
        <v>0</v>
      </c>
      <c r="CC272" s="533">
        <f>++INDEX(FY2018_ALL_Targets!DX:DX,MATCH('Final Comp Values'!$C272,FY2018_ALL_Targets!$B:$B,0))</f>
        <v>0</v>
      </c>
      <c r="CD272" s="437">
        <f t="shared" si="173"/>
        <v>0</v>
      </c>
      <c r="CE272" s="437">
        <f t="shared" si="174"/>
        <v>0</v>
      </c>
      <c r="CF272" s="438">
        <f t="shared" si="175"/>
        <v>0</v>
      </c>
      <c r="CG272" s="537">
        <f t="shared" si="176"/>
        <v>0</v>
      </c>
      <c r="CH272" s="437">
        <f t="shared" si="177"/>
        <v>8.16</v>
      </c>
      <c r="CI272" s="438">
        <f t="shared" si="155"/>
        <v>639337.74295376986</v>
      </c>
      <c r="CJ272" s="540">
        <f t="shared" si="178"/>
        <v>1.9098646727335304E-3</v>
      </c>
      <c r="CK272" s="437">
        <f t="shared" si="156"/>
        <v>69945.73</v>
      </c>
      <c r="CL272" s="543">
        <f t="shared" si="157"/>
        <v>0.89</v>
      </c>
      <c r="CM272" s="466">
        <f t="shared" si="147"/>
        <v>0</v>
      </c>
      <c r="CN272" s="465">
        <f t="shared" si="158"/>
        <v>639631.54999999993</v>
      </c>
      <c r="CO272" s="466">
        <f t="shared" si="179"/>
        <v>709283.47295376984</v>
      </c>
      <c r="CP272" s="466">
        <f t="shared" si="159"/>
        <v>0.89000000000000057</v>
      </c>
      <c r="CQ272" s="469">
        <f t="shared" si="160"/>
        <v>69763.735232843173</v>
      </c>
      <c r="CR272" s="469">
        <f t="shared" si="180"/>
        <v>69651.922953769914</v>
      </c>
      <c r="CS272" s="467">
        <f t="shared" si="181"/>
        <v>111.81227907325956</v>
      </c>
      <c r="CT272" s="468">
        <f t="shared" si="161"/>
        <v>0</v>
      </c>
    </row>
    <row r="273" spans="1:98"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+INDEX('For AA'!AD:AD,MATCH(A273,'For AA'!A:A,0))</f>
        <v>38894.179775798271</v>
      </c>
      <c r="AN273" s="434">
        <f t="shared" si="162"/>
        <v>402101.07526881725</v>
      </c>
      <c r="AO273" s="435">
        <f t="shared" si="163"/>
        <v>106805.35483870968</v>
      </c>
      <c r="AP273" s="436">
        <f t="shared" si="164"/>
        <v>198352.80645161291</v>
      </c>
      <c r="AQ273" s="437">
        <f t="shared" si="150"/>
        <v>5.13</v>
      </c>
      <c r="AR273" s="438">
        <f t="shared" si="151"/>
        <v>1.36</v>
      </c>
      <c r="AS273" s="438">
        <f t="shared" si="152"/>
        <v>2.5299999999999998</v>
      </c>
      <c r="AT273" s="443">
        <f t="shared" si="165"/>
        <v>9.02</v>
      </c>
      <c r="AU273" s="437">
        <f t="shared" si="166"/>
        <v>4.7699999999999996</v>
      </c>
      <c r="AV273" s="438">
        <f t="shared" si="167"/>
        <v>1.27</v>
      </c>
      <c r="AW273" s="438">
        <f t="shared" si="168"/>
        <v>2.35</v>
      </c>
      <c r="AX273" s="444">
        <f t="shared" si="169"/>
        <v>8.3899999999999988</v>
      </c>
      <c r="AY273" s="441">
        <f t="shared" si="170"/>
        <v>4.7699999999999996</v>
      </c>
      <c r="AZ273" s="70">
        <f t="shared" si="171"/>
        <v>4</v>
      </c>
      <c r="BA273" s="438">
        <f t="shared" si="148"/>
        <v>0.32</v>
      </c>
      <c r="BB273" s="442">
        <f t="shared" si="149"/>
        <v>0.59</v>
      </c>
      <c r="BC273" s="563">
        <v>1</v>
      </c>
      <c r="BD273" s="563">
        <v>1</v>
      </c>
      <c r="BE273" s="570">
        <v>0</v>
      </c>
      <c r="BF273" s="571">
        <v>0.32</v>
      </c>
      <c r="BG273" s="572">
        <v>0.59</v>
      </c>
      <c r="BH273" s="573">
        <v>71298.694373520906</v>
      </c>
      <c r="BI273" s="571">
        <v>7.5</v>
      </c>
      <c r="BJ273" s="572">
        <v>587626.6019795679</v>
      </c>
      <c r="BK273" s="574">
        <v>1.7541859102278112E-3</v>
      </c>
      <c r="BL273" s="571">
        <v>62707.91</v>
      </c>
      <c r="BM273" s="594">
        <v>0.8</v>
      </c>
      <c r="BN273" s="441">
        <f t="shared" si="172"/>
        <v>4.7699999999999996</v>
      </c>
      <c r="BO273" s="70">
        <v>4</v>
      </c>
      <c r="BP273" s="438">
        <f t="shared" si="153"/>
        <v>0.32</v>
      </c>
      <c r="BQ273" s="442">
        <f t="shared" si="154"/>
        <v>0.59</v>
      </c>
      <c r="BR273" s="438">
        <f>+INDEX('For AA'!AE:AE,MATCH(A273,'For AA'!A:A,0))</f>
        <v>4.8</v>
      </c>
      <c r="BS273" s="70">
        <v>4</v>
      </c>
      <c r="BT273" s="438">
        <f>+ROUND(INDEX('For AA'!AF:AF,MATCH(A273,'For AA'!A:A,0))/BS273,$BP$2)</f>
        <v>0.32</v>
      </c>
      <c r="BU273" s="442">
        <f>+ROUND(INDEX('For AA'!AG:AG,MATCH(A273,'For AA'!A:A,0))/BS273,$BP$2)</f>
        <v>0.59</v>
      </c>
      <c r="BV273" s="438">
        <f>++INDEX('For AA'!AE:AE,MATCH(A273,'For AA'!A:A,0))</f>
        <v>4.8</v>
      </c>
      <c r="BW273" s="70">
        <v>4</v>
      </c>
      <c r="BX273" s="438">
        <f>++ROUND(INDEX('For AA'!AF:AF,MATCH(A273,'For AA'!A:A,0))/BS273,$BP$2)</f>
        <v>0.32</v>
      </c>
      <c r="BY273" s="442">
        <f>++ROUND(INDEX('For AA'!AG:AG,MATCH(A273,'For AA'!A:A,0))/BS273,$BP$2)</f>
        <v>0.59</v>
      </c>
      <c r="BZ273" s="93">
        <f>++INDEX(FY2018_ALL_Targets!DY:DY,MATCH('Final Comp Values'!C273,FY2018_ALL_Targets!B:B,0))</f>
        <v>0</v>
      </c>
      <c r="CA273" s="93">
        <f>+INDEX(FY2018_ALL_Targets!DV:DV,MATCH('Final Comp Values'!C273,FY2018_ALL_Targets!B:B,0))</f>
        <v>1</v>
      </c>
      <c r="CB273" s="93">
        <f>++INDEX(FY2018_ALL_Targets!DW:DW,MATCH('Final Comp Values'!C273,FY2018_ALL_Targets!B:B,0))</f>
        <v>1</v>
      </c>
      <c r="CC273" s="533">
        <f>++INDEX(FY2018_ALL_Targets!DX:DX,MATCH('Final Comp Values'!$C273,FY2018_ALL_Targets!$B:$B,0))</f>
        <v>0</v>
      </c>
      <c r="CD273" s="437">
        <f t="shared" si="173"/>
        <v>0</v>
      </c>
      <c r="CE273" s="437">
        <f t="shared" si="174"/>
        <v>0.32</v>
      </c>
      <c r="CF273" s="438">
        <f t="shared" si="175"/>
        <v>0.59</v>
      </c>
      <c r="CG273" s="537">
        <f t="shared" si="176"/>
        <v>71298.694373520906</v>
      </c>
      <c r="CH273" s="437">
        <f t="shared" si="177"/>
        <v>7.48</v>
      </c>
      <c r="CI273" s="438">
        <f t="shared" si="155"/>
        <v>586059.59770762245</v>
      </c>
      <c r="CJ273" s="540">
        <f t="shared" si="178"/>
        <v>1.7507092833390697E-3</v>
      </c>
      <c r="CK273" s="437">
        <f t="shared" si="156"/>
        <v>64116.92</v>
      </c>
      <c r="CL273" s="543">
        <f t="shared" si="157"/>
        <v>0.82</v>
      </c>
      <c r="CM273" s="466">
        <f t="shared" si="147"/>
        <v>-1.9999999999998352E-2</v>
      </c>
      <c r="CN273" s="465">
        <f t="shared" si="158"/>
        <v>657751.09</v>
      </c>
      <c r="CO273" s="466">
        <f t="shared" si="179"/>
        <v>650176.51770762249</v>
      </c>
      <c r="CP273" s="466">
        <f t="shared" si="159"/>
        <v>-8.9999999999998082E-2</v>
      </c>
      <c r="CQ273" s="469">
        <f t="shared" si="160"/>
        <v>-7055.732789034415</v>
      </c>
      <c r="CR273" s="469">
        <f t="shared" si="180"/>
        <v>-7574.5722923774738</v>
      </c>
      <c r="CS273" s="467">
        <f t="shared" si="181"/>
        <v>518.83950334305882</v>
      </c>
      <c r="CT273" s="468">
        <f t="shared" si="161"/>
        <v>0.10839768334480587</v>
      </c>
    </row>
    <row r="274" spans="1:98"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+INDEX('For AA'!AD:AD,MATCH(A274,'For AA'!A:A,0))</f>
        <v>38894.179775798271</v>
      </c>
      <c r="AN274" s="434">
        <f t="shared" si="162"/>
        <v>534178.49462365592</v>
      </c>
      <c r="AO274" s="435">
        <f t="shared" si="163"/>
        <v>141887.8172043011</v>
      </c>
      <c r="AP274" s="436">
        <f t="shared" si="164"/>
        <v>263505.94623655913</v>
      </c>
      <c r="AQ274" s="437">
        <f t="shared" si="150"/>
        <v>6.82</v>
      </c>
      <c r="AR274" s="438">
        <f t="shared" si="151"/>
        <v>1.81</v>
      </c>
      <c r="AS274" s="438">
        <f t="shared" si="152"/>
        <v>3.36</v>
      </c>
      <c r="AT274" s="443">
        <f t="shared" si="165"/>
        <v>11.99</v>
      </c>
      <c r="AU274" s="437">
        <f t="shared" si="166"/>
        <v>6.34</v>
      </c>
      <c r="AV274" s="438">
        <f t="shared" si="167"/>
        <v>1.68</v>
      </c>
      <c r="AW274" s="438">
        <f t="shared" si="168"/>
        <v>3.13</v>
      </c>
      <c r="AX274" s="444">
        <f t="shared" si="169"/>
        <v>11.149999999999999</v>
      </c>
      <c r="AY274" s="441">
        <f t="shared" si="170"/>
        <v>6.34</v>
      </c>
      <c r="AZ274" s="70">
        <f t="shared" si="171"/>
        <v>4</v>
      </c>
      <c r="BA274" s="438">
        <f t="shared" si="148"/>
        <v>0.42</v>
      </c>
      <c r="BB274" s="442">
        <f t="shared" si="149"/>
        <v>0.78</v>
      </c>
      <c r="BC274" s="563">
        <v>2</v>
      </c>
      <c r="BD274" s="563">
        <v>2</v>
      </c>
      <c r="BE274" s="570">
        <v>0</v>
      </c>
      <c r="BF274" s="571">
        <v>0.84</v>
      </c>
      <c r="BG274" s="572">
        <v>1.56</v>
      </c>
      <c r="BH274" s="573">
        <v>188040.51263346174</v>
      </c>
      <c r="BI274" s="571">
        <v>8.74</v>
      </c>
      <c r="BJ274" s="572">
        <v>684780.86684018979</v>
      </c>
      <c r="BK274" s="574">
        <v>2.0442113140521426E-3</v>
      </c>
      <c r="BL274" s="571">
        <v>73075.62</v>
      </c>
      <c r="BM274" s="594">
        <v>0.93</v>
      </c>
      <c r="BN274" s="441">
        <f t="shared" si="172"/>
        <v>6.34</v>
      </c>
      <c r="BO274" s="70">
        <v>4</v>
      </c>
      <c r="BP274" s="438">
        <f t="shared" si="153"/>
        <v>0.42</v>
      </c>
      <c r="BQ274" s="442">
        <f t="shared" si="154"/>
        <v>0.78</v>
      </c>
      <c r="BR274" s="438">
        <f>+INDEX('For AA'!AE:AE,MATCH(A274,'For AA'!A:A,0))</f>
        <v>6.37</v>
      </c>
      <c r="BS274" s="70">
        <v>4</v>
      </c>
      <c r="BT274" s="438">
        <f>+ROUND(INDEX('For AA'!AF:AF,MATCH(A274,'For AA'!A:A,0))/BS274,$BP$2)</f>
        <v>0.43</v>
      </c>
      <c r="BU274" s="442">
        <f>+ROUND(INDEX('For AA'!AG:AG,MATCH(A274,'For AA'!A:A,0))/BS274,$BP$2)</f>
        <v>0.79</v>
      </c>
      <c r="BV274" s="438">
        <f>++INDEX('For AA'!AE:AE,MATCH(A274,'For AA'!A:A,0))</f>
        <v>6.37</v>
      </c>
      <c r="BW274" s="70">
        <v>4</v>
      </c>
      <c r="BX274" s="438">
        <f>++ROUND(INDEX('For AA'!AF:AF,MATCH(A274,'For AA'!A:A,0))/BS274,$BP$2)</f>
        <v>0.43</v>
      </c>
      <c r="BY274" s="442">
        <f>++ROUND(INDEX('For AA'!AG:AG,MATCH(A274,'For AA'!A:A,0))/BS274,$BP$2)</f>
        <v>0.79</v>
      </c>
      <c r="BZ274" s="93">
        <f>++INDEX(FY2018_ALL_Targets!DY:DY,MATCH('Final Comp Values'!C274,FY2018_ALL_Targets!B:B,0))</f>
        <v>0</v>
      </c>
      <c r="CA274" s="93">
        <f>+INDEX(FY2018_ALL_Targets!DV:DV,MATCH('Final Comp Values'!C274,FY2018_ALL_Targets!B:B,0))</f>
        <v>2</v>
      </c>
      <c r="CB274" s="93">
        <f>++INDEX(FY2018_ALL_Targets!DW:DW,MATCH('Final Comp Values'!C274,FY2018_ALL_Targets!B:B,0))</f>
        <v>2</v>
      </c>
      <c r="CC274" s="533">
        <f>++INDEX(FY2018_ALL_Targets!DX:DX,MATCH('Final Comp Values'!$C274,FY2018_ALL_Targets!$B:$B,0))</f>
        <v>0</v>
      </c>
      <c r="CD274" s="437">
        <f t="shared" si="173"/>
        <v>0</v>
      </c>
      <c r="CE274" s="437">
        <f t="shared" si="174"/>
        <v>0.84</v>
      </c>
      <c r="CF274" s="438">
        <f t="shared" si="175"/>
        <v>1.56</v>
      </c>
      <c r="CG274" s="537">
        <f t="shared" si="176"/>
        <v>188040.51263346174</v>
      </c>
      <c r="CH274" s="437">
        <f t="shared" si="177"/>
        <v>8.75</v>
      </c>
      <c r="CI274" s="438">
        <f t="shared" si="155"/>
        <v>685564.36897616263</v>
      </c>
      <c r="CJ274" s="540">
        <f t="shared" si="178"/>
        <v>2.0479553782375482E-3</v>
      </c>
      <c r="CK274" s="437">
        <f t="shared" si="156"/>
        <v>75003.08</v>
      </c>
      <c r="CL274" s="543">
        <f t="shared" si="157"/>
        <v>0.96</v>
      </c>
      <c r="CM274" s="466">
        <f t="shared" si="147"/>
        <v>1.0000000000000231E-2</v>
      </c>
      <c r="CN274" s="465">
        <f t="shared" si="158"/>
        <v>873802.20000000007</v>
      </c>
      <c r="CO274" s="466">
        <f t="shared" si="179"/>
        <v>760567.44897616259</v>
      </c>
      <c r="CP274" s="466">
        <f t="shared" si="159"/>
        <v>-1.4399999999999977</v>
      </c>
      <c r="CQ274" s="469">
        <f t="shared" si="160"/>
        <v>-112849.79085201779</v>
      </c>
      <c r="CR274" s="469">
        <f t="shared" si="180"/>
        <v>-113234.75102383748</v>
      </c>
      <c r="CS274" s="467">
        <f t="shared" si="181"/>
        <v>384.96017181969364</v>
      </c>
      <c r="CT274" s="468">
        <f t="shared" si="161"/>
        <v>0.21519803066810969</v>
      </c>
    </row>
    <row r="275" spans="1:98"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+INDEX('For AA'!AD:AD,MATCH(A275,'For AA'!A:A,0))</f>
        <v>38894.179775798271</v>
      </c>
      <c r="AN275" s="434">
        <f t="shared" si="162"/>
        <v>495423.65591397852</v>
      </c>
      <c r="AO275" s="435">
        <f t="shared" si="163"/>
        <v>131594</v>
      </c>
      <c r="AP275" s="436">
        <f t="shared" si="164"/>
        <v>244388.84946236562</v>
      </c>
      <c r="AQ275" s="437">
        <f t="shared" si="150"/>
        <v>6.32</v>
      </c>
      <c r="AR275" s="438">
        <f t="shared" si="151"/>
        <v>1.68</v>
      </c>
      <c r="AS275" s="438">
        <f t="shared" si="152"/>
        <v>3.12</v>
      </c>
      <c r="AT275" s="443">
        <f t="shared" si="165"/>
        <v>11.120000000000001</v>
      </c>
      <c r="AU275" s="437">
        <f t="shared" si="166"/>
        <v>5.88</v>
      </c>
      <c r="AV275" s="438">
        <f t="shared" si="167"/>
        <v>1.56</v>
      </c>
      <c r="AW275" s="438">
        <f t="shared" si="168"/>
        <v>2.9</v>
      </c>
      <c r="AX275" s="444">
        <f t="shared" si="169"/>
        <v>10.34</v>
      </c>
      <c r="AY275" s="441">
        <f t="shared" si="170"/>
        <v>5.88</v>
      </c>
      <c r="AZ275" s="70">
        <f t="shared" si="171"/>
        <v>4</v>
      </c>
      <c r="BA275" s="438">
        <f t="shared" si="148"/>
        <v>0.39</v>
      </c>
      <c r="BB275" s="442">
        <f t="shared" si="149"/>
        <v>0.73</v>
      </c>
      <c r="BC275" s="563">
        <v>2</v>
      </c>
      <c r="BD275" s="563">
        <v>2</v>
      </c>
      <c r="BE275" s="570">
        <v>0</v>
      </c>
      <c r="BF275" s="571">
        <v>0.78</v>
      </c>
      <c r="BG275" s="572">
        <v>1.46</v>
      </c>
      <c r="BH275" s="573">
        <v>175504.47845789764</v>
      </c>
      <c r="BI275" s="571">
        <v>8.120000000000001</v>
      </c>
      <c r="BJ275" s="572">
        <v>636203.73440987896</v>
      </c>
      <c r="BK275" s="574">
        <v>1.8991986121399771E-3</v>
      </c>
      <c r="BL275" s="571">
        <v>67891.77</v>
      </c>
      <c r="BM275" s="594">
        <v>0.87</v>
      </c>
      <c r="BN275" s="441">
        <f t="shared" si="172"/>
        <v>5.88</v>
      </c>
      <c r="BO275" s="70">
        <v>4</v>
      </c>
      <c r="BP275" s="438">
        <f t="shared" si="153"/>
        <v>0.39</v>
      </c>
      <c r="BQ275" s="442">
        <f t="shared" si="154"/>
        <v>0.73</v>
      </c>
      <c r="BR275" s="438">
        <f>+INDEX('For AA'!AE:AE,MATCH(A275,'For AA'!A:A,0))</f>
        <v>5.91</v>
      </c>
      <c r="BS275" s="70">
        <v>4</v>
      </c>
      <c r="BT275" s="438">
        <f>+ROUND(INDEX('For AA'!AF:AF,MATCH(A275,'For AA'!A:A,0))/BS275,$BP$2)</f>
        <v>0.39</v>
      </c>
      <c r="BU275" s="442">
        <f>+ROUND(INDEX('For AA'!AG:AG,MATCH(A275,'For AA'!A:A,0))/BS275,$BP$2)</f>
        <v>0.73</v>
      </c>
      <c r="BV275" s="438">
        <f>++INDEX('For AA'!AE:AE,MATCH(A275,'For AA'!A:A,0))</f>
        <v>5.91</v>
      </c>
      <c r="BW275" s="70">
        <v>4</v>
      </c>
      <c r="BX275" s="438">
        <f>++ROUND(INDEX('For AA'!AF:AF,MATCH(A275,'For AA'!A:A,0))/BS275,$BP$2)</f>
        <v>0.39</v>
      </c>
      <c r="BY275" s="442">
        <f>++ROUND(INDEX('For AA'!AG:AG,MATCH(A275,'For AA'!A:A,0))/BS275,$BP$2)</f>
        <v>0.73</v>
      </c>
      <c r="BZ275" s="93">
        <f>++INDEX(FY2018_ALL_Targets!DY:DY,MATCH('Final Comp Values'!C275,FY2018_ALL_Targets!B:B,0))</f>
        <v>0</v>
      </c>
      <c r="CA275" s="93">
        <f>+INDEX(FY2018_ALL_Targets!DV:DV,MATCH('Final Comp Values'!C275,FY2018_ALL_Targets!B:B,0))</f>
        <v>0</v>
      </c>
      <c r="CB275" s="93">
        <f>++INDEX(FY2018_ALL_Targets!DW:DW,MATCH('Final Comp Values'!C275,FY2018_ALL_Targets!B:B,0))</f>
        <v>0</v>
      </c>
      <c r="CC275" s="533">
        <f>++INDEX(FY2018_ALL_Targets!DX:DX,MATCH('Final Comp Values'!$C275,FY2018_ALL_Targets!$B:$B,0))</f>
        <v>0</v>
      </c>
      <c r="CD275" s="437">
        <f t="shared" si="173"/>
        <v>0</v>
      </c>
      <c r="CE275" s="437">
        <f t="shared" si="174"/>
        <v>0</v>
      </c>
      <c r="CF275" s="438">
        <f t="shared" si="175"/>
        <v>0</v>
      </c>
      <c r="CG275" s="537">
        <f t="shared" si="176"/>
        <v>0</v>
      </c>
      <c r="CH275" s="437">
        <f t="shared" si="177"/>
        <v>10.34</v>
      </c>
      <c r="CI275" s="438">
        <f t="shared" si="155"/>
        <v>810141.20859583095</v>
      </c>
      <c r="CJ275" s="540">
        <f t="shared" si="178"/>
        <v>2.4200981269687136E-3</v>
      </c>
      <c r="CK275" s="437">
        <f t="shared" si="156"/>
        <v>88632.22</v>
      </c>
      <c r="CL275" s="543">
        <f t="shared" si="157"/>
        <v>1.1299999999999999</v>
      </c>
      <c r="CM275" s="466">
        <f t="shared" si="147"/>
        <v>-1.9999999999999907E-2</v>
      </c>
      <c r="CN275" s="465">
        <f t="shared" si="158"/>
        <v>810408.05</v>
      </c>
      <c r="CO275" s="466">
        <f t="shared" si="179"/>
        <v>898773.42859583092</v>
      </c>
      <c r="CP275" s="466">
        <f t="shared" si="159"/>
        <v>1.129999999999999</v>
      </c>
      <c r="CQ275" s="469">
        <f t="shared" si="160"/>
        <v>88564.902949709794</v>
      </c>
      <c r="CR275" s="469">
        <f t="shared" si="180"/>
        <v>88365.378595830873</v>
      </c>
      <c r="CS275" s="467">
        <f t="shared" si="181"/>
        <v>199.52435387892183</v>
      </c>
      <c r="CT275" s="468">
        <f t="shared" si="161"/>
        <v>0</v>
      </c>
    </row>
    <row r="276" spans="1:98"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+INDEX('For AA'!AD:AD,MATCH(A276,'For AA'!A:A,0))</f>
        <v>38894.179775798271</v>
      </c>
      <c r="AN276" s="434">
        <f t="shared" si="162"/>
        <v>281307.52688172046</v>
      </c>
      <c r="AO276" s="435">
        <f t="shared" si="163"/>
        <v>74720.62365591398</v>
      </c>
      <c r="AP276" s="436">
        <f t="shared" si="164"/>
        <v>138766.8817204301</v>
      </c>
      <c r="AQ276" s="437">
        <f t="shared" si="150"/>
        <v>3.59</v>
      </c>
      <c r="AR276" s="438">
        <f t="shared" si="151"/>
        <v>0.95</v>
      </c>
      <c r="AS276" s="438">
        <f t="shared" si="152"/>
        <v>1.77</v>
      </c>
      <c r="AT276" s="443">
        <f t="shared" si="165"/>
        <v>6.3100000000000005</v>
      </c>
      <c r="AU276" s="437">
        <f t="shared" si="166"/>
        <v>3.34</v>
      </c>
      <c r="AV276" s="438">
        <f t="shared" si="167"/>
        <v>0.89</v>
      </c>
      <c r="AW276" s="438">
        <f t="shared" si="168"/>
        <v>1.65</v>
      </c>
      <c r="AX276" s="444">
        <f t="shared" si="169"/>
        <v>5.879999999999999</v>
      </c>
      <c r="AY276" s="441">
        <f t="shared" si="170"/>
        <v>3.34</v>
      </c>
      <c r="AZ276" s="70">
        <f t="shared" si="171"/>
        <v>4</v>
      </c>
      <c r="BA276" s="438">
        <f t="shared" si="148"/>
        <v>0.22</v>
      </c>
      <c r="BB276" s="442">
        <f t="shared" si="149"/>
        <v>0.41</v>
      </c>
      <c r="BC276" s="563">
        <v>0</v>
      </c>
      <c r="BD276" s="563">
        <v>0</v>
      </c>
      <c r="BE276" s="570">
        <v>0</v>
      </c>
      <c r="BF276" s="571">
        <v>0</v>
      </c>
      <c r="BG276" s="572">
        <v>0</v>
      </c>
      <c r="BH276" s="573">
        <v>0</v>
      </c>
      <c r="BI276" s="571">
        <v>5.8599999999999994</v>
      </c>
      <c r="BJ276" s="572">
        <v>459132.25168003573</v>
      </c>
      <c r="BK276" s="574">
        <v>1.3706039245246632E-3</v>
      </c>
      <c r="BL276" s="571">
        <v>48995.78</v>
      </c>
      <c r="BM276" s="594">
        <v>0.63</v>
      </c>
      <c r="BN276" s="441">
        <f t="shared" si="172"/>
        <v>3.34</v>
      </c>
      <c r="BO276" s="70">
        <v>4</v>
      </c>
      <c r="BP276" s="438">
        <f t="shared" si="153"/>
        <v>0.22</v>
      </c>
      <c r="BQ276" s="442">
        <f t="shared" si="154"/>
        <v>0.41</v>
      </c>
      <c r="BR276" s="438">
        <f>+INDEX('For AA'!AE:AE,MATCH(A276,'For AA'!A:A,0))</f>
        <v>3.36</v>
      </c>
      <c r="BS276" s="70">
        <v>4</v>
      </c>
      <c r="BT276" s="438">
        <f>+ROUND(INDEX('For AA'!AF:AF,MATCH(A276,'For AA'!A:A,0))/BS276,$BP$2)</f>
        <v>0.22</v>
      </c>
      <c r="BU276" s="442">
        <f>+ROUND(INDEX('For AA'!AG:AG,MATCH(A276,'For AA'!A:A,0))/BS276,$BP$2)</f>
        <v>0.42</v>
      </c>
      <c r="BV276" s="438">
        <f>++INDEX('For AA'!AE:AE,MATCH(A276,'For AA'!A:A,0))</f>
        <v>3.36</v>
      </c>
      <c r="BW276" s="70">
        <v>4</v>
      </c>
      <c r="BX276" s="438">
        <f>++ROUND(INDEX('For AA'!AF:AF,MATCH(A276,'For AA'!A:A,0))/BS276,$BP$2)</f>
        <v>0.22</v>
      </c>
      <c r="BY276" s="442">
        <f>++ROUND(INDEX('For AA'!AG:AG,MATCH(A276,'For AA'!A:A,0))/BS276,$BP$2)</f>
        <v>0.42</v>
      </c>
      <c r="BZ276" s="93">
        <f>++INDEX(FY2018_ALL_Targets!DY:DY,MATCH('Final Comp Values'!C276,FY2018_ALL_Targets!B:B,0))</f>
        <v>0</v>
      </c>
      <c r="CA276" s="93">
        <f>+INDEX(FY2018_ALL_Targets!DV:DV,MATCH('Final Comp Values'!C276,FY2018_ALL_Targets!B:B,0))</f>
        <v>1</v>
      </c>
      <c r="CB276" s="93">
        <f>++INDEX(FY2018_ALL_Targets!DW:DW,MATCH('Final Comp Values'!C276,FY2018_ALL_Targets!B:B,0))</f>
        <v>1</v>
      </c>
      <c r="CC276" s="533">
        <f>++INDEX(FY2018_ALL_Targets!DX:DX,MATCH('Final Comp Values'!$C276,FY2018_ALL_Targets!$B:$B,0))</f>
        <v>0</v>
      </c>
      <c r="CD276" s="437">
        <f t="shared" si="173"/>
        <v>0</v>
      </c>
      <c r="CE276" s="437">
        <f t="shared" si="174"/>
        <v>0.22</v>
      </c>
      <c r="CF276" s="438">
        <f t="shared" si="175"/>
        <v>0.41</v>
      </c>
      <c r="CG276" s="537">
        <f t="shared" si="176"/>
        <v>49360.634566283705</v>
      </c>
      <c r="CH276" s="437">
        <f t="shared" si="177"/>
        <v>5.25</v>
      </c>
      <c r="CI276" s="438">
        <f t="shared" si="155"/>
        <v>411338.62138569757</v>
      </c>
      <c r="CJ276" s="540">
        <f t="shared" si="178"/>
        <v>1.2287732269425288E-3</v>
      </c>
      <c r="CK276" s="437">
        <f t="shared" si="156"/>
        <v>45001.85</v>
      </c>
      <c r="CL276" s="543">
        <f t="shared" si="157"/>
        <v>0.56999999999999995</v>
      </c>
      <c r="CM276" s="466">
        <f t="shared" si="147"/>
        <v>2.0000000000000184E-2</v>
      </c>
      <c r="CN276" s="465">
        <f t="shared" si="158"/>
        <v>460159.38</v>
      </c>
      <c r="CO276" s="466">
        <f t="shared" si="179"/>
        <v>456340.47138569754</v>
      </c>
      <c r="CP276" s="466">
        <f t="shared" si="159"/>
        <v>-5.9999999999998721E-2</v>
      </c>
      <c r="CQ276" s="469">
        <f t="shared" si="160"/>
        <v>-4695.5038775509211</v>
      </c>
      <c r="CR276" s="469">
        <f t="shared" si="180"/>
        <v>-3818.9086143024615</v>
      </c>
      <c r="CS276" s="467">
        <f t="shared" si="181"/>
        <v>-876.59526324845956</v>
      </c>
      <c r="CT276" s="468">
        <f t="shared" si="161"/>
        <v>0.10726856109351439</v>
      </c>
    </row>
    <row r="277" spans="1:98"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+INDEX('For AA'!AD:AD,MATCH(A277,'For AA'!A:A,0))</f>
        <v>12850.778677390743</v>
      </c>
      <c r="AN277" s="434">
        <f t="shared" si="162"/>
        <v>385236.55913978495</v>
      </c>
      <c r="AO277" s="435">
        <f t="shared" si="163"/>
        <v>102326.15053763443</v>
      </c>
      <c r="AP277" s="436">
        <f t="shared" si="164"/>
        <v>190034.29032258067</v>
      </c>
      <c r="AQ277" s="437">
        <f t="shared" si="150"/>
        <v>14.89</v>
      </c>
      <c r="AR277" s="438">
        <f t="shared" si="151"/>
        <v>3.95</v>
      </c>
      <c r="AS277" s="438">
        <f t="shared" si="152"/>
        <v>7.34</v>
      </c>
      <c r="AT277" s="443">
        <f t="shared" si="165"/>
        <v>26.18</v>
      </c>
      <c r="AU277" s="437">
        <f t="shared" si="166"/>
        <v>13.84</v>
      </c>
      <c r="AV277" s="438">
        <f t="shared" si="167"/>
        <v>3.68</v>
      </c>
      <c r="AW277" s="438">
        <f t="shared" si="168"/>
        <v>6.83</v>
      </c>
      <c r="AX277" s="444">
        <f t="shared" si="169"/>
        <v>24.35</v>
      </c>
      <c r="AY277" s="441">
        <f t="shared" si="170"/>
        <v>13.84</v>
      </c>
      <c r="AZ277" s="70">
        <f t="shared" si="171"/>
        <v>4</v>
      </c>
      <c r="BA277" s="438">
        <f t="shared" si="148"/>
        <v>0.92</v>
      </c>
      <c r="BB277" s="442">
        <f t="shared" si="149"/>
        <v>1.71</v>
      </c>
      <c r="BC277" s="563">
        <v>0</v>
      </c>
      <c r="BD277" s="563">
        <v>0</v>
      </c>
      <c r="BE277" s="570">
        <v>0</v>
      </c>
      <c r="BF277" s="571">
        <v>0</v>
      </c>
      <c r="BG277" s="572">
        <v>0</v>
      </c>
      <c r="BH277" s="573">
        <v>0</v>
      </c>
      <c r="BI277" s="571">
        <v>24.36</v>
      </c>
      <c r="BJ277" s="572">
        <v>630376.04077957501</v>
      </c>
      <c r="BK277" s="574">
        <v>1.881801751580967E-3</v>
      </c>
      <c r="BL277" s="571">
        <v>67269.87</v>
      </c>
      <c r="BM277" s="594">
        <v>2.6</v>
      </c>
      <c r="BN277" s="441">
        <f t="shared" si="172"/>
        <v>13.84</v>
      </c>
      <c r="BO277" s="70">
        <v>4</v>
      </c>
      <c r="BP277" s="438">
        <f t="shared" si="153"/>
        <v>0.92</v>
      </c>
      <c r="BQ277" s="442">
        <f t="shared" si="154"/>
        <v>1.71</v>
      </c>
      <c r="BR277" s="438">
        <f>+INDEX('For AA'!AE:AE,MATCH(A277,'For AA'!A:A,0))</f>
        <v>13.91</v>
      </c>
      <c r="BS277" s="70">
        <v>4</v>
      </c>
      <c r="BT277" s="438">
        <f>+ROUND(INDEX('For AA'!AF:AF,MATCH(A277,'For AA'!A:A,0))/BS277,$BP$2)</f>
        <v>0.93</v>
      </c>
      <c r="BU277" s="442">
        <f>+ROUND(INDEX('For AA'!AG:AG,MATCH(A277,'For AA'!A:A,0))/BS277,$BP$2)</f>
        <v>1.72</v>
      </c>
      <c r="BV277" s="438">
        <f>++INDEX('For AA'!AE:AE,MATCH(A277,'For AA'!A:A,0))</f>
        <v>13.91</v>
      </c>
      <c r="BW277" s="70">
        <v>4</v>
      </c>
      <c r="BX277" s="438">
        <f>++ROUND(INDEX('For AA'!AF:AF,MATCH(A277,'For AA'!A:A,0))/BS277,$BP$2)</f>
        <v>0.93</v>
      </c>
      <c r="BY277" s="442">
        <f>++ROUND(INDEX('For AA'!AG:AG,MATCH(A277,'For AA'!A:A,0))/BS277,$BP$2)</f>
        <v>1.72</v>
      </c>
      <c r="BZ277" s="93">
        <f>++INDEX(FY2018_ALL_Targets!DY:DY,MATCH('Final Comp Values'!C277,FY2018_ALL_Targets!B:B,0))</f>
        <v>0</v>
      </c>
      <c r="CA277" s="93">
        <f>+INDEX(FY2018_ALL_Targets!DV:DV,MATCH('Final Comp Values'!C277,FY2018_ALL_Targets!B:B,0))</f>
        <v>0</v>
      </c>
      <c r="CB277" s="93">
        <f>++INDEX(FY2018_ALL_Targets!DW:DW,MATCH('Final Comp Values'!C277,FY2018_ALL_Targets!B:B,0))</f>
        <v>0</v>
      </c>
      <c r="CC277" s="533">
        <f>++INDEX(FY2018_ALL_Targets!DX:DX,MATCH('Final Comp Values'!$C277,FY2018_ALL_Targets!$B:$B,0))</f>
        <v>0</v>
      </c>
      <c r="CD277" s="437">
        <f t="shared" si="173"/>
        <v>0</v>
      </c>
      <c r="CE277" s="437">
        <f t="shared" si="174"/>
        <v>0</v>
      </c>
      <c r="CF277" s="438">
        <f t="shared" si="175"/>
        <v>0</v>
      </c>
      <c r="CG277" s="537">
        <f t="shared" si="176"/>
        <v>0</v>
      </c>
      <c r="CH277" s="437">
        <f t="shared" si="177"/>
        <v>24.35</v>
      </c>
      <c r="CI277" s="438">
        <f t="shared" si="155"/>
        <v>630117.26572178374</v>
      </c>
      <c r="CJ277" s="540">
        <f t="shared" si="178"/>
        <v>1.8823207588551541E-3</v>
      </c>
      <c r="CK277" s="437">
        <f t="shared" si="156"/>
        <v>68936.98</v>
      </c>
      <c r="CL277" s="543">
        <f t="shared" si="157"/>
        <v>2.66</v>
      </c>
      <c r="CM277" s="466">
        <f t="shared" si="147"/>
        <v>-9.9999999999980105E-3</v>
      </c>
      <c r="CN277" s="465">
        <f t="shared" si="158"/>
        <v>630165.21</v>
      </c>
      <c r="CO277" s="466">
        <f t="shared" si="179"/>
        <v>699054.24572178372</v>
      </c>
      <c r="CP277" s="466">
        <f t="shared" si="159"/>
        <v>2.66</v>
      </c>
      <c r="CQ277" s="469">
        <f t="shared" si="160"/>
        <v>68839.402817248454</v>
      </c>
      <c r="CR277" s="469">
        <f t="shared" si="180"/>
        <v>68889.035721783759</v>
      </c>
      <c r="CS277" s="467">
        <f t="shared" si="181"/>
        <v>-49.632904535304988</v>
      </c>
      <c r="CT277" s="468">
        <f t="shared" si="161"/>
        <v>0</v>
      </c>
    </row>
    <row r="278" spans="1:98"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+INDEX('For AA'!AD:AD,MATCH(A278,'For AA'!A:A,0))</f>
        <v>38894.179775798271</v>
      </c>
      <c r="AN278" s="434">
        <f t="shared" si="162"/>
        <v>983621.5053763442</v>
      </c>
      <c r="AO278" s="435">
        <f t="shared" si="163"/>
        <v>261268.33333333334</v>
      </c>
      <c r="AP278" s="436">
        <f t="shared" si="164"/>
        <v>485212.61290322582</v>
      </c>
      <c r="AQ278" s="437">
        <f t="shared" si="150"/>
        <v>12.55</v>
      </c>
      <c r="AR278" s="438">
        <f t="shared" si="151"/>
        <v>3.33</v>
      </c>
      <c r="AS278" s="438">
        <f t="shared" si="152"/>
        <v>6.19</v>
      </c>
      <c r="AT278" s="443">
        <f t="shared" si="165"/>
        <v>22.07</v>
      </c>
      <c r="AU278" s="437">
        <f t="shared" si="166"/>
        <v>11.68</v>
      </c>
      <c r="AV278" s="438">
        <f t="shared" si="167"/>
        <v>3.1</v>
      </c>
      <c r="AW278" s="438">
        <f t="shared" si="168"/>
        <v>5.76</v>
      </c>
      <c r="AX278" s="444">
        <f t="shared" si="169"/>
        <v>20.54</v>
      </c>
      <c r="AY278" s="441">
        <f t="shared" si="170"/>
        <v>11.68</v>
      </c>
      <c r="AZ278" s="70">
        <f t="shared" si="171"/>
        <v>4</v>
      </c>
      <c r="BA278" s="438">
        <f t="shared" si="148"/>
        <v>0.78</v>
      </c>
      <c r="BB278" s="442">
        <f t="shared" si="149"/>
        <v>1.44</v>
      </c>
      <c r="BC278" s="563">
        <v>2</v>
      </c>
      <c r="BD278" s="563">
        <v>2</v>
      </c>
      <c r="BE278" s="570">
        <v>0</v>
      </c>
      <c r="BF278" s="571">
        <v>1.56</v>
      </c>
      <c r="BG278" s="572">
        <v>2.88</v>
      </c>
      <c r="BH278" s="573">
        <v>347874.9483719042</v>
      </c>
      <c r="BI278" s="571">
        <v>16.119999999999997</v>
      </c>
      <c r="BJ278" s="572">
        <v>1263005.4431880845</v>
      </c>
      <c r="BK278" s="574">
        <v>3.7703302497163085E-3</v>
      </c>
      <c r="BL278" s="571">
        <v>134780.21</v>
      </c>
      <c r="BM278" s="594">
        <v>1.72</v>
      </c>
      <c r="BN278" s="441">
        <f t="shared" si="172"/>
        <v>11.68</v>
      </c>
      <c r="BO278" s="70">
        <v>4</v>
      </c>
      <c r="BP278" s="438">
        <f t="shared" si="153"/>
        <v>0.78</v>
      </c>
      <c r="BQ278" s="442">
        <f t="shared" si="154"/>
        <v>1.44</v>
      </c>
      <c r="BR278" s="438">
        <f>+INDEX('For AA'!AE:AE,MATCH(A278,'For AA'!A:A,0))</f>
        <v>11.73</v>
      </c>
      <c r="BS278" s="70">
        <v>4</v>
      </c>
      <c r="BT278" s="438">
        <f>+ROUND(INDEX('For AA'!AF:AF,MATCH(A278,'For AA'!A:A,0))/BS278,$BP$2)</f>
        <v>0.78</v>
      </c>
      <c r="BU278" s="442">
        <f>+ROUND(INDEX('For AA'!AG:AG,MATCH(A278,'For AA'!A:A,0))/BS278,$BP$2)</f>
        <v>1.45</v>
      </c>
      <c r="BV278" s="438">
        <f>++INDEX('For AA'!AE:AE,MATCH(A278,'For AA'!A:A,0))</f>
        <v>11.73</v>
      </c>
      <c r="BW278" s="70">
        <v>4</v>
      </c>
      <c r="BX278" s="438">
        <f>++ROUND(INDEX('For AA'!AF:AF,MATCH(A278,'For AA'!A:A,0))/BS278,$BP$2)</f>
        <v>0.78</v>
      </c>
      <c r="BY278" s="442">
        <f>++ROUND(INDEX('For AA'!AG:AG,MATCH(A278,'For AA'!A:A,0))/BS278,$BP$2)</f>
        <v>1.45</v>
      </c>
      <c r="BZ278" s="93">
        <f>++INDEX(FY2018_ALL_Targets!DY:DY,MATCH('Final Comp Values'!C278,FY2018_ALL_Targets!B:B,0))</f>
        <v>0</v>
      </c>
      <c r="CA278" s="93">
        <f>+INDEX(FY2018_ALL_Targets!DV:DV,MATCH('Final Comp Values'!C278,FY2018_ALL_Targets!B:B,0))</f>
        <v>3</v>
      </c>
      <c r="CB278" s="93">
        <f>++INDEX(FY2018_ALL_Targets!DW:DW,MATCH('Final Comp Values'!C278,FY2018_ALL_Targets!B:B,0))</f>
        <v>3</v>
      </c>
      <c r="CC278" s="533">
        <f>++INDEX(FY2018_ALL_Targets!DX:DX,MATCH('Final Comp Values'!$C278,FY2018_ALL_Targets!$B:$B,0))</f>
        <v>0</v>
      </c>
      <c r="CD278" s="437">
        <f t="shared" si="173"/>
        <v>0</v>
      </c>
      <c r="CE278" s="437">
        <f t="shared" si="174"/>
        <v>2.34</v>
      </c>
      <c r="CF278" s="438">
        <f t="shared" si="175"/>
        <v>4.32</v>
      </c>
      <c r="CG278" s="537">
        <f t="shared" si="176"/>
        <v>521812.42255785631</v>
      </c>
      <c r="CH278" s="437">
        <f t="shared" si="177"/>
        <v>13.879999999999999</v>
      </c>
      <c r="CI278" s="438">
        <f t="shared" si="155"/>
        <v>1087500.9647301871</v>
      </c>
      <c r="CJ278" s="540">
        <f t="shared" si="178"/>
        <v>3.2486423599928193E-3</v>
      </c>
      <c r="CK278" s="437">
        <f t="shared" si="156"/>
        <v>118976.32000000001</v>
      </c>
      <c r="CL278" s="543">
        <f t="shared" si="157"/>
        <v>1.52</v>
      </c>
      <c r="CM278" s="466">
        <f t="shared" si="147"/>
        <v>-2.000000000000024E-2</v>
      </c>
      <c r="CN278" s="465">
        <f t="shared" si="158"/>
        <v>1608995.28</v>
      </c>
      <c r="CO278" s="466">
        <f t="shared" si="179"/>
        <v>1206477.2847301872</v>
      </c>
      <c r="CP278" s="466">
        <f t="shared" si="159"/>
        <v>-5.1400000000000006</v>
      </c>
      <c r="CQ278" s="469">
        <f t="shared" si="160"/>
        <v>-402640.49363193777</v>
      </c>
      <c r="CR278" s="469">
        <f t="shared" si="180"/>
        <v>-402517.99526981288</v>
      </c>
      <c r="CS278" s="467">
        <f t="shared" si="181"/>
        <v>-122.49836212489754</v>
      </c>
      <c r="CT278" s="468">
        <f t="shared" si="161"/>
        <v>0.32430947998670095</v>
      </c>
    </row>
    <row r="279" spans="1:98"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+INDEX('For AA'!AD:AD,MATCH(A279,'For AA'!A:A,0))</f>
        <v>37985.388832274351</v>
      </c>
      <c r="AN279" s="434">
        <f t="shared" si="162"/>
        <v>356774.19354838715</v>
      </c>
      <c r="AO279" s="435">
        <f t="shared" si="163"/>
        <v>94765.763440860232</v>
      </c>
      <c r="AP279" s="436">
        <f t="shared" si="164"/>
        <v>175993.55913978498</v>
      </c>
      <c r="AQ279" s="437">
        <f t="shared" si="150"/>
        <v>4.67</v>
      </c>
      <c r="AR279" s="438">
        <f t="shared" si="151"/>
        <v>1.24</v>
      </c>
      <c r="AS279" s="438">
        <f t="shared" si="152"/>
        <v>2.2999999999999998</v>
      </c>
      <c r="AT279" s="443">
        <f t="shared" si="165"/>
        <v>8.2100000000000009</v>
      </c>
      <c r="AU279" s="437">
        <f t="shared" si="166"/>
        <v>4.34</v>
      </c>
      <c r="AV279" s="438">
        <f t="shared" si="167"/>
        <v>1.1499999999999999</v>
      </c>
      <c r="AW279" s="438">
        <f t="shared" si="168"/>
        <v>2.14</v>
      </c>
      <c r="AX279" s="444">
        <f t="shared" si="169"/>
        <v>7.6300000000000008</v>
      </c>
      <c r="AY279" s="441">
        <f t="shared" si="170"/>
        <v>4.34</v>
      </c>
      <c r="AZ279" s="70">
        <f t="shared" si="171"/>
        <v>4</v>
      </c>
      <c r="BA279" s="438">
        <f t="shared" si="148"/>
        <v>0.28999999999999998</v>
      </c>
      <c r="BB279" s="442">
        <f t="shared" si="149"/>
        <v>0.54</v>
      </c>
      <c r="BC279" s="563">
        <v>2</v>
      </c>
      <c r="BD279" s="563">
        <v>2</v>
      </c>
      <c r="BE279" s="570">
        <v>0</v>
      </c>
      <c r="BF279" s="571">
        <v>0.57999999999999996</v>
      </c>
      <c r="BG279" s="572">
        <v>1.08</v>
      </c>
      <c r="BH279" s="573">
        <v>126908.23748986796</v>
      </c>
      <c r="BI279" s="571">
        <v>6</v>
      </c>
      <c r="BJ279" s="572">
        <v>458704.47285494441</v>
      </c>
      <c r="BK279" s="574">
        <v>1.3693269170080853E-3</v>
      </c>
      <c r="BL279" s="571">
        <v>48950.13</v>
      </c>
      <c r="BM279" s="594">
        <v>0.64</v>
      </c>
      <c r="BN279" s="441">
        <f t="shared" si="172"/>
        <v>4.34</v>
      </c>
      <c r="BO279" s="70">
        <v>4</v>
      </c>
      <c r="BP279" s="438">
        <f t="shared" si="153"/>
        <v>0.28999999999999998</v>
      </c>
      <c r="BQ279" s="442">
        <f t="shared" si="154"/>
        <v>0.54</v>
      </c>
      <c r="BR279" s="438">
        <f>+INDEX('For AA'!AE:AE,MATCH(A279,'For AA'!A:A,0))</f>
        <v>4.3600000000000003</v>
      </c>
      <c r="BS279" s="70">
        <v>4</v>
      </c>
      <c r="BT279" s="438">
        <f>+ROUND(INDEX('For AA'!AF:AF,MATCH(A279,'For AA'!A:A,0))/BS279,$BP$2)</f>
        <v>0.28999999999999998</v>
      </c>
      <c r="BU279" s="442">
        <f>+ROUND(INDEX('For AA'!AG:AG,MATCH(A279,'For AA'!A:A,0))/BS279,$BP$2)</f>
        <v>0.54</v>
      </c>
      <c r="BV279" s="438">
        <f>++INDEX('For AA'!AE:AE,MATCH(A279,'For AA'!A:A,0))</f>
        <v>4.3600000000000003</v>
      </c>
      <c r="BW279" s="70">
        <v>4</v>
      </c>
      <c r="BX279" s="438">
        <f>++ROUND(INDEX('For AA'!AF:AF,MATCH(A279,'For AA'!A:A,0))/BS279,$BP$2)</f>
        <v>0.28999999999999998</v>
      </c>
      <c r="BY279" s="442">
        <f>++ROUND(INDEX('For AA'!AG:AG,MATCH(A279,'For AA'!A:A,0))/BS279,$BP$2)</f>
        <v>0.54</v>
      </c>
      <c r="BZ279" s="93">
        <f>++INDEX(FY2018_ALL_Targets!DY:DY,MATCH('Final Comp Values'!C279,FY2018_ALL_Targets!B:B,0))</f>
        <v>0</v>
      </c>
      <c r="CA279" s="93">
        <f>+INDEX(FY2018_ALL_Targets!DV:DV,MATCH('Final Comp Values'!C279,FY2018_ALL_Targets!B:B,0))</f>
        <v>2</v>
      </c>
      <c r="CB279" s="93">
        <f>++INDEX(FY2018_ALL_Targets!DW:DW,MATCH('Final Comp Values'!C279,FY2018_ALL_Targets!B:B,0))</f>
        <v>3</v>
      </c>
      <c r="CC279" s="533">
        <f>++INDEX(FY2018_ALL_Targets!DX:DX,MATCH('Final Comp Values'!$C279,FY2018_ALL_Targets!$B:$B,0))</f>
        <v>0</v>
      </c>
      <c r="CD279" s="437">
        <f t="shared" si="173"/>
        <v>0</v>
      </c>
      <c r="CE279" s="437">
        <f t="shared" si="174"/>
        <v>0.57999999999999996</v>
      </c>
      <c r="CF279" s="438">
        <f t="shared" si="175"/>
        <v>1.62</v>
      </c>
      <c r="CG279" s="537">
        <f t="shared" si="176"/>
        <v>168191.64004681294</v>
      </c>
      <c r="CH279" s="437">
        <f t="shared" si="177"/>
        <v>5.43</v>
      </c>
      <c r="CI279" s="438">
        <f t="shared" si="155"/>
        <v>415127.54793372465</v>
      </c>
      <c r="CJ279" s="540">
        <f t="shared" si="178"/>
        <v>1.2400917155526755E-3</v>
      </c>
      <c r="CK279" s="437">
        <f t="shared" si="156"/>
        <v>45416.37</v>
      </c>
      <c r="CL279" s="543">
        <f t="shared" si="157"/>
        <v>0.59</v>
      </c>
      <c r="CM279" s="466">
        <f t="shared" si="147"/>
        <v>-3.0000000000000249E-2</v>
      </c>
      <c r="CN279" s="465">
        <f t="shared" si="158"/>
        <v>583606.17000000004</v>
      </c>
      <c r="CO279" s="466">
        <f t="shared" si="179"/>
        <v>460543.91793372465</v>
      </c>
      <c r="CP279" s="466">
        <f t="shared" si="159"/>
        <v>-1.6100000000000012</v>
      </c>
      <c r="CQ279" s="469">
        <f t="shared" si="160"/>
        <v>-123146.25605504597</v>
      </c>
      <c r="CR279" s="469">
        <f t="shared" si="180"/>
        <v>-123062.2520662754</v>
      </c>
      <c r="CS279" s="467">
        <f t="shared" si="181"/>
        <v>-84.003988770578871</v>
      </c>
      <c r="CT279" s="468">
        <f t="shared" si="161"/>
        <v>0.28819373182228852</v>
      </c>
    </row>
    <row r="280" spans="1:98"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+INDEX('For AA'!AD:AD,MATCH(A280,'For AA'!A:A,0))</f>
        <v>38894.179775798271</v>
      </c>
      <c r="AN280" s="434">
        <f t="shared" si="162"/>
        <v>339230.10752688174</v>
      </c>
      <c r="AO280" s="435">
        <f t="shared" si="163"/>
        <v>90105.72043010754</v>
      </c>
      <c r="AP280" s="436">
        <f t="shared" si="164"/>
        <v>167339.19354838712</v>
      </c>
      <c r="AQ280" s="437">
        <f t="shared" si="150"/>
        <v>4.33</v>
      </c>
      <c r="AR280" s="438">
        <f t="shared" si="151"/>
        <v>1.1499999999999999</v>
      </c>
      <c r="AS280" s="438">
        <f t="shared" si="152"/>
        <v>2.14</v>
      </c>
      <c r="AT280" s="443">
        <f t="shared" si="165"/>
        <v>7.620000000000001</v>
      </c>
      <c r="AU280" s="437">
        <f t="shared" si="166"/>
        <v>4.03</v>
      </c>
      <c r="AV280" s="438">
        <f t="shared" si="167"/>
        <v>1.07</v>
      </c>
      <c r="AW280" s="438">
        <f t="shared" si="168"/>
        <v>1.99</v>
      </c>
      <c r="AX280" s="444">
        <f t="shared" si="169"/>
        <v>7.0900000000000007</v>
      </c>
      <c r="AY280" s="441">
        <f t="shared" si="170"/>
        <v>4.03</v>
      </c>
      <c r="AZ280" s="70">
        <f t="shared" si="171"/>
        <v>4</v>
      </c>
      <c r="BA280" s="438">
        <f t="shared" si="148"/>
        <v>0.27</v>
      </c>
      <c r="BB280" s="442">
        <f t="shared" si="149"/>
        <v>0.5</v>
      </c>
      <c r="BC280" s="563">
        <v>0</v>
      </c>
      <c r="BD280" s="563">
        <v>0</v>
      </c>
      <c r="BE280" s="570">
        <v>0</v>
      </c>
      <c r="BF280" s="571">
        <v>0</v>
      </c>
      <c r="BG280" s="572">
        <v>0</v>
      </c>
      <c r="BH280" s="573">
        <v>0</v>
      </c>
      <c r="BI280" s="571">
        <v>7.11</v>
      </c>
      <c r="BJ280" s="572">
        <v>557070.01867663045</v>
      </c>
      <c r="BK280" s="574">
        <v>1.6629682428959652E-3</v>
      </c>
      <c r="BL280" s="571">
        <v>59447.1</v>
      </c>
      <c r="BM280" s="594">
        <v>0.76</v>
      </c>
      <c r="BN280" s="441">
        <f t="shared" si="172"/>
        <v>4.03</v>
      </c>
      <c r="BO280" s="70">
        <v>4</v>
      </c>
      <c r="BP280" s="438">
        <f t="shared" si="153"/>
        <v>0.27</v>
      </c>
      <c r="BQ280" s="442">
        <f t="shared" si="154"/>
        <v>0.5</v>
      </c>
      <c r="BR280" s="438">
        <f>+INDEX('For AA'!AE:AE,MATCH(A280,'For AA'!A:A,0))</f>
        <v>4.05</v>
      </c>
      <c r="BS280" s="70">
        <v>4</v>
      </c>
      <c r="BT280" s="438">
        <f>+ROUND(INDEX('For AA'!AF:AF,MATCH(A280,'For AA'!A:A,0))/BS280,$BP$2)</f>
        <v>0.27</v>
      </c>
      <c r="BU280" s="442">
        <f>+ROUND(INDEX('For AA'!AG:AG,MATCH(A280,'For AA'!A:A,0))/BS280,$BP$2)</f>
        <v>0.5</v>
      </c>
      <c r="BV280" s="438">
        <f>++INDEX('For AA'!AE:AE,MATCH(A280,'For AA'!A:A,0))</f>
        <v>4.05</v>
      </c>
      <c r="BW280" s="70">
        <v>4</v>
      </c>
      <c r="BX280" s="438">
        <f>++ROUND(INDEX('For AA'!AF:AF,MATCH(A280,'For AA'!A:A,0))/BS280,$BP$2)</f>
        <v>0.27</v>
      </c>
      <c r="BY280" s="442">
        <f>++ROUND(INDEX('For AA'!AG:AG,MATCH(A280,'For AA'!A:A,0))/BS280,$BP$2)</f>
        <v>0.5</v>
      </c>
      <c r="BZ280" s="93">
        <f>++INDEX(FY2018_ALL_Targets!DY:DY,MATCH('Final Comp Values'!C280,FY2018_ALL_Targets!B:B,0))</f>
        <v>0</v>
      </c>
      <c r="CA280" s="93">
        <f>+INDEX(FY2018_ALL_Targets!DV:DV,MATCH('Final Comp Values'!C280,FY2018_ALL_Targets!B:B,0))</f>
        <v>1</v>
      </c>
      <c r="CB280" s="93">
        <f>++INDEX(FY2018_ALL_Targets!DW:DW,MATCH('Final Comp Values'!C280,FY2018_ALL_Targets!B:B,0))</f>
        <v>1</v>
      </c>
      <c r="CC280" s="533">
        <f>++INDEX(FY2018_ALL_Targets!DX:DX,MATCH('Final Comp Values'!$C280,FY2018_ALL_Targets!$B:$B,0))</f>
        <v>0</v>
      </c>
      <c r="CD280" s="437">
        <f t="shared" si="173"/>
        <v>0</v>
      </c>
      <c r="CE280" s="437">
        <f t="shared" si="174"/>
        <v>0.27</v>
      </c>
      <c r="CF280" s="438">
        <f t="shared" si="175"/>
        <v>0.5</v>
      </c>
      <c r="CG280" s="537">
        <f t="shared" si="176"/>
        <v>60329.664469902309</v>
      </c>
      <c r="CH280" s="437">
        <f t="shared" si="177"/>
        <v>6.32</v>
      </c>
      <c r="CI280" s="438">
        <f t="shared" si="155"/>
        <v>495173.3499347826</v>
      </c>
      <c r="CJ280" s="540">
        <f t="shared" si="178"/>
        <v>1.4792089131955776E-3</v>
      </c>
      <c r="CK280" s="437">
        <f t="shared" si="156"/>
        <v>54173.66</v>
      </c>
      <c r="CL280" s="543">
        <f t="shared" si="157"/>
        <v>0.69</v>
      </c>
      <c r="CM280" s="466">
        <f t="shared" si="147"/>
        <v>-2.0000000000000462E-2</v>
      </c>
      <c r="CN280" s="465">
        <f t="shared" si="158"/>
        <v>554907.77</v>
      </c>
      <c r="CO280" s="466">
        <f t="shared" si="179"/>
        <v>549347.00993478263</v>
      </c>
      <c r="CP280" s="466">
        <f t="shared" si="159"/>
        <v>-8.0000000000000959E-2</v>
      </c>
      <c r="CQ280" s="469">
        <f t="shared" si="160"/>
        <v>-6261.3006488012024</v>
      </c>
      <c r="CR280" s="469">
        <f t="shared" si="180"/>
        <v>-5560.760065217386</v>
      </c>
      <c r="CS280" s="467">
        <f t="shared" si="181"/>
        <v>-700.54058358381644</v>
      </c>
      <c r="CT280" s="468">
        <f t="shared" si="161"/>
        <v>0.10872016528062367</v>
      </c>
    </row>
    <row r="281" spans="1:98"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+INDEX('For AA'!AD:AD,MATCH(A281,'For AA'!A:A,0))</f>
        <v>30335.791973545318</v>
      </c>
      <c r="AN281" s="434">
        <f t="shared" si="162"/>
        <v>296600</v>
      </c>
      <c r="AO281" s="435">
        <f t="shared" si="163"/>
        <v>78782.516129032272</v>
      </c>
      <c r="AP281" s="436">
        <f t="shared" si="164"/>
        <v>146310.38709677421</v>
      </c>
      <c r="AQ281" s="437">
        <f t="shared" si="150"/>
        <v>4.8499999999999996</v>
      </c>
      <c r="AR281" s="438">
        <f t="shared" si="151"/>
        <v>1.29</v>
      </c>
      <c r="AS281" s="438">
        <f t="shared" si="152"/>
        <v>2.39</v>
      </c>
      <c r="AT281" s="443">
        <f t="shared" si="165"/>
        <v>8.5299999999999994</v>
      </c>
      <c r="AU281" s="437">
        <f t="shared" si="166"/>
        <v>4.51</v>
      </c>
      <c r="AV281" s="438">
        <f t="shared" si="167"/>
        <v>1.2</v>
      </c>
      <c r="AW281" s="438">
        <f t="shared" si="168"/>
        <v>2.23</v>
      </c>
      <c r="AX281" s="444">
        <f t="shared" si="169"/>
        <v>7.9399999999999995</v>
      </c>
      <c r="AY281" s="441">
        <f t="shared" si="170"/>
        <v>4.51</v>
      </c>
      <c r="AZ281" s="70">
        <f t="shared" si="171"/>
        <v>4</v>
      </c>
      <c r="BA281" s="438">
        <f t="shared" si="148"/>
        <v>0.3</v>
      </c>
      <c r="BB281" s="442">
        <f t="shared" si="149"/>
        <v>0.56000000000000005</v>
      </c>
      <c r="BC281" s="563">
        <v>1</v>
      </c>
      <c r="BD281" s="563">
        <v>1</v>
      </c>
      <c r="BE281" s="570">
        <v>0</v>
      </c>
      <c r="BF281" s="571">
        <v>0.3</v>
      </c>
      <c r="BG281" s="572">
        <v>0.56000000000000005</v>
      </c>
      <c r="BH281" s="573">
        <v>52568.407290290525</v>
      </c>
      <c r="BI281" s="571">
        <v>7.09</v>
      </c>
      <c r="BJ281" s="572">
        <v>433383.72986995324</v>
      </c>
      <c r="BK281" s="574">
        <v>1.2937393067277809E-3</v>
      </c>
      <c r="BL281" s="571">
        <v>46248.06</v>
      </c>
      <c r="BM281" s="594">
        <v>0.76</v>
      </c>
      <c r="BN281" s="441">
        <f t="shared" si="172"/>
        <v>4.51</v>
      </c>
      <c r="BO281" s="70">
        <v>4</v>
      </c>
      <c r="BP281" s="438">
        <f t="shared" si="153"/>
        <v>0.3</v>
      </c>
      <c r="BQ281" s="442">
        <f t="shared" si="154"/>
        <v>0.56000000000000005</v>
      </c>
      <c r="BR281" s="438">
        <f>+INDEX('For AA'!AE:AE,MATCH(A281,'For AA'!A:A,0))</f>
        <v>4.54</v>
      </c>
      <c r="BS281" s="70">
        <v>4</v>
      </c>
      <c r="BT281" s="438">
        <f>+ROUND(INDEX('For AA'!AF:AF,MATCH(A281,'For AA'!A:A,0))/BS281,$BP$2)</f>
        <v>0.3</v>
      </c>
      <c r="BU281" s="442">
        <f>+ROUND(INDEX('For AA'!AG:AG,MATCH(A281,'For AA'!A:A,0))/BS281,$BP$2)</f>
        <v>0.56000000000000005</v>
      </c>
      <c r="BV281" s="438">
        <f>++INDEX('For AA'!AE:AE,MATCH(A281,'For AA'!A:A,0))</f>
        <v>4.54</v>
      </c>
      <c r="BW281" s="70">
        <v>4</v>
      </c>
      <c r="BX281" s="438">
        <f>++ROUND(INDEX('For AA'!AF:AF,MATCH(A281,'For AA'!A:A,0))/BS281,$BP$2)</f>
        <v>0.3</v>
      </c>
      <c r="BY281" s="442">
        <f>++ROUND(INDEX('For AA'!AG:AG,MATCH(A281,'For AA'!A:A,0))/BS281,$BP$2)</f>
        <v>0.56000000000000005</v>
      </c>
      <c r="BZ281" s="93">
        <f>++INDEX(FY2018_ALL_Targets!DY:DY,MATCH('Final Comp Values'!C281,FY2018_ALL_Targets!B:B,0))</f>
        <v>0</v>
      </c>
      <c r="CA281" s="93">
        <f>+INDEX(FY2018_ALL_Targets!DV:DV,MATCH('Final Comp Values'!C281,FY2018_ALL_Targets!B:B,0))</f>
        <v>1</v>
      </c>
      <c r="CB281" s="93">
        <f>++INDEX(FY2018_ALL_Targets!DW:DW,MATCH('Final Comp Values'!C281,FY2018_ALL_Targets!B:B,0))</f>
        <v>1</v>
      </c>
      <c r="CC281" s="533">
        <f>++INDEX(FY2018_ALL_Targets!DX:DX,MATCH('Final Comp Values'!$C281,FY2018_ALL_Targets!$B:$B,0))</f>
        <v>0</v>
      </c>
      <c r="CD281" s="437">
        <f t="shared" si="173"/>
        <v>0</v>
      </c>
      <c r="CE281" s="437">
        <f t="shared" si="174"/>
        <v>0.3</v>
      </c>
      <c r="CF281" s="438">
        <f t="shared" si="175"/>
        <v>0.56000000000000005</v>
      </c>
      <c r="CG281" s="537">
        <f t="shared" si="176"/>
        <v>52568.407290290525</v>
      </c>
      <c r="CH281" s="437">
        <f t="shared" si="177"/>
        <v>7.08</v>
      </c>
      <c r="CI281" s="438">
        <f t="shared" si="155"/>
        <v>432772.4693200661</v>
      </c>
      <c r="CJ281" s="540">
        <f t="shared" si="178"/>
        <v>1.2928015897628873E-3</v>
      </c>
      <c r="CK281" s="437">
        <f t="shared" si="156"/>
        <v>47346.79</v>
      </c>
      <c r="CL281" s="543">
        <f t="shared" si="157"/>
        <v>0.77</v>
      </c>
      <c r="CM281" s="466">
        <f t="shared" si="147"/>
        <v>-9.9999999999993427E-3</v>
      </c>
      <c r="CN281" s="465">
        <f t="shared" si="158"/>
        <v>485174.4</v>
      </c>
      <c r="CO281" s="466">
        <f t="shared" si="179"/>
        <v>480119.25932006608</v>
      </c>
      <c r="CP281" s="466">
        <f t="shared" si="159"/>
        <v>-8.9999999999999858E-2</v>
      </c>
      <c r="CQ281" s="469">
        <f t="shared" si="160"/>
        <v>-5499.4579345088086</v>
      </c>
      <c r="CR281" s="469">
        <f t="shared" si="180"/>
        <v>-5055.1406799339456</v>
      </c>
      <c r="CS281" s="467">
        <f t="shared" si="181"/>
        <v>-444.317254574863</v>
      </c>
      <c r="CT281" s="468">
        <f t="shared" si="161"/>
        <v>0.10834950749728453</v>
      </c>
    </row>
    <row r="282" spans="1:98"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+INDEX('For AA'!AD:AD,MATCH(A282,'For AA'!A:A,0))</f>
        <v>38894.179775798271</v>
      </c>
      <c r="AN282" s="434">
        <f t="shared" si="162"/>
        <v>240746.2365591398</v>
      </c>
      <c r="AO282" s="435">
        <f t="shared" si="163"/>
        <v>63946.892473118285</v>
      </c>
      <c r="AP282" s="436">
        <f t="shared" si="164"/>
        <v>118758.51612903226</v>
      </c>
      <c r="AQ282" s="437">
        <f t="shared" si="150"/>
        <v>3.07</v>
      </c>
      <c r="AR282" s="438">
        <f t="shared" si="151"/>
        <v>0.82</v>
      </c>
      <c r="AS282" s="438">
        <f t="shared" si="152"/>
        <v>1.52</v>
      </c>
      <c r="AT282" s="443">
        <f t="shared" si="165"/>
        <v>5.41</v>
      </c>
      <c r="AU282" s="437">
        <f t="shared" si="166"/>
        <v>2.86</v>
      </c>
      <c r="AV282" s="438">
        <f t="shared" si="167"/>
        <v>0.76</v>
      </c>
      <c r="AW282" s="438">
        <f t="shared" si="168"/>
        <v>1.41</v>
      </c>
      <c r="AX282" s="444">
        <f t="shared" si="169"/>
        <v>5.03</v>
      </c>
      <c r="AY282" s="441">
        <f t="shared" si="170"/>
        <v>2.86</v>
      </c>
      <c r="AZ282" s="70">
        <f t="shared" si="171"/>
        <v>4</v>
      </c>
      <c r="BA282" s="438">
        <f t="shared" si="148"/>
        <v>0.19</v>
      </c>
      <c r="BB282" s="442">
        <f t="shared" si="149"/>
        <v>0.35</v>
      </c>
      <c r="BC282" s="563">
        <v>0</v>
      </c>
      <c r="BD282" s="563">
        <v>0</v>
      </c>
      <c r="BE282" s="570">
        <v>0</v>
      </c>
      <c r="BF282" s="571">
        <v>0</v>
      </c>
      <c r="BG282" s="572">
        <v>0</v>
      </c>
      <c r="BH282" s="573">
        <v>0</v>
      </c>
      <c r="BI282" s="571">
        <v>5.0199999999999996</v>
      </c>
      <c r="BJ282" s="572">
        <v>393318.07225832413</v>
      </c>
      <c r="BK282" s="574">
        <v>1.1741351025791483E-3</v>
      </c>
      <c r="BL282" s="571">
        <v>41972.5</v>
      </c>
      <c r="BM282" s="594">
        <v>0.54</v>
      </c>
      <c r="BN282" s="441">
        <f t="shared" si="172"/>
        <v>2.86</v>
      </c>
      <c r="BO282" s="70">
        <v>4</v>
      </c>
      <c r="BP282" s="438">
        <f t="shared" si="153"/>
        <v>0.19</v>
      </c>
      <c r="BQ282" s="442">
        <f t="shared" si="154"/>
        <v>0.35</v>
      </c>
      <c r="BR282" s="438">
        <f>+INDEX('For AA'!AE:AE,MATCH(A282,'For AA'!A:A,0))</f>
        <v>2.87</v>
      </c>
      <c r="BS282" s="70">
        <v>4</v>
      </c>
      <c r="BT282" s="438">
        <f>+ROUND(INDEX('For AA'!AF:AF,MATCH(A282,'For AA'!A:A,0))/BS282,$BP$2)</f>
        <v>0.19</v>
      </c>
      <c r="BU282" s="442">
        <f>+ROUND(INDEX('For AA'!AG:AG,MATCH(A282,'For AA'!A:A,0))/BS282,$BP$2)</f>
        <v>0.36</v>
      </c>
      <c r="BV282" s="438">
        <f>++INDEX('For AA'!AE:AE,MATCH(A282,'For AA'!A:A,0))</f>
        <v>2.87</v>
      </c>
      <c r="BW282" s="70">
        <v>4</v>
      </c>
      <c r="BX282" s="438">
        <f>++ROUND(INDEX('For AA'!AF:AF,MATCH(A282,'For AA'!A:A,0))/BS282,$BP$2)</f>
        <v>0.19</v>
      </c>
      <c r="BY282" s="442">
        <f>++ROUND(INDEX('For AA'!AG:AG,MATCH(A282,'For AA'!A:A,0))/BS282,$BP$2)</f>
        <v>0.36</v>
      </c>
      <c r="BZ282" s="93">
        <f>++INDEX(FY2018_ALL_Targets!DY:DY,MATCH('Final Comp Values'!C282,FY2018_ALL_Targets!B:B,0))</f>
        <v>0</v>
      </c>
      <c r="CA282" s="93">
        <f>+INDEX(FY2018_ALL_Targets!DV:DV,MATCH('Final Comp Values'!C282,FY2018_ALL_Targets!B:B,0))</f>
        <v>2</v>
      </c>
      <c r="CB282" s="93">
        <f>++INDEX(FY2018_ALL_Targets!DW:DW,MATCH('Final Comp Values'!C282,FY2018_ALL_Targets!B:B,0))</f>
        <v>2</v>
      </c>
      <c r="CC282" s="533">
        <f>++INDEX(FY2018_ALL_Targets!DX:DX,MATCH('Final Comp Values'!$C282,FY2018_ALL_Targets!$B:$B,0))</f>
        <v>0</v>
      </c>
      <c r="CD282" s="437">
        <f t="shared" si="173"/>
        <v>0</v>
      </c>
      <c r="CE282" s="437">
        <f t="shared" si="174"/>
        <v>0.38</v>
      </c>
      <c r="CF282" s="438">
        <f t="shared" si="175"/>
        <v>0.7</v>
      </c>
      <c r="CG282" s="537">
        <f t="shared" si="176"/>
        <v>84618.230685057788</v>
      </c>
      <c r="CH282" s="437">
        <f t="shared" si="177"/>
        <v>3.9499999999999997</v>
      </c>
      <c r="CI282" s="438">
        <f t="shared" si="155"/>
        <v>309483.3437092391</v>
      </c>
      <c r="CJ282" s="540">
        <f t="shared" si="178"/>
        <v>9.2450557074723588E-4</v>
      </c>
      <c r="CK282" s="437">
        <f t="shared" si="156"/>
        <v>33858.53</v>
      </c>
      <c r="CL282" s="543">
        <f t="shared" si="157"/>
        <v>0.43</v>
      </c>
      <c r="CM282" s="466">
        <f t="shared" si="147"/>
        <v>9.9999999999995093E-3</v>
      </c>
      <c r="CN282" s="465">
        <f t="shared" si="158"/>
        <v>393810.02999999997</v>
      </c>
      <c r="CO282" s="466">
        <f t="shared" si="179"/>
        <v>343341.87370923907</v>
      </c>
      <c r="CP282" s="466">
        <f t="shared" si="159"/>
        <v>-0.65000000000000036</v>
      </c>
      <c r="CQ282" s="469">
        <f t="shared" si="160"/>
        <v>-50889.964115308176</v>
      </c>
      <c r="CR282" s="469">
        <f t="shared" si="180"/>
        <v>-50468.156290760904</v>
      </c>
      <c r="CS282" s="467">
        <f t="shared" si="181"/>
        <v>-421.80782454727159</v>
      </c>
      <c r="CT282" s="468">
        <f t="shared" si="161"/>
        <v>0.21487068443903726</v>
      </c>
    </row>
    <row r="283" spans="1:98"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+INDEX('For AA'!AD:AD,MATCH(A283,'For AA'!A:A,0))</f>
        <v>30335.791973545318</v>
      </c>
      <c r="AN283" s="434">
        <f t="shared" si="162"/>
        <v>132208.60215053766</v>
      </c>
      <c r="AO283" s="435">
        <f t="shared" si="163"/>
        <v>35117.236559139783</v>
      </c>
      <c r="AP283" s="436">
        <f t="shared" si="164"/>
        <v>65217.720430107533</v>
      </c>
      <c r="AQ283" s="437">
        <f t="shared" si="150"/>
        <v>2.16</v>
      </c>
      <c r="AR283" s="438">
        <f t="shared" si="151"/>
        <v>0.56999999999999995</v>
      </c>
      <c r="AS283" s="438">
        <f t="shared" si="152"/>
        <v>1.07</v>
      </c>
      <c r="AT283" s="443">
        <f t="shared" si="165"/>
        <v>3.8</v>
      </c>
      <c r="AU283" s="437">
        <f t="shared" si="166"/>
        <v>2.0099999999999998</v>
      </c>
      <c r="AV283" s="438">
        <f t="shared" si="167"/>
        <v>0.53</v>
      </c>
      <c r="AW283" s="438">
        <f t="shared" si="168"/>
        <v>0.99</v>
      </c>
      <c r="AX283" s="444">
        <f t="shared" si="169"/>
        <v>3.5300000000000002</v>
      </c>
      <c r="AY283" s="441">
        <f t="shared" si="170"/>
        <v>2.0099999999999998</v>
      </c>
      <c r="AZ283" s="70">
        <f t="shared" si="171"/>
        <v>4</v>
      </c>
      <c r="BA283" s="438">
        <f t="shared" si="148"/>
        <v>0.13</v>
      </c>
      <c r="BB283" s="442">
        <f t="shared" si="149"/>
        <v>0.25</v>
      </c>
      <c r="BC283" s="563">
        <v>0</v>
      </c>
      <c r="BD283" s="563">
        <v>0</v>
      </c>
      <c r="BE283" s="570">
        <v>0</v>
      </c>
      <c r="BF283" s="571">
        <v>0</v>
      </c>
      <c r="BG283" s="572">
        <v>0</v>
      </c>
      <c r="BH283" s="573">
        <v>0</v>
      </c>
      <c r="BI283" s="571">
        <v>3.53</v>
      </c>
      <c r="BJ283" s="572">
        <v>215774.97411014594</v>
      </c>
      <c r="BK283" s="574">
        <v>6.4413254622694861E-4</v>
      </c>
      <c r="BL283" s="571">
        <v>23026.18</v>
      </c>
      <c r="BM283" s="594">
        <v>0.38</v>
      </c>
      <c r="BN283" s="441">
        <f t="shared" si="172"/>
        <v>2.0099999999999998</v>
      </c>
      <c r="BO283" s="70">
        <v>4</v>
      </c>
      <c r="BP283" s="438">
        <f t="shared" si="153"/>
        <v>0.13</v>
      </c>
      <c r="BQ283" s="442">
        <f t="shared" si="154"/>
        <v>0.25</v>
      </c>
      <c r="BR283" s="438">
        <f>+INDEX('For AA'!AE:AE,MATCH(A283,'For AA'!A:A,0))</f>
        <v>2.02</v>
      </c>
      <c r="BS283" s="70">
        <v>4</v>
      </c>
      <c r="BT283" s="438">
        <f>+ROUND(INDEX('For AA'!AF:AF,MATCH(A283,'For AA'!A:A,0))/BS283,$BP$2)</f>
        <v>0.14000000000000001</v>
      </c>
      <c r="BU283" s="442">
        <f>+ROUND(INDEX('For AA'!AG:AG,MATCH(A283,'For AA'!A:A,0))/BS283,$BP$2)</f>
        <v>0.25</v>
      </c>
      <c r="BV283" s="438">
        <f>++INDEX('For AA'!AE:AE,MATCH(A283,'For AA'!A:A,0))</f>
        <v>2.02</v>
      </c>
      <c r="BW283" s="70">
        <v>4</v>
      </c>
      <c r="BX283" s="438">
        <f>++ROUND(INDEX('For AA'!AF:AF,MATCH(A283,'For AA'!A:A,0))/BS283,$BP$2)</f>
        <v>0.14000000000000001</v>
      </c>
      <c r="BY283" s="442">
        <f>++ROUND(INDEX('For AA'!AG:AG,MATCH(A283,'For AA'!A:A,0))/BS283,$BP$2)</f>
        <v>0.25</v>
      </c>
      <c r="BZ283" s="93">
        <f>++INDEX(FY2018_ALL_Targets!DY:DY,MATCH('Final Comp Values'!C283,FY2018_ALL_Targets!B:B,0))</f>
        <v>0</v>
      </c>
      <c r="CA283" s="93">
        <f>+INDEX(FY2018_ALL_Targets!DV:DV,MATCH('Final Comp Values'!C283,FY2018_ALL_Targets!B:B,0))</f>
        <v>1</v>
      </c>
      <c r="CB283" s="93">
        <f>++INDEX(FY2018_ALL_Targets!DW:DW,MATCH('Final Comp Values'!C283,FY2018_ALL_Targets!B:B,0))</f>
        <v>1</v>
      </c>
      <c r="CC283" s="533">
        <f>++INDEX(FY2018_ALL_Targets!DX:DX,MATCH('Final Comp Values'!$C283,FY2018_ALL_Targets!$B:$B,0))</f>
        <v>0</v>
      </c>
      <c r="CD283" s="437">
        <f t="shared" si="173"/>
        <v>0</v>
      </c>
      <c r="CE283" s="437">
        <f t="shared" si="174"/>
        <v>0.13</v>
      </c>
      <c r="CF283" s="438">
        <f t="shared" si="175"/>
        <v>0.25</v>
      </c>
      <c r="CG283" s="537">
        <f t="shared" si="176"/>
        <v>23227.900895709765</v>
      </c>
      <c r="CH283" s="437">
        <f t="shared" si="177"/>
        <v>3.1499999999999995</v>
      </c>
      <c r="CI283" s="438">
        <f t="shared" si="155"/>
        <v>192547.07321443615</v>
      </c>
      <c r="CJ283" s="540">
        <f t="shared" si="178"/>
        <v>5.7518714798772516E-4</v>
      </c>
      <c r="CK283" s="437">
        <f t="shared" si="156"/>
        <v>21065.31</v>
      </c>
      <c r="CL283" s="543">
        <f t="shared" si="157"/>
        <v>0.34</v>
      </c>
      <c r="CM283" s="466">
        <f t="shared" si="147"/>
        <v>-2.2204460492503131E-16</v>
      </c>
      <c r="CN283" s="465">
        <f t="shared" si="158"/>
        <v>216265.51</v>
      </c>
      <c r="CO283" s="466">
        <f t="shared" si="179"/>
        <v>213612.38321443615</v>
      </c>
      <c r="CP283" s="466">
        <f t="shared" si="159"/>
        <v>-4.0000000000000924E-2</v>
      </c>
      <c r="CQ283" s="469">
        <f t="shared" si="160"/>
        <v>-2450.600679886742</v>
      </c>
      <c r="CR283" s="469">
        <f t="shared" si="180"/>
        <v>-2653.126785563858</v>
      </c>
      <c r="CS283" s="467">
        <f t="shared" si="181"/>
        <v>202.52610567711599</v>
      </c>
      <c r="CT283" s="468">
        <f t="shared" si="161"/>
        <v>0.10740455514940761</v>
      </c>
    </row>
    <row r="284" spans="1:98"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+INDEX('For AA'!AD:AD,MATCH(A284,'For AA'!A:A,0))</f>
        <v>30335.791973545318</v>
      </c>
      <c r="AN284" s="434">
        <f t="shared" si="162"/>
        <v>220531.18279569893</v>
      </c>
      <c r="AO284" s="435">
        <f t="shared" si="163"/>
        <v>58577.408602150543</v>
      </c>
      <c r="AP284" s="436">
        <f t="shared" si="164"/>
        <v>108786.62365591398</v>
      </c>
      <c r="AQ284" s="437">
        <f t="shared" si="150"/>
        <v>3.61</v>
      </c>
      <c r="AR284" s="438">
        <f t="shared" si="151"/>
        <v>0.96</v>
      </c>
      <c r="AS284" s="438">
        <f t="shared" si="152"/>
        <v>1.78</v>
      </c>
      <c r="AT284" s="443">
        <f t="shared" si="165"/>
        <v>6.3500000000000005</v>
      </c>
      <c r="AU284" s="437">
        <f t="shared" si="166"/>
        <v>3.36</v>
      </c>
      <c r="AV284" s="438">
        <f t="shared" si="167"/>
        <v>0.89</v>
      </c>
      <c r="AW284" s="438">
        <f t="shared" si="168"/>
        <v>1.66</v>
      </c>
      <c r="AX284" s="444">
        <f t="shared" si="169"/>
        <v>5.91</v>
      </c>
      <c r="AY284" s="441">
        <f t="shared" si="170"/>
        <v>3.36</v>
      </c>
      <c r="AZ284" s="70">
        <f t="shared" si="171"/>
        <v>4</v>
      </c>
      <c r="BA284" s="438">
        <f t="shared" si="148"/>
        <v>0.22</v>
      </c>
      <c r="BB284" s="442">
        <f t="shared" si="149"/>
        <v>0.42</v>
      </c>
      <c r="BC284" s="563">
        <v>3</v>
      </c>
      <c r="BD284" s="563">
        <v>3</v>
      </c>
      <c r="BE284" s="570">
        <v>0</v>
      </c>
      <c r="BF284" s="571">
        <v>0.66</v>
      </c>
      <c r="BG284" s="572">
        <v>1.26</v>
      </c>
      <c r="BH284" s="573">
        <v>117362.02557832301</v>
      </c>
      <c r="BI284" s="571">
        <v>4</v>
      </c>
      <c r="BJ284" s="572">
        <v>244504.21995483962</v>
      </c>
      <c r="BK284" s="574">
        <v>7.298952365177888E-4</v>
      </c>
      <c r="BL284" s="571">
        <v>26091.99</v>
      </c>
      <c r="BM284" s="594">
        <v>0.43</v>
      </c>
      <c r="BN284" s="441">
        <f t="shared" si="172"/>
        <v>3.36</v>
      </c>
      <c r="BO284" s="70">
        <v>4</v>
      </c>
      <c r="BP284" s="438">
        <f t="shared" si="153"/>
        <v>0.22</v>
      </c>
      <c r="BQ284" s="442">
        <f t="shared" si="154"/>
        <v>0.42</v>
      </c>
      <c r="BR284" s="438">
        <f>+INDEX('For AA'!AE:AE,MATCH(A284,'For AA'!A:A,0))</f>
        <v>3.37</v>
      </c>
      <c r="BS284" s="70">
        <v>4</v>
      </c>
      <c r="BT284" s="438">
        <f>+ROUND(INDEX('For AA'!AF:AF,MATCH(A284,'For AA'!A:A,0))/BS284,$BP$2)</f>
        <v>0.23</v>
      </c>
      <c r="BU284" s="442">
        <f>+ROUND(INDEX('For AA'!AG:AG,MATCH(A284,'For AA'!A:A,0))/BS284,$BP$2)</f>
        <v>0.42</v>
      </c>
      <c r="BV284" s="438">
        <f>++INDEX('For AA'!AE:AE,MATCH(A284,'For AA'!A:A,0))</f>
        <v>3.37</v>
      </c>
      <c r="BW284" s="70">
        <v>4</v>
      </c>
      <c r="BX284" s="438">
        <f>++ROUND(INDEX('For AA'!AF:AF,MATCH(A284,'For AA'!A:A,0))/BS284,$BP$2)</f>
        <v>0.23</v>
      </c>
      <c r="BY284" s="442">
        <f>++ROUND(INDEX('For AA'!AG:AG,MATCH(A284,'For AA'!A:A,0))/BS284,$BP$2)</f>
        <v>0.42</v>
      </c>
      <c r="BZ284" s="93">
        <f>++INDEX(FY2018_ALL_Targets!DY:DY,MATCH('Final Comp Values'!C284,FY2018_ALL_Targets!B:B,0))</f>
        <v>0</v>
      </c>
      <c r="CA284" s="93">
        <f>+INDEX(FY2018_ALL_Targets!DV:DV,MATCH('Final Comp Values'!C284,FY2018_ALL_Targets!B:B,0))</f>
        <v>1</v>
      </c>
      <c r="CB284" s="93">
        <f>++INDEX(FY2018_ALL_Targets!DW:DW,MATCH('Final Comp Values'!C284,FY2018_ALL_Targets!B:B,0))</f>
        <v>1</v>
      </c>
      <c r="CC284" s="533">
        <f>++INDEX(FY2018_ALL_Targets!DX:DX,MATCH('Final Comp Values'!$C284,FY2018_ALL_Targets!$B:$B,0))</f>
        <v>0</v>
      </c>
      <c r="CD284" s="437">
        <f t="shared" si="173"/>
        <v>0</v>
      </c>
      <c r="CE284" s="437">
        <f t="shared" si="174"/>
        <v>0.22</v>
      </c>
      <c r="CF284" s="438">
        <f t="shared" si="175"/>
        <v>0.42</v>
      </c>
      <c r="CG284" s="537">
        <f t="shared" si="176"/>
        <v>39120.675192774339</v>
      </c>
      <c r="CH284" s="437">
        <f t="shared" si="177"/>
        <v>5.2700000000000005</v>
      </c>
      <c r="CI284" s="438">
        <f t="shared" si="155"/>
        <v>322134.3097905012</v>
      </c>
      <c r="CJ284" s="540">
        <f t="shared" si="178"/>
        <v>9.6229722853819442E-4</v>
      </c>
      <c r="CK284" s="437">
        <f t="shared" si="156"/>
        <v>35242.589999999997</v>
      </c>
      <c r="CL284" s="543">
        <f t="shared" si="157"/>
        <v>0.57999999999999996</v>
      </c>
      <c r="CM284" s="466">
        <f t="shared" si="147"/>
        <v>-9.9999999999996203E-3</v>
      </c>
      <c r="CN284" s="465">
        <f t="shared" si="158"/>
        <v>360742.55</v>
      </c>
      <c r="CO284" s="466">
        <f t="shared" si="179"/>
        <v>357376.89979050122</v>
      </c>
      <c r="CP284" s="466">
        <f t="shared" si="159"/>
        <v>-5.9999999999999609E-2</v>
      </c>
      <c r="CQ284" s="469">
        <f t="shared" si="160"/>
        <v>-3662.3609137055596</v>
      </c>
      <c r="CR284" s="469">
        <f t="shared" si="180"/>
        <v>-3365.6502094987663</v>
      </c>
      <c r="CS284" s="467">
        <f t="shared" si="181"/>
        <v>-296.71070420679325</v>
      </c>
      <c r="CT284" s="468">
        <f t="shared" si="161"/>
        <v>0.10844485961740399</v>
      </c>
    </row>
    <row r="285" spans="1:98"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+INDEX('For AA'!AD:AD,MATCH(A285,'For AA'!A:A,0))</f>
        <v>30335.791973545318</v>
      </c>
      <c r="AN285" s="434">
        <f t="shared" si="162"/>
        <v>646197.84946236562</v>
      </c>
      <c r="AO285" s="435">
        <f t="shared" si="163"/>
        <v>171642.52688172043</v>
      </c>
      <c r="AP285" s="436">
        <f t="shared" si="164"/>
        <v>318764.69892473117</v>
      </c>
      <c r="AQ285" s="437">
        <f t="shared" si="150"/>
        <v>10.57</v>
      </c>
      <c r="AR285" s="438">
        <f t="shared" si="151"/>
        <v>2.81</v>
      </c>
      <c r="AS285" s="438">
        <f t="shared" si="152"/>
        <v>5.21</v>
      </c>
      <c r="AT285" s="443">
        <f t="shared" si="165"/>
        <v>18.59</v>
      </c>
      <c r="AU285" s="437">
        <f t="shared" si="166"/>
        <v>9.83</v>
      </c>
      <c r="AV285" s="438">
        <f t="shared" si="167"/>
        <v>2.61</v>
      </c>
      <c r="AW285" s="438">
        <f t="shared" si="168"/>
        <v>4.8499999999999996</v>
      </c>
      <c r="AX285" s="444">
        <f t="shared" si="169"/>
        <v>17.29</v>
      </c>
      <c r="AY285" s="441">
        <f t="shared" si="170"/>
        <v>9.83</v>
      </c>
      <c r="AZ285" s="70">
        <f t="shared" si="171"/>
        <v>4</v>
      </c>
      <c r="BA285" s="438">
        <f t="shared" si="148"/>
        <v>0.65</v>
      </c>
      <c r="BB285" s="442">
        <f t="shared" si="149"/>
        <v>1.21</v>
      </c>
      <c r="BC285" s="563">
        <v>1</v>
      </c>
      <c r="BD285" s="563">
        <v>1</v>
      </c>
      <c r="BE285" s="570">
        <v>0</v>
      </c>
      <c r="BF285" s="571">
        <v>0.65</v>
      </c>
      <c r="BG285" s="572">
        <v>1.21</v>
      </c>
      <c r="BH285" s="573">
        <v>113694.46227900041</v>
      </c>
      <c r="BI285" s="571">
        <v>15.41</v>
      </c>
      <c r="BJ285" s="572">
        <v>941952.50737601961</v>
      </c>
      <c r="BK285" s="574">
        <v>2.8119213986847816E-3</v>
      </c>
      <c r="BL285" s="571">
        <v>100519.41</v>
      </c>
      <c r="BM285" s="594">
        <v>1.64</v>
      </c>
      <c r="BN285" s="441">
        <f t="shared" si="172"/>
        <v>9.83</v>
      </c>
      <c r="BO285" s="70">
        <v>4</v>
      </c>
      <c r="BP285" s="438">
        <f t="shared" si="153"/>
        <v>0.65</v>
      </c>
      <c r="BQ285" s="442">
        <f t="shared" si="154"/>
        <v>1.21</v>
      </c>
      <c r="BR285" s="438">
        <f>+INDEX('For AA'!AE:AE,MATCH(A285,'For AA'!A:A,0))</f>
        <v>9.8800000000000008</v>
      </c>
      <c r="BS285" s="70">
        <v>4</v>
      </c>
      <c r="BT285" s="438">
        <f>+ROUND(INDEX('For AA'!AF:AF,MATCH(A285,'For AA'!A:A,0))/BS285,$BP$2)</f>
        <v>0.66</v>
      </c>
      <c r="BU285" s="442">
        <f>+ROUND(INDEX('For AA'!AG:AG,MATCH(A285,'For AA'!A:A,0))/BS285,$BP$2)</f>
        <v>1.22</v>
      </c>
      <c r="BV285" s="438">
        <f>++INDEX('For AA'!AE:AE,MATCH(A285,'For AA'!A:A,0))</f>
        <v>9.8800000000000008</v>
      </c>
      <c r="BW285" s="70">
        <v>4</v>
      </c>
      <c r="BX285" s="438">
        <f>++ROUND(INDEX('For AA'!AF:AF,MATCH(A285,'For AA'!A:A,0))/BS285,$BP$2)</f>
        <v>0.66</v>
      </c>
      <c r="BY285" s="442">
        <f>++ROUND(INDEX('For AA'!AG:AG,MATCH(A285,'For AA'!A:A,0))/BS285,$BP$2)</f>
        <v>1.22</v>
      </c>
      <c r="BZ285" s="93">
        <f>++INDEX(FY2018_ALL_Targets!DY:DY,MATCH('Final Comp Values'!C285,FY2018_ALL_Targets!B:B,0))</f>
        <v>0</v>
      </c>
      <c r="CA285" s="93">
        <f>+INDEX(FY2018_ALL_Targets!DV:DV,MATCH('Final Comp Values'!C285,FY2018_ALL_Targets!B:B,0))</f>
        <v>0</v>
      </c>
      <c r="CB285" s="93">
        <f>++INDEX(FY2018_ALL_Targets!DW:DW,MATCH('Final Comp Values'!C285,FY2018_ALL_Targets!B:B,0))</f>
        <v>0</v>
      </c>
      <c r="CC285" s="533">
        <f>++INDEX(FY2018_ALL_Targets!DX:DX,MATCH('Final Comp Values'!$C285,FY2018_ALL_Targets!$B:$B,0))</f>
        <v>0</v>
      </c>
      <c r="CD285" s="437">
        <f t="shared" si="173"/>
        <v>0</v>
      </c>
      <c r="CE285" s="437">
        <f t="shared" si="174"/>
        <v>0</v>
      </c>
      <c r="CF285" s="438">
        <f t="shared" si="175"/>
        <v>0</v>
      </c>
      <c r="CG285" s="537">
        <f t="shared" si="176"/>
        <v>0</v>
      </c>
      <c r="CH285" s="437">
        <f t="shared" si="177"/>
        <v>17.29</v>
      </c>
      <c r="CI285" s="438">
        <f t="shared" si="155"/>
        <v>1056869.4907547941</v>
      </c>
      <c r="CJ285" s="540">
        <f t="shared" si="178"/>
        <v>3.1571383456215139E-3</v>
      </c>
      <c r="CK285" s="437">
        <f t="shared" si="156"/>
        <v>115625.13</v>
      </c>
      <c r="CL285" s="543">
        <f t="shared" si="157"/>
        <v>1.89</v>
      </c>
      <c r="CM285" s="466">
        <f t="shared" si="147"/>
        <v>1.9999999999998685E-2</v>
      </c>
      <c r="CN285" s="465">
        <f t="shared" si="158"/>
        <v>1057042.72</v>
      </c>
      <c r="CO285" s="466">
        <f t="shared" si="179"/>
        <v>1172494.6207547942</v>
      </c>
      <c r="CP285" s="466">
        <f t="shared" si="159"/>
        <v>1.8900000000000006</v>
      </c>
      <c r="CQ285" s="469">
        <f t="shared" si="160"/>
        <v>115547.17991902838</v>
      </c>
      <c r="CR285" s="469">
        <f t="shared" si="180"/>
        <v>115451.90075479425</v>
      </c>
      <c r="CS285" s="467">
        <f t="shared" si="181"/>
        <v>95.279164234132622</v>
      </c>
      <c r="CT285" s="468">
        <f t="shared" si="161"/>
        <v>0</v>
      </c>
    </row>
    <row r="286" spans="1:98"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+INDEX('For AA'!AD:AD,MATCH(A286,'For AA'!A:A,0))</f>
        <v>37985.388832274351</v>
      </c>
      <c r="AN286" s="434">
        <f t="shared" si="162"/>
        <v>108746.2365591398</v>
      </c>
      <c r="AO286" s="435">
        <f t="shared" si="163"/>
        <v>28885.301075268821</v>
      </c>
      <c r="AP286" s="436">
        <f t="shared" si="164"/>
        <v>53644.129032258068</v>
      </c>
      <c r="AQ286" s="437">
        <f t="shared" si="150"/>
        <v>1.42</v>
      </c>
      <c r="AR286" s="438">
        <f t="shared" si="151"/>
        <v>0.38</v>
      </c>
      <c r="AS286" s="438">
        <f t="shared" si="152"/>
        <v>0.7</v>
      </c>
      <c r="AT286" s="443">
        <f t="shared" si="165"/>
        <v>2.5</v>
      </c>
      <c r="AU286" s="437">
        <f t="shared" si="166"/>
        <v>1.32</v>
      </c>
      <c r="AV286" s="438">
        <f t="shared" si="167"/>
        <v>0.35</v>
      </c>
      <c r="AW286" s="438">
        <f t="shared" si="168"/>
        <v>0.65</v>
      </c>
      <c r="AX286" s="444">
        <f t="shared" si="169"/>
        <v>2.3199999999999998</v>
      </c>
      <c r="AY286" s="441">
        <f t="shared" si="170"/>
        <v>1.32</v>
      </c>
      <c r="AZ286" s="70">
        <f t="shared" si="171"/>
        <v>4</v>
      </c>
      <c r="BA286" s="438">
        <f t="shared" si="148"/>
        <v>0.09</v>
      </c>
      <c r="BB286" s="442">
        <f t="shared" si="149"/>
        <v>0.16</v>
      </c>
      <c r="BC286" s="563">
        <v>1</v>
      </c>
      <c r="BD286" s="563">
        <v>1</v>
      </c>
      <c r="BE286" s="570">
        <v>0</v>
      </c>
      <c r="BF286" s="571">
        <v>0.09</v>
      </c>
      <c r="BG286" s="572">
        <v>0.16</v>
      </c>
      <c r="BH286" s="573">
        <v>19112.686368956016</v>
      </c>
      <c r="BI286" s="571">
        <v>2.0700000000000003</v>
      </c>
      <c r="BJ286" s="572">
        <v>158253.04313495583</v>
      </c>
      <c r="BK286" s="574">
        <v>4.7241778636778945E-4</v>
      </c>
      <c r="BL286" s="571">
        <v>16887.8</v>
      </c>
      <c r="BM286" s="594">
        <v>0.22</v>
      </c>
      <c r="BN286" s="441">
        <f t="shared" si="172"/>
        <v>1.32</v>
      </c>
      <c r="BO286" s="70">
        <v>4</v>
      </c>
      <c r="BP286" s="438">
        <f t="shared" si="153"/>
        <v>0.09</v>
      </c>
      <c r="BQ286" s="442">
        <f t="shared" si="154"/>
        <v>0.16</v>
      </c>
      <c r="BR286" s="438">
        <f>+INDEX('For AA'!AE:AE,MATCH(A286,'For AA'!A:A,0))</f>
        <v>1.33</v>
      </c>
      <c r="BS286" s="70">
        <v>4</v>
      </c>
      <c r="BT286" s="438">
        <f>+ROUND(INDEX('For AA'!AF:AF,MATCH(A286,'For AA'!A:A,0))/BS286,$BP$2)</f>
        <v>0.09</v>
      </c>
      <c r="BU286" s="442">
        <f>+ROUND(INDEX('For AA'!AG:AG,MATCH(A286,'For AA'!A:A,0))/BS286,$BP$2)</f>
        <v>0.17</v>
      </c>
      <c r="BV286" s="438">
        <f>++INDEX('For AA'!AE:AE,MATCH(A286,'For AA'!A:A,0))</f>
        <v>1.33</v>
      </c>
      <c r="BW286" s="70">
        <v>4</v>
      </c>
      <c r="BX286" s="438">
        <f>++ROUND(INDEX('For AA'!AF:AF,MATCH(A286,'For AA'!A:A,0))/BS286,$BP$2)</f>
        <v>0.09</v>
      </c>
      <c r="BY286" s="442">
        <f>++ROUND(INDEX('For AA'!AG:AG,MATCH(A286,'For AA'!A:A,0))/BS286,$BP$2)</f>
        <v>0.17</v>
      </c>
      <c r="BZ286" s="93">
        <f>++INDEX(FY2018_ALL_Targets!DY:DY,MATCH('Final Comp Values'!C286,FY2018_ALL_Targets!B:B,0))</f>
        <v>0</v>
      </c>
      <c r="CA286" s="93">
        <f>+INDEX(FY2018_ALL_Targets!DV:DV,MATCH('Final Comp Values'!C286,FY2018_ALL_Targets!B:B,0))</f>
        <v>1</v>
      </c>
      <c r="CB286" s="93">
        <f>++INDEX(FY2018_ALL_Targets!DW:DW,MATCH('Final Comp Values'!C286,FY2018_ALL_Targets!B:B,0))</f>
        <v>1</v>
      </c>
      <c r="CC286" s="533">
        <f>++INDEX(FY2018_ALL_Targets!DX:DX,MATCH('Final Comp Values'!$C286,FY2018_ALL_Targets!$B:$B,0))</f>
        <v>0</v>
      </c>
      <c r="CD286" s="437">
        <f t="shared" si="173"/>
        <v>0</v>
      </c>
      <c r="CE286" s="437">
        <f t="shared" si="174"/>
        <v>0.09</v>
      </c>
      <c r="CF286" s="438">
        <f t="shared" si="175"/>
        <v>0.16</v>
      </c>
      <c r="CG286" s="537">
        <f t="shared" si="176"/>
        <v>19112.686368956016</v>
      </c>
      <c r="CH286" s="437">
        <f t="shared" si="177"/>
        <v>2.0700000000000003</v>
      </c>
      <c r="CI286" s="438">
        <f t="shared" si="155"/>
        <v>158253.04313495583</v>
      </c>
      <c r="CJ286" s="540">
        <f t="shared" si="178"/>
        <v>4.7274214570792615E-4</v>
      </c>
      <c r="CK286" s="437">
        <f t="shared" si="156"/>
        <v>17313.419999999998</v>
      </c>
      <c r="CL286" s="543">
        <f t="shared" si="157"/>
        <v>0.23</v>
      </c>
      <c r="CM286" s="466">
        <f t="shared" si="147"/>
        <v>2.2204460492503131E-16</v>
      </c>
      <c r="CN286" s="465">
        <f t="shared" si="158"/>
        <v>177886.37</v>
      </c>
      <c r="CO286" s="466">
        <f t="shared" si="179"/>
        <v>175566.46313495585</v>
      </c>
      <c r="CP286" s="466">
        <f t="shared" si="159"/>
        <v>-1.9999999999999574E-2</v>
      </c>
      <c r="CQ286" s="469">
        <f t="shared" si="160"/>
        <v>-1533.5031896551397</v>
      </c>
      <c r="CR286" s="469">
        <f t="shared" si="180"/>
        <v>-2319.9068650441477</v>
      </c>
      <c r="CS286" s="467">
        <f t="shared" si="181"/>
        <v>786.40367538900796</v>
      </c>
      <c r="CT286" s="468">
        <f t="shared" si="161"/>
        <v>0.10744323114219496</v>
      </c>
    </row>
    <row r="287" spans="1:98"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+INDEX('For AA'!AD:AD,MATCH(A287,'For AA'!A:A,0))</f>
        <v>37985.388832274351</v>
      </c>
      <c r="AN287" s="434">
        <f t="shared" si="162"/>
        <v>565836.55913978501</v>
      </c>
      <c r="AO287" s="435">
        <f t="shared" si="163"/>
        <v>150296.75268817207</v>
      </c>
      <c r="AP287" s="436">
        <f t="shared" si="164"/>
        <v>279122.54838709679</v>
      </c>
      <c r="AQ287" s="437">
        <f t="shared" si="150"/>
        <v>7.4</v>
      </c>
      <c r="AR287" s="438">
        <f t="shared" si="151"/>
        <v>1.97</v>
      </c>
      <c r="AS287" s="438">
        <f t="shared" si="152"/>
        <v>3.65</v>
      </c>
      <c r="AT287" s="443">
        <f t="shared" si="165"/>
        <v>13.020000000000001</v>
      </c>
      <c r="AU287" s="437">
        <f t="shared" si="166"/>
        <v>6.88</v>
      </c>
      <c r="AV287" s="438">
        <f t="shared" si="167"/>
        <v>1.83</v>
      </c>
      <c r="AW287" s="438">
        <f t="shared" si="168"/>
        <v>3.4</v>
      </c>
      <c r="AX287" s="444">
        <f t="shared" si="169"/>
        <v>12.110000000000001</v>
      </c>
      <c r="AY287" s="441">
        <f t="shared" si="170"/>
        <v>6.88</v>
      </c>
      <c r="AZ287" s="70">
        <f t="shared" si="171"/>
        <v>4</v>
      </c>
      <c r="BA287" s="438">
        <f t="shared" si="148"/>
        <v>0.46</v>
      </c>
      <c r="BB287" s="442">
        <f t="shared" si="149"/>
        <v>0.85</v>
      </c>
      <c r="BC287" s="563">
        <v>1</v>
      </c>
      <c r="BD287" s="563">
        <v>1</v>
      </c>
      <c r="BE287" s="570">
        <v>0</v>
      </c>
      <c r="BF287" s="571">
        <v>0.46</v>
      </c>
      <c r="BG287" s="572">
        <v>0.85</v>
      </c>
      <c r="BH287" s="573">
        <v>100150.47657332952</v>
      </c>
      <c r="BI287" s="571">
        <v>10.809999999999999</v>
      </c>
      <c r="BJ287" s="572">
        <v>826432.55859365803</v>
      </c>
      <c r="BK287" s="574">
        <v>2.4670706621429E-3</v>
      </c>
      <c r="BL287" s="571">
        <v>88191.82</v>
      </c>
      <c r="BM287" s="594">
        <v>1.1499999999999999</v>
      </c>
      <c r="BN287" s="441">
        <f t="shared" si="172"/>
        <v>6.88</v>
      </c>
      <c r="BO287" s="70">
        <v>4</v>
      </c>
      <c r="BP287" s="438">
        <f t="shared" si="153"/>
        <v>0.46</v>
      </c>
      <c r="BQ287" s="442">
        <f t="shared" si="154"/>
        <v>0.85</v>
      </c>
      <c r="BR287" s="438">
        <f>+INDEX('For AA'!AE:AE,MATCH(A287,'For AA'!A:A,0))</f>
        <v>6.91</v>
      </c>
      <c r="BS287" s="70">
        <v>4</v>
      </c>
      <c r="BT287" s="438">
        <f>+ROUND(INDEX('For AA'!AF:AF,MATCH(A287,'For AA'!A:A,0))/BS287,$BP$2)</f>
        <v>0.46</v>
      </c>
      <c r="BU287" s="442">
        <f>+ROUND(INDEX('For AA'!AG:AG,MATCH(A287,'For AA'!A:A,0))/BS287,$BP$2)</f>
        <v>0.86</v>
      </c>
      <c r="BV287" s="438">
        <f>++INDEX('For AA'!AE:AE,MATCH(A287,'For AA'!A:A,0))</f>
        <v>6.91</v>
      </c>
      <c r="BW287" s="70">
        <v>4</v>
      </c>
      <c r="BX287" s="438">
        <f>++ROUND(INDEX('For AA'!AF:AF,MATCH(A287,'For AA'!A:A,0))/BS287,$BP$2)</f>
        <v>0.46</v>
      </c>
      <c r="BY287" s="442">
        <f>++ROUND(INDEX('For AA'!AG:AG,MATCH(A287,'For AA'!A:A,0))/BS287,$BP$2)</f>
        <v>0.86</v>
      </c>
      <c r="BZ287" s="93">
        <f>++INDEX(FY2018_ALL_Targets!DY:DY,MATCH('Final Comp Values'!C287,FY2018_ALL_Targets!B:B,0))</f>
        <v>0</v>
      </c>
      <c r="CA287" s="93">
        <f>+INDEX(FY2018_ALL_Targets!DV:DV,MATCH('Final Comp Values'!C287,FY2018_ALL_Targets!B:B,0))</f>
        <v>1</v>
      </c>
      <c r="CB287" s="93">
        <f>++INDEX(FY2018_ALL_Targets!DW:DW,MATCH('Final Comp Values'!C287,FY2018_ALL_Targets!B:B,0))</f>
        <v>1</v>
      </c>
      <c r="CC287" s="533">
        <f>++INDEX(FY2018_ALL_Targets!DX:DX,MATCH('Final Comp Values'!$C287,FY2018_ALL_Targets!$B:$B,0))</f>
        <v>0</v>
      </c>
      <c r="CD287" s="437">
        <f t="shared" si="173"/>
        <v>0</v>
      </c>
      <c r="CE287" s="437">
        <f t="shared" si="174"/>
        <v>0.46</v>
      </c>
      <c r="CF287" s="438">
        <f t="shared" si="175"/>
        <v>0.85</v>
      </c>
      <c r="CG287" s="537">
        <f t="shared" si="176"/>
        <v>100150.47657332952</v>
      </c>
      <c r="CH287" s="437">
        <f t="shared" si="177"/>
        <v>10.8</v>
      </c>
      <c r="CI287" s="438">
        <f t="shared" si="155"/>
        <v>825668.05113889999</v>
      </c>
      <c r="CJ287" s="540">
        <f t="shared" si="178"/>
        <v>2.4664807602152667E-3</v>
      </c>
      <c r="CK287" s="437">
        <f t="shared" si="156"/>
        <v>90330.9</v>
      </c>
      <c r="CL287" s="543">
        <f t="shared" si="157"/>
        <v>1.18</v>
      </c>
      <c r="CM287" s="466">
        <f t="shared" si="147"/>
        <v>-9.9999999999987876E-3</v>
      </c>
      <c r="CN287" s="465">
        <f t="shared" si="158"/>
        <v>925587.95</v>
      </c>
      <c r="CO287" s="466">
        <f t="shared" si="179"/>
        <v>915998.95113890001</v>
      </c>
      <c r="CP287" s="466">
        <f t="shared" si="159"/>
        <v>-0.13000000000000078</v>
      </c>
      <c r="CQ287" s="469">
        <f t="shared" si="160"/>
        <v>-9936.121676300636</v>
      </c>
      <c r="CR287" s="469">
        <f t="shared" si="180"/>
        <v>-9588.9988610999426</v>
      </c>
      <c r="CS287" s="467">
        <f t="shared" si="181"/>
        <v>-347.12281520069337</v>
      </c>
      <c r="CT287" s="468">
        <f t="shared" si="161"/>
        <v>0.10820200994765491</v>
      </c>
    </row>
    <row r="288" spans="1:98"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+INDEX('For AA'!AD:AD,MATCH(A288,'For AA'!A:A,0))</f>
        <v>37985.388832274351</v>
      </c>
      <c r="AN288" s="434">
        <f t="shared" si="162"/>
        <v>1071681.7204301076</v>
      </c>
      <c r="AO288" s="435">
        <f t="shared" si="163"/>
        <v>284658.95698924735</v>
      </c>
      <c r="AP288" s="436">
        <f t="shared" si="164"/>
        <v>528652.34408602153</v>
      </c>
      <c r="AQ288" s="437">
        <f t="shared" si="150"/>
        <v>14.02</v>
      </c>
      <c r="AR288" s="438">
        <f t="shared" si="151"/>
        <v>3.72</v>
      </c>
      <c r="AS288" s="438">
        <f t="shared" si="152"/>
        <v>6.91</v>
      </c>
      <c r="AT288" s="443">
        <f t="shared" si="165"/>
        <v>24.65</v>
      </c>
      <c r="AU288" s="437">
        <f t="shared" si="166"/>
        <v>13.04</v>
      </c>
      <c r="AV288" s="438">
        <f t="shared" si="167"/>
        <v>3.46</v>
      </c>
      <c r="AW288" s="438">
        <f t="shared" si="168"/>
        <v>6.43</v>
      </c>
      <c r="AX288" s="444">
        <f t="shared" si="169"/>
        <v>22.93</v>
      </c>
      <c r="AY288" s="441">
        <f t="shared" si="170"/>
        <v>13.04</v>
      </c>
      <c r="AZ288" s="70">
        <f t="shared" si="171"/>
        <v>4</v>
      </c>
      <c r="BA288" s="438">
        <f t="shared" si="148"/>
        <v>0.87</v>
      </c>
      <c r="BB288" s="442">
        <f t="shared" si="149"/>
        <v>1.61</v>
      </c>
      <c r="BC288" s="563">
        <v>1</v>
      </c>
      <c r="BD288" s="563">
        <v>1</v>
      </c>
      <c r="BE288" s="570">
        <v>0</v>
      </c>
      <c r="BF288" s="571">
        <v>0.87</v>
      </c>
      <c r="BG288" s="572">
        <v>1.61</v>
      </c>
      <c r="BH288" s="573">
        <v>189597.84878004369</v>
      </c>
      <c r="BI288" s="571">
        <v>20.479999999999997</v>
      </c>
      <c r="BJ288" s="572">
        <v>1565711.2673448767</v>
      </c>
      <c r="BK288" s="574">
        <v>4.673969210054264E-3</v>
      </c>
      <c r="BL288" s="571">
        <v>167083.12</v>
      </c>
      <c r="BM288" s="594">
        <v>2.19</v>
      </c>
      <c r="BN288" s="441">
        <f t="shared" si="172"/>
        <v>13.04</v>
      </c>
      <c r="BO288" s="70">
        <v>4</v>
      </c>
      <c r="BP288" s="438">
        <f t="shared" si="153"/>
        <v>0.87</v>
      </c>
      <c r="BQ288" s="442">
        <f t="shared" si="154"/>
        <v>1.61</v>
      </c>
      <c r="BR288" s="438">
        <f>+INDEX('For AA'!AE:AE,MATCH(A288,'For AA'!A:A,0))</f>
        <v>13.09</v>
      </c>
      <c r="BS288" s="70">
        <v>4</v>
      </c>
      <c r="BT288" s="438">
        <f>+ROUND(INDEX('For AA'!AF:AF,MATCH(A288,'For AA'!A:A,0))/BS288,$BP$2)</f>
        <v>0.87</v>
      </c>
      <c r="BU288" s="442">
        <f>+ROUND(INDEX('For AA'!AG:AG,MATCH(A288,'For AA'!A:A,0))/BS288,$BP$2)</f>
        <v>1.62</v>
      </c>
      <c r="BV288" s="438">
        <f>++INDEX('For AA'!AE:AE,MATCH(A288,'For AA'!A:A,0))</f>
        <v>13.09</v>
      </c>
      <c r="BW288" s="70">
        <v>4</v>
      </c>
      <c r="BX288" s="438">
        <f>++ROUND(INDEX('For AA'!AF:AF,MATCH(A288,'For AA'!A:A,0))/BS288,$BP$2)</f>
        <v>0.87</v>
      </c>
      <c r="BY288" s="442">
        <f>++ROUND(INDEX('For AA'!AG:AG,MATCH(A288,'For AA'!A:A,0))/BS288,$BP$2)</f>
        <v>1.62</v>
      </c>
      <c r="BZ288" s="93">
        <f>++INDEX(FY2018_ALL_Targets!DY:DY,MATCH('Final Comp Values'!C288,FY2018_ALL_Targets!B:B,0))</f>
        <v>0</v>
      </c>
      <c r="CA288" s="93">
        <f>+INDEX(FY2018_ALL_Targets!DV:DV,MATCH('Final Comp Values'!C288,FY2018_ALL_Targets!B:B,0))</f>
        <v>0</v>
      </c>
      <c r="CB288" s="93">
        <f>++INDEX(FY2018_ALL_Targets!DW:DW,MATCH('Final Comp Values'!C288,FY2018_ALL_Targets!B:B,0))</f>
        <v>0</v>
      </c>
      <c r="CC288" s="533">
        <f>++INDEX(FY2018_ALL_Targets!DX:DX,MATCH('Final Comp Values'!$C288,FY2018_ALL_Targets!$B:$B,0))</f>
        <v>0</v>
      </c>
      <c r="CD288" s="437">
        <f t="shared" si="173"/>
        <v>0</v>
      </c>
      <c r="CE288" s="437">
        <f t="shared" si="174"/>
        <v>0</v>
      </c>
      <c r="CF288" s="438">
        <f t="shared" si="175"/>
        <v>0</v>
      </c>
      <c r="CG288" s="537">
        <f t="shared" si="176"/>
        <v>0</v>
      </c>
      <c r="CH288" s="437">
        <f t="shared" si="177"/>
        <v>22.93</v>
      </c>
      <c r="CI288" s="438">
        <f t="shared" si="155"/>
        <v>1753015.5937606457</v>
      </c>
      <c r="CJ288" s="540">
        <f t="shared" si="178"/>
        <v>5.2367040584940794E-3</v>
      </c>
      <c r="CK288" s="437">
        <f t="shared" si="156"/>
        <v>191785.89</v>
      </c>
      <c r="CL288" s="543">
        <f t="shared" si="157"/>
        <v>2.5099999999999998</v>
      </c>
      <c r="CM288" s="466">
        <f t="shared" si="147"/>
        <v>-3.0000000000000027E-2</v>
      </c>
      <c r="CN288" s="465">
        <f t="shared" si="158"/>
        <v>1753043.51</v>
      </c>
      <c r="CO288" s="466">
        <f t="shared" si="179"/>
        <v>1944801.4837606456</v>
      </c>
      <c r="CP288" s="466">
        <f t="shared" si="159"/>
        <v>2.509999999999998</v>
      </c>
      <c r="CQ288" s="469">
        <f t="shared" si="160"/>
        <v>191894.42695595275</v>
      </c>
      <c r="CR288" s="469">
        <f t="shared" si="180"/>
        <v>191757.9737606456</v>
      </c>
      <c r="CS288" s="467">
        <f t="shared" si="181"/>
        <v>136.45319530714187</v>
      </c>
      <c r="CT288" s="468">
        <f t="shared" si="161"/>
        <v>0</v>
      </c>
    </row>
    <row r="289" spans="1:98"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+INDEX('For AA'!AD:AD,MATCH(A289,'For AA'!A:A,0))</f>
        <v>47311.260857189824</v>
      </c>
      <c r="AN289" s="434">
        <f t="shared" si="162"/>
        <v>544049.46236559143</v>
      </c>
      <c r="AO289" s="435">
        <f t="shared" si="163"/>
        <v>144509.95698924732</v>
      </c>
      <c r="AP289" s="436">
        <f t="shared" si="164"/>
        <v>268375.64516129036</v>
      </c>
      <c r="AQ289" s="437">
        <f t="shared" si="150"/>
        <v>5.74</v>
      </c>
      <c r="AR289" s="438">
        <f t="shared" si="151"/>
        <v>1.52</v>
      </c>
      <c r="AS289" s="438">
        <f t="shared" si="152"/>
        <v>2.83</v>
      </c>
      <c r="AT289" s="443">
        <f t="shared" si="165"/>
        <v>10.09</v>
      </c>
      <c r="AU289" s="437">
        <f t="shared" si="166"/>
        <v>5.34</v>
      </c>
      <c r="AV289" s="438">
        <f t="shared" si="167"/>
        <v>1.42</v>
      </c>
      <c r="AW289" s="438">
        <f t="shared" si="168"/>
        <v>2.63</v>
      </c>
      <c r="AX289" s="444">
        <f t="shared" si="169"/>
        <v>9.39</v>
      </c>
      <c r="AY289" s="441">
        <f t="shared" si="170"/>
        <v>5.34</v>
      </c>
      <c r="AZ289" s="70">
        <f t="shared" si="171"/>
        <v>4</v>
      </c>
      <c r="BA289" s="438">
        <f t="shared" si="148"/>
        <v>0.36</v>
      </c>
      <c r="BB289" s="442">
        <f t="shared" si="149"/>
        <v>0.66</v>
      </c>
      <c r="BC289" s="563">
        <v>0</v>
      </c>
      <c r="BD289" s="563">
        <v>0</v>
      </c>
      <c r="BE289" s="570">
        <v>0</v>
      </c>
      <c r="BF289" s="571">
        <v>0</v>
      </c>
      <c r="BG289" s="572">
        <v>0</v>
      </c>
      <c r="BH289" s="573">
        <v>0</v>
      </c>
      <c r="BI289" s="571">
        <v>9.42</v>
      </c>
      <c r="BJ289" s="572">
        <v>892722.54927113897</v>
      </c>
      <c r="BK289" s="574">
        <v>2.6649598782604732E-3</v>
      </c>
      <c r="BL289" s="571">
        <v>95265.89</v>
      </c>
      <c r="BM289" s="594">
        <v>1.01</v>
      </c>
      <c r="BN289" s="441">
        <f t="shared" si="172"/>
        <v>5.34</v>
      </c>
      <c r="BO289" s="70">
        <v>4</v>
      </c>
      <c r="BP289" s="438">
        <f t="shared" si="153"/>
        <v>0.36</v>
      </c>
      <c r="BQ289" s="442">
        <f t="shared" si="154"/>
        <v>0.66</v>
      </c>
      <c r="BR289" s="438">
        <f>+INDEX('For AA'!AE:AE,MATCH(A289,'For AA'!A:A,0))</f>
        <v>5.34</v>
      </c>
      <c r="BS289" s="70">
        <v>4</v>
      </c>
      <c r="BT289" s="438">
        <f>+ROUND(INDEX('For AA'!AF:AF,MATCH(A289,'For AA'!A:A,0))/BS289,$BP$2)</f>
        <v>0.36</v>
      </c>
      <c r="BU289" s="442">
        <f>+ROUND(INDEX('For AA'!AG:AG,MATCH(A289,'For AA'!A:A,0))/BS289,$BP$2)</f>
        <v>0.66</v>
      </c>
      <c r="BV289" s="438">
        <f>++INDEX('For AA'!AE:AE,MATCH(A289,'For AA'!A:A,0))</f>
        <v>5.34</v>
      </c>
      <c r="BW289" s="70">
        <v>4</v>
      </c>
      <c r="BX289" s="438">
        <f>++ROUND(INDEX('For AA'!AF:AF,MATCH(A289,'For AA'!A:A,0))/BS289,$BP$2)</f>
        <v>0.36</v>
      </c>
      <c r="BY289" s="442">
        <f>++ROUND(INDEX('For AA'!AG:AG,MATCH(A289,'For AA'!A:A,0))/BS289,$BP$2)</f>
        <v>0.66</v>
      </c>
      <c r="BZ289" s="93">
        <f>++INDEX(FY2018_ALL_Targets!DY:DY,MATCH('Final Comp Values'!C289,FY2018_ALL_Targets!B:B,0))</f>
        <v>0</v>
      </c>
      <c r="CA289" s="93">
        <f>+INDEX(FY2018_ALL_Targets!DV:DV,MATCH('Final Comp Values'!C289,FY2018_ALL_Targets!B:B,0))</f>
        <v>0</v>
      </c>
      <c r="CB289" s="93">
        <f>++INDEX(FY2018_ALL_Targets!DW:DW,MATCH('Final Comp Values'!C289,FY2018_ALL_Targets!B:B,0))</f>
        <v>0</v>
      </c>
      <c r="CC289" s="533">
        <f>++INDEX(FY2018_ALL_Targets!DX:DX,MATCH('Final Comp Values'!$C289,FY2018_ALL_Targets!$B:$B,0))</f>
        <v>0</v>
      </c>
      <c r="CD289" s="437">
        <f t="shared" si="173"/>
        <v>0</v>
      </c>
      <c r="CE289" s="437">
        <f t="shared" si="174"/>
        <v>0</v>
      </c>
      <c r="CF289" s="438">
        <f t="shared" si="175"/>
        <v>0</v>
      </c>
      <c r="CG289" s="537">
        <f t="shared" si="176"/>
        <v>0</v>
      </c>
      <c r="CH289" s="437">
        <f t="shared" si="177"/>
        <v>9.39</v>
      </c>
      <c r="CI289" s="438">
        <f t="shared" si="155"/>
        <v>889879.48382760037</v>
      </c>
      <c r="CJ289" s="540">
        <f t="shared" si="178"/>
        <v>2.6582966638269883E-3</v>
      </c>
      <c r="CK289" s="437">
        <f t="shared" si="156"/>
        <v>97355.85</v>
      </c>
      <c r="CL289" s="543">
        <f t="shared" si="157"/>
        <v>1.03</v>
      </c>
      <c r="CM289" s="466">
        <f t="shared" si="147"/>
        <v>-2.9999999999999249E-2</v>
      </c>
      <c r="CN289" s="465">
        <f t="shared" si="158"/>
        <v>889949.61</v>
      </c>
      <c r="CO289" s="466">
        <f t="shared" si="179"/>
        <v>987235.33382760035</v>
      </c>
      <c r="CP289" s="466">
        <f t="shared" si="159"/>
        <v>1.0299999999999994</v>
      </c>
      <c r="CQ289" s="469">
        <f t="shared" si="160"/>
        <v>97619.605782747531</v>
      </c>
      <c r="CR289" s="469">
        <f t="shared" si="180"/>
        <v>97285.723827600363</v>
      </c>
      <c r="CS289" s="467">
        <f t="shared" si="181"/>
        <v>333.8819551471679</v>
      </c>
      <c r="CT289" s="468">
        <f t="shared" si="161"/>
        <v>0</v>
      </c>
    </row>
    <row r="290" spans="1:98"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+INDEX('For AA'!AD:AD,MATCH(A290,'For AA'!A:A,0))</f>
        <v>47311.260857189824</v>
      </c>
      <c r="AN290" s="434">
        <f t="shared" si="162"/>
        <v>549548.38709677418</v>
      </c>
      <c r="AO290" s="435">
        <f t="shared" si="163"/>
        <v>145970.56989247314</v>
      </c>
      <c r="AP290" s="436">
        <f t="shared" si="164"/>
        <v>271088.20430107531</v>
      </c>
      <c r="AQ290" s="437">
        <f t="shared" si="150"/>
        <v>5.8</v>
      </c>
      <c r="AR290" s="438">
        <f t="shared" si="151"/>
        <v>1.54</v>
      </c>
      <c r="AS290" s="438">
        <f t="shared" si="152"/>
        <v>2.86</v>
      </c>
      <c r="AT290" s="443">
        <f t="shared" si="165"/>
        <v>10.199999999999999</v>
      </c>
      <c r="AU290" s="437">
        <f t="shared" si="166"/>
        <v>5.39</v>
      </c>
      <c r="AV290" s="438">
        <f t="shared" si="167"/>
        <v>1.43</v>
      </c>
      <c r="AW290" s="438">
        <f t="shared" si="168"/>
        <v>2.66</v>
      </c>
      <c r="AX290" s="444">
        <f t="shared" si="169"/>
        <v>9.48</v>
      </c>
      <c r="AY290" s="441">
        <f t="shared" si="170"/>
        <v>5.39</v>
      </c>
      <c r="AZ290" s="70">
        <f t="shared" si="171"/>
        <v>4</v>
      </c>
      <c r="BA290" s="438">
        <f t="shared" si="148"/>
        <v>0.36</v>
      </c>
      <c r="BB290" s="442">
        <f t="shared" si="149"/>
        <v>0.67</v>
      </c>
      <c r="BC290" s="563">
        <v>2</v>
      </c>
      <c r="BD290" s="563">
        <v>2</v>
      </c>
      <c r="BE290" s="570">
        <v>0</v>
      </c>
      <c r="BF290" s="571">
        <v>0.72</v>
      </c>
      <c r="BG290" s="572">
        <v>1.34</v>
      </c>
      <c r="BH290" s="573">
        <v>195223.82712298795</v>
      </c>
      <c r="BI290" s="571">
        <v>7.4499999999999993</v>
      </c>
      <c r="BJ290" s="572">
        <v>706027.91847876692</v>
      </c>
      <c r="BK290" s="574">
        <v>2.1076381202803102E-3</v>
      </c>
      <c r="BL290" s="571">
        <v>75342.98</v>
      </c>
      <c r="BM290" s="594">
        <v>0.8</v>
      </c>
      <c r="BN290" s="441">
        <f t="shared" si="172"/>
        <v>5.39</v>
      </c>
      <c r="BO290" s="70">
        <v>4</v>
      </c>
      <c r="BP290" s="438">
        <f t="shared" si="153"/>
        <v>0.36</v>
      </c>
      <c r="BQ290" s="442">
        <f t="shared" si="154"/>
        <v>0.67</v>
      </c>
      <c r="BR290" s="438">
        <f>+INDEX('For AA'!AE:AE,MATCH(A290,'For AA'!A:A,0))</f>
        <v>5.39</v>
      </c>
      <c r="BS290" s="70">
        <v>4</v>
      </c>
      <c r="BT290" s="438">
        <f>+ROUND(INDEX('For AA'!AF:AF,MATCH(A290,'For AA'!A:A,0))/BS290,$BP$2)</f>
        <v>0.36</v>
      </c>
      <c r="BU290" s="442">
        <f>+ROUND(INDEX('For AA'!AG:AG,MATCH(A290,'For AA'!A:A,0))/BS290,$BP$2)</f>
        <v>0.67</v>
      </c>
      <c r="BV290" s="438">
        <f>++INDEX('For AA'!AE:AE,MATCH(A290,'For AA'!A:A,0))</f>
        <v>5.39</v>
      </c>
      <c r="BW290" s="70">
        <v>4</v>
      </c>
      <c r="BX290" s="438">
        <f>++ROUND(INDEX('For AA'!AF:AF,MATCH(A290,'For AA'!A:A,0))/BS290,$BP$2)</f>
        <v>0.36</v>
      </c>
      <c r="BY290" s="442">
        <f>++ROUND(INDEX('For AA'!AG:AG,MATCH(A290,'For AA'!A:A,0))/BS290,$BP$2)</f>
        <v>0.67</v>
      </c>
      <c r="BZ290" s="93">
        <f>++INDEX(FY2018_ALL_Targets!DY:DY,MATCH('Final Comp Values'!C290,FY2018_ALL_Targets!B:B,0))</f>
        <v>0</v>
      </c>
      <c r="CA290" s="93">
        <f>+INDEX(FY2018_ALL_Targets!DV:DV,MATCH('Final Comp Values'!C290,FY2018_ALL_Targets!B:B,0))</f>
        <v>2</v>
      </c>
      <c r="CB290" s="93">
        <f>++INDEX(FY2018_ALL_Targets!DW:DW,MATCH('Final Comp Values'!C290,FY2018_ALL_Targets!B:B,0))</f>
        <v>2</v>
      </c>
      <c r="CC290" s="533">
        <f>++INDEX(FY2018_ALL_Targets!DX:DX,MATCH('Final Comp Values'!$C290,FY2018_ALL_Targets!$B:$B,0))</f>
        <v>0</v>
      </c>
      <c r="CD290" s="437">
        <f t="shared" si="173"/>
        <v>0</v>
      </c>
      <c r="CE290" s="437">
        <f t="shared" si="174"/>
        <v>0.72</v>
      </c>
      <c r="CF290" s="438">
        <f t="shared" si="175"/>
        <v>1.34</v>
      </c>
      <c r="CG290" s="537">
        <f t="shared" si="176"/>
        <v>195223.82712298795</v>
      </c>
      <c r="CH290" s="437">
        <f t="shared" si="177"/>
        <v>7.42</v>
      </c>
      <c r="CI290" s="438">
        <f t="shared" si="155"/>
        <v>703184.85303522833</v>
      </c>
      <c r="CJ290" s="540">
        <f t="shared" si="178"/>
        <v>2.1005922519271832E-3</v>
      </c>
      <c r="CK290" s="437">
        <f t="shared" si="156"/>
        <v>76930.820000000007</v>
      </c>
      <c r="CL290" s="543">
        <f t="shared" si="157"/>
        <v>0.81</v>
      </c>
      <c r="CM290" s="466">
        <f t="shared" si="147"/>
        <v>-2.9999999999998694E-2</v>
      </c>
      <c r="CN290" s="465">
        <f t="shared" si="158"/>
        <v>898944.66</v>
      </c>
      <c r="CO290" s="466">
        <f t="shared" si="179"/>
        <v>780115.67303522839</v>
      </c>
      <c r="CP290" s="466">
        <f t="shared" si="159"/>
        <v>-1.25</v>
      </c>
      <c r="CQ290" s="469">
        <f t="shared" si="160"/>
        <v>-118531.73259493671</v>
      </c>
      <c r="CR290" s="469">
        <f t="shared" si="180"/>
        <v>-118828.98696477164</v>
      </c>
      <c r="CS290" s="467">
        <f t="shared" si="181"/>
        <v>297.25436983493273</v>
      </c>
      <c r="CT290" s="468">
        <f t="shared" si="161"/>
        <v>0.21717001703195826</v>
      </c>
    </row>
    <row r="291" spans="1:98"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+INDEX('For AA'!AD:AD,MATCH(A291,'For AA'!A:A,0))</f>
        <v>47311.260857189824</v>
      </c>
      <c r="AN291" s="434">
        <f t="shared" si="162"/>
        <v>858090.32258064521</v>
      </c>
      <c r="AO291" s="435">
        <f t="shared" si="163"/>
        <v>227924.6989247312</v>
      </c>
      <c r="AP291" s="436">
        <f t="shared" si="164"/>
        <v>423288.72043010755</v>
      </c>
      <c r="AQ291" s="437">
        <f t="shared" si="150"/>
        <v>9.0500000000000007</v>
      </c>
      <c r="AR291" s="438">
        <f t="shared" si="151"/>
        <v>2.41</v>
      </c>
      <c r="AS291" s="438">
        <f t="shared" si="152"/>
        <v>4.47</v>
      </c>
      <c r="AT291" s="443">
        <f t="shared" si="165"/>
        <v>15.93</v>
      </c>
      <c r="AU291" s="437">
        <f t="shared" si="166"/>
        <v>8.42</v>
      </c>
      <c r="AV291" s="438">
        <f t="shared" si="167"/>
        <v>2.2400000000000002</v>
      </c>
      <c r="AW291" s="438">
        <f t="shared" si="168"/>
        <v>4.1500000000000004</v>
      </c>
      <c r="AX291" s="444">
        <f t="shared" si="169"/>
        <v>14.81</v>
      </c>
      <c r="AY291" s="441">
        <f t="shared" si="170"/>
        <v>8.42</v>
      </c>
      <c r="AZ291" s="70">
        <f t="shared" si="171"/>
        <v>4</v>
      </c>
      <c r="BA291" s="438">
        <f t="shared" si="148"/>
        <v>0.56000000000000005</v>
      </c>
      <c r="BB291" s="442">
        <f t="shared" si="149"/>
        <v>1.04</v>
      </c>
      <c r="BC291" s="563">
        <v>0</v>
      </c>
      <c r="BD291" s="563">
        <v>1</v>
      </c>
      <c r="BE291" s="570">
        <v>0</v>
      </c>
      <c r="BF291" s="571">
        <v>0</v>
      </c>
      <c r="BG291" s="572">
        <v>1.04</v>
      </c>
      <c r="BH291" s="573">
        <v>98559.602042673519</v>
      </c>
      <c r="BI291" s="571">
        <v>13.780000000000001</v>
      </c>
      <c r="BJ291" s="572">
        <v>1305914.7270654242</v>
      </c>
      <c r="BK291" s="574">
        <v>3.8984232614043871E-3</v>
      </c>
      <c r="BL291" s="571">
        <v>139359.23000000001</v>
      </c>
      <c r="BM291" s="594">
        <v>1.47</v>
      </c>
      <c r="BN291" s="441">
        <f t="shared" si="172"/>
        <v>8.42</v>
      </c>
      <c r="BO291" s="70">
        <v>4</v>
      </c>
      <c r="BP291" s="438">
        <f t="shared" si="153"/>
        <v>0.56000000000000005</v>
      </c>
      <c r="BQ291" s="442">
        <f t="shared" si="154"/>
        <v>1.04</v>
      </c>
      <c r="BR291" s="438">
        <f>+INDEX('For AA'!AE:AE,MATCH(A291,'For AA'!A:A,0))</f>
        <v>8.42</v>
      </c>
      <c r="BS291" s="70">
        <v>4</v>
      </c>
      <c r="BT291" s="438">
        <f>+ROUND(INDEX('For AA'!AF:AF,MATCH(A291,'For AA'!A:A,0))/BS291,$BP$2)</f>
        <v>0.56000000000000005</v>
      </c>
      <c r="BU291" s="442">
        <f>+ROUND(INDEX('For AA'!AG:AG,MATCH(A291,'For AA'!A:A,0))/BS291,$BP$2)</f>
        <v>1.04</v>
      </c>
      <c r="BV291" s="438">
        <f>++INDEX('For AA'!AE:AE,MATCH(A291,'For AA'!A:A,0))</f>
        <v>8.42</v>
      </c>
      <c r="BW291" s="70">
        <v>4</v>
      </c>
      <c r="BX291" s="438">
        <f>++ROUND(INDEX('For AA'!AF:AF,MATCH(A291,'For AA'!A:A,0))/BS291,$BP$2)</f>
        <v>0.56000000000000005</v>
      </c>
      <c r="BY291" s="442">
        <f>++ROUND(INDEX('For AA'!AG:AG,MATCH(A291,'For AA'!A:A,0))/BS291,$BP$2)</f>
        <v>1.04</v>
      </c>
      <c r="BZ291" s="93">
        <f>++INDEX(FY2018_ALL_Targets!DY:DY,MATCH('Final Comp Values'!C291,FY2018_ALL_Targets!B:B,0))</f>
        <v>0</v>
      </c>
      <c r="CA291" s="93">
        <f>+INDEX(FY2018_ALL_Targets!DV:DV,MATCH('Final Comp Values'!C291,FY2018_ALL_Targets!B:B,0))</f>
        <v>1</v>
      </c>
      <c r="CB291" s="93">
        <f>++INDEX(FY2018_ALL_Targets!DW:DW,MATCH('Final Comp Values'!C291,FY2018_ALL_Targets!B:B,0))</f>
        <v>1</v>
      </c>
      <c r="CC291" s="533">
        <f>++INDEX(FY2018_ALL_Targets!DX:DX,MATCH('Final Comp Values'!$C291,FY2018_ALL_Targets!$B:$B,0))</f>
        <v>0</v>
      </c>
      <c r="CD291" s="437">
        <f t="shared" si="173"/>
        <v>0</v>
      </c>
      <c r="CE291" s="437">
        <f t="shared" si="174"/>
        <v>0.56000000000000005</v>
      </c>
      <c r="CF291" s="438">
        <f t="shared" si="175"/>
        <v>1.04</v>
      </c>
      <c r="CG291" s="537">
        <f t="shared" si="176"/>
        <v>151630.1569887285</v>
      </c>
      <c r="CH291" s="437">
        <f t="shared" si="177"/>
        <v>13.21</v>
      </c>
      <c r="CI291" s="438">
        <f t="shared" si="155"/>
        <v>1251896.4836381897</v>
      </c>
      <c r="CJ291" s="540">
        <f t="shared" si="178"/>
        <v>3.7397336452773713E-3</v>
      </c>
      <c r="CK291" s="437">
        <f t="shared" si="156"/>
        <v>136961.75</v>
      </c>
      <c r="CL291" s="543">
        <f t="shared" si="157"/>
        <v>1.45</v>
      </c>
      <c r="CM291" s="466">
        <f t="shared" si="147"/>
        <v>-9.9999999999997868E-3</v>
      </c>
      <c r="CN291" s="465">
        <f t="shared" si="158"/>
        <v>1403652.48</v>
      </c>
      <c r="CO291" s="466">
        <f t="shared" si="179"/>
        <v>1388858.2336381897</v>
      </c>
      <c r="CP291" s="466">
        <f t="shared" si="159"/>
        <v>-0.15000000000000036</v>
      </c>
      <c r="CQ291" s="469">
        <f t="shared" si="160"/>
        <v>-14216.601755570595</v>
      </c>
      <c r="CR291" s="469">
        <f t="shared" si="180"/>
        <v>-14794.246361810248</v>
      </c>
      <c r="CS291" s="467">
        <f t="shared" si="181"/>
        <v>577.64460623965351</v>
      </c>
      <c r="CT291" s="468">
        <f t="shared" si="161"/>
        <v>0.10802542591505876</v>
      </c>
    </row>
    <row r="292" spans="1:98"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+INDEX('For AA'!AD:AD,MATCH(A292,'For AA'!A:A,0))</f>
        <v>47311.260857189824</v>
      </c>
      <c r="AN292" s="434">
        <f t="shared" si="162"/>
        <v>802445.16129032266</v>
      </c>
      <c r="AO292" s="435">
        <f t="shared" si="163"/>
        <v>213144.70967741936</v>
      </c>
      <c r="AP292" s="436">
        <f t="shared" si="164"/>
        <v>395840.18279569893</v>
      </c>
      <c r="AQ292" s="437">
        <f t="shared" si="150"/>
        <v>8.4700000000000006</v>
      </c>
      <c r="AR292" s="438">
        <f t="shared" si="151"/>
        <v>2.25</v>
      </c>
      <c r="AS292" s="438">
        <f t="shared" si="152"/>
        <v>4.18</v>
      </c>
      <c r="AT292" s="443">
        <f t="shared" si="165"/>
        <v>14.9</v>
      </c>
      <c r="AU292" s="437">
        <f t="shared" si="166"/>
        <v>7.87</v>
      </c>
      <c r="AV292" s="438">
        <f t="shared" si="167"/>
        <v>2.09</v>
      </c>
      <c r="AW292" s="438">
        <f t="shared" si="168"/>
        <v>3.88</v>
      </c>
      <c r="AX292" s="444">
        <f t="shared" si="169"/>
        <v>13.84</v>
      </c>
      <c r="AY292" s="441">
        <f t="shared" si="170"/>
        <v>7.87</v>
      </c>
      <c r="AZ292" s="70">
        <f t="shared" si="171"/>
        <v>4</v>
      </c>
      <c r="BA292" s="438">
        <f t="shared" si="148"/>
        <v>0.52</v>
      </c>
      <c r="BB292" s="442">
        <f t="shared" si="149"/>
        <v>0.97</v>
      </c>
      <c r="BC292" s="563">
        <v>1</v>
      </c>
      <c r="BD292" s="563">
        <v>1</v>
      </c>
      <c r="BE292" s="570">
        <v>0</v>
      </c>
      <c r="BF292" s="571">
        <v>0.52</v>
      </c>
      <c r="BG292" s="572">
        <v>0.97</v>
      </c>
      <c r="BH292" s="573">
        <v>141205.58369575339</v>
      </c>
      <c r="BI292" s="571">
        <v>12.34</v>
      </c>
      <c r="BJ292" s="572">
        <v>1169447.5857755684</v>
      </c>
      <c r="BK292" s="574">
        <v>3.4910408596320846E-3</v>
      </c>
      <c r="BL292" s="571">
        <v>124796.29</v>
      </c>
      <c r="BM292" s="594">
        <v>1.32</v>
      </c>
      <c r="BN292" s="441">
        <f t="shared" si="172"/>
        <v>7.87</v>
      </c>
      <c r="BO292" s="70">
        <v>4</v>
      </c>
      <c r="BP292" s="438">
        <f t="shared" si="153"/>
        <v>0.52</v>
      </c>
      <c r="BQ292" s="442">
        <f t="shared" si="154"/>
        <v>0.97</v>
      </c>
      <c r="BR292" s="438">
        <f>+INDEX('For AA'!AE:AE,MATCH(A292,'For AA'!A:A,0))</f>
        <v>7.87</v>
      </c>
      <c r="BS292" s="70">
        <v>4</v>
      </c>
      <c r="BT292" s="438">
        <f>+ROUND(INDEX('For AA'!AF:AF,MATCH(A292,'For AA'!A:A,0))/BS292,$BP$2)</f>
        <v>0.52</v>
      </c>
      <c r="BU292" s="442">
        <f>+ROUND(INDEX('For AA'!AG:AG,MATCH(A292,'For AA'!A:A,0))/BS292,$BP$2)</f>
        <v>0.97</v>
      </c>
      <c r="BV292" s="438">
        <f>++INDEX('For AA'!AE:AE,MATCH(A292,'For AA'!A:A,0))</f>
        <v>7.87</v>
      </c>
      <c r="BW292" s="70">
        <v>4</v>
      </c>
      <c r="BX292" s="438">
        <f>++ROUND(INDEX('For AA'!AF:AF,MATCH(A292,'For AA'!A:A,0))/BS292,$BP$2)</f>
        <v>0.52</v>
      </c>
      <c r="BY292" s="442">
        <f>++ROUND(INDEX('For AA'!AG:AG,MATCH(A292,'For AA'!A:A,0))/BS292,$BP$2)</f>
        <v>0.97</v>
      </c>
      <c r="BZ292" s="93">
        <f>++INDEX(FY2018_ALL_Targets!DY:DY,MATCH('Final Comp Values'!C292,FY2018_ALL_Targets!B:B,0))</f>
        <v>0</v>
      </c>
      <c r="CA292" s="93">
        <f>+INDEX(FY2018_ALL_Targets!DV:DV,MATCH('Final Comp Values'!C292,FY2018_ALL_Targets!B:B,0))</f>
        <v>1</v>
      </c>
      <c r="CB292" s="93">
        <f>++INDEX(FY2018_ALL_Targets!DW:DW,MATCH('Final Comp Values'!C292,FY2018_ALL_Targets!B:B,0))</f>
        <v>1</v>
      </c>
      <c r="CC292" s="533">
        <f>++INDEX(FY2018_ALL_Targets!DX:DX,MATCH('Final Comp Values'!$C292,FY2018_ALL_Targets!$B:$B,0))</f>
        <v>0</v>
      </c>
      <c r="CD292" s="437">
        <f t="shared" si="173"/>
        <v>0</v>
      </c>
      <c r="CE292" s="437">
        <f t="shared" si="174"/>
        <v>0.52</v>
      </c>
      <c r="CF292" s="438">
        <f t="shared" si="175"/>
        <v>0.97</v>
      </c>
      <c r="CG292" s="537">
        <f t="shared" si="176"/>
        <v>141205.58369575339</v>
      </c>
      <c r="CH292" s="437">
        <f t="shared" si="177"/>
        <v>12.35</v>
      </c>
      <c r="CI292" s="438">
        <f t="shared" si="155"/>
        <v>1170395.2742567479</v>
      </c>
      <c r="CJ292" s="540">
        <f t="shared" si="178"/>
        <v>3.4962687751079126E-3</v>
      </c>
      <c r="CK292" s="437">
        <f t="shared" si="156"/>
        <v>128045.24</v>
      </c>
      <c r="CL292" s="543">
        <f t="shared" si="157"/>
        <v>1.35</v>
      </c>
      <c r="CM292" s="466">
        <f t="shared" si="147"/>
        <v>9.9999999999993427E-3</v>
      </c>
      <c r="CN292" s="465">
        <f t="shared" si="158"/>
        <v>1312629.95</v>
      </c>
      <c r="CO292" s="466">
        <f t="shared" si="179"/>
        <v>1298440.5142567479</v>
      </c>
      <c r="CP292" s="466">
        <f t="shared" si="159"/>
        <v>-0.14000000000000057</v>
      </c>
      <c r="CQ292" s="469">
        <f t="shared" si="160"/>
        <v>-13278.048627167684</v>
      </c>
      <c r="CR292" s="469">
        <f t="shared" si="180"/>
        <v>-14189.435743252048</v>
      </c>
      <c r="CS292" s="467">
        <f t="shared" si="181"/>
        <v>911.38711608436461</v>
      </c>
      <c r="CT292" s="468">
        <f t="shared" si="161"/>
        <v>0.10757455571980008</v>
      </c>
    </row>
    <row r="293" spans="1:98"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+INDEX('For AA'!AD:AD,MATCH(A293,'For AA'!A:A,0))</f>
        <v>47311.260857189824</v>
      </c>
      <c r="AN293" s="434">
        <f t="shared" si="162"/>
        <v>1144163.4408602151</v>
      </c>
      <c r="AO293" s="435">
        <f t="shared" si="163"/>
        <v>303911.18279569899</v>
      </c>
      <c r="AP293" s="436">
        <f t="shared" si="164"/>
        <v>564406.48387096776</v>
      </c>
      <c r="AQ293" s="437">
        <f t="shared" si="150"/>
        <v>12.07</v>
      </c>
      <c r="AR293" s="438">
        <f t="shared" si="151"/>
        <v>3.21</v>
      </c>
      <c r="AS293" s="438">
        <f t="shared" si="152"/>
        <v>5.96</v>
      </c>
      <c r="AT293" s="443">
        <f t="shared" si="165"/>
        <v>21.240000000000002</v>
      </c>
      <c r="AU293" s="437">
        <f t="shared" si="166"/>
        <v>11.23</v>
      </c>
      <c r="AV293" s="438">
        <f t="shared" si="167"/>
        <v>2.98</v>
      </c>
      <c r="AW293" s="438">
        <f t="shared" si="168"/>
        <v>5.54</v>
      </c>
      <c r="AX293" s="444">
        <f t="shared" si="169"/>
        <v>19.75</v>
      </c>
      <c r="AY293" s="441">
        <f t="shared" si="170"/>
        <v>11.23</v>
      </c>
      <c r="AZ293" s="70">
        <f t="shared" si="171"/>
        <v>4</v>
      </c>
      <c r="BA293" s="438">
        <f t="shared" si="148"/>
        <v>0.75</v>
      </c>
      <c r="BB293" s="442">
        <f t="shared" si="149"/>
        <v>1.39</v>
      </c>
      <c r="BC293" s="563">
        <v>1</v>
      </c>
      <c r="BD293" s="563">
        <v>1</v>
      </c>
      <c r="BE293" s="570">
        <v>0</v>
      </c>
      <c r="BF293" s="571">
        <v>0.75</v>
      </c>
      <c r="BG293" s="572">
        <v>1.39</v>
      </c>
      <c r="BH293" s="573">
        <v>202805.33497242432</v>
      </c>
      <c r="BI293" s="571">
        <v>17.649999999999999</v>
      </c>
      <c r="BJ293" s="572">
        <v>1672670.1692819111</v>
      </c>
      <c r="BK293" s="574">
        <v>4.993263466167447E-3</v>
      </c>
      <c r="BL293" s="571">
        <v>178497.12</v>
      </c>
      <c r="BM293" s="594">
        <v>1.88</v>
      </c>
      <c r="BN293" s="441">
        <f t="shared" si="172"/>
        <v>11.23</v>
      </c>
      <c r="BO293" s="70">
        <v>4</v>
      </c>
      <c r="BP293" s="438">
        <f t="shared" si="153"/>
        <v>0.75</v>
      </c>
      <c r="BQ293" s="442">
        <f t="shared" si="154"/>
        <v>1.39</v>
      </c>
      <c r="BR293" s="438">
        <f>+INDEX('For AA'!AE:AE,MATCH(A293,'For AA'!A:A,0))</f>
        <v>11.22</v>
      </c>
      <c r="BS293" s="70">
        <v>4</v>
      </c>
      <c r="BT293" s="438">
        <f>+ROUND(INDEX('For AA'!AF:AF,MATCH(A293,'For AA'!A:A,0))/BS293,$BP$2)</f>
        <v>0.75</v>
      </c>
      <c r="BU293" s="442">
        <f>+ROUND(INDEX('For AA'!AG:AG,MATCH(A293,'For AA'!A:A,0))/BS293,$BP$2)</f>
        <v>1.39</v>
      </c>
      <c r="BV293" s="438">
        <f>++INDEX('For AA'!AE:AE,MATCH(A293,'For AA'!A:A,0))</f>
        <v>11.22</v>
      </c>
      <c r="BW293" s="70">
        <v>4</v>
      </c>
      <c r="BX293" s="438">
        <f>++ROUND(INDEX('For AA'!AF:AF,MATCH(A293,'For AA'!A:A,0))/BS293,$BP$2)</f>
        <v>0.75</v>
      </c>
      <c r="BY293" s="442">
        <f>++ROUND(INDEX('For AA'!AG:AG,MATCH(A293,'For AA'!A:A,0))/BS293,$BP$2)</f>
        <v>1.39</v>
      </c>
      <c r="BZ293" s="93">
        <f>++INDEX(FY2018_ALL_Targets!DY:DY,MATCH('Final Comp Values'!C293,FY2018_ALL_Targets!B:B,0))</f>
        <v>0</v>
      </c>
      <c r="CA293" s="93">
        <f>+INDEX(FY2018_ALL_Targets!DV:DV,MATCH('Final Comp Values'!C293,FY2018_ALL_Targets!B:B,0))</f>
        <v>1</v>
      </c>
      <c r="CB293" s="93">
        <f>++INDEX(FY2018_ALL_Targets!DW:DW,MATCH('Final Comp Values'!C293,FY2018_ALL_Targets!B:B,0))</f>
        <v>1</v>
      </c>
      <c r="CC293" s="533">
        <f>++INDEX(FY2018_ALL_Targets!DX:DX,MATCH('Final Comp Values'!$C293,FY2018_ALL_Targets!$B:$B,0))</f>
        <v>0</v>
      </c>
      <c r="CD293" s="437">
        <f t="shared" si="173"/>
        <v>0</v>
      </c>
      <c r="CE293" s="437">
        <f t="shared" si="174"/>
        <v>0.75</v>
      </c>
      <c r="CF293" s="438">
        <f t="shared" si="175"/>
        <v>1.39</v>
      </c>
      <c r="CG293" s="537">
        <f t="shared" si="176"/>
        <v>202805.33497242432</v>
      </c>
      <c r="CH293" s="437">
        <f t="shared" si="177"/>
        <v>17.61</v>
      </c>
      <c r="CI293" s="438">
        <f t="shared" si="155"/>
        <v>1668879.415357193</v>
      </c>
      <c r="CJ293" s="540">
        <f t="shared" si="178"/>
        <v>4.9853678647490155E-3</v>
      </c>
      <c r="CK293" s="437">
        <f t="shared" si="156"/>
        <v>182581.11</v>
      </c>
      <c r="CL293" s="543">
        <f t="shared" si="157"/>
        <v>1.93</v>
      </c>
      <c r="CM293" s="466">
        <f t="shared" si="147"/>
        <v>-3.9999999999999369E-2</v>
      </c>
      <c r="CN293" s="465">
        <f t="shared" si="158"/>
        <v>1871607.43</v>
      </c>
      <c r="CO293" s="466">
        <f t="shared" si="179"/>
        <v>1851460.5253571928</v>
      </c>
      <c r="CP293" s="466">
        <f t="shared" si="159"/>
        <v>-0.21000000000000085</v>
      </c>
      <c r="CQ293" s="469">
        <f t="shared" si="160"/>
        <v>-19900.635964557041</v>
      </c>
      <c r="CR293" s="469">
        <f t="shared" si="180"/>
        <v>-20146.904642807087</v>
      </c>
      <c r="CS293" s="467">
        <f t="shared" si="181"/>
        <v>246.26867825004592</v>
      </c>
      <c r="CT293" s="468">
        <f t="shared" si="161"/>
        <v>0.10835890674596452</v>
      </c>
    </row>
    <row r="294" spans="1:98"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+INDEX('For AA'!AD:AD,MATCH(A294,'For AA'!A:A,0))</f>
        <v>47311.260857189824</v>
      </c>
      <c r="AN294" s="434">
        <f t="shared" si="162"/>
        <v>343236.55913978495</v>
      </c>
      <c r="AO294" s="435">
        <f t="shared" si="163"/>
        <v>91169.881720430116</v>
      </c>
      <c r="AP294" s="436">
        <f t="shared" si="164"/>
        <v>169315.48387096776</v>
      </c>
      <c r="AQ294" s="437">
        <f t="shared" si="150"/>
        <v>3.62</v>
      </c>
      <c r="AR294" s="438">
        <f t="shared" si="151"/>
        <v>0.96</v>
      </c>
      <c r="AS294" s="438">
        <f t="shared" si="152"/>
        <v>1.79</v>
      </c>
      <c r="AT294" s="443">
        <f t="shared" si="165"/>
        <v>6.37</v>
      </c>
      <c r="AU294" s="437">
        <f t="shared" si="166"/>
        <v>3.37</v>
      </c>
      <c r="AV294" s="438">
        <f t="shared" si="167"/>
        <v>0.89</v>
      </c>
      <c r="AW294" s="438">
        <f t="shared" si="168"/>
        <v>1.66</v>
      </c>
      <c r="AX294" s="444">
        <f t="shared" si="169"/>
        <v>5.92</v>
      </c>
      <c r="AY294" s="441">
        <f t="shared" si="170"/>
        <v>3.37</v>
      </c>
      <c r="AZ294" s="70">
        <f t="shared" si="171"/>
        <v>4</v>
      </c>
      <c r="BA294" s="438">
        <f t="shared" si="148"/>
        <v>0.22</v>
      </c>
      <c r="BB294" s="442">
        <f t="shared" si="149"/>
        <v>0.42</v>
      </c>
      <c r="BC294" s="563">
        <v>2</v>
      </c>
      <c r="BD294" s="563">
        <v>2</v>
      </c>
      <c r="BE294" s="570">
        <v>0</v>
      </c>
      <c r="BF294" s="571">
        <v>0.44</v>
      </c>
      <c r="BG294" s="572">
        <v>0.84</v>
      </c>
      <c r="BH294" s="573">
        <v>121304.12559098279</v>
      </c>
      <c r="BI294" s="571">
        <v>4.6500000000000004</v>
      </c>
      <c r="BJ294" s="572">
        <v>440675.14374849218</v>
      </c>
      <c r="BK294" s="574">
        <v>1.3155056723897242E-3</v>
      </c>
      <c r="BL294" s="571">
        <v>47026.15</v>
      </c>
      <c r="BM294" s="594">
        <v>0.5</v>
      </c>
      <c r="BN294" s="441">
        <f t="shared" si="172"/>
        <v>3.37</v>
      </c>
      <c r="BO294" s="70">
        <v>4</v>
      </c>
      <c r="BP294" s="438">
        <f t="shared" si="153"/>
        <v>0.22</v>
      </c>
      <c r="BQ294" s="442">
        <f t="shared" si="154"/>
        <v>0.42</v>
      </c>
      <c r="BR294" s="438">
        <f>+INDEX('For AA'!AE:AE,MATCH(A294,'For AA'!A:A,0))</f>
        <v>3.37</v>
      </c>
      <c r="BS294" s="70">
        <v>4</v>
      </c>
      <c r="BT294" s="438">
        <f>+ROUND(INDEX('For AA'!AF:AF,MATCH(A294,'For AA'!A:A,0))/BS294,$BP$2)</f>
        <v>0.23</v>
      </c>
      <c r="BU294" s="442">
        <f>+ROUND(INDEX('For AA'!AG:AG,MATCH(A294,'For AA'!A:A,0))/BS294,$BP$2)</f>
        <v>0.42</v>
      </c>
      <c r="BV294" s="438">
        <f>++INDEX('For AA'!AE:AE,MATCH(A294,'For AA'!A:A,0))</f>
        <v>3.37</v>
      </c>
      <c r="BW294" s="70">
        <v>4</v>
      </c>
      <c r="BX294" s="438">
        <f>++ROUND(INDEX('For AA'!AF:AF,MATCH(A294,'For AA'!A:A,0))/BS294,$BP$2)</f>
        <v>0.23</v>
      </c>
      <c r="BY294" s="442">
        <f>++ROUND(INDEX('For AA'!AG:AG,MATCH(A294,'For AA'!A:A,0))/BS294,$BP$2)</f>
        <v>0.42</v>
      </c>
      <c r="BZ294" s="93">
        <f>++INDEX(FY2018_ALL_Targets!DY:DY,MATCH('Final Comp Values'!C294,FY2018_ALL_Targets!B:B,0))</f>
        <v>0</v>
      </c>
      <c r="CA294" s="93">
        <f>+INDEX(FY2018_ALL_Targets!DV:DV,MATCH('Final Comp Values'!C294,FY2018_ALL_Targets!B:B,0))</f>
        <v>2</v>
      </c>
      <c r="CB294" s="93">
        <f>++INDEX(FY2018_ALL_Targets!DW:DW,MATCH('Final Comp Values'!C294,FY2018_ALL_Targets!B:B,0))</f>
        <v>2</v>
      </c>
      <c r="CC294" s="533">
        <f>++INDEX(FY2018_ALL_Targets!DX:DX,MATCH('Final Comp Values'!$C294,FY2018_ALL_Targets!$B:$B,0))</f>
        <v>0</v>
      </c>
      <c r="CD294" s="437">
        <f t="shared" si="173"/>
        <v>0</v>
      </c>
      <c r="CE294" s="437">
        <f t="shared" si="174"/>
        <v>0.44</v>
      </c>
      <c r="CF294" s="438">
        <f t="shared" si="175"/>
        <v>0.84</v>
      </c>
      <c r="CG294" s="537">
        <f t="shared" si="176"/>
        <v>121304.12559098279</v>
      </c>
      <c r="CH294" s="437">
        <f t="shared" si="177"/>
        <v>4.6400000000000006</v>
      </c>
      <c r="CI294" s="438">
        <f t="shared" si="155"/>
        <v>439727.45526731265</v>
      </c>
      <c r="CJ294" s="540">
        <f t="shared" si="178"/>
        <v>1.3135779041700984E-3</v>
      </c>
      <c r="CK294" s="437">
        <f t="shared" si="156"/>
        <v>48107.69</v>
      </c>
      <c r="CL294" s="543">
        <f t="shared" si="157"/>
        <v>0.51</v>
      </c>
      <c r="CM294" s="466">
        <f t="shared" si="147"/>
        <v>-9.9999999999991762E-3</v>
      </c>
      <c r="CN294" s="465">
        <f t="shared" si="158"/>
        <v>561461.39</v>
      </c>
      <c r="CO294" s="466">
        <f t="shared" si="179"/>
        <v>487835.14526731265</v>
      </c>
      <c r="CP294" s="466">
        <f t="shared" si="159"/>
        <v>-0.76999999999999957</v>
      </c>
      <c r="CQ294" s="469">
        <f t="shared" si="160"/>
        <v>-73027.917280405367</v>
      </c>
      <c r="CR294" s="469">
        <f t="shared" si="180"/>
        <v>-73626.244732687366</v>
      </c>
      <c r="CS294" s="467">
        <f t="shared" si="181"/>
        <v>598.32745228199929</v>
      </c>
      <c r="CT294" s="468">
        <f t="shared" si="161"/>
        <v>0.21605069867935672</v>
      </c>
    </row>
    <row r="295" spans="1:98"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+INDEX('For AA'!AD:AD,MATCH(A295,'For AA'!A:A,0))</f>
        <v>47311.260857189824</v>
      </c>
      <c r="AN295" s="434">
        <f t="shared" si="162"/>
        <v>649576.34408602153</v>
      </c>
      <c r="AO295" s="435">
        <f t="shared" si="163"/>
        <v>172539.76344086023</v>
      </c>
      <c r="AP295" s="436">
        <f t="shared" si="164"/>
        <v>320430.97849462368</v>
      </c>
      <c r="AQ295" s="437">
        <f t="shared" si="150"/>
        <v>6.85</v>
      </c>
      <c r="AR295" s="438">
        <f t="shared" si="151"/>
        <v>1.82</v>
      </c>
      <c r="AS295" s="438">
        <f t="shared" si="152"/>
        <v>3.38</v>
      </c>
      <c r="AT295" s="443">
        <f t="shared" si="165"/>
        <v>12.05</v>
      </c>
      <c r="AU295" s="437">
        <f t="shared" si="166"/>
        <v>6.37</v>
      </c>
      <c r="AV295" s="438">
        <f t="shared" si="167"/>
        <v>1.69</v>
      </c>
      <c r="AW295" s="438">
        <f t="shared" si="168"/>
        <v>3.14</v>
      </c>
      <c r="AX295" s="444">
        <f t="shared" si="169"/>
        <v>11.200000000000001</v>
      </c>
      <c r="AY295" s="441">
        <f t="shared" si="170"/>
        <v>6.37</v>
      </c>
      <c r="AZ295" s="70">
        <f t="shared" si="171"/>
        <v>4</v>
      </c>
      <c r="BA295" s="438">
        <f t="shared" si="148"/>
        <v>0.42</v>
      </c>
      <c r="BB295" s="442">
        <f t="shared" si="149"/>
        <v>0.79</v>
      </c>
      <c r="BC295" s="563">
        <v>2</v>
      </c>
      <c r="BD295" s="563">
        <v>2</v>
      </c>
      <c r="BE295" s="570">
        <v>0</v>
      </c>
      <c r="BF295" s="571">
        <v>0.84</v>
      </c>
      <c r="BG295" s="572">
        <v>1.58</v>
      </c>
      <c r="BH295" s="573">
        <v>229340.61244545184</v>
      </c>
      <c r="BI295" s="571">
        <v>8.7899999999999991</v>
      </c>
      <c r="BJ295" s="572">
        <v>833018.17495682708</v>
      </c>
      <c r="BK295" s="574">
        <v>2.4867300774850912E-3</v>
      </c>
      <c r="BL295" s="571">
        <v>88894.6</v>
      </c>
      <c r="BM295" s="594">
        <v>0.94</v>
      </c>
      <c r="BN295" s="441">
        <f t="shared" si="172"/>
        <v>6.37</v>
      </c>
      <c r="BO295" s="70">
        <v>4</v>
      </c>
      <c r="BP295" s="438">
        <f t="shared" si="153"/>
        <v>0.42</v>
      </c>
      <c r="BQ295" s="442">
        <f t="shared" si="154"/>
        <v>0.79</v>
      </c>
      <c r="BR295" s="438">
        <f>+INDEX('For AA'!AE:AE,MATCH(A295,'For AA'!A:A,0))</f>
        <v>6.37</v>
      </c>
      <c r="BS295" s="70">
        <v>4</v>
      </c>
      <c r="BT295" s="438">
        <f>+ROUND(INDEX('For AA'!AF:AF,MATCH(A295,'For AA'!A:A,0))/BS295,$BP$2)</f>
        <v>0.42</v>
      </c>
      <c r="BU295" s="442">
        <f>+ROUND(INDEX('For AA'!AG:AG,MATCH(A295,'For AA'!A:A,0))/BS295,$BP$2)</f>
        <v>0.79</v>
      </c>
      <c r="BV295" s="438">
        <f>++INDEX('For AA'!AE:AE,MATCH(A295,'For AA'!A:A,0))</f>
        <v>6.37</v>
      </c>
      <c r="BW295" s="70">
        <v>4</v>
      </c>
      <c r="BX295" s="438">
        <f>++ROUND(INDEX('For AA'!AF:AF,MATCH(A295,'For AA'!A:A,0))/BS295,$BP$2)</f>
        <v>0.42</v>
      </c>
      <c r="BY295" s="442">
        <f>++ROUND(INDEX('For AA'!AG:AG,MATCH(A295,'For AA'!A:A,0))/BS295,$BP$2)</f>
        <v>0.79</v>
      </c>
      <c r="BZ295" s="93">
        <f>++INDEX(FY2018_ALL_Targets!DY:DY,MATCH('Final Comp Values'!C295,FY2018_ALL_Targets!B:B,0))</f>
        <v>0</v>
      </c>
      <c r="CA295" s="93">
        <f>+INDEX(FY2018_ALL_Targets!DV:DV,MATCH('Final Comp Values'!C295,FY2018_ALL_Targets!B:B,0))</f>
        <v>1</v>
      </c>
      <c r="CB295" s="93">
        <f>++INDEX(FY2018_ALL_Targets!DW:DW,MATCH('Final Comp Values'!C295,FY2018_ALL_Targets!B:B,0))</f>
        <v>1</v>
      </c>
      <c r="CC295" s="533">
        <f>++INDEX(FY2018_ALL_Targets!DX:DX,MATCH('Final Comp Values'!$C295,FY2018_ALL_Targets!$B:$B,0))</f>
        <v>0</v>
      </c>
      <c r="CD295" s="437">
        <f t="shared" si="173"/>
        <v>0</v>
      </c>
      <c r="CE295" s="437">
        <f t="shared" si="174"/>
        <v>0.42</v>
      </c>
      <c r="CF295" s="438">
        <f t="shared" si="175"/>
        <v>0.79</v>
      </c>
      <c r="CG295" s="537">
        <f t="shared" si="176"/>
        <v>114670.30622272592</v>
      </c>
      <c r="CH295" s="437">
        <f t="shared" si="177"/>
        <v>9.99</v>
      </c>
      <c r="CI295" s="438">
        <f t="shared" si="155"/>
        <v>946740.79269837355</v>
      </c>
      <c r="CJ295" s="540">
        <f t="shared" si="178"/>
        <v>2.8281558755731215E-3</v>
      </c>
      <c r="CK295" s="437">
        <f t="shared" si="156"/>
        <v>103576.68</v>
      </c>
      <c r="CL295" s="543">
        <f t="shared" si="157"/>
        <v>1.0900000000000001</v>
      </c>
      <c r="CM295" s="466">
        <f t="shared" si="147"/>
        <v>-1.0000000000000675E-2</v>
      </c>
      <c r="CN295" s="465">
        <f t="shared" si="158"/>
        <v>1062568.79</v>
      </c>
      <c r="CO295" s="466">
        <f t="shared" si="179"/>
        <v>1050317.4726983735</v>
      </c>
      <c r="CP295" s="466">
        <f t="shared" si="159"/>
        <v>-0.12000000000000099</v>
      </c>
      <c r="CQ295" s="469">
        <f t="shared" si="160"/>
        <v>-11384.665607142952</v>
      </c>
      <c r="CR295" s="469">
        <f t="shared" si="180"/>
        <v>-12251.31730162655</v>
      </c>
      <c r="CS295" s="467">
        <f t="shared" si="181"/>
        <v>866.65169448359848</v>
      </c>
      <c r="CT295" s="468">
        <f t="shared" si="161"/>
        <v>0.10791800709931064</v>
      </c>
    </row>
    <row r="296" spans="1:98"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+INDEX('For AA'!AD:AD,MATCH(A296,'For AA'!A:A,0))</f>
        <v>28857.066402483964</v>
      </c>
      <c r="AN296" s="434">
        <f t="shared" si="162"/>
        <v>541877.41935483878</v>
      </c>
      <c r="AO296" s="435">
        <f t="shared" si="163"/>
        <v>143932.66666666669</v>
      </c>
      <c r="AP296" s="436">
        <f t="shared" si="164"/>
        <v>267303.53763440863</v>
      </c>
      <c r="AQ296" s="437">
        <f t="shared" si="150"/>
        <v>9.32</v>
      </c>
      <c r="AR296" s="438">
        <f t="shared" si="151"/>
        <v>2.48</v>
      </c>
      <c r="AS296" s="438">
        <f t="shared" si="152"/>
        <v>4.5999999999999996</v>
      </c>
      <c r="AT296" s="443">
        <f t="shared" si="165"/>
        <v>16.399999999999999</v>
      </c>
      <c r="AU296" s="437">
        <f t="shared" si="166"/>
        <v>8.67</v>
      </c>
      <c r="AV296" s="438">
        <f t="shared" si="167"/>
        <v>2.2999999999999998</v>
      </c>
      <c r="AW296" s="438">
        <f t="shared" si="168"/>
        <v>4.28</v>
      </c>
      <c r="AX296" s="444">
        <f t="shared" si="169"/>
        <v>15.25</v>
      </c>
      <c r="AY296" s="441">
        <f t="shared" si="170"/>
        <v>8.67</v>
      </c>
      <c r="AZ296" s="70">
        <f t="shared" si="171"/>
        <v>4</v>
      </c>
      <c r="BA296" s="438">
        <f t="shared" si="148"/>
        <v>0.57999999999999996</v>
      </c>
      <c r="BB296" s="442">
        <f t="shared" si="149"/>
        <v>1.07</v>
      </c>
      <c r="BC296" s="563">
        <v>1</v>
      </c>
      <c r="BD296" s="563">
        <v>1</v>
      </c>
      <c r="BE296" s="570">
        <v>0</v>
      </c>
      <c r="BF296" s="571">
        <v>0.57999999999999996</v>
      </c>
      <c r="BG296" s="572">
        <v>1.07</v>
      </c>
      <c r="BH296" s="573">
        <v>95921.538693056616</v>
      </c>
      <c r="BI296" s="571">
        <v>13.62</v>
      </c>
      <c r="BJ296" s="572">
        <v>791788.70121177635</v>
      </c>
      <c r="BK296" s="574">
        <v>2.3636516435169329E-3</v>
      </c>
      <c r="BL296" s="571">
        <v>84494.84</v>
      </c>
      <c r="BM296" s="594">
        <v>1.45</v>
      </c>
      <c r="BN296" s="441">
        <f t="shared" si="172"/>
        <v>8.67</v>
      </c>
      <c r="BO296" s="70">
        <v>4</v>
      </c>
      <c r="BP296" s="438">
        <f t="shared" si="153"/>
        <v>0.57999999999999996</v>
      </c>
      <c r="BQ296" s="442">
        <f t="shared" si="154"/>
        <v>1.07</v>
      </c>
      <c r="BR296" s="438">
        <f>+INDEX('For AA'!AE:AE,MATCH(A296,'For AA'!A:A,0))</f>
        <v>8.7100000000000009</v>
      </c>
      <c r="BS296" s="70">
        <v>4</v>
      </c>
      <c r="BT296" s="438">
        <f>+ROUND(INDEX('For AA'!AF:AF,MATCH(A296,'For AA'!A:A,0))/BS296,$BP$2)</f>
        <v>0.57999999999999996</v>
      </c>
      <c r="BU296" s="442">
        <f>+ROUND(INDEX('For AA'!AG:AG,MATCH(A296,'For AA'!A:A,0))/BS296,$BP$2)</f>
        <v>1.08</v>
      </c>
      <c r="BV296" s="438">
        <f>++INDEX('For AA'!AE:AE,MATCH(A296,'For AA'!A:A,0))</f>
        <v>8.7100000000000009</v>
      </c>
      <c r="BW296" s="70">
        <v>4</v>
      </c>
      <c r="BX296" s="438">
        <f>++ROUND(INDEX('For AA'!AF:AF,MATCH(A296,'For AA'!A:A,0))/BS296,$BP$2)</f>
        <v>0.57999999999999996</v>
      </c>
      <c r="BY296" s="442">
        <f>++ROUND(INDEX('For AA'!AG:AG,MATCH(A296,'For AA'!A:A,0))/BS296,$BP$2)</f>
        <v>1.08</v>
      </c>
      <c r="BZ296" s="93">
        <f>++INDEX(FY2018_ALL_Targets!DY:DY,MATCH('Final Comp Values'!C296,FY2018_ALL_Targets!B:B,0))</f>
        <v>0</v>
      </c>
      <c r="CA296" s="93">
        <f>+INDEX(FY2018_ALL_Targets!DV:DV,MATCH('Final Comp Values'!C296,FY2018_ALL_Targets!B:B,0))</f>
        <v>1</v>
      </c>
      <c r="CB296" s="93">
        <f>++INDEX(FY2018_ALL_Targets!DW:DW,MATCH('Final Comp Values'!C296,FY2018_ALL_Targets!B:B,0))</f>
        <v>1</v>
      </c>
      <c r="CC296" s="533">
        <f>++INDEX(FY2018_ALL_Targets!DX:DX,MATCH('Final Comp Values'!$C296,FY2018_ALL_Targets!$B:$B,0))</f>
        <v>0</v>
      </c>
      <c r="CD296" s="437">
        <f t="shared" si="173"/>
        <v>0</v>
      </c>
      <c r="CE296" s="437">
        <f t="shared" si="174"/>
        <v>0.57999999999999996</v>
      </c>
      <c r="CF296" s="438">
        <f t="shared" si="175"/>
        <v>1.07</v>
      </c>
      <c r="CG296" s="537">
        <f t="shared" si="176"/>
        <v>95921.538693056616</v>
      </c>
      <c r="CH296" s="437">
        <f t="shared" si="177"/>
        <v>13.600000000000001</v>
      </c>
      <c r="CI296" s="438">
        <f t="shared" si="155"/>
        <v>790626.01589428494</v>
      </c>
      <c r="CJ296" s="540">
        <f t="shared" si="178"/>
        <v>2.3618012759959017E-3</v>
      </c>
      <c r="CK296" s="437">
        <f t="shared" si="156"/>
        <v>86497.19</v>
      </c>
      <c r="CL296" s="543">
        <f t="shared" si="157"/>
        <v>1.49</v>
      </c>
      <c r="CM296" s="466">
        <f t="shared" si="147"/>
        <v>-1.9999999999998908E-2</v>
      </c>
      <c r="CN296" s="465">
        <f t="shared" si="158"/>
        <v>886395.67</v>
      </c>
      <c r="CO296" s="466">
        <f t="shared" si="179"/>
        <v>877123.20589428488</v>
      </c>
      <c r="CP296" s="466">
        <f t="shared" si="159"/>
        <v>-0.15999999999999837</v>
      </c>
      <c r="CQ296" s="469">
        <f t="shared" si="160"/>
        <v>-9299.8889967212162</v>
      </c>
      <c r="CR296" s="469">
        <f t="shared" si="180"/>
        <v>-9272.4641057151603</v>
      </c>
      <c r="CS296" s="467">
        <f t="shared" si="181"/>
        <v>-27.424891006055987</v>
      </c>
      <c r="CT296" s="468">
        <f t="shared" si="161"/>
        <v>0.10821526090380904</v>
      </c>
    </row>
    <row r="297" spans="1:98"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+INDEX('For AA'!AD:AD,MATCH(A297,'For AA'!A:A,0))</f>
        <v>19751.398654117922</v>
      </c>
      <c r="AN297" s="434">
        <f t="shared" si="162"/>
        <v>1471217.2043010753</v>
      </c>
      <c r="AO297" s="435">
        <f t="shared" si="163"/>
        <v>390782.69892473117</v>
      </c>
      <c r="AP297" s="436">
        <f t="shared" si="164"/>
        <v>725739.29032258072</v>
      </c>
      <c r="AQ297" s="437">
        <f t="shared" si="150"/>
        <v>36.979999999999997</v>
      </c>
      <c r="AR297" s="438">
        <f t="shared" si="151"/>
        <v>9.82</v>
      </c>
      <c r="AS297" s="438">
        <f t="shared" si="152"/>
        <v>18.239999999999998</v>
      </c>
      <c r="AT297" s="443">
        <f t="shared" si="165"/>
        <v>65.039999999999992</v>
      </c>
      <c r="AU297" s="437">
        <f t="shared" si="166"/>
        <v>34.39</v>
      </c>
      <c r="AV297" s="438">
        <f t="shared" si="167"/>
        <v>9.1300000000000008</v>
      </c>
      <c r="AW297" s="438">
        <f t="shared" si="168"/>
        <v>16.96</v>
      </c>
      <c r="AX297" s="444">
        <f t="shared" si="169"/>
        <v>60.480000000000004</v>
      </c>
      <c r="AY297" s="441">
        <f t="shared" si="170"/>
        <v>34.39</v>
      </c>
      <c r="AZ297" s="70">
        <f t="shared" si="171"/>
        <v>4</v>
      </c>
      <c r="BA297" s="438">
        <f t="shared" si="148"/>
        <v>2.2799999999999998</v>
      </c>
      <c r="BB297" s="442">
        <f t="shared" si="149"/>
        <v>4.24</v>
      </c>
      <c r="BC297" s="563">
        <v>1</v>
      </c>
      <c r="BD297" s="563">
        <v>1</v>
      </c>
      <c r="BE297" s="570">
        <v>0</v>
      </c>
      <c r="BF297" s="571">
        <v>2.2799999999999998</v>
      </c>
      <c r="BG297" s="572">
        <v>4.24</v>
      </c>
      <c r="BH297" s="573">
        <v>259410.97918851845</v>
      </c>
      <c r="BI297" s="571">
        <v>53.95</v>
      </c>
      <c r="BJ297" s="572">
        <v>2146506.4919049959</v>
      </c>
      <c r="BK297" s="574">
        <v>6.4077620577891996E-3</v>
      </c>
      <c r="BL297" s="571">
        <v>229062.03</v>
      </c>
      <c r="BM297" s="594">
        <v>5.76</v>
      </c>
      <c r="BN297" s="441">
        <f t="shared" si="172"/>
        <v>34.39</v>
      </c>
      <c r="BO297" s="70">
        <v>4</v>
      </c>
      <c r="BP297" s="438">
        <f t="shared" si="153"/>
        <v>2.2799999999999998</v>
      </c>
      <c r="BQ297" s="442">
        <f t="shared" si="154"/>
        <v>4.24</v>
      </c>
      <c r="BR297" s="438">
        <f>+INDEX('For AA'!AE:AE,MATCH(A297,'For AA'!A:A,0))</f>
        <v>34.56</v>
      </c>
      <c r="BS297" s="70">
        <v>4</v>
      </c>
      <c r="BT297" s="438">
        <f>+ROUND(INDEX('For AA'!AF:AF,MATCH(A297,'For AA'!A:A,0))/BS297,$BP$2)</f>
        <v>2.2999999999999998</v>
      </c>
      <c r="BU297" s="442">
        <f>+ROUND(INDEX('For AA'!AG:AG,MATCH(A297,'For AA'!A:A,0))/BS297,$BP$2)</f>
        <v>4.2699999999999996</v>
      </c>
      <c r="BV297" s="438">
        <f>++INDEX('For AA'!AE:AE,MATCH(A297,'For AA'!A:A,0))</f>
        <v>34.56</v>
      </c>
      <c r="BW297" s="70">
        <v>4</v>
      </c>
      <c r="BX297" s="438">
        <f>++ROUND(INDEX('For AA'!AF:AF,MATCH(A297,'For AA'!A:A,0))/BS297,$BP$2)</f>
        <v>2.2999999999999998</v>
      </c>
      <c r="BY297" s="442">
        <f>++ROUND(INDEX('For AA'!AG:AG,MATCH(A297,'For AA'!A:A,0))/BS297,$BP$2)</f>
        <v>4.2699999999999996</v>
      </c>
      <c r="BZ297" s="93">
        <f>++INDEX(FY2018_ALL_Targets!DY:DY,MATCH('Final Comp Values'!C297,FY2018_ALL_Targets!B:B,0))</f>
        <v>0</v>
      </c>
      <c r="CA297" s="93">
        <f>+INDEX(FY2018_ALL_Targets!DV:DV,MATCH('Final Comp Values'!C297,FY2018_ALL_Targets!B:B,0))</f>
        <v>2</v>
      </c>
      <c r="CB297" s="93">
        <f>++INDEX(FY2018_ALL_Targets!DW:DW,MATCH('Final Comp Values'!C297,FY2018_ALL_Targets!B:B,0))</f>
        <v>2</v>
      </c>
      <c r="CC297" s="533">
        <f>++INDEX(FY2018_ALL_Targets!DX:DX,MATCH('Final Comp Values'!$C297,FY2018_ALL_Targets!$B:$B,0))</f>
        <v>0</v>
      </c>
      <c r="CD297" s="437">
        <f t="shared" si="173"/>
        <v>0</v>
      </c>
      <c r="CE297" s="437">
        <f t="shared" si="174"/>
        <v>4.5599999999999996</v>
      </c>
      <c r="CF297" s="438">
        <f t="shared" si="175"/>
        <v>8.48</v>
      </c>
      <c r="CG297" s="537">
        <f t="shared" si="176"/>
        <v>518821.95837703691</v>
      </c>
      <c r="CH297" s="437">
        <f t="shared" si="177"/>
        <v>47.44</v>
      </c>
      <c r="CI297" s="438">
        <f t="shared" si="155"/>
        <v>1887493.3823164594</v>
      </c>
      <c r="CJ297" s="540">
        <f t="shared" si="178"/>
        <v>5.6384234633949874E-3</v>
      </c>
      <c r="CK297" s="437">
        <f t="shared" si="156"/>
        <v>206498.22</v>
      </c>
      <c r="CL297" s="543">
        <f t="shared" si="157"/>
        <v>5.19</v>
      </c>
      <c r="CM297" s="466">
        <f t="shared" si="147"/>
        <v>9.9999999999926814E-3</v>
      </c>
      <c r="CN297" s="465">
        <f t="shared" si="158"/>
        <v>2406597.4500000002</v>
      </c>
      <c r="CO297" s="466">
        <f t="shared" si="179"/>
        <v>2093991.6023164594</v>
      </c>
      <c r="CP297" s="466">
        <f t="shared" si="159"/>
        <v>-7.8500000000000085</v>
      </c>
      <c r="CQ297" s="469">
        <f t="shared" si="160"/>
        <v>-312364.25235615118</v>
      </c>
      <c r="CR297" s="469">
        <f t="shared" si="180"/>
        <v>-312605.84768354078</v>
      </c>
      <c r="CS297" s="467">
        <f t="shared" si="181"/>
        <v>241.59532738960115</v>
      </c>
      <c r="CT297" s="468">
        <f t="shared" si="161"/>
        <v>0.21558319127157591</v>
      </c>
    </row>
    <row r="298" spans="1:98"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+INDEX('For AA'!AD:AD,MATCH(A298,'For AA'!A:A,0))</f>
        <v>47311.260857189824</v>
      </c>
      <c r="AN298" s="434">
        <f t="shared" si="162"/>
        <v>117597.8494623656</v>
      </c>
      <c r="AO298" s="435">
        <f t="shared" si="163"/>
        <v>31236.182795698929</v>
      </c>
      <c r="AP298" s="436">
        <f t="shared" si="164"/>
        <v>58010.064516129038</v>
      </c>
      <c r="AQ298" s="437">
        <f t="shared" si="150"/>
        <v>1.24</v>
      </c>
      <c r="AR298" s="438">
        <f t="shared" si="151"/>
        <v>0.33</v>
      </c>
      <c r="AS298" s="438">
        <f t="shared" si="152"/>
        <v>0.61</v>
      </c>
      <c r="AT298" s="443">
        <f t="shared" si="165"/>
        <v>2.1800000000000002</v>
      </c>
      <c r="AU298" s="437">
        <f t="shared" si="166"/>
        <v>1.1499999999999999</v>
      </c>
      <c r="AV298" s="438">
        <f t="shared" si="167"/>
        <v>0.31</v>
      </c>
      <c r="AW298" s="438">
        <f t="shared" si="168"/>
        <v>0.56999999999999995</v>
      </c>
      <c r="AX298" s="444">
        <f t="shared" si="169"/>
        <v>2.0299999999999998</v>
      </c>
      <c r="AY298" s="441">
        <f t="shared" si="170"/>
        <v>1.1499999999999999</v>
      </c>
      <c r="AZ298" s="70">
        <f t="shared" si="171"/>
        <v>4</v>
      </c>
      <c r="BA298" s="438">
        <f t="shared" si="148"/>
        <v>0.08</v>
      </c>
      <c r="BB298" s="442">
        <f t="shared" si="149"/>
        <v>0.14000000000000001</v>
      </c>
      <c r="BC298" s="563">
        <v>2</v>
      </c>
      <c r="BD298" s="563">
        <v>2</v>
      </c>
      <c r="BE298" s="570">
        <v>0</v>
      </c>
      <c r="BF298" s="571">
        <v>0.16</v>
      </c>
      <c r="BG298" s="572">
        <v>0.28000000000000003</v>
      </c>
      <c r="BH298" s="573">
        <v>41698.293171900339</v>
      </c>
      <c r="BI298" s="571">
        <v>1.5899999999999999</v>
      </c>
      <c r="BJ298" s="572">
        <v>150682.46850754891</v>
      </c>
      <c r="BK298" s="574">
        <v>4.4981806862358299E-4</v>
      </c>
      <c r="BL298" s="571">
        <v>16079.91</v>
      </c>
      <c r="BM298" s="594">
        <v>0.17</v>
      </c>
      <c r="BN298" s="441">
        <f t="shared" si="172"/>
        <v>1.1499999999999999</v>
      </c>
      <c r="BO298" s="70">
        <v>4</v>
      </c>
      <c r="BP298" s="438">
        <f t="shared" si="153"/>
        <v>0.08</v>
      </c>
      <c r="BQ298" s="442">
        <f t="shared" si="154"/>
        <v>0.14000000000000001</v>
      </c>
      <c r="BR298" s="438">
        <f>+INDEX('For AA'!AE:AE,MATCH(A298,'For AA'!A:A,0))</f>
        <v>1.1499999999999999</v>
      </c>
      <c r="BS298" s="70">
        <v>4</v>
      </c>
      <c r="BT298" s="438">
        <f>+ROUND(INDEX('For AA'!AF:AF,MATCH(A298,'For AA'!A:A,0))/BS298,$BP$2)</f>
        <v>0.08</v>
      </c>
      <c r="BU298" s="442">
        <f>+ROUND(INDEX('For AA'!AG:AG,MATCH(A298,'For AA'!A:A,0))/BS298,$BP$2)</f>
        <v>0.14000000000000001</v>
      </c>
      <c r="BV298" s="438">
        <f>++INDEX('For AA'!AE:AE,MATCH(A298,'For AA'!A:A,0))</f>
        <v>1.1499999999999999</v>
      </c>
      <c r="BW298" s="70">
        <v>4</v>
      </c>
      <c r="BX298" s="438">
        <f>++ROUND(INDEX('For AA'!AF:AF,MATCH(A298,'For AA'!A:A,0))/BS298,$BP$2)</f>
        <v>0.08</v>
      </c>
      <c r="BY298" s="442">
        <f>++ROUND(INDEX('For AA'!AG:AG,MATCH(A298,'For AA'!A:A,0))/BS298,$BP$2)</f>
        <v>0.14000000000000001</v>
      </c>
      <c r="BZ298" s="93">
        <f>++INDEX(FY2018_ALL_Targets!DY:DY,MATCH('Final Comp Values'!C298,FY2018_ALL_Targets!B:B,0))</f>
        <v>0</v>
      </c>
      <c r="CA298" s="93">
        <f>+INDEX(FY2018_ALL_Targets!DV:DV,MATCH('Final Comp Values'!C298,FY2018_ALL_Targets!B:B,0))</f>
        <v>1</v>
      </c>
      <c r="CB298" s="93">
        <f>++INDEX(FY2018_ALL_Targets!DW:DW,MATCH('Final Comp Values'!C298,FY2018_ALL_Targets!B:B,0))</f>
        <v>1</v>
      </c>
      <c r="CC298" s="533">
        <f>++INDEX(FY2018_ALL_Targets!DX:DX,MATCH('Final Comp Values'!$C298,FY2018_ALL_Targets!$B:$B,0))</f>
        <v>0</v>
      </c>
      <c r="CD298" s="437">
        <f t="shared" si="173"/>
        <v>0</v>
      </c>
      <c r="CE298" s="437">
        <f t="shared" si="174"/>
        <v>0.08</v>
      </c>
      <c r="CF298" s="438">
        <f t="shared" si="175"/>
        <v>0.14000000000000001</v>
      </c>
      <c r="CG298" s="537">
        <f t="shared" si="176"/>
        <v>20849.14658595017</v>
      </c>
      <c r="CH298" s="437">
        <f t="shared" si="177"/>
        <v>1.8099999999999998</v>
      </c>
      <c r="CI298" s="438">
        <f t="shared" si="155"/>
        <v>171531.61509349907</v>
      </c>
      <c r="CJ298" s="540">
        <f t="shared" si="178"/>
        <v>5.1240862210083569E-4</v>
      </c>
      <c r="CK298" s="437">
        <f t="shared" si="156"/>
        <v>18766.14</v>
      </c>
      <c r="CL298" s="543">
        <f t="shared" si="157"/>
        <v>0.2</v>
      </c>
      <c r="CM298" s="466">
        <f t="shared" si="147"/>
        <v>0</v>
      </c>
      <c r="CN298" s="465">
        <f t="shared" si="158"/>
        <v>192365.01</v>
      </c>
      <c r="CO298" s="466">
        <f t="shared" si="179"/>
        <v>190297.75509349909</v>
      </c>
      <c r="CP298" s="466">
        <f t="shared" si="159"/>
        <v>-2.0000000000000018E-2</v>
      </c>
      <c r="CQ298" s="469">
        <f t="shared" si="160"/>
        <v>-1895.2217733990169</v>
      </c>
      <c r="CR298" s="469">
        <f t="shared" si="180"/>
        <v>-2067.2549065009225</v>
      </c>
      <c r="CS298" s="467">
        <f t="shared" si="181"/>
        <v>172.03313310190561</v>
      </c>
      <c r="CT298" s="468">
        <f t="shared" si="161"/>
        <v>0.10838325840000823</v>
      </c>
    </row>
    <row r="299" spans="1:98"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+INDEX('For AA'!AD:AD,MATCH(A299,'For AA'!A:A,0))</f>
        <v>19751.398654117922</v>
      </c>
      <c r="AN299" s="434">
        <f t="shared" si="162"/>
        <v>443079.56989247317</v>
      </c>
      <c r="AO299" s="435">
        <f t="shared" si="163"/>
        <v>117690.37634408603</v>
      </c>
      <c r="AP299" s="436">
        <f t="shared" si="164"/>
        <v>218567.84946236562</v>
      </c>
      <c r="AQ299" s="437">
        <f t="shared" si="150"/>
        <v>11.14</v>
      </c>
      <c r="AR299" s="438">
        <f t="shared" si="151"/>
        <v>2.96</v>
      </c>
      <c r="AS299" s="438">
        <f t="shared" si="152"/>
        <v>5.49</v>
      </c>
      <c r="AT299" s="443">
        <f t="shared" si="165"/>
        <v>19.590000000000003</v>
      </c>
      <c r="AU299" s="437">
        <f t="shared" si="166"/>
        <v>10.36</v>
      </c>
      <c r="AV299" s="438">
        <f t="shared" si="167"/>
        <v>2.75</v>
      </c>
      <c r="AW299" s="438">
        <f t="shared" si="168"/>
        <v>5.1100000000000003</v>
      </c>
      <c r="AX299" s="444">
        <f t="shared" si="169"/>
        <v>18.22</v>
      </c>
      <c r="AY299" s="441">
        <f t="shared" si="170"/>
        <v>10.36</v>
      </c>
      <c r="AZ299" s="70">
        <f t="shared" si="171"/>
        <v>4</v>
      </c>
      <c r="BA299" s="438">
        <f t="shared" si="148"/>
        <v>0.69</v>
      </c>
      <c r="BB299" s="442">
        <f t="shared" si="149"/>
        <v>1.28</v>
      </c>
      <c r="BC299" s="563">
        <v>1</v>
      </c>
      <c r="BD299" s="563">
        <v>1</v>
      </c>
      <c r="BE299" s="570">
        <v>0</v>
      </c>
      <c r="BF299" s="571">
        <v>0.69</v>
      </c>
      <c r="BG299" s="572">
        <v>1.28</v>
      </c>
      <c r="BH299" s="573">
        <v>78380.311196530878</v>
      </c>
      <c r="BI299" s="571">
        <v>16.27</v>
      </c>
      <c r="BJ299" s="572">
        <v>647333.83917134895</v>
      </c>
      <c r="BK299" s="574">
        <v>1.9324242572795229E-3</v>
      </c>
      <c r="BL299" s="571">
        <v>69079.509999999995</v>
      </c>
      <c r="BM299" s="594">
        <v>1.74</v>
      </c>
      <c r="BN299" s="441">
        <f t="shared" si="172"/>
        <v>10.36</v>
      </c>
      <c r="BO299" s="70">
        <v>4</v>
      </c>
      <c r="BP299" s="438">
        <f t="shared" si="153"/>
        <v>0.69</v>
      </c>
      <c r="BQ299" s="442">
        <f t="shared" si="154"/>
        <v>1.28</v>
      </c>
      <c r="BR299" s="438">
        <f>+INDEX('For AA'!AE:AE,MATCH(A299,'For AA'!A:A,0))</f>
        <v>10.41</v>
      </c>
      <c r="BS299" s="70">
        <v>4</v>
      </c>
      <c r="BT299" s="438">
        <f>+ROUND(INDEX('For AA'!AF:AF,MATCH(A299,'For AA'!A:A,0))/BS299,$BP$2)</f>
        <v>0.69</v>
      </c>
      <c r="BU299" s="442">
        <f>+ROUND(INDEX('For AA'!AG:AG,MATCH(A299,'For AA'!A:A,0))/BS299,$BP$2)</f>
        <v>1.29</v>
      </c>
      <c r="BV299" s="438">
        <f>++INDEX('For AA'!AE:AE,MATCH(A299,'For AA'!A:A,0))</f>
        <v>10.41</v>
      </c>
      <c r="BW299" s="70">
        <v>4</v>
      </c>
      <c r="BX299" s="438">
        <f>++ROUND(INDEX('For AA'!AF:AF,MATCH(A299,'For AA'!A:A,0))/BS299,$BP$2)</f>
        <v>0.69</v>
      </c>
      <c r="BY299" s="442">
        <f>++ROUND(INDEX('For AA'!AG:AG,MATCH(A299,'For AA'!A:A,0))/BS299,$BP$2)</f>
        <v>1.29</v>
      </c>
      <c r="BZ299" s="93">
        <f>++INDEX(FY2018_ALL_Targets!DY:DY,MATCH('Final Comp Values'!C299,FY2018_ALL_Targets!B:B,0))</f>
        <v>0</v>
      </c>
      <c r="CA299" s="93">
        <f>+INDEX(FY2018_ALL_Targets!DV:DV,MATCH('Final Comp Values'!C299,FY2018_ALL_Targets!B:B,0))</f>
        <v>0</v>
      </c>
      <c r="CB299" s="93">
        <f>++INDEX(FY2018_ALL_Targets!DW:DW,MATCH('Final Comp Values'!C299,FY2018_ALL_Targets!B:B,0))</f>
        <v>0</v>
      </c>
      <c r="CC299" s="533">
        <f>++INDEX(FY2018_ALL_Targets!DX:DX,MATCH('Final Comp Values'!$C299,FY2018_ALL_Targets!$B:$B,0))</f>
        <v>0</v>
      </c>
      <c r="CD299" s="437">
        <f t="shared" si="173"/>
        <v>0</v>
      </c>
      <c r="CE299" s="437">
        <f t="shared" si="174"/>
        <v>0</v>
      </c>
      <c r="CF299" s="438">
        <f t="shared" si="175"/>
        <v>0</v>
      </c>
      <c r="CG299" s="537">
        <f t="shared" si="176"/>
        <v>0</v>
      </c>
      <c r="CH299" s="437">
        <f t="shared" si="177"/>
        <v>18.22</v>
      </c>
      <c r="CI299" s="438">
        <f t="shared" si="155"/>
        <v>724918.4111679151</v>
      </c>
      <c r="CJ299" s="540">
        <f t="shared" si="178"/>
        <v>2.1655159254438589E-3</v>
      </c>
      <c r="CK299" s="437">
        <f t="shared" si="156"/>
        <v>79308.55</v>
      </c>
      <c r="CL299" s="543">
        <f t="shared" si="157"/>
        <v>1.99</v>
      </c>
      <c r="CM299" s="466">
        <f t="shared" si="147"/>
        <v>-2.0000000000000906E-2</v>
      </c>
      <c r="CN299" s="465">
        <f t="shared" si="158"/>
        <v>724784.15</v>
      </c>
      <c r="CO299" s="466">
        <f t="shared" si="179"/>
        <v>804226.96116791514</v>
      </c>
      <c r="CP299" s="466">
        <f t="shared" si="159"/>
        <v>1.9899999999999984</v>
      </c>
      <c r="CQ299" s="469">
        <f t="shared" si="160"/>
        <v>79161.386306256798</v>
      </c>
      <c r="CR299" s="469">
        <f t="shared" si="180"/>
        <v>79442.811167915119</v>
      </c>
      <c r="CS299" s="467">
        <f t="shared" si="181"/>
        <v>-281.42486165832088</v>
      </c>
      <c r="CT299" s="468">
        <f t="shared" si="161"/>
        <v>0</v>
      </c>
    </row>
    <row r="300" spans="1:98"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+INDEX('For AA'!AD:AD,MATCH(A300,'For AA'!A:A,0))</f>
        <v>47311.260857189824</v>
      </c>
      <c r="AN300" s="434">
        <f t="shared" si="162"/>
        <v>441875.26881720434</v>
      </c>
      <c r="AO300" s="435">
        <f t="shared" si="163"/>
        <v>117370.44086021505</v>
      </c>
      <c r="AP300" s="436">
        <f t="shared" si="164"/>
        <v>217973.66666666669</v>
      </c>
      <c r="AQ300" s="437">
        <f t="shared" si="150"/>
        <v>4.66</v>
      </c>
      <c r="AR300" s="438">
        <f t="shared" si="151"/>
        <v>1.24</v>
      </c>
      <c r="AS300" s="438">
        <f t="shared" si="152"/>
        <v>2.2999999999999998</v>
      </c>
      <c r="AT300" s="443">
        <f t="shared" si="165"/>
        <v>8.1999999999999993</v>
      </c>
      <c r="AU300" s="437">
        <f t="shared" si="166"/>
        <v>4.34</v>
      </c>
      <c r="AV300" s="438">
        <f t="shared" si="167"/>
        <v>1.1499999999999999</v>
      </c>
      <c r="AW300" s="438">
        <f t="shared" si="168"/>
        <v>2.14</v>
      </c>
      <c r="AX300" s="444">
        <f t="shared" si="169"/>
        <v>7.6300000000000008</v>
      </c>
      <c r="AY300" s="441">
        <f t="shared" si="170"/>
        <v>4.34</v>
      </c>
      <c r="AZ300" s="70">
        <f t="shared" si="171"/>
        <v>4</v>
      </c>
      <c r="BA300" s="438">
        <f t="shared" si="148"/>
        <v>0.28999999999999998</v>
      </c>
      <c r="BB300" s="442">
        <f t="shared" si="149"/>
        <v>0.54</v>
      </c>
      <c r="BC300" s="563">
        <v>0</v>
      </c>
      <c r="BD300" s="563">
        <v>0</v>
      </c>
      <c r="BE300" s="570">
        <v>0</v>
      </c>
      <c r="BF300" s="571">
        <v>0</v>
      </c>
      <c r="BG300" s="572">
        <v>0</v>
      </c>
      <c r="BH300" s="573">
        <v>0</v>
      </c>
      <c r="BI300" s="571">
        <v>7.66</v>
      </c>
      <c r="BJ300" s="572">
        <v>725929.37658353767</v>
      </c>
      <c r="BK300" s="574">
        <v>2.1670480538721047E-3</v>
      </c>
      <c r="BL300" s="571">
        <v>77466.740000000005</v>
      </c>
      <c r="BM300" s="594">
        <v>0.82</v>
      </c>
      <c r="BN300" s="441">
        <f t="shared" si="172"/>
        <v>4.34</v>
      </c>
      <c r="BO300" s="70">
        <v>4</v>
      </c>
      <c r="BP300" s="438">
        <f t="shared" si="153"/>
        <v>0.28999999999999998</v>
      </c>
      <c r="BQ300" s="442">
        <f t="shared" si="154"/>
        <v>0.54</v>
      </c>
      <c r="BR300" s="438">
        <f>+INDEX('For AA'!AE:AE,MATCH(A300,'For AA'!A:A,0))</f>
        <v>4.33</v>
      </c>
      <c r="BS300" s="70">
        <v>4</v>
      </c>
      <c r="BT300" s="438">
        <f>+ROUND(INDEX('For AA'!AF:AF,MATCH(A300,'For AA'!A:A,0))/BS300,$BP$2)</f>
        <v>0.28999999999999998</v>
      </c>
      <c r="BU300" s="442">
        <f>+ROUND(INDEX('For AA'!AG:AG,MATCH(A300,'For AA'!A:A,0))/BS300,$BP$2)</f>
        <v>0.54</v>
      </c>
      <c r="BV300" s="438">
        <f>++INDEX('For AA'!AE:AE,MATCH(A300,'For AA'!A:A,0))</f>
        <v>4.33</v>
      </c>
      <c r="BW300" s="70">
        <v>4</v>
      </c>
      <c r="BX300" s="438">
        <f>++ROUND(INDEX('For AA'!AF:AF,MATCH(A300,'For AA'!A:A,0))/BS300,$BP$2)</f>
        <v>0.28999999999999998</v>
      </c>
      <c r="BY300" s="442">
        <f>++ROUND(INDEX('For AA'!AG:AG,MATCH(A300,'For AA'!A:A,0))/BS300,$BP$2)</f>
        <v>0.54</v>
      </c>
      <c r="BZ300" s="93">
        <f>++INDEX(FY2018_ALL_Targets!DY:DY,MATCH('Final Comp Values'!C300,FY2018_ALL_Targets!B:B,0))</f>
        <v>0</v>
      </c>
      <c r="CA300" s="93">
        <f>+INDEX(FY2018_ALL_Targets!DV:DV,MATCH('Final Comp Values'!C300,FY2018_ALL_Targets!B:B,0))</f>
        <v>1</v>
      </c>
      <c r="CB300" s="93">
        <f>++INDEX(FY2018_ALL_Targets!DW:DW,MATCH('Final Comp Values'!C300,FY2018_ALL_Targets!B:B,0))</f>
        <v>1</v>
      </c>
      <c r="CC300" s="533">
        <f>++INDEX(FY2018_ALL_Targets!DX:DX,MATCH('Final Comp Values'!$C300,FY2018_ALL_Targets!$B:$B,0))</f>
        <v>0</v>
      </c>
      <c r="CD300" s="437">
        <f t="shared" si="173"/>
        <v>0</v>
      </c>
      <c r="CE300" s="437">
        <f t="shared" si="174"/>
        <v>0.28999999999999998</v>
      </c>
      <c r="CF300" s="438">
        <f t="shared" si="175"/>
        <v>0.54</v>
      </c>
      <c r="CG300" s="537">
        <f t="shared" si="176"/>
        <v>78658.143937902903</v>
      </c>
      <c r="CH300" s="437">
        <f t="shared" si="177"/>
        <v>6.7999999999999989</v>
      </c>
      <c r="CI300" s="438">
        <f t="shared" si="155"/>
        <v>644428.16720209597</v>
      </c>
      <c r="CJ300" s="540">
        <f t="shared" si="178"/>
        <v>1.9250710664561784E-3</v>
      </c>
      <c r="CK300" s="437">
        <f t="shared" si="156"/>
        <v>70502.64</v>
      </c>
      <c r="CL300" s="543">
        <f t="shared" si="157"/>
        <v>0.74</v>
      </c>
      <c r="CM300" s="466">
        <f t="shared" si="147"/>
        <v>-3.0000000000001137E-2</v>
      </c>
      <c r="CN300" s="465">
        <f t="shared" si="158"/>
        <v>722814.02</v>
      </c>
      <c r="CO300" s="466">
        <f t="shared" si="179"/>
        <v>714930.80720209598</v>
      </c>
      <c r="CP300" s="466">
        <f t="shared" si="159"/>
        <v>-9.0000000000001634E-2</v>
      </c>
      <c r="CQ300" s="469">
        <f t="shared" si="160"/>
        <v>-8525.9845085191573</v>
      </c>
      <c r="CR300" s="469">
        <f t="shared" si="180"/>
        <v>-7883.2127979040379</v>
      </c>
      <c r="CS300" s="467">
        <f t="shared" si="181"/>
        <v>-642.77171061511945</v>
      </c>
      <c r="CT300" s="468">
        <f t="shared" si="161"/>
        <v>0.10882210604866643</v>
      </c>
    </row>
    <row r="301" spans="1:98" s="71" customFormat="1" ht="15.75" customHeight="1" x14ac:dyDescent="0.25">
      <c r="A301" s="484">
        <v>1028533</v>
      </c>
      <c r="B301" s="485">
        <v>4832</v>
      </c>
      <c r="C301" s="485">
        <v>675277</v>
      </c>
      <c r="D301" s="485" t="s">
        <v>1297</v>
      </c>
      <c r="E301" s="486" t="s">
        <v>839</v>
      </c>
      <c r="F301" s="486" t="s">
        <v>1391</v>
      </c>
      <c r="G301" s="487" t="s">
        <v>1260</v>
      </c>
      <c r="H301" s="488" t="s">
        <v>1391</v>
      </c>
      <c r="I301" s="489" t="s">
        <v>35</v>
      </c>
      <c r="J301" s="489" t="s">
        <v>1262</v>
      </c>
      <c r="K301" s="489" t="s">
        <v>35</v>
      </c>
      <c r="L301" s="489"/>
      <c r="M301" s="489"/>
      <c r="N301" s="490"/>
      <c r="O301" s="489">
        <v>1013454</v>
      </c>
      <c r="P301" s="491">
        <v>11301</v>
      </c>
      <c r="Q301" s="492">
        <v>41518</v>
      </c>
      <c r="R301" s="492">
        <v>41882</v>
      </c>
      <c r="S301" s="491">
        <v>11301</v>
      </c>
      <c r="T301" s="493" t="s">
        <v>1263</v>
      </c>
      <c r="U301" s="494">
        <v>1.4485074259557764E-3</v>
      </c>
      <c r="V301" s="495">
        <v>1.1494244690001716E-3</v>
      </c>
      <c r="W301" s="496">
        <v>137602</v>
      </c>
      <c r="X301" s="497">
        <v>137602</v>
      </c>
      <c r="Y301" s="497">
        <v>275204</v>
      </c>
      <c r="Z301" s="498">
        <v>18274.89</v>
      </c>
      <c r="AA301" s="499">
        <v>18274.89</v>
      </c>
      <c r="AB301" s="499">
        <v>18274.89</v>
      </c>
      <c r="AC301" s="499">
        <v>18274.89</v>
      </c>
      <c r="AD301" s="500">
        <v>73099.56</v>
      </c>
      <c r="AE301" s="498">
        <v>33939.08</v>
      </c>
      <c r="AF301" s="499">
        <v>33939.08</v>
      </c>
      <c r="AG301" s="499">
        <v>33939.08</v>
      </c>
      <c r="AH301" s="499">
        <v>33939.08</v>
      </c>
      <c r="AI301" s="500">
        <v>135756.32999999999</v>
      </c>
      <c r="AJ301" s="501">
        <v>484059.89</v>
      </c>
      <c r="AK301" s="502" t="s">
        <v>1297</v>
      </c>
      <c r="AL301" s="503">
        <v>39786.959998239028</v>
      </c>
      <c r="AM301" s="434">
        <f>+INDEX('For AA'!AD:AD,MATCH(A301,'For AA'!A:A,0))</f>
        <v>19751.398654117922</v>
      </c>
      <c r="AN301" s="504">
        <f t="shared" si="162"/>
        <v>295918.2795698925</v>
      </c>
      <c r="AO301" s="505">
        <f t="shared" si="163"/>
        <v>78601.677419354848</v>
      </c>
      <c r="AP301" s="506">
        <f t="shared" si="164"/>
        <v>145974.54838709676</v>
      </c>
      <c r="AQ301" s="507">
        <f t="shared" si="150"/>
        <v>7.44</v>
      </c>
      <c r="AR301" s="508">
        <f t="shared" si="151"/>
        <v>1.98</v>
      </c>
      <c r="AS301" s="508">
        <f t="shared" si="152"/>
        <v>3.67</v>
      </c>
      <c r="AT301" s="509">
        <f t="shared" si="165"/>
        <v>13.09</v>
      </c>
      <c r="AU301" s="507">
        <f t="shared" si="166"/>
        <v>6.92</v>
      </c>
      <c r="AV301" s="508">
        <f t="shared" si="167"/>
        <v>1.84</v>
      </c>
      <c r="AW301" s="508">
        <f t="shared" si="168"/>
        <v>3.41</v>
      </c>
      <c r="AX301" s="510">
        <f t="shared" si="169"/>
        <v>12.17</v>
      </c>
      <c r="AY301" s="511">
        <f t="shared" si="170"/>
        <v>6.92</v>
      </c>
      <c r="AZ301" s="489">
        <f t="shared" si="171"/>
        <v>0</v>
      </c>
      <c r="BA301" s="508">
        <f t="shared" si="148"/>
        <v>0</v>
      </c>
      <c r="BB301" s="512">
        <f t="shared" si="149"/>
        <v>0</v>
      </c>
      <c r="BC301" s="575">
        <v>2</v>
      </c>
      <c r="BD301" s="575">
        <v>2</v>
      </c>
      <c r="BE301" s="576">
        <v>0</v>
      </c>
      <c r="BF301" s="577">
        <v>0.92</v>
      </c>
      <c r="BG301" s="578">
        <v>1.7</v>
      </c>
      <c r="BH301" s="579">
        <v>104241.83519538626</v>
      </c>
      <c r="BI301" s="577">
        <v>3.1966666666666668</v>
      </c>
      <c r="BJ301" s="578">
        <v>127185.64879437076</v>
      </c>
      <c r="BK301" s="580">
        <v>3.7967524333764853E-4</v>
      </c>
      <c r="BL301" s="577">
        <v>13572.47</v>
      </c>
      <c r="BM301" s="595">
        <v>0.34</v>
      </c>
      <c r="BN301" s="511">
        <f t="shared" si="172"/>
        <v>6.92</v>
      </c>
      <c r="BO301" s="489">
        <v>4</v>
      </c>
      <c r="BP301" s="508">
        <f t="shared" si="153"/>
        <v>0.46</v>
      </c>
      <c r="BQ301" s="512">
        <f t="shared" si="154"/>
        <v>0.85</v>
      </c>
      <c r="BR301" s="438">
        <f>+INDEX('For AA'!AE:AE,MATCH(A301,'For AA'!A:A,0))</f>
        <v>6.95</v>
      </c>
      <c r="BS301" s="489">
        <v>4</v>
      </c>
      <c r="BT301" s="438">
        <f>+ROUND(INDEX('For AA'!AF:AF,MATCH(A301,'For AA'!A:A,0))/BS301,$BP$2)</f>
        <v>0.46</v>
      </c>
      <c r="BU301" s="442">
        <f>+ROUND(INDEX('For AA'!AG:AG,MATCH(A301,'For AA'!A:A,0))/BS301,$BP$2)</f>
        <v>0.86</v>
      </c>
      <c r="BV301" s="438">
        <f>++INDEX('For AA'!AE:AE,MATCH(A301,'For AA'!A:A,0))</f>
        <v>6.95</v>
      </c>
      <c r="BW301" s="489">
        <v>4</v>
      </c>
      <c r="BX301" s="438">
        <f>++ROUND(INDEX('For AA'!AF:AF,MATCH(A301,'For AA'!A:A,0))/BS301,$BP$2)</f>
        <v>0.46</v>
      </c>
      <c r="BY301" s="442">
        <f>++ROUND(INDEX('For AA'!AG:AG,MATCH(A301,'For AA'!A:A,0))/BS301,$BP$2)</f>
        <v>0.86</v>
      </c>
      <c r="BZ301" s="534">
        <f>++INDEX(FY2018_ALL_Targets!DY:DY,MATCH('Final Comp Values'!C301,FY2018_ALL_Targets!B:B,0))</f>
        <v>1</v>
      </c>
      <c r="CA301" s="534">
        <f>+INDEX(FY2018_ALL_Targets!DV:DV,MATCH('Final Comp Values'!C301,FY2018_ALL_Targets!B:B,0))</f>
        <v>4</v>
      </c>
      <c r="CB301" s="534">
        <f>++INDEX(FY2018_ALL_Targets!DW:DW,MATCH('Final Comp Values'!C301,FY2018_ALL_Targets!B:B,0))</f>
        <v>4</v>
      </c>
      <c r="CC301" s="552">
        <f>++INDEX(FY2018_ALL_Targets!DX:DX,MATCH('Final Comp Values'!$C301,FY2018_ALL_Targets!$B:$B,0))</f>
        <v>4</v>
      </c>
      <c r="CD301" s="437">
        <f>+IF(BZ301=3,AU301,BZ301*(BN301/3))</f>
        <v>2.3066666666666666</v>
      </c>
      <c r="CE301" s="437">
        <f t="shared" si="174"/>
        <v>1.84</v>
      </c>
      <c r="CF301" s="438">
        <f t="shared" si="175"/>
        <v>3.41</v>
      </c>
      <c r="CG301" s="537">
        <f t="shared" si="176"/>
        <v>300656.79438669293</v>
      </c>
      <c r="CH301" s="437">
        <f t="shared" si="177"/>
        <v>4.6133333333333333</v>
      </c>
      <c r="CI301" s="508">
        <f t="shared" si="155"/>
        <v>183550.50879187605</v>
      </c>
      <c r="CJ301" s="541">
        <f t="shared" si="178"/>
        <v>5.4831211870001847E-4</v>
      </c>
      <c r="CK301" s="507">
        <f t="shared" si="156"/>
        <v>20081.05</v>
      </c>
      <c r="CL301" s="544">
        <f t="shared" si="157"/>
        <v>0.5</v>
      </c>
      <c r="CM301" s="513">
        <f t="shared" si="147"/>
        <v>2.9433333333333334</v>
      </c>
      <c r="CN301" s="514">
        <f t="shared" si="158"/>
        <v>484059.89</v>
      </c>
      <c r="CO301" s="513">
        <f t="shared" si="179"/>
        <v>203631.55879187604</v>
      </c>
      <c r="CP301" s="513">
        <f t="shared" si="159"/>
        <v>-7.0566666666666666</v>
      </c>
      <c r="CQ301" s="515">
        <f t="shared" si="160"/>
        <v>-280677.83816214732</v>
      </c>
      <c r="CR301" s="515">
        <f t="shared" si="180"/>
        <v>-280428.33120812394</v>
      </c>
      <c r="CS301" s="516">
        <f t="shared" si="181"/>
        <v>-249.5069540233817</v>
      </c>
      <c r="CT301" s="468">
        <f t="shared" si="161"/>
        <v>0.62111486739108446</v>
      </c>
    </row>
    <row r="302" spans="1:98"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+INDEX('For AA'!AD:AD,MATCH(A302,'For AA'!A:A,0))</f>
        <v>12850.778677390743</v>
      </c>
      <c r="AN302" s="434">
        <f t="shared" si="162"/>
        <v>339019.3548387097</v>
      </c>
      <c r="AO302" s="435">
        <f t="shared" si="163"/>
        <v>90050.075268817222</v>
      </c>
      <c r="AP302" s="436">
        <f t="shared" si="164"/>
        <v>167235.86021505378</v>
      </c>
      <c r="AQ302" s="437">
        <f t="shared" si="150"/>
        <v>13.1</v>
      </c>
      <c r="AR302" s="438">
        <f t="shared" si="151"/>
        <v>3.48</v>
      </c>
      <c r="AS302" s="438">
        <f t="shared" si="152"/>
        <v>6.46</v>
      </c>
      <c r="AT302" s="443">
        <f t="shared" si="165"/>
        <v>23.04</v>
      </c>
      <c r="AU302" s="437">
        <f t="shared" si="166"/>
        <v>12.18</v>
      </c>
      <c r="AV302" s="438">
        <f t="shared" si="167"/>
        <v>3.24</v>
      </c>
      <c r="AW302" s="438">
        <f t="shared" si="168"/>
        <v>6.01</v>
      </c>
      <c r="AX302" s="444">
        <f t="shared" si="169"/>
        <v>21.43</v>
      </c>
      <c r="AY302" s="441">
        <f t="shared" si="170"/>
        <v>12.18</v>
      </c>
      <c r="AZ302" s="70">
        <f t="shared" si="171"/>
        <v>4</v>
      </c>
      <c r="BA302" s="438">
        <f t="shared" si="148"/>
        <v>0.81</v>
      </c>
      <c r="BB302" s="442">
        <f t="shared" si="149"/>
        <v>1.5</v>
      </c>
      <c r="BC302" s="563">
        <v>1</v>
      </c>
      <c r="BD302" s="563">
        <v>1</v>
      </c>
      <c r="BE302" s="570">
        <v>0</v>
      </c>
      <c r="BF302" s="571">
        <v>0.81</v>
      </c>
      <c r="BG302" s="572">
        <v>1.5</v>
      </c>
      <c r="BH302" s="573">
        <v>59777.03834978729</v>
      </c>
      <c r="BI302" s="571">
        <v>19.11</v>
      </c>
      <c r="BJ302" s="572">
        <v>494519.1354391494</v>
      </c>
      <c r="BK302" s="574">
        <v>1.4762410292574828E-3</v>
      </c>
      <c r="BL302" s="571">
        <v>52772.06</v>
      </c>
      <c r="BM302" s="594">
        <v>2.04</v>
      </c>
      <c r="BN302" s="441">
        <f t="shared" si="172"/>
        <v>12.18</v>
      </c>
      <c r="BO302" s="70">
        <v>4</v>
      </c>
      <c r="BP302" s="438">
        <f t="shared" si="153"/>
        <v>0.81</v>
      </c>
      <c r="BQ302" s="442">
        <f t="shared" si="154"/>
        <v>1.5</v>
      </c>
      <c r="BR302" s="438">
        <f>+INDEX('For AA'!AE:AE,MATCH(A302,'For AA'!A:A,0))</f>
        <v>12.24</v>
      </c>
      <c r="BS302" s="70">
        <v>4</v>
      </c>
      <c r="BT302" s="438">
        <f>+ROUND(INDEX('For AA'!AF:AF,MATCH(A302,'For AA'!A:A,0))/BS302,$BP$2)</f>
        <v>0.82</v>
      </c>
      <c r="BU302" s="442">
        <f>+ROUND(INDEX('For AA'!AG:AG,MATCH(A302,'For AA'!A:A,0))/BS302,$BP$2)</f>
        <v>1.51</v>
      </c>
      <c r="BV302" s="438">
        <f>++INDEX('For AA'!AE:AE,MATCH(A302,'For AA'!A:A,0))</f>
        <v>12.24</v>
      </c>
      <c r="BW302" s="70">
        <v>4</v>
      </c>
      <c r="BX302" s="438">
        <f>++ROUND(INDEX('For AA'!AF:AF,MATCH(A302,'For AA'!A:A,0))/BS302,$BP$2)</f>
        <v>0.82</v>
      </c>
      <c r="BY302" s="442">
        <f>++ROUND(INDEX('For AA'!AG:AG,MATCH(A302,'For AA'!A:A,0))/BS302,$BP$2)</f>
        <v>1.51</v>
      </c>
      <c r="BZ302" s="93">
        <f>++INDEX(FY2018_ALL_Targets!DY:DY,MATCH('Final Comp Values'!C302,FY2018_ALL_Targets!B:B,0))</f>
        <v>0</v>
      </c>
      <c r="CA302" s="93">
        <f>+INDEX(FY2018_ALL_Targets!DV:DV,MATCH('Final Comp Values'!C302,FY2018_ALL_Targets!B:B,0))</f>
        <v>0</v>
      </c>
      <c r="CB302" s="93">
        <f>++INDEX(FY2018_ALL_Targets!DW:DW,MATCH('Final Comp Values'!C302,FY2018_ALL_Targets!B:B,0))</f>
        <v>0</v>
      </c>
      <c r="CC302" s="533">
        <f>++INDEX(FY2018_ALL_Targets!DX:DX,MATCH('Final Comp Values'!$C302,FY2018_ALL_Targets!$B:$B,0))</f>
        <v>0</v>
      </c>
      <c r="CD302" s="437">
        <f t="shared" si="173"/>
        <v>0</v>
      </c>
      <c r="CE302" s="437">
        <f t="shared" si="174"/>
        <v>0</v>
      </c>
      <c r="CF302" s="438">
        <f t="shared" si="175"/>
        <v>0</v>
      </c>
      <c r="CG302" s="537">
        <f t="shared" si="176"/>
        <v>0</v>
      </c>
      <c r="CH302" s="437">
        <f t="shared" si="177"/>
        <v>21.43</v>
      </c>
      <c r="CI302" s="438">
        <f t="shared" si="155"/>
        <v>554554.94884672796</v>
      </c>
      <c r="CJ302" s="540">
        <f t="shared" si="178"/>
        <v>1.6565968731936736E-3</v>
      </c>
      <c r="CK302" s="437">
        <f t="shared" si="156"/>
        <v>60670.21</v>
      </c>
      <c r="CL302" s="543">
        <f t="shared" si="157"/>
        <v>2.34</v>
      </c>
      <c r="CM302" s="466">
        <f t="shared" si="147"/>
        <v>9.9999999999988987E-3</v>
      </c>
      <c r="CN302" s="465">
        <f t="shared" si="158"/>
        <v>554563.92000000004</v>
      </c>
      <c r="CO302" s="466">
        <f t="shared" si="179"/>
        <v>615225.15884672792</v>
      </c>
      <c r="CP302" s="466">
        <f t="shared" si="159"/>
        <v>2.34</v>
      </c>
      <c r="CQ302" s="469">
        <f t="shared" si="160"/>
        <v>60554.343107792818</v>
      </c>
      <c r="CR302" s="469">
        <f t="shared" si="180"/>
        <v>60661.23884672788</v>
      </c>
      <c r="CS302" s="467">
        <f t="shared" si="181"/>
        <v>-106.89573893506167</v>
      </c>
      <c r="CT302" s="468">
        <f t="shared" si="161"/>
        <v>0</v>
      </c>
    </row>
    <row r="303" spans="1:98"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+INDEX('For AA'!AD:AD,MATCH(A303,'For AA'!A:A,0))</f>
        <v>12850.778677390743</v>
      </c>
      <c r="AN303" s="434">
        <f t="shared" si="162"/>
        <v>323412.90322580648</v>
      </c>
      <c r="AO303" s="435">
        <f t="shared" si="163"/>
        <v>85904.731182795702</v>
      </c>
      <c r="AP303" s="436">
        <f t="shared" si="164"/>
        <v>159537.35483870967</v>
      </c>
      <c r="AQ303" s="437">
        <f t="shared" si="150"/>
        <v>12.5</v>
      </c>
      <c r="AR303" s="438">
        <f t="shared" si="151"/>
        <v>3.32</v>
      </c>
      <c r="AS303" s="438">
        <f t="shared" si="152"/>
        <v>6.17</v>
      </c>
      <c r="AT303" s="443">
        <f t="shared" si="165"/>
        <v>21.990000000000002</v>
      </c>
      <c r="AU303" s="437">
        <f t="shared" si="166"/>
        <v>11.62</v>
      </c>
      <c r="AV303" s="438">
        <f t="shared" si="167"/>
        <v>3.09</v>
      </c>
      <c r="AW303" s="438">
        <f t="shared" si="168"/>
        <v>5.73</v>
      </c>
      <c r="AX303" s="444">
        <f t="shared" si="169"/>
        <v>20.439999999999998</v>
      </c>
      <c r="AY303" s="441">
        <f t="shared" si="170"/>
        <v>11.62</v>
      </c>
      <c r="AZ303" s="70">
        <f t="shared" si="171"/>
        <v>4</v>
      </c>
      <c r="BA303" s="438">
        <f t="shared" si="148"/>
        <v>0.77</v>
      </c>
      <c r="BB303" s="442">
        <f t="shared" si="149"/>
        <v>1.43</v>
      </c>
      <c r="BC303" s="563">
        <v>2</v>
      </c>
      <c r="BD303" s="563">
        <v>2</v>
      </c>
      <c r="BE303" s="570">
        <v>0</v>
      </c>
      <c r="BF303" s="571">
        <v>1.54</v>
      </c>
      <c r="BG303" s="572">
        <v>2.86</v>
      </c>
      <c r="BH303" s="573">
        <v>113861.02542816628</v>
      </c>
      <c r="BI303" s="571">
        <v>16.02</v>
      </c>
      <c r="BJ303" s="572">
        <v>414557.64258164173</v>
      </c>
      <c r="BK303" s="574">
        <v>1.2375395755470893E-3</v>
      </c>
      <c r="BL303" s="571">
        <v>44239.05</v>
      </c>
      <c r="BM303" s="594">
        <v>1.71</v>
      </c>
      <c r="BN303" s="441">
        <f t="shared" si="172"/>
        <v>11.62</v>
      </c>
      <c r="BO303" s="70">
        <v>4</v>
      </c>
      <c r="BP303" s="438">
        <f t="shared" si="153"/>
        <v>0.77</v>
      </c>
      <c r="BQ303" s="442">
        <f t="shared" si="154"/>
        <v>1.43</v>
      </c>
      <c r="BR303" s="438">
        <f>+INDEX('For AA'!AE:AE,MATCH(A303,'For AA'!A:A,0))</f>
        <v>11.68</v>
      </c>
      <c r="BS303" s="70">
        <v>4</v>
      </c>
      <c r="BT303" s="438">
        <f>+ROUND(INDEX('For AA'!AF:AF,MATCH(A303,'For AA'!A:A,0))/BS303,$BP$2)</f>
        <v>0.78</v>
      </c>
      <c r="BU303" s="442">
        <f>+ROUND(INDEX('For AA'!AG:AG,MATCH(A303,'For AA'!A:A,0))/BS303,$BP$2)</f>
        <v>1.44</v>
      </c>
      <c r="BV303" s="438">
        <f>++INDEX('For AA'!AE:AE,MATCH(A303,'For AA'!A:A,0))</f>
        <v>11.68</v>
      </c>
      <c r="BW303" s="70">
        <v>4</v>
      </c>
      <c r="BX303" s="438">
        <f>++ROUND(INDEX('For AA'!AF:AF,MATCH(A303,'For AA'!A:A,0))/BS303,$BP$2)</f>
        <v>0.78</v>
      </c>
      <c r="BY303" s="442">
        <f>++ROUND(INDEX('For AA'!AG:AG,MATCH(A303,'For AA'!A:A,0))/BS303,$BP$2)</f>
        <v>1.44</v>
      </c>
      <c r="BZ303" s="93">
        <f>++INDEX(FY2018_ALL_Targets!DY:DY,MATCH('Final Comp Values'!C303,FY2018_ALL_Targets!B:B,0))</f>
        <v>0</v>
      </c>
      <c r="CA303" s="93">
        <f>+INDEX(FY2018_ALL_Targets!DV:DV,MATCH('Final Comp Values'!C303,FY2018_ALL_Targets!B:B,0))</f>
        <v>1</v>
      </c>
      <c r="CB303" s="93">
        <f>++INDEX(FY2018_ALL_Targets!DW:DW,MATCH('Final Comp Values'!C303,FY2018_ALL_Targets!B:B,0))</f>
        <v>1</v>
      </c>
      <c r="CC303" s="533">
        <f>++INDEX(FY2018_ALL_Targets!DX:DX,MATCH('Final Comp Values'!$C303,FY2018_ALL_Targets!$B:$B,0))</f>
        <v>0</v>
      </c>
      <c r="CD303" s="437">
        <f t="shared" si="173"/>
        <v>0</v>
      </c>
      <c r="CE303" s="437">
        <f t="shared" si="174"/>
        <v>0.77</v>
      </c>
      <c r="CF303" s="438">
        <f t="shared" si="175"/>
        <v>1.43</v>
      </c>
      <c r="CG303" s="537">
        <f t="shared" si="176"/>
        <v>56930.512714083139</v>
      </c>
      <c r="CH303" s="437">
        <f t="shared" si="177"/>
        <v>18.240000000000002</v>
      </c>
      <c r="CI303" s="438">
        <f t="shared" si="155"/>
        <v>472005.70541130746</v>
      </c>
      <c r="CJ303" s="540">
        <f t="shared" si="178"/>
        <v>1.4100012583785633E-3</v>
      </c>
      <c r="CK303" s="437">
        <f t="shared" si="156"/>
        <v>51639.040000000001</v>
      </c>
      <c r="CL303" s="543">
        <f t="shared" si="157"/>
        <v>2</v>
      </c>
      <c r="CM303" s="466">
        <f t="shared" si="147"/>
        <v>2.0000000000003348E-2</v>
      </c>
      <c r="CN303" s="465">
        <f t="shared" si="158"/>
        <v>529035.14</v>
      </c>
      <c r="CO303" s="466">
        <f t="shared" si="179"/>
        <v>523644.74541130743</v>
      </c>
      <c r="CP303" s="466">
        <f t="shared" si="159"/>
        <v>-0.19999999999999574</v>
      </c>
      <c r="CQ303" s="469">
        <f t="shared" si="160"/>
        <v>-5176.4690802347241</v>
      </c>
      <c r="CR303" s="469">
        <f t="shared" si="180"/>
        <v>-5390.3945886925794</v>
      </c>
      <c r="CS303" s="467">
        <f t="shared" si="181"/>
        <v>213.92550845785536</v>
      </c>
      <c r="CT303" s="468">
        <f t="shared" si="161"/>
        <v>0.107611968297764</v>
      </c>
    </row>
    <row r="304" spans="1:98"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+INDEX('For AA'!AD:AD,MATCH(A304,'For AA'!A:A,0))</f>
        <v>12850.778677390743</v>
      </c>
      <c r="AN304" s="434">
        <f t="shared" si="162"/>
        <v>696866.66666666674</v>
      </c>
      <c r="AO304" s="435">
        <f t="shared" si="163"/>
        <v>185101</v>
      </c>
      <c r="AP304" s="436">
        <f t="shared" si="164"/>
        <v>343759.01075268822</v>
      </c>
      <c r="AQ304" s="437">
        <f t="shared" si="150"/>
        <v>26.93</v>
      </c>
      <c r="AR304" s="438">
        <f t="shared" si="151"/>
        <v>7.15</v>
      </c>
      <c r="AS304" s="438">
        <f t="shared" si="152"/>
        <v>13.28</v>
      </c>
      <c r="AT304" s="443">
        <f t="shared" si="165"/>
        <v>47.36</v>
      </c>
      <c r="AU304" s="437">
        <f t="shared" si="166"/>
        <v>25.04</v>
      </c>
      <c r="AV304" s="438">
        <f t="shared" si="167"/>
        <v>6.65</v>
      </c>
      <c r="AW304" s="438">
        <f t="shared" si="168"/>
        <v>12.35</v>
      </c>
      <c r="AX304" s="444">
        <f t="shared" si="169"/>
        <v>44.04</v>
      </c>
      <c r="AY304" s="441">
        <f t="shared" si="170"/>
        <v>25.04</v>
      </c>
      <c r="AZ304" s="70">
        <f t="shared" si="171"/>
        <v>4</v>
      </c>
      <c r="BA304" s="438">
        <f t="shared" si="148"/>
        <v>1.66</v>
      </c>
      <c r="BB304" s="442">
        <f t="shared" si="149"/>
        <v>3.09</v>
      </c>
      <c r="BC304" s="563">
        <v>1</v>
      </c>
      <c r="BD304" s="563">
        <v>1</v>
      </c>
      <c r="BE304" s="570">
        <v>0</v>
      </c>
      <c r="BF304" s="571">
        <v>1.66</v>
      </c>
      <c r="BG304" s="572">
        <v>3.09</v>
      </c>
      <c r="BH304" s="573">
        <v>122918.15245086131</v>
      </c>
      <c r="BI304" s="571">
        <v>39.29</v>
      </c>
      <c r="BJ304" s="572">
        <v>1016727.2020619664</v>
      </c>
      <c r="BK304" s="574">
        <v>3.0351391962075611E-3</v>
      </c>
      <c r="BL304" s="571">
        <v>108498.9</v>
      </c>
      <c r="BM304" s="594">
        <v>4.1900000000000004</v>
      </c>
      <c r="BN304" s="441">
        <f t="shared" si="172"/>
        <v>25.04</v>
      </c>
      <c r="BO304" s="70">
        <v>4</v>
      </c>
      <c r="BP304" s="438">
        <f t="shared" si="153"/>
        <v>1.66</v>
      </c>
      <c r="BQ304" s="442">
        <f t="shared" si="154"/>
        <v>3.09</v>
      </c>
      <c r="BR304" s="438">
        <f>+INDEX('For AA'!AE:AE,MATCH(A304,'For AA'!A:A,0))</f>
        <v>25.16</v>
      </c>
      <c r="BS304" s="70">
        <v>4</v>
      </c>
      <c r="BT304" s="438">
        <f>+ROUND(INDEX('For AA'!AF:AF,MATCH(A304,'For AA'!A:A,0))/BS304,$BP$2)</f>
        <v>1.67</v>
      </c>
      <c r="BU304" s="442">
        <f>+ROUND(INDEX('For AA'!AG:AG,MATCH(A304,'For AA'!A:A,0))/BS304,$BP$2)</f>
        <v>3.11</v>
      </c>
      <c r="BV304" s="438">
        <f>++INDEX('For AA'!AE:AE,MATCH(A304,'For AA'!A:A,0))</f>
        <v>25.16</v>
      </c>
      <c r="BW304" s="70">
        <v>4</v>
      </c>
      <c r="BX304" s="438">
        <f>++ROUND(INDEX('For AA'!AF:AF,MATCH(A304,'For AA'!A:A,0))/BS304,$BP$2)</f>
        <v>1.67</v>
      </c>
      <c r="BY304" s="442">
        <f>++ROUND(INDEX('For AA'!AG:AG,MATCH(A304,'For AA'!A:A,0))/BS304,$BP$2)</f>
        <v>3.11</v>
      </c>
      <c r="BZ304" s="93">
        <f>++INDEX(FY2018_ALL_Targets!DY:DY,MATCH('Final Comp Values'!C304,FY2018_ALL_Targets!B:B,0))</f>
        <v>0</v>
      </c>
      <c r="CA304" s="93">
        <f>+INDEX(FY2018_ALL_Targets!DV:DV,MATCH('Final Comp Values'!C304,FY2018_ALL_Targets!B:B,0))</f>
        <v>1</v>
      </c>
      <c r="CB304" s="93">
        <f>++INDEX(FY2018_ALL_Targets!DW:DW,MATCH('Final Comp Values'!C304,FY2018_ALL_Targets!B:B,0))</f>
        <v>1</v>
      </c>
      <c r="CC304" s="533">
        <f>++INDEX(FY2018_ALL_Targets!DX:DX,MATCH('Final Comp Values'!$C304,FY2018_ALL_Targets!$B:$B,0))</f>
        <v>0</v>
      </c>
      <c r="CD304" s="437">
        <f t="shared" si="173"/>
        <v>0</v>
      </c>
      <c r="CE304" s="437">
        <f t="shared" si="174"/>
        <v>1.66</v>
      </c>
      <c r="CF304" s="438">
        <f t="shared" si="175"/>
        <v>3.09</v>
      </c>
      <c r="CG304" s="537">
        <f t="shared" si="176"/>
        <v>122918.15245086131</v>
      </c>
      <c r="CH304" s="437">
        <f t="shared" si="177"/>
        <v>39.29</v>
      </c>
      <c r="CI304" s="438">
        <f t="shared" si="155"/>
        <v>1016727.2020619664</v>
      </c>
      <c r="CJ304" s="540">
        <f t="shared" si="178"/>
        <v>3.0372231053560164E-3</v>
      </c>
      <c r="CK304" s="437">
        <f t="shared" si="156"/>
        <v>111233.43</v>
      </c>
      <c r="CL304" s="543">
        <f t="shared" si="157"/>
        <v>4.3</v>
      </c>
      <c r="CM304" s="466">
        <f t="shared" si="147"/>
        <v>0</v>
      </c>
      <c r="CN304" s="465">
        <f t="shared" si="158"/>
        <v>1139925.81</v>
      </c>
      <c r="CO304" s="466">
        <f t="shared" si="179"/>
        <v>1127960.6320619665</v>
      </c>
      <c r="CP304" s="466">
        <f t="shared" si="159"/>
        <v>-0.45000000000000284</v>
      </c>
      <c r="CQ304" s="469">
        <f t="shared" si="160"/>
        <v>-11647.743290190809</v>
      </c>
      <c r="CR304" s="469">
        <f t="shared" si="180"/>
        <v>-11965.177938033594</v>
      </c>
      <c r="CS304" s="467">
        <f t="shared" si="181"/>
        <v>317.43464784278513</v>
      </c>
      <c r="CT304" s="468">
        <f t="shared" si="161"/>
        <v>0.10782995820654442</v>
      </c>
    </row>
    <row r="305" spans="1:98"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+INDEX('For AA'!AD:AD,MATCH(A305,'For AA'!A:A,0))</f>
        <v>38894.179775798271</v>
      </c>
      <c r="AN305" s="434">
        <f t="shared" si="162"/>
        <v>602154.83870967745</v>
      </c>
      <c r="AO305" s="435">
        <f t="shared" si="163"/>
        <v>159943.74193548388</v>
      </c>
      <c r="AP305" s="436">
        <f t="shared" si="164"/>
        <v>297038.36559139786</v>
      </c>
      <c r="AQ305" s="437">
        <f t="shared" si="150"/>
        <v>7.69</v>
      </c>
      <c r="AR305" s="438">
        <f t="shared" si="151"/>
        <v>2.04</v>
      </c>
      <c r="AS305" s="438">
        <f t="shared" si="152"/>
        <v>3.79</v>
      </c>
      <c r="AT305" s="443">
        <f t="shared" si="165"/>
        <v>13.52</v>
      </c>
      <c r="AU305" s="437">
        <f t="shared" si="166"/>
        <v>7.15</v>
      </c>
      <c r="AV305" s="438">
        <f t="shared" si="167"/>
        <v>1.9</v>
      </c>
      <c r="AW305" s="438">
        <f t="shared" si="168"/>
        <v>3.53</v>
      </c>
      <c r="AX305" s="444">
        <f t="shared" si="169"/>
        <v>12.58</v>
      </c>
      <c r="AY305" s="441">
        <f t="shared" si="170"/>
        <v>7.15</v>
      </c>
      <c r="AZ305" s="70">
        <f t="shared" si="171"/>
        <v>4</v>
      </c>
      <c r="BA305" s="438">
        <f t="shared" si="148"/>
        <v>0.48</v>
      </c>
      <c r="BB305" s="442">
        <f t="shared" si="149"/>
        <v>0.88</v>
      </c>
      <c r="BC305" s="563">
        <v>1</v>
      </c>
      <c r="BD305" s="563">
        <v>1</v>
      </c>
      <c r="BE305" s="570">
        <v>0</v>
      </c>
      <c r="BF305" s="571">
        <v>0.48</v>
      </c>
      <c r="BG305" s="572">
        <v>0.88</v>
      </c>
      <c r="BH305" s="573">
        <v>106556.29049229498</v>
      </c>
      <c r="BI305" s="571">
        <v>11.23</v>
      </c>
      <c r="BJ305" s="572">
        <v>879872.8986974064</v>
      </c>
      <c r="BK305" s="574">
        <v>2.6266010362477762E-3</v>
      </c>
      <c r="BL305" s="571">
        <v>93894.65</v>
      </c>
      <c r="BM305" s="594">
        <v>1.2</v>
      </c>
      <c r="BN305" s="441">
        <f t="shared" si="172"/>
        <v>7.15</v>
      </c>
      <c r="BO305" s="70">
        <v>4</v>
      </c>
      <c r="BP305" s="438">
        <f t="shared" si="153"/>
        <v>0.48</v>
      </c>
      <c r="BQ305" s="442">
        <f t="shared" si="154"/>
        <v>0.88</v>
      </c>
      <c r="BR305" s="438">
        <f>+INDEX('For AA'!AE:AE,MATCH(A305,'For AA'!A:A,0))</f>
        <v>7.18</v>
      </c>
      <c r="BS305" s="70">
        <v>4</v>
      </c>
      <c r="BT305" s="438">
        <f>+ROUND(INDEX('For AA'!AF:AF,MATCH(A305,'For AA'!A:A,0))/BS305,$BP$2)</f>
        <v>0.48</v>
      </c>
      <c r="BU305" s="442">
        <f>+ROUND(INDEX('For AA'!AG:AG,MATCH(A305,'For AA'!A:A,0))/BS305,$BP$2)</f>
        <v>0.89</v>
      </c>
      <c r="BV305" s="438">
        <f>++INDEX('For AA'!AE:AE,MATCH(A305,'For AA'!A:A,0))</f>
        <v>7.18</v>
      </c>
      <c r="BW305" s="70">
        <v>4</v>
      </c>
      <c r="BX305" s="438">
        <f>++ROUND(INDEX('For AA'!AF:AF,MATCH(A305,'For AA'!A:A,0))/BS305,$BP$2)</f>
        <v>0.48</v>
      </c>
      <c r="BY305" s="442">
        <f>++ROUND(INDEX('For AA'!AG:AG,MATCH(A305,'For AA'!A:A,0))/BS305,$BP$2)</f>
        <v>0.89</v>
      </c>
      <c r="BZ305" s="93">
        <f>++INDEX(FY2018_ALL_Targets!DY:DY,MATCH('Final Comp Values'!C305,FY2018_ALL_Targets!B:B,0))</f>
        <v>0</v>
      </c>
      <c r="CA305" s="93">
        <f>+INDEX(FY2018_ALL_Targets!DV:DV,MATCH('Final Comp Values'!C305,FY2018_ALL_Targets!B:B,0))</f>
        <v>1</v>
      </c>
      <c r="CB305" s="93">
        <f>++INDEX(FY2018_ALL_Targets!DW:DW,MATCH('Final Comp Values'!C305,FY2018_ALL_Targets!B:B,0))</f>
        <v>1</v>
      </c>
      <c r="CC305" s="533">
        <f>++INDEX(FY2018_ALL_Targets!DX:DX,MATCH('Final Comp Values'!$C305,FY2018_ALL_Targets!$B:$B,0))</f>
        <v>0</v>
      </c>
      <c r="CD305" s="437">
        <f t="shared" si="173"/>
        <v>0</v>
      </c>
      <c r="CE305" s="437">
        <f t="shared" si="174"/>
        <v>0.48</v>
      </c>
      <c r="CF305" s="438">
        <f t="shared" si="175"/>
        <v>0.88</v>
      </c>
      <c r="CG305" s="537">
        <f t="shared" si="176"/>
        <v>106556.29049229498</v>
      </c>
      <c r="CH305" s="437">
        <f t="shared" si="177"/>
        <v>11.22</v>
      </c>
      <c r="CI305" s="438">
        <f t="shared" si="155"/>
        <v>879089.39656143368</v>
      </c>
      <c r="CJ305" s="540">
        <f t="shared" si="178"/>
        <v>2.6260639250086045E-3</v>
      </c>
      <c r="CK305" s="437">
        <f t="shared" si="156"/>
        <v>96175.38</v>
      </c>
      <c r="CL305" s="543">
        <f t="shared" si="157"/>
        <v>1.23</v>
      </c>
      <c r="CM305" s="466">
        <f t="shared" si="147"/>
        <v>-1.0000000000000342E-2</v>
      </c>
      <c r="CN305" s="465">
        <f t="shared" si="158"/>
        <v>984997.35999999987</v>
      </c>
      <c r="CO305" s="466">
        <f t="shared" si="179"/>
        <v>975264.77656143368</v>
      </c>
      <c r="CP305" s="466">
        <f t="shared" si="159"/>
        <v>-0.12999999999999901</v>
      </c>
      <c r="CQ305" s="469">
        <f t="shared" si="160"/>
        <v>-10178.828044515025</v>
      </c>
      <c r="CR305" s="469">
        <f t="shared" si="180"/>
        <v>-9732.5834385661874</v>
      </c>
      <c r="CS305" s="467">
        <f t="shared" si="181"/>
        <v>-446.24460594883749</v>
      </c>
      <c r="CT305" s="468">
        <f t="shared" si="161"/>
        <v>0.10817926506147692</v>
      </c>
    </row>
    <row r="306" spans="1:98"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+INDEX('For AA'!AD:AD,MATCH(A306,'For AA'!A:A,0))</f>
        <v>47311.260857189824</v>
      </c>
      <c r="AN306" s="434">
        <f t="shared" si="162"/>
        <v>699774.19354838715</v>
      </c>
      <c r="AO306" s="435">
        <f t="shared" si="163"/>
        <v>185873.04301075271</v>
      </c>
      <c r="AP306" s="436">
        <f t="shared" si="164"/>
        <v>345192.79569892475</v>
      </c>
      <c r="AQ306" s="437">
        <f t="shared" si="150"/>
        <v>7.38</v>
      </c>
      <c r="AR306" s="438">
        <f t="shared" si="151"/>
        <v>1.96</v>
      </c>
      <c r="AS306" s="438">
        <f t="shared" si="152"/>
        <v>3.64</v>
      </c>
      <c r="AT306" s="443">
        <f t="shared" si="165"/>
        <v>12.98</v>
      </c>
      <c r="AU306" s="437">
        <f t="shared" si="166"/>
        <v>6.87</v>
      </c>
      <c r="AV306" s="438">
        <f t="shared" si="167"/>
        <v>1.82</v>
      </c>
      <c r="AW306" s="438">
        <f t="shared" si="168"/>
        <v>3.39</v>
      </c>
      <c r="AX306" s="444">
        <f t="shared" si="169"/>
        <v>12.08</v>
      </c>
      <c r="AY306" s="441">
        <f t="shared" si="170"/>
        <v>6.87</v>
      </c>
      <c r="AZ306" s="70">
        <f t="shared" si="171"/>
        <v>4</v>
      </c>
      <c r="BA306" s="438">
        <f t="shared" si="148"/>
        <v>0.46</v>
      </c>
      <c r="BB306" s="442">
        <f t="shared" si="149"/>
        <v>0.85</v>
      </c>
      <c r="BC306" s="563">
        <v>1</v>
      </c>
      <c r="BD306" s="563">
        <v>1</v>
      </c>
      <c r="BE306" s="570">
        <v>0</v>
      </c>
      <c r="BF306" s="571">
        <v>0.46</v>
      </c>
      <c r="BG306" s="572">
        <v>0.85</v>
      </c>
      <c r="BH306" s="573">
        <v>124147.19103452146</v>
      </c>
      <c r="BI306" s="571">
        <v>10.8</v>
      </c>
      <c r="BJ306" s="572">
        <v>1023503.5596739174</v>
      </c>
      <c r="BK306" s="574">
        <v>3.0553680132922628E-3</v>
      </c>
      <c r="BL306" s="571">
        <v>109222.04</v>
      </c>
      <c r="BM306" s="594">
        <v>1.1499999999999999</v>
      </c>
      <c r="BN306" s="441">
        <f t="shared" si="172"/>
        <v>6.87</v>
      </c>
      <c r="BO306" s="70">
        <v>4</v>
      </c>
      <c r="BP306" s="438">
        <f t="shared" si="153"/>
        <v>0.46</v>
      </c>
      <c r="BQ306" s="442">
        <f t="shared" si="154"/>
        <v>0.85</v>
      </c>
      <c r="BR306" s="438">
        <f>+INDEX('For AA'!AE:AE,MATCH(A306,'For AA'!A:A,0))</f>
        <v>6.86</v>
      </c>
      <c r="BS306" s="70">
        <v>4</v>
      </c>
      <c r="BT306" s="438">
        <f>+ROUND(INDEX('For AA'!AF:AF,MATCH(A306,'For AA'!A:A,0))/BS306,$BP$2)</f>
        <v>0.46</v>
      </c>
      <c r="BU306" s="442">
        <f>+ROUND(INDEX('For AA'!AG:AG,MATCH(A306,'For AA'!A:A,0))/BS306,$BP$2)</f>
        <v>0.85</v>
      </c>
      <c r="BV306" s="438">
        <f>++INDEX('For AA'!AE:AE,MATCH(A306,'For AA'!A:A,0))</f>
        <v>6.86</v>
      </c>
      <c r="BW306" s="70">
        <v>4</v>
      </c>
      <c r="BX306" s="438">
        <f>++ROUND(INDEX('For AA'!AF:AF,MATCH(A306,'For AA'!A:A,0))/BS306,$BP$2)</f>
        <v>0.46</v>
      </c>
      <c r="BY306" s="442">
        <f>++ROUND(INDEX('For AA'!AG:AG,MATCH(A306,'For AA'!A:A,0))/BS306,$BP$2)</f>
        <v>0.85</v>
      </c>
      <c r="BZ306" s="93">
        <f>++INDEX(FY2018_ALL_Targets!DY:DY,MATCH('Final Comp Values'!C306,FY2018_ALL_Targets!B:B,0))</f>
        <v>0</v>
      </c>
      <c r="CA306" s="93">
        <f>+INDEX(FY2018_ALL_Targets!DV:DV,MATCH('Final Comp Values'!C306,FY2018_ALL_Targets!B:B,0))</f>
        <v>1</v>
      </c>
      <c r="CB306" s="93">
        <f>++INDEX(FY2018_ALL_Targets!DW:DW,MATCH('Final Comp Values'!C306,FY2018_ALL_Targets!B:B,0))</f>
        <v>1</v>
      </c>
      <c r="CC306" s="533">
        <f>++INDEX(FY2018_ALL_Targets!DX:DX,MATCH('Final Comp Values'!$C306,FY2018_ALL_Targets!$B:$B,0))</f>
        <v>0</v>
      </c>
      <c r="CD306" s="437">
        <f t="shared" si="173"/>
        <v>0</v>
      </c>
      <c r="CE306" s="437">
        <f t="shared" si="174"/>
        <v>0.46</v>
      </c>
      <c r="CF306" s="438">
        <f t="shared" si="175"/>
        <v>0.85</v>
      </c>
      <c r="CG306" s="537">
        <f t="shared" si="176"/>
        <v>124147.19103452146</v>
      </c>
      <c r="CH306" s="437">
        <f t="shared" si="177"/>
        <v>10.77</v>
      </c>
      <c r="CI306" s="438">
        <f t="shared" si="155"/>
        <v>1020660.4942303787</v>
      </c>
      <c r="CJ306" s="540">
        <f t="shared" si="178"/>
        <v>3.0489728508430948E-3</v>
      </c>
      <c r="CK306" s="437">
        <f t="shared" si="156"/>
        <v>111663.74</v>
      </c>
      <c r="CL306" s="543">
        <f t="shared" si="157"/>
        <v>1.18</v>
      </c>
      <c r="CM306" s="466">
        <f t="shared" si="147"/>
        <v>-3.0000000000000138E-2</v>
      </c>
      <c r="CN306" s="465">
        <f t="shared" si="158"/>
        <v>1144681.23</v>
      </c>
      <c r="CO306" s="466">
        <f t="shared" si="179"/>
        <v>1132324.2342303786</v>
      </c>
      <c r="CP306" s="466">
        <f t="shared" si="159"/>
        <v>-0.13000000000000078</v>
      </c>
      <c r="CQ306" s="469">
        <f t="shared" si="160"/>
        <v>-12318.589395695439</v>
      </c>
      <c r="CR306" s="469">
        <f t="shared" si="180"/>
        <v>-12356.995769621339</v>
      </c>
      <c r="CS306" s="467">
        <f t="shared" si="181"/>
        <v>38.40637392589997</v>
      </c>
      <c r="CT306" s="468">
        <f t="shared" si="161"/>
        <v>0.10845568860644414</v>
      </c>
    </row>
    <row r="307" spans="1:98"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+INDEX('For AA'!AD:AD,MATCH(A307,'For AA'!A:A,0))</f>
        <v>47311.260857189824</v>
      </c>
      <c r="AN307" s="434">
        <f t="shared" si="162"/>
        <v>460466.66666666669</v>
      </c>
      <c r="AO307" s="435">
        <f t="shared" si="163"/>
        <v>122308.68817204302</v>
      </c>
      <c r="AP307" s="436">
        <f t="shared" si="164"/>
        <v>227144.70967741936</v>
      </c>
      <c r="AQ307" s="437">
        <f t="shared" si="150"/>
        <v>4.8600000000000003</v>
      </c>
      <c r="AR307" s="438">
        <f t="shared" si="151"/>
        <v>1.29</v>
      </c>
      <c r="AS307" s="438">
        <f t="shared" si="152"/>
        <v>2.4</v>
      </c>
      <c r="AT307" s="443">
        <f t="shared" si="165"/>
        <v>8.5500000000000007</v>
      </c>
      <c r="AU307" s="437">
        <f t="shared" si="166"/>
        <v>4.5199999999999996</v>
      </c>
      <c r="AV307" s="438">
        <f t="shared" si="167"/>
        <v>1.2</v>
      </c>
      <c r="AW307" s="438">
        <f t="shared" si="168"/>
        <v>2.23</v>
      </c>
      <c r="AX307" s="444">
        <f t="shared" si="169"/>
        <v>7.9499999999999993</v>
      </c>
      <c r="AY307" s="441">
        <f t="shared" si="170"/>
        <v>4.5199999999999996</v>
      </c>
      <c r="AZ307" s="70">
        <f t="shared" si="171"/>
        <v>4</v>
      </c>
      <c r="BA307" s="438">
        <f t="shared" si="148"/>
        <v>0.3</v>
      </c>
      <c r="BB307" s="442">
        <f t="shared" si="149"/>
        <v>0.56000000000000005</v>
      </c>
      <c r="BC307" s="563">
        <v>1</v>
      </c>
      <c r="BD307" s="563">
        <v>1</v>
      </c>
      <c r="BE307" s="570">
        <v>0</v>
      </c>
      <c r="BF307" s="571">
        <v>0.3</v>
      </c>
      <c r="BG307" s="572">
        <v>0.56000000000000005</v>
      </c>
      <c r="BH307" s="573">
        <v>81501.209381441571</v>
      </c>
      <c r="BI307" s="571">
        <v>7.1</v>
      </c>
      <c r="BJ307" s="572">
        <v>672858.82163748262</v>
      </c>
      <c r="BK307" s="574">
        <v>2.0086215642939873E-3</v>
      </c>
      <c r="BL307" s="571">
        <v>71803.37</v>
      </c>
      <c r="BM307" s="594">
        <v>0.76</v>
      </c>
      <c r="BN307" s="441">
        <f t="shared" si="172"/>
        <v>4.5199999999999996</v>
      </c>
      <c r="BO307" s="70">
        <v>4</v>
      </c>
      <c r="BP307" s="438">
        <f t="shared" si="153"/>
        <v>0.3</v>
      </c>
      <c r="BQ307" s="442">
        <f t="shared" si="154"/>
        <v>0.56000000000000005</v>
      </c>
      <c r="BR307" s="438">
        <f>+INDEX('For AA'!AE:AE,MATCH(A307,'For AA'!A:A,0))</f>
        <v>4.5199999999999996</v>
      </c>
      <c r="BS307" s="70">
        <v>4</v>
      </c>
      <c r="BT307" s="438">
        <f>+ROUND(INDEX('For AA'!AF:AF,MATCH(A307,'For AA'!A:A,0))/BS307,$BP$2)</f>
        <v>0.3</v>
      </c>
      <c r="BU307" s="442">
        <f>+ROUND(INDEX('For AA'!AG:AG,MATCH(A307,'For AA'!A:A,0))/BS307,$BP$2)</f>
        <v>0.56000000000000005</v>
      </c>
      <c r="BV307" s="438">
        <f>++INDEX('For AA'!AE:AE,MATCH(A307,'For AA'!A:A,0))</f>
        <v>4.5199999999999996</v>
      </c>
      <c r="BW307" s="70">
        <v>4</v>
      </c>
      <c r="BX307" s="438">
        <f>++ROUND(INDEX('For AA'!AF:AF,MATCH(A307,'For AA'!A:A,0))/BS307,$BP$2)</f>
        <v>0.3</v>
      </c>
      <c r="BY307" s="442">
        <f>++ROUND(INDEX('For AA'!AG:AG,MATCH(A307,'For AA'!A:A,0))/BS307,$BP$2)</f>
        <v>0.56000000000000005</v>
      </c>
      <c r="BZ307" s="93">
        <f>++INDEX(FY2018_ALL_Targets!DY:DY,MATCH('Final Comp Values'!C307,FY2018_ALL_Targets!B:B,0))</f>
        <v>0</v>
      </c>
      <c r="CA307" s="93">
        <f>+INDEX(FY2018_ALL_Targets!DV:DV,MATCH('Final Comp Values'!C307,FY2018_ALL_Targets!B:B,0))</f>
        <v>1</v>
      </c>
      <c r="CB307" s="93">
        <f>++INDEX(FY2018_ALL_Targets!DW:DW,MATCH('Final Comp Values'!C307,FY2018_ALL_Targets!B:B,0))</f>
        <v>1</v>
      </c>
      <c r="CC307" s="533">
        <f>++INDEX(FY2018_ALL_Targets!DX:DX,MATCH('Final Comp Values'!$C307,FY2018_ALL_Targets!$B:$B,0))</f>
        <v>0</v>
      </c>
      <c r="CD307" s="437">
        <f t="shared" si="173"/>
        <v>0</v>
      </c>
      <c r="CE307" s="437">
        <f t="shared" si="174"/>
        <v>0.3</v>
      </c>
      <c r="CF307" s="438">
        <f t="shared" si="175"/>
        <v>0.56000000000000005</v>
      </c>
      <c r="CG307" s="537">
        <f t="shared" si="176"/>
        <v>81501.209381441571</v>
      </c>
      <c r="CH307" s="437">
        <f t="shared" si="177"/>
        <v>7.09</v>
      </c>
      <c r="CI307" s="438">
        <f t="shared" si="155"/>
        <v>671911.13315630308</v>
      </c>
      <c r="CJ307" s="540">
        <f t="shared" si="178"/>
        <v>2.0071696854668097E-3</v>
      </c>
      <c r="CK307" s="437">
        <f t="shared" si="156"/>
        <v>73509.37</v>
      </c>
      <c r="CL307" s="543">
        <f t="shared" si="157"/>
        <v>0.78</v>
      </c>
      <c r="CM307" s="466">
        <f t="shared" si="147"/>
        <v>-9.9999999999993427E-3</v>
      </c>
      <c r="CN307" s="465">
        <f t="shared" si="158"/>
        <v>753225.65999999992</v>
      </c>
      <c r="CO307" s="466">
        <f t="shared" si="179"/>
        <v>745420.50315630308</v>
      </c>
      <c r="CP307" s="466">
        <f t="shared" si="159"/>
        <v>-7.9999999999999183E-2</v>
      </c>
      <c r="CQ307" s="469">
        <f t="shared" si="160"/>
        <v>-7579.6292830187913</v>
      </c>
      <c r="CR307" s="469">
        <f t="shared" si="180"/>
        <v>-7805.1568436968373</v>
      </c>
      <c r="CS307" s="467">
        <f t="shared" si="181"/>
        <v>225.52756067804603</v>
      </c>
      <c r="CT307" s="468">
        <f t="shared" si="161"/>
        <v>0.10820291143751207</v>
      </c>
    </row>
    <row r="308" spans="1:98"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+INDEX('For AA'!AD:AD,MATCH(A308,'For AA'!A:A,0))</f>
        <v>47311.260857189824</v>
      </c>
      <c r="AN308" s="434">
        <f t="shared" si="162"/>
        <v>253133.33333333334</v>
      </c>
      <c r="AO308" s="435">
        <f t="shared" si="163"/>
        <v>67236.741935483878</v>
      </c>
      <c r="AP308" s="436">
        <f t="shared" si="164"/>
        <v>124868.2365591398</v>
      </c>
      <c r="AQ308" s="437">
        <f t="shared" si="150"/>
        <v>2.67</v>
      </c>
      <c r="AR308" s="438">
        <f t="shared" si="151"/>
        <v>0.71</v>
      </c>
      <c r="AS308" s="438">
        <f t="shared" si="152"/>
        <v>1.32</v>
      </c>
      <c r="AT308" s="443">
        <f t="shared" si="165"/>
        <v>4.7</v>
      </c>
      <c r="AU308" s="437">
        <f t="shared" si="166"/>
        <v>2.48</v>
      </c>
      <c r="AV308" s="438">
        <f t="shared" si="167"/>
        <v>0.66</v>
      </c>
      <c r="AW308" s="438">
        <f t="shared" si="168"/>
        <v>1.23</v>
      </c>
      <c r="AX308" s="444">
        <f t="shared" si="169"/>
        <v>4.37</v>
      </c>
      <c r="AY308" s="441">
        <f t="shared" si="170"/>
        <v>2.48</v>
      </c>
      <c r="AZ308" s="70">
        <f t="shared" si="171"/>
        <v>4</v>
      </c>
      <c r="BA308" s="438">
        <f t="shared" si="148"/>
        <v>0.17</v>
      </c>
      <c r="BB308" s="442">
        <f t="shared" si="149"/>
        <v>0.31</v>
      </c>
      <c r="BC308" s="563">
        <v>0</v>
      </c>
      <c r="BD308" s="563">
        <v>0</v>
      </c>
      <c r="BE308" s="570">
        <v>0</v>
      </c>
      <c r="BF308" s="571">
        <v>0</v>
      </c>
      <c r="BG308" s="572">
        <v>0</v>
      </c>
      <c r="BH308" s="573">
        <v>0</v>
      </c>
      <c r="BI308" s="571">
        <v>4.4000000000000004</v>
      </c>
      <c r="BJ308" s="572">
        <v>416982.93171900336</v>
      </c>
      <c r="BK308" s="574">
        <v>1.2447795609709217E-3</v>
      </c>
      <c r="BL308" s="571">
        <v>44497.87</v>
      </c>
      <c r="BM308" s="594">
        <v>0.47</v>
      </c>
      <c r="BN308" s="441">
        <f t="shared" si="172"/>
        <v>2.48</v>
      </c>
      <c r="BO308" s="70">
        <v>4</v>
      </c>
      <c r="BP308" s="438">
        <f t="shared" si="153"/>
        <v>0.17</v>
      </c>
      <c r="BQ308" s="442">
        <f t="shared" si="154"/>
        <v>0.31</v>
      </c>
      <c r="BR308" s="438">
        <f>+INDEX('For AA'!AE:AE,MATCH(A308,'For AA'!A:A,0))</f>
        <v>2.48</v>
      </c>
      <c r="BS308" s="70">
        <v>4</v>
      </c>
      <c r="BT308" s="438">
        <f>+ROUND(INDEX('For AA'!AF:AF,MATCH(A308,'For AA'!A:A,0))/BS308,$BP$2)</f>
        <v>0.17</v>
      </c>
      <c r="BU308" s="442">
        <f>+ROUND(INDEX('For AA'!AG:AG,MATCH(A308,'For AA'!A:A,0))/BS308,$BP$2)</f>
        <v>0.31</v>
      </c>
      <c r="BV308" s="438">
        <f>++INDEX('For AA'!AE:AE,MATCH(A308,'For AA'!A:A,0))</f>
        <v>2.48</v>
      </c>
      <c r="BW308" s="70">
        <v>4</v>
      </c>
      <c r="BX308" s="438">
        <f>++ROUND(INDEX('For AA'!AF:AF,MATCH(A308,'For AA'!A:A,0))/BS308,$BP$2)</f>
        <v>0.17</v>
      </c>
      <c r="BY308" s="442">
        <f>++ROUND(INDEX('For AA'!AG:AG,MATCH(A308,'For AA'!A:A,0))/BS308,$BP$2)</f>
        <v>0.31</v>
      </c>
      <c r="BZ308" s="93">
        <f>++INDEX(FY2018_ALL_Targets!DY:DY,MATCH('Final Comp Values'!C308,FY2018_ALL_Targets!B:B,0))</f>
        <v>0</v>
      </c>
      <c r="CA308" s="93">
        <f>+INDEX(FY2018_ALL_Targets!DV:DV,MATCH('Final Comp Values'!C308,FY2018_ALL_Targets!B:B,0))</f>
        <v>0</v>
      </c>
      <c r="CB308" s="93">
        <f>++INDEX(FY2018_ALL_Targets!DW:DW,MATCH('Final Comp Values'!C308,FY2018_ALL_Targets!B:B,0))</f>
        <v>0</v>
      </c>
      <c r="CC308" s="533">
        <f>++INDEX(FY2018_ALL_Targets!DX:DX,MATCH('Final Comp Values'!$C308,FY2018_ALL_Targets!$B:$B,0))</f>
        <v>0</v>
      </c>
      <c r="CD308" s="437">
        <f t="shared" si="173"/>
        <v>0</v>
      </c>
      <c r="CE308" s="437">
        <f t="shared" si="174"/>
        <v>0</v>
      </c>
      <c r="CF308" s="438">
        <f t="shared" si="175"/>
        <v>0</v>
      </c>
      <c r="CG308" s="537">
        <f t="shared" si="176"/>
        <v>0</v>
      </c>
      <c r="CH308" s="437">
        <f t="shared" si="177"/>
        <v>4.37</v>
      </c>
      <c r="CI308" s="438">
        <f t="shared" si="155"/>
        <v>414139.86627546471</v>
      </c>
      <c r="CJ308" s="540">
        <f t="shared" si="178"/>
        <v>1.2371412588843384E-3</v>
      </c>
      <c r="CK308" s="437">
        <f t="shared" si="156"/>
        <v>45308.32</v>
      </c>
      <c r="CL308" s="543">
        <f t="shared" si="157"/>
        <v>0.48</v>
      </c>
      <c r="CM308" s="466">
        <f t="shared" ref="CM308:CM371" si="182">+CE308+CF308+CH308-AY308-BA308-BB308-BA308-BB308-BA308-BB308-BA308-BB308</f>
        <v>-2.999999999999986E-2</v>
      </c>
      <c r="CN308" s="465">
        <f t="shared" si="158"/>
        <v>414071.63</v>
      </c>
      <c r="CO308" s="466">
        <f t="shared" si="179"/>
        <v>459448.18627546472</v>
      </c>
      <c r="CP308" s="466">
        <f t="shared" si="159"/>
        <v>0.47999999999999954</v>
      </c>
      <c r="CQ308" s="469">
        <f t="shared" si="160"/>
        <v>45481.552036613233</v>
      </c>
      <c r="CR308" s="469">
        <f t="shared" si="180"/>
        <v>45376.556275464711</v>
      </c>
      <c r="CS308" s="467">
        <f t="shared" si="181"/>
        <v>104.99576114852243</v>
      </c>
      <c r="CT308" s="468">
        <f t="shared" si="161"/>
        <v>0</v>
      </c>
    </row>
    <row r="309" spans="1:98"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+INDEX('For AA'!AD:AD,MATCH(A309,'For AA'!A:A,0))</f>
        <v>30335.791973545318</v>
      </c>
      <c r="AN309" s="434">
        <f t="shared" si="162"/>
        <v>1167283.8709677421</v>
      </c>
      <c r="AO309" s="435">
        <f t="shared" si="163"/>
        <v>310052.69892473123</v>
      </c>
      <c r="AP309" s="436">
        <f t="shared" si="164"/>
        <v>575812.16129032266</v>
      </c>
      <c r="AQ309" s="437">
        <f t="shared" si="150"/>
        <v>19.100000000000001</v>
      </c>
      <c r="AR309" s="438">
        <f t="shared" si="151"/>
        <v>5.07</v>
      </c>
      <c r="AS309" s="438">
        <f t="shared" si="152"/>
        <v>9.42</v>
      </c>
      <c r="AT309" s="443">
        <f t="shared" si="165"/>
        <v>33.590000000000003</v>
      </c>
      <c r="AU309" s="437">
        <f t="shared" si="166"/>
        <v>17.760000000000002</v>
      </c>
      <c r="AV309" s="438">
        <f t="shared" si="167"/>
        <v>4.72</v>
      </c>
      <c r="AW309" s="438">
        <f t="shared" si="168"/>
        <v>8.76</v>
      </c>
      <c r="AX309" s="444">
        <f t="shared" si="169"/>
        <v>31.240000000000002</v>
      </c>
      <c r="AY309" s="441">
        <f t="shared" si="170"/>
        <v>17.760000000000002</v>
      </c>
      <c r="AZ309" s="70">
        <f t="shared" si="171"/>
        <v>4</v>
      </c>
      <c r="BA309" s="438">
        <f t="shared" si="148"/>
        <v>1.18</v>
      </c>
      <c r="BB309" s="442">
        <f t="shared" si="149"/>
        <v>2.19</v>
      </c>
      <c r="BC309" s="563">
        <v>1</v>
      </c>
      <c r="BD309" s="563">
        <v>1</v>
      </c>
      <c r="BE309" s="570">
        <v>0</v>
      </c>
      <c r="BF309" s="571">
        <v>1.18</v>
      </c>
      <c r="BG309" s="572">
        <v>2.19</v>
      </c>
      <c r="BH309" s="573">
        <v>205994.8053119524</v>
      </c>
      <c r="BI309" s="571">
        <v>27.87</v>
      </c>
      <c r="BJ309" s="572">
        <v>1703583.1525353452</v>
      </c>
      <c r="BK309" s="574">
        <v>5.0855450604376943E-3</v>
      </c>
      <c r="BL309" s="571">
        <v>181795.97</v>
      </c>
      <c r="BM309" s="594">
        <v>2.97</v>
      </c>
      <c r="BN309" s="441">
        <f t="shared" si="172"/>
        <v>17.760000000000002</v>
      </c>
      <c r="BO309" s="70">
        <v>4</v>
      </c>
      <c r="BP309" s="438">
        <f t="shared" si="153"/>
        <v>1.18</v>
      </c>
      <c r="BQ309" s="442">
        <f t="shared" si="154"/>
        <v>2.19</v>
      </c>
      <c r="BR309" s="438">
        <f>+INDEX('For AA'!AE:AE,MATCH(A309,'For AA'!A:A,0))</f>
        <v>17.850000000000001</v>
      </c>
      <c r="BS309" s="70">
        <v>4</v>
      </c>
      <c r="BT309" s="438">
        <f>+ROUND(INDEX('For AA'!AF:AF,MATCH(A309,'For AA'!A:A,0))/BS309,$BP$2)</f>
        <v>1.19</v>
      </c>
      <c r="BU309" s="442">
        <f>+ROUND(INDEX('For AA'!AG:AG,MATCH(A309,'For AA'!A:A,0))/BS309,$BP$2)</f>
        <v>2.21</v>
      </c>
      <c r="BV309" s="438">
        <f>++INDEX('For AA'!AE:AE,MATCH(A309,'For AA'!A:A,0))</f>
        <v>17.850000000000001</v>
      </c>
      <c r="BW309" s="70">
        <v>4</v>
      </c>
      <c r="BX309" s="438">
        <f>++ROUND(INDEX('For AA'!AF:AF,MATCH(A309,'For AA'!A:A,0))/BS309,$BP$2)</f>
        <v>1.19</v>
      </c>
      <c r="BY309" s="442">
        <f>++ROUND(INDEX('For AA'!AG:AG,MATCH(A309,'For AA'!A:A,0))/BS309,$BP$2)</f>
        <v>2.21</v>
      </c>
      <c r="BZ309" s="93">
        <f>++INDEX(FY2018_ALL_Targets!DY:DY,MATCH('Final Comp Values'!C309,FY2018_ALL_Targets!B:B,0))</f>
        <v>0</v>
      </c>
      <c r="CA309" s="93">
        <f>+INDEX(FY2018_ALL_Targets!DV:DV,MATCH('Final Comp Values'!C309,FY2018_ALL_Targets!B:B,0))</f>
        <v>1</v>
      </c>
      <c r="CB309" s="93">
        <f>++INDEX(FY2018_ALL_Targets!DW:DW,MATCH('Final Comp Values'!C309,FY2018_ALL_Targets!B:B,0))</f>
        <v>1</v>
      </c>
      <c r="CC309" s="533">
        <f>++INDEX(FY2018_ALL_Targets!DX:DX,MATCH('Final Comp Values'!$C309,FY2018_ALL_Targets!$B:$B,0))</f>
        <v>0</v>
      </c>
      <c r="CD309" s="437">
        <f t="shared" si="173"/>
        <v>0</v>
      </c>
      <c r="CE309" s="437">
        <f t="shared" si="174"/>
        <v>1.18</v>
      </c>
      <c r="CF309" s="438">
        <f t="shared" si="175"/>
        <v>2.19</v>
      </c>
      <c r="CG309" s="537">
        <f t="shared" si="176"/>
        <v>205994.8053119524</v>
      </c>
      <c r="CH309" s="437">
        <f t="shared" si="177"/>
        <v>27.87</v>
      </c>
      <c r="CI309" s="438">
        <f t="shared" si="155"/>
        <v>1703583.1525353452</v>
      </c>
      <c r="CJ309" s="540">
        <f t="shared" si="178"/>
        <v>5.0890367664818744E-3</v>
      </c>
      <c r="CK309" s="437">
        <f t="shared" si="156"/>
        <v>186377.82</v>
      </c>
      <c r="CL309" s="543">
        <f t="shared" si="157"/>
        <v>3.05</v>
      </c>
      <c r="CM309" s="466">
        <f t="shared" si="182"/>
        <v>0</v>
      </c>
      <c r="CN309" s="465">
        <f t="shared" si="158"/>
        <v>1909428.32</v>
      </c>
      <c r="CO309" s="466">
        <f t="shared" si="179"/>
        <v>1889960.9725353452</v>
      </c>
      <c r="CP309" s="466">
        <f t="shared" si="159"/>
        <v>-0.32000000000000028</v>
      </c>
      <c r="CQ309" s="469">
        <f t="shared" si="160"/>
        <v>-19558.804814340605</v>
      </c>
      <c r="CR309" s="469">
        <f t="shared" si="180"/>
        <v>-19467.347464654827</v>
      </c>
      <c r="CS309" s="467">
        <f t="shared" si="181"/>
        <v>-91.457349685777444</v>
      </c>
      <c r="CT309" s="468">
        <f t="shared" si="161"/>
        <v>0.10788297374365559</v>
      </c>
    </row>
    <row r="310" spans="1:98"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+INDEX('For AA'!AD:AD,MATCH(A310,'For AA'!A:A,0))</f>
        <v>30335.791973545318</v>
      </c>
      <c r="AN310" s="434">
        <f t="shared" si="162"/>
        <v>182563.44086021508</v>
      </c>
      <c r="AO310" s="435">
        <f t="shared" si="163"/>
        <v>48492.247311827959</v>
      </c>
      <c r="AP310" s="436">
        <f t="shared" si="164"/>
        <v>90057.032258064515</v>
      </c>
      <c r="AQ310" s="437">
        <f t="shared" si="150"/>
        <v>2.99</v>
      </c>
      <c r="AR310" s="438">
        <f t="shared" si="151"/>
        <v>0.79</v>
      </c>
      <c r="AS310" s="438">
        <f t="shared" si="152"/>
        <v>1.47</v>
      </c>
      <c r="AT310" s="443">
        <f t="shared" si="165"/>
        <v>5.25</v>
      </c>
      <c r="AU310" s="437">
        <f t="shared" si="166"/>
        <v>2.78</v>
      </c>
      <c r="AV310" s="438">
        <f t="shared" si="167"/>
        <v>0.74</v>
      </c>
      <c r="AW310" s="438">
        <f t="shared" si="168"/>
        <v>1.37</v>
      </c>
      <c r="AX310" s="444">
        <f t="shared" si="169"/>
        <v>4.8899999999999997</v>
      </c>
      <c r="AY310" s="441">
        <f t="shared" si="170"/>
        <v>2.78</v>
      </c>
      <c r="AZ310" s="70">
        <f t="shared" si="171"/>
        <v>4</v>
      </c>
      <c r="BA310" s="438">
        <f t="shared" si="148"/>
        <v>0.19</v>
      </c>
      <c r="BB310" s="442">
        <f t="shared" si="149"/>
        <v>0.34</v>
      </c>
      <c r="BC310" s="563">
        <v>1</v>
      </c>
      <c r="BD310" s="563">
        <v>1</v>
      </c>
      <c r="BE310" s="570">
        <v>0</v>
      </c>
      <c r="BF310" s="571">
        <v>0.19</v>
      </c>
      <c r="BG310" s="572">
        <v>0.34</v>
      </c>
      <c r="BH310" s="573">
        <v>32396.80914401625</v>
      </c>
      <c r="BI310" s="571">
        <v>4.37</v>
      </c>
      <c r="BJ310" s="572">
        <v>267120.86030066229</v>
      </c>
      <c r="BK310" s="574">
        <v>7.9741054589568437E-4</v>
      </c>
      <c r="BL310" s="571">
        <v>28505.5</v>
      </c>
      <c r="BM310" s="594">
        <v>0.47</v>
      </c>
      <c r="BN310" s="441">
        <f t="shared" si="172"/>
        <v>2.78</v>
      </c>
      <c r="BO310" s="70">
        <v>4</v>
      </c>
      <c r="BP310" s="438">
        <f t="shared" si="153"/>
        <v>0.19</v>
      </c>
      <c r="BQ310" s="442">
        <f t="shared" si="154"/>
        <v>0.34</v>
      </c>
      <c r="BR310" s="438">
        <f>+INDEX('For AA'!AE:AE,MATCH(A310,'For AA'!A:A,0))</f>
        <v>2.79</v>
      </c>
      <c r="BS310" s="70">
        <v>4</v>
      </c>
      <c r="BT310" s="438">
        <f>+ROUND(INDEX('For AA'!AF:AF,MATCH(A310,'For AA'!A:A,0))/BS310,$BP$2)</f>
        <v>0.19</v>
      </c>
      <c r="BU310" s="442">
        <f>+ROUND(INDEX('For AA'!AG:AG,MATCH(A310,'For AA'!A:A,0))/BS310,$BP$2)</f>
        <v>0.35</v>
      </c>
      <c r="BV310" s="438">
        <f>++INDEX('For AA'!AE:AE,MATCH(A310,'For AA'!A:A,0))</f>
        <v>2.79</v>
      </c>
      <c r="BW310" s="70">
        <v>4</v>
      </c>
      <c r="BX310" s="438">
        <f>++ROUND(INDEX('For AA'!AF:AF,MATCH(A310,'For AA'!A:A,0))/BS310,$BP$2)</f>
        <v>0.19</v>
      </c>
      <c r="BY310" s="442">
        <f>++ROUND(INDEX('For AA'!AG:AG,MATCH(A310,'For AA'!A:A,0))/BS310,$BP$2)</f>
        <v>0.35</v>
      </c>
      <c r="BZ310" s="93">
        <f>++INDEX(FY2018_ALL_Targets!DY:DY,MATCH('Final Comp Values'!C310,FY2018_ALL_Targets!B:B,0))</f>
        <v>0</v>
      </c>
      <c r="CA310" s="93">
        <f>+INDEX(FY2018_ALL_Targets!DV:DV,MATCH('Final Comp Values'!C310,FY2018_ALL_Targets!B:B,0))</f>
        <v>1</v>
      </c>
      <c r="CB310" s="93">
        <f>++INDEX(FY2018_ALL_Targets!DW:DW,MATCH('Final Comp Values'!C310,FY2018_ALL_Targets!B:B,0))</f>
        <v>1</v>
      </c>
      <c r="CC310" s="533">
        <f>++INDEX(FY2018_ALL_Targets!DX:DX,MATCH('Final Comp Values'!$C310,FY2018_ALL_Targets!$B:$B,0))</f>
        <v>0</v>
      </c>
      <c r="CD310" s="437">
        <f t="shared" si="173"/>
        <v>0</v>
      </c>
      <c r="CE310" s="437">
        <f t="shared" si="174"/>
        <v>0.19</v>
      </c>
      <c r="CF310" s="438">
        <f t="shared" si="175"/>
        <v>0.34</v>
      </c>
      <c r="CG310" s="537">
        <f t="shared" si="176"/>
        <v>32396.80914401625</v>
      </c>
      <c r="CH310" s="437">
        <f t="shared" si="177"/>
        <v>4.3600000000000003</v>
      </c>
      <c r="CI310" s="438">
        <f t="shared" si="155"/>
        <v>266509.5997507752</v>
      </c>
      <c r="CJ310" s="540">
        <f t="shared" si="178"/>
        <v>7.9613205245285159E-4</v>
      </c>
      <c r="CK310" s="437">
        <f t="shared" si="156"/>
        <v>29157.06</v>
      </c>
      <c r="CL310" s="543">
        <f t="shared" si="157"/>
        <v>0.48</v>
      </c>
      <c r="CM310" s="466">
        <f t="shared" si="182"/>
        <v>-9.9999999999993427E-3</v>
      </c>
      <c r="CN310" s="465">
        <f t="shared" si="158"/>
        <v>298634.83</v>
      </c>
      <c r="CO310" s="466">
        <f t="shared" si="179"/>
        <v>295666.6597507752</v>
      </c>
      <c r="CP310" s="466">
        <f t="shared" si="159"/>
        <v>-4.9999999999999822E-2</v>
      </c>
      <c r="CQ310" s="469">
        <f t="shared" si="160"/>
        <v>-3053.5258691206436</v>
      </c>
      <c r="CR310" s="469">
        <f t="shared" si="180"/>
        <v>-2968.1702492248151</v>
      </c>
      <c r="CS310" s="467">
        <f t="shared" si="181"/>
        <v>-85.355619895828568</v>
      </c>
      <c r="CT310" s="468">
        <f t="shared" si="161"/>
        <v>0.10848302304194138</v>
      </c>
    </row>
    <row r="311" spans="1:98"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+INDEX('For AA'!AD:AD,MATCH(A311,'For AA'!A:A,0))</f>
        <v>34512.117198119064</v>
      </c>
      <c r="AN311" s="434">
        <f t="shared" si="162"/>
        <v>615954.83870967745</v>
      </c>
      <c r="AO311" s="435">
        <f t="shared" si="163"/>
        <v>163609.17204301077</v>
      </c>
      <c r="AP311" s="436">
        <f t="shared" si="164"/>
        <v>303845.60215053766</v>
      </c>
      <c r="AQ311" s="437">
        <f t="shared" si="150"/>
        <v>8.8699999999999992</v>
      </c>
      <c r="AR311" s="438">
        <f t="shared" si="151"/>
        <v>2.36</v>
      </c>
      <c r="AS311" s="438">
        <f t="shared" si="152"/>
        <v>4.37</v>
      </c>
      <c r="AT311" s="443">
        <f t="shared" si="165"/>
        <v>15.599999999999998</v>
      </c>
      <c r="AU311" s="437">
        <f t="shared" si="166"/>
        <v>8.25</v>
      </c>
      <c r="AV311" s="438">
        <f t="shared" si="167"/>
        <v>2.19</v>
      </c>
      <c r="AW311" s="438">
        <f t="shared" si="168"/>
        <v>4.07</v>
      </c>
      <c r="AX311" s="444">
        <f t="shared" si="169"/>
        <v>14.51</v>
      </c>
      <c r="AY311" s="441">
        <f t="shared" si="170"/>
        <v>8.25</v>
      </c>
      <c r="AZ311" s="70">
        <f t="shared" si="171"/>
        <v>4</v>
      </c>
      <c r="BA311" s="438">
        <f t="shared" si="148"/>
        <v>0.55000000000000004</v>
      </c>
      <c r="BB311" s="442">
        <f t="shared" si="149"/>
        <v>1.02</v>
      </c>
      <c r="BC311" s="563">
        <v>2</v>
      </c>
      <c r="BD311" s="563">
        <v>2</v>
      </c>
      <c r="BE311" s="570">
        <v>0</v>
      </c>
      <c r="BF311" s="571">
        <v>1.1000000000000001</v>
      </c>
      <c r="BG311" s="572">
        <v>2.04</v>
      </c>
      <c r="BH311" s="573">
        <v>218131.2718143602</v>
      </c>
      <c r="BI311" s="571">
        <v>11.39</v>
      </c>
      <c r="BJ311" s="572">
        <v>791246.87451132562</v>
      </c>
      <c r="BK311" s="574">
        <v>2.3620341797048559E-3</v>
      </c>
      <c r="BL311" s="571">
        <v>84437.02</v>
      </c>
      <c r="BM311" s="594">
        <v>1.22</v>
      </c>
      <c r="BN311" s="441">
        <f t="shared" si="172"/>
        <v>8.25</v>
      </c>
      <c r="BO311" s="70">
        <v>4</v>
      </c>
      <c r="BP311" s="438">
        <f t="shared" si="153"/>
        <v>0.55000000000000004</v>
      </c>
      <c r="BQ311" s="442">
        <f t="shared" si="154"/>
        <v>1.02</v>
      </c>
      <c r="BR311" s="438">
        <f>+INDEX('For AA'!AE:AE,MATCH(A311,'For AA'!A:A,0))</f>
        <v>8.2799999999999994</v>
      </c>
      <c r="BS311" s="70">
        <v>4</v>
      </c>
      <c r="BT311" s="438">
        <f>+ROUND(INDEX('For AA'!AF:AF,MATCH(A311,'For AA'!A:A,0))/BS311,$BP$2)</f>
        <v>0.55000000000000004</v>
      </c>
      <c r="BU311" s="442">
        <f>+ROUND(INDEX('For AA'!AG:AG,MATCH(A311,'For AA'!A:A,0))/BS311,$BP$2)</f>
        <v>1.02</v>
      </c>
      <c r="BV311" s="438">
        <f>++INDEX('For AA'!AE:AE,MATCH(A311,'For AA'!A:A,0))</f>
        <v>8.2799999999999994</v>
      </c>
      <c r="BW311" s="70">
        <v>4</v>
      </c>
      <c r="BX311" s="438">
        <f>++ROUND(INDEX('For AA'!AF:AF,MATCH(A311,'For AA'!A:A,0))/BS311,$BP$2)</f>
        <v>0.55000000000000004</v>
      </c>
      <c r="BY311" s="442">
        <f>++ROUND(INDEX('For AA'!AG:AG,MATCH(A311,'For AA'!A:A,0))/BS311,$BP$2)</f>
        <v>1.02</v>
      </c>
      <c r="BZ311" s="93">
        <f>++INDEX(FY2018_ALL_Targets!DY:DY,MATCH('Final Comp Values'!C311,FY2018_ALL_Targets!B:B,0))</f>
        <v>0</v>
      </c>
      <c r="CA311" s="93">
        <f>+INDEX(FY2018_ALL_Targets!DV:DV,MATCH('Final Comp Values'!C311,FY2018_ALL_Targets!B:B,0))</f>
        <v>0</v>
      </c>
      <c r="CB311" s="93">
        <f>++INDEX(FY2018_ALL_Targets!DW:DW,MATCH('Final Comp Values'!C311,FY2018_ALL_Targets!B:B,0))</f>
        <v>0</v>
      </c>
      <c r="CC311" s="533">
        <f>++INDEX(FY2018_ALL_Targets!DX:DX,MATCH('Final Comp Values'!$C311,FY2018_ALL_Targets!$B:$B,0))</f>
        <v>0</v>
      </c>
      <c r="CD311" s="437">
        <f t="shared" si="173"/>
        <v>0</v>
      </c>
      <c r="CE311" s="437">
        <f t="shared" si="174"/>
        <v>0</v>
      </c>
      <c r="CF311" s="438">
        <f t="shared" si="175"/>
        <v>0</v>
      </c>
      <c r="CG311" s="537">
        <f t="shared" si="176"/>
        <v>0</v>
      </c>
      <c r="CH311" s="437">
        <f t="shared" si="177"/>
        <v>14.51</v>
      </c>
      <c r="CI311" s="438">
        <f t="shared" si="155"/>
        <v>1007988.7751676325</v>
      </c>
      <c r="CJ311" s="540">
        <f t="shared" si="178"/>
        <v>3.0111191986108149E-3</v>
      </c>
      <c r="CK311" s="437">
        <f t="shared" si="156"/>
        <v>110277.41</v>
      </c>
      <c r="CL311" s="543">
        <f t="shared" si="157"/>
        <v>1.59</v>
      </c>
      <c r="CM311" s="466">
        <f t="shared" si="182"/>
        <v>-2.0000000000000684E-2</v>
      </c>
      <c r="CN311" s="465">
        <f t="shared" si="158"/>
        <v>1007570.94</v>
      </c>
      <c r="CO311" s="466">
        <f t="shared" si="179"/>
        <v>1118266.1851676325</v>
      </c>
      <c r="CP311" s="466">
        <f t="shared" si="159"/>
        <v>1.5900000000000016</v>
      </c>
      <c r="CQ311" s="469">
        <f t="shared" si="160"/>
        <v>110409.22085458315</v>
      </c>
      <c r="CR311" s="469">
        <f t="shared" si="180"/>
        <v>110695.24516763259</v>
      </c>
      <c r="CS311" s="467">
        <f t="shared" si="181"/>
        <v>-286.02431304943457</v>
      </c>
      <c r="CT311" s="468">
        <f t="shared" si="161"/>
        <v>0</v>
      </c>
    </row>
    <row r="312" spans="1:98"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+INDEX('For AA'!AD:AD,MATCH(A312,'For AA'!A:A,0))</f>
        <v>30335.791973545318</v>
      </c>
      <c r="AN312" s="434">
        <f t="shared" si="162"/>
        <v>228649.4623655914</v>
      </c>
      <c r="AO312" s="435">
        <f t="shared" si="163"/>
        <v>60733.548387096773</v>
      </c>
      <c r="AP312" s="436">
        <f t="shared" si="164"/>
        <v>112790.88172043012</v>
      </c>
      <c r="AQ312" s="437">
        <f t="shared" si="150"/>
        <v>3.74</v>
      </c>
      <c r="AR312" s="438">
        <f t="shared" si="151"/>
        <v>0.99</v>
      </c>
      <c r="AS312" s="438">
        <f t="shared" si="152"/>
        <v>1.85</v>
      </c>
      <c r="AT312" s="443">
        <f t="shared" si="165"/>
        <v>6.58</v>
      </c>
      <c r="AU312" s="437">
        <f t="shared" si="166"/>
        <v>3.48</v>
      </c>
      <c r="AV312" s="438">
        <f t="shared" si="167"/>
        <v>0.92</v>
      </c>
      <c r="AW312" s="438">
        <f t="shared" si="168"/>
        <v>1.72</v>
      </c>
      <c r="AX312" s="444">
        <f t="shared" si="169"/>
        <v>6.12</v>
      </c>
      <c r="AY312" s="441">
        <f t="shared" si="170"/>
        <v>3.48</v>
      </c>
      <c r="AZ312" s="70">
        <f t="shared" si="171"/>
        <v>4</v>
      </c>
      <c r="BA312" s="438">
        <f t="shared" si="148"/>
        <v>0.23</v>
      </c>
      <c r="BB312" s="442">
        <f t="shared" si="149"/>
        <v>0.43</v>
      </c>
      <c r="BC312" s="563">
        <v>0</v>
      </c>
      <c r="BD312" s="563">
        <v>0</v>
      </c>
      <c r="BE312" s="570">
        <v>0</v>
      </c>
      <c r="BF312" s="571">
        <v>0</v>
      </c>
      <c r="BG312" s="572">
        <v>0</v>
      </c>
      <c r="BH312" s="573">
        <v>0</v>
      </c>
      <c r="BI312" s="571">
        <v>6.12</v>
      </c>
      <c r="BJ312" s="572">
        <v>374091.45653090463</v>
      </c>
      <c r="BK312" s="574">
        <v>1.116739711872217E-3</v>
      </c>
      <c r="BL312" s="571">
        <v>39920.75</v>
      </c>
      <c r="BM312" s="594">
        <v>0.65</v>
      </c>
      <c r="BN312" s="441">
        <f t="shared" si="172"/>
        <v>3.48</v>
      </c>
      <c r="BO312" s="70">
        <v>4</v>
      </c>
      <c r="BP312" s="438">
        <f t="shared" si="153"/>
        <v>0.23</v>
      </c>
      <c r="BQ312" s="442">
        <f t="shared" si="154"/>
        <v>0.43</v>
      </c>
      <c r="BR312" s="438">
        <f>+INDEX('For AA'!AE:AE,MATCH(A312,'For AA'!A:A,0))</f>
        <v>3.5</v>
      </c>
      <c r="BS312" s="70">
        <v>4</v>
      </c>
      <c r="BT312" s="438">
        <f>+ROUND(INDEX('For AA'!AF:AF,MATCH(A312,'For AA'!A:A,0))/BS312,$BP$2)</f>
        <v>0.23</v>
      </c>
      <c r="BU312" s="442">
        <f>+ROUND(INDEX('For AA'!AG:AG,MATCH(A312,'For AA'!A:A,0))/BS312,$BP$2)</f>
        <v>0.43</v>
      </c>
      <c r="BV312" s="438">
        <f>++INDEX('For AA'!AE:AE,MATCH(A312,'For AA'!A:A,0))</f>
        <v>3.5</v>
      </c>
      <c r="BW312" s="70">
        <v>4</v>
      </c>
      <c r="BX312" s="438">
        <f>++ROUND(INDEX('For AA'!AF:AF,MATCH(A312,'For AA'!A:A,0))/BS312,$BP$2)</f>
        <v>0.23</v>
      </c>
      <c r="BY312" s="442">
        <f>++ROUND(INDEX('For AA'!AG:AG,MATCH(A312,'For AA'!A:A,0))/BS312,$BP$2)</f>
        <v>0.43</v>
      </c>
      <c r="BZ312" s="93">
        <f>++INDEX(FY2018_ALL_Targets!DY:DY,MATCH('Final Comp Values'!C312,FY2018_ALL_Targets!B:B,0))</f>
        <v>0</v>
      </c>
      <c r="CA312" s="93">
        <f>+INDEX(FY2018_ALL_Targets!DV:DV,MATCH('Final Comp Values'!C312,FY2018_ALL_Targets!B:B,0))</f>
        <v>1</v>
      </c>
      <c r="CB312" s="93">
        <f>++INDEX(FY2018_ALL_Targets!DW:DW,MATCH('Final Comp Values'!C312,FY2018_ALL_Targets!B:B,0))</f>
        <v>1</v>
      </c>
      <c r="CC312" s="533">
        <f>++INDEX(FY2018_ALL_Targets!DX:DX,MATCH('Final Comp Values'!$C312,FY2018_ALL_Targets!$B:$B,0))</f>
        <v>0</v>
      </c>
      <c r="CD312" s="437">
        <f t="shared" si="173"/>
        <v>0</v>
      </c>
      <c r="CE312" s="437">
        <f t="shared" si="174"/>
        <v>0.23</v>
      </c>
      <c r="CF312" s="438">
        <f t="shared" si="175"/>
        <v>0.43</v>
      </c>
      <c r="CG312" s="537">
        <f t="shared" si="176"/>
        <v>40343.196292548542</v>
      </c>
      <c r="CH312" s="437">
        <f t="shared" si="177"/>
        <v>5.46</v>
      </c>
      <c r="CI312" s="438">
        <f t="shared" si="155"/>
        <v>333748.26023835607</v>
      </c>
      <c r="CJ312" s="540">
        <f t="shared" si="178"/>
        <v>9.9699105651205721E-4</v>
      </c>
      <c r="CK312" s="437">
        <f t="shared" si="156"/>
        <v>36513.199999999997</v>
      </c>
      <c r="CL312" s="543">
        <f t="shared" si="157"/>
        <v>0.6</v>
      </c>
      <c r="CM312" s="466">
        <f t="shared" si="182"/>
        <v>0</v>
      </c>
      <c r="CN312" s="465">
        <f t="shared" si="158"/>
        <v>374021.72000000003</v>
      </c>
      <c r="CO312" s="466">
        <f t="shared" si="179"/>
        <v>370261.46023835609</v>
      </c>
      <c r="CP312" s="466">
        <f t="shared" si="159"/>
        <v>-6.0000000000000497E-2</v>
      </c>
      <c r="CQ312" s="469">
        <f t="shared" si="160"/>
        <v>-3666.8796078431678</v>
      </c>
      <c r="CR312" s="469">
        <f t="shared" si="180"/>
        <v>-3760.2597616439452</v>
      </c>
      <c r="CS312" s="467">
        <f t="shared" si="181"/>
        <v>93.380153800777407</v>
      </c>
      <c r="CT312" s="468">
        <f t="shared" si="161"/>
        <v>0.10786324466009231</v>
      </c>
    </row>
    <row r="313" spans="1:98"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+INDEX('For AA'!AD:AD,MATCH(A313,'For AA'!A:A,0))</f>
        <v>34512.117198119064</v>
      </c>
      <c r="AN313" s="434">
        <f t="shared" si="162"/>
        <v>678720.43010752695</v>
      </c>
      <c r="AO313" s="435">
        <f t="shared" si="163"/>
        <v>180280.98924731184</v>
      </c>
      <c r="AP313" s="436">
        <f t="shared" si="164"/>
        <v>334807.55913978501</v>
      </c>
      <c r="AQ313" s="437">
        <f t="shared" si="150"/>
        <v>9.77</v>
      </c>
      <c r="AR313" s="438">
        <f t="shared" si="151"/>
        <v>2.6</v>
      </c>
      <c r="AS313" s="438">
        <f t="shared" si="152"/>
        <v>4.82</v>
      </c>
      <c r="AT313" s="443">
        <f t="shared" si="165"/>
        <v>17.189999999999998</v>
      </c>
      <c r="AU313" s="437">
        <f t="shared" si="166"/>
        <v>9.09</v>
      </c>
      <c r="AV313" s="438">
        <f t="shared" si="167"/>
        <v>2.41</v>
      </c>
      <c r="AW313" s="438">
        <f t="shared" si="168"/>
        <v>4.4800000000000004</v>
      </c>
      <c r="AX313" s="444">
        <f t="shared" si="169"/>
        <v>15.98</v>
      </c>
      <c r="AY313" s="441">
        <f t="shared" si="170"/>
        <v>9.09</v>
      </c>
      <c r="AZ313" s="70">
        <f t="shared" si="171"/>
        <v>4</v>
      </c>
      <c r="BA313" s="438">
        <f t="shared" si="148"/>
        <v>0.6</v>
      </c>
      <c r="BB313" s="442">
        <f t="shared" si="149"/>
        <v>1.1200000000000001</v>
      </c>
      <c r="BC313" s="563">
        <v>0</v>
      </c>
      <c r="BD313" s="563">
        <v>0</v>
      </c>
      <c r="BE313" s="570">
        <v>0</v>
      </c>
      <c r="BF313" s="571">
        <v>0</v>
      </c>
      <c r="BG313" s="572">
        <v>0</v>
      </c>
      <c r="BH313" s="573">
        <v>0</v>
      </c>
      <c r="BI313" s="571">
        <v>15.97</v>
      </c>
      <c r="BJ313" s="572">
        <v>1109412.8697055199</v>
      </c>
      <c r="BK313" s="574">
        <v>3.311824920973358E-3</v>
      </c>
      <c r="BL313" s="571">
        <v>118389.75</v>
      </c>
      <c r="BM313" s="594">
        <v>1.7</v>
      </c>
      <c r="BN313" s="441">
        <f t="shared" si="172"/>
        <v>9.09</v>
      </c>
      <c r="BO313" s="70">
        <v>4</v>
      </c>
      <c r="BP313" s="438">
        <f t="shared" si="153"/>
        <v>0.6</v>
      </c>
      <c r="BQ313" s="442">
        <f t="shared" si="154"/>
        <v>1.1200000000000001</v>
      </c>
      <c r="BR313" s="438">
        <f>+INDEX('For AA'!AE:AE,MATCH(A313,'For AA'!A:A,0))</f>
        <v>9.1300000000000008</v>
      </c>
      <c r="BS313" s="70">
        <v>4</v>
      </c>
      <c r="BT313" s="438">
        <f>+ROUND(INDEX('For AA'!AF:AF,MATCH(A313,'For AA'!A:A,0))/BS313,$BP$2)</f>
        <v>0.61</v>
      </c>
      <c r="BU313" s="442">
        <f>+ROUND(INDEX('For AA'!AG:AG,MATCH(A313,'For AA'!A:A,0))/BS313,$BP$2)</f>
        <v>1.1299999999999999</v>
      </c>
      <c r="BV313" s="438">
        <f>++INDEX('For AA'!AE:AE,MATCH(A313,'For AA'!A:A,0))</f>
        <v>9.1300000000000008</v>
      </c>
      <c r="BW313" s="70">
        <v>4</v>
      </c>
      <c r="BX313" s="438">
        <f>++ROUND(INDEX('For AA'!AF:AF,MATCH(A313,'For AA'!A:A,0))/BS313,$BP$2)</f>
        <v>0.61</v>
      </c>
      <c r="BY313" s="442">
        <f>++ROUND(INDEX('For AA'!AG:AG,MATCH(A313,'For AA'!A:A,0))/BS313,$BP$2)</f>
        <v>1.1299999999999999</v>
      </c>
      <c r="BZ313" s="93">
        <f>++INDEX(FY2018_ALL_Targets!DY:DY,MATCH('Final Comp Values'!C313,FY2018_ALL_Targets!B:B,0))</f>
        <v>0</v>
      </c>
      <c r="CA313" s="93">
        <f>+INDEX(FY2018_ALL_Targets!DV:DV,MATCH('Final Comp Values'!C313,FY2018_ALL_Targets!B:B,0))</f>
        <v>0</v>
      </c>
      <c r="CB313" s="93">
        <f>++INDEX(FY2018_ALL_Targets!DW:DW,MATCH('Final Comp Values'!C313,FY2018_ALL_Targets!B:B,0))</f>
        <v>0</v>
      </c>
      <c r="CC313" s="533">
        <f>++INDEX(FY2018_ALL_Targets!DX:DX,MATCH('Final Comp Values'!$C313,FY2018_ALL_Targets!$B:$B,0))</f>
        <v>0</v>
      </c>
      <c r="CD313" s="437">
        <f t="shared" si="173"/>
        <v>0</v>
      </c>
      <c r="CE313" s="437">
        <f t="shared" si="174"/>
        <v>0</v>
      </c>
      <c r="CF313" s="438">
        <f t="shared" si="175"/>
        <v>0</v>
      </c>
      <c r="CG313" s="537">
        <f t="shared" si="176"/>
        <v>0</v>
      </c>
      <c r="CH313" s="437">
        <f t="shared" si="177"/>
        <v>15.98</v>
      </c>
      <c r="CI313" s="438">
        <f t="shared" si="155"/>
        <v>1110107.5552845465</v>
      </c>
      <c r="CJ313" s="540">
        <f t="shared" si="178"/>
        <v>3.3161740037078447E-3</v>
      </c>
      <c r="CK313" s="437">
        <f t="shared" si="156"/>
        <v>121449.56</v>
      </c>
      <c r="CL313" s="543">
        <f t="shared" si="157"/>
        <v>1.75</v>
      </c>
      <c r="CM313" s="466">
        <f t="shared" si="182"/>
        <v>1.0000000000000675E-2</v>
      </c>
      <c r="CN313" s="465">
        <f t="shared" si="158"/>
        <v>1110242.3500000001</v>
      </c>
      <c r="CO313" s="466">
        <f t="shared" si="179"/>
        <v>1231557.1152845465</v>
      </c>
      <c r="CP313" s="466">
        <f t="shared" si="159"/>
        <v>1.75</v>
      </c>
      <c r="CQ313" s="469">
        <f t="shared" si="160"/>
        <v>121584.73795369212</v>
      </c>
      <c r="CR313" s="469">
        <f t="shared" si="180"/>
        <v>121314.76528454642</v>
      </c>
      <c r="CS313" s="467">
        <f t="shared" si="181"/>
        <v>269.97266914570355</v>
      </c>
      <c r="CT313" s="468">
        <f t="shared" si="161"/>
        <v>0</v>
      </c>
    </row>
    <row r="314" spans="1:98"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+INDEX('For AA'!AD:AD,MATCH(A314,'For AA'!A:A,0))</f>
        <v>30335.791973545318</v>
      </c>
      <c r="AN314" s="434">
        <f t="shared" si="162"/>
        <v>516477.41935483873</v>
      </c>
      <c r="AO314" s="435">
        <f t="shared" si="163"/>
        <v>137186.04301075271</v>
      </c>
      <c r="AP314" s="436">
        <f t="shared" si="164"/>
        <v>254774.08602150538</v>
      </c>
      <c r="AQ314" s="437">
        <f t="shared" si="150"/>
        <v>8.4499999999999993</v>
      </c>
      <c r="AR314" s="438">
        <f t="shared" si="151"/>
        <v>2.2400000000000002</v>
      </c>
      <c r="AS314" s="438">
        <f t="shared" si="152"/>
        <v>4.17</v>
      </c>
      <c r="AT314" s="443">
        <f t="shared" si="165"/>
        <v>14.86</v>
      </c>
      <c r="AU314" s="437">
        <f t="shared" si="166"/>
        <v>7.86</v>
      </c>
      <c r="AV314" s="438">
        <f t="shared" si="167"/>
        <v>2.09</v>
      </c>
      <c r="AW314" s="438">
        <f t="shared" si="168"/>
        <v>3.88</v>
      </c>
      <c r="AX314" s="444">
        <f t="shared" si="169"/>
        <v>13.829999999999998</v>
      </c>
      <c r="AY314" s="441">
        <f t="shared" si="170"/>
        <v>7.86</v>
      </c>
      <c r="AZ314" s="70">
        <f t="shared" si="171"/>
        <v>4</v>
      </c>
      <c r="BA314" s="438">
        <f t="shared" si="148"/>
        <v>0.52</v>
      </c>
      <c r="BB314" s="442">
        <f t="shared" si="149"/>
        <v>0.97</v>
      </c>
      <c r="BC314" s="563">
        <v>1</v>
      </c>
      <c r="BD314" s="563">
        <v>1</v>
      </c>
      <c r="BE314" s="570">
        <v>0</v>
      </c>
      <c r="BF314" s="571">
        <v>0.52</v>
      </c>
      <c r="BG314" s="572">
        <v>0.97</v>
      </c>
      <c r="BH314" s="573">
        <v>91077.821933177751</v>
      </c>
      <c r="BI314" s="571">
        <v>12.330000000000002</v>
      </c>
      <c r="BJ314" s="572">
        <v>753684.25801079324</v>
      </c>
      <c r="BK314" s="574">
        <v>2.2499020665660845E-3</v>
      </c>
      <c r="BL314" s="571">
        <v>80428.570000000007</v>
      </c>
      <c r="BM314" s="594">
        <v>1.32</v>
      </c>
      <c r="BN314" s="441">
        <f t="shared" si="172"/>
        <v>7.86</v>
      </c>
      <c r="BO314" s="70">
        <v>4</v>
      </c>
      <c r="BP314" s="438">
        <f t="shared" si="153"/>
        <v>0.52</v>
      </c>
      <c r="BQ314" s="442">
        <f t="shared" si="154"/>
        <v>0.97</v>
      </c>
      <c r="BR314" s="438">
        <f>+INDEX('For AA'!AE:AE,MATCH(A314,'For AA'!A:A,0))</f>
        <v>7.9</v>
      </c>
      <c r="BS314" s="70">
        <v>4</v>
      </c>
      <c r="BT314" s="438">
        <f>+ROUND(INDEX('For AA'!AF:AF,MATCH(A314,'For AA'!A:A,0))/BS314,$BP$2)</f>
        <v>0.53</v>
      </c>
      <c r="BU314" s="442">
        <f>+ROUND(INDEX('For AA'!AG:AG,MATCH(A314,'For AA'!A:A,0))/BS314,$BP$2)</f>
        <v>0.98</v>
      </c>
      <c r="BV314" s="438">
        <f>++INDEX('For AA'!AE:AE,MATCH(A314,'For AA'!A:A,0))</f>
        <v>7.9</v>
      </c>
      <c r="BW314" s="70">
        <v>4</v>
      </c>
      <c r="BX314" s="438">
        <f>++ROUND(INDEX('For AA'!AF:AF,MATCH(A314,'For AA'!A:A,0))/BS314,$BP$2)</f>
        <v>0.53</v>
      </c>
      <c r="BY314" s="442">
        <f>++ROUND(INDEX('For AA'!AG:AG,MATCH(A314,'For AA'!A:A,0))/BS314,$BP$2)</f>
        <v>0.98</v>
      </c>
      <c r="BZ314" s="93">
        <f>++INDEX(FY2018_ALL_Targets!DY:DY,MATCH('Final Comp Values'!C314,FY2018_ALL_Targets!B:B,0))</f>
        <v>0</v>
      </c>
      <c r="CA314" s="93">
        <f>+INDEX(FY2018_ALL_Targets!DV:DV,MATCH('Final Comp Values'!C314,FY2018_ALL_Targets!B:B,0))</f>
        <v>1</v>
      </c>
      <c r="CB314" s="93">
        <f>++INDEX(FY2018_ALL_Targets!DW:DW,MATCH('Final Comp Values'!C314,FY2018_ALL_Targets!B:B,0))</f>
        <v>1</v>
      </c>
      <c r="CC314" s="533">
        <f>++INDEX(FY2018_ALL_Targets!DX:DX,MATCH('Final Comp Values'!$C314,FY2018_ALL_Targets!$B:$B,0))</f>
        <v>0</v>
      </c>
      <c r="CD314" s="437">
        <f t="shared" si="173"/>
        <v>0</v>
      </c>
      <c r="CE314" s="437">
        <f t="shared" si="174"/>
        <v>0.52</v>
      </c>
      <c r="CF314" s="438">
        <f t="shared" si="175"/>
        <v>0.97</v>
      </c>
      <c r="CG314" s="537">
        <f t="shared" si="176"/>
        <v>91077.821933177751</v>
      </c>
      <c r="CH314" s="437">
        <f t="shared" si="177"/>
        <v>12.34</v>
      </c>
      <c r="CI314" s="438">
        <f t="shared" si="155"/>
        <v>754295.51856068021</v>
      </c>
      <c r="CJ314" s="540">
        <f t="shared" si="178"/>
        <v>2.2532728273550887E-3</v>
      </c>
      <c r="CK314" s="437">
        <f t="shared" si="156"/>
        <v>82522.509999999995</v>
      </c>
      <c r="CL314" s="543">
        <f t="shared" si="157"/>
        <v>1.35</v>
      </c>
      <c r="CM314" s="466">
        <f t="shared" si="182"/>
        <v>9.9999999999993427E-3</v>
      </c>
      <c r="CN314" s="465">
        <f t="shared" si="158"/>
        <v>844846.92</v>
      </c>
      <c r="CO314" s="466">
        <f t="shared" si="179"/>
        <v>836818.02856068022</v>
      </c>
      <c r="CP314" s="466">
        <f t="shared" si="159"/>
        <v>-0.13999999999999879</v>
      </c>
      <c r="CQ314" s="469">
        <f t="shared" si="160"/>
        <v>-8552.3187852493847</v>
      </c>
      <c r="CR314" s="469">
        <f t="shared" si="180"/>
        <v>-8028.8914393198211</v>
      </c>
      <c r="CS314" s="467">
        <f t="shared" si="181"/>
        <v>-523.42734592956367</v>
      </c>
      <c r="CT314" s="468">
        <f t="shared" si="161"/>
        <v>0.10780393438988657</v>
      </c>
    </row>
    <row r="315" spans="1:98"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+INDEX('For AA'!AD:AD,MATCH(A315,'For AA'!A:A,0))</f>
        <v>30335.791973545318</v>
      </c>
      <c r="AN315" s="434">
        <f t="shared" si="162"/>
        <v>566989.24731182796</v>
      </c>
      <c r="AO315" s="435">
        <f t="shared" si="163"/>
        <v>150602.79569892475</v>
      </c>
      <c r="AP315" s="436">
        <f t="shared" si="164"/>
        <v>279690.89247311832</v>
      </c>
      <c r="AQ315" s="437">
        <f t="shared" si="150"/>
        <v>9.2799999999999994</v>
      </c>
      <c r="AR315" s="438">
        <f t="shared" si="151"/>
        <v>2.46</v>
      </c>
      <c r="AS315" s="438">
        <f t="shared" si="152"/>
        <v>4.58</v>
      </c>
      <c r="AT315" s="443">
        <f t="shared" si="165"/>
        <v>16.32</v>
      </c>
      <c r="AU315" s="437">
        <f t="shared" si="166"/>
        <v>8.6300000000000008</v>
      </c>
      <c r="AV315" s="438">
        <f t="shared" si="167"/>
        <v>2.29</v>
      </c>
      <c r="AW315" s="438">
        <f t="shared" si="168"/>
        <v>4.26</v>
      </c>
      <c r="AX315" s="444">
        <f t="shared" si="169"/>
        <v>15.180000000000001</v>
      </c>
      <c r="AY315" s="441">
        <f t="shared" si="170"/>
        <v>8.6300000000000008</v>
      </c>
      <c r="AZ315" s="70">
        <f t="shared" si="171"/>
        <v>4</v>
      </c>
      <c r="BA315" s="438">
        <f t="shared" si="148"/>
        <v>0.56999999999999995</v>
      </c>
      <c r="BB315" s="442">
        <f t="shared" si="149"/>
        <v>1.07</v>
      </c>
      <c r="BC315" s="563">
        <v>0</v>
      </c>
      <c r="BD315" s="563">
        <v>0</v>
      </c>
      <c r="BE315" s="570">
        <v>0</v>
      </c>
      <c r="BF315" s="571">
        <v>0</v>
      </c>
      <c r="BG315" s="572">
        <v>0</v>
      </c>
      <c r="BH315" s="573">
        <v>0</v>
      </c>
      <c r="BI315" s="571">
        <v>15.190000000000001</v>
      </c>
      <c r="BJ315" s="572">
        <v>928504.77527850354</v>
      </c>
      <c r="BK315" s="574">
        <v>2.7717771606763034E-3</v>
      </c>
      <c r="BL315" s="571">
        <v>99084.35</v>
      </c>
      <c r="BM315" s="594">
        <v>1.62</v>
      </c>
      <c r="BN315" s="441">
        <f t="shared" si="172"/>
        <v>8.6300000000000008</v>
      </c>
      <c r="BO315" s="70">
        <v>4</v>
      </c>
      <c r="BP315" s="438">
        <f t="shared" si="153"/>
        <v>0.56999999999999995</v>
      </c>
      <c r="BQ315" s="442">
        <f t="shared" si="154"/>
        <v>1.07</v>
      </c>
      <c r="BR315" s="438">
        <f>+INDEX('For AA'!AE:AE,MATCH(A315,'For AA'!A:A,0))</f>
        <v>8.67</v>
      </c>
      <c r="BS315" s="70">
        <v>4</v>
      </c>
      <c r="BT315" s="438">
        <f>+ROUND(INDEX('For AA'!AF:AF,MATCH(A315,'For AA'!A:A,0))/BS315,$BP$2)</f>
        <v>0.57999999999999996</v>
      </c>
      <c r="BU315" s="442">
        <f>+ROUND(INDEX('For AA'!AG:AG,MATCH(A315,'For AA'!A:A,0))/BS315,$BP$2)</f>
        <v>1.07</v>
      </c>
      <c r="BV315" s="438">
        <f>++INDEX('For AA'!AE:AE,MATCH(A315,'For AA'!A:A,0))</f>
        <v>8.67</v>
      </c>
      <c r="BW315" s="70">
        <v>4</v>
      </c>
      <c r="BX315" s="438">
        <f>++ROUND(INDEX('For AA'!AF:AF,MATCH(A315,'For AA'!A:A,0))/BS315,$BP$2)</f>
        <v>0.57999999999999996</v>
      </c>
      <c r="BY315" s="442">
        <f>++ROUND(INDEX('For AA'!AG:AG,MATCH(A315,'For AA'!A:A,0))/BS315,$BP$2)</f>
        <v>1.07</v>
      </c>
      <c r="BZ315" s="93">
        <f>++INDEX(FY2018_ALL_Targets!DY:DY,MATCH('Final Comp Values'!C315,FY2018_ALL_Targets!B:B,0))</f>
        <v>0</v>
      </c>
      <c r="CA315" s="93">
        <f>+INDEX(FY2018_ALL_Targets!DV:DV,MATCH('Final Comp Values'!C315,FY2018_ALL_Targets!B:B,0))</f>
        <v>1</v>
      </c>
      <c r="CB315" s="93">
        <f>++INDEX(FY2018_ALL_Targets!DW:DW,MATCH('Final Comp Values'!C315,FY2018_ALL_Targets!B:B,0))</f>
        <v>1</v>
      </c>
      <c r="CC315" s="533">
        <f>++INDEX(FY2018_ALL_Targets!DX:DX,MATCH('Final Comp Values'!$C315,FY2018_ALL_Targets!$B:$B,0))</f>
        <v>0</v>
      </c>
      <c r="CD315" s="437">
        <f t="shared" si="173"/>
        <v>0</v>
      </c>
      <c r="CE315" s="437">
        <f t="shared" si="174"/>
        <v>0.56999999999999995</v>
      </c>
      <c r="CF315" s="438">
        <f t="shared" si="175"/>
        <v>1.07</v>
      </c>
      <c r="CG315" s="537">
        <f t="shared" si="176"/>
        <v>100246.73018148425</v>
      </c>
      <c r="CH315" s="437">
        <f t="shared" si="177"/>
        <v>13.540000000000001</v>
      </c>
      <c r="CI315" s="438">
        <f t="shared" si="155"/>
        <v>827646.78454713221</v>
      </c>
      <c r="CJ315" s="540">
        <f t="shared" si="178"/>
        <v>2.4723917408742226E-3</v>
      </c>
      <c r="CK315" s="437">
        <f t="shared" si="156"/>
        <v>90547.38</v>
      </c>
      <c r="CL315" s="543">
        <f t="shared" si="157"/>
        <v>1.48</v>
      </c>
      <c r="CM315" s="466">
        <f t="shared" si="182"/>
        <v>-1.0000000000000453E-2</v>
      </c>
      <c r="CN315" s="465">
        <f t="shared" si="158"/>
        <v>927473.13</v>
      </c>
      <c r="CO315" s="466">
        <f t="shared" si="179"/>
        <v>918194.16454713221</v>
      </c>
      <c r="CP315" s="466">
        <f t="shared" si="159"/>
        <v>-0.16000000000000014</v>
      </c>
      <c r="CQ315" s="469">
        <f t="shared" si="160"/>
        <v>-9775.7378656126566</v>
      </c>
      <c r="CR315" s="469">
        <f t="shared" si="180"/>
        <v>-9278.9654528677929</v>
      </c>
      <c r="CS315" s="467">
        <f t="shared" si="181"/>
        <v>-496.77241274486369</v>
      </c>
      <c r="CT315" s="468">
        <f t="shared" si="161"/>
        <v>0.10808585924368963</v>
      </c>
    </row>
    <row r="316" spans="1:98"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+INDEX('For AA'!AD:AD,MATCH(A316,'For AA'!A:A,0))</f>
        <v>34512.117198119064</v>
      </c>
      <c r="AN316" s="434">
        <f t="shared" si="162"/>
        <v>700898.92473118287</v>
      </c>
      <c r="AO316" s="435">
        <f t="shared" si="163"/>
        <v>186172.1182795699</v>
      </c>
      <c r="AP316" s="436">
        <f t="shared" si="164"/>
        <v>345748.21505376347</v>
      </c>
      <c r="AQ316" s="437">
        <f t="shared" si="150"/>
        <v>10.09</v>
      </c>
      <c r="AR316" s="438">
        <f t="shared" si="151"/>
        <v>2.68</v>
      </c>
      <c r="AS316" s="438">
        <f t="shared" si="152"/>
        <v>4.9800000000000004</v>
      </c>
      <c r="AT316" s="443">
        <f t="shared" si="165"/>
        <v>17.75</v>
      </c>
      <c r="AU316" s="437">
        <f t="shared" si="166"/>
        <v>9.3800000000000008</v>
      </c>
      <c r="AV316" s="438">
        <f t="shared" si="167"/>
        <v>2.4900000000000002</v>
      </c>
      <c r="AW316" s="438">
        <f t="shared" si="168"/>
        <v>4.63</v>
      </c>
      <c r="AX316" s="444">
        <f t="shared" si="169"/>
        <v>16.5</v>
      </c>
      <c r="AY316" s="441">
        <f t="shared" si="170"/>
        <v>9.3800000000000008</v>
      </c>
      <c r="AZ316" s="70">
        <f t="shared" si="171"/>
        <v>4</v>
      </c>
      <c r="BA316" s="438">
        <f t="shared" si="148"/>
        <v>0.62</v>
      </c>
      <c r="BB316" s="442">
        <f t="shared" si="149"/>
        <v>1.1599999999999999</v>
      </c>
      <c r="BC316" s="563">
        <v>0</v>
      </c>
      <c r="BD316" s="563">
        <v>0</v>
      </c>
      <c r="BE316" s="570">
        <v>0</v>
      </c>
      <c r="BF316" s="571">
        <v>0</v>
      </c>
      <c r="BG316" s="572">
        <v>0</v>
      </c>
      <c r="BH316" s="573">
        <v>0</v>
      </c>
      <c r="BI316" s="571">
        <v>16.5</v>
      </c>
      <c r="BJ316" s="572">
        <v>1146231.2053939309</v>
      </c>
      <c r="BK316" s="574">
        <v>3.4217352032598876E-3</v>
      </c>
      <c r="BL316" s="571">
        <v>122318.78</v>
      </c>
      <c r="BM316" s="594">
        <v>1.76</v>
      </c>
      <c r="BN316" s="441">
        <f t="shared" si="172"/>
        <v>9.3800000000000008</v>
      </c>
      <c r="BO316" s="70">
        <v>4</v>
      </c>
      <c r="BP316" s="438">
        <f t="shared" si="153"/>
        <v>0.62</v>
      </c>
      <c r="BQ316" s="442">
        <f t="shared" si="154"/>
        <v>1.1599999999999999</v>
      </c>
      <c r="BR316" s="438">
        <f>+INDEX('For AA'!AE:AE,MATCH(A316,'For AA'!A:A,0))</f>
        <v>9.42</v>
      </c>
      <c r="BS316" s="70">
        <v>4</v>
      </c>
      <c r="BT316" s="438">
        <f>+ROUND(INDEX('For AA'!AF:AF,MATCH(A316,'For AA'!A:A,0))/BS316,$BP$2)</f>
        <v>0.63</v>
      </c>
      <c r="BU316" s="442">
        <f>+ROUND(INDEX('For AA'!AG:AG,MATCH(A316,'For AA'!A:A,0))/BS316,$BP$2)</f>
        <v>1.17</v>
      </c>
      <c r="BV316" s="438">
        <f>++INDEX('For AA'!AE:AE,MATCH(A316,'For AA'!A:A,0))</f>
        <v>9.42</v>
      </c>
      <c r="BW316" s="70">
        <v>4</v>
      </c>
      <c r="BX316" s="438">
        <f>++ROUND(INDEX('For AA'!AF:AF,MATCH(A316,'For AA'!A:A,0))/BS316,$BP$2)</f>
        <v>0.63</v>
      </c>
      <c r="BY316" s="442">
        <f>++ROUND(INDEX('For AA'!AG:AG,MATCH(A316,'For AA'!A:A,0))/BS316,$BP$2)</f>
        <v>1.17</v>
      </c>
      <c r="BZ316" s="93">
        <f>++INDEX(FY2018_ALL_Targets!DY:DY,MATCH('Final Comp Values'!C316,FY2018_ALL_Targets!B:B,0))</f>
        <v>0</v>
      </c>
      <c r="CA316" s="93">
        <f>+INDEX(FY2018_ALL_Targets!DV:DV,MATCH('Final Comp Values'!C316,FY2018_ALL_Targets!B:B,0))</f>
        <v>1</v>
      </c>
      <c r="CB316" s="93">
        <f>++INDEX(FY2018_ALL_Targets!DW:DW,MATCH('Final Comp Values'!C316,FY2018_ALL_Targets!B:B,0))</f>
        <v>1</v>
      </c>
      <c r="CC316" s="533">
        <f>++INDEX(FY2018_ALL_Targets!DX:DX,MATCH('Final Comp Values'!$C316,FY2018_ALL_Targets!$B:$B,0))</f>
        <v>0</v>
      </c>
      <c r="CD316" s="437">
        <f t="shared" si="173"/>
        <v>0</v>
      </c>
      <c r="CE316" s="437">
        <f t="shared" si="174"/>
        <v>0.62</v>
      </c>
      <c r="CF316" s="438">
        <f t="shared" si="175"/>
        <v>1.1599999999999999</v>
      </c>
      <c r="CG316" s="537">
        <f t="shared" si="176"/>
        <v>123654.0330667392</v>
      </c>
      <c r="CH316" s="437">
        <f t="shared" si="177"/>
        <v>14.719999999999999</v>
      </c>
      <c r="CI316" s="438">
        <f t="shared" si="155"/>
        <v>1022577.1723271916</v>
      </c>
      <c r="CJ316" s="540">
        <f t="shared" si="178"/>
        <v>3.0546984564818187E-3</v>
      </c>
      <c r="CK316" s="437">
        <f t="shared" si="156"/>
        <v>111873.44</v>
      </c>
      <c r="CL316" s="543">
        <f t="shared" si="157"/>
        <v>1.61</v>
      </c>
      <c r="CM316" s="466">
        <f t="shared" si="182"/>
        <v>0</v>
      </c>
      <c r="CN316" s="465">
        <f t="shared" si="158"/>
        <v>1146521.9100000001</v>
      </c>
      <c r="CO316" s="466">
        <f t="shared" si="179"/>
        <v>1134450.6123271915</v>
      </c>
      <c r="CP316" s="466">
        <f t="shared" si="159"/>
        <v>-0.17000000000000171</v>
      </c>
      <c r="CQ316" s="469">
        <f t="shared" si="160"/>
        <v>-11812.649981818302</v>
      </c>
      <c r="CR316" s="469">
        <f t="shared" si="180"/>
        <v>-12071.297672808636</v>
      </c>
      <c r="CS316" s="467">
        <f t="shared" si="181"/>
        <v>258.64769099033401</v>
      </c>
      <c r="CT316" s="468">
        <f t="shared" si="161"/>
        <v>0.10785143483803042</v>
      </c>
    </row>
    <row r="317" spans="1:98"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+INDEX('For AA'!AD:AD,MATCH(A317,'For AA'!A:A,0))</f>
        <v>34512.117198119064</v>
      </c>
      <c r="AN317" s="434">
        <f t="shared" si="162"/>
        <v>608858.06451612909</v>
      </c>
      <c r="AO317" s="435">
        <f t="shared" si="163"/>
        <v>161724.29032258067</v>
      </c>
      <c r="AP317" s="436">
        <f t="shared" si="164"/>
        <v>300345.10752688174</v>
      </c>
      <c r="AQ317" s="437">
        <f t="shared" si="150"/>
        <v>8.76</v>
      </c>
      <c r="AR317" s="438">
        <f t="shared" si="151"/>
        <v>2.33</v>
      </c>
      <c r="AS317" s="438">
        <f t="shared" si="152"/>
        <v>4.32</v>
      </c>
      <c r="AT317" s="443">
        <f t="shared" si="165"/>
        <v>15.41</v>
      </c>
      <c r="AU317" s="437">
        <f t="shared" si="166"/>
        <v>8.15</v>
      </c>
      <c r="AV317" s="438">
        <f t="shared" si="167"/>
        <v>2.17</v>
      </c>
      <c r="AW317" s="438">
        <f t="shared" si="168"/>
        <v>4.0199999999999996</v>
      </c>
      <c r="AX317" s="444">
        <f t="shared" si="169"/>
        <v>14.34</v>
      </c>
      <c r="AY317" s="441">
        <f t="shared" si="170"/>
        <v>8.15</v>
      </c>
      <c r="AZ317" s="70">
        <f t="shared" si="171"/>
        <v>4</v>
      </c>
      <c r="BA317" s="438">
        <f t="shared" si="148"/>
        <v>0.54</v>
      </c>
      <c r="BB317" s="442">
        <f t="shared" si="149"/>
        <v>1.01</v>
      </c>
      <c r="BC317" s="563">
        <v>2</v>
      </c>
      <c r="BD317" s="563">
        <v>2</v>
      </c>
      <c r="BE317" s="570">
        <v>0</v>
      </c>
      <c r="BF317" s="571">
        <v>1.08</v>
      </c>
      <c r="BG317" s="572">
        <v>2.02</v>
      </c>
      <c r="BH317" s="573">
        <v>215352.52949825369</v>
      </c>
      <c r="BI317" s="571">
        <v>11.25</v>
      </c>
      <c r="BJ317" s="572">
        <v>781521.27640495286</v>
      </c>
      <c r="BK317" s="574">
        <v>2.3330012749499234E-3</v>
      </c>
      <c r="BL317" s="571">
        <v>83399.17</v>
      </c>
      <c r="BM317" s="594">
        <v>1.2</v>
      </c>
      <c r="BN317" s="441">
        <f t="shared" si="172"/>
        <v>8.15</v>
      </c>
      <c r="BO317" s="70">
        <v>4</v>
      </c>
      <c r="BP317" s="438">
        <f t="shared" si="153"/>
        <v>0.54</v>
      </c>
      <c r="BQ317" s="442">
        <f t="shared" si="154"/>
        <v>1.01</v>
      </c>
      <c r="BR317" s="438">
        <f>+INDEX('For AA'!AE:AE,MATCH(A317,'For AA'!A:A,0))</f>
        <v>8.19</v>
      </c>
      <c r="BS317" s="70">
        <v>4</v>
      </c>
      <c r="BT317" s="438">
        <f>+ROUND(INDEX('For AA'!AF:AF,MATCH(A317,'For AA'!A:A,0))/BS317,$BP$2)</f>
        <v>0.55000000000000004</v>
      </c>
      <c r="BU317" s="442">
        <f>+ROUND(INDEX('For AA'!AG:AG,MATCH(A317,'For AA'!A:A,0))/BS317,$BP$2)</f>
        <v>1.01</v>
      </c>
      <c r="BV317" s="438">
        <f>++INDEX('For AA'!AE:AE,MATCH(A317,'For AA'!A:A,0))</f>
        <v>8.19</v>
      </c>
      <c r="BW317" s="70">
        <v>4</v>
      </c>
      <c r="BX317" s="438">
        <f>++ROUND(INDEX('For AA'!AF:AF,MATCH(A317,'For AA'!A:A,0))/BS317,$BP$2)</f>
        <v>0.55000000000000004</v>
      </c>
      <c r="BY317" s="442">
        <f>++ROUND(INDEX('For AA'!AG:AG,MATCH(A317,'For AA'!A:A,0))/BS317,$BP$2)</f>
        <v>1.01</v>
      </c>
      <c r="BZ317" s="93">
        <f>++INDEX(FY2018_ALL_Targets!DY:DY,MATCH('Final Comp Values'!C317,FY2018_ALL_Targets!B:B,0))</f>
        <v>0</v>
      </c>
      <c r="CA317" s="93">
        <f>+INDEX(FY2018_ALL_Targets!DV:DV,MATCH('Final Comp Values'!C317,FY2018_ALL_Targets!B:B,0))</f>
        <v>1</v>
      </c>
      <c r="CB317" s="93">
        <f>++INDEX(FY2018_ALL_Targets!DW:DW,MATCH('Final Comp Values'!C317,FY2018_ALL_Targets!B:B,0))</f>
        <v>2</v>
      </c>
      <c r="CC317" s="533">
        <f>++INDEX(FY2018_ALL_Targets!DX:DX,MATCH('Final Comp Values'!$C317,FY2018_ALL_Targets!$B:$B,0))</f>
        <v>0</v>
      </c>
      <c r="CD317" s="437">
        <f t="shared" si="173"/>
        <v>0</v>
      </c>
      <c r="CE317" s="437">
        <f t="shared" si="174"/>
        <v>0.54</v>
      </c>
      <c r="CF317" s="438">
        <f t="shared" si="175"/>
        <v>2.02</v>
      </c>
      <c r="CG317" s="537">
        <f t="shared" si="176"/>
        <v>177839.50823081593</v>
      </c>
      <c r="CH317" s="437">
        <f t="shared" si="177"/>
        <v>11.780000000000001</v>
      </c>
      <c r="CI317" s="438">
        <f t="shared" si="155"/>
        <v>818339.612093364</v>
      </c>
      <c r="CJ317" s="540">
        <f t="shared" si="178"/>
        <v>2.4445888462877601E-3</v>
      </c>
      <c r="CK317" s="437">
        <f t="shared" si="156"/>
        <v>89529.15</v>
      </c>
      <c r="CL317" s="543">
        <f t="shared" si="157"/>
        <v>1.29</v>
      </c>
      <c r="CM317" s="466">
        <f t="shared" si="182"/>
        <v>-9.9999999999984546E-3</v>
      </c>
      <c r="CN317" s="465">
        <f t="shared" si="158"/>
        <v>995962.54</v>
      </c>
      <c r="CO317" s="466">
        <f t="shared" si="179"/>
        <v>907868.76209336403</v>
      </c>
      <c r="CP317" s="466">
        <f t="shared" si="159"/>
        <v>-1.2699999999999996</v>
      </c>
      <c r="CQ317" s="469">
        <f t="shared" si="160"/>
        <v>-88205.887433751719</v>
      </c>
      <c r="CR317" s="469">
        <f t="shared" si="180"/>
        <v>-88093.777906636009</v>
      </c>
      <c r="CS317" s="467">
        <f t="shared" si="181"/>
        <v>-112.10952711571008</v>
      </c>
      <c r="CT317" s="468">
        <f t="shared" si="161"/>
        <v>0.17856043886029682</v>
      </c>
    </row>
    <row r="318" spans="1:98"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+INDEX('For AA'!AD:AD,MATCH(A318,'For AA'!A:A,0))</f>
        <v>30335.791973545318</v>
      </c>
      <c r="AN318" s="434">
        <f t="shared" si="162"/>
        <v>381412.90322580648</v>
      </c>
      <c r="AO318" s="435">
        <f t="shared" si="163"/>
        <v>101310.68817204302</v>
      </c>
      <c r="AP318" s="436">
        <f t="shared" si="164"/>
        <v>188148.40860215054</v>
      </c>
      <c r="AQ318" s="437">
        <f t="shared" si="150"/>
        <v>6.24</v>
      </c>
      <c r="AR318" s="438">
        <f t="shared" si="151"/>
        <v>1.66</v>
      </c>
      <c r="AS318" s="438">
        <f t="shared" si="152"/>
        <v>3.08</v>
      </c>
      <c r="AT318" s="443">
        <f t="shared" si="165"/>
        <v>10.98</v>
      </c>
      <c r="AU318" s="437">
        <f t="shared" si="166"/>
        <v>5.8</v>
      </c>
      <c r="AV318" s="438">
        <f t="shared" si="167"/>
        <v>1.54</v>
      </c>
      <c r="AW318" s="438">
        <f t="shared" si="168"/>
        <v>2.86</v>
      </c>
      <c r="AX318" s="444">
        <f t="shared" si="169"/>
        <v>10.199999999999999</v>
      </c>
      <c r="AY318" s="441">
        <f t="shared" si="170"/>
        <v>5.8</v>
      </c>
      <c r="AZ318" s="70">
        <f t="shared" si="171"/>
        <v>4</v>
      </c>
      <c r="BA318" s="438">
        <f t="shared" si="148"/>
        <v>0.39</v>
      </c>
      <c r="BB318" s="442">
        <f t="shared" si="149"/>
        <v>0.72</v>
      </c>
      <c r="BC318" s="563">
        <v>1</v>
      </c>
      <c r="BD318" s="563">
        <v>1</v>
      </c>
      <c r="BE318" s="570">
        <v>0</v>
      </c>
      <c r="BF318" s="571">
        <v>0.39</v>
      </c>
      <c r="BG318" s="572">
        <v>0.72</v>
      </c>
      <c r="BH318" s="573">
        <v>67849.921037467982</v>
      </c>
      <c r="BI318" s="571">
        <v>9.129999999999999</v>
      </c>
      <c r="BJ318" s="572">
        <v>558080.88204692141</v>
      </c>
      <c r="BK318" s="574">
        <v>1.6659858773518531E-3</v>
      </c>
      <c r="BL318" s="571">
        <v>59554.98</v>
      </c>
      <c r="BM318" s="594">
        <v>0.97</v>
      </c>
      <c r="BN318" s="441">
        <f t="shared" si="172"/>
        <v>5.8</v>
      </c>
      <c r="BO318" s="70">
        <v>4</v>
      </c>
      <c r="BP318" s="438">
        <f t="shared" si="153"/>
        <v>0.39</v>
      </c>
      <c r="BQ318" s="442">
        <f t="shared" si="154"/>
        <v>0.72</v>
      </c>
      <c r="BR318" s="438">
        <f>+INDEX('For AA'!AE:AE,MATCH(A318,'For AA'!A:A,0))</f>
        <v>5.83</v>
      </c>
      <c r="BS318" s="70">
        <v>4</v>
      </c>
      <c r="BT318" s="438">
        <f>+ROUND(INDEX('For AA'!AF:AF,MATCH(A318,'For AA'!A:A,0))/BS318,$BP$2)</f>
        <v>0.39</v>
      </c>
      <c r="BU318" s="442">
        <f>+ROUND(INDEX('For AA'!AG:AG,MATCH(A318,'For AA'!A:A,0))/BS318,$BP$2)</f>
        <v>0.72</v>
      </c>
      <c r="BV318" s="438">
        <f>++INDEX('For AA'!AE:AE,MATCH(A318,'For AA'!A:A,0))</f>
        <v>5.83</v>
      </c>
      <c r="BW318" s="70">
        <v>4</v>
      </c>
      <c r="BX318" s="438">
        <f>++ROUND(INDEX('For AA'!AF:AF,MATCH(A318,'For AA'!A:A,0))/BS318,$BP$2)</f>
        <v>0.39</v>
      </c>
      <c r="BY318" s="442">
        <f>++ROUND(INDEX('For AA'!AG:AG,MATCH(A318,'For AA'!A:A,0))/BS318,$BP$2)</f>
        <v>0.72</v>
      </c>
      <c r="BZ318" s="93">
        <f>++INDEX(FY2018_ALL_Targets!DY:DY,MATCH('Final Comp Values'!C318,FY2018_ALL_Targets!B:B,0))</f>
        <v>0</v>
      </c>
      <c r="CA318" s="93">
        <f>+INDEX(FY2018_ALL_Targets!DV:DV,MATCH('Final Comp Values'!C318,FY2018_ALL_Targets!B:B,0))</f>
        <v>3</v>
      </c>
      <c r="CB318" s="93">
        <f>++INDEX(FY2018_ALL_Targets!DW:DW,MATCH('Final Comp Values'!C318,FY2018_ALL_Targets!B:B,0))</f>
        <v>3</v>
      </c>
      <c r="CC318" s="533">
        <f>++INDEX(FY2018_ALL_Targets!DX:DX,MATCH('Final Comp Values'!$C318,FY2018_ALL_Targets!$B:$B,0))</f>
        <v>0</v>
      </c>
      <c r="CD318" s="437">
        <f t="shared" si="173"/>
        <v>0</v>
      </c>
      <c r="CE318" s="437">
        <f t="shared" si="174"/>
        <v>1.17</v>
      </c>
      <c r="CF318" s="438">
        <f t="shared" si="175"/>
        <v>2.16</v>
      </c>
      <c r="CG318" s="537">
        <f t="shared" si="176"/>
        <v>203549.76311240398</v>
      </c>
      <c r="CH318" s="437">
        <f t="shared" si="177"/>
        <v>6.8699999999999992</v>
      </c>
      <c r="CI318" s="438">
        <f t="shared" si="155"/>
        <v>419935.997772437</v>
      </c>
      <c r="CJ318" s="540">
        <f t="shared" si="178"/>
        <v>1.2544557798970389E-3</v>
      </c>
      <c r="CK318" s="437">
        <f t="shared" si="156"/>
        <v>45942.43</v>
      </c>
      <c r="CL318" s="543">
        <f t="shared" si="157"/>
        <v>0.75</v>
      </c>
      <c r="CM318" s="466">
        <f t="shared" si="182"/>
        <v>-4.0000000000000369E-2</v>
      </c>
      <c r="CN318" s="465">
        <f t="shared" si="158"/>
        <v>623910.96</v>
      </c>
      <c r="CO318" s="466">
        <f t="shared" si="179"/>
        <v>465878.42777243699</v>
      </c>
      <c r="CP318" s="466">
        <f t="shared" si="159"/>
        <v>-2.58</v>
      </c>
      <c r="CQ318" s="469">
        <f t="shared" si="160"/>
        <v>-157812.77223529413</v>
      </c>
      <c r="CR318" s="469">
        <f t="shared" si="180"/>
        <v>-158032.53222756297</v>
      </c>
      <c r="CS318" s="467">
        <f t="shared" si="181"/>
        <v>219.75999226883869</v>
      </c>
      <c r="CT318" s="468">
        <f t="shared" si="161"/>
        <v>0.32624809654314135</v>
      </c>
    </row>
    <row r="319" spans="1:98"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+INDEX('For AA'!AD:AD,MATCH(A319,'For AA'!A:A,0))</f>
        <v>34512.117198119064</v>
      </c>
      <c r="AN319" s="434">
        <f t="shared" si="162"/>
        <v>542531.18279569899</v>
      </c>
      <c r="AO319" s="435">
        <f t="shared" si="163"/>
        <v>144106.55913978495</v>
      </c>
      <c r="AP319" s="436">
        <f t="shared" si="164"/>
        <v>267626.45161290327</v>
      </c>
      <c r="AQ319" s="437">
        <f t="shared" si="150"/>
        <v>7.81</v>
      </c>
      <c r="AR319" s="438">
        <f t="shared" si="151"/>
        <v>2.0699999999999998</v>
      </c>
      <c r="AS319" s="438">
        <f t="shared" si="152"/>
        <v>3.85</v>
      </c>
      <c r="AT319" s="443">
        <f t="shared" si="165"/>
        <v>13.729999999999999</v>
      </c>
      <c r="AU319" s="437">
        <f t="shared" si="166"/>
        <v>7.26</v>
      </c>
      <c r="AV319" s="438">
        <f t="shared" si="167"/>
        <v>1.93</v>
      </c>
      <c r="AW319" s="438">
        <f t="shared" si="168"/>
        <v>3.58</v>
      </c>
      <c r="AX319" s="444">
        <f t="shared" si="169"/>
        <v>12.77</v>
      </c>
      <c r="AY319" s="441">
        <f t="shared" si="170"/>
        <v>7.26</v>
      </c>
      <c r="AZ319" s="70">
        <f t="shared" si="171"/>
        <v>4</v>
      </c>
      <c r="BA319" s="438">
        <f t="shared" si="148"/>
        <v>0.48</v>
      </c>
      <c r="BB319" s="442">
        <f t="shared" si="149"/>
        <v>0.9</v>
      </c>
      <c r="BC319" s="563">
        <v>0</v>
      </c>
      <c r="BD319" s="563">
        <v>0</v>
      </c>
      <c r="BE319" s="570">
        <v>0</v>
      </c>
      <c r="BF319" s="571">
        <v>0</v>
      </c>
      <c r="BG319" s="572">
        <v>0</v>
      </c>
      <c r="BH319" s="573">
        <v>0</v>
      </c>
      <c r="BI319" s="571">
        <v>12.78</v>
      </c>
      <c r="BJ319" s="572">
        <v>887808.16999602644</v>
      </c>
      <c r="BK319" s="574">
        <v>2.6502894483431128E-3</v>
      </c>
      <c r="BL319" s="571">
        <v>94741.45</v>
      </c>
      <c r="BM319" s="594">
        <v>1.36</v>
      </c>
      <c r="BN319" s="441">
        <f t="shared" si="172"/>
        <v>7.26</v>
      </c>
      <c r="BO319" s="70">
        <v>4</v>
      </c>
      <c r="BP319" s="438">
        <f t="shared" si="153"/>
        <v>0.48</v>
      </c>
      <c r="BQ319" s="442">
        <f t="shared" si="154"/>
        <v>0.9</v>
      </c>
      <c r="BR319" s="438">
        <f>+INDEX('For AA'!AE:AE,MATCH(A319,'For AA'!A:A,0))</f>
        <v>7.29</v>
      </c>
      <c r="BS319" s="70">
        <v>4</v>
      </c>
      <c r="BT319" s="438">
        <f>+ROUND(INDEX('For AA'!AF:AF,MATCH(A319,'For AA'!A:A,0))/BS319,$BP$2)</f>
        <v>0.49</v>
      </c>
      <c r="BU319" s="442">
        <f>+ROUND(INDEX('For AA'!AG:AG,MATCH(A319,'For AA'!A:A,0))/BS319,$BP$2)</f>
        <v>0.9</v>
      </c>
      <c r="BV319" s="438">
        <f>++INDEX('For AA'!AE:AE,MATCH(A319,'For AA'!A:A,0))</f>
        <v>7.29</v>
      </c>
      <c r="BW319" s="70">
        <v>4</v>
      </c>
      <c r="BX319" s="438">
        <f>++ROUND(INDEX('For AA'!AF:AF,MATCH(A319,'For AA'!A:A,0))/BS319,$BP$2)</f>
        <v>0.49</v>
      </c>
      <c r="BY319" s="442">
        <f>++ROUND(INDEX('For AA'!AG:AG,MATCH(A319,'For AA'!A:A,0))/BS319,$BP$2)</f>
        <v>0.9</v>
      </c>
      <c r="BZ319" s="93">
        <f>++INDEX(FY2018_ALL_Targets!DY:DY,MATCH('Final Comp Values'!C319,FY2018_ALL_Targets!B:B,0))</f>
        <v>0</v>
      </c>
      <c r="CA319" s="93">
        <f>+INDEX(FY2018_ALL_Targets!DV:DV,MATCH('Final Comp Values'!C319,FY2018_ALL_Targets!B:B,0))</f>
        <v>0</v>
      </c>
      <c r="CB319" s="93">
        <f>++INDEX(FY2018_ALL_Targets!DW:DW,MATCH('Final Comp Values'!C319,FY2018_ALL_Targets!B:B,0))</f>
        <v>0</v>
      </c>
      <c r="CC319" s="533">
        <f>++INDEX(FY2018_ALL_Targets!DX:DX,MATCH('Final Comp Values'!$C319,FY2018_ALL_Targets!$B:$B,0))</f>
        <v>0</v>
      </c>
      <c r="CD319" s="437">
        <f t="shared" si="173"/>
        <v>0</v>
      </c>
      <c r="CE319" s="437">
        <f t="shared" si="174"/>
        <v>0</v>
      </c>
      <c r="CF319" s="438">
        <f t="shared" si="175"/>
        <v>0</v>
      </c>
      <c r="CG319" s="537">
        <f t="shared" si="176"/>
        <v>0</v>
      </c>
      <c r="CH319" s="437">
        <f t="shared" si="177"/>
        <v>12.77</v>
      </c>
      <c r="CI319" s="438">
        <f t="shared" si="155"/>
        <v>887113.48441699974</v>
      </c>
      <c r="CJ319" s="540">
        <f t="shared" si="178"/>
        <v>2.6500339191082084E-3</v>
      </c>
      <c r="CK319" s="437">
        <f t="shared" si="156"/>
        <v>97053.24</v>
      </c>
      <c r="CL319" s="543">
        <f t="shared" si="157"/>
        <v>1.4</v>
      </c>
      <c r="CM319" s="466">
        <f t="shared" si="182"/>
        <v>-1.0000000000000786E-2</v>
      </c>
      <c r="CN319" s="465">
        <f t="shared" si="158"/>
        <v>887465.7</v>
      </c>
      <c r="CO319" s="466">
        <f t="shared" si="179"/>
        <v>984166.72441699973</v>
      </c>
      <c r="CP319" s="466">
        <f t="shared" si="159"/>
        <v>1.4000000000000004</v>
      </c>
      <c r="CQ319" s="469">
        <f t="shared" si="160"/>
        <v>97294.595144870822</v>
      </c>
      <c r="CR319" s="469">
        <f t="shared" si="180"/>
        <v>96701.024416999775</v>
      </c>
      <c r="CS319" s="467">
        <f t="shared" si="181"/>
        <v>593.57072787104698</v>
      </c>
      <c r="CT319" s="468">
        <f t="shared" si="161"/>
        <v>0</v>
      </c>
    </row>
    <row r="320" spans="1:98"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+INDEX('For AA'!AD:AD,MATCH(A320,'For AA'!A:A,0))</f>
        <v>34512.117198119064</v>
      </c>
      <c r="AN320" s="434">
        <f t="shared" si="162"/>
        <v>458372.04301075271</v>
      </c>
      <c r="AO320" s="435">
        <f t="shared" si="163"/>
        <v>121752.26881720431</v>
      </c>
      <c r="AP320" s="436">
        <f t="shared" si="164"/>
        <v>226111.3548387097</v>
      </c>
      <c r="AQ320" s="437">
        <f t="shared" si="150"/>
        <v>6.6</v>
      </c>
      <c r="AR320" s="438">
        <f t="shared" si="151"/>
        <v>1.75</v>
      </c>
      <c r="AS320" s="438">
        <f t="shared" si="152"/>
        <v>3.25</v>
      </c>
      <c r="AT320" s="443">
        <f t="shared" si="165"/>
        <v>11.6</v>
      </c>
      <c r="AU320" s="437">
        <f t="shared" si="166"/>
        <v>6.14</v>
      </c>
      <c r="AV320" s="438">
        <f t="shared" si="167"/>
        <v>1.63</v>
      </c>
      <c r="AW320" s="438">
        <f t="shared" si="168"/>
        <v>3.03</v>
      </c>
      <c r="AX320" s="444">
        <f t="shared" si="169"/>
        <v>10.799999999999999</v>
      </c>
      <c r="AY320" s="441">
        <f t="shared" si="170"/>
        <v>6.14</v>
      </c>
      <c r="AZ320" s="70">
        <f t="shared" si="171"/>
        <v>4</v>
      </c>
      <c r="BA320" s="438">
        <f t="shared" si="148"/>
        <v>0.41</v>
      </c>
      <c r="BB320" s="442">
        <f t="shared" si="149"/>
        <v>0.76</v>
      </c>
      <c r="BC320" s="563">
        <v>2</v>
      </c>
      <c r="BD320" s="563">
        <v>2</v>
      </c>
      <c r="BE320" s="570">
        <v>0</v>
      </c>
      <c r="BF320" s="571">
        <v>0.82</v>
      </c>
      <c r="BG320" s="572">
        <v>1.52</v>
      </c>
      <c r="BH320" s="573">
        <v>162556.42549223019</v>
      </c>
      <c r="BI320" s="571">
        <v>8.48</v>
      </c>
      <c r="BJ320" s="572">
        <v>589093.3710145778</v>
      </c>
      <c r="BK320" s="574">
        <v>1.7585645165844755E-3</v>
      </c>
      <c r="BL320" s="571">
        <v>62864.44</v>
      </c>
      <c r="BM320" s="594">
        <v>0.9</v>
      </c>
      <c r="BN320" s="441">
        <f t="shared" si="172"/>
        <v>6.14</v>
      </c>
      <c r="BO320" s="70">
        <v>4</v>
      </c>
      <c r="BP320" s="438">
        <f t="shared" si="153"/>
        <v>0.41</v>
      </c>
      <c r="BQ320" s="442">
        <f t="shared" si="154"/>
        <v>0.76</v>
      </c>
      <c r="BR320" s="438">
        <f>+INDEX('For AA'!AE:AE,MATCH(A320,'For AA'!A:A,0))</f>
        <v>6.16</v>
      </c>
      <c r="BS320" s="70">
        <v>4</v>
      </c>
      <c r="BT320" s="438">
        <f>+ROUND(INDEX('For AA'!AF:AF,MATCH(A320,'For AA'!A:A,0))/BS320,$BP$2)</f>
        <v>0.41</v>
      </c>
      <c r="BU320" s="442">
        <f>+ROUND(INDEX('For AA'!AG:AG,MATCH(A320,'For AA'!A:A,0))/BS320,$BP$2)</f>
        <v>0.76</v>
      </c>
      <c r="BV320" s="438">
        <f>++INDEX('For AA'!AE:AE,MATCH(A320,'For AA'!A:A,0))</f>
        <v>6.16</v>
      </c>
      <c r="BW320" s="70">
        <v>4</v>
      </c>
      <c r="BX320" s="438">
        <f>++ROUND(INDEX('For AA'!AF:AF,MATCH(A320,'For AA'!A:A,0))/BS320,$BP$2)</f>
        <v>0.41</v>
      </c>
      <c r="BY320" s="442">
        <f>++ROUND(INDEX('For AA'!AG:AG,MATCH(A320,'For AA'!A:A,0))/BS320,$BP$2)</f>
        <v>0.76</v>
      </c>
      <c r="BZ320" s="93">
        <f>++INDEX(FY2018_ALL_Targets!DY:DY,MATCH('Final Comp Values'!C320,FY2018_ALL_Targets!B:B,0))</f>
        <v>0</v>
      </c>
      <c r="CA320" s="93">
        <f>+INDEX(FY2018_ALL_Targets!DV:DV,MATCH('Final Comp Values'!C320,FY2018_ALL_Targets!B:B,0))</f>
        <v>0</v>
      </c>
      <c r="CB320" s="93">
        <f>++INDEX(FY2018_ALL_Targets!DW:DW,MATCH('Final Comp Values'!C320,FY2018_ALL_Targets!B:B,0))</f>
        <v>1</v>
      </c>
      <c r="CC320" s="533">
        <f>++INDEX(FY2018_ALL_Targets!DX:DX,MATCH('Final Comp Values'!$C320,FY2018_ALL_Targets!$B:$B,0))</f>
        <v>0</v>
      </c>
      <c r="CD320" s="437">
        <f t="shared" si="173"/>
        <v>0</v>
      </c>
      <c r="CE320" s="437">
        <f t="shared" si="174"/>
        <v>0</v>
      </c>
      <c r="CF320" s="438">
        <f t="shared" si="175"/>
        <v>0.76</v>
      </c>
      <c r="CG320" s="537">
        <f t="shared" si="176"/>
        <v>52796.104006023481</v>
      </c>
      <c r="CH320" s="437">
        <f t="shared" si="177"/>
        <v>10.039999999999999</v>
      </c>
      <c r="CI320" s="438">
        <f t="shared" si="155"/>
        <v>697464.32134273124</v>
      </c>
      <c r="CJ320" s="540">
        <f t="shared" si="178"/>
        <v>2.0835035667851535E-3</v>
      </c>
      <c r="CK320" s="437">
        <f t="shared" si="156"/>
        <v>76304.98</v>
      </c>
      <c r="CL320" s="543">
        <f t="shared" si="157"/>
        <v>1.1000000000000001</v>
      </c>
      <c r="CM320" s="466">
        <f t="shared" si="182"/>
        <v>-2.0000000000000462E-2</v>
      </c>
      <c r="CN320" s="465">
        <f t="shared" si="158"/>
        <v>749799.16999999993</v>
      </c>
      <c r="CO320" s="466">
        <f t="shared" si="179"/>
        <v>773769.30134273123</v>
      </c>
      <c r="CP320" s="466">
        <f t="shared" si="159"/>
        <v>0.33999999999999986</v>
      </c>
      <c r="CQ320" s="469">
        <f t="shared" si="160"/>
        <v>23604.788685185176</v>
      </c>
      <c r="CR320" s="469">
        <f t="shared" si="180"/>
        <v>23970.1313427313</v>
      </c>
      <c r="CS320" s="467">
        <f t="shared" si="181"/>
        <v>-365.34265754612352</v>
      </c>
      <c r="CT320" s="468">
        <f t="shared" si="161"/>
        <v>7.0413660241879811E-2</v>
      </c>
    </row>
    <row r="321" spans="1:98"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+INDEX('For AA'!AD:AD,MATCH(A321,'For AA'!A:A,0))</f>
        <v>30335.791973545318</v>
      </c>
      <c r="AN321" s="434">
        <f t="shared" si="162"/>
        <v>248627.95698924732</v>
      </c>
      <c r="AO321" s="435">
        <f t="shared" si="163"/>
        <v>66040.430107526889</v>
      </c>
      <c r="AP321" s="436">
        <f t="shared" si="164"/>
        <v>122646.51612903226</v>
      </c>
      <c r="AQ321" s="437">
        <f t="shared" si="150"/>
        <v>4.07</v>
      </c>
      <c r="AR321" s="438">
        <f t="shared" si="151"/>
        <v>1.08</v>
      </c>
      <c r="AS321" s="438">
        <f t="shared" si="152"/>
        <v>2.0099999999999998</v>
      </c>
      <c r="AT321" s="443">
        <f t="shared" si="165"/>
        <v>7.16</v>
      </c>
      <c r="AU321" s="437">
        <f t="shared" si="166"/>
        <v>3.78</v>
      </c>
      <c r="AV321" s="438">
        <f t="shared" si="167"/>
        <v>1</v>
      </c>
      <c r="AW321" s="438">
        <f t="shared" si="168"/>
        <v>1.87</v>
      </c>
      <c r="AX321" s="444">
        <f t="shared" si="169"/>
        <v>6.6499999999999995</v>
      </c>
      <c r="AY321" s="441">
        <f t="shared" si="170"/>
        <v>3.78</v>
      </c>
      <c r="AZ321" s="70">
        <f t="shared" si="171"/>
        <v>4</v>
      </c>
      <c r="BA321" s="438">
        <f t="shared" si="148"/>
        <v>0.25</v>
      </c>
      <c r="BB321" s="442">
        <f t="shared" si="149"/>
        <v>0.47</v>
      </c>
      <c r="BC321" s="563">
        <v>0</v>
      </c>
      <c r="BD321" s="563">
        <v>0</v>
      </c>
      <c r="BE321" s="570">
        <v>0</v>
      </c>
      <c r="BF321" s="571">
        <v>0</v>
      </c>
      <c r="BG321" s="572">
        <v>0</v>
      </c>
      <c r="BH321" s="573">
        <v>0</v>
      </c>
      <c r="BI321" s="571">
        <v>6.66</v>
      </c>
      <c r="BJ321" s="572">
        <v>407099.52622480795</v>
      </c>
      <c r="BK321" s="574">
        <v>1.2152755688021185E-3</v>
      </c>
      <c r="BL321" s="571">
        <v>43443.17</v>
      </c>
      <c r="BM321" s="594">
        <v>0.71</v>
      </c>
      <c r="BN321" s="441">
        <f t="shared" si="172"/>
        <v>3.78</v>
      </c>
      <c r="BO321" s="70">
        <v>4</v>
      </c>
      <c r="BP321" s="438">
        <f t="shared" si="153"/>
        <v>0.25</v>
      </c>
      <c r="BQ321" s="442">
        <f t="shared" si="154"/>
        <v>0.47</v>
      </c>
      <c r="BR321" s="438">
        <f>+INDEX('For AA'!AE:AE,MATCH(A321,'For AA'!A:A,0))</f>
        <v>3.8</v>
      </c>
      <c r="BS321" s="70">
        <v>4</v>
      </c>
      <c r="BT321" s="438">
        <f>+ROUND(INDEX('For AA'!AF:AF,MATCH(A321,'For AA'!A:A,0))/BS321,$BP$2)</f>
        <v>0.25</v>
      </c>
      <c r="BU321" s="442">
        <f>+ROUND(INDEX('For AA'!AG:AG,MATCH(A321,'For AA'!A:A,0))/BS321,$BP$2)</f>
        <v>0.47</v>
      </c>
      <c r="BV321" s="438">
        <f>++INDEX('For AA'!AE:AE,MATCH(A321,'For AA'!A:A,0))</f>
        <v>3.8</v>
      </c>
      <c r="BW321" s="70">
        <v>4</v>
      </c>
      <c r="BX321" s="438">
        <f>++ROUND(INDEX('For AA'!AF:AF,MATCH(A321,'For AA'!A:A,0))/BS321,$BP$2)</f>
        <v>0.25</v>
      </c>
      <c r="BY321" s="442">
        <f>++ROUND(INDEX('For AA'!AG:AG,MATCH(A321,'For AA'!A:A,0))/BS321,$BP$2)</f>
        <v>0.47</v>
      </c>
      <c r="BZ321" s="93">
        <f>++INDEX(FY2018_ALL_Targets!DY:DY,MATCH('Final Comp Values'!C321,FY2018_ALL_Targets!B:B,0))</f>
        <v>0</v>
      </c>
      <c r="CA321" s="93">
        <f>+INDEX(FY2018_ALL_Targets!DV:DV,MATCH('Final Comp Values'!C321,FY2018_ALL_Targets!B:B,0))</f>
        <v>0</v>
      </c>
      <c r="CB321" s="93">
        <f>++INDEX(FY2018_ALL_Targets!DW:DW,MATCH('Final Comp Values'!C321,FY2018_ALL_Targets!B:B,0))</f>
        <v>0</v>
      </c>
      <c r="CC321" s="533">
        <f>++INDEX(FY2018_ALL_Targets!DX:DX,MATCH('Final Comp Values'!$C321,FY2018_ALL_Targets!$B:$B,0))</f>
        <v>0</v>
      </c>
      <c r="CD321" s="437">
        <f t="shared" si="173"/>
        <v>0</v>
      </c>
      <c r="CE321" s="437">
        <f t="shared" si="174"/>
        <v>0</v>
      </c>
      <c r="CF321" s="438">
        <f t="shared" si="175"/>
        <v>0</v>
      </c>
      <c r="CG321" s="537">
        <f t="shared" si="176"/>
        <v>0</v>
      </c>
      <c r="CH321" s="437">
        <f t="shared" si="177"/>
        <v>6.6499999999999995</v>
      </c>
      <c r="CI321" s="438">
        <f t="shared" si="155"/>
        <v>406488.26567492081</v>
      </c>
      <c r="CJ321" s="540">
        <f t="shared" si="178"/>
        <v>1.2142839790851977E-3</v>
      </c>
      <c r="CK321" s="437">
        <f t="shared" si="156"/>
        <v>44471.199999999997</v>
      </c>
      <c r="CL321" s="543">
        <f t="shared" si="157"/>
        <v>0.73</v>
      </c>
      <c r="CM321" s="466">
        <f t="shared" si="182"/>
        <v>-1.0000000000000453E-2</v>
      </c>
      <c r="CN321" s="465">
        <f t="shared" si="158"/>
        <v>406702.86</v>
      </c>
      <c r="CO321" s="466">
        <f t="shared" si="179"/>
        <v>450959.46567492082</v>
      </c>
      <c r="CP321" s="466">
        <f t="shared" si="159"/>
        <v>0.72999999999999954</v>
      </c>
      <c r="CQ321" s="469">
        <f t="shared" si="160"/>
        <v>44645.577112781924</v>
      </c>
      <c r="CR321" s="469">
        <f t="shared" si="180"/>
        <v>44256.605674920836</v>
      </c>
      <c r="CS321" s="467">
        <f t="shared" si="181"/>
        <v>388.97143786108791</v>
      </c>
      <c r="CT321" s="468">
        <f t="shared" si="161"/>
        <v>0</v>
      </c>
    </row>
    <row r="322" spans="1:98"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+INDEX('For AA'!AD:AD,MATCH(A322,'For AA'!A:A,0))</f>
        <v>30335.791973545318</v>
      </c>
      <c r="AN322" s="434">
        <f t="shared" si="162"/>
        <v>201965.59139784946</v>
      </c>
      <c r="AO322" s="435">
        <f t="shared" si="163"/>
        <v>53646.118279569899</v>
      </c>
      <c r="AP322" s="436">
        <f t="shared" si="164"/>
        <v>99628.494623655919</v>
      </c>
      <c r="AQ322" s="437">
        <f t="shared" si="150"/>
        <v>3.3</v>
      </c>
      <c r="AR322" s="438">
        <f t="shared" si="151"/>
        <v>0.88</v>
      </c>
      <c r="AS322" s="438">
        <f t="shared" si="152"/>
        <v>1.63</v>
      </c>
      <c r="AT322" s="443">
        <f t="shared" si="165"/>
        <v>5.81</v>
      </c>
      <c r="AU322" s="437">
        <f t="shared" si="166"/>
        <v>3.07</v>
      </c>
      <c r="AV322" s="438">
        <f t="shared" si="167"/>
        <v>0.82</v>
      </c>
      <c r="AW322" s="438">
        <f t="shared" si="168"/>
        <v>1.52</v>
      </c>
      <c r="AX322" s="444">
        <f t="shared" si="169"/>
        <v>5.41</v>
      </c>
      <c r="AY322" s="441">
        <f t="shared" si="170"/>
        <v>3.07</v>
      </c>
      <c r="AZ322" s="70">
        <f t="shared" si="171"/>
        <v>4</v>
      </c>
      <c r="BA322" s="438">
        <f t="shared" si="148"/>
        <v>0.21</v>
      </c>
      <c r="BB322" s="442">
        <f t="shared" si="149"/>
        <v>0.38</v>
      </c>
      <c r="BC322" s="563">
        <v>0</v>
      </c>
      <c r="BD322" s="563">
        <v>0</v>
      </c>
      <c r="BE322" s="570">
        <v>0</v>
      </c>
      <c r="BF322" s="571">
        <v>0</v>
      </c>
      <c r="BG322" s="572">
        <v>0</v>
      </c>
      <c r="BH322" s="573">
        <v>0</v>
      </c>
      <c r="BI322" s="571">
        <v>5.43</v>
      </c>
      <c r="BJ322" s="572">
        <v>331914.47858869476</v>
      </c>
      <c r="BK322" s="574">
        <v>9.9083278357289827E-4</v>
      </c>
      <c r="BL322" s="571">
        <v>35419.879999999997</v>
      </c>
      <c r="BM322" s="594">
        <v>0.57999999999999996</v>
      </c>
      <c r="BN322" s="441">
        <f t="shared" si="172"/>
        <v>3.07</v>
      </c>
      <c r="BO322" s="70">
        <v>4</v>
      </c>
      <c r="BP322" s="438">
        <f t="shared" si="153"/>
        <v>0.21</v>
      </c>
      <c r="BQ322" s="442">
        <f t="shared" si="154"/>
        <v>0.38</v>
      </c>
      <c r="BR322" s="438">
        <f>+INDEX('For AA'!AE:AE,MATCH(A322,'For AA'!A:A,0))</f>
        <v>3.09</v>
      </c>
      <c r="BS322" s="70">
        <v>4</v>
      </c>
      <c r="BT322" s="438">
        <f>+ROUND(INDEX('For AA'!AF:AF,MATCH(A322,'For AA'!A:A,0))/BS322,$BP$2)</f>
        <v>0.21</v>
      </c>
      <c r="BU322" s="442">
        <f>+ROUND(INDEX('For AA'!AG:AG,MATCH(A322,'For AA'!A:A,0))/BS322,$BP$2)</f>
        <v>0.38</v>
      </c>
      <c r="BV322" s="438">
        <f>++INDEX('For AA'!AE:AE,MATCH(A322,'For AA'!A:A,0))</f>
        <v>3.09</v>
      </c>
      <c r="BW322" s="70">
        <v>4</v>
      </c>
      <c r="BX322" s="438">
        <f>++ROUND(INDEX('For AA'!AF:AF,MATCH(A322,'For AA'!A:A,0))/BS322,$BP$2)</f>
        <v>0.21</v>
      </c>
      <c r="BY322" s="442">
        <f>++ROUND(INDEX('For AA'!AG:AG,MATCH(A322,'For AA'!A:A,0))/BS322,$BP$2)</f>
        <v>0.38</v>
      </c>
      <c r="BZ322" s="93">
        <f>++INDEX(FY2018_ALL_Targets!DY:DY,MATCH('Final Comp Values'!C322,FY2018_ALL_Targets!B:B,0))</f>
        <v>0</v>
      </c>
      <c r="CA322" s="93">
        <f>+INDEX(FY2018_ALL_Targets!DV:DV,MATCH('Final Comp Values'!C322,FY2018_ALL_Targets!B:B,0))</f>
        <v>0</v>
      </c>
      <c r="CB322" s="93">
        <f>++INDEX(FY2018_ALL_Targets!DW:DW,MATCH('Final Comp Values'!C322,FY2018_ALL_Targets!B:B,0))</f>
        <v>0</v>
      </c>
      <c r="CC322" s="533">
        <f>++INDEX(FY2018_ALL_Targets!DX:DX,MATCH('Final Comp Values'!$C322,FY2018_ALL_Targets!$B:$B,0))</f>
        <v>0</v>
      </c>
      <c r="CD322" s="437">
        <f t="shared" si="173"/>
        <v>0</v>
      </c>
      <c r="CE322" s="437">
        <f t="shared" si="174"/>
        <v>0</v>
      </c>
      <c r="CF322" s="438">
        <f t="shared" si="175"/>
        <v>0</v>
      </c>
      <c r="CG322" s="537">
        <f t="shared" si="176"/>
        <v>0</v>
      </c>
      <c r="CH322" s="437">
        <f t="shared" si="177"/>
        <v>5.41</v>
      </c>
      <c r="CI322" s="438">
        <f t="shared" si="155"/>
        <v>330691.9574889206</v>
      </c>
      <c r="CJ322" s="540">
        <f t="shared" si="178"/>
        <v>9.8786110178209342E-4</v>
      </c>
      <c r="CK322" s="437">
        <f t="shared" si="156"/>
        <v>36178.83</v>
      </c>
      <c r="CL322" s="543">
        <f t="shared" si="157"/>
        <v>0.59</v>
      </c>
      <c r="CM322" s="466">
        <f t="shared" si="182"/>
        <v>-1.9999999999999352E-2</v>
      </c>
      <c r="CN322" s="465">
        <f t="shared" si="158"/>
        <v>330373.39</v>
      </c>
      <c r="CO322" s="466">
        <f t="shared" si="179"/>
        <v>366870.78748892061</v>
      </c>
      <c r="CP322" s="466">
        <f t="shared" si="159"/>
        <v>0.58999999999999986</v>
      </c>
      <c r="CQ322" s="469">
        <f t="shared" si="160"/>
        <v>36029.630332717177</v>
      </c>
      <c r="CR322" s="469">
        <f t="shared" si="180"/>
        <v>36497.3974889206</v>
      </c>
      <c r="CS322" s="467">
        <f t="shared" si="181"/>
        <v>-467.76715620342293</v>
      </c>
      <c r="CT322" s="468">
        <f t="shared" si="161"/>
        <v>0</v>
      </c>
    </row>
    <row r="323" spans="1:98"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+INDEX('For AA'!AD:AD,MATCH(A323,'For AA'!A:A,0))</f>
        <v>28857.066402483964</v>
      </c>
      <c r="AN323" s="434">
        <f t="shared" si="162"/>
        <v>304273.1182795699</v>
      </c>
      <c r="AO323" s="435">
        <f t="shared" si="163"/>
        <v>80820.419354838727</v>
      </c>
      <c r="AP323" s="436">
        <f t="shared" si="164"/>
        <v>150095.05376344087</v>
      </c>
      <c r="AQ323" s="437">
        <f t="shared" si="150"/>
        <v>5.23</v>
      </c>
      <c r="AR323" s="438">
        <f t="shared" si="151"/>
        <v>1.39</v>
      </c>
      <c r="AS323" s="438">
        <f t="shared" si="152"/>
        <v>2.58</v>
      </c>
      <c r="AT323" s="443">
        <f t="shared" si="165"/>
        <v>9.1999999999999993</v>
      </c>
      <c r="AU323" s="437">
        <f t="shared" si="166"/>
        <v>4.87</v>
      </c>
      <c r="AV323" s="438">
        <f t="shared" si="167"/>
        <v>1.29</v>
      </c>
      <c r="AW323" s="438">
        <f t="shared" si="168"/>
        <v>2.4</v>
      </c>
      <c r="AX323" s="444">
        <f t="shared" si="169"/>
        <v>8.56</v>
      </c>
      <c r="AY323" s="441">
        <f t="shared" si="170"/>
        <v>4.87</v>
      </c>
      <c r="AZ323" s="70">
        <f t="shared" si="171"/>
        <v>4</v>
      </c>
      <c r="BA323" s="438">
        <f t="shared" si="148"/>
        <v>0.32</v>
      </c>
      <c r="BB323" s="442">
        <f t="shared" si="149"/>
        <v>0.6</v>
      </c>
      <c r="BC323" s="563">
        <v>0</v>
      </c>
      <c r="BD323" s="563">
        <v>0</v>
      </c>
      <c r="BE323" s="570">
        <v>0</v>
      </c>
      <c r="BF323" s="571">
        <v>0</v>
      </c>
      <c r="BG323" s="572">
        <v>0</v>
      </c>
      <c r="BH323" s="573">
        <v>0</v>
      </c>
      <c r="BI323" s="571">
        <v>8.5500000000000007</v>
      </c>
      <c r="BJ323" s="572">
        <v>497047.97322765703</v>
      </c>
      <c r="BK323" s="574">
        <v>1.4837901286394845E-3</v>
      </c>
      <c r="BL323" s="571">
        <v>53041.919999999998</v>
      </c>
      <c r="BM323" s="594">
        <v>0.91</v>
      </c>
      <c r="BN323" s="441">
        <f t="shared" si="172"/>
        <v>4.87</v>
      </c>
      <c r="BO323" s="70">
        <v>4</v>
      </c>
      <c r="BP323" s="438">
        <f t="shared" si="153"/>
        <v>0.32</v>
      </c>
      <c r="BQ323" s="442">
        <f t="shared" si="154"/>
        <v>0.6</v>
      </c>
      <c r="BR323" s="438">
        <f>+INDEX('For AA'!AE:AE,MATCH(A323,'For AA'!A:A,0))</f>
        <v>4.8899999999999997</v>
      </c>
      <c r="BS323" s="70">
        <v>4</v>
      </c>
      <c r="BT323" s="438">
        <f>+ROUND(INDEX('For AA'!AF:AF,MATCH(A323,'For AA'!A:A,0))/BS323,$BP$2)</f>
        <v>0.33</v>
      </c>
      <c r="BU323" s="442">
        <f>+ROUND(INDEX('For AA'!AG:AG,MATCH(A323,'For AA'!A:A,0))/BS323,$BP$2)</f>
        <v>0.61</v>
      </c>
      <c r="BV323" s="438">
        <f>++INDEX('For AA'!AE:AE,MATCH(A323,'For AA'!A:A,0))</f>
        <v>4.8899999999999997</v>
      </c>
      <c r="BW323" s="70">
        <v>4</v>
      </c>
      <c r="BX323" s="438">
        <f>++ROUND(INDEX('For AA'!AF:AF,MATCH(A323,'For AA'!A:A,0))/BS323,$BP$2)</f>
        <v>0.33</v>
      </c>
      <c r="BY323" s="442">
        <f>++ROUND(INDEX('For AA'!AG:AG,MATCH(A323,'For AA'!A:A,0))/BS323,$BP$2)</f>
        <v>0.61</v>
      </c>
      <c r="BZ323" s="93">
        <f>++INDEX(FY2018_ALL_Targets!DY:DY,MATCH('Final Comp Values'!C323,FY2018_ALL_Targets!B:B,0))</f>
        <v>0</v>
      </c>
      <c r="CA323" s="93">
        <f>+INDEX(FY2018_ALL_Targets!DV:DV,MATCH('Final Comp Values'!C323,FY2018_ALL_Targets!B:B,0))</f>
        <v>1</v>
      </c>
      <c r="CB323" s="93">
        <f>++INDEX(FY2018_ALL_Targets!DW:DW,MATCH('Final Comp Values'!C323,FY2018_ALL_Targets!B:B,0))</f>
        <v>1</v>
      </c>
      <c r="CC323" s="533">
        <f>++INDEX(FY2018_ALL_Targets!DX:DX,MATCH('Final Comp Values'!$C323,FY2018_ALL_Targets!$B:$B,0))</f>
        <v>0</v>
      </c>
      <c r="CD323" s="437">
        <f t="shared" si="173"/>
        <v>0</v>
      </c>
      <c r="CE323" s="437">
        <f t="shared" si="174"/>
        <v>0.32</v>
      </c>
      <c r="CF323" s="438">
        <f t="shared" si="175"/>
        <v>0.6</v>
      </c>
      <c r="CG323" s="537">
        <f t="shared" si="176"/>
        <v>53483.524604613383</v>
      </c>
      <c r="CH323" s="437">
        <f t="shared" si="177"/>
        <v>7.64</v>
      </c>
      <c r="CI323" s="438">
        <f t="shared" si="155"/>
        <v>444145.79128178942</v>
      </c>
      <c r="CJ323" s="540">
        <f t="shared" si="178"/>
        <v>1.3267765991624035E-3</v>
      </c>
      <c r="CK323" s="437">
        <f t="shared" si="156"/>
        <v>48591.07</v>
      </c>
      <c r="CL323" s="543">
        <f t="shared" si="157"/>
        <v>0.84</v>
      </c>
      <c r="CM323" s="466">
        <f t="shared" si="182"/>
        <v>9.9999999999987876E-3</v>
      </c>
      <c r="CN323" s="465">
        <f t="shared" si="158"/>
        <v>497725.39</v>
      </c>
      <c r="CO323" s="466">
        <f t="shared" si="179"/>
        <v>492736.86128178943</v>
      </c>
      <c r="CP323" s="466">
        <f t="shared" si="159"/>
        <v>-8.0000000000000071E-2</v>
      </c>
      <c r="CQ323" s="469">
        <f t="shared" si="160"/>
        <v>-4651.6391588785091</v>
      </c>
      <c r="CR323" s="469">
        <f t="shared" si="180"/>
        <v>-4988.5287182105822</v>
      </c>
      <c r="CS323" s="467">
        <f t="shared" si="181"/>
        <v>336.88955933207308</v>
      </c>
      <c r="CT323" s="468">
        <f t="shared" si="161"/>
        <v>0.10745588969173017</v>
      </c>
    </row>
    <row r="324" spans="1:98"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+INDEX('For AA'!AD:AD,MATCH(A324,'For AA'!A:A,0))</f>
        <v>30335.791973545318</v>
      </c>
      <c r="AN324" s="434">
        <f t="shared" si="162"/>
        <v>169864.51612903227</v>
      </c>
      <c r="AO324" s="435">
        <f t="shared" si="163"/>
        <v>45118.93548387097</v>
      </c>
      <c r="AP324" s="436">
        <f t="shared" si="164"/>
        <v>83792.311827957004</v>
      </c>
      <c r="AQ324" s="437">
        <f t="shared" si="150"/>
        <v>2.78</v>
      </c>
      <c r="AR324" s="438">
        <f t="shared" si="151"/>
        <v>0.74</v>
      </c>
      <c r="AS324" s="438">
        <f t="shared" si="152"/>
        <v>1.37</v>
      </c>
      <c r="AT324" s="443">
        <f t="shared" si="165"/>
        <v>4.8899999999999997</v>
      </c>
      <c r="AU324" s="437">
        <f t="shared" si="166"/>
        <v>2.58</v>
      </c>
      <c r="AV324" s="438">
        <f t="shared" si="167"/>
        <v>0.69</v>
      </c>
      <c r="AW324" s="438">
        <f t="shared" si="168"/>
        <v>1.27</v>
      </c>
      <c r="AX324" s="444">
        <f t="shared" si="169"/>
        <v>4.54</v>
      </c>
      <c r="AY324" s="441">
        <f t="shared" si="170"/>
        <v>2.58</v>
      </c>
      <c r="AZ324" s="70">
        <f t="shared" si="171"/>
        <v>4</v>
      </c>
      <c r="BA324" s="438">
        <f t="shared" ref="BA324:BA387" si="183">+IF(AZ324=0,0,ROUND($AV324/AZ324,$BA$2))</f>
        <v>0.17</v>
      </c>
      <c r="BB324" s="442">
        <f t="shared" ref="BB324:BB387" si="184">+IF(AZ324=0,0,ROUND($AW324/AZ324,$BA$2))</f>
        <v>0.32</v>
      </c>
      <c r="BC324" s="563">
        <v>0</v>
      </c>
      <c r="BD324" s="563">
        <v>0</v>
      </c>
      <c r="BE324" s="570">
        <v>0</v>
      </c>
      <c r="BF324" s="571">
        <v>0</v>
      </c>
      <c r="BG324" s="572">
        <v>0</v>
      </c>
      <c r="BH324" s="573">
        <v>0</v>
      </c>
      <c r="BI324" s="571">
        <v>4.54</v>
      </c>
      <c r="BJ324" s="572">
        <v>277512.28964874294</v>
      </c>
      <c r="BK324" s="574">
        <v>8.2843109344769026E-4</v>
      </c>
      <c r="BL324" s="571">
        <v>29614.41</v>
      </c>
      <c r="BM324" s="594">
        <v>0.48</v>
      </c>
      <c r="BN324" s="441">
        <f t="shared" si="172"/>
        <v>2.58</v>
      </c>
      <c r="BO324" s="70">
        <v>4</v>
      </c>
      <c r="BP324" s="438">
        <f t="shared" si="153"/>
        <v>0.17</v>
      </c>
      <c r="BQ324" s="442">
        <f t="shared" si="154"/>
        <v>0.32</v>
      </c>
      <c r="BR324" s="438">
        <f>+INDEX('For AA'!AE:AE,MATCH(A324,'For AA'!A:A,0))</f>
        <v>2.6</v>
      </c>
      <c r="BS324" s="70">
        <v>4</v>
      </c>
      <c r="BT324" s="438">
        <f>+ROUND(INDEX('For AA'!AF:AF,MATCH(A324,'For AA'!A:A,0))/BS324,$BP$2)</f>
        <v>0.17</v>
      </c>
      <c r="BU324" s="442">
        <f>+ROUND(INDEX('For AA'!AG:AG,MATCH(A324,'For AA'!A:A,0))/BS324,$BP$2)</f>
        <v>0.32</v>
      </c>
      <c r="BV324" s="438">
        <f>++INDEX('For AA'!AE:AE,MATCH(A324,'For AA'!A:A,0))</f>
        <v>2.6</v>
      </c>
      <c r="BW324" s="70">
        <v>4</v>
      </c>
      <c r="BX324" s="438">
        <f>++ROUND(INDEX('For AA'!AF:AF,MATCH(A324,'For AA'!A:A,0))/BS324,$BP$2)</f>
        <v>0.17</v>
      </c>
      <c r="BY324" s="442">
        <f>++ROUND(INDEX('For AA'!AG:AG,MATCH(A324,'For AA'!A:A,0))/BS324,$BP$2)</f>
        <v>0.32</v>
      </c>
      <c r="BZ324" s="93">
        <f>++INDEX(FY2018_ALL_Targets!DY:DY,MATCH('Final Comp Values'!C324,FY2018_ALL_Targets!B:B,0))</f>
        <v>0</v>
      </c>
      <c r="CA324" s="93">
        <f>+INDEX(FY2018_ALL_Targets!DV:DV,MATCH('Final Comp Values'!C324,FY2018_ALL_Targets!B:B,0))</f>
        <v>0</v>
      </c>
      <c r="CB324" s="93">
        <f>++INDEX(FY2018_ALL_Targets!DW:DW,MATCH('Final Comp Values'!C324,FY2018_ALL_Targets!B:B,0))</f>
        <v>0</v>
      </c>
      <c r="CC324" s="533">
        <f>++INDEX(FY2018_ALL_Targets!DX:DX,MATCH('Final Comp Values'!$C324,FY2018_ALL_Targets!$B:$B,0))</f>
        <v>0</v>
      </c>
      <c r="CD324" s="437">
        <f t="shared" si="173"/>
        <v>0</v>
      </c>
      <c r="CE324" s="437">
        <f t="shared" si="174"/>
        <v>0</v>
      </c>
      <c r="CF324" s="438">
        <f t="shared" si="175"/>
        <v>0</v>
      </c>
      <c r="CG324" s="537">
        <f t="shared" si="176"/>
        <v>0</v>
      </c>
      <c r="CH324" s="437">
        <f t="shared" si="177"/>
        <v>4.54</v>
      </c>
      <c r="CI324" s="438">
        <f t="shared" si="155"/>
        <v>277512.28964874294</v>
      </c>
      <c r="CJ324" s="540">
        <f t="shared" si="178"/>
        <v>8.2899988948072147E-4</v>
      </c>
      <c r="CK324" s="437">
        <f t="shared" si="156"/>
        <v>30360.79</v>
      </c>
      <c r="CL324" s="543">
        <f t="shared" si="157"/>
        <v>0.5</v>
      </c>
      <c r="CM324" s="466">
        <f t="shared" si="182"/>
        <v>0</v>
      </c>
      <c r="CN324" s="465">
        <f t="shared" si="158"/>
        <v>277861.45999999996</v>
      </c>
      <c r="CO324" s="466">
        <f t="shared" si="179"/>
        <v>307873.07964874292</v>
      </c>
      <c r="CP324" s="466">
        <f t="shared" si="159"/>
        <v>0.5</v>
      </c>
      <c r="CQ324" s="469">
        <f t="shared" si="160"/>
        <v>30601.48237885462</v>
      </c>
      <c r="CR324" s="469">
        <f t="shared" si="180"/>
        <v>30011.619648742955</v>
      </c>
      <c r="CS324" s="467">
        <f t="shared" si="181"/>
        <v>589.86273011166486</v>
      </c>
      <c r="CT324" s="468">
        <f t="shared" si="161"/>
        <v>0</v>
      </c>
    </row>
    <row r="325" spans="1:98"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+INDEX('For AA'!AD:AD,MATCH(A325,'For AA'!A:A,0))</f>
        <v>28857.066402483964</v>
      </c>
      <c r="AN325" s="434">
        <f t="shared" si="162"/>
        <v>654133.33333333337</v>
      </c>
      <c r="AO325" s="435">
        <f t="shared" si="163"/>
        <v>173749.97849462368</v>
      </c>
      <c r="AP325" s="436">
        <f t="shared" si="164"/>
        <v>322678.53763440863</v>
      </c>
      <c r="AQ325" s="437">
        <f t="shared" ref="AQ325:AQ388" si="185">+ROUND(AN325/$AL325,$AW$2)</f>
        <v>11.25</v>
      </c>
      <c r="AR325" s="438">
        <f t="shared" ref="AR325:AR388" si="186">+ROUND(AO325/$AL325,$AW$2)</f>
        <v>2.99</v>
      </c>
      <c r="AS325" s="438">
        <f t="shared" ref="AS325:AS388" si="187">+ROUND(AP325/$AL325,$AW$2)</f>
        <v>5.55</v>
      </c>
      <c r="AT325" s="443">
        <f t="shared" si="165"/>
        <v>19.79</v>
      </c>
      <c r="AU325" s="437">
        <f t="shared" si="166"/>
        <v>10.46</v>
      </c>
      <c r="AV325" s="438">
        <f t="shared" si="167"/>
        <v>2.78</v>
      </c>
      <c r="AW325" s="438">
        <f t="shared" si="168"/>
        <v>5.16</v>
      </c>
      <c r="AX325" s="444">
        <f t="shared" si="169"/>
        <v>18.399999999999999</v>
      </c>
      <c r="AY325" s="441">
        <f t="shared" si="170"/>
        <v>10.46</v>
      </c>
      <c r="AZ325" s="70">
        <f t="shared" si="171"/>
        <v>4</v>
      </c>
      <c r="BA325" s="438">
        <f t="shared" si="183"/>
        <v>0.7</v>
      </c>
      <c r="BB325" s="442">
        <f t="shared" si="184"/>
        <v>1.29</v>
      </c>
      <c r="BC325" s="563">
        <v>1</v>
      </c>
      <c r="BD325" s="563">
        <v>1</v>
      </c>
      <c r="BE325" s="570">
        <v>0</v>
      </c>
      <c r="BF325" s="571">
        <v>0.7</v>
      </c>
      <c r="BG325" s="572">
        <v>1.29</v>
      </c>
      <c r="BH325" s="573">
        <v>115687.18909041374</v>
      </c>
      <c r="BI325" s="571">
        <v>16.43</v>
      </c>
      <c r="BJ325" s="572">
        <v>955145.98831934552</v>
      </c>
      <c r="BK325" s="574">
        <v>2.8513066448592667E-3</v>
      </c>
      <c r="BL325" s="571">
        <v>101927.33</v>
      </c>
      <c r="BM325" s="594">
        <v>1.75</v>
      </c>
      <c r="BN325" s="441">
        <f t="shared" si="172"/>
        <v>10.46</v>
      </c>
      <c r="BO325" s="70">
        <v>4</v>
      </c>
      <c r="BP325" s="438">
        <f t="shared" ref="BP325:BP388" si="188">+ROUND($AV325/BO325,$BP$2)</f>
        <v>0.7</v>
      </c>
      <c r="BQ325" s="442">
        <f t="shared" ref="BQ325:BQ388" si="189">+ROUND($AW325/BO325,$BP$2)</f>
        <v>1.29</v>
      </c>
      <c r="BR325" s="438">
        <f>+INDEX('For AA'!AE:AE,MATCH(A325,'For AA'!A:A,0))</f>
        <v>10.52</v>
      </c>
      <c r="BS325" s="70">
        <v>4</v>
      </c>
      <c r="BT325" s="438">
        <f>+ROUND(INDEX('For AA'!AF:AF,MATCH(A325,'For AA'!A:A,0))/BS325,$BP$2)</f>
        <v>0.7</v>
      </c>
      <c r="BU325" s="442">
        <f>+ROUND(INDEX('For AA'!AG:AG,MATCH(A325,'For AA'!A:A,0))/BS325,$BP$2)</f>
        <v>1.3</v>
      </c>
      <c r="BV325" s="438">
        <f>++INDEX('For AA'!AE:AE,MATCH(A325,'For AA'!A:A,0))</f>
        <v>10.52</v>
      </c>
      <c r="BW325" s="70">
        <v>4</v>
      </c>
      <c r="BX325" s="438">
        <f>++ROUND(INDEX('For AA'!AF:AF,MATCH(A325,'For AA'!A:A,0))/BS325,$BP$2)</f>
        <v>0.7</v>
      </c>
      <c r="BY325" s="442">
        <f>++ROUND(INDEX('For AA'!AG:AG,MATCH(A325,'For AA'!A:A,0))/BS325,$BP$2)</f>
        <v>1.3</v>
      </c>
      <c r="BZ325" s="93">
        <f>++INDEX(FY2018_ALL_Targets!DY:DY,MATCH('Final Comp Values'!C325,FY2018_ALL_Targets!B:B,0))</f>
        <v>0</v>
      </c>
      <c r="CA325" s="93">
        <f>+INDEX(FY2018_ALL_Targets!DV:DV,MATCH('Final Comp Values'!C325,FY2018_ALL_Targets!B:B,0))</f>
        <v>1</v>
      </c>
      <c r="CB325" s="93">
        <f>++INDEX(FY2018_ALL_Targets!DW:DW,MATCH('Final Comp Values'!C325,FY2018_ALL_Targets!B:B,0))</f>
        <v>1</v>
      </c>
      <c r="CC325" s="533">
        <f>++INDEX(FY2018_ALL_Targets!DX:DX,MATCH('Final Comp Values'!$C325,FY2018_ALL_Targets!$B:$B,0))</f>
        <v>0</v>
      </c>
      <c r="CD325" s="437">
        <f t="shared" si="173"/>
        <v>0</v>
      </c>
      <c r="CE325" s="437">
        <f t="shared" si="174"/>
        <v>0.7</v>
      </c>
      <c r="CF325" s="438">
        <f t="shared" si="175"/>
        <v>1.29</v>
      </c>
      <c r="CG325" s="537">
        <f t="shared" si="176"/>
        <v>115687.18909041374</v>
      </c>
      <c r="CH325" s="437">
        <f t="shared" si="177"/>
        <v>16.41</v>
      </c>
      <c r="CI325" s="438">
        <f t="shared" ref="CI325:CI388" si="190">+IF(CH325="",0,CH325*AL325)</f>
        <v>953983.30300185399</v>
      </c>
      <c r="CJ325" s="540">
        <f t="shared" si="178"/>
        <v>2.8497910984627015E-3</v>
      </c>
      <c r="CK325" s="437">
        <f t="shared" ref="CK325:CK388" si="191">+IF(CJ325=0,0,ROUND(CJ325*$CG$519,2))</f>
        <v>104369.03</v>
      </c>
      <c r="CL325" s="543">
        <f t="shared" ref="CL325:CL388" si="192">+IF(CK325=0,0,ROUND(CK325/AL325,2))</f>
        <v>1.8</v>
      </c>
      <c r="CM325" s="466">
        <f t="shared" si="182"/>
        <v>-2.0000000000002904E-2</v>
      </c>
      <c r="CN325" s="465">
        <f t="shared" ref="CN325:CN388" si="193">+AJ325</f>
        <v>1070022.52</v>
      </c>
      <c r="CO325" s="466">
        <f t="shared" si="179"/>
        <v>1058352.3330018539</v>
      </c>
      <c r="CP325" s="466">
        <f t="shared" ref="CP325:CP388" si="194">+CL325+CH325-AX325</f>
        <v>-0.18999999999999773</v>
      </c>
      <c r="CQ325" s="469">
        <f t="shared" ref="CQ325:CQ388" si="195">+(CP325/AX325)*AJ325</f>
        <v>-11049.145586956391</v>
      </c>
      <c r="CR325" s="469">
        <f t="shared" si="180"/>
        <v>-11670.18699814612</v>
      </c>
      <c r="CS325" s="467">
        <f t="shared" si="181"/>
        <v>621.04141118972984</v>
      </c>
      <c r="CT325" s="468">
        <f t="shared" ref="CT325:CT388" si="196">+CG325/AJ325</f>
        <v>0.10811659280817168</v>
      </c>
    </row>
    <row r="326" spans="1:98"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+INDEX('For AA'!AD:AD,MATCH(A326,'For AA'!A:A,0))</f>
        <v>28857.066402483964</v>
      </c>
      <c r="AN326" s="434">
        <f t="shared" ref="AN326:AN389" si="197">+Y326/(1-$AP$2)</f>
        <v>733055.9139784947</v>
      </c>
      <c r="AO326" s="435">
        <f t="shared" ref="AO326:AO389" si="198">+AD326/(1-$AP$2)</f>
        <v>194713.20430107528</v>
      </c>
      <c r="AP326" s="436">
        <f t="shared" ref="AP326:AP389" si="199">+AI326/(1-$AP$2)</f>
        <v>361610.24731182802</v>
      </c>
      <c r="AQ326" s="437">
        <f t="shared" si="185"/>
        <v>12.61</v>
      </c>
      <c r="AR326" s="438">
        <f t="shared" si="186"/>
        <v>3.35</v>
      </c>
      <c r="AS326" s="438">
        <f t="shared" si="187"/>
        <v>6.22</v>
      </c>
      <c r="AT326" s="443">
        <f t="shared" ref="AT326:AT389" si="200">+AQ326+AR326+AS326</f>
        <v>22.18</v>
      </c>
      <c r="AU326" s="437">
        <f t="shared" ref="AU326:AU389" si="201">+ROUND(Y326/$AL326,$AW$2)</f>
        <v>11.73</v>
      </c>
      <c r="AV326" s="438">
        <f t="shared" ref="AV326:AV389" si="202">+ROUND(AD326/$AL326,$AW$2)</f>
        <v>3.11</v>
      </c>
      <c r="AW326" s="438">
        <f t="shared" ref="AW326:AW389" si="203">+ROUND(AI326/$AL326,$AW$2)</f>
        <v>5.78</v>
      </c>
      <c r="AX326" s="444">
        <f t="shared" ref="AX326:AX389" si="204">+AU326+AV326+AW326</f>
        <v>20.62</v>
      </c>
      <c r="AY326" s="441">
        <f t="shared" ref="AY326:AY389" si="205">+$AU326</f>
        <v>11.73</v>
      </c>
      <c r="AZ326" s="70">
        <f t="shared" ref="AZ326:AZ389" si="206">4-CC326</f>
        <v>4</v>
      </c>
      <c r="BA326" s="438">
        <f t="shared" si="183"/>
        <v>0.78</v>
      </c>
      <c r="BB326" s="442">
        <f t="shared" si="184"/>
        <v>1.45</v>
      </c>
      <c r="BC326" s="563">
        <v>0</v>
      </c>
      <c r="BD326" s="563">
        <v>0</v>
      </c>
      <c r="BE326" s="570">
        <v>0</v>
      </c>
      <c r="BF326" s="571">
        <v>0</v>
      </c>
      <c r="BG326" s="572">
        <v>0</v>
      </c>
      <c r="BH326" s="573">
        <v>0</v>
      </c>
      <c r="BI326" s="571">
        <v>20.65</v>
      </c>
      <c r="BJ326" s="572">
        <v>1200472.5903100721</v>
      </c>
      <c r="BK326" s="574">
        <v>3.5836568603982866E-3</v>
      </c>
      <c r="BL326" s="571">
        <v>128107.09</v>
      </c>
      <c r="BM326" s="594">
        <v>2.2000000000000002</v>
      </c>
      <c r="BN326" s="441">
        <f t="shared" ref="BN326:BN389" si="207">+$AU326</f>
        <v>11.73</v>
      </c>
      <c r="BO326" s="70">
        <v>4</v>
      </c>
      <c r="BP326" s="438">
        <f t="shared" si="188"/>
        <v>0.78</v>
      </c>
      <c r="BQ326" s="442">
        <f t="shared" si="189"/>
        <v>1.45</v>
      </c>
      <c r="BR326" s="438">
        <f>+INDEX('For AA'!AE:AE,MATCH(A326,'For AA'!A:A,0))</f>
        <v>11.79</v>
      </c>
      <c r="BS326" s="70">
        <v>4</v>
      </c>
      <c r="BT326" s="438">
        <f>+ROUND(INDEX('For AA'!AF:AF,MATCH(A326,'For AA'!A:A,0))/BS326,$BP$2)</f>
        <v>0.79</v>
      </c>
      <c r="BU326" s="442">
        <f>+ROUND(INDEX('For AA'!AG:AG,MATCH(A326,'For AA'!A:A,0))/BS326,$BP$2)</f>
        <v>1.46</v>
      </c>
      <c r="BV326" s="438">
        <f>++INDEX('For AA'!AE:AE,MATCH(A326,'For AA'!A:A,0))</f>
        <v>11.79</v>
      </c>
      <c r="BW326" s="70">
        <v>4</v>
      </c>
      <c r="BX326" s="438">
        <f>++ROUND(INDEX('For AA'!AF:AF,MATCH(A326,'For AA'!A:A,0))/BS326,$BP$2)</f>
        <v>0.79</v>
      </c>
      <c r="BY326" s="442">
        <f>++ROUND(INDEX('For AA'!AG:AG,MATCH(A326,'For AA'!A:A,0))/BS326,$BP$2)</f>
        <v>1.46</v>
      </c>
      <c r="BZ326" s="93">
        <f>++INDEX(FY2018_ALL_Targets!DY:DY,MATCH('Final Comp Values'!C326,FY2018_ALL_Targets!B:B,0))</f>
        <v>0</v>
      </c>
      <c r="CA326" s="93">
        <f>+INDEX(FY2018_ALL_Targets!DV:DV,MATCH('Final Comp Values'!C326,FY2018_ALL_Targets!B:B,0))</f>
        <v>1</v>
      </c>
      <c r="CB326" s="93">
        <f>++INDEX(FY2018_ALL_Targets!DW:DW,MATCH('Final Comp Values'!C326,FY2018_ALL_Targets!B:B,0))</f>
        <v>1</v>
      </c>
      <c r="CC326" s="533">
        <f>++INDEX(FY2018_ALL_Targets!DX:DX,MATCH('Final Comp Values'!$C326,FY2018_ALL_Targets!$B:$B,0))</f>
        <v>0</v>
      </c>
      <c r="CD326" s="437">
        <f t="shared" ref="CD326:CD389" si="208">+IF(BZ326=3,AU326,BZ326*(BN326/3))</f>
        <v>0</v>
      </c>
      <c r="CE326" s="437">
        <f t="shared" ref="CE326:CE389" si="209">+IF(CA326=4,AV326,CA326*BP326)</f>
        <v>0.78</v>
      </c>
      <c r="CF326" s="438">
        <f t="shared" ref="CF326:CF389" si="210">IF(CB326=4,AW326,+CB326*BQ326)</f>
        <v>1.45</v>
      </c>
      <c r="CG326" s="537">
        <f t="shared" ref="CG326:CG389" si="211">+IF((CE326+CF326)=0,0,AL326*(CE326+CF326+CD326))</f>
        <v>129639.41290031288</v>
      </c>
      <c r="CH326" s="437">
        <f t="shared" ref="CH326:CH389" si="212">+(BN326-CD326)+(AV326-CE326)+(AW326-CF326)</f>
        <v>18.39</v>
      </c>
      <c r="CI326" s="438">
        <f t="shared" si="190"/>
        <v>1069089.149433522</v>
      </c>
      <c r="CJ326" s="540">
        <f t="shared" ref="CJ326:CJ389" si="213">+CI326/$CI$519</f>
        <v>3.1936415783503404E-3</v>
      </c>
      <c r="CK326" s="437">
        <f t="shared" si="191"/>
        <v>116962</v>
      </c>
      <c r="CL326" s="543">
        <f t="shared" si="192"/>
        <v>2.0099999999999998</v>
      </c>
      <c r="CM326" s="466">
        <f t="shared" si="182"/>
        <v>-2.9999999999999805E-2</v>
      </c>
      <c r="CN326" s="465">
        <f t="shared" si="193"/>
        <v>1199122.81</v>
      </c>
      <c r="CO326" s="466">
        <f t="shared" ref="CO326:CO389" si="214">+CI326+CK326</f>
        <v>1186051.149433522</v>
      </c>
      <c r="CP326" s="466">
        <f t="shared" si="194"/>
        <v>-0.22000000000000242</v>
      </c>
      <c r="CQ326" s="469">
        <f t="shared" si="195"/>
        <v>-12793.744820562701</v>
      </c>
      <c r="CR326" s="469">
        <f t="shared" ref="CR326:CR389" si="215">+CO326-CN326</f>
        <v>-13071.660566478036</v>
      </c>
      <c r="CS326" s="467">
        <f t="shared" ref="CS326:CS389" si="216">+CQ326-CR326</f>
        <v>277.91574591533572</v>
      </c>
      <c r="CT326" s="468">
        <f t="shared" si="196"/>
        <v>0.10811187296179686</v>
      </c>
    </row>
    <row r="327" spans="1:98"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+INDEX('For AA'!AD:AD,MATCH(A327,'For AA'!A:A,0))</f>
        <v>10803.935302951115</v>
      </c>
      <c r="AN327" s="434">
        <f t="shared" si="197"/>
        <v>270623.65591397852</v>
      </c>
      <c r="AO327" s="435">
        <f t="shared" si="198"/>
        <v>71882.870967741954</v>
      </c>
      <c r="AP327" s="436">
        <f t="shared" si="199"/>
        <v>133496.76344086023</v>
      </c>
      <c r="AQ327" s="437">
        <f t="shared" si="185"/>
        <v>12.44</v>
      </c>
      <c r="AR327" s="438">
        <f t="shared" si="186"/>
        <v>3.3</v>
      </c>
      <c r="AS327" s="438">
        <f t="shared" si="187"/>
        <v>6.14</v>
      </c>
      <c r="AT327" s="443">
        <f t="shared" si="200"/>
        <v>21.88</v>
      </c>
      <c r="AU327" s="437">
        <f t="shared" si="201"/>
        <v>11.57</v>
      </c>
      <c r="AV327" s="438">
        <f t="shared" si="202"/>
        <v>3.07</v>
      </c>
      <c r="AW327" s="438">
        <f t="shared" si="203"/>
        <v>5.71</v>
      </c>
      <c r="AX327" s="444">
        <f t="shared" si="204"/>
        <v>20.350000000000001</v>
      </c>
      <c r="AY327" s="441">
        <f t="shared" si="205"/>
        <v>11.57</v>
      </c>
      <c r="AZ327" s="70">
        <f t="shared" si="206"/>
        <v>4</v>
      </c>
      <c r="BA327" s="438">
        <f t="shared" si="183"/>
        <v>0.77</v>
      </c>
      <c r="BB327" s="442">
        <f t="shared" si="184"/>
        <v>1.43</v>
      </c>
      <c r="BC327" s="563">
        <v>1</v>
      </c>
      <c r="BD327" s="563">
        <v>1</v>
      </c>
      <c r="BE327" s="570">
        <v>0</v>
      </c>
      <c r="BF327" s="571">
        <v>0.77</v>
      </c>
      <c r="BG327" s="572">
        <v>1.43</v>
      </c>
      <c r="BH327" s="573">
        <v>47852.064777629283</v>
      </c>
      <c r="BI327" s="571">
        <v>18.170000000000002</v>
      </c>
      <c r="BJ327" s="572">
        <v>395214.55318614736</v>
      </c>
      <c r="BK327" s="574">
        <v>1.1797964870559508E-3</v>
      </c>
      <c r="BL327" s="571">
        <v>42174.879999999997</v>
      </c>
      <c r="BM327" s="594">
        <v>1.94</v>
      </c>
      <c r="BN327" s="441">
        <f t="shared" si="207"/>
        <v>11.57</v>
      </c>
      <c r="BO327" s="70">
        <v>4</v>
      </c>
      <c r="BP327" s="438">
        <f t="shared" si="188"/>
        <v>0.77</v>
      </c>
      <c r="BQ327" s="442">
        <f t="shared" si="189"/>
        <v>1.43</v>
      </c>
      <c r="BR327" s="438">
        <f>+INDEX('For AA'!AE:AE,MATCH(A327,'For AA'!A:A,0))</f>
        <v>11.62</v>
      </c>
      <c r="BS327" s="70">
        <v>4</v>
      </c>
      <c r="BT327" s="438">
        <f>+ROUND(INDEX('For AA'!AF:AF,MATCH(A327,'For AA'!A:A,0))/BS327,$BP$2)</f>
        <v>0.77</v>
      </c>
      <c r="BU327" s="442">
        <f>+ROUND(INDEX('For AA'!AG:AG,MATCH(A327,'For AA'!A:A,0))/BS327,$BP$2)</f>
        <v>1.44</v>
      </c>
      <c r="BV327" s="438">
        <f>++INDEX('For AA'!AE:AE,MATCH(A327,'For AA'!A:A,0))</f>
        <v>11.62</v>
      </c>
      <c r="BW327" s="70">
        <v>4</v>
      </c>
      <c r="BX327" s="438">
        <f>++ROUND(INDEX('For AA'!AF:AF,MATCH(A327,'For AA'!A:A,0))/BS327,$BP$2)</f>
        <v>0.77</v>
      </c>
      <c r="BY327" s="442">
        <f>++ROUND(INDEX('For AA'!AG:AG,MATCH(A327,'For AA'!A:A,0))/BS327,$BP$2)</f>
        <v>1.44</v>
      </c>
      <c r="BZ327" s="93">
        <f>++INDEX(FY2018_ALL_Targets!DY:DY,MATCH('Final Comp Values'!C327,FY2018_ALL_Targets!B:B,0))</f>
        <v>0</v>
      </c>
      <c r="CA327" s="93">
        <f>+INDEX(FY2018_ALL_Targets!DV:DV,MATCH('Final Comp Values'!C327,FY2018_ALL_Targets!B:B,0))</f>
        <v>1</v>
      </c>
      <c r="CB327" s="93">
        <f>++INDEX(FY2018_ALL_Targets!DW:DW,MATCH('Final Comp Values'!C327,FY2018_ALL_Targets!B:B,0))</f>
        <v>1</v>
      </c>
      <c r="CC327" s="533">
        <f>++INDEX(FY2018_ALL_Targets!DX:DX,MATCH('Final Comp Values'!$C327,FY2018_ALL_Targets!$B:$B,0))</f>
        <v>0</v>
      </c>
      <c r="CD327" s="437">
        <f t="shared" si="208"/>
        <v>0</v>
      </c>
      <c r="CE327" s="437">
        <f t="shared" si="209"/>
        <v>0.77</v>
      </c>
      <c r="CF327" s="438">
        <f t="shared" si="210"/>
        <v>1.43</v>
      </c>
      <c r="CG327" s="537">
        <f t="shared" si="211"/>
        <v>47852.064777629283</v>
      </c>
      <c r="CH327" s="437">
        <f t="shared" si="212"/>
        <v>18.150000000000002</v>
      </c>
      <c r="CI327" s="438">
        <f t="shared" si="190"/>
        <v>394779.53441544162</v>
      </c>
      <c r="CJ327" s="540">
        <f t="shared" si="213"/>
        <v>1.1793070166870509E-3</v>
      </c>
      <c r="CK327" s="437">
        <f t="shared" si="191"/>
        <v>43190.23</v>
      </c>
      <c r="CL327" s="543">
        <f t="shared" si="192"/>
        <v>1.99</v>
      </c>
      <c r="CM327" s="466">
        <f t="shared" si="182"/>
        <v>-1.9999999999997575E-2</v>
      </c>
      <c r="CN327" s="465">
        <f t="shared" si="193"/>
        <v>442683.06</v>
      </c>
      <c r="CO327" s="466">
        <f t="shared" si="214"/>
        <v>437969.7644154416</v>
      </c>
      <c r="CP327" s="466">
        <f t="shared" si="194"/>
        <v>-0.21000000000000085</v>
      </c>
      <c r="CQ327" s="469">
        <f t="shared" si="195"/>
        <v>-4568.2281375921557</v>
      </c>
      <c r="CR327" s="469">
        <f t="shared" si="215"/>
        <v>-4713.2955845583929</v>
      </c>
      <c r="CS327" s="467">
        <f t="shared" si="216"/>
        <v>145.06744696623718</v>
      </c>
      <c r="CT327" s="468">
        <f t="shared" si="196"/>
        <v>0.10809554080887866</v>
      </c>
    </row>
    <row r="328" spans="1:98"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+INDEX('For AA'!AD:AD,MATCH(A328,'For AA'!A:A,0))</f>
        <v>34512.117198119064</v>
      </c>
      <c r="AN328" s="434">
        <f t="shared" si="197"/>
        <v>300843.01075268822</v>
      </c>
      <c r="AO328" s="435">
        <f t="shared" si="198"/>
        <v>79909.268817204298</v>
      </c>
      <c r="AP328" s="436">
        <f t="shared" si="199"/>
        <v>148402.935483871</v>
      </c>
      <c r="AQ328" s="437">
        <f t="shared" si="185"/>
        <v>4.33</v>
      </c>
      <c r="AR328" s="438">
        <f t="shared" si="186"/>
        <v>1.1499999999999999</v>
      </c>
      <c r="AS328" s="438">
        <f t="shared" si="187"/>
        <v>2.14</v>
      </c>
      <c r="AT328" s="443">
        <f t="shared" si="200"/>
        <v>7.620000000000001</v>
      </c>
      <c r="AU328" s="437">
        <f t="shared" si="201"/>
        <v>4.03</v>
      </c>
      <c r="AV328" s="438">
        <f t="shared" si="202"/>
        <v>1.07</v>
      </c>
      <c r="AW328" s="438">
        <f t="shared" si="203"/>
        <v>1.99</v>
      </c>
      <c r="AX328" s="444">
        <f t="shared" si="204"/>
        <v>7.0900000000000007</v>
      </c>
      <c r="AY328" s="441">
        <f t="shared" si="205"/>
        <v>4.03</v>
      </c>
      <c r="AZ328" s="70">
        <f t="shared" si="206"/>
        <v>4</v>
      </c>
      <c r="BA328" s="438">
        <f t="shared" si="183"/>
        <v>0.27</v>
      </c>
      <c r="BB328" s="442">
        <f t="shared" si="184"/>
        <v>0.5</v>
      </c>
      <c r="BC328" s="563">
        <v>1</v>
      </c>
      <c r="BD328" s="563">
        <v>1</v>
      </c>
      <c r="BE328" s="570">
        <v>0</v>
      </c>
      <c r="BF328" s="571">
        <v>0.27</v>
      </c>
      <c r="BG328" s="572">
        <v>0.5</v>
      </c>
      <c r="BH328" s="573">
        <v>53490.789585050108</v>
      </c>
      <c r="BI328" s="571">
        <v>6.34</v>
      </c>
      <c r="BJ328" s="572">
        <v>440430.65710288007</v>
      </c>
      <c r="BK328" s="574">
        <v>1.3147758296162234E-3</v>
      </c>
      <c r="BL328" s="571">
        <v>47000.06</v>
      </c>
      <c r="BM328" s="594">
        <v>0.68</v>
      </c>
      <c r="BN328" s="441">
        <f t="shared" si="207"/>
        <v>4.03</v>
      </c>
      <c r="BO328" s="70">
        <v>4</v>
      </c>
      <c r="BP328" s="438">
        <f t="shared" si="188"/>
        <v>0.27</v>
      </c>
      <c r="BQ328" s="442">
        <f t="shared" si="189"/>
        <v>0.5</v>
      </c>
      <c r="BR328" s="438">
        <f>+INDEX('For AA'!AE:AE,MATCH(A328,'For AA'!A:A,0))</f>
        <v>4.04</v>
      </c>
      <c r="BS328" s="70">
        <v>4</v>
      </c>
      <c r="BT328" s="438">
        <f>+ROUND(INDEX('For AA'!AF:AF,MATCH(A328,'For AA'!A:A,0))/BS328,$BP$2)</f>
        <v>0.27</v>
      </c>
      <c r="BU328" s="442">
        <f>+ROUND(INDEX('For AA'!AG:AG,MATCH(A328,'For AA'!A:A,0))/BS328,$BP$2)</f>
        <v>0.5</v>
      </c>
      <c r="BV328" s="438">
        <f>++INDEX('For AA'!AE:AE,MATCH(A328,'For AA'!A:A,0))</f>
        <v>4.04</v>
      </c>
      <c r="BW328" s="70">
        <v>4</v>
      </c>
      <c r="BX328" s="438">
        <f>++ROUND(INDEX('For AA'!AF:AF,MATCH(A328,'For AA'!A:A,0))/BS328,$BP$2)</f>
        <v>0.27</v>
      </c>
      <c r="BY328" s="442">
        <f>++ROUND(INDEX('For AA'!AG:AG,MATCH(A328,'For AA'!A:A,0))/BS328,$BP$2)</f>
        <v>0.5</v>
      </c>
      <c r="BZ328" s="93">
        <f>++INDEX(FY2018_ALL_Targets!DY:DY,MATCH('Final Comp Values'!C328,FY2018_ALL_Targets!B:B,0))</f>
        <v>0</v>
      </c>
      <c r="CA328" s="93">
        <f>+INDEX(FY2018_ALL_Targets!DV:DV,MATCH('Final Comp Values'!C328,FY2018_ALL_Targets!B:B,0))</f>
        <v>0</v>
      </c>
      <c r="CB328" s="93">
        <f>++INDEX(FY2018_ALL_Targets!DW:DW,MATCH('Final Comp Values'!C328,FY2018_ALL_Targets!B:B,0))</f>
        <v>0</v>
      </c>
      <c r="CC328" s="533">
        <f>++INDEX(FY2018_ALL_Targets!DX:DX,MATCH('Final Comp Values'!$C328,FY2018_ALL_Targets!$B:$B,0))</f>
        <v>0</v>
      </c>
      <c r="CD328" s="437">
        <f t="shared" si="208"/>
        <v>0</v>
      </c>
      <c r="CE328" s="437">
        <f t="shared" si="209"/>
        <v>0</v>
      </c>
      <c r="CF328" s="438">
        <f t="shared" si="210"/>
        <v>0</v>
      </c>
      <c r="CG328" s="537">
        <f t="shared" si="211"/>
        <v>0</v>
      </c>
      <c r="CH328" s="437">
        <f t="shared" si="212"/>
        <v>7.0900000000000007</v>
      </c>
      <c r="CI328" s="438">
        <f t="shared" si="190"/>
        <v>492532.07552987704</v>
      </c>
      <c r="CJ328" s="540">
        <f t="shared" si="213"/>
        <v>1.4713187538353328E-3</v>
      </c>
      <c r="CK328" s="437">
        <f t="shared" si="191"/>
        <v>53884.69</v>
      </c>
      <c r="CL328" s="543">
        <f t="shared" si="192"/>
        <v>0.78</v>
      </c>
      <c r="CM328" s="466">
        <f t="shared" si="182"/>
        <v>-1.9999999999999574E-2</v>
      </c>
      <c r="CN328" s="465">
        <f t="shared" si="193"/>
        <v>492114.35</v>
      </c>
      <c r="CO328" s="466">
        <f t="shared" si="214"/>
        <v>546416.76552987704</v>
      </c>
      <c r="CP328" s="466">
        <f t="shared" si="194"/>
        <v>0.78000000000000025</v>
      </c>
      <c r="CQ328" s="469">
        <f t="shared" si="195"/>
        <v>54139.51946403386</v>
      </c>
      <c r="CR328" s="469">
        <f t="shared" si="215"/>
        <v>54302.415529877064</v>
      </c>
      <c r="CS328" s="467">
        <f t="shared" si="216"/>
        <v>-162.89606584320427</v>
      </c>
      <c r="CT328" s="468">
        <f t="shared" si="196"/>
        <v>0</v>
      </c>
    </row>
    <row r="329" spans="1:98"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+INDEX('For AA'!AD:AD,MATCH(A329,'For AA'!A:A,0))</f>
        <v>34512.117198119064</v>
      </c>
      <c r="AN329" s="434">
        <f t="shared" si="197"/>
        <v>486731.18279569893</v>
      </c>
      <c r="AO329" s="435">
        <f t="shared" si="198"/>
        <v>129284.83870967742</v>
      </c>
      <c r="AP329" s="436">
        <f t="shared" si="199"/>
        <v>240100.41935483873</v>
      </c>
      <c r="AQ329" s="437">
        <f t="shared" si="185"/>
        <v>7.01</v>
      </c>
      <c r="AR329" s="438">
        <f t="shared" si="186"/>
        <v>1.86</v>
      </c>
      <c r="AS329" s="438">
        <f t="shared" si="187"/>
        <v>3.46</v>
      </c>
      <c r="AT329" s="443">
        <f t="shared" si="200"/>
        <v>12.329999999999998</v>
      </c>
      <c r="AU329" s="437">
        <f t="shared" si="201"/>
        <v>6.52</v>
      </c>
      <c r="AV329" s="438">
        <f t="shared" si="202"/>
        <v>1.73</v>
      </c>
      <c r="AW329" s="438">
        <f t="shared" si="203"/>
        <v>3.21</v>
      </c>
      <c r="AX329" s="444">
        <f t="shared" si="204"/>
        <v>11.46</v>
      </c>
      <c r="AY329" s="441">
        <f t="shared" si="205"/>
        <v>6.52</v>
      </c>
      <c r="AZ329" s="70">
        <f t="shared" si="206"/>
        <v>4</v>
      </c>
      <c r="BA329" s="438">
        <f t="shared" si="183"/>
        <v>0.43</v>
      </c>
      <c r="BB329" s="442">
        <f t="shared" si="184"/>
        <v>0.8</v>
      </c>
      <c r="BC329" s="563">
        <v>1</v>
      </c>
      <c r="BD329" s="563">
        <v>1</v>
      </c>
      <c r="BE329" s="570">
        <v>0</v>
      </c>
      <c r="BF329" s="571">
        <v>0.43</v>
      </c>
      <c r="BG329" s="572">
        <v>0.8</v>
      </c>
      <c r="BH329" s="573">
        <v>85446.326220274845</v>
      </c>
      <c r="BI329" s="571">
        <v>10.210000000000001</v>
      </c>
      <c r="BJ329" s="572">
        <v>709273.97618618398</v>
      </c>
      <c r="BK329" s="574">
        <v>2.1173282681989972E-3</v>
      </c>
      <c r="BL329" s="571">
        <v>75689.38</v>
      </c>
      <c r="BM329" s="594">
        <v>1.0900000000000001</v>
      </c>
      <c r="BN329" s="441">
        <f t="shared" si="207"/>
        <v>6.52</v>
      </c>
      <c r="BO329" s="70">
        <v>4</v>
      </c>
      <c r="BP329" s="438">
        <f t="shared" si="188"/>
        <v>0.43</v>
      </c>
      <c r="BQ329" s="442">
        <f t="shared" si="189"/>
        <v>0.8</v>
      </c>
      <c r="BR329" s="438">
        <f>+INDEX('For AA'!AE:AE,MATCH(A329,'For AA'!A:A,0))</f>
        <v>6.54</v>
      </c>
      <c r="BS329" s="70">
        <v>4</v>
      </c>
      <c r="BT329" s="438">
        <f>+ROUND(INDEX('For AA'!AF:AF,MATCH(A329,'For AA'!A:A,0))/BS329,$BP$2)</f>
        <v>0.44</v>
      </c>
      <c r="BU329" s="442">
        <f>+ROUND(INDEX('For AA'!AG:AG,MATCH(A329,'For AA'!A:A,0))/BS329,$BP$2)</f>
        <v>0.81</v>
      </c>
      <c r="BV329" s="438">
        <f>++INDEX('For AA'!AE:AE,MATCH(A329,'For AA'!A:A,0))</f>
        <v>6.54</v>
      </c>
      <c r="BW329" s="70">
        <v>4</v>
      </c>
      <c r="BX329" s="438">
        <f>++ROUND(INDEX('For AA'!AF:AF,MATCH(A329,'For AA'!A:A,0))/BS329,$BP$2)</f>
        <v>0.44</v>
      </c>
      <c r="BY329" s="442">
        <f>++ROUND(INDEX('For AA'!AG:AG,MATCH(A329,'For AA'!A:A,0))/BS329,$BP$2)</f>
        <v>0.81</v>
      </c>
      <c r="BZ329" s="93">
        <f>++INDEX(FY2018_ALL_Targets!DY:DY,MATCH('Final Comp Values'!C329,FY2018_ALL_Targets!B:B,0))</f>
        <v>0</v>
      </c>
      <c r="CA329" s="93">
        <f>+INDEX(FY2018_ALL_Targets!DV:DV,MATCH('Final Comp Values'!C329,FY2018_ALL_Targets!B:B,0))</f>
        <v>2</v>
      </c>
      <c r="CB329" s="93">
        <f>++INDEX(FY2018_ALL_Targets!DW:DW,MATCH('Final Comp Values'!C329,FY2018_ALL_Targets!B:B,0))</f>
        <v>2</v>
      </c>
      <c r="CC329" s="533">
        <f>++INDEX(FY2018_ALL_Targets!DX:DX,MATCH('Final Comp Values'!$C329,FY2018_ALL_Targets!$B:$B,0))</f>
        <v>0</v>
      </c>
      <c r="CD329" s="437">
        <f t="shared" si="208"/>
        <v>0</v>
      </c>
      <c r="CE329" s="437">
        <f t="shared" si="209"/>
        <v>0.86</v>
      </c>
      <c r="CF329" s="438">
        <f t="shared" si="210"/>
        <v>1.6</v>
      </c>
      <c r="CG329" s="537">
        <f t="shared" si="211"/>
        <v>170892.65244054969</v>
      </c>
      <c r="CH329" s="437">
        <f t="shared" si="212"/>
        <v>9</v>
      </c>
      <c r="CI329" s="438">
        <f t="shared" si="190"/>
        <v>625217.02112396224</v>
      </c>
      <c r="CJ329" s="540">
        <f t="shared" si="213"/>
        <v>1.8676824801858946E-3</v>
      </c>
      <c r="CK329" s="437">
        <f t="shared" si="191"/>
        <v>68400.88</v>
      </c>
      <c r="CL329" s="543">
        <f t="shared" si="192"/>
        <v>0.98</v>
      </c>
      <c r="CM329" s="466">
        <f t="shared" si="182"/>
        <v>2.0000000000001128E-2</v>
      </c>
      <c r="CN329" s="465">
        <f t="shared" si="193"/>
        <v>796188.29</v>
      </c>
      <c r="CO329" s="466">
        <f t="shared" si="214"/>
        <v>693617.90112396225</v>
      </c>
      <c r="CP329" s="466">
        <f t="shared" si="194"/>
        <v>-1.4800000000000004</v>
      </c>
      <c r="CQ329" s="469">
        <f t="shared" si="195"/>
        <v>-102823.61860383947</v>
      </c>
      <c r="CR329" s="469">
        <f t="shared" si="215"/>
        <v>-102570.38887603779</v>
      </c>
      <c r="CS329" s="467">
        <f t="shared" si="216"/>
        <v>-253.22972780167765</v>
      </c>
      <c r="CT329" s="468">
        <f t="shared" si="196"/>
        <v>0.21463849014979822</v>
      </c>
    </row>
    <row r="330" spans="1:98"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+INDEX('For AA'!AD:AD,MATCH(A330,'For AA'!A:A,0))</f>
        <v>30335.791973545318</v>
      </c>
      <c r="AN330" s="434">
        <f t="shared" si="197"/>
        <v>274367.74193548388</v>
      </c>
      <c r="AO330" s="435">
        <f t="shared" si="198"/>
        <v>72877.47311827958</v>
      </c>
      <c r="AP330" s="436">
        <f t="shared" si="199"/>
        <v>135343.89247311829</v>
      </c>
      <c r="AQ330" s="437">
        <f t="shared" si="185"/>
        <v>4.49</v>
      </c>
      <c r="AR330" s="438">
        <f t="shared" si="186"/>
        <v>1.19</v>
      </c>
      <c r="AS330" s="438">
        <f t="shared" si="187"/>
        <v>2.21</v>
      </c>
      <c r="AT330" s="443">
        <f t="shared" si="200"/>
        <v>7.89</v>
      </c>
      <c r="AU330" s="437">
        <f t="shared" si="201"/>
        <v>4.17</v>
      </c>
      <c r="AV330" s="438">
        <f t="shared" si="202"/>
        <v>1.1100000000000001</v>
      </c>
      <c r="AW330" s="438">
        <f t="shared" si="203"/>
        <v>2.06</v>
      </c>
      <c r="AX330" s="444">
        <f t="shared" si="204"/>
        <v>7.34</v>
      </c>
      <c r="AY330" s="441">
        <f t="shared" si="205"/>
        <v>4.17</v>
      </c>
      <c r="AZ330" s="70">
        <f t="shared" si="206"/>
        <v>4</v>
      </c>
      <c r="BA330" s="438">
        <f t="shared" si="183"/>
        <v>0.28000000000000003</v>
      </c>
      <c r="BB330" s="442">
        <f t="shared" si="184"/>
        <v>0.52</v>
      </c>
      <c r="BC330" s="563">
        <v>1</v>
      </c>
      <c r="BD330" s="563">
        <v>1</v>
      </c>
      <c r="BE330" s="570">
        <v>0</v>
      </c>
      <c r="BF330" s="571">
        <v>0.28000000000000003</v>
      </c>
      <c r="BG330" s="572">
        <v>0.52</v>
      </c>
      <c r="BH330" s="573">
        <v>48900.843990967929</v>
      </c>
      <c r="BI330" s="571">
        <v>6.57</v>
      </c>
      <c r="BJ330" s="572">
        <v>401598.18127582408</v>
      </c>
      <c r="BK330" s="574">
        <v>1.1988529259804681E-3</v>
      </c>
      <c r="BL330" s="571">
        <v>42856.1</v>
      </c>
      <c r="BM330" s="594">
        <v>0.7</v>
      </c>
      <c r="BN330" s="441">
        <f t="shared" si="207"/>
        <v>4.17</v>
      </c>
      <c r="BO330" s="70">
        <v>4</v>
      </c>
      <c r="BP330" s="438">
        <f t="shared" si="188"/>
        <v>0.28000000000000003</v>
      </c>
      <c r="BQ330" s="442">
        <f t="shared" si="189"/>
        <v>0.52</v>
      </c>
      <c r="BR330" s="438">
        <f>+INDEX('For AA'!AE:AE,MATCH(A330,'For AA'!A:A,0))</f>
        <v>4.2</v>
      </c>
      <c r="BS330" s="70">
        <v>4</v>
      </c>
      <c r="BT330" s="438">
        <f>+ROUND(INDEX('For AA'!AF:AF,MATCH(A330,'For AA'!A:A,0))/BS330,$BP$2)</f>
        <v>0.28000000000000003</v>
      </c>
      <c r="BU330" s="442">
        <f>+ROUND(INDEX('For AA'!AG:AG,MATCH(A330,'For AA'!A:A,0))/BS330,$BP$2)</f>
        <v>0.52</v>
      </c>
      <c r="BV330" s="438">
        <f>++INDEX('For AA'!AE:AE,MATCH(A330,'For AA'!A:A,0))</f>
        <v>4.2</v>
      </c>
      <c r="BW330" s="70">
        <v>4</v>
      </c>
      <c r="BX330" s="438">
        <f>++ROUND(INDEX('For AA'!AF:AF,MATCH(A330,'For AA'!A:A,0))/BS330,$BP$2)</f>
        <v>0.28000000000000003</v>
      </c>
      <c r="BY330" s="442">
        <f>++ROUND(INDEX('For AA'!AG:AG,MATCH(A330,'For AA'!A:A,0))/BS330,$BP$2)</f>
        <v>0.52</v>
      </c>
      <c r="BZ330" s="93">
        <f>++INDEX(FY2018_ALL_Targets!DY:DY,MATCH('Final Comp Values'!C330,FY2018_ALL_Targets!B:B,0))</f>
        <v>0</v>
      </c>
      <c r="CA330" s="93">
        <f>+INDEX(FY2018_ALL_Targets!DV:DV,MATCH('Final Comp Values'!C330,FY2018_ALL_Targets!B:B,0))</f>
        <v>0</v>
      </c>
      <c r="CB330" s="93">
        <f>++INDEX(FY2018_ALL_Targets!DW:DW,MATCH('Final Comp Values'!C330,FY2018_ALL_Targets!B:B,0))</f>
        <v>0</v>
      </c>
      <c r="CC330" s="533">
        <f>++INDEX(FY2018_ALL_Targets!DX:DX,MATCH('Final Comp Values'!$C330,FY2018_ALL_Targets!$B:$B,0))</f>
        <v>0</v>
      </c>
      <c r="CD330" s="437">
        <f t="shared" si="208"/>
        <v>0</v>
      </c>
      <c r="CE330" s="437">
        <f t="shared" si="209"/>
        <v>0</v>
      </c>
      <c r="CF330" s="438">
        <f t="shared" si="210"/>
        <v>0</v>
      </c>
      <c r="CG330" s="537">
        <f t="shared" si="211"/>
        <v>0</v>
      </c>
      <c r="CH330" s="437">
        <f t="shared" si="212"/>
        <v>7.34</v>
      </c>
      <c r="CI330" s="438">
        <f t="shared" si="190"/>
        <v>448665.24361713068</v>
      </c>
      <c r="CJ330" s="540">
        <f t="shared" si="213"/>
        <v>1.3402773543586995E-3</v>
      </c>
      <c r="CK330" s="437">
        <f t="shared" si="191"/>
        <v>49085.51</v>
      </c>
      <c r="CL330" s="543">
        <f t="shared" si="192"/>
        <v>0.8</v>
      </c>
      <c r="CM330" s="466">
        <f t="shared" si="182"/>
        <v>-3.0000000000000249E-2</v>
      </c>
      <c r="CN330" s="465">
        <f t="shared" si="193"/>
        <v>448807.87</v>
      </c>
      <c r="CO330" s="466">
        <f t="shared" si="214"/>
        <v>497750.75361713069</v>
      </c>
      <c r="CP330" s="466">
        <f t="shared" si="194"/>
        <v>0.80000000000000071</v>
      </c>
      <c r="CQ330" s="469">
        <f t="shared" si="195"/>
        <v>48916.389100817483</v>
      </c>
      <c r="CR330" s="469">
        <f t="shared" si="215"/>
        <v>48942.88361713069</v>
      </c>
      <c r="CS330" s="467">
        <f t="shared" si="216"/>
        <v>-26.494516313206987</v>
      </c>
      <c r="CT330" s="468">
        <f t="shared" si="196"/>
        <v>0</v>
      </c>
    </row>
    <row r="331" spans="1:98"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+INDEX('For AA'!AD:AD,MATCH(A331,'For AA'!A:A,0))</f>
        <v>30335.791973545318</v>
      </c>
      <c r="AN331" s="434">
        <f t="shared" si="197"/>
        <v>396496.77419354842</v>
      </c>
      <c r="AO331" s="435">
        <f t="shared" si="198"/>
        <v>105316.92473118281</v>
      </c>
      <c r="AP331" s="436">
        <f t="shared" si="199"/>
        <v>195588.5806451613</v>
      </c>
      <c r="AQ331" s="437">
        <f t="shared" si="185"/>
        <v>6.49</v>
      </c>
      <c r="AR331" s="438">
        <f t="shared" si="186"/>
        <v>1.72</v>
      </c>
      <c r="AS331" s="438">
        <f t="shared" si="187"/>
        <v>3.2</v>
      </c>
      <c r="AT331" s="443">
        <f t="shared" si="200"/>
        <v>11.41</v>
      </c>
      <c r="AU331" s="437">
        <f t="shared" si="201"/>
        <v>6.03</v>
      </c>
      <c r="AV331" s="438">
        <f t="shared" si="202"/>
        <v>1.6</v>
      </c>
      <c r="AW331" s="438">
        <f t="shared" si="203"/>
        <v>2.98</v>
      </c>
      <c r="AX331" s="444">
        <f t="shared" si="204"/>
        <v>10.610000000000001</v>
      </c>
      <c r="AY331" s="441">
        <f t="shared" si="205"/>
        <v>6.03</v>
      </c>
      <c r="AZ331" s="70">
        <f t="shared" si="206"/>
        <v>4</v>
      </c>
      <c r="BA331" s="438">
        <f t="shared" si="183"/>
        <v>0.4</v>
      </c>
      <c r="BB331" s="442">
        <f t="shared" si="184"/>
        <v>0.75</v>
      </c>
      <c r="BC331" s="563">
        <v>2</v>
      </c>
      <c r="BD331" s="563">
        <v>2</v>
      </c>
      <c r="BE331" s="570">
        <v>0</v>
      </c>
      <c r="BF331" s="571">
        <v>0.8</v>
      </c>
      <c r="BG331" s="572">
        <v>1.5</v>
      </c>
      <c r="BH331" s="573">
        <v>140589.92647403278</v>
      </c>
      <c r="BI331" s="571">
        <v>8.33</v>
      </c>
      <c r="BJ331" s="572">
        <v>509180.03805595351</v>
      </c>
      <c r="BK331" s="574">
        <v>1.5200068300482952E-3</v>
      </c>
      <c r="BL331" s="571">
        <v>54336.58</v>
      </c>
      <c r="BM331" s="594">
        <v>0.89</v>
      </c>
      <c r="BN331" s="441">
        <f t="shared" si="207"/>
        <v>6.03</v>
      </c>
      <c r="BO331" s="70">
        <v>4</v>
      </c>
      <c r="BP331" s="438">
        <f t="shared" si="188"/>
        <v>0.4</v>
      </c>
      <c r="BQ331" s="442">
        <f t="shared" si="189"/>
        <v>0.75</v>
      </c>
      <c r="BR331" s="438">
        <f>+INDEX('For AA'!AE:AE,MATCH(A331,'For AA'!A:A,0))</f>
        <v>6.06</v>
      </c>
      <c r="BS331" s="70">
        <v>4</v>
      </c>
      <c r="BT331" s="438">
        <f>+ROUND(INDEX('For AA'!AF:AF,MATCH(A331,'For AA'!A:A,0))/BS331,$BP$2)</f>
        <v>0.4</v>
      </c>
      <c r="BU331" s="442">
        <f>+ROUND(INDEX('For AA'!AG:AG,MATCH(A331,'For AA'!A:A,0))/BS331,$BP$2)</f>
        <v>0.75</v>
      </c>
      <c r="BV331" s="438">
        <f>++INDEX('For AA'!AE:AE,MATCH(A331,'For AA'!A:A,0))</f>
        <v>6.06</v>
      </c>
      <c r="BW331" s="70">
        <v>4</v>
      </c>
      <c r="BX331" s="438">
        <f>++ROUND(INDEX('For AA'!AF:AF,MATCH(A331,'For AA'!A:A,0))/BS331,$BP$2)</f>
        <v>0.4</v>
      </c>
      <c r="BY331" s="442">
        <f>++ROUND(INDEX('For AA'!AG:AG,MATCH(A331,'For AA'!A:A,0))/BS331,$BP$2)</f>
        <v>0.75</v>
      </c>
      <c r="BZ331" s="93">
        <f>++INDEX(FY2018_ALL_Targets!DY:DY,MATCH('Final Comp Values'!C331,FY2018_ALL_Targets!B:B,0))</f>
        <v>0</v>
      </c>
      <c r="CA331" s="93">
        <f>+INDEX(FY2018_ALL_Targets!DV:DV,MATCH('Final Comp Values'!C331,FY2018_ALL_Targets!B:B,0))</f>
        <v>2</v>
      </c>
      <c r="CB331" s="93">
        <f>++INDEX(FY2018_ALL_Targets!DW:DW,MATCH('Final Comp Values'!C331,FY2018_ALL_Targets!B:B,0))</f>
        <v>2</v>
      </c>
      <c r="CC331" s="533">
        <f>++INDEX(FY2018_ALL_Targets!DX:DX,MATCH('Final Comp Values'!$C331,FY2018_ALL_Targets!$B:$B,0))</f>
        <v>0</v>
      </c>
      <c r="CD331" s="437">
        <f t="shared" si="208"/>
        <v>0</v>
      </c>
      <c r="CE331" s="437">
        <f t="shared" si="209"/>
        <v>0.8</v>
      </c>
      <c r="CF331" s="438">
        <f t="shared" si="210"/>
        <v>1.5</v>
      </c>
      <c r="CG331" s="537">
        <f t="shared" si="211"/>
        <v>140589.92647403278</v>
      </c>
      <c r="CH331" s="437">
        <f t="shared" si="212"/>
        <v>8.31</v>
      </c>
      <c r="CI331" s="438">
        <f t="shared" si="190"/>
        <v>507957.51695617934</v>
      </c>
      <c r="CJ331" s="540">
        <f t="shared" si="213"/>
        <v>1.5173984761199992E-3</v>
      </c>
      <c r="CK331" s="437">
        <f t="shared" si="191"/>
        <v>55572.29</v>
      </c>
      <c r="CL331" s="543">
        <f t="shared" si="192"/>
        <v>0.91</v>
      </c>
      <c r="CM331" s="466">
        <f t="shared" si="182"/>
        <v>-2.0000000000001017E-2</v>
      </c>
      <c r="CN331" s="465">
        <f t="shared" si="193"/>
        <v>648584.12</v>
      </c>
      <c r="CO331" s="466">
        <f t="shared" si="214"/>
        <v>563529.80695617932</v>
      </c>
      <c r="CP331" s="466">
        <f t="shared" si="194"/>
        <v>-1.3900000000000006</v>
      </c>
      <c r="CQ331" s="469">
        <f t="shared" si="195"/>
        <v>-84970.021376060351</v>
      </c>
      <c r="CR331" s="469">
        <f t="shared" si="215"/>
        <v>-85054.313043820672</v>
      </c>
      <c r="CS331" s="467">
        <f t="shared" si="216"/>
        <v>84.291667760320706</v>
      </c>
      <c r="CT331" s="468">
        <f t="shared" si="196"/>
        <v>0.21676436739467625</v>
      </c>
    </row>
    <row r="332" spans="1:98"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+INDEX('For AA'!AD:AD,MATCH(A332,'For AA'!A:A,0))</f>
        <v>30335.791973545318</v>
      </c>
      <c r="AN332" s="434">
        <f t="shared" si="197"/>
        <v>198012.90322580645</v>
      </c>
      <c r="AO332" s="435">
        <f t="shared" si="198"/>
        <v>52595.870967741939</v>
      </c>
      <c r="AP332" s="436">
        <f t="shared" si="199"/>
        <v>97678.043010752692</v>
      </c>
      <c r="AQ332" s="437">
        <f t="shared" si="185"/>
        <v>3.24</v>
      </c>
      <c r="AR332" s="438">
        <f t="shared" si="186"/>
        <v>0.86</v>
      </c>
      <c r="AS332" s="438">
        <f t="shared" si="187"/>
        <v>1.6</v>
      </c>
      <c r="AT332" s="443">
        <f t="shared" si="200"/>
        <v>5.7000000000000011</v>
      </c>
      <c r="AU332" s="437">
        <f t="shared" si="201"/>
        <v>3.01</v>
      </c>
      <c r="AV332" s="438">
        <f t="shared" si="202"/>
        <v>0.8</v>
      </c>
      <c r="AW332" s="438">
        <f t="shared" si="203"/>
        <v>1.49</v>
      </c>
      <c r="AX332" s="444">
        <f t="shared" si="204"/>
        <v>5.3</v>
      </c>
      <c r="AY332" s="441">
        <f t="shared" si="205"/>
        <v>3.01</v>
      </c>
      <c r="AZ332" s="70">
        <f t="shared" si="206"/>
        <v>4</v>
      </c>
      <c r="BA332" s="438">
        <f t="shared" si="183"/>
        <v>0.2</v>
      </c>
      <c r="BB332" s="442">
        <f t="shared" si="184"/>
        <v>0.37</v>
      </c>
      <c r="BC332" s="563">
        <v>2</v>
      </c>
      <c r="BD332" s="563">
        <v>2</v>
      </c>
      <c r="BE332" s="570">
        <v>0</v>
      </c>
      <c r="BF332" s="571">
        <v>0.4</v>
      </c>
      <c r="BG332" s="572">
        <v>0.74</v>
      </c>
      <c r="BH332" s="573">
        <v>69683.702687129306</v>
      </c>
      <c r="BI332" s="571">
        <v>4.1500000000000004</v>
      </c>
      <c r="BJ332" s="572">
        <v>253673.12820314613</v>
      </c>
      <c r="BK332" s="574">
        <v>7.57266307887206E-4</v>
      </c>
      <c r="BL332" s="571">
        <v>27070.44</v>
      </c>
      <c r="BM332" s="594">
        <v>0.44</v>
      </c>
      <c r="BN332" s="441">
        <f t="shared" si="207"/>
        <v>3.01</v>
      </c>
      <c r="BO332" s="70">
        <v>4</v>
      </c>
      <c r="BP332" s="438">
        <f t="shared" si="188"/>
        <v>0.2</v>
      </c>
      <c r="BQ332" s="442">
        <f t="shared" si="189"/>
        <v>0.37</v>
      </c>
      <c r="BR332" s="438">
        <f>+INDEX('For AA'!AE:AE,MATCH(A332,'For AA'!A:A,0))</f>
        <v>3.03</v>
      </c>
      <c r="BS332" s="70">
        <v>4</v>
      </c>
      <c r="BT332" s="438">
        <f>+ROUND(INDEX('For AA'!AF:AF,MATCH(A332,'For AA'!A:A,0))/BS332,$BP$2)</f>
        <v>0.2</v>
      </c>
      <c r="BU332" s="442">
        <f>+ROUND(INDEX('For AA'!AG:AG,MATCH(A332,'For AA'!A:A,0))/BS332,$BP$2)</f>
        <v>0.38</v>
      </c>
      <c r="BV332" s="438">
        <f>++INDEX('For AA'!AE:AE,MATCH(A332,'For AA'!A:A,0))</f>
        <v>3.03</v>
      </c>
      <c r="BW332" s="70">
        <v>4</v>
      </c>
      <c r="BX332" s="438">
        <f>++ROUND(INDEX('For AA'!AF:AF,MATCH(A332,'For AA'!A:A,0))/BS332,$BP$2)</f>
        <v>0.2</v>
      </c>
      <c r="BY332" s="442">
        <f>++ROUND(INDEX('For AA'!AG:AG,MATCH(A332,'For AA'!A:A,0))/BS332,$BP$2)</f>
        <v>0.38</v>
      </c>
      <c r="BZ332" s="93">
        <f>++INDEX(FY2018_ALL_Targets!DY:DY,MATCH('Final Comp Values'!C332,FY2018_ALL_Targets!B:B,0))</f>
        <v>0</v>
      </c>
      <c r="CA332" s="93">
        <f>+INDEX(FY2018_ALL_Targets!DV:DV,MATCH('Final Comp Values'!C332,FY2018_ALL_Targets!B:B,0))</f>
        <v>2</v>
      </c>
      <c r="CB332" s="93">
        <f>++INDEX(FY2018_ALL_Targets!DW:DW,MATCH('Final Comp Values'!C332,FY2018_ALL_Targets!B:B,0))</f>
        <v>2</v>
      </c>
      <c r="CC332" s="533">
        <f>++INDEX(FY2018_ALL_Targets!DX:DX,MATCH('Final Comp Values'!$C332,FY2018_ALL_Targets!$B:$B,0))</f>
        <v>0</v>
      </c>
      <c r="CD332" s="437">
        <f t="shared" si="208"/>
        <v>0</v>
      </c>
      <c r="CE332" s="437">
        <f t="shared" si="209"/>
        <v>0.4</v>
      </c>
      <c r="CF332" s="438">
        <f t="shared" si="210"/>
        <v>0.74</v>
      </c>
      <c r="CG332" s="537">
        <f t="shared" si="211"/>
        <v>69683.702687129306</v>
      </c>
      <c r="CH332" s="437">
        <f t="shared" si="212"/>
        <v>4.16</v>
      </c>
      <c r="CI332" s="438">
        <f t="shared" si="190"/>
        <v>254284.38875303321</v>
      </c>
      <c r="CJ332" s="540">
        <f t="shared" si="213"/>
        <v>7.5961223353299601E-4</v>
      </c>
      <c r="CK332" s="437">
        <f t="shared" si="191"/>
        <v>27819.58</v>
      </c>
      <c r="CL332" s="543">
        <f t="shared" si="192"/>
        <v>0.46</v>
      </c>
      <c r="CM332" s="466">
        <f t="shared" si="182"/>
        <v>1.0000000000000842E-2</v>
      </c>
      <c r="CN332" s="465">
        <f t="shared" si="193"/>
        <v>323906.74</v>
      </c>
      <c r="CO332" s="466">
        <f t="shared" si="214"/>
        <v>282103.9687530332</v>
      </c>
      <c r="CP332" s="466">
        <f t="shared" si="194"/>
        <v>-0.67999999999999972</v>
      </c>
      <c r="CQ332" s="469">
        <f t="shared" si="195"/>
        <v>-41557.845886792435</v>
      </c>
      <c r="CR332" s="469">
        <f t="shared" si="215"/>
        <v>-41802.771246966789</v>
      </c>
      <c r="CS332" s="467">
        <f t="shared" si="216"/>
        <v>244.92536017435486</v>
      </c>
      <c r="CT332" s="468">
        <f t="shared" si="196"/>
        <v>0.21513508081718</v>
      </c>
    </row>
    <row r="333" spans="1:98"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+INDEX('For AA'!AD:AD,MATCH(A333,'For AA'!A:A,0))</f>
        <v>19751.398654117922</v>
      </c>
      <c r="AN333" s="434">
        <f t="shared" si="197"/>
        <v>548711.82795698929</v>
      </c>
      <c r="AO333" s="435">
        <f t="shared" si="198"/>
        <v>145748.00000000003</v>
      </c>
      <c r="AP333" s="436">
        <f t="shared" si="199"/>
        <v>270674.86021505378</v>
      </c>
      <c r="AQ333" s="437">
        <f t="shared" si="185"/>
        <v>13.79</v>
      </c>
      <c r="AR333" s="438">
        <f t="shared" si="186"/>
        <v>3.66</v>
      </c>
      <c r="AS333" s="438">
        <f t="shared" si="187"/>
        <v>6.8</v>
      </c>
      <c r="AT333" s="443">
        <f t="shared" si="200"/>
        <v>24.25</v>
      </c>
      <c r="AU333" s="437">
        <f t="shared" si="201"/>
        <v>12.83</v>
      </c>
      <c r="AV333" s="438">
        <f t="shared" si="202"/>
        <v>3.41</v>
      </c>
      <c r="AW333" s="438">
        <f t="shared" si="203"/>
        <v>6.33</v>
      </c>
      <c r="AX333" s="444">
        <f t="shared" si="204"/>
        <v>22.57</v>
      </c>
      <c r="AY333" s="441">
        <f t="shared" si="205"/>
        <v>12.83</v>
      </c>
      <c r="AZ333" s="70">
        <f t="shared" si="206"/>
        <v>4</v>
      </c>
      <c r="BA333" s="438">
        <f t="shared" si="183"/>
        <v>0.85</v>
      </c>
      <c r="BB333" s="442">
        <f t="shared" si="184"/>
        <v>1.58</v>
      </c>
      <c r="BC333" s="563">
        <v>0</v>
      </c>
      <c r="BD333" s="563">
        <v>0</v>
      </c>
      <c r="BE333" s="570">
        <v>0</v>
      </c>
      <c r="BF333" s="571">
        <v>0</v>
      </c>
      <c r="BG333" s="572">
        <v>0</v>
      </c>
      <c r="BH333" s="573">
        <v>0</v>
      </c>
      <c r="BI333" s="571">
        <v>22.55</v>
      </c>
      <c r="BJ333" s="572">
        <v>897195.94796029013</v>
      </c>
      <c r="BK333" s="574">
        <v>2.6783138906978023E-3</v>
      </c>
      <c r="BL333" s="571">
        <v>95743.26</v>
      </c>
      <c r="BM333" s="594">
        <v>2.41</v>
      </c>
      <c r="BN333" s="441">
        <f t="shared" si="207"/>
        <v>12.83</v>
      </c>
      <c r="BO333" s="70">
        <v>4</v>
      </c>
      <c r="BP333" s="438">
        <f t="shared" si="188"/>
        <v>0.85</v>
      </c>
      <c r="BQ333" s="442">
        <f t="shared" si="189"/>
        <v>1.58</v>
      </c>
      <c r="BR333" s="438">
        <f>+INDEX('For AA'!AE:AE,MATCH(A333,'For AA'!A:A,0))</f>
        <v>12.89</v>
      </c>
      <c r="BS333" s="70">
        <v>4</v>
      </c>
      <c r="BT333" s="438">
        <f>+ROUND(INDEX('For AA'!AF:AF,MATCH(A333,'For AA'!A:A,0))/BS333,$BP$2)</f>
        <v>0.86</v>
      </c>
      <c r="BU333" s="442">
        <f>+ROUND(INDEX('For AA'!AG:AG,MATCH(A333,'For AA'!A:A,0))/BS333,$BP$2)</f>
        <v>1.59</v>
      </c>
      <c r="BV333" s="438">
        <f>++INDEX('For AA'!AE:AE,MATCH(A333,'For AA'!A:A,0))</f>
        <v>12.89</v>
      </c>
      <c r="BW333" s="70">
        <v>4</v>
      </c>
      <c r="BX333" s="438">
        <f>++ROUND(INDEX('For AA'!AF:AF,MATCH(A333,'For AA'!A:A,0))/BS333,$BP$2)</f>
        <v>0.86</v>
      </c>
      <c r="BY333" s="442">
        <f>++ROUND(INDEX('For AA'!AG:AG,MATCH(A333,'For AA'!A:A,0))/BS333,$BP$2)</f>
        <v>1.59</v>
      </c>
      <c r="BZ333" s="93">
        <f>++INDEX(FY2018_ALL_Targets!DY:DY,MATCH('Final Comp Values'!C333,FY2018_ALL_Targets!B:B,0))</f>
        <v>0</v>
      </c>
      <c r="CA333" s="93">
        <f>+INDEX(FY2018_ALL_Targets!DV:DV,MATCH('Final Comp Values'!C333,FY2018_ALL_Targets!B:B,0))</f>
        <v>1</v>
      </c>
      <c r="CB333" s="93">
        <f>++INDEX(FY2018_ALL_Targets!DW:DW,MATCH('Final Comp Values'!C333,FY2018_ALL_Targets!B:B,0))</f>
        <v>1</v>
      </c>
      <c r="CC333" s="533">
        <f>++INDEX(FY2018_ALL_Targets!DX:DX,MATCH('Final Comp Values'!$C333,FY2018_ALL_Targets!$B:$B,0))</f>
        <v>0</v>
      </c>
      <c r="CD333" s="437">
        <f t="shared" si="208"/>
        <v>0</v>
      </c>
      <c r="CE333" s="437">
        <f t="shared" si="209"/>
        <v>0.85</v>
      </c>
      <c r="CF333" s="438">
        <f t="shared" si="210"/>
        <v>1.58</v>
      </c>
      <c r="CG333" s="537">
        <f t="shared" si="211"/>
        <v>96682.312795720849</v>
      </c>
      <c r="CH333" s="437">
        <f t="shared" si="212"/>
        <v>20.14</v>
      </c>
      <c r="CI333" s="438">
        <f t="shared" si="190"/>
        <v>801309.37436453404</v>
      </c>
      <c r="CJ333" s="540">
        <f t="shared" si="213"/>
        <v>2.393715188717855E-3</v>
      </c>
      <c r="CK333" s="437">
        <f t="shared" si="191"/>
        <v>87665.98</v>
      </c>
      <c r="CL333" s="543">
        <f t="shared" si="192"/>
        <v>2.2000000000000002</v>
      </c>
      <c r="CM333" s="466">
        <f t="shared" si="182"/>
        <v>2.0000000000000906E-2</v>
      </c>
      <c r="CN333" s="465">
        <f t="shared" si="193"/>
        <v>897575.26</v>
      </c>
      <c r="CO333" s="466">
        <f t="shared" si="214"/>
        <v>888975.35436453403</v>
      </c>
      <c r="CP333" s="466">
        <f t="shared" si="194"/>
        <v>-0.23000000000000043</v>
      </c>
      <c r="CQ333" s="469">
        <f t="shared" si="195"/>
        <v>-9146.757190961469</v>
      </c>
      <c r="CR333" s="469">
        <f t="shared" si="215"/>
        <v>-8599.9056354659842</v>
      </c>
      <c r="CS333" s="467">
        <f t="shared" si="216"/>
        <v>-546.85155549548472</v>
      </c>
      <c r="CT333" s="468">
        <f t="shared" si="196"/>
        <v>0.10771499294189642</v>
      </c>
    </row>
    <row r="334" spans="1:98"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+INDEX('For AA'!AD:AD,MATCH(A334,'For AA'!A:A,0))</f>
        <v>19751.398654117922</v>
      </c>
      <c r="AN334" s="434">
        <f t="shared" si="197"/>
        <v>726561.29032258072</v>
      </c>
      <c r="AO334" s="435">
        <f t="shared" si="198"/>
        <v>192988.30107526883</v>
      </c>
      <c r="AP334" s="436">
        <f t="shared" si="199"/>
        <v>358406.83870967745</v>
      </c>
      <c r="AQ334" s="437">
        <f t="shared" si="185"/>
        <v>18.260000000000002</v>
      </c>
      <c r="AR334" s="438">
        <f t="shared" si="186"/>
        <v>4.8499999999999996</v>
      </c>
      <c r="AS334" s="438">
        <f t="shared" si="187"/>
        <v>9.01</v>
      </c>
      <c r="AT334" s="443">
        <f t="shared" si="200"/>
        <v>32.119999999999997</v>
      </c>
      <c r="AU334" s="437">
        <f t="shared" si="201"/>
        <v>16.98</v>
      </c>
      <c r="AV334" s="438">
        <f t="shared" si="202"/>
        <v>4.51</v>
      </c>
      <c r="AW334" s="438">
        <f t="shared" si="203"/>
        <v>8.3800000000000008</v>
      </c>
      <c r="AX334" s="444">
        <f t="shared" si="204"/>
        <v>29.870000000000005</v>
      </c>
      <c r="AY334" s="441">
        <f t="shared" si="205"/>
        <v>16.98</v>
      </c>
      <c r="AZ334" s="70">
        <f t="shared" si="206"/>
        <v>4</v>
      </c>
      <c r="BA334" s="438">
        <f t="shared" si="183"/>
        <v>1.1299999999999999</v>
      </c>
      <c r="BB334" s="442">
        <f t="shared" si="184"/>
        <v>2.1</v>
      </c>
      <c r="BC334" s="563">
        <v>0</v>
      </c>
      <c r="BD334" s="563">
        <v>0</v>
      </c>
      <c r="BE334" s="570">
        <v>0</v>
      </c>
      <c r="BF334" s="571">
        <v>0</v>
      </c>
      <c r="BG334" s="572">
        <v>0</v>
      </c>
      <c r="BH334" s="573">
        <v>0</v>
      </c>
      <c r="BI334" s="571">
        <v>29.9</v>
      </c>
      <c r="BJ334" s="572">
        <v>1189630.1039473468</v>
      </c>
      <c r="BK334" s="574">
        <v>3.5512898151602783E-3</v>
      </c>
      <c r="BL334" s="571">
        <v>126950.04</v>
      </c>
      <c r="BM334" s="594">
        <v>3.19</v>
      </c>
      <c r="BN334" s="441">
        <f t="shared" si="207"/>
        <v>16.98</v>
      </c>
      <c r="BO334" s="70">
        <v>4</v>
      </c>
      <c r="BP334" s="438">
        <f t="shared" si="188"/>
        <v>1.1299999999999999</v>
      </c>
      <c r="BQ334" s="442">
        <f t="shared" si="189"/>
        <v>2.1</v>
      </c>
      <c r="BR334" s="438">
        <f>+INDEX('For AA'!AE:AE,MATCH(A334,'For AA'!A:A,0))</f>
        <v>17.07</v>
      </c>
      <c r="BS334" s="70">
        <v>4</v>
      </c>
      <c r="BT334" s="438">
        <f>+ROUND(INDEX('For AA'!AF:AF,MATCH(A334,'For AA'!A:A,0))/BS334,$BP$2)</f>
        <v>1.1399999999999999</v>
      </c>
      <c r="BU334" s="442">
        <f>+ROUND(INDEX('For AA'!AG:AG,MATCH(A334,'For AA'!A:A,0))/BS334,$BP$2)</f>
        <v>2.11</v>
      </c>
      <c r="BV334" s="438">
        <f>++INDEX('For AA'!AE:AE,MATCH(A334,'For AA'!A:A,0))</f>
        <v>17.07</v>
      </c>
      <c r="BW334" s="70">
        <v>4</v>
      </c>
      <c r="BX334" s="438">
        <f>++ROUND(INDEX('For AA'!AF:AF,MATCH(A334,'For AA'!A:A,0))/BS334,$BP$2)</f>
        <v>1.1399999999999999</v>
      </c>
      <c r="BY334" s="442">
        <f>++ROUND(INDEX('For AA'!AG:AG,MATCH(A334,'For AA'!A:A,0))/BS334,$BP$2)</f>
        <v>2.11</v>
      </c>
      <c r="BZ334" s="93">
        <f>++INDEX(FY2018_ALL_Targets!DY:DY,MATCH('Final Comp Values'!C334,FY2018_ALL_Targets!B:B,0))</f>
        <v>0</v>
      </c>
      <c r="CA334" s="93">
        <f>+INDEX(FY2018_ALL_Targets!DV:DV,MATCH('Final Comp Values'!C334,FY2018_ALL_Targets!B:B,0))</f>
        <v>0</v>
      </c>
      <c r="CB334" s="93">
        <f>++INDEX(FY2018_ALL_Targets!DW:DW,MATCH('Final Comp Values'!C334,FY2018_ALL_Targets!B:B,0))</f>
        <v>0</v>
      </c>
      <c r="CC334" s="533">
        <f>++INDEX(FY2018_ALL_Targets!DX:DX,MATCH('Final Comp Values'!$C334,FY2018_ALL_Targets!$B:$B,0))</f>
        <v>0</v>
      </c>
      <c r="CD334" s="437">
        <f t="shared" si="208"/>
        <v>0</v>
      </c>
      <c r="CE334" s="437">
        <f t="shared" si="209"/>
        <v>0</v>
      </c>
      <c r="CF334" s="438">
        <f t="shared" si="210"/>
        <v>0</v>
      </c>
      <c r="CG334" s="537">
        <f t="shared" si="211"/>
        <v>0</v>
      </c>
      <c r="CH334" s="437">
        <f t="shared" si="212"/>
        <v>29.870000000000005</v>
      </c>
      <c r="CI334" s="438">
        <f t="shared" si="190"/>
        <v>1188436.4951474001</v>
      </c>
      <c r="CJ334" s="540">
        <f t="shared" si="213"/>
        <v>3.5501624968720135E-3</v>
      </c>
      <c r="CK334" s="437">
        <f t="shared" si="191"/>
        <v>130019.01</v>
      </c>
      <c r="CL334" s="543">
        <f t="shared" si="192"/>
        <v>3.27</v>
      </c>
      <c r="CM334" s="466">
        <f t="shared" si="182"/>
        <v>-2.999999999999492E-2</v>
      </c>
      <c r="CN334" s="465">
        <f t="shared" si="193"/>
        <v>1188499.48</v>
      </c>
      <c r="CO334" s="466">
        <f t="shared" si="214"/>
        <v>1318455.5051474001</v>
      </c>
      <c r="CP334" s="466">
        <f t="shared" si="194"/>
        <v>3.2700000000000031</v>
      </c>
      <c r="CQ334" s="469">
        <f t="shared" si="195"/>
        <v>130110.2544224976</v>
      </c>
      <c r="CR334" s="469">
        <f t="shared" si="215"/>
        <v>129956.0251474001</v>
      </c>
      <c r="CS334" s="467">
        <f t="shared" si="216"/>
        <v>154.22927509750298</v>
      </c>
      <c r="CT334" s="468">
        <f t="shared" si="196"/>
        <v>0</v>
      </c>
    </row>
    <row r="335" spans="1:98"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+INDEX('For AA'!AD:AD,MATCH(A335,'For AA'!A:A,0))</f>
        <v>19751.398654117922</v>
      </c>
      <c r="AN335" s="434">
        <f t="shared" si="197"/>
        <v>689561.29032258072</v>
      </c>
      <c r="AO335" s="435">
        <f t="shared" si="198"/>
        <v>183160.48387096776</v>
      </c>
      <c r="AP335" s="436">
        <f t="shared" si="199"/>
        <v>340155.17204301077</v>
      </c>
      <c r="AQ335" s="437">
        <f t="shared" si="185"/>
        <v>17.329999999999998</v>
      </c>
      <c r="AR335" s="438">
        <f t="shared" si="186"/>
        <v>4.5999999999999996</v>
      </c>
      <c r="AS335" s="438">
        <f t="shared" si="187"/>
        <v>8.5500000000000007</v>
      </c>
      <c r="AT335" s="443">
        <f t="shared" si="200"/>
        <v>30.48</v>
      </c>
      <c r="AU335" s="437">
        <f t="shared" si="201"/>
        <v>16.12</v>
      </c>
      <c r="AV335" s="438">
        <f t="shared" si="202"/>
        <v>4.28</v>
      </c>
      <c r="AW335" s="438">
        <f t="shared" si="203"/>
        <v>7.95</v>
      </c>
      <c r="AX335" s="444">
        <f t="shared" si="204"/>
        <v>28.35</v>
      </c>
      <c r="AY335" s="441">
        <f t="shared" si="205"/>
        <v>16.12</v>
      </c>
      <c r="AZ335" s="70">
        <f t="shared" si="206"/>
        <v>4</v>
      </c>
      <c r="BA335" s="438">
        <f t="shared" si="183"/>
        <v>1.07</v>
      </c>
      <c r="BB335" s="442">
        <f t="shared" si="184"/>
        <v>1.99</v>
      </c>
      <c r="BC335" s="563">
        <v>0</v>
      </c>
      <c r="BD335" s="563">
        <v>0</v>
      </c>
      <c r="BE335" s="570">
        <v>0</v>
      </c>
      <c r="BF335" s="571">
        <v>0</v>
      </c>
      <c r="BG335" s="572">
        <v>0</v>
      </c>
      <c r="BH335" s="573">
        <v>0</v>
      </c>
      <c r="BI335" s="571">
        <v>28.36</v>
      </c>
      <c r="BJ335" s="572">
        <v>1128358.1855500587</v>
      </c>
      <c r="BK335" s="574">
        <v>3.3683805738443308E-3</v>
      </c>
      <c r="BL335" s="571">
        <v>120411.48</v>
      </c>
      <c r="BM335" s="594">
        <v>3.03</v>
      </c>
      <c r="BN335" s="441">
        <f t="shared" si="207"/>
        <v>16.12</v>
      </c>
      <c r="BO335" s="70">
        <v>4</v>
      </c>
      <c r="BP335" s="438">
        <f t="shared" si="188"/>
        <v>1.07</v>
      </c>
      <c r="BQ335" s="442">
        <f t="shared" si="189"/>
        <v>1.99</v>
      </c>
      <c r="BR335" s="438">
        <f>+INDEX('For AA'!AE:AE,MATCH(A335,'For AA'!A:A,0))</f>
        <v>16.2</v>
      </c>
      <c r="BS335" s="70">
        <v>4</v>
      </c>
      <c r="BT335" s="438">
        <f>+ROUND(INDEX('For AA'!AF:AF,MATCH(A335,'For AA'!A:A,0))/BS335,$BP$2)</f>
        <v>1.08</v>
      </c>
      <c r="BU335" s="442">
        <f>+ROUND(INDEX('For AA'!AG:AG,MATCH(A335,'For AA'!A:A,0))/BS335,$BP$2)</f>
        <v>2</v>
      </c>
      <c r="BV335" s="438">
        <f>++INDEX('For AA'!AE:AE,MATCH(A335,'For AA'!A:A,0))</f>
        <v>16.2</v>
      </c>
      <c r="BW335" s="70">
        <v>4</v>
      </c>
      <c r="BX335" s="438">
        <f>++ROUND(INDEX('For AA'!AF:AF,MATCH(A335,'For AA'!A:A,0))/BS335,$BP$2)</f>
        <v>1.08</v>
      </c>
      <c r="BY335" s="442">
        <f>++ROUND(INDEX('For AA'!AG:AG,MATCH(A335,'For AA'!A:A,0))/BS335,$BP$2)</f>
        <v>2</v>
      </c>
      <c r="BZ335" s="93">
        <f>++INDEX(FY2018_ALL_Targets!DY:DY,MATCH('Final Comp Values'!C335,FY2018_ALL_Targets!B:B,0))</f>
        <v>0</v>
      </c>
      <c r="CA335" s="93">
        <f>+INDEX(FY2018_ALL_Targets!DV:DV,MATCH('Final Comp Values'!C335,FY2018_ALL_Targets!B:B,0))</f>
        <v>0</v>
      </c>
      <c r="CB335" s="93">
        <f>++INDEX(FY2018_ALL_Targets!DW:DW,MATCH('Final Comp Values'!C335,FY2018_ALL_Targets!B:B,0))</f>
        <v>1</v>
      </c>
      <c r="CC335" s="533">
        <f>++INDEX(FY2018_ALL_Targets!DX:DX,MATCH('Final Comp Values'!$C335,FY2018_ALL_Targets!$B:$B,0))</f>
        <v>0</v>
      </c>
      <c r="CD335" s="437">
        <f t="shared" si="208"/>
        <v>0</v>
      </c>
      <c r="CE335" s="437">
        <f t="shared" si="209"/>
        <v>0</v>
      </c>
      <c r="CF335" s="438">
        <f t="shared" si="210"/>
        <v>1.99</v>
      </c>
      <c r="CG335" s="537">
        <f t="shared" si="211"/>
        <v>79176.050396495659</v>
      </c>
      <c r="CH335" s="437">
        <f t="shared" si="212"/>
        <v>26.360000000000003</v>
      </c>
      <c r="CI335" s="438">
        <f t="shared" si="190"/>
        <v>1048784.2655535808</v>
      </c>
      <c r="CJ335" s="540">
        <f t="shared" si="213"/>
        <v>3.1329857186992386E-3</v>
      </c>
      <c r="CK335" s="437">
        <f t="shared" si="191"/>
        <v>114740.58</v>
      </c>
      <c r="CL335" s="543">
        <f t="shared" si="192"/>
        <v>2.88</v>
      </c>
      <c r="CM335" s="466">
        <f t="shared" si="182"/>
        <v>-1.0000000000001119E-2</v>
      </c>
      <c r="CN335" s="465">
        <f t="shared" si="193"/>
        <v>1127975.56</v>
      </c>
      <c r="CO335" s="466">
        <f t="shared" si="214"/>
        <v>1163524.8455535809</v>
      </c>
      <c r="CP335" s="466">
        <f t="shared" si="194"/>
        <v>0.89000000000000057</v>
      </c>
      <c r="CQ335" s="469">
        <f t="shared" si="195"/>
        <v>35410.872959435656</v>
      </c>
      <c r="CR335" s="469">
        <f t="shared" si="215"/>
        <v>35549.285553580849</v>
      </c>
      <c r="CS335" s="467">
        <f t="shared" si="216"/>
        <v>-138.412594145193</v>
      </c>
      <c r="CT335" s="468">
        <f t="shared" si="196"/>
        <v>7.0193054888969098E-2</v>
      </c>
    </row>
    <row r="336" spans="1:98"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+INDEX('For AA'!AD:AD,MATCH(A336,'For AA'!A:A,0))</f>
        <v>19751.398654117922</v>
      </c>
      <c r="AN336" s="434">
        <f t="shared" si="197"/>
        <v>450698.92473118281</v>
      </c>
      <c r="AO336" s="435">
        <f t="shared" si="198"/>
        <v>119714.36559139786</v>
      </c>
      <c r="AP336" s="436">
        <f t="shared" si="199"/>
        <v>222326.68817204304</v>
      </c>
      <c r="AQ336" s="437">
        <f t="shared" si="185"/>
        <v>11.33</v>
      </c>
      <c r="AR336" s="438">
        <f t="shared" si="186"/>
        <v>3.01</v>
      </c>
      <c r="AS336" s="438">
        <f t="shared" si="187"/>
        <v>5.59</v>
      </c>
      <c r="AT336" s="443">
        <f t="shared" si="200"/>
        <v>19.93</v>
      </c>
      <c r="AU336" s="437">
        <f t="shared" si="201"/>
        <v>10.53</v>
      </c>
      <c r="AV336" s="438">
        <f t="shared" si="202"/>
        <v>2.8</v>
      </c>
      <c r="AW336" s="438">
        <f t="shared" si="203"/>
        <v>5.2</v>
      </c>
      <c r="AX336" s="444">
        <f t="shared" si="204"/>
        <v>18.529999999999998</v>
      </c>
      <c r="AY336" s="441">
        <f t="shared" si="205"/>
        <v>10.53</v>
      </c>
      <c r="AZ336" s="70">
        <f t="shared" si="206"/>
        <v>4</v>
      </c>
      <c r="BA336" s="438">
        <f t="shared" si="183"/>
        <v>0.7</v>
      </c>
      <c r="BB336" s="442">
        <f t="shared" si="184"/>
        <v>1.3</v>
      </c>
      <c r="BC336" s="563">
        <v>1</v>
      </c>
      <c r="BD336" s="563">
        <v>1</v>
      </c>
      <c r="BE336" s="570">
        <v>0</v>
      </c>
      <c r="BF336" s="571">
        <v>0.7</v>
      </c>
      <c r="BG336" s="572">
        <v>1.3</v>
      </c>
      <c r="BH336" s="573">
        <v>79573.919996478056</v>
      </c>
      <c r="BI336" s="571">
        <v>16.53</v>
      </c>
      <c r="BJ336" s="572">
        <v>657678.44877089118</v>
      </c>
      <c r="BK336" s="574">
        <v>1.9633050382809169E-3</v>
      </c>
      <c r="BL336" s="571">
        <v>70183.42</v>
      </c>
      <c r="BM336" s="594">
        <v>1.76</v>
      </c>
      <c r="BN336" s="441">
        <f t="shared" si="207"/>
        <v>10.53</v>
      </c>
      <c r="BO336" s="70">
        <v>4</v>
      </c>
      <c r="BP336" s="438">
        <f t="shared" si="188"/>
        <v>0.7</v>
      </c>
      <c r="BQ336" s="442">
        <f t="shared" si="189"/>
        <v>1.3</v>
      </c>
      <c r="BR336" s="438">
        <f>+INDEX('For AA'!AE:AE,MATCH(A336,'For AA'!A:A,0))</f>
        <v>10.59</v>
      </c>
      <c r="BS336" s="70">
        <v>4</v>
      </c>
      <c r="BT336" s="438">
        <f>+ROUND(INDEX('For AA'!AF:AF,MATCH(A336,'For AA'!A:A,0))/BS336,$BP$2)</f>
        <v>0.71</v>
      </c>
      <c r="BU336" s="442">
        <f>+ROUND(INDEX('For AA'!AG:AG,MATCH(A336,'For AA'!A:A,0))/BS336,$BP$2)</f>
        <v>1.31</v>
      </c>
      <c r="BV336" s="438">
        <f>++INDEX('For AA'!AE:AE,MATCH(A336,'For AA'!A:A,0))</f>
        <v>10.59</v>
      </c>
      <c r="BW336" s="70">
        <v>4</v>
      </c>
      <c r="BX336" s="438">
        <f>++ROUND(INDEX('For AA'!AF:AF,MATCH(A336,'For AA'!A:A,0))/BS336,$BP$2)</f>
        <v>0.71</v>
      </c>
      <c r="BY336" s="442">
        <f>++ROUND(INDEX('For AA'!AG:AG,MATCH(A336,'For AA'!A:A,0))/BS336,$BP$2)</f>
        <v>1.31</v>
      </c>
      <c r="BZ336" s="93">
        <f>++INDEX(FY2018_ALL_Targets!DY:DY,MATCH('Final Comp Values'!C336,FY2018_ALL_Targets!B:B,0))</f>
        <v>0</v>
      </c>
      <c r="CA336" s="93">
        <f>+INDEX(FY2018_ALL_Targets!DV:DV,MATCH('Final Comp Values'!C336,FY2018_ALL_Targets!B:B,0))</f>
        <v>1</v>
      </c>
      <c r="CB336" s="93">
        <f>++INDEX(FY2018_ALL_Targets!DW:DW,MATCH('Final Comp Values'!C336,FY2018_ALL_Targets!B:B,0))</f>
        <v>1</v>
      </c>
      <c r="CC336" s="533">
        <f>++INDEX(FY2018_ALL_Targets!DX:DX,MATCH('Final Comp Values'!$C336,FY2018_ALL_Targets!$B:$B,0))</f>
        <v>0</v>
      </c>
      <c r="CD336" s="437">
        <f t="shared" si="208"/>
        <v>0</v>
      </c>
      <c r="CE336" s="437">
        <f t="shared" si="209"/>
        <v>0.7</v>
      </c>
      <c r="CF336" s="438">
        <f t="shared" si="210"/>
        <v>1.3</v>
      </c>
      <c r="CG336" s="537">
        <f t="shared" si="211"/>
        <v>79573.919996478056</v>
      </c>
      <c r="CH336" s="437">
        <f t="shared" si="212"/>
        <v>16.53</v>
      </c>
      <c r="CI336" s="438">
        <f t="shared" si="190"/>
        <v>657678.44877089118</v>
      </c>
      <c r="CJ336" s="540">
        <f t="shared" si="213"/>
        <v>1.9646530322495605E-3</v>
      </c>
      <c r="CK336" s="437">
        <f t="shared" si="191"/>
        <v>71952.27</v>
      </c>
      <c r="CL336" s="543">
        <f t="shared" si="192"/>
        <v>1.81</v>
      </c>
      <c r="CM336" s="466">
        <f t="shared" si="182"/>
        <v>1.7763568394002505E-15</v>
      </c>
      <c r="CN336" s="465">
        <f t="shared" si="193"/>
        <v>737248.17999999993</v>
      </c>
      <c r="CO336" s="466">
        <f t="shared" si="214"/>
        <v>729630.7187708912</v>
      </c>
      <c r="CP336" s="466">
        <f t="shared" si="194"/>
        <v>-0.18999999999999773</v>
      </c>
      <c r="CQ336" s="469">
        <f t="shared" si="195"/>
        <v>-7559.4794495411943</v>
      </c>
      <c r="CR336" s="469">
        <f t="shared" si="215"/>
        <v>-7617.4612291087396</v>
      </c>
      <c r="CS336" s="467">
        <f t="shared" si="216"/>
        <v>57.981779567545345</v>
      </c>
      <c r="CT336" s="468">
        <f t="shared" si="196"/>
        <v>0.10793369472472358</v>
      </c>
    </row>
    <row r="337" spans="1:98"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+INDEX('For AA'!AD:AD,MATCH(A337,'For AA'!A:A,0))</f>
        <v>28857.066402483964</v>
      </c>
      <c r="AN337" s="434">
        <f t="shared" si="197"/>
        <v>689141.93548387103</v>
      </c>
      <c r="AO337" s="435">
        <f t="shared" si="198"/>
        <v>183049.19354838712</v>
      </c>
      <c r="AP337" s="436">
        <f t="shared" si="199"/>
        <v>339948.50537634408</v>
      </c>
      <c r="AQ337" s="437">
        <f t="shared" si="185"/>
        <v>11.85</v>
      </c>
      <c r="AR337" s="438">
        <f t="shared" si="186"/>
        <v>3.15</v>
      </c>
      <c r="AS337" s="438">
        <f t="shared" si="187"/>
        <v>5.85</v>
      </c>
      <c r="AT337" s="443">
        <f t="shared" si="200"/>
        <v>20.85</v>
      </c>
      <c r="AU337" s="437">
        <f t="shared" si="201"/>
        <v>11.02</v>
      </c>
      <c r="AV337" s="438">
        <f t="shared" si="202"/>
        <v>2.93</v>
      </c>
      <c r="AW337" s="438">
        <f t="shared" si="203"/>
        <v>5.44</v>
      </c>
      <c r="AX337" s="444">
        <f t="shared" si="204"/>
        <v>19.39</v>
      </c>
      <c r="AY337" s="441">
        <f t="shared" si="205"/>
        <v>11.02</v>
      </c>
      <c r="AZ337" s="70">
        <f t="shared" si="206"/>
        <v>4</v>
      </c>
      <c r="BA337" s="438">
        <f t="shared" si="183"/>
        <v>0.73</v>
      </c>
      <c r="BB337" s="442">
        <f t="shared" si="184"/>
        <v>1.36</v>
      </c>
      <c r="BC337" s="563">
        <v>2</v>
      </c>
      <c r="BD337" s="563">
        <v>2</v>
      </c>
      <c r="BE337" s="570">
        <v>0</v>
      </c>
      <c r="BF337" s="571">
        <v>1.46</v>
      </c>
      <c r="BG337" s="572">
        <v>2.72</v>
      </c>
      <c r="BH337" s="573">
        <v>243001.23135574342</v>
      </c>
      <c r="BI337" s="571">
        <v>15.2</v>
      </c>
      <c r="BJ337" s="572">
        <v>883640.84129361238</v>
      </c>
      <c r="BK337" s="574">
        <v>2.6378491175813056E-3</v>
      </c>
      <c r="BL337" s="571">
        <v>94296.74</v>
      </c>
      <c r="BM337" s="594">
        <v>1.62</v>
      </c>
      <c r="BN337" s="441">
        <f t="shared" si="207"/>
        <v>11.02</v>
      </c>
      <c r="BO337" s="70">
        <v>4</v>
      </c>
      <c r="BP337" s="438">
        <f t="shared" si="188"/>
        <v>0.73</v>
      </c>
      <c r="BQ337" s="442">
        <f t="shared" si="189"/>
        <v>1.36</v>
      </c>
      <c r="BR337" s="438">
        <f>+INDEX('For AA'!AE:AE,MATCH(A337,'For AA'!A:A,0))</f>
        <v>11.08</v>
      </c>
      <c r="BS337" s="70">
        <v>4</v>
      </c>
      <c r="BT337" s="438">
        <f>+ROUND(INDEX('For AA'!AF:AF,MATCH(A337,'For AA'!A:A,0))/BS337,$BP$2)</f>
        <v>0.74</v>
      </c>
      <c r="BU337" s="442">
        <f>+ROUND(INDEX('For AA'!AG:AG,MATCH(A337,'For AA'!A:A,0))/BS337,$BP$2)</f>
        <v>1.37</v>
      </c>
      <c r="BV337" s="438">
        <f>++INDEX('For AA'!AE:AE,MATCH(A337,'For AA'!A:A,0))</f>
        <v>11.08</v>
      </c>
      <c r="BW337" s="70">
        <v>4</v>
      </c>
      <c r="BX337" s="438">
        <f>++ROUND(INDEX('For AA'!AF:AF,MATCH(A337,'For AA'!A:A,0))/BS337,$BP$2)</f>
        <v>0.74</v>
      </c>
      <c r="BY337" s="442">
        <f>++ROUND(INDEX('For AA'!AG:AG,MATCH(A337,'For AA'!A:A,0))/BS337,$BP$2)</f>
        <v>1.37</v>
      </c>
      <c r="BZ337" s="93">
        <f>++INDEX(FY2018_ALL_Targets!DY:DY,MATCH('Final Comp Values'!C337,FY2018_ALL_Targets!B:B,0))</f>
        <v>0</v>
      </c>
      <c r="CA337" s="93">
        <f>+INDEX(FY2018_ALL_Targets!DV:DV,MATCH('Final Comp Values'!C337,FY2018_ALL_Targets!B:B,0))</f>
        <v>1</v>
      </c>
      <c r="CB337" s="93">
        <f>++INDEX(FY2018_ALL_Targets!DW:DW,MATCH('Final Comp Values'!C337,FY2018_ALL_Targets!B:B,0))</f>
        <v>1</v>
      </c>
      <c r="CC337" s="533">
        <f>++INDEX(FY2018_ALL_Targets!DX:DX,MATCH('Final Comp Values'!$C337,FY2018_ALL_Targets!$B:$B,0))</f>
        <v>0</v>
      </c>
      <c r="CD337" s="437">
        <f t="shared" si="208"/>
        <v>0</v>
      </c>
      <c r="CE337" s="437">
        <f t="shared" si="209"/>
        <v>0.73</v>
      </c>
      <c r="CF337" s="438">
        <f t="shared" si="210"/>
        <v>1.36</v>
      </c>
      <c r="CG337" s="537">
        <f t="shared" si="211"/>
        <v>121500.61567787171</v>
      </c>
      <c r="CH337" s="437">
        <f t="shared" si="212"/>
        <v>17.299999999999997</v>
      </c>
      <c r="CI337" s="438">
        <f t="shared" si="190"/>
        <v>1005722.7996302298</v>
      </c>
      <c r="CJ337" s="540">
        <f t="shared" si="213"/>
        <v>3.0043501525536093E-3</v>
      </c>
      <c r="CK337" s="437">
        <f t="shared" si="191"/>
        <v>110029.51</v>
      </c>
      <c r="CL337" s="543">
        <f t="shared" si="192"/>
        <v>1.89</v>
      </c>
      <c r="CM337" s="466">
        <f t="shared" si="182"/>
        <v>9.9999999999969003E-3</v>
      </c>
      <c r="CN337" s="465">
        <f t="shared" si="193"/>
        <v>1127289.8599999999</v>
      </c>
      <c r="CO337" s="466">
        <f t="shared" si="214"/>
        <v>1115752.3096302298</v>
      </c>
      <c r="CP337" s="466">
        <f t="shared" si="194"/>
        <v>-0.20000000000000284</v>
      </c>
      <c r="CQ337" s="469">
        <f t="shared" si="195"/>
        <v>-11627.538525013057</v>
      </c>
      <c r="CR337" s="469">
        <f t="shared" si="215"/>
        <v>-11537.550369770033</v>
      </c>
      <c r="CS337" s="467">
        <f t="shared" si="216"/>
        <v>-89.988155243023357</v>
      </c>
      <c r="CT337" s="468">
        <f t="shared" si="196"/>
        <v>0.10778116613048548</v>
      </c>
    </row>
    <row r="338" spans="1:98"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+INDEX('For AA'!AD:AD,MATCH(A338,'For AA'!A:A,0))</f>
        <v>28857.066402483964</v>
      </c>
      <c r="AN338" s="434">
        <f t="shared" si="197"/>
        <v>413281.72043010755</v>
      </c>
      <c r="AO338" s="435">
        <f t="shared" si="198"/>
        <v>109775.26881720431</v>
      </c>
      <c r="AP338" s="436">
        <f t="shared" si="199"/>
        <v>203868.3548387097</v>
      </c>
      <c r="AQ338" s="437">
        <f t="shared" si="185"/>
        <v>7.11</v>
      </c>
      <c r="AR338" s="438">
        <f t="shared" si="186"/>
        <v>1.89</v>
      </c>
      <c r="AS338" s="438">
        <f t="shared" si="187"/>
        <v>3.51</v>
      </c>
      <c r="AT338" s="443">
        <f t="shared" si="200"/>
        <v>12.51</v>
      </c>
      <c r="AU338" s="437">
        <f t="shared" si="201"/>
        <v>6.61</v>
      </c>
      <c r="AV338" s="438">
        <f t="shared" si="202"/>
        <v>1.76</v>
      </c>
      <c r="AW338" s="438">
        <f t="shared" si="203"/>
        <v>3.26</v>
      </c>
      <c r="AX338" s="444">
        <f t="shared" si="204"/>
        <v>11.63</v>
      </c>
      <c r="AY338" s="441">
        <f t="shared" si="205"/>
        <v>6.61</v>
      </c>
      <c r="AZ338" s="70">
        <f t="shared" si="206"/>
        <v>4</v>
      </c>
      <c r="BA338" s="438">
        <f t="shared" si="183"/>
        <v>0.44</v>
      </c>
      <c r="BB338" s="442">
        <f t="shared" si="184"/>
        <v>0.82</v>
      </c>
      <c r="BC338" s="563">
        <v>0</v>
      </c>
      <c r="BD338" s="563">
        <v>0</v>
      </c>
      <c r="BE338" s="570">
        <v>0</v>
      </c>
      <c r="BF338" s="571">
        <v>0</v>
      </c>
      <c r="BG338" s="572">
        <v>0</v>
      </c>
      <c r="BH338" s="573">
        <v>0</v>
      </c>
      <c r="BI338" s="571">
        <v>11.65</v>
      </c>
      <c r="BJ338" s="572">
        <v>677264.19743885426</v>
      </c>
      <c r="BK338" s="574">
        <v>2.0217725144619876E-3</v>
      </c>
      <c r="BL338" s="571">
        <v>72273.490000000005</v>
      </c>
      <c r="BM338" s="594">
        <v>1.24</v>
      </c>
      <c r="BN338" s="441">
        <f t="shared" si="207"/>
        <v>6.61</v>
      </c>
      <c r="BO338" s="70">
        <v>4</v>
      </c>
      <c r="BP338" s="438">
        <f t="shared" si="188"/>
        <v>0.44</v>
      </c>
      <c r="BQ338" s="442">
        <f t="shared" si="189"/>
        <v>0.82</v>
      </c>
      <c r="BR338" s="438">
        <f>+INDEX('For AA'!AE:AE,MATCH(A338,'For AA'!A:A,0))</f>
        <v>6.65</v>
      </c>
      <c r="BS338" s="70">
        <v>4</v>
      </c>
      <c r="BT338" s="438">
        <f>+ROUND(INDEX('For AA'!AF:AF,MATCH(A338,'For AA'!A:A,0))/BS338,$BP$2)</f>
        <v>0.44</v>
      </c>
      <c r="BU338" s="442">
        <f>+ROUND(INDEX('For AA'!AG:AG,MATCH(A338,'For AA'!A:A,0))/BS338,$BP$2)</f>
        <v>0.82</v>
      </c>
      <c r="BV338" s="438">
        <f>++INDEX('For AA'!AE:AE,MATCH(A338,'For AA'!A:A,0))</f>
        <v>6.65</v>
      </c>
      <c r="BW338" s="70">
        <v>4</v>
      </c>
      <c r="BX338" s="438">
        <f>++ROUND(INDEX('For AA'!AF:AF,MATCH(A338,'For AA'!A:A,0))/BS338,$BP$2)</f>
        <v>0.44</v>
      </c>
      <c r="BY338" s="442">
        <f>++ROUND(INDEX('For AA'!AG:AG,MATCH(A338,'For AA'!A:A,0))/BS338,$BP$2)</f>
        <v>0.82</v>
      </c>
      <c r="BZ338" s="93">
        <f>++INDEX(FY2018_ALL_Targets!DY:DY,MATCH('Final Comp Values'!C338,FY2018_ALL_Targets!B:B,0))</f>
        <v>0</v>
      </c>
      <c r="CA338" s="93">
        <f>+INDEX(FY2018_ALL_Targets!DV:DV,MATCH('Final Comp Values'!C338,FY2018_ALL_Targets!B:B,0))</f>
        <v>0</v>
      </c>
      <c r="CB338" s="93">
        <f>++INDEX(FY2018_ALL_Targets!DW:DW,MATCH('Final Comp Values'!C338,FY2018_ALL_Targets!B:B,0))</f>
        <v>0</v>
      </c>
      <c r="CC338" s="533">
        <f>++INDEX(FY2018_ALL_Targets!DX:DX,MATCH('Final Comp Values'!$C338,FY2018_ALL_Targets!$B:$B,0))</f>
        <v>0</v>
      </c>
      <c r="CD338" s="437">
        <f t="shared" si="208"/>
        <v>0</v>
      </c>
      <c r="CE338" s="437">
        <f t="shared" si="209"/>
        <v>0</v>
      </c>
      <c r="CF338" s="438">
        <f t="shared" si="210"/>
        <v>0</v>
      </c>
      <c r="CG338" s="537">
        <f t="shared" si="211"/>
        <v>0</v>
      </c>
      <c r="CH338" s="437">
        <f t="shared" si="212"/>
        <v>11.63</v>
      </c>
      <c r="CI338" s="438">
        <f t="shared" si="190"/>
        <v>676101.51212136273</v>
      </c>
      <c r="CJ338" s="540">
        <f t="shared" si="213"/>
        <v>2.0196874146935538E-3</v>
      </c>
      <c r="CK338" s="437">
        <f t="shared" si="191"/>
        <v>73967.81</v>
      </c>
      <c r="CL338" s="543">
        <f t="shared" si="192"/>
        <v>1.27</v>
      </c>
      <c r="CM338" s="466">
        <f t="shared" si="182"/>
        <v>-1.9999999999999241E-2</v>
      </c>
      <c r="CN338" s="465">
        <f t="shared" si="193"/>
        <v>676040.57000000007</v>
      </c>
      <c r="CO338" s="466">
        <f t="shared" si="214"/>
        <v>750069.32212136267</v>
      </c>
      <c r="CP338" s="466">
        <f t="shared" si="194"/>
        <v>1.2699999999999996</v>
      </c>
      <c r="CQ338" s="469">
        <f t="shared" si="195"/>
        <v>73823.862760103162</v>
      </c>
      <c r="CR338" s="469">
        <f t="shared" si="215"/>
        <v>74028.752121362602</v>
      </c>
      <c r="CS338" s="467">
        <f t="shared" si="216"/>
        <v>-204.88936125944019</v>
      </c>
      <c r="CT338" s="468">
        <f t="shared" si="196"/>
        <v>0</v>
      </c>
    </row>
    <row r="339" spans="1:98"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+INDEX('For AA'!AD:AD,MATCH(A339,'For AA'!A:A,0))</f>
        <v>37985.388832274351</v>
      </c>
      <c r="AN339" s="434">
        <f t="shared" si="197"/>
        <v>12726.881720430109</v>
      </c>
      <c r="AO339" s="435">
        <f t="shared" si="198"/>
        <v>3380.2688172043013</v>
      </c>
      <c r="AP339" s="436">
        <f t="shared" si="199"/>
        <v>6277.6451612903229</v>
      </c>
      <c r="AQ339" s="437">
        <f t="shared" si="185"/>
        <v>0.17</v>
      </c>
      <c r="AR339" s="438">
        <f t="shared" si="186"/>
        <v>0.04</v>
      </c>
      <c r="AS339" s="438">
        <f t="shared" si="187"/>
        <v>0.08</v>
      </c>
      <c r="AT339" s="443">
        <f t="shared" si="200"/>
        <v>0.29000000000000004</v>
      </c>
      <c r="AU339" s="437">
        <f t="shared" si="201"/>
        <v>0.15</v>
      </c>
      <c r="AV339" s="438">
        <f t="shared" si="202"/>
        <v>0.04</v>
      </c>
      <c r="AW339" s="438">
        <f t="shared" si="203"/>
        <v>0.08</v>
      </c>
      <c r="AX339" s="444">
        <f t="shared" si="204"/>
        <v>0.27</v>
      </c>
      <c r="AY339" s="441">
        <f t="shared" si="205"/>
        <v>0.15</v>
      </c>
      <c r="AZ339" s="70">
        <f t="shared" si="206"/>
        <v>4</v>
      </c>
      <c r="BA339" s="438">
        <f t="shared" si="183"/>
        <v>0.01</v>
      </c>
      <c r="BB339" s="442">
        <f t="shared" si="184"/>
        <v>0.02</v>
      </c>
      <c r="BC339" s="563">
        <v>1</v>
      </c>
      <c r="BD339" s="563">
        <v>1</v>
      </c>
      <c r="BE339" s="570">
        <v>0</v>
      </c>
      <c r="BF339" s="571">
        <v>0.01</v>
      </c>
      <c r="BG339" s="572">
        <v>0.02</v>
      </c>
      <c r="BH339" s="573">
        <v>2293.5223642747219</v>
      </c>
      <c r="BI339" s="571">
        <v>0.24</v>
      </c>
      <c r="BJ339" s="572">
        <v>18348.178914197775</v>
      </c>
      <c r="BK339" s="574">
        <v>5.4773076680323406E-5</v>
      </c>
      <c r="BL339" s="571">
        <v>1958.01</v>
      </c>
      <c r="BM339" s="594">
        <v>0.03</v>
      </c>
      <c r="BN339" s="441">
        <f t="shared" si="207"/>
        <v>0.15</v>
      </c>
      <c r="BO339" s="70">
        <v>4</v>
      </c>
      <c r="BP339" s="438">
        <f t="shared" si="188"/>
        <v>0.01</v>
      </c>
      <c r="BQ339" s="442">
        <f t="shared" si="189"/>
        <v>0.02</v>
      </c>
      <c r="BR339" s="438">
        <f>+INDEX('For AA'!AE:AE,MATCH(A339,'For AA'!A:A,0))</f>
        <v>0.16</v>
      </c>
      <c r="BS339" s="70">
        <v>4</v>
      </c>
      <c r="BT339" s="438">
        <f>+ROUND(INDEX('For AA'!AF:AF,MATCH(A339,'For AA'!A:A,0))/BS339,$BP$2)</f>
        <v>0.01</v>
      </c>
      <c r="BU339" s="442">
        <f>+ROUND(INDEX('For AA'!AG:AG,MATCH(A339,'For AA'!A:A,0))/BS339,$BP$2)</f>
        <v>0.02</v>
      </c>
      <c r="BV339" s="438">
        <f>++INDEX('For AA'!AE:AE,MATCH(A339,'For AA'!A:A,0))</f>
        <v>0.16</v>
      </c>
      <c r="BW339" s="70">
        <v>4</v>
      </c>
      <c r="BX339" s="438">
        <f>++ROUND(INDEX('For AA'!AF:AF,MATCH(A339,'For AA'!A:A,0))/BS339,$BP$2)</f>
        <v>0.01</v>
      </c>
      <c r="BY339" s="442">
        <f>++ROUND(INDEX('For AA'!AG:AG,MATCH(A339,'For AA'!A:A,0))/BS339,$BP$2)</f>
        <v>0.02</v>
      </c>
      <c r="BZ339" s="93">
        <f>++INDEX(FY2018_ALL_Targets!DY:DY,MATCH('Final Comp Values'!C339,FY2018_ALL_Targets!B:B,0))</f>
        <v>0</v>
      </c>
      <c r="CA339" s="93">
        <f>+INDEX(FY2018_ALL_Targets!DV:DV,MATCH('Final Comp Values'!C339,FY2018_ALL_Targets!B:B,0))</f>
        <v>1</v>
      </c>
      <c r="CB339" s="93">
        <f>++INDEX(FY2018_ALL_Targets!DW:DW,MATCH('Final Comp Values'!C339,FY2018_ALL_Targets!B:B,0))</f>
        <v>1</v>
      </c>
      <c r="CC339" s="533">
        <f>++INDEX(FY2018_ALL_Targets!DX:DX,MATCH('Final Comp Values'!$C339,FY2018_ALL_Targets!$B:$B,0))</f>
        <v>0</v>
      </c>
      <c r="CD339" s="437">
        <f t="shared" si="208"/>
        <v>0</v>
      </c>
      <c r="CE339" s="437">
        <f t="shared" si="209"/>
        <v>0.01</v>
      </c>
      <c r="CF339" s="438">
        <f t="shared" si="210"/>
        <v>0.02</v>
      </c>
      <c r="CG339" s="537">
        <f t="shared" si="211"/>
        <v>2293.5223642747219</v>
      </c>
      <c r="CH339" s="437">
        <f t="shared" si="212"/>
        <v>0.24</v>
      </c>
      <c r="CI339" s="438">
        <f t="shared" si="190"/>
        <v>18348.178914197775</v>
      </c>
      <c r="CJ339" s="540">
        <f t="shared" si="213"/>
        <v>5.4810683560339251E-5</v>
      </c>
      <c r="CK339" s="437">
        <f t="shared" si="191"/>
        <v>2007.35</v>
      </c>
      <c r="CL339" s="543">
        <f t="shared" si="192"/>
        <v>0.03</v>
      </c>
      <c r="CM339" s="466">
        <f t="shared" si="182"/>
        <v>0</v>
      </c>
      <c r="CN339" s="465">
        <f t="shared" si="193"/>
        <v>20817.86</v>
      </c>
      <c r="CO339" s="466">
        <f t="shared" si="214"/>
        <v>20355.528914197774</v>
      </c>
      <c r="CP339" s="466">
        <f t="shared" si="194"/>
        <v>0</v>
      </c>
      <c r="CQ339" s="469">
        <f t="shared" si="195"/>
        <v>0</v>
      </c>
      <c r="CR339" s="469">
        <f t="shared" si="215"/>
        <v>-462.33108580222688</v>
      </c>
      <c r="CS339" s="467">
        <f t="shared" si="216"/>
        <v>462.33108580222688</v>
      </c>
      <c r="CT339" s="468">
        <f t="shared" si="196"/>
        <v>0.11017089961574926</v>
      </c>
    </row>
    <row r="340" spans="1:98"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+INDEX('For AA'!AD:AD,MATCH(A340,'For AA'!A:A,0))</f>
        <v>34512.117198119064</v>
      </c>
      <c r="AN340" s="434">
        <f t="shared" si="197"/>
        <v>229879.56989247314</v>
      </c>
      <c r="AO340" s="435">
        <f t="shared" si="198"/>
        <v>61060.451612903234</v>
      </c>
      <c r="AP340" s="436">
        <f t="shared" si="199"/>
        <v>113397.97849462366</v>
      </c>
      <c r="AQ340" s="437">
        <f t="shared" si="185"/>
        <v>3.31</v>
      </c>
      <c r="AR340" s="438">
        <f t="shared" si="186"/>
        <v>0.88</v>
      </c>
      <c r="AS340" s="438">
        <f t="shared" si="187"/>
        <v>1.63</v>
      </c>
      <c r="AT340" s="443">
        <f t="shared" si="200"/>
        <v>5.82</v>
      </c>
      <c r="AU340" s="437">
        <f t="shared" si="201"/>
        <v>3.08</v>
      </c>
      <c r="AV340" s="438">
        <f t="shared" si="202"/>
        <v>0.82</v>
      </c>
      <c r="AW340" s="438">
        <f t="shared" si="203"/>
        <v>1.52</v>
      </c>
      <c r="AX340" s="444">
        <f t="shared" si="204"/>
        <v>5.42</v>
      </c>
      <c r="AY340" s="441">
        <f t="shared" si="205"/>
        <v>3.08</v>
      </c>
      <c r="AZ340" s="70">
        <f t="shared" si="206"/>
        <v>4</v>
      </c>
      <c r="BA340" s="438">
        <f t="shared" si="183"/>
        <v>0.21</v>
      </c>
      <c r="BB340" s="442">
        <f t="shared" si="184"/>
        <v>0.38</v>
      </c>
      <c r="BC340" s="563">
        <v>0</v>
      </c>
      <c r="BD340" s="563">
        <v>0</v>
      </c>
      <c r="BE340" s="570">
        <v>0</v>
      </c>
      <c r="BF340" s="571">
        <v>0</v>
      </c>
      <c r="BG340" s="572">
        <v>0</v>
      </c>
      <c r="BH340" s="573">
        <v>0</v>
      </c>
      <c r="BI340" s="571">
        <v>5.4399999999999995</v>
      </c>
      <c r="BJ340" s="572">
        <v>377908.95499048382</v>
      </c>
      <c r="BK340" s="574">
        <v>1.1281357276202294E-3</v>
      </c>
      <c r="BL340" s="571">
        <v>40328.129999999997</v>
      </c>
      <c r="BM340" s="594">
        <v>0.57999999999999996</v>
      </c>
      <c r="BN340" s="441">
        <f t="shared" si="207"/>
        <v>3.08</v>
      </c>
      <c r="BO340" s="70">
        <v>4</v>
      </c>
      <c r="BP340" s="438">
        <f t="shared" si="188"/>
        <v>0.21</v>
      </c>
      <c r="BQ340" s="442">
        <f t="shared" si="189"/>
        <v>0.38</v>
      </c>
      <c r="BR340" s="438">
        <f>+INDEX('For AA'!AE:AE,MATCH(A340,'For AA'!A:A,0))</f>
        <v>3.09</v>
      </c>
      <c r="BS340" s="70">
        <v>4</v>
      </c>
      <c r="BT340" s="438">
        <f>+ROUND(INDEX('For AA'!AF:AF,MATCH(A340,'For AA'!A:A,0))/BS340,$BP$2)</f>
        <v>0.21</v>
      </c>
      <c r="BU340" s="442">
        <f>+ROUND(INDEX('For AA'!AG:AG,MATCH(A340,'For AA'!A:A,0))/BS340,$BP$2)</f>
        <v>0.38</v>
      </c>
      <c r="BV340" s="438">
        <f>++INDEX('For AA'!AE:AE,MATCH(A340,'For AA'!A:A,0))</f>
        <v>3.09</v>
      </c>
      <c r="BW340" s="70">
        <v>4</v>
      </c>
      <c r="BX340" s="438">
        <f>++ROUND(INDEX('For AA'!AF:AF,MATCH(A340,'For AA'!A:A,0))/BS340,$BP$2)</f>
        <v>0.21</v>
      </c>
      <c r="BY340" s="442">
        <f>++ROUND(INDEX('For AA'!AG:AG,MATCH(A340,'For AA'!A:A,0))/BS340,$BP$2)</f>
        <v>0.38</v>
      </c>
      <c r="BZ340" s="93">
        <f>++INDEX(FY2018_ALL_Targets!DY:DY,MATCH('Final Comp Values'!C340,FY2018_ALL_Targets!B:B,0))</f>
        <v>0</v>
      </c>
      <c r="CA340" s="93">
        <f>+INDEX(FY2018_ALL_Targets!DV:DV,MATCH('Final Comp Values'!C340,FY2018_ALL_Targets!B:B,0))</f>
        <v>1</v>
      </c>
      <c r="CB340" s="93">
        <f>++INDEX(FY2018_ALL_Targets!DW:DW,MATCH('Final Comp Values'!C340,FY2018_ALL_Targets!B:B,0))</f>
        <v>1</v>
      </c>
      <c r="CC340" s="533">
        <f>++INDEX(FY2018_ALL_Targets!DX:DX,MATCH('Final Comp Values'!$C340,FY2018_ALL_Targets!$B:$B,0))</f>
        <v>0</v>
      </c>
      <c r="CD340" s="437">
        <f t="shared" si="208"/>
        <v>0</v>
      </c>
      <c r="CE340" s="437">
        <f t="shared" si="209"/>
        <v>0.21</v>
      </c>
      <c r="CF340" s="438">
        <f t="shared" si="210"/>
        <v>0.38</v>
      </c>
      <c r="CG340" s="537">
        <f t="shared" si="211"/>
        <v>40986.449162570862</v>
      </c>
      <c r="CH340" s="437">
        <f t="shared" si="212"/>
        <v>4.83</v>
      </c>
      <c r="CI340" s="438">
        <f t="shared" si="190"/>
        <v>335533.13466985978</v>
      </c>
      <c r="CJ340" s="540">
        <f t="shared" si="213"/>
        <v>1.0023229310330969E-3</v>
      </c>
      <c r="CK340" s="437">
        <f t="shared" si="191"/>
        <v>36708.47</v>
      </c>
      <c r="CL340" s="543">
        <f t="shared" si="192"/>
        <v>0.53</v>
      </c>
      <c r="CM340" s="466">
        <f t="shared" si="182"/>
        <v>-1.9999999999999796E-2</v>
      </c>
      <c r="CN340" s="465">
        <f t="shared" si="193"/>
        <v>376034.33999999997</v>
      </c>
      <c r="CO340" s="466">
        <f t="shared" si="214"/>
        <v>372241.60466985975</v>
      </c>
      <c r="CP340" s="466">
        <f t="shared" si="194"/>
        <v>-5.9999999999999609E-2</v>
      </c>
      <c r="CQ340" s="469">
        <f t="shared" si="195"/>
        <v>-4162.7417712176848</v>
      </c>
      <c r="CR340" s="469">
        <f t="shared" si="215"/>
        <v>-3792.7353301402181</v>
      </c>
      <c r="CS340" s="467">
        <f t="shared" si="216"/>
        <v>-370.00644107746666</v>
      </c>
      <c r="CT340" s="468">
        <f t="shared" si="196"/>
        <v>0.10899655909769003</v>
      </c>
    </row>
    <row r="341" spans="1:98"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+INDEX('For AA'!AD:AD,MATCH(A341,'For AA'!A:A,0))</f>
        <v>37985.388832274351</v>
      </c>
      <c r="AN341" s="434">
        <f t="shared" si="197"/>
        <v>561176.34408602153</v>
      </c>
      <c r="AO341" s="435">
        <f t="shared" si="198"/>
        <v>149058.72043010753</v>
      </c>
      <c r="AP341" s="436">
        <f t="shared" si="199"/>
        <v>276823.33333333337</v>
      </c>
      <c r="AQ341" s="437">
        <f t="shared" si="185"/>
        <v>7.34</v>
      </c>
      <c r="AR341" s="438">
        <f t="shared" si="186"/>
        <v>1.95</v>
      </c>
      <c r="AS341" s="438">
        <f t="shared" si="187"/>
        <v>3.62</v>
      </c>
      <c r="AT341" s="443">
        <f t="shared" si="200"/>
        <v>12.91</v>
      </c>
      <c r="AU341" s="437">
        <f t="shared" si="201"/>
        <v>6.83</v>
      </c>
      <c r="AV341" s="438">
        <f t="shared" si="202"/>
        <v>1.81</v>
      </c>
      <c r="AW341" s="438">
        <f t="shared" si="203"/>
        <v>3.37</v>
      </c>
      <c r="AX341" s="444">
        <f t="shared" si="204"/>
        <v>12.010000000000002</v>
      </c>
      <c r="AY341" s="441">
        <f t="shared" si="205"/>
        <v>6.83</v>
      </c>
      <c r="AZ341" s="70">
        <f t="shared" si="206"/>
        <v>4</v>
      </c>
      <c r="BA341" s="438">
        <f t="shared" si="183"/>
        <v>0.45</v>
      </c>
      <c r="BB341" s="442">
        <f t="shared" si="184"/>
        <v>0.84</v>
      </c>
      <c r="BC341" s="563">
        <v>0</v>
      </c>
      <c r="BD341" s="563">
        <v>0</v>
      </c>
      <c r="BE341" s="570">
        <v>0</v>
      </c>
      <c r="BF341" s="571">
        <v>0</v>
      </c>
      <c r="BG341" s="572">
        <v>0</v>
      </c>
      <c r="BH341" s="573">
        <v>0</v>
      </c>
      <c r="BI341" s="571">
        <v>11.99</v>
      </c>
      <c r="BJ341" s="572">
        <v>916644.43825513055</v>
      </c>
      <c r="BK341" s="574">
        <v>2.7363716224878239E-3</v>
      </c>
      <c r="BL341" s="571">
        <v>97818.68</v>
      </c>
      <c r="BM341" s="594">
        <v>1.28</v>
      </c>
      <c r="BN341" s="441">
        <f t="shared" si="207"/>
        <v>6.83</v>
      </c>
      <c r="BO341" s="70">
        <v>4</v>
      </c>
      <c r="BP341" s="438">
        <f t="shared" si="188"/>
        <v>0.45</v>
      </c>
      <c r="BQ341" s="442">
        <f t="shared" si="189"/>
        <v>0.84</v>
      </c>
      <c r="BR341" s="438">
        <f>+INDEX('For AA'!AE:AE,MATCH(A341,'For AA'!A:A,0))</f>
        <v>6.86</v>
      </c>
      <c r="BS341" s="70">
        <v>4</v>
      </c>
      <c r="BT341" s="438">
        <f>+ROUND(INDEX('For AA'!AF:AF,MATCH(A341,'For AA'!A:A,0))/BS341,$BP$2)</f>
        <v>0.46</v>
      </c>
      <c r="BU341" s="442">
        <f>+ROUND(INDEX('For AA'!AG:AG,MATCH(A341,'For AA'!A:A,0))/BS341,$BP$2)</f>
        <v>0.85</v>
      </c>
      <c r="BV341" s="438">
        <f>++INDEX('For AA'!AE:AE,MATCH(A341,'For AA'!A:A,0))</f>
        <v>6.86</v>
      </c>
      <c r="BW341" s="70">
        <v>4</v>
      </c>
      <c r="BX341" s="438">
        <f>++ROUND(INDEX('For AA'!AF:AF,MATCH(A341,'For AA'!A:A,0))/BS341,$BP$2)</f>
        <v>0.46</v>
      </c>
      <c r="BY341" s="442">
        <f>++ROUND(INDEX('For AA'!AG:AG,MATCH(A341,'For AA'!A:A,0))/BS341,$BP$2)</f>
        <v>0.85</v>
      </c>
      <c r="BZ341" s="93">
        <f>++INDEX(FY2018_ALL_Targets!DY:DY,MATCH('Final Comp Values'!C341,FY2018_ALL_Targets!B:B,0))</f>
        <v>0</v>
      </c>
      <c r="CA341" s="93">
        <f>+INDEX(FY2018_ALL_Targets!DV:DV,MATCH('Final Comp Values'!C341,FY2018_ALL_Targets!B:B,0))</f>
        <v>0</v>
      </c>
      <c r="CB341" s="93">
        <f>++INDEX(FY2018_ALL_Targets!DW:DW,MATCH('Final Comp Values'!C341,FY2018_ALL_Targets!B:B,0))</f>
        <v>0</v>
      </c>
      <c r="CC341" s="533">
        <f>++INDEX(FY2018_ALL_Targets!DX:DX,MATCH('Final Comp Values'!$C341,FY2018_ALL_Targets!$B:$B,0))</f>
        <v>0</v>
      </c>
      <c r="CD341" s="437">
        <f t="shared" si="208"/>
        <v>0</v>
      </c>
      <c r="CE341" s="437">
        <f t="shared" si="209"/>
        <v>0</v>
      </c>
      <c r="CF341" s="438">
        <f t="shared" si="210"/>
        <v>0</v>
      </c>
      <c r="CG341" s="537">
        <f t="shared" si="211"/>
        <v>0</v>
      </c>
      <c r="CH341" s="437">
        <f t="shared" si="212"/>
        <v>12.010000000000002</v>
      </c>
      <c r="CI341" s="438">
        <f t="shared" si="190"/>
        <v>918173.4531646471</v>
      </c>
      <c r="CJ341" s="540">
        <f t="shared" si="213"/>
        <v>2.7428179564986436E-3</v>
      </c>
      <c r="CK341" s="437">
        <f t="shared" si="191"/>
        <v>100451.31</v>
      </c>
      <c r="CL341" s="543">
        <f t="shared" si="192"/>
        <v>1.31</v>
      </c>
      <c r="CM341" s="466">
        <f t="shared" si="182"/>
        <v>2.0000000000001461E-2</v>
      </c>
      <c r="CN341" s="465">
        <f t="shared" si="193"/>
        <v>917964.31</v>
      </c>
      <c r="CO341" s="466">
        <f t="shared" si="214"/>
        <v>1018624.7631646472</v>
      </c>
      <c r="CP341" s="466">
        <f t="shared" si="194"/>
        <v>1.3100000000000005</v>
      </c>
      <c r="CQ341" s="469">
        <f t="shared" si="195"/>
        <v>100127.66412156539</v>
      </c>
      <c r="CR341" s="469">
        <f t="shared" si="215"/>
        <v>100660.4531646471</v>
      </c>
      <c r="CS341" s="467">
        <f t="shared" si="216"/>
        <v>-532.78904308170604</v>
      </c>
      <c r="CT341" s="468">
        <f t="shared" si="196"/>
        <v>0</v>
      </c>
    </row>
    <row r="342" spans="1:98"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+INDEX('For AA'!AD:AD,MATCH(A342,'For AA'!A:A,0))</f>
        <v>37985.388832274351</v>
      </c>
      <c r="AN342" s="434">
        <f t="shared" si="197"/>
        <v>549103.22580645164</v>
      </c>
      <c r="AO342" s="435">
        <f t="shared" si="198"/>
        <v>145852.33333333334</v>
      </c>
      <c r="AP342" s="436">
        <f t="shared" si="199"/>
        <v>270868.61290322582</v>
      </c>
      <c r="AQ342" s="437">
        <f t="shared" si="185"/>
        <v>7.18</v>
      </c>
      <c r="AR342" s="438">
        <f t="shared" si="186"/>
        <v>1.91</v>
      </c>
      <c r="AS342" s="438">
        <f t="shared" si="187"/>
        <v>3.54</v>
      </c>
      <c r="AT342" s="443">
        <f t="shared" si="200"/>
        <v>12.629999999999999</v>
      </c>
      <c r="AU342" s="437">
        <f t="shared" si="201"/>
        <v>6.68</v>
      </c>
      <c r="AV342" s="438">
        <f t="shared" si="202"/>
        <v>1.77</v>
      </c>
      <c r="AW342" s="438">
        <f t="shared" si="203"/>
        <v>3.3</v>
      </c>
      <c r="AX342" s="444">
        <f t="shared" si="204"/>
        <v>11.75</v>
      </c>
      <c r="AY342" s="441">
        <f t="shared" si="205"/>
        <v>6.68</v>
      </c>
      <c r="AZ342" s="70">
        <f t="shared" si="206"/>
        <v>4</v>
      </c>
      <c r="BA342" s="438">
        <f t="shared" si="183"/>
        <v>0.44</v>
      </c>
      <c r="BB342" s="442">
        <f t="shared" si="184"/>
        <v>0.83</v>
      </c>
      <c r="BC342" s="563">
        <v>1</v>
      </c>
      <c r="BD342" s="563">
        <v>1</v>
      </c>
      <c r="BE342" s="570">
        <v>0</v>
      </c>
      <c r="BF342" s="571">
        <v>0.44</v>
      </c>
      <c r="BG342" s="572">
        <v>0.83</v>
      </c>
      <c r="BH342" s="573">
        <v>97092.446754296558</v>
      </c>
      <c r="BI342" s="571">
        <v>10.489999999999998</v>
      </c>
      <c r="BJ342" s="572">
        <v>801968.32004139433</v>
      </c>
      <c r="BK342" s="574">
        <v>2.3940398932358019E-3</v>
      </c>
      <c r="BL342" s="571">
        <v>85581.15</v>
      </c>
      <c r="BM342" s="594">
        <v>1.1200000000000001</v>
      </c>
      <c r="BN342" s="441">
        <f t="shared" si="207"/>
        <v>6.68</v>
      </c>
      <c r="BO342" s="70">
        <v>4</v>
      </c>
      <c r="BP342" s="438">
        <f t="shared" si="188"/>
        <v>0.44</v>
      </c>
      <c r="BQ342" s="442">
        <f t="shared" si="189"/>
        <v>0.83</v>
      </c>
      <c r="BR342" s="438">
        <f>+INDEX('For AA'!AE:AE,MATCH(A342,'For AA'!A:A,0))</f>
        <v>6.71</v>
      </c>
      <c r="BS342" s="70">
        <v>4</v>
      </c>
      <c r="BT342" s="438">
        <f>+ROUND(INDEX('For AA'!AF:AF,MATCH(A342,'For AA'!A:A,0))/BS342,$BP$2)</f>
        <v>0.45</v>
      </c>
      <c r="BU342" s="442">
        <f>+ROUND(INDEX('For AA'!AG:AG,MATCH(A342,'For AA'!A:A,0))/BS342,$BP$2)</f>
        <v>0.83</v>
      </c>
      <c r="BV342" s="438">
        <f>++INDEX('For AA'!AE:AE,MATCH(A342,'For AA'!A:A,0))</f>
        <v>6.71</v>
      </c>
      <c r="BW342" s="70">
        <v>4</v>
      </c>
      <c r="BX342" s="438">
        <f>++ROUND(INDEX('For AA'!AF:AF,MATCH(A342,'For AA'!A:A,0))/BS342,$BP$2)</f>
        <v>0.45</v>
      </c>
      <c r="BY342" s="442">
        <f>++ROUND(INDEX('For AA'!AG:AG,MATCH(A342,'For AA'!A:A,0))/BS342,$BP$2)</f>
        <v>0.83</v>
      </c>
      <c r="BZ342" s="93">
        <f>++INDEX(FY2018_ALL_Targets!DY:DY,MATCH('Final Comp Values'!C342,FY2018_ALL_Targets!B:B,0))</f>
        <v>0</v>
      </c>
      <c r="CA342" s="93">
        <f>+INDEX(FY2018_ALL_Targets!DV:DV,MATCH('Final Comp Values'!C342,FY2018_ALL_Targets!B:B,0))</f>
        <v>1</v>
      </c>
      <c r="CB342" s="93">
        <f>++INDEX(FY2018_ALL_Targets!DW:DW,MATCH('Final Comp Values'!C342,FY2018_ALL_Targets!B:B,0))</f>
        <v>2</v>
      </c>
      <c r="CC342" s="533">
        <f>++INDEX(FY2018_ALL_Targets!DX:DX,MATCH('Final Comp Values'!$C342,FY2018_ALL_Targets!$B:$B,0))</f>
        <v>0</v>
      </c>
      <c r="CD342" s="437">
        <f t="shared" si="208"/>
        <v>0</v>
      </c>
      <c r="CE342" s="437">
        <f t="shared" si="209"/>
        <v>0.44</v>
      </c>
      <c r="CF342" s="438">
        <f t="shared" si="210"/>
        <v>1.66</v>
      </c>
      <c r="CG342" s="537">
        <f t="shared" si="211"/>
        <v>160546.56549923055</v>
      </c>
      <c r="CH342" s="437">
        <f t="shared" si="212"/>
        <v>9.65</v>
      </c>
      <c r="CI342" s="438">
        <f t="shared" si="190"/>
        <v>737749.69384170219</v>
      </c>
      <c r="CJ342" s="540">
        <f t="shared" si="213"/>
        <v>2.2038462348219741E-3</v>
      </c>
      <c r="CK342" s="437">
        <f t="shared" si="191"/>
        <v>80712.34</v>
      </c>
      <c r="CL342" s="543">
        <f t="shared" si="192"/>
        <v>1.06</v>
      </c>
      <c r="CM342" s="466">
        <f t="shared" si="182"/>
        <v>-1.000000000000012E-2</v>
      </c>
      <c r="CN342" s="465">
        <f t="shared" si="193"/>
        <v>898216.48</v>
      </c>
      <c r="CO342" s="466">
        <f t="shared" si="214"/>
        <v>818462.03384170216</v>
      </c>
      <c r="CP342" s="466">
        <f t="shared" si="194"/>
        <v>-1.0399999999999991</v>
      </c>
      <c r="CQ342" s="469">
        <f t="shared" si="195"/>
        <v>-79501.713974468017</v>
      </c>
      <c r="CR342" s="469">
        <f t="shared" si="215"/>
        <v>-79754.446158297826</v>
      </c>
      <c r="CS342" s="467">
        <f t="shared" si="216"/>
        <v>252.73218382980849</v>
      </c>
      <c r="CT342" s="468">
        <f t="shared" si="196"/>
        <v>0.17873927841897375</v>
      </c>
    </row>
    <row r="343" spans="1:98"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+INDEX('For AA'!AD:AD,MATCH(A343,'For AA'!A:A,0))</f>
        <v>34512.117198119064</v>
      </c>
      <c r="AN343" s="434">
        <f t="shared" si="197"/>
        <v>96309.677419354848</v>
      </c>
      <c r="AO343" s="435">
        <f t="shared" si="198"/>
        <v>25581.537634408607</v>
      </c>
      <c r="AP343" s="436">
        <f t="shared" si="199"/>
        <v>47508.569892473126</v>
      </c>
      <c r="AQ343" s="437">
        <f t="shared" si="185"/>
        <v>1.39</v>
      </c>
      <c r="AR343" s="438">
        <f t="shared" si="186"/>
        <v>0.37</v>
      </c>
      <c r="AS343" s="438">
        <f t="shared" si="187"/>
        <v>0.68</v>
      </c>
      <c r="AT343" s="443">
        <f t="shared" si="200"/>
        <v>2.44</v>
      </c>
      <c r="AU343" s="437">
        <f t="shared" si="201"/>
        <v>1.29</v>
      </c>
      <c r="AV343" s="438">
        <f t="shared" si="202"/>
        <v>0.34</v>
      </c>
      <c r="AW343" s="438">
        <f t="shared" si="203"/>
        <v>0.64</v>
      </c>
      <c r="AX343" s="444">
        <f t="shared" si="204"/>
        <v>2.27</v>
      </c>
      <c r="AY343" s="441">
        <f t="shared" si="205"/>
        <v>1.29</v>
      </c>
      <c r="AZ343" s="70">
        <f t="shared" si="206"/>
        <v>4</v>
      </c>
      <c r="BA343" s="438">
        <f t="shared" si="183"/>
        <v>0.09</v>
      </c>
      <c r="BB343" s="442">
        <f t="shared" si="184"/>
        <v>0.16</v>
      </c>
      <c r="BC343" s="563">
        <v>1</v>
      </c>
      <c r="BD343" s="563">
        <v>1</v>
      </c>
      <c r="BE343" s="570">
        <v>0</v>
      </c>
      <c r="BF343" s="571">
        <v>0.09</v>
      </c>
      <c r="BG343" s="572">
        <v>0.16</v>
      </c>
      <c r="BH343" s="573">
        <v>17367.139475665619</v>
      </c>
      <c r="BI343" s="571">
        <v>2.04</v>
      </c>
      <c r="BJ343" s="572">
        <v>141715.85812143146</v>
      </c>
      <c r="BK343" s="574">
        <v>4.2305089785758614E-4</v>
      </c>
      <c r="BL343" s="571">
        <v>15123.05</v>
      </c>
      <c r="BM343" s="594">
        <v>0.22</v>
      </c>
      <c r="BN343" s="441">
        <f t="shared" si="207"/>
        <v>1.29</v>
      </c>
      <c r="BO343" s="70">
        <v>4</v>
      </c>
      <c r="BP343" s="438">
        <f t="shared" si="188"/>
        <v>0.09</v>
      </c>
      <c r="BQ343" s="442">
        <f t="shared" si="189"/>
        <v>0.16</v>
      </c>
      <c r="BR343" s="438">
        <f>+INDEX('For AA'!AE:AE,MATCH(A343,'For AA'!A:A,0))</f>
        <v>1.29</v>
      </c>
      <c r="BS343" s="70">
        <v>4</v>
      </c>
      <c r="BT343" s="438">
        <f>+ROUND(INDEX('For AA'!AF:AF,MATCH(A343,'For AA'!A:A,0))/BS343,$BP$2)</f>
        <v>0.09</v>
      </c>
      <c r="BU343" s="442">
        <f>+ROUND(INDEX('For AA'!AG:AG,MATCH(A343,'For AA'!A:A,0))/BS343,$BP$2)</f>
        <v>0.16</v>
      </c>
      <c r="BV343" s="438">
        <f>++INDEX('For AA'!AE:AE,MATCH(A343,'For AA'!A:A,0))</f>
        <v>1.29</v>
      </c>
      <c r="BW343" s="70">
        <v>4</v>
      </c>
      <c r="BX343" s="438">
        <f>++ROUND(INDEX('For AA'!AF:AF,MATCH(A343,'For AA'!A:A,0))/BS343,$BP$2)</f>
        <v>0.09</v>
      </c>
      <c r="BY343" s="442">
        <f>++ROUND(INDEX('For AA'!AG:AG,MATCH(A343,'For AA'!A:A,0))/BS343,$BP$2)</f>
        <v>0.16</v>
      </c>
      <c r="BZ343" s="93">
        <f>++INDEX(FY2018_ALL_Targets!DY:DY,MATCH('Final Comp Values'!C343,FY2018_ALL_Targets!B:B,0))</f>
        <v>0</v>
      </c>
      <c r="CA343" s="93">
        <f>+INDEX(FY2018_ALL_Targets!DV:DV,MATCH('Final Comp Values'!C343,FY2018_ALL_Targets!B:B,0))</f>
        <v>1</v>
      </c>
      <c r="CB343" s="93">
        <f>++INDEX(FY2018_ALL_Targets!DW:DW,MATCH('Final Comp Values'!C343,FY2018_ALL_Targets!B:B,0))</f>
        <v>1</v>
      </c>
      <c r="CC343" s="533">
        <f>++INDEX(FY2018_ALL_Targets!DX:DX,MATCH('Final Comp Values'!$C343,FY2018_ALL_Targets!$B:$B,0))</f>
        <v>0</v>
      </c>
      <c r="CD343" s="437">
        <f t="shared" si="208"/>
        <v>0</v>
      </c>
      <c r="CE343" s="437">
        <f t="shared" si="209"/>
        <v>0.09</v>
      </c>
      <c r="CF343" s="438">
        <f t="shared" si="210"/>
        <v>0.16</v>
      </c>
      <c r="CG343" s="537">
        <f t="shared" si="211"/>
        <v>17367.139475665619</v>
      </c>
      <c r="CH343" s="437">
        <f t="shared" si="212"/>
        <v>2.02</v>
      </c>
      <c r="CI343" s="438">
        <f t="shared" si="190"/>
        <v>140326.48696337821</v>
      </c>
      <c r="CJ343" s="540">
        <f t="shared" si="213"/>
        <v>4.1919095666394528E-4</v>
      </c>
      <c r="CK343" s="437">
        <f t="shared" si="191"/>
        <v>15352.2</v>
      </c>
      <c r="CL343" s="543">
        <f t="shared" si="192"/>
        <v>0.22</v>
      </c>
      <c r="CM343" s="466">
        <f t="shared" si="182"/>
        <v>-1.999999999999999E-2</v>
      </c>
      <c r="CN343" s="465">
        <f t="shared" si="193"/>
        <v>157541.79999999999</v>
      </c>
      <c r="CO343" s="466">
        <f t="shared" si="214"/>
        <v>155678.68696337822</v>
      </c>
      <c r="CP343" s="466">
        <f t="shared" si="194"/>
        <v>-2.9999999999999805E-2</v>
      </c>
      <c r="CQ343" s="469">
        <f t="shared" si="195"/>
        <v>-2082.0502202643033</v>
      </c>
      <c r="CR343" s="469">
        <f t="shared" si="215"/>
        <v>-1863.1130366217694</v>
      </c>
      <c r="CS343" s="467">
        <f t="shared" si="216"/>
        <v>-218.93718364253391</v>
      </c>
      <c r="CT343" s="468">
        <f t="shared" si="196"/>
        <v>0.11023829533282989</v>
      </c>
    </row>
    <row r="344" spans="1:98"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+INDEX('For AA'!AD:AD,MATCH(A344,'For AA'!A:A,0))</f>
        <v>47311.260857189824</v>
      </c>
      <c r="AN344" s="434">
        <f t="shared" si="197"/>
        <v>417627.95698924735</v>
      </c>
      <c r="AO344" s="435">
        <f t="shared" si="198"/>
        <v>110929.83870967742</v>
      </c>
      <c r="AP344" s="436">
        <f t="shared" si="199"/>
        <v>206012.56989247314</v>
      </c>
      <c r="AQ344" s="437">
        <f t="shared" si="185"/>
        <v>4.41</v>
      </c>
      <c r="AR344" s="438">
        <f t="shared" si="186"/>
        <v>1.17</v>
      </c>
      <c r="AS344" s="438">
        <f t="shared" si="187"/>
        <v>2.17</v>
      </c>
      <c r="AT344" s="443">
        <f t="shared" si="200"/>
        <v>7.75</v>
      </c>
      <c r="AU344" s="437">
        <f t="shared" si="201"/>
        <v>4.0999999999999996</v>
      </c>
      <c r="AV344" s="438">
        <f t="shared" si="202"/>
        <v>1.0900000000000001</v>
      </c>
      <c r="AW344" s="438">
        <f t="shared" si="203"/>
        <v>2.02</v>
      </c>
      <c r="AX344" s="444">
        <f t="shared" si="204"/>
        <v>7.2099999999999991</v>
      </c>
      <c r="AY344" s="441">
        <f t="shared" si="205"/>
        <v>4.0999999999999996</v>
      </c>
      <c r="AZ344" s="70">
        <f t="shared" si="206"/>
        <v>4</v>
      </c>
      <c r="BA344" s="438">
        <f t="shared" si="183"/>
        <v>0.27</v>
      </c>
      <c r="BB344" s="442">
        <f t="shared" si="184"/>
        <v>0.51</v>
      </c>
      <c r="BC344" s="563">
        <v>1</v>
      </c>
      <c r="BD344" s="563">
        <v>1</v>
      </c>
      <c r="BE344" s="570">
        <v>0</v>
      </c>
      <c r="BF344" s="571">
        <v>0.27</v>
      </c>
      <c r="BG344" s="572">
        <v>0.51</v>
      </c>
      <c r="BH344" s="573">
        <v>73919.701532005143</v>
      </c>
      <c r="BI344" s="571">
        <v>6.4399999999999995</v>
      </c>
      <c r="BJ344" s="572">
        <v>610311.38187963213</v>
      </c>
      <c r="BK344" s="574">
        <v>1.8219046301483489E-3</v>
      </c>
      <c r="BL344" s="571">
        <v>65128.7</v>
      </c>
      <c r="BM344" s="594">
        <v>0.69</v>
      </c>
      <c r="BN344" s="441">
        <f t="shared" si="207"/>
        <v>4.0999999999999996</v>
      </c>
      <c r="BO344" s="70">
        <v>4</v>
      </c>
      <c r="BP344" s="438">
        <f t="shared" si="188"/>
        <v>0.27</v>
      </c>
      <c r="BQ344" s="442">
        <f t="shared" si="189"/>
        <v>0.51</v>
      </c>
      <c r="BR344" s="438">
        <f>+INDEX('For AA'!AE:AE,MATCH(A344,'For AA'!A:A,0))</f>
        <v>4.0999999999999996</v>
      </c>
      <c r="BS344" s="70">
        <v>4</v>
      </c>
      <c r="BT344" s="438">
        <f>+ROUND(INDEX('For AA'!AF:AF,MATCH(A344,'For AA'!A:A,0))/BS344,$BP$2)</f>
        <v>0.27</v>
      </c>
      <c r="BU344" s="442">
        <f>+ROUND(INDEX('For AA'!AG:AG,MATCH(A344,'For AA'!A:A,0))/BS344,$BP$2)</f>
        <v>0.51</v>
      </c>
      <c r="BV344" s="438">
        <f>++INDEX('For AA'!AE:AE,MATCH(A344,'For AA'!A:A,0))</f>
        <v>4.0999999999999996</v>
      </c>
      <c r="BW344" s="70">
        <v>4</v>
      </c>
      <c r="BX344" s="438">
        <f>++ROUND(INDEX('For AA'!AF:AF,MATCH(A344,'For AA'!A:A,0))/BS344,$BP$2)</f>
        <v>0.27</v>
      </c>
      <c r="BY344" s="442">
        <f>++ROUND(INDEX('For AA'!AG:AG,MATCH(A344,'For AA'!A:A,0))/BS344,$BP$2)</f>
        <v>0.51</v>
      </c>
      <c r="BZ344" s="93">
        <f>++INDEX(FY2018_ALL_Targets!DY:DY,MATCH('Final Comp Values'!C344,FY2018_ALL_Targets!B:B,0))</f>
        <v>0</v>
      </c>
      <c r="CA344" s="93">
        <f>+INDEX(FY2018_ALL_Targets!DV:DV,MATCH('Final Comp Values'!C344,FY2018_ALL_Targets!B:B,0))</f>
        <v>1</v>
      </c>
      <c r="CB344" s="93">
        <f>++INDEX(FY2018_ALL_Targets!DW:DW,MATCH('Final Comp Values'!C344,FY2018_ALL_Targets!B:B,0))</f>
        <v>1</v>
      </c>
      <c r="CC344" s="533">
        <f>++INDEX(FY2018_ALL_Targets!DX:DX,MATCH('Final Comp Values'!$C344,FY2018_ALL_Targets!$B:$B,0))</f>
        <v>0</v>
      </c>
      <c r="CD344" s="437">
        <f t="shared" si="208"/>
        <v>0</v>
      </c>
      <c r="CE344" s="437">
        <f t="shared" si="209"/>
        <v>0.27</v>
      </c>
      <c r="CF344" s="438">
        <f t="shared" si="210"/>
        <v>0.51</v>
      </c>
      <c r="CG344" s="537">
        <f t="shared" si="211"/>
        <v>73919.701532005143</v>
      </c>
      <c r="CH344" s="437">
        <f t="shared" si="212"/>
        <v>6.43</v>
      </c>
      <c r="CI344" s="438">
        <f t="shared" si="190"/>
        <v>609363.6933984526</v>
      </c>
      <c r="CJ344" s="540">
        <f t="shared" si="213"/>
        <v>1.8203245525460631E-3</v>
      </c>
      <c r="CK344" s="437">
        <f t="shared" si="191"/>
        <v>66666.47</v>
      </c>
      <c r="CL344" s="543">
        <f t="shared" si="192"/>
        <v>0.7</v>
      </c>
      <c r="CM344" s="466">
        <f t="shared" si="182"/>
        <v>-1.0000000000000009E-2</v>
      </c>
      <c r="CN344" s="465">
        <f t="shared" si="193"/>
        <v>683150.44</v>
      </c>
      <c r="CO344" s="466">
        <f t="shared" si="214"/>
        <v>676030.16339845257</v>
      </c>
      <c r="CP344" s="466">
        <f t="shared" si="194"/>
        <v>-7.9999999999999183E-2</v>
      </c>
      <c r="CQ344" s="469">
        <f t="shared" si="195"/>
        <v>-7580.0326213591461</v>
      </c>
      <c r="CR344" s="469">
        <f t="shared" si="215"/>
        <v>-7120.2766015473753</v>
      </c>
      <c r="CS344" s="467">
        <f t="shared" si="216"/>
        <v>-459.75601981177078</v>
      </c>
      <c r="CT344" s="468">
        <f t="shared" si="196"/>
        <v>0.10820413367808875</v>
      </c>
    </row>
    <row r="345" spans="1:98"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+INDEX('For AA'!AD:AD,MATCH(A345,'For AA'!A:A,0))</f>
        <v>28857.066402483964</v>
      </c>
      <c r="AN345" s="434">
        <f t="shared" si="197"/>
        <v>326320.43010752689</v>
      </c>
      <c r="AO345" s="435">
        <f t="shared" si="198"/>
        <v>86676.763440860217</v>
      </c>
      <c r="AP345" s="436">
        <f t="shared" si="199"/>
        <v>160971.12903225806</v>
      </c>
      <c r="AQ345" s="437">
        <f t="shared" si="185"/>
        <v>5.61</v>
      </c>
      <c r="AR345" s="438">
        <f t="shared" si="186"/>
        <v>1.49</v>
      </c>
      <c r="AS345" s="438">
        <f t="shared" si="187"/>
        <v>2.77</v>
      </c>
      <c r="AT345" s="443">
        <f t="shared" si="200"/>
        <v>9.870000000000001</v>
      </c>
      <c r="AU345" s="437">
        <f t="shared" si="201"/>
        <v>5.22</v>
      </c>
      <c r="AV345" s="438">
        <f t="shared" si="202"/>
        <v>1.39</v>
      </c>
      <c r="AW345" s="438">
        <f t="shared" si="203"/>
        <v>2.58</v>
      </c>
      <c r="AX345" s="444">
        <f t="shared" si="204"/>
        <v>9.19</v>
      </c>
      <c r="AY345" s="441">
        <f t="shared" si="205"/>
        <v>5.22</v>
      </c>
      <c r="AZ345" s="70">
        <f t="shared" si="206"/>
        <v>4</v>
      </c>
      <c r="BA345" s="438">
        <f t="shared" si="183"/>
        <v>0.35</v>
      </c>
      <c r="BB345" s="442">
        <f t="shared" si="184"/>
        <v>0.65</v>
      </c>
      <c r="BC345" s="563">
        <v>2</v>
      </c>
      <c r="BD345" s="563">
        <v>2</v>
      </c>
      <c r="BE345" s="570">
        <v>0</v>
      </c>
      <c r="BF345" s="571">
        <v>0.7</v>
      </c>
      <c r="BG345" s="572">
        <v>1.3</v>
      </c>
      <c r="BH345" s="573">
        <v>116268.53174915953</v>
      </c>
      <c r="BI345" s="571">
        <v>7.22</v>
      </c>
      <c r="BJ345" s="572">
        <v>419729.39961446589</v>
      </c>
      <c r="BK345" s="574">
        <v>1.2529783308511202E-3</v>
      </c>
      <c r="BL345" s="571">
        <v>44790.95</v>
      </c>
      <c r="BM345" s="594">
        <v>0.77</v>
      </c>
      <c r="BN345" s="441">
        <f t="shared" si="207"/>
        <v>5.22</v>
      </c>
      <c r="BO345" s="70">
        <v>4</v>
      </c>
      <c r="BP345" s="438">
        <f t="shared" si="188"/>
        <v>0.35</v>
      </c>
      <c r="BQ345" s="442">
        <f t="shared" si="189"/>
        <v>0.65</v>
      </c>
      <c r="BR345" s="438">
        <f>+INDEX('For AA'!AE:AE,MATCH(A345,'For AA'!A:A,0))</f>
        <v>5.25</v>
      </c>
      <c r="BS345" s="70">
        <v>4</v>
      </c>
      <c r="BT345" s="438">
        <f>+ROUND(INDEX('For AA'!AF:AF,MATCH(A345,'For AA'!A:A,0))/BS345,$BP$2)</f>
        <v>0.35</v>
      </c>
      <c r="BU345" s="442">
        <f>+ROUND(INDEX('For AA'!AG:AG,MATCH(A345,'For AA'!A:A,0))/BS345,$BP$2)</f>
        <v>0.65</v>
      </c>
      <c r="BV345" s="438">
        <f>++INDEX('For AA'!AE:AE,MATCH(A345,'For AA'!A:A,0))</f>
        <v>5.25</v>
      </c>
      <c r="BW345" s="70">
        <v>4</v>
      </c>
      <c r="BX345" s="438">
        <f>++ROUND(INDEX('For AA'!AF:AF,MATCH(A345,'For AA'!A:A,0))/BS345,$BP$2)</f>
        <v>0.35</v>
      </c>
      <c r="BY345" s="442">
        <f>++ROUND(INDEX('For AA'!AG:AG,MATCH(A345,'For AA'!A:A,0))/BS345,$BP$2)</f>
        <v>0.65</v>
      </c>
      <c r="BZ345" s="93">
        <f>++INDEX(FY2018_ALL_Targets!DY:DY,MATCH('Final Comp Values'!C345,FY2018_ALL_Targets!B:B,0))</f>
        <v>0</v>
      </c>
      <c r="CA345" s="93">
        <f>+INDEX(FY2018_ALL_Targets!DV:DV,MATCH('Final Comp Values'!C345,FY2018_ALL_Targets!B:B,0))</f>
        <v>2</v>
      </c>
      <c r="CB345" s="93">
        <f>++INDEX(FY2018_ALL_Targets!DW:DW,MATCH('Final Comp Values'!C345,FY2018_ALL_Targets!B:B,0))</f>
        <v>2</v>
      </c>
      <c r="CC345" s="533">
        <f>++INDEX(FY2018_ALL_Targets!DX:DX,MATCH('Final Comp Values'!$C345,FY2018_ALL_Targets!$B:$B,0))</f>
        <v>0</v>
      </c>
      <c r="CD345" s="437">
        <f t="shared" si="208"/>
        <v>0</v>
      </c>
      <c r="CE345" s="437">
        <f t="shared" si="209"/>
        <v>0.7</v>
      </c>
      <c r="CF345" s="438">
        <f t="shared" si="210"/>
        <v>1.3</v>
      </c>
      <c r="CG345" s="537">
        <f t="shared" si="211"/>
        <v>116268.53174915953</v>
      </c>
      <c r="CH345" s="437">
        <f t="shared" si="212"/>
        <v>7.19</v>
      </c>
      <c r="CI345" s="438">
        <f t="shared" si="190"/>
        <v>417985.37163822853</v>
      </c>
      <c r="CJ345" s="540">
        <f t="shared" si="213"/>
        <v>1.2486287628243038E-3</v>
      </c>
      <c r="CK345" s="437">
        <f t="shared" si="191"/>
        <v>45729.03</v>
      </c>
      <c r="CL345" s="543">
        <f t="shared" si="192"/>
        <v>0.79</v>
      </c>
      <c r="CM345" s="466">
        <f t="shared" si="182"/>
        <v>-2.9999999999998583E-2</v>
      </c>
      <c r="CN345" s="465">
        <f t="shared" si="193"/>
        <v>533790.54</v>
      </c>
      <c r="CO345" s="466">
        <f t="shared" si="214"/>
        <v>463714.40163822856</v>
      </c>
      <c r="CP345" s="466">
        <f t="shared" si="194"/>
        <v>-1.2099999999999991</v>
      </c>
      <c r="CQ345" s="469">
        <f t="shared" si="195"/>
        <v>-70281.453035908547</v>
      </c>
      <c r="CR345" s="469">
        <f t="shared" si="215"/>
        <v>-70076.138361771475</v>
      </c>
      <c r="CS345" s="467">
        <f t="shared" si="216"/>
        <v>-205.31467413707287</v>
      </c>
      <c r="CT345" s="468">
        <f t="shared" si="196"/>
        <v>0.21781677088012749</v>
      </c>
    </row>
    <row r="346" spans="1:98"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+INDEX('For AA'!AD:AD,MATCH(A346,'For AA'!A:A,0))</f>
        <v>19751.398654117922</v>
      </c>
      <c r="AN346" s="434">
        <f t="shared" si="197"/>
        <v>415926.88172043016</v>
      </c>
      <c r="AO346" s="435">
        <f t="shared" si="198"/>
        <v>110477.75268817206</v>
      </c>
      <c r="AP346" s="436">
        <f t="shared" si="199"/>
        <v>205172.96774193548</v>
      </c>
      <c r="AQ346" s="437">
        <f t="shared" si="185"/>
        <v>10.45</v>
      </c>
      <c r="AR346" s="438">
        <f t="shared" si="186"/>
        <v>2.78</v>
      </c>
      <c r="AS346" s="438">
        <f t="shared" si="187"/>
        <v>5.16</v>
      </c>
      <c r="AT346" s="443">
        <f t="shared" si="200"/>
        <v>18.39</v>
      </c>
      <c r="AU346" s="437">
        <f t="shared" si="201"/>
        <v>9.7200000000000006</v>
      </c>
      <c r="AV346" s="438">
        <f t="shared" si="202"/>
        <v>2.58</v>
      </c>
      <c r="AW346" s="438">
        <f t="shared" si="203"/>
        <v>4.8</v>
      </c>
      <c r="AX346" s="444">
        <f t="shared" si="204"/>
        <v>17.100000000000001</v>
      </c>
      <c r="AY346" s="441">
        <f t="shared" si="205"/>
        <v>9.7200000000000006</v>
      </c>
      <c r="AZ346" s="70">
        <f t="shared" si="206"/>
        <v>4</v>
      </c>
      <c r="BA346" s="438">
        <f t="shared" si="183"/>
        <v>0.65</v>
      </c>
      <c r="BB346" s="442">
        <f t="shared" si="184"/>
        <v>1.2</v>
      </c>
      <c r="BC346" s="563">
        <v>1</v>
      </c>
      <c r="BD346" s="563">
        <v>1</v>
      </c>
      <c r="BE346" s="570">
        <v>0</v>
      </c>
      <c r="BF346" s="571">
        <v>0.65</v>
      </c>
      <c r="BG346" s="572">
        <v>1.2</v>
      </c>
      <c r="BH346" s="573">
        <v>73605.875996742208</v>
      </c>
      <c r="BI346" s="571">
        <v>15.27</v>
      </c>
      <c r="BJ346" s="572">
        <v>607546.87917310989</v>
      </c>
      <c r="BK346" s="574">
        <v>1.8136520226587776E-3</v>
      </c>
      <c r="BL346" s="571">
        <v>64833.68</v>
      </c>
      <c r="BM346" s="594">
        <v>1.63</v>
      </c>
      <c r="BN346" s="441">
        <f t="shared" si="207"/>
        <v>9.7200000000000006</v>
      </c>
      <c r="BO346" s="70">
        <v>4</v>
      </c>
      <c r="BP346" s="438">
        <f t="shared" si="188"/>
        <v>0.65</v>
      </c>
      <c r="BQ346" s="442">
        <f t="shared" si="189"/>
        <v>1.2</v>
      </c>
      <c r="BR346" s="438">
        <f>+INDEX('For AA'!AE:AE,MATCH(A346,'For AA'!A:A,0))</f>
        <v>9.77</v>
      </c>
      <c r="BS346" s="70">
        <v>4</v>
      </c>
      <c r="BT346" s="438">
        <f>+ROUND(INDEX('For AA'!AF:AF,MATCH(A346,'For AA'!A:A,0))/BS346,$BP$2)</f>
        <v>0.65</v>
      </c>
      <c r="BU346" s="442">
        <f>+ROUND(INDEX('For AA'!AG:AG,MATCH(A346,'For AA'!A:A,0))/BS346,$BP$2)</f>
        <v>1.21</v>
      </c>
      <c r="BV346" s="438">
        <f>++INDEX('For AA'!AE:AE,MATCH(A346,'For AA'!A:A,0))</f>
        <v>9.77</v>
      </c>
      <c r="BW346" s="70">
        <v>4</v>
      </c>
      <c r="BX346" s="438">
        <f>++ROUND(INDEX('For AA'!AF:AF,MATCH(A346,'For AA'!A:A,0))/BS346,$BP$2)</f>
        <v>0.65</v>
      </c>
      <c r="BY346" s="442">
        <f>++ROUND(INDEX('For AA'!AG:AG,MATCH(A346,'For AA'!A:A,0))/BS346,$BP$2)</f>
        <v>1.21</v>
      </c>
      <c r="BZ346" s="93">
        <f>++INDEX(FY2018_ALL_Targets!DY:DY,MATCH('Final Comp Values'!C346,FY2018_ALL_Targets!B:B,0))</f>
        <v>0</v>
      </c>
      <c r="CA346" s="93">
        <f>+INDEX(FY2018_ALL_Targets!DV:DV,MATCH('Final Comp Values'!C346,FY2018_ALL_Targets!B:B,0))</f>
        <v>3</v>
      </c>
      <c r="CB346" s="93">
        <f>++INDEX(FY2018_ALL_Targets!DW:DW,MATCH('Final Comp Values'!C346,FY2018_ALL_Targets!B:B,0))</f>
        <v>3</v>
      </c>
      <c r="CC346" s="533">
        <f>++INDEX(FY2018_ALL_Targets!DX:DX,MATCH('Final Comp Values'!$C346,FY2018_ALL_Targets!$B:$B,0))</f>
        <v>0</v>
      </c>
      <c r="CD346" s="437">
        <f t="shared" si="208"/>
        <v>0</v>
      </c>
      <c r="CE346" s="437">
        <f t="shared" si="209"/>
        <v>1.9500000000000002</v>
      </c>
      <c r="CF346" s="438">
        <f t="shared" si="210"/>
        <v>3.5999999999999996</v>
      </c>
      <c r="CG346" s="537">
        <f t="shared" si="211"/>
        <v>220817.62799022661</v>
      </c>
      <c r="CH346" s="437">
        <f t="shared" si="212"/>
        <v>11.55</v>
      </c>
      <c r="CI346" s="438">
        <f t="shared" si="190"/>
        <v>459539.38797966082</v>
      </c>
      <c r="CJ346" s="540">
        <f t="shared" si="213"/>
        <v>1.3727611931326331E-3</v>
      </c>
      <c r="CK346" s="437">
        <f t="shared" si="191"/>
        <v>50275.18</v>
      </c>
      <c r="CL346" s="543">
        <f t="shared" si="192"/>
        <v>1.26</v>
      </c>
      <c r="CM346" s="466">
        <f t="shared" si="182"/>
        <v>-2.000000000000024E-2</v>
      </c>
      <c r="CN346" s="465">
        <f t="shared" si="193"/>
        <v>680367.16999999993</v>
      </c>
      <c r="CO346" s="466">
        <f t="shared" si="214"/>
        <v>509814.56797966082</v>
      </c>
      <c r="CP346" s="466">
        <f t="shared" si="194"/>
        <v>-4.2900000000000009</v>
      </c>
      <c r="CQ346" s="469">
        <f t="shared" si="195"/>
        <v>-170688.60580701756</v>
      </c>
      <c r="CR346" s="469">
        <f t="shared" si="215"/>
        <v>-170552.60202033911</v>
      </c>
      <c r="CS346" s="467">
        <f t="shared" si="216"/>
        <v>-136.00378667845507</v>
      </c>
      <c r="CT346" s="468">
        <f t="shared" si="196"/>
        <v>0.32455655964444408</v>
      </c>
    </row>
    <row r="347" spans="1:98"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+INDEX('For AA'!AD:AD,MATCH(A347,'For AA'!A:A,0))</f>
        <v>19751.398654117922</v>
      </c>
      <c r="AN347" s="434">
        <f t="shared" si="197"/>
        <v>504877.41935483873</v>
      </c>
      <c r="AO347" s="435">
        <f t="shared" si="198"/>
        <v>134104.84946236559</v>
      </c>
      <c r="AP347" s="436">
        <f t="shared" si="199"/>
        <v>249051.87096774194</v>
      </c>
      <c r="AQ347" s="437">
        <f t="shared" si="185"/>
        <v>12.69</v>
      </c>
      <c r="AR347" s="438">
        <f t="shared" si="186"/>
        <v>3.37</v>
      </c>
      <c r="AS347" s="438">
        <f t="shared" si="187"/>
        <v>6.26</v>
      </c>
      <c r="AT347" s="443">
        <f t="shared" si="200"/>
        <v>22.32</v>
      </c>
      <c r="AU347" s="437">
        <f t="shared" si="201"/>
        <v>11.8</v>
      </c>
      <c r="AV347" s="438">
        <f t="shared" si="202"/>
        <v>3.13</v>
      </c>
      <c r="AW347" s="438">
        <f t="shared" si="203"/>
        <v>5.82</v>
      </c>
      <c r="AX347" s="444">
        <f t="shared" si="204"/>
        <v>20.75</v>
      </c>
      <c r="AY347" s="441">
        <f t="shared" si="205"/>
        <v>11.8</v>
      </c>
      <c r="AZ347" s="70">
        <f t="shared" si="206"/>
        <v>4</v>
      </c>
      <c r="BA347" s="438">
        <f t="shared" si="183"/>
        <v>0.78</v>
      </c>
      <c r="BB347" s="442">
        <f t="shared" si="184"/>
        <v>1.46</v>
      </c>
      <c r="BC347" s="563">
        <v>1</v>
      </c>
      <c r="BD347" s="563">
        <v>2</v>
      </c>
      <c r="BE347" s="570">
        <v>0</v>
      </c>
      <c r="BF347" s="571">
        <v>0.78</v>
      </c>
      <c r="BG347" s="572">
        <v>2.92</v>
      </c>
      <c r="BH347" s="573">
        <v>147211.75199348442</v>
      </c>
      <c r="BI347" s="571">
        <v>17.060000000000002</v>
      </c>
      <c r="BJ347" s="572">
        <v>678765.5375699579</v>
      </c>
      <c r="BK347" s="574">
        <v>2.0262543226299118E-3</v>
      </c>
      <c r="BL347" s="571">
        <v>72433.7</v>
      </c>
      <c r="BM347" s="594">
        <v>1.82</v>
      </c>
      <c r="BN347" s="441">
        <f t="shared" si="207"/>
        <v>11.8</v>
      </c>
      <c r="BO347" s="70">
        <v>4</v>
      </c>
      <c r="BP347" s="438">
        <f t="shared" si="188"/>
        <v>0.78</v>
      </c>
      <c r="BQ347" s="442">
        <f t="shared" si="189"/>
        <v>1.46</v>
      </c>
      <c r="BR347" s="438">
        <f>+INDEX('For AA'!AE:AE,MATCH(A347,'For AA'!A:A,0))</f>
        <v>11.86</v>
      </c>
      <c r="BS347" s="70">
        <v>4</v>
      </c>
      <c r="BT347" s="438">
        <f>+ROUND(INDEX('For AA'!AF:AF,MATCH(A347,'For AA'!A:A,0))/BS347,$BP$2)</f>
        <v>0.79</v>
      </c>
      <c r="BU347" s="442">
        <f>+ROUND(INDEX('For AA'!AG:AG,MATCH(A347,'For AA'!A:A,0))/BS347,$BP$2)</f>
        <v>1.47</v>
      </c>
      <c r="BV347" s="438">
        <f>++INDEX('For AA'!AE:AE,MATCH(A347,'For AA'!A:A,0))</f>
        <v>11.86</v>
      </c>
      <c r="BW347" s="70">
        <v>4</v>
      </c>
      <c r="BX347" s="438">
        <f>++ROUND(INDEX('For AA'!AF:AF,MATCH(A347,'For AA'!A:A,0))/BS347,$BP$2)</f>
        <v>0.79</v>
      </c>
      <c r="BY347" s="442">
        <f>++ROUND(INDEX('For AA'!AG:AG,MATCH(A347,'For AA'!A:A,0))/BS347,$BP$2)</f>
        <v>1.47</v>
      </c>
      <c r="BZ347" s="93">
        <f>++INDEX(FY2018_ALL_Targets!DY:DY,MATCH('Final Comp Values'!C347,FY2018_ALL_Targets!B:B,0))</f>
        <v>0</v>
      </c>
      <c r="CA347" s="93">
        <f>+INDEX(FY2018_ALL_Targets!DV:DV,MATCH('Final Comp Values'!C347,FY2018_ALL_Targets!B:B,0))</f>
        <v>0</v>
      </c>
      <c r="CB347" s="93">
        <f>++INDEX(FY2018_ALL_Targets!DW:DW,MATCH('Final Comp Values'!C347,FY2018_ALL_Targets!B:B,0))</f>
        <v>0</v>
      </c>
      <c r="CC347" s="533">
        <f>++INDEX(FY2018_ALL_Targets!DX:DX,MATCH('Final Comp Values'!$C347,FY2018_ALL_Targets!$B:$B,0))</f>
        <v>0</v>
      </c>
      <c r="CD347" s="437">
        <f t="shared" si="208"/>
        <v>0</v>
      </c>
      <c r="CE347" s="437">
        <f t="shared" si="209"/>
        <v>0</v>
      </c>
      <c r="CF347" s="438">
        <f t="shared" si="210"/>
        <v>0</v>
      </c>
      <c r="CG347" s="537">
        <f t="shared" si="211"/>
        <v>0</v>
      </c>
      <c r="CH347" s="437">
        <f t="shared" si="212"/>
        <v>20.75</v>
      </c>
      <c r="CI347" s="438">
        <f t="shared" si="190"/>
        <v>825579.41996345983</v>
      </c>
      <c r="CJ347" s="540">
        <f t="shared" si="213"/>
        <v>2.4662159963205308E-3</v>
      </c>
      <c r="CK347" s="437">
        <f t="shared" si="191"/>
        <v>90321.21</v>
      </c>
      <c r="CL347" s="543">
        <f t="shared" si="192"/>
        <v>2.27</v>
      </c>
      <c r="CM347" s="466">
        <f t="shared" si="182"/>
        <v>-1.0000000000000453E-2</v>
      </c>
      <c r="CN347" s="465">
        <f t="shared" si="193"/>
        <v>825871.75</v>
      </c>
      <c r="CO347" s="466">
        <f t="shared" si="214"/>
        <v>915900.6299634598</v>
      </c>
      <c r="CP347" s="466">
        <f t="shared" si="194"/>
        <v>2.2699999999999996</v>
      </c>
      <c r="CQ347" s="469">
        <f t="shared" si="195"/>
        <v>90348.379397590354</v>
      </c>
      <c r="CR347" s="469">
        <f t="shared" si="215"/>
        <v>90028.879963459796</v>
      </c>
      <c r="CS347" s="467">
        <f t="shared" si="216"/>
        <v>319.49943413055735</v>
      </c>
      <c r="CT347" s="468">
        <f t="shared" si="196"/>
        <v>0</v>
      </c>
    </row>
    <row r="348" spans="1:98"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+INDEX('For AA'!AD:AD,MATCH(A348,'For AA'!A:A,0))</f>
        <v>17518.15388659466</v>
      </c>
      <c r="AN348" s="434">
        <f t="shared" si="197"/>
        <v>811559.13978494634</v>
      </c>
      <c r="AO348" s="435">
        <f t="shared" si="198"/>
        <v>215565.15053763441</v>
      </c>
      <c r="AP348" s="436">
        <f t="shared" si="199"/>
        <v>400335.29032258067</v>
      </c>
      <c r="AQ348" s="437">
        <f t="shared" si="185"/>
        <v>22.97</v>
      </c>
      <c r="AR348" s="438">
        <f t="shared" si="186"/>
        <v>6.1</v>
      </c>
      <c r="AS348" s="438">
        <f t="shared" si="187"/>
        <v>11.33</v>
      </c>
      <c r="AT348" s="443">
        <f t="shared" si="200"/>
        <v>40.4</v>
      </c>
      <c r="AU348" s="437">
        <f t="shared" si="201"/>
        <v>21.36</v>
      </c>
      <c r="AV348" s="438">
        <f t="shared" si="202"/>
        <v>5.67</v>
      </c>
      <c r="AW348" s="438">
        <f t="shared" si="203"/>
        <v>10.54</v>
      </c>
      <c r="AX348" s="444">
        <f t="shared" si="204"/>
        <v>37.57</v>
      </c>
      <c r="AY348" s="441">
        <f t="shared" si="205"/>
        <v>21.36</v>
      </c>
      <c r="AZ348" s="70">
        <f t="shared" si="206"/>
        <v>4</v>
      </c>
      <c r="BA348" s="438">
        <f t="shared" si="183"/>
        <v>1.42</v>
      </c>
      <c r="BB348" s="442">
        <f t="shared" si="184"/>
        <v>2.64</v>
      </c>
      <c r="BC348" s="563">
        <v>0</v>
      </c>
      <c r="BD348" s="563">
        <v>0</v>
      </c>
      <c r="BE348" s="570">
        <v>0</v>
      </c>
      <c r="BF348" s="571">
        <v>0</v>
      </c>
      <c r="BG348" s="572">
        <v>0</v>
      </c>
      <c r="BH348" s="573">
        <v>0</v>
      </c>
      <c r="BI348" s="571">
        <v>37.6</v>
      </c>
      <c r="BJ348" s="572">
        <v>1328591.9342813913</v>
      </c>
      <c r="BK348" s="574">
        <v>3.9661193753099807E-3</v>
      </c>
      <c r="BL348" s="571">
        <v>141779.20000000001</v>
      </c>
      <c r="BM348" s="594">
        <v>4.01</v>
      </c>
      <c r="BN348" s="441">
        <f t="shared" si="207"/>
        <v>21.36</v>
      </c>
      <c r="BO348" s="70">
        <v>4</v>
      </c>
      <c r="BP348" s="438">
        <f t="shared" si="188"/>
        <v>1.42</v>
      </c>
      <c r="BQ348" s="442">
        <f t="shared" si="189"/>
        <v>2.64</v>
      </c>
      <c r="BR348" s="438">
        <f>+INDEX('For AA'!AE:AE,MATCH(A348,'For AA'!A:A,0))</f>
        <v>21.5</v>
      </c>
      <c r="BS348" s="70">
        <v>4</v>
      </c>
      <c r="BT348" s="438">
        <f>+ROUND(INDEX('For AA'!AF:AF,MATCH(A348,'For AA'!A:A,0))/BS348,$BP$2)</f>
        <v>1.43</v>
      </c>
      <c r="BU348" s="442">
        <f>+ROUND(INDEX('For AA'!AG:AG,MATCH(A348,'For AA'!A:A,0))/BS348,$BP$2)</f>
        <v>2.66</v>
      </c>
      <c r="BV348" s="438">
        <f>++INDEX('For AA'!AE:AE,MATCH(A348,'For AA'!A:A,0))</f>
        <v>21.5</v>
      </c>
      <c r="BW348" s="70">
        <v>4</v>
      </c>
      <c r="BX348" s="438">
        <f>++ROUND(INDEX('For AA'!AF:AF,MATCH(A348,'For AA'!A:A,0))/BS348,$BP$2)</f>
        <v>1.43</v>
      </c>
      <c r="BY348" s="442">
        <f>++ROUND(INDEX('For AA'!AG:AG,MATCH(A348,'For AA'!A:A,0))/BS348,$BP$2)</f>
        <v>2.66</v>
      </c>
      <c r="BZ348" s="93">
        <f>++INDEX(FY2018_ALL_Targets!DY:DY,MATCH('Final Comp Values'!C348,FY2018_ALL_Targets!B:B,0))</f>
        <v>0</v>
      </c>
      <c r="CA348" s="93">
        <f>+INDEX(FY2018_ALL_Targets!DV:DV,MATCH('Final Comp Values'!C348,FY2018_ALL_Targets!B:B,0))</f>
        <v>1</v>
      </c>
      <c r="CB348" s="93">
        <f>++INDEX(FY2018_ALL_Targets!DW:DW,MATCH('Final Comp Values'!C348,FY2018_ALL_Targets!B:B,0))</f>
        <v>1</v>
      </c>
      <c r="CC348" s="533">
        <f>++INDEX(FY2018_ALL_Targets!DX:DX,MATCH('Final Comp Values'!$C348,FY2018_ALL_Targets!$B:$B,0))</f>
        <v>0</v>
      </c>
      <c r="CD348" s="437">
        <f t="shared" si="208"/>
        <v>0</v>
      </c>
      <c r="CE348" s="437">
        <f t="shared" si="209"/>
        <v>1.42</v>
      </c>
      <c r="CF348" s="438">
        <f t="shared" si="210"/>
        <v>2.64</v>
      </c>
      <c r="CG348" s="537">
        <f t="shared" si="211"/>
        <v>143459.66098889493</v>
      </c>
      <c r="CH348" s="437">
        <f t="shared" si="212"/>
        <v>33.51</v>
      </c>
      <c r="CI348" s="438">
        <f t="shared" si="190"/>
        <v>1184072.2265364206</v>
      </c>
      <c r="CJ348" s="540">
        <f t="shared" si="213"/>
        <v>3.5371253149845175E-3</v>
      </c>
      <c r="CK348" s="437">
        <f t="shared" si="191"/>
        <v>129541.55</v>
      </c>
      <c r="CL348" s="543">
        <f t="shared" si="192"/>
        <v>3.67</v>
      </c>
      <c r="CM348" s="466">
        <f t="shared" si="182"/>
        <v>-3.0000000000000693E-2</v>
      </c>
      <c r="CN348" s="465">
        <f t="shared" si="193"/>
        <v>1327537.4099999999</v>
      </c>
      <c r="CO348" s="466">
        <f t="shared" si="214"/>
        <v>1313613.7765364207</v>
      </c>
      <c r="CP348" s="466">
        <f t="shared" si="194"/>
        <v>-0.39000000000000057</v>
      </c>
      <c r="CQ348" s="469">
        <f t="shared" si="195"/>
        <v>-13780.665155709361</v>
      </c>
      <c r="CR348" s="469">
        <f t="shared" si="215"/>
        <v>-13923.63346357923</v>
      </c>
      <c r="CS348" s="467">
        <f t="shared" si="216"/>
        <v>142.96830786986902</v>
      </c>
      <c r="CT348" s="468">
        <f t="shared" si="196"/>
        <v>0.1080644958916035</v>
      </c>
    </row>
    <row r="349" spans="1:98"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+INDEX('For AA'!AD:AD,MATCH(A349,'For AA'!A:A,0))</f>
        <v>17518.15388659466</v>
      </c>
      <c r="AN349" s="434">
        <f t="shared" si="197"/>
        <v>849632.25806451624</v>
      </c>
      <c r="AO349" s="435">
        <f t="shared" si="198"/>
        <v>225678.13978494625</v>
      </c>
      <c r="AP349" s="436">
        <f t="shared" si="199"/>
        <v>419116.53763440863</v>
      </c>
      <c r="AQ349" s="437">
        <f t="shared" si="185"/>
        <v>24.05</v>
      </c>
      <c r="AR349" s="438">
        <f t="shared" si="186"/>
        <v>6.39</v>
      </c>
      <c r="AS349" s="438">
        <f t="shared" si="187"/>
        <v>11.86</v>
      </c>
      <c r="AT349" s="443">
        <f t="shared" si="200"/>
        <v>42.3</v>
      </c>
      <c r="AU349" s="437">
        <f t="shared" si="201"/>
        <v>22.36</v>
      </c>
      <c r="AV349" s="438">
        <f t="shared" si="202"/>
        <v>5.94</v>
      </c>
      <c r="AW349" s="438">
        <f t="shared" si="203"/>
        <v>11.03</v>
      </c>
      <c r="AX349" s="444">
        <f t="shared" si="204"/>
        <v>39.33</v>
      </c>
      <c r="AY349" s="441">
        <f t="shared" si="205"/>
        <v>22.36</v>
      </c>
      <c r="AZ349" s="70">
        <f t="shared" si="206"/>
        <v>4</v>
      </c>
      <c r="BA349" s="438">
        <f t="shared" si="183"/>
        <v>1.49</v>
      </c>
      <c r="BB349" s="442">
        <f t="shared" si="184"/>
        <v>2.76</v>
      </c>
      <c r="BC349" s="563">
        <v>1</v>
      </c>
      <c r="BD349" s="563">
        <v>1</v>
      </c>
      <c r="BE349" s="570">
        <v>0</v>
      </c>
      <c r="BF349" s="571">
        <v>1.49</v>
      </c>
      <c r="BG349" s="572">
        <v>2.76</v>
      </c>
      <c r="BH349" s="573">
        <v>150173.29044404023</v>
      </c>
      <c r="BI349" s="571">
        <v>35.11</v>
      </c>
      <c r="BJ349" s="572">
        <v>1240608.0535271182</v>
      </c>
      <c r="BK349" s="574">
        <v>3.7034694485939736E-3</v>
      </c>
      <c r="BL349" s="571">
        <v>132390.1</v>
      </c>
      <c r="BM349" s="594">
        <v>3.75</v>
      </c>
      <c r="BN349" s="441">
        <f t="shared" si="207"/>
        <v>22.36</v>
      </c>
      <c r="BO349" s="70">
        <v>4</v>
      </c>
      <c r="BP349" s="438">
        <f t="shared" si="188"/>
        <v>1.49</v>
      </c>
      <c r="BQ349" s="442">
        <f t="shared" si="189"/>
        <v>2.76</v>
      </c>
      <c r="BR349" s="438">
        <f>+INDEX('For AA'!AE:AE,MATCH(A349,'For AA'!A:A,0))</f>
        <v>22.5</v>
      </c>
      <c r="BS349" s="70">
        <v>4</v>
      </c>
      <c r="BT349" s="438">
        <f>+ROUND(INDEX('For AA'!AF:AF,MATCH(A349,'For AA'!A:A,0))/BS349,$BP$2)</f>
        <v>1.5</v>
      </c>
      <c r="BU349" s="442">
        <f>+ROUND(INDEX('For AA'!AG:AG,MATCH(A349,'For AA'!A:A,0))/BS349,$BP$2)</f>
        <v>2.78</v>
      </c>
      <c r="BV349" s="438">
        <f>++INDEX('For AA'!AE:AE,MATCH(A349,'For AA'!A:A,0))</f>
        <v>22.5</v>
      </c>
      <c r="BW349" s="70">
        <v>4</v>
      </c>
      <c r="BX349" s="438">
        <f>++ROUND(INDEX('For AA'!AF:AF,MATCH(A349,'For AA'!A:A,0))/BS349,$BP$2)</f>
        <v>1.5</v>
      </c>
      <c r="BY349" s="442">
        <f>++ROUND(INDEX('For AA'!AG:AG,MATCH(A349,'For AA'!A:A,0))/BS349,$BP$2)</f>
        <v>2.78</v>
      </c>
      <c r="BZ349" s="93">
        <f>++INDEX(FY2018_ALL_Targets!DY:DY,MATCH('Final Comp Values'!C349,FY2018_ALL_Targets!B:B,0))</f>
        <v>0</v>
      </c>
      <c r="CA349" s="93">
        <f>+INDEX(FY2018_ALL_Targets!DV:DV,MATCH('Final Comp Values'!C349,FY2018_ALL_Targets!B:B,0))</f>
        <v>0</v>
      </c>
      <c r="CB349" s="93">
        <f>++INDEX(FY2018_ALL_Targets!DW:DW,MATCH('Final Comp Values'!C349,FY2018_ALL_Targets!B:B,0))</f>
        <v>0</v>
      </c>
      <c r="CC349" s="533">
        <f>++INDEX(FY2018_ALL_Targets!DX:DX,MATCH('Final Comp Values'!$C349,FY2018_ALL_Targets!$B:$B,0))</f>
        <v>0</v>
      </c>
      <c r="CD349" s="437">
        <f t="shared" si="208"/>
        <v>0</v>
      </c>
      <c r="CE349" s="437">
        <f t="shared" si="209"/>
        <v>0</v>
      </c>
      <c r="CF349" s="438">
        <f t="shared" si="210"/>
        <v>0</v>
      </c>
      <c r="CG349" s="537">
        <f t="shared" si="211"/>
        <v>0</v>
      </c>
      <c r="CH349" s="437">
        <f t="shared" si="212"/>
        <v>39.33</v>
      </c>
      <c r="CI349" s="438">
        <f t="shared" si="190"/>
        <v>1389721.2972150829</v>
      </c>
      <c r="CJ349" s="540">
        <f t="shared" si="213"/>
        <v>4.1514514663784268E-3</v>
      </c>
      <c r="CK349" s="437">
        <f t="shared" si="191"/>
        <v>152040.26</v>
      </c>
      <c r="CL349" s="543">
        <f t="shared" si="192"/>
        <v>4.3</v>
      </c>
      <c r="CM349" s="466">
        <f t="shared" si="182"/>
        <v>-3.0000000000001137E-2</v>
      </c>
      <c r="CN349" s="465">
        <f t="shared" si="193"/>
        <v>1389817.05</v>
      </c>
      <c r="CO349" s="466">
        <f t="shared" si="214"/>
        <v>1541761.5572150829</v>
      </c>
      <c r="CP349" s="466">
        <f t="shared" si="194"/>
        <v>4.2999999999999972</v>
      </c>
      <c r="CQ349" s="469">
        <f t="shared" si="195"/>
        <v>151950.50381388245</v>
      </c>
      <c r="CR349" s="469">
        <f t="shared" si="215"/>
        <v>151944.50721508288</v>
      </c>
      <c r="CS349" s="467">
        <f t="shared" si="216"/>
        <v>5.9965987995674368</v>
      </c>
      <c r="CT349" s="468">
        <f t="shared" si="196"/>
        <v>0</v>
      </c>
    </row>
    <row r="350" spans="1:98"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+INDEX('For AA'!AD:AD,MATCH(A350,'For AA'!A:A,0))</f>
        <v>17518.15388659466</v>
      </c>
      <c r="AN350" s="434">
        <f t="shared" si="197"/>
        <v>648765.59139784949</v>
      </c>
      <c r="AO350" s="435">
        <f t="shared" si="198"/>
        <v>172324.15053763441</v>
      </c>
      <c r="AP350" s="436">
        <f t="shared" si="199"/>
        <v>320030.55913978495</v>
      </c>
      <c r="AQ350" s="437">
        <f t="shared" si="185"/>
        <v>18.36</v>
      </c>
      <c r="AR350" s="438">
        <f t="shared" si="186"/>
        <v>4.88</v>
      </c>
      <c r="AS350" s="438">
        <f t="shared" si="187"/>
        <v>9.06</v>
      </c>
      <c r="AT350" s="443">
        <f t="shared" si="200"/>
        <v>32.299999999999997</v>
      </c>
      <c r="AU350" s="437">
        <f t="shared" si="201"/>
        <v>17.079999999999998</v>
      </c>
      <c r="AV350" s="438">
        <f t="shared" si="202"/>
        <v>4.54</v>
      </c>
      <c r="AW350" s="438">
        <f t="shared" si="203"/>
        <v>8.42</v>
      </c>
      <c r="AX350" s="444">
        <f t="shared" si="204"/>
        <v>30.04</v>
      </c>
      <c r="AY350" s="441">
        <f t="shared" si="205"/>
        <v>17.079999999999998</v>
      </c>
      <c r="AZ350" s="70">
        <f t="shared" si="206"/>
        <v>4</v>
      </c>
      <c r="BA350" s="438">
        <f t="shared" si="183"/>
        <v>1.1399999999999999</v>
      </c>
      <c r="BB350" s="442">
        <f t="shared" si="184"/>
        <v>2.11</v>
      </c>
      <c r="BC350" s="563">
        <v>0</v>
      </c>
      <c r="BD350" s="563">
        <v>0</v>
      </c>
      <c r="BE350" s="570">
        <v>0</v>
      </c>
      <c r="BF350" s="571">
        <v>0</v>
      </c>
      <c r="BG350" s="572">
        <v>0</v>
      </c>
      <c r="BH350" s="573">
        <v>0</v>
      </c>
      <c r="BI350" s="571">
        <v>30.08</v>
      </c>
      <c r="BJ350" s="572">
        <v>1062873.5474251129</v>
      </c>
      <c r="BK350" s="574">
        <v>3.1728955002479843E-3</v>
      </c>
      <c r="BL350" s="571">
        <v>113423.36</v>
      </c>
      <c r="BM350" s="594">
        <v>3.21</v>
      </c>
      <c r="BN350" s="441">
        <f t="shared" si="207"/>
        <v>17.079999999999998</v>
      </c>
      <c r="BO350" s="70">
        <v>4</v>
      </c>
      <c r="BP350" s="438">
        <f t="shared" si="188"/>
        <v>1.1399999999999999</v>
      </c>
      <c r="BQ350" s="442">
        <f t="shared" si="189"/>
        <v>2.11</v>
      </c>
      <c r="BR350" s="438">
        <f>+INDEX('For AA'!AE:AE,MATCH(A350,'For AA'!A:A,0))</f>
        <v>17.18</v>
      </c>
      <c r="BS350" s="70">
        <v>4</v>
      </c>
      <c r="BT350" s="438">
        <f>+ROUND(INDEX('For AA'!AF:AF,MATCH(A350,'For AA'!A:A,0))/BS350,$BP$2)</f>
        <v>1.1399999999999999</v>
      </c>
      <c r="BU350" s="442">
        <f>+ROUND(INDEX('For AA'!AG:AG,MATCH(A350,'For AA'!A:A,0))/BS350,$BP$2)</f>
        <v>2.12</v>
      </c>
      <c r="BV350" s="438">
        <f>++INDEX('For AA'!AE:AE,MATCH(A350,'For AA'!A:A,0))</f>
        <v>17.18</v>
      </c>
      <c r="BW350" s="70">
        <v>4</v>
      </c>
      <c r="BX350" s="438">
        <f>++ROUND(INDEX('For AA'!AF:AF,MATCH(A350,'For AA'!A:A,0))/BS350,$BP$2)</f>
        <v>1.1399999999999999</v>
      </c>
      <c r="BY350" s="442">
        <f>++ROUND(INDEX('For AA'!AG:AG,MATCH(A350,'For AA'!A:A,0))/BS350,$BP$2)</f>
        <v>2.12</v>
      </c>
      <c r="BZ350" s="93">
        <f>++INDEX(FY2018_ALL_Targets!DY:DY,MATCH('Final Comp Values'!C350,FY2018_ALL_Targets!B:B,0))</f>
        <v>0</v>
      </c>
      <c r="CA350" s="93">
        <f>+INDEX(FY2018_ALL_Targets!DV:DV,MATCH('Final Comp Values'!C350,FY2018_ALL_Targets!B:B,0))</f>
        <v>0</v>
      </c>
      <c r="CB350" s="93">
        <f>++INDEX(FY2018_ALL_Targets!DW:DW,MATCH('Final Comp Values'!C350,FY2018_ALL_Targets!B:B,0))</f>
        <v>0</v>
      </c>
      <c r="CC350" s="533">
        <f>++INDEX(FY2018_ALL_Targets!DX:DX,MATCH('Final Comp Values'!$C350,FY2018_ALL_Targets!$B:$B,0))</f>
        <v>0</v>
      </c>
      <c r="CD350" s="437">
        <f t="shared" si="208"/>
        <v>0</v>
      </c>
      <c r="CE350" s="437">
        <f t="shared" si="209"/>
        <v>0</v>
      </c>
      <c r="CF350" s="438">
        <f t="shared" si="210"/>
        <v>0</v>
      </c>
      <c r="CG350" s="537">
        <f t="shared" si="211"/>
        <v>0</v>
      </c>
      <c r="CH350" s="437">
        <f t="shared" si="212"/>
        <v>30.04</v>
      </c>
      <c r="CI350" s="438">
        <f t="shared" si="190"/>
        <v>1061460.1517503455</v>
      </c>
      <c r="CJ350" s="540">
        <f t="shared" si="213"/>
        <v>3.1708518192221698E-3</v>
      </c>
      <c r="CK350" s="437">
        <f t="shared" si="191"/>
        <v>116127.37</v>
      </c>
      <c r="CL350" s="543">
        <f t="shared" si="192"/>
        <v>3.29</v>
      </c>
      <c r="CM350" s="466">
        <f t="shared" si="182"/>
        <v>-3.9999999999998703E-2</v>
      </c>
      <c r="CN350" s="465">
        <f t="shared" si="193"/>
        <v>1061241.8799999999</v>
      </c>
      <c r="CO350" s="466">
        <f t="shared" si="214"/>
        <v>1177587.5217503454</v>
      </c>
      <c r="CP350" s="466">
        <f t="shared" si="194"/>
        <v>3.2899999999999991</v>
      </c>
      <c r="CQ350" s="469">
        <f t="shared" si="195"/>
        <v>116227.88898801593</v>
      </c>
      <c r="CR350" s="469">
        <f t="shared" si="215"/>
        <v>116345.64175034547</v>
      </c>
      <c r="CS350" s="467">
        <f t="shared" si="216"/>
        <v>-117.75276232954639</v>
      </c>
      <c r="CT350" s="468">
        <f t="shared" si="196"/>
        <v>0</v>
      </c>
    </row>
    <row r="351" spans="1:98"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+INDEX('For AA'!AD:AD,MATCH(A351,'For AA'!A:A,0))</f>
        <v>17518.15388659466</v>
      </c>
      <c r="AN351" s="434">
        <f t="shared" si="197"/>
        <v>626901.07526881725</v>
      </c>
      <c r="AO351" s="435">
        <f t="shared" si="198"/>
        <v>166516.48387096773</v>
      </c>
      <c r="AP351" s="436">
        <f t="shared" si="199"/>
        <v>309244.89247311832</v>
      </c>
      <c r="AQ351" s="437">
        <f t="shared" si="185"/>
        <v>17.739999999999998</v>
      </c>
      <c r="AR351" s="438">
        <f t="shared" si="186"/>
        <v>4.71</v>
      </c>
      <c r="AS351" s="438">
        <f t="shared" si="187"/>
        <v>8.75</v>
      </c>
      <c r="AT351" s="443">
        <f t="shared" si="200"/>
        <v>31.2</v>
      </c>
      <c r="AU351" s="437">
        <f t="shared" si="201"/>
        <v>16.5</v>
      </c>
      <c r="AV351" s="438">
        <f t="shared" si="202"/>
        <v>4.38</v>
      </c>
      <c r="AW351" s="438">
        <f t="shared" si="203"/>
        <v>8.14</v>
      </c>
      <c r="AX351" s="444">
        <f t="shared" si="204"/>
        <v>29.02</v>
      </c>
      <c r="AY351" s="441">
        <f t="shared" si="205"/>
        <v>16.5</v>
      </c>
      <c r="AZ351" s="70">
        <f t="shared" si="206"/>
        <v>4</v>
      </c>
      <c r="BA351" s="438">
        <f t="shared" si="183"/>
        <v>1.1000000000000001</v>
      </c>
      <c r="BB351" s="442">
        <f t="shared" si="184"/>
        <v>2.04</v>
      </c>
      <c r="BC351" s="563">
        <v>0</v>
      </c>
      <c r="BD351" s="563">
        <v>0</v>
      </c>
      <c r="BE351" s="570">
        <v>0</v>
      </c>
      <c r="BF351" s="571">
        <v>0</v>
      </c>
      <c r="BG351" s="572">
        <v>0</v>
      </c>
      <c r="BH351" s="573">
        <v>0</v>
      </c>
      <c r="BI351" s="571">
        <v>29.060000000000002</v>
      </c>
      <c r="BJ351" s="572">
        <v>1026831.9577185434</v>
      </c>
      <c r="BK351" s="574">
        <v>3.0653039640028733E-3</v>
      </c>
      <c r="BL351" s="571">
        <v>109577.22</v>
      </c>
      <c r="BM351" s="594">
        <v>3.1</v>
      </c>
      <c r="BN351" s="441">
        <f t="shared" si="207"/>
        <v>16.5</v>
      </c>
      <c r="BO351" s="70">
        <v>4</v>
      </c>
      <c r="BP351" s="438">
        <f t="shared" si="188"/>
        <v>1.1000000000000001</v>
      </c>
      <c r="BQ351" s="442">
        <f t="shared" si="189"/>
        <v>2.04</v>
      </c>
      <c r="BR351" s="438">
        <f>+INDEX('For AA'!AE:AE,MATCH(A351,'For AA'!A:A,0))</f>
        <v>16.600000000000001</v>
      </c>
      <c r="BS351" s="70">
        <v>4</v>
      </c>
      <c r="BT351" s="438">
        <f>+ROUND(INDEX('For AA'!AF:AF,MATCH(A351,'For AA'!A:A,0))/BS351,$BP$2)</f>
        <v>1.1100000000000001</v>
      </c>
      <c r="BU351" s="442">
        <f>+ROUND(INDEX('For AA'!AG:AG,MATCH(A351,'For AA'!A:A,0))/BS351,$BP$2)</f>
        <v>2.0499999999999998</v>
      </c>
      <c r="BV351" s="438">
        <f>++INDEX('For AA'!AE:AE,MATCH(A351,'For AA'!A:A,0))</f>
        <v>16.600000000000001</v>
      </c>
      <c r="BW351" s="70">
        <v>4</v>
      </c>
      <c r="BX351" s="438">
        <f>++ROUND(INDEX('For AA'!AF:AF,MATCH(A351,'For AA'!A:A,0))/BS351,$BP$2)</f>
        <v>1.1100000000000001</v>
      </c>
      <c r="BY351" s="442">
        <f>++ROUND(INDEX('For AA'!AG:AG,MATCH(A351,'For AA'!A:A,0))/BS351,$BP$2)</f>
        <v>2.0499999999999998</v>
      </c>
      <c r="BZ351" s="93">
        <f>++INDEX(FY2018_ALL_Targets!DY:DY,MATCH('Final Comp Values'!C351,FY2018_ALL_Targets!B:B,0))</f>
        <v>0</v>
      </c>
      <c r="CA351" s="93">
        <f>+INDEX(FY2018_ALL_Targets!DV:DV,MATCH('Final Comp Values'!C351,FY2018_ALL_Targets!B:B,0))</f>
        <v>0</v>
      </c>
      <c r="CB351" s="93">
        <f>++INDEX(FY2018_ALL_Targets!DW:DW,MATCH('Final Comp Values'!C351,FY2018_ALL_Targets!B:B,0))</f>
        <v>0</v>
      </c>
      <c r="CC351" s="533">
        <f>++INDEX(FY2018_ALL_Targets!DX:DX,MATCH('Final Comp Values'!$C351,FY2018_ALL_Targets!$B:$B,0))</f>
        <v>0</v>
      </c>
      <c r="CD351" s="437">
        <f t="shared" si="208"/>
        <v>0</v>
      </c>
      <c r="CE351" s="437">
        <f t="shared" si="209"/>
        <v>0</v>
      </c>
      <c r="CF351" s="438">
        <f t="shared" si="210"/>
        <v>0</v>
      </c>
      <c r="CG351" s="537">
        <f t="shared" si="211"/>
        <v>0</v>
      </c>
      <c r="CH351" s="437">
        <f t="shared" si="212"/>
        <v>29.02</v>
      </c>
      <c r="CI351" s="438">
        <f t="shared" si="190"/>
        <v>1025418.5620437758</v>
      </c>
      <c r="CJ351" s="540">
        <f t="shared" si="213"/>
        <v>3.0631864112459174E-3</v>
      </c>
      <c r="CK351" s="437">
        <f t="shared" si="191"/>
        <v>112184.29</v>
      </c>
      <c r="CL351" s="543">
        <f t="shared" si="192"/>
        <v>3.17</v>
      </c>
      <c r="CM351" s="466">
        <f t="shared" si="182"/>
        <v>-4.0000000000001368E-2</v>
      </c>
      <c r="CN351" s="465">
        <f t="shared" si="193"/>
        <v>1025476.08</v>
      </c>
      <c r="CO351" s="466">
        <f t="shared" si="214"/>
        <v>1137602.8520437758</v>
      </c>
      <c r="CP351" s="466">
        <f t="shared" si="194"/>
        <v>3.1699999999999982</v>
      </c>
      <c r="CQ351" s="469">
        <f t="shared" si="195"/>
        <v>112017.89019986209</v>
      </c>
      <c r="CR351" s="469">
        <f t="shared" si="215"/>
        <v>112126.77204377588</v>
      </c>
      <c r="CS351" s="467">
        <f t="shared" si="216"/>
        <v>-108.88184391379764</v>
      </c>
      <c r="CT351" s="468">
        <f t="shared" si="196"/>
        <v>0</v>
      </c>
    </row>
    <row r="352" spans="1:98"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+INDEX('For AA'!AD:AD,MATCH(A352,'For AA'!A:A,0))</f>
        <v>30335.791973545318</v>
      </c>
      <c r="AN352" s="434">
        <f t="shared" si="197"/>
        <v>177038.70967741936</v>
      </c>
      <c r="AO352" s="435">
        <f t="shared" si="198"/>
        <v>47024.68817204301</v>
      </c>
      <c r="AP352" s="436">
        <f t="shared" si="199"/>
        <v>87331.559139784964</v>
      </c>
      <c r="AQ352" s="437">
        <f t="shared" si="185"/>
        <v>2.9</v>
      </c>
      <c r="AR352" s="438">
        <f t="shared" si="186"/>
        <v>0.77</v>
      </c>
      <c r="AS352" s="438">
        <f t="shared" si="187"/>
        <v>1.43</v>
      </c>
      <c r="AT352" s="443">
        <f t="shared" si="200"/>
        <v>5.0999999999999996</v>
      </c>
      <c r="AU352" s="437">
        <f t="shared" si="201"/>
        <v>2.69</v>
      </c>
      <c r="AV352" s="438">
        <f t="shared" si="202"/>
        <v>0.72</v>
      </c>
      <c r="AW352" s="438">
        <f t="shared" si="203"/>
        <v>1.33</v>
      </c>
      <c r="AX352" s="444">
        <f t="shared" si="204"/>
        <v>4.74</v>
      </c>
      <c r="AY352" s="441">
        <f t="shared" si="205"/>
        <v>2.69</v>
      </c>
      <c r="AZ352" s="70">
        <f t="shared" si="206"/>
        <v>4</v>
      </c>
      <c r="BA352" s="438">
        <f t="shared" si="183"/>
        <v>0.18</v>
      </c>
      <c r="BB352" s="442">
        <f t="shared" si="184"/>
        <v>0.33</v>
      </c>
      <c r="BC352" s="563">
        <v>1</v>
      </c>
      <c r="BD352" s="563">
        <v>1</v>
      </c>
      <c r="BE352" s="570">
        <v>0</v>
      </c>
      <c r="BF352" s="571">
        <v>0.18</v>
      </c>
      <c r="BG352" s="572">
        <v>0.33</v>
      </c>
      <c r="BH352" s="573">
        <v>31174.28804424205</v>
      </c>
      <c r="BI352" s="571">
        <v>4.22</v>
      </c>
      <c r="BJ352" s="572">
        <v>257951.95205235577</v>
      </c>
      <c r="BK352" s="574">
        <v>7.7003947452626716E-4</v>
      </c>
      <c r="BL352" s="571">
        <v>27527.05</v>
      </c>
      <c r="BM352" s="594">
        <v>0.45</v>
      </c>
      <c r="BN352" s="441">
        <f t="shared" si="207"/>
        <v>2.69</v>
      </c>
      <c r="BO352" s="70">
        <v>4</v>
      </c>
      <c r="BP352" s="438">
        <f t="shared" si="188"/>
        <v>0.18</v>
      </c>
      <c r="BQ352" s="442">
        <f t="shared" si="189"/>
        <v>0.33</v>
      </c>
      <c r="BR352" s="438">
        <f>+INDEX('For AA'!AE:AE,MATCH(A352,'For AA'!A:A,0))</f>
        <v>2.71</v>
      </c>
      <c r="BS352" s="70">
        <v>4</v>
      </c>
      <c r="BT352" s="438">
        <f>+ROUND(INDEX('For AA'!AF:AF,MATCH(A352,'For AA'!A:A,0))/BS352,$BP$2)</f>
        <v>0.18</v>
      </c>
      <c r="BU352" s="442">
        <f>+ROUND(INDEX('For AA'!AG:AG,MATCH(A352,'For AA'!A:A,0))/BS352,$BP$2)</f>
        <v>0.34</v>
      </c>
      <c r="BV352" s="438">
        <f>++INDEX('For AA'!AE:AE,MATCH(A352,'For AA'!A:A,0))</f>
        <v>2.71</v>
      </c>
      <c r="BW352" s="70">
        <v>4</v>
      </c>
      <c r="BX352" s="438">
        <f>++ROUND(INDEX('For AA'!AF:AF,MATCH(A352,'For AA'!A:A,0))/BS352,$BP$2)</f>
        <v>0.18</v>
      </c>
      <c r="BY352" s="442">
        <f>++ROUND(INDEX('For AA'!AG:AG,MATCH(A352,'For AA'!A:A,0))/BS352,$BP$2)</f>
        <v>0.34</v>
      </c>
      <c r="BZ352" s="93">
        <f>++INDEX(FY2018_ALL_Targets!DY:DY,MATCH('Final Comp Values'!C352,FY2018_ALL_Targets!B:B,0))</f>
        <v>0</v>
      </c>
      <c r="CA352" s="93">
        <f>+INDEX(FY2018_ALL_Targets!DV:DV,MATCH('Final Comp Values'!C352,FY2018_ALL_Targets!B:B,0))</f>
        <v>2</v>
      </c>
      <c r="CB352" s="93">
        <f>++INDEX(FY2018_ALL_Targets!DW:DW,MATCH('Final Comp Values'!C352,FY2018_ALL_Targets!B:B,0))</f>
        <v>2</v>
      </c>
      <c r="CC352" s="533">
        <f>++INDEX(FY2018_ALL_Targets!DX:DX,MATCH('Final Comp Values'!$C352,FY2018_ALL_Targets!$B:$B,0))</f>
        <v>0</v>
      </c>
      <c r="CD352" s="437">
        <f t="shared" si="208"/>
        <v>0</v>
      </c>
      <c r="CE352" s="437">
        <f t="shared" si="209"/>
        <v>0.36</v>
      </c>
      <c r="CF352" s="438">
        <f t="shared" si="210"/>
        <v>0.66</v>
      </c>
      <c r="CG352" s="537">
        <f t="shared" si="211"/>
        <v>62348.5760884841</v>
      </c>
      <c r="CH352" s="437">
        <f t="shared" si="212"/>
        <v>3.7199999999999998</v>
      </c>
      <c r="CI352" s="438">
        <f t="shared" si="190"/>
        <v>227388.92455800081</v>
      </c>
      <c r="CJ352" s="540">
        <f t="shared" si="213"/>
        <v>6.7926863190931363E-4</v>
      </c>
      <c r="CK352" s="437">
        <f t="shared" si="191"/>
        <v>24877.119999999999</v>
      </c>
      <c r="CL352" s="543">
        <f t="shared" si="192"/>
        <v>0.41</v>
      </c>
      <c r="CM352" s="466">
        <f t="shared" si="182"/>
        <v>1.0000000000000231E-2</v>
      </c>
      <c r="CN352" s="465">
        <f t="shared" si="193"/>
        <v>289597.31</v>
      </c>
      <c r="CO352" s="466">
        <f t="shared" si="214"/>
        <v>252266.04455800081</v>
      </c>
      <c r="CP352" s="466">
        <f t="shared" si="194"/>
        <v>-0.61000000000000032</v>
      </c>
      <c r="CQ352" s="469">
        <f t="shared" si="195"/>
        <v>-37268.852130801708</v>
      </c>
      <c r="CR352" s="469">
        <f t="shared" si="215"/>
        <v>-37331.265441999189</v>
      </c>
      <c r="CS352" s="467">
        <f t="shared" si="216"/>
        <v>62.413311197480652</v>
      </c>
      <c r="CT352" s="468">
        <f t="shared" si="196"/>
        <v>0.21529404430063284</v>
      </c>
    </row>
    <row r="353" spans="1:98"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+INDEX('For AA'!AD:AD,MATCH(A353,'For AA'!A:A,0))</f>
        <v>28857.066402483964</v>
      </c>
      <c r="AN353" s="434">
        <f t="shared" si="197"/>
        <v>557746.2365591398</v>
      </c>
      <c r="AO353" s="435">
        <f t="shared" si="198"/>
        <v>148147.56989247311</v>
      </c>
      <c r="AP353" s="436">
        <f t="shared" si="199"/>
        <v>275131.20430107525</v>
      </c>
      <c r="AQ353" s="437">
        <f t="shared" si="185"/>
        <v>9.59</v>
      </c>
      <c r="AR353" s="438">
        <f t="shared" si="186"/>
        <v>2.5499999999999998</v>
      </c>
      <c r="AS353" s="438">
        <f t="shared" si="187"/>
        <v>4.7300000000000004</v>
      </c>
      <c r="AT353" s="443">
        <f t="shared" si="200"/>
        <v>16.87</v>
      </c>
      <c r="AU353" s="437">
        <f t="shared" si="201"/>
        <v>8.92</v>
      </c>
      <c r="AV353" s="438">
        <f t="shared" si="202"/>
        <v>2.37</v>
      </c>
      <c r="AW353" s="438">
        <f t="shared" si="203"/>
        <v>4.4000000000000004</v>
      </c>
      <c r="AX353" s="444">
        <f t="shared" si="204"/>
        <v>15.69</v>
      </c>
      <c r="AY353" s="441">
        <f t="shared" si="205"/>
        <v>8.92</v>
      </c>
      <c r="AZ353" s="70">
        <f t="shared" si="206"/>
        <v>4</v>
      </c>
      <c r="BA353" s="438">
        <f t="shared" si="183"/>
        <v>0.59</v>
      </c>
      <c r="BB353" s="442">
        <f t="shared" si="184"/>
        <v>1.1000000000000001</v>
      </c>
      <c r="BC353" s="563">
        <v>1</v>
      </c>
      <c r="BD353" s="563">
        <v>1</v>
      </c>
      <c r="BE353" s="570">
        <v>0</v>
      </c>
      <c r="BF353" s="571">
        <v>0.59</v>
      </c>
      <c r="BG353" s="572">
        <v>1.1000000000000001</v>
      </c>
      <c r="BH353" s="573">
        <v>98246.909328039808</v>
      </c>
      <c r="BI353" s="571">
        <v>13.99</v>
      </c>
      <c r="BJ353" s="572">
        <v>813298.379585371</v>
      </c>
      <c r="BK353" s="574">
        <v>2.4278624444054259E-3</v>
      </c>
      <c r="BL353" s="571">
        <v>86790.22</v>
      </c>
      <c r="BM353" s="594">
        <v>1.49</v>
      </c>
      <c r="BN353" s="441">
        <f t="shared" si="207"/>
        <v>8.92</v>
      </c>
      <c r="BO353" s="70">
        <v>4</v>
      </c>
      <c r="BP353" s="438">
        <f t="shared" si="188"/>
        <v>0.59</v>
      </c>
      <c r="BQ353" s="442">
        <f t="shared" si="189"/>
        <v>1.1000000000000001</v>
      </c>
      <c r="BR353" s="438">
        <f>+INDEX('For AA'!AE:AE,MATCH(A353,'For AA'!A:A,0))</f>
        <v>8.9700000000000006</v>
      </c>
      <c r="BS353" s="70">
        <v>4</v>
      </c>
      <c r="BT353" s="438">
        <f>+ROUND(INDEX('For AA'!AF:AF,MATCH(A353,'For AA'!A:A,0))/BS353,$BP$2)</f>
        <v>0.6</v>
      </c>
      <c r="BU353" s="442">
        <f>+ROUND(INDEX('For AA'!AG:AG,MATCH(A353,'For AA'!A:A,0))/BS353,$BP$2)</f>
        <v>1.1100000000000001</v>
      </c>
      <c r="BV353" s="438">
        <f>++INDEX('For AA'!AE:AE,MATCH(A353,'For AA'!A:A,0))</f>
        <v>8.9700000000000006</v>
      </c>
      <c r="BW353" s="70">
        <v>4</v>
      </c>
      <c r="BX353" s="438">
        <f>++ROUND(INDEX('For AA'!AF:AF,MATCH(A353,'For AA'!A:A,0))/BS353,$BP$2)</f>
        <v>0.6</v>
      </c>
      <c r="BY353" s="442">
        <f>++ROUND(INDEX('For AA'!AG:AG,MATCH(A353,'For AA'!A:A,0))/BS353,$BP$2)</f>
        <v>1.1100000000000001</v>
      </c>
      <c r="BZ353" s="93">
        <f>++INDEX(FY2018_ALL_Targets!DY:DY,MATCH('Final Comp Values'!C353,FY2018_ALL_Targets!B:B,0))</f>
        <v>0</v>
      </c>
      <c r="CA353" s="93">
        <f>+INDEX(FY2018_ALL_Targets!DV:DV,MATCH('Final Comp Values'!C353,FY2018_ALL_Targets!B:B,0))</f>
        <v>1</v>
      </c>
      <c r="CB353" s="93">
        <f>++INDEX(FY2018_ALL_Targets!DW:DW,MATCH('Final Comp Values'!C353,FY2018_ALL_Targets!B:B,0))</f>
        <v>1</v>
      </c>
      <c r="CC353" s="533">
        <f>++INDEX(FY2018_ALL_Targets!DX:DX,MATCH('Final Comp Values'!$C353,FY2018_ALL_Targets!$B:$B,0))</f>
        <v>0</v>
      </c>
      <c r="CD353" s="437">
        <f t="shared" si="208"/>
        <v>0</v>
      </c>
      <c r="CE353" s="437">
        <f t="shared" si="209"/>
        <v>0.59</v>
      </c>
      <c r="CF353" s="438">
        <f t="shared" si="210"/>
        <v>1.1000000000000001</v>
      </c>
      <c r="CG353" s="537">
        <f t="shared" si="211"/>
        <v>98246.909328039808</v>
      </c>
      <c r="CH353" s="437">
        <f t="shared" si="212"/>
        <v>14</v>
      </c>
      <c r="CI353" s="438">
        <f t="shared" si="190"/>
        <v>813879.72224411671</v>
      </c>
      <c r="CJ353" s="540">
        <f t="shared" si="213"/>
        <v>2.4312660194075455E-3</v>
      </c>
      <c r="CK353" s="437">
        <f t="shared" si="191"/>
        <v>89041.22</v>
      </c>
      <c r="CL353" s="543">
        <f t="shared" si="192"/>
        <v>1.53</v>
      </c>
      <c r="CM353" s="466">
        <f t="shared" si="182"/>
        <v>1.0000000000000231E-2</v>
      </c>
      <c r="CN353" s="465">
        <f t="shared" si="193"/>
        <v>912353.26</v>
      </c>
      <c r="CO353" s="466">
        <f t="shared" si="214"/>
        <v>902920.94224411668</v>
      </c>
      <c r="CP353" s="466">
        <f t="shared" si="194"/>
        <v>-0.16000000000000014</v>
      </c>
      <c r="CQ353" s="469">
        <f t="shared" si="195"/>
        <v>-9303.7936010197664</v>
      </c>
      <c r="CR353" s="469">
        <f t="shared" si="215"/>
        <v>-9432.3177558833268</v>
      </c>
      <c r="CS353" s="467">
        <f t="shared" si="216"/>
        <v>128.5241548635604</v>
      </c>
      <c r="CT353" s="468">
        <f t="shared" si="196"/>
        <v>0.10768516279323626</v>
      </c>
    </row>
    <row r="354" spans="1:98"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+INDEX('For AA'!AD:AD,MATCH(A354,'For AA'!A:A,0))</f>
        <v>37985.388832274351</v>
      </c>
      <c r="AN354" s="434">
        <f t="shared" si="197"/>
        <v>625434.40860215062</v>
      </c>
      <c r="AO354" s="435">
        <f t="shared" si="198"/>
        <v>166126.98924731184</v>
      </c>
      <c r="AP354" s="436">
        <f t="shared" si="199"/>
        <v>308521.54838709679</v>
      </c>
      <c r="AQ354" s="437">
        <f t="shared" si="185"/>
        <v>8.18</v>
      </c>
      <c r="AR354" s="438">
        <f t="shared" si="186"/>
        <v>2.17</v>
      </c>
      <c r="AS354" s="438">
        <f t="shared" si="187"/>
        <v>4.04</v>
      </c>
      <c r="AT354" s="443">
        <f t="shared" si="200"/>
        <v>14.39</v>
      </c>
      <c r="AU354" s="437">
        <f t="shared" si="201"/>
        <v>7.61</v>
      </c>
      <c r="AV354" s="438">
        <f t="shared" si="202"/>
        <v>2.02</v>
      </c>
      <c r="AW354" s="438">
        <f t="shared" si="203"/>
        <v>3.75</v>
      </c>
      <c r="AX354" s="444">
        <f t="shared" si="204"/>
        <v>13.38</v>
      </c>
      <c r="AY354" s="441">
        <f t="shared" si="205"/>
        <v>7.61</v>
      </c>
      <c r="AZ354" s="70">
        <f t="shared" si="206"/>
        <v>4</v>
      </c>
      <c r="BA354" s="438">
        <f t="shared" si="183"/>
        <v>0.51</v>
      </c>
      <c r="BB354" s="442">
        <f t="shared" si="184"/>
        <v>0.94</v>
      </c>
      <c r="BC354" s="563">
        <v>2</v>
      </c>
      <c r="BD354" s="563">
        <v>2</v>
      </c>
      <c r="BE354" s="570">
        <v>0</v>
      </c>
      <c r="BF354" s="571">
        <v>1.02</v>
      </c>
      <c r="BG354" s="572">
        <v>1.88</v>
      </c>
      <c r="BH354" s="573">
        <v>221707.16187988978</v>
      </c>
      <c r="BI354" s="571">
        <v>10.51</v>
      </c>
      <c r="BJ354" s="572">
        <v>803497.33495091088</v>
      </c>
      <c r="BK354" s="574">
        <v>2.398604316292496E-3</v>
      </c>
      <c r="BL354" s="571">
        <v>85744.320000000007</v>
      </c>
      <c r="BM354" s="594">
        <v>1.1200000000000001</v>
      </c>
      <c r="BN354" s="441">
        <f t="shared" si="207"/>
        <v>7.61</v>
      </c>
      <c r="BO354" s="70">
        <v>4</v>
      </c>
      <c r="BP354" s="438">
        <f t="shared" si="188"/>
        <v>0.51</v>
      </c>
      <c r="BQ354" s="442">
        <f t="shared" si="189"/>
        <v>0.94</v>
      </c>
      <c r="BR354" s="438">
        <f>+INDEX('For AA'!AE:AE,MATCH(A354,'For AA'!A:A,0))</f>
        <v>7.64</v>
      </c>
      <c r="BS354" s="70">
        <v>4</v>
      </c>
      <c r="BT354" s="438">
        <f>+ROUND(INDEX('For AA'!AF:AF,MATCH(A354,'For AA'!A:A,0))/BS354,$BP$2)</f>
        <v>0.51</v>
      </c>
      <c r="BU354" s="442">
        <f>+ROUND(INDEX('For AA'!AG:AG,MATCH(A354,'For AA'!A:A,0))/BS354,$BP$2)</f>
        <v>0.94</v>
      </c>
      <c r="BV354" s="438">
        <f>++INDEX('For AA'!AE:AE,MATCH(A354,'For AA'!A:A,0))</f>
        <v>7.64</v>
      </c>
      <c r="BW354" s="70">
        <v>4</v>
      </c>
      <c r="BX354" s="438">
        <f>++ROUND(INDEX('For AA'!AF:AF,MATCH(A354,'For AA'!A:A,0))/BS354,$BP$2)</f>
        <v>0.51</v>
      </c>
      <c r="BY354" s="442">
        <f>++ROUND(INDEX('For AA'!AG:AG,MATCH(A354,'For AA'!A:A,0))/BS354,$BP$2)</f>
        <v>0.94</v>
      </c>
      <c r="BZ354" s="93">
        <f>++INDEX(FY2018_ALL_Targets!DY:DY,MATCH('Final Comp Values'!C354,FY2018_ALL_Targets!B:B,0))</f>
        <v>0</v>
      </c>
      <c r="CA354" s="93">
        <f>+INDEX(FY2018_ALL_Targets!DV:DV,MATCH('Final Comp Values'!C354,FY2018_ALL_Targets!B:B,0))</f>
        <v>0</v>
      </c>
      <c r="CB354" s="93">
        <f>++INDEX(FY2018_ALL_Targets!DW:DW,MATCH('Final Comp Values'!C354,FY2018_ALL_Targets!B:B,0))</f>
        <v>0</v>
      </c>
      <c r="CC354" s="533">
        <f>++INDEX(FY2018_ALL_Targets!DX:DX,MATCH('Final Comp Values'!$C354,FY2018_ALL_Targets!$B:$B,0))</f>
        <v>0</v>
      </c>
      <c r="CD354" s="437">
        <f t="shared" si="208"/>
        <v>0</v>
      </c>
      <c r="CE354" s="437">
        <f t="shared" si="209"/>
        <v>0</v>
      </c>
      <c r="CF354" s="438">
        <f t="shared" si="210"/>
        <v>0</v>
      </c>
      <c r="CG354" s="537">
        <f t="shared" si="211"/>
        <v>0</v>
      </c>
      <c r="CH354" s="437">
        <f t="shared" si="212"/>
        <v>13.38</v>
      </c>
      <c r="CI354" s="438">
        <f t="shared" si="190"/>
        <v>1022910.9744665261</v>
      </c>
      <c r="CJ354" s="540">
        <f t="shared" si="213"/>
        <v>3.0556956084889135E-3</v>
      </c>
      <c r="CK354" s="437">
        <f t="shared" si="191"/>
        <v>111909.95</v>
      </c>
      <c r="CL354" s="543">
        <f t="shared" si="192"/>
        <v>1.46</v>
      </c>
      <c r="CM354" s="466">
        <f t="shared" si="182"/>
        <v>-2.9999999999999583E-2</v>
      </c>
      <c r="CN354" s="465">
        <f t="shared" si="193"/>
        <v>1023077.1399999999</v>
      </c>
      <c r="CO354" s="466">
        <f t="shared" si="214"/>
        <v>1134820.9244665261</v>
      </c>
      <c r="CP354" s="466">
        <f t="shared" si="194"/>
        <v>1.4599999999999991</v>
      </c>
      <c r="CQ354" s="469">
        <f t="shared" si="195"/>
        <v>111636.22005979065</v>
      </c>
      <c r="CR354" s="469">
        <f t="shared" si="215"/>
        <v>111743.78446652624</v>
      </c>
      <c r="CS354" s="467">
        <f t="shared" si="216"/>
        <v>-107.56440673558973</v>
      </c>
      <c r="CT354" s="468">
        <f t="shared" si="196"/>
        <v>0</v>
      </c>
    </row>
    <row r="355" spans="1:98"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+INDEX('For AA'!AD:AD,MATCH(A355,'For AA'!A:A,0))</f>
        <v>37985.388832274351</v>
      </c>
      <c r="AN355" s="434">
        <f t="shared" si="197"/>
        <v>694877.41935483878</v>
      </c>
      <c r="AO355" s="435">
        <f t="shared" si="198"/>
        <v>184572.40860215054</v>
      </c>
      <c r="AP355" s="436">
        <f t="shared" si="199"/>
        <v>342777.32258064515</v>
      </c>
      <c r="AQ355" s="437">
        <f t="shared" si="185"/>
        <v>9.09</v>
      </c>
      <c r="AR355" s="438">
        <f t="shared" si="186"/>
        <v>2.41</v>
      </c>
      <c r="AS355" s="438">
        <f t="shared" si="187"/>
        <v>4.4800000000000004</v>
      </c>
      <c r="AT355" s="443">
        <f t="shared" si="200"/>
        <v>15.98</v>
      </c>
      <c r="AU355" s="437">
        <f t="shared" si="201"/>
        <v>8.4499999999999993</v>
      </c>
      <c r="AV355" s="438">
        <f t="shared" si="202"/>
        <v>2.25</v>
      </c>
      <c r="AW355" s="438">
        <f t="shared" si="203"/>
        <v>4.17</v>
      </c>
      <c r="AX355" s="444">
        <f t="shared" si="204"/>
        <v>14.87</v>
      </c>
      <c r="AY355" s="441">
        <f t="shared" si="205"/>
        <v>8.4499999999999993</v>
      </c>
      <c r="AZ355" s="70">
        <f t="shared" si="206"/>
        <v>4</v>
      </c>
      <c r="BA355" s="438">
        <f t="shared" si="183"/>
        <v>0.56000000000000005</v>
      </c>
      <c r="BB355" s="442">
        <f t="shared" si="184"/>
        <v>1.04</v>
      </c>
      <c r="BC355" s="563">
        <v>0</v>
      </c>
      <c r="BD355" s="563">
        <v>0</v>
      </c>
      <c r="BE355" s="570">
        <v>0</v>
      </c>
      <c r="BF355" s="571">
        <v>0</v>
      </c>
      <c r="BG355" s="572">
        <v>0</v>
      </c>
      <c r="BH355" s="573">
        <v>0</v>
      </c>
      <c r="BI355" s="571">
        <v>14.85</v>
      </c>
      <c r="BJ355" s="572">
        <v>1135293.5703159873</v>
      </c>
      <c r="BK355" s="574">
        <v>3.3890841195950111E-3</v>
      </c>
      <c r="BL355" s="571">
        <v>121151.58</v>
      </c>
      <c r="BM355" s="594">
        <v>1.58</v>
      </c>
      <c r="BN355" s="441">
        <f t="shared" si="207"/>
        <v>8.4499999999999993</v>
      </c>
      <c r="BO355" s="70">
        <v>4</v>
      </c>
      <c r="BP355" s="438">
        <f t="shared" si="188"/>
        <v>0.56000000000000005</v>
      </c>
      <c r="BQ355" s="442">
        <f t="shared" si="189"/>
        <v>1.04</v>
      </c>
      <c r="BR355" s="438">
        <f>+INDEX('For AA'!AE:AE,MATCH(A355,'For AA'!A:A,0))</f>
        <v>8.49</v>
      </c>
      <c r="BS355" s="70">
        <v>4</v>
      </c>
      <c r="BT355" s="438">
        <f>+ROUND(INDEX('For AA'!AF:AF,MATCH(A355,'For AA'!A:A,0))/BS355,$BP$2)</f>
        <v>0.56999999999999995</v>
      </c>
      <c r="BU355" s="442">
        <f>+ROUND(INDEX('For AA'!AG:AG,MATCH(A355,'For AA'!A:A,0))/BS355,$BP$2)</f>
        <v>1.05</v>
      </c>
      <c r="BV355" s="438">
        <f>++INDEX('For AA'!AE:AE,MATCH(A355,'For AA'!A:A,0))</f>
        <v>8.49</v>
      </c>
      <c r="BW355" s="70">
        <v>4</v>
      </c>
      <c r="BX355" s="438">
        <f>++ROUND(INDEX('For AA'!AF:AF,MATCH(A355,'For AA'!A:A,0))/BS355,$BP$2)</f>
        <v>0.56999999999999995</v>
      </c>
      <c r="BY355" s="442">
        <f>++ROUND(INDEX('For AA'!AG:AG,MATCH(A355,'For AA'!A:A,0))/BS355,$BP$2)</f>
        <v>1.05</v>
      </c>
      <c r="BZ355" s="93">
        <f>++INDEX(FY2018_ALL_Targets!DY:DY,MATCH('Final Comp Values'!C355,FY2018_ALL_Targets!B:B,0))</f>
        <v>0</v>
      </c>
      <c r="CA355" s="93">
        <f>+INDEX(FY2018_ALL_Targets!DV:DV,MATCH('Final Comp Values'!C355,FY2018_ALL_Targets!B:B,0))</f>
        <v>1</v>
      </c>
      <c r="CB355" s="93">
        <f>++INDEX(FY2018_ALL_Targets!DW:DW,MATCH('Final Comp Values'!C355,FY2018_ALL_Targets!B:B,0))</f>
        <v>1</v>
      </c>
      <c r="CC355" s="533">
        <f>++INDEX(FY2018_ALL_Targets!DX:DX,MATCH('Final Comp Values'!$C355,FY2018_ALL_Targets!$B:$B,0))</f>
        <v>0</v>
      </c>
      <c r="CD355" s="437">
        <f t="shared" si="208"/>
        <v>0</v>
      </c>
      <c r="CE355" s="437">
        <f t="shared" si="209"/>
        <v>0.56000000000000005</v>
      </c>
      <c r="CF355" s="438">
        <f t="shared" si="210"/>
        <v>1.04</v>
      </c>
      <c r="CG355" s="537">
        <f t="shared" si="211"/>
        <v>122321.19276131851</v>
      </c>
      <c r="CH355" s="437">
        <f t="shared" si="212"/>
        <v>13.27</v>
      </c>
      <c r="CI355" s="438">
        <f t="shared" si="190"/>
        <v>1014501.3924641852</v>
      </c>
      <c r="CJ355" s="540">
        <f t="shared" si="213"/>
        <v>3.0305740451904242E-3</v>
      </c>
      <c r="CK355" s="437">
        <f t="shared" si="191"/>
        <v>110989.92</v>
      </c>
      <c r="CL355" s="543">
        <f t="shared" si="192"/>
        <v>1.45</v>
      </c>
      <c r="CM355" s="466">
        <f t="shared" si="182"/>
        <v>1.9999999999999574E-2</v>
      </c>
      <c r="CN355" s="465">
        <f t="shared" si="193"/>
        <v>1136671.25</v>
      </c>
      <c r="CO355" s="466">
        <f t="shared" si="214"/>
        <v>1125491.3124641853</v>
      </c>
      <c r="CP355" s="466">
        <f t="shared" si="194"/>
        <v>-0.15000000000000036</v>
      </c>
      <c r="CQ355" s="469">
        <f t="shared" si="195"/>
        <v>-11466.085238735737</v>
      </c>
      <c r="CR355" s="469">
        <f t="shared" si="215"/>
        <v>-11179.937535814708</v>
      </c>
      <c r="CS355" s="467">
        <f t="shared" si="216"/>
        <v>-286.14770292102912</v>
      </c>
      <c r="CT355" s="468">
        <f t="shared" si="196"/>
        <v>0.10761351865046161</v>
      </c>
    </row>
    <row r="356" spans="1:98"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+INDEX('For AA'!AD:AD,MATCH(A356,'For AA'!A:A,0))</f>
        <v>37985.388832274351</v>
      </c>
      <c r="AN356" s="434">
        <f t="shared" si="197"/>
        <v>691133.33333333337</v>
      </c>
      <c r="AO356" s="435">
        <f t="shared" si="198"/>
        <v>183577.79569892475</v>
      </c>
      <c r="AP356" s="436">
        <f t="shared" si="199"/>
        <v>340930.19354838715</v>
      </c>
      <c r="AQ356" s="437">
        <f t="shared" si="185"/>
        <v>9.0399999999999991</v>
      </c>
      <c r="AR356" s="438">
        <f t="shared" si="186"/>
        <v>2.4</v>
      </c>
      <c r="AS356" s="438">
        <f t="shared" si="187"/>
        <v>4.46</v>
      </c>
      <c r="AT356" s="443">
        <f t="shared" si="200"/>
        <v>15.899999999999999</v>
      </c>
      <c r="AU356" s="437">
        <f t="shared" si="201"/>
        <v>8.41</v>
      </c>
      <c r="AV356" s="438">
        <f t="shared" si="202"/>
        <v>2.23</v>
      </c>
      <c r="AW356" s="438">
        <f t="shared" si="203"/>
        <v>4.1500000000000004</v>
      </c>
      <c r="AX356" s="444">
        <f t="shared" si="204"/>
        <v>14.790000000000001</v>
      </c>
      <c r="AY356" s="441">
        <f t="shared" si="205"/>
        <v>8.41</v>
      </c>
      <c r="AZ356" s="70">
        <f t="shared" si="206"/>
        <v>4</v>
      </c>
      <c r="BA356" s="438">
        <f t="shared" si="183"/>
        <v>0.56000000000000005</v>
      </c>
      <c r="BB356" s="442">
        <f t="shared" si="184"/>
        <v>1.04</v>
      </c>
      <c r="BC356" s="563">
        <v>2</v>
      </c>
      <c r="BD356" s="563">
        <v>2</v>
      </c>
      <c r="BE356" s="570">
        <v>0</v>
      </c>
      <c r="BF356" s="571">
        <v>1.1200000000000001</v>
      </c>
      <c r="BG356" s="572">
        <v>2.08</v>
      </c>
      <c r="BH356" s="573">
        <v>244642.38552263702</v>
      </c>
      <c r="BI356" s="571">
        <v>11.61</v>
      </c>
      <c r="BJ356" s="572">
        <v>887593.15497431729</v>
      </c>
      <c r="BK356" s="574">
        <v>2.6496475844106446E-3</v>
      </c>
      <c r="BL356" s="571">
        <v>94718.51</v>
      </c>
      <c r="BM356" s="594">
        <v>1.24</v>
      </c>
      <c r="BN356" s="441">
        <f t="shared" si="207"/>
        <v>8.41</v>
      </c>
      <c r="BO356" s="70">
        <v>4</v>
      </c>
      <c r="BP356" s="438">
        <f t="shared" si="188"/>
        <v>0.56000000000000005</v>
      </c>
      <c r="BQ356" s="442">
        <f t="shared" si="189"/>
        <v>1.04</v>
      </c>
      <c r="BR356" s="438">
        <f>+INDEX('For AA'!AE:AE,MATCH(A356,'For AA'!A:A,0))</f>
        <v>8.44</v>
      </c>
      <c r="BS356" s="70">
        <v>4</v>
      </c>
      <c r="BT356" s="438">
        <f>+ROUND(INDEX('For AA'!AF:AF,MATCH(A356,'For AA'!A:A,0))/BS356,$BP$2)</f>
        <v>0.56000000000000005</v>
      </c>
      <c r="BU356" s="442">
        <f>+ROUND(INDEX('For AA'!AG:AG,MATCH(A356,'For AA'!A:A,0))/BS356,$BP$2)</f>
        <v>1.04</v>
      </c>
      <c r="BV356" s="438">
        <f>++INDEX('For AA'!AE:AE,MATCH(A356,'For AA'!A:A,0))</f>
        <v>8.44</v>
      </c>
      <c r="BW356" s="70">
        <v>4</v>
      </c>
      <c r="BX356" s="438">
        <f>++ROUND(INDEX('For AA'!AF:AF,MATCH(A356,'For AA'!A:A,0))/BS356,$BP$2)</f>
        <v>0.56000000000000005</v>
      </c>
      <c r="BY356" s="442">
        <f>++ROUND(INDEX('For AA'!AG:AG,MATCH(A356,'For AA'!A:A,0))/BS356,$BP$2)</f>
        <v>1.04</v>
      </c>
      <c r="BZ356" s="93">
        <f>++INDEX(FY2018_ALL_Targets!DY:DY,MATCH('Final Comp Values'!C356,FY2018_ALL_Targets!B:B,0))</f>
        <v>0</v>
      </c>
      <c r="CA356" s="93">
        <f>+INDEX(FY2018_ALL_Targets!DV:DV,MATCH('Final Comp Values'!C356,FY2018_ALL_Targets!B:B,0))</f>
        <v>3</v>
      </c>
      <c r="CB356" s="93">
        <f>++INDEX(FY2018_ALL_Targets!DW:DW,MATCH('Final Comp Values'!C356,FY2018_ALL_Targets!B:B,0))</f>
        <v>3</v>
      </c>
      <c r="CC356" s="533">
        <f>++INDEX(FY2018_ALL_Targets!DX:DX,MATCH('Final Comp Values'!$C356,FY2018_ALL_Targets!$B:$B,0))</f>
        <v>0</v>
      </c>
      <c r="CD356" s="437">
        <f t="shared" si="208"/>
        <v>0</v>
      </c>
      <c r="CE356" s="437">
        <f t="shared" si="209"/>
        <v>1.6800000000000002</v>
      </c>
      <c r="CF356" s="438">
        <f t="shared" si="210"/>
        <v>3.12</v>
      </c>
      <c r="CG356" s="537">
        <f t="shared" si="211"/>
        <v>366963.57828395558</v>
      </c>
      <c r="CH356" s="437">
        <f t="shared" si="212"/>
        <v>9.990000000000002</v>
      </c>
      <c r="CI356" s="438">
        <f t="shared" si="190"/>
        <v>763742.94730348256</v>
      </c>
      <c r="CJ356" s="540">
        <f t="shared" si="213"/>
        <v>2.281494703199122E-3</v>
      </c>
      <c r="CK356" s="437">
        <f t="shared" si="191"/>
        <v>83556.09</v>
      </c>
      <c r="CL356" s="543">
        <f t="shared" si="192"/>
        <v>1.0900000000000001</v>
      </c>
      <c r="CM356" s="466">
        <f t="shared" si="182"/>
        <v>-1.9999999999997797E-2</v>
      </c>
      <c r="CN356" s="465">
        <f t="shared" si="193"/>
        <v>1130546.43</v>
      </c>
      <c r="CO356" s="466">
        <f t="shared" si="214"/>
        <v>847299.03730348253</v>
      </c>
      <c r="CP356" s="466">
        <f t="shared" si="194"/>
        <v>-3.7099999999999991</v>
      </c>
      <c r="CQ356" s="469">
        <f t="shared" si="195"/>
        <v>-283592.10651115607</v>
      </c>
      <c r="CR356" s="469">
        <f t="shared" si="215"/>
        <v>-283247.3926965174</v>
      </c>
      <c r="CS356" s="467">
        <f t="shared" si="216"/>
        <v>-344.71381463867147</v>
      </c>
      <c r="CT356" s="468">
        <f t="shared" si="196"/>
        <v>0.32458956885473123</v>
      </c>
    </row>
    <row r="357" spans="1:98"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+INDEX('For AA'!AD:AD,MATCH(A357,'For AA'!A:A,0))</f>
        <v>30335.791973545318</v>
      </c>
      <c r="AN357" s="434">
        <f t="shared" si="197"/>
        <v>0</v>
      </c>
      <c r="AO357" s="435">
        <f t="shared" si="198"/>
        <v>58765.204301075275</v>
      </c>
      <c r="AP357" s="436">
        <f t="shared" si="199"/>
        <v>109135.37634408602</v>
      </c>
      <c r="AQ357" s="437">
        <f t="shared" si="185"/>
        <v>0</v>
      </c>
      <c r="AR357" s="438">
        <f t="shared" si="186"/>
        <v>0.96</v>
      </c>
      <c r="AS357" s="438">
        <f t="shared" si="187"/>
        <v>1.79</v>
      </c>
      <c r="AT357" s="443">
        <f t="shared" si="200"/>
        <v>2.75</v>
      </c>
      <c r="AU357" s="437">
        <f t="shared" si="201"/>
        <v>0</v>
      </c>
      <c r="AV357" s="438">
        <f t="shared" si="202"/>
        <v>0.89</v>
      </c>
      <c r="AW357" s="438">
        <f t="shared" si="203"/>
        <v>1.66</v>
      </c>
      <c r="AX357" s="444">
        <f t="shared" si="204"/>
        <v>2.5499999999999998</v>
      </c>
      <c r="AY357" s="441">
        <f t="shared" si="205"/>
        <v>0</v>
      </c>
      <c r="AZ357" s="70">
        <f t="shared" si="206"/>
        <v>4</v>
      </c>
      <c r="BA357" s="438">
        <f t="shared" si="183"/>
        <v>0.22</v>
      </c>
      <c r="BB357" s="442">
        <f t="shared" si="184"/>
        <v>0.42</v>
      </c>
      <c r="BC357" s="563">
        <v>1</v>
      </c>
      <c r="BD357" s="563">
        <v>1</v>
      </c>
      <c r="BE357" s="570">
        <v>0</v>
      </c>
      <c r="BF357" s="571">
        <v>0.22</v>
      </c>
      <c r="BG357" s="572">
        <v>0.42</v>
      </c>
      <c r="BH357" s="573">
        <v>39120.675192774339</v>
      </c>
      <c r="BI357" s="571">
        <v>1.92</v>
      </c>
      <c r="BJ357" s="572">
        <v>117362.02557832301</v>
      </c>
      <c r="BK357" s="574">
        <v>3.5034971352853862E-4</v>
      </c>
      <c r="BL357" s="571">
        <v>12524.16</v>
      </c>
      <c r="BM357" s="594">
        <v>0.2</v>
      </c>
      <c r="BN357" s="441">
        <f t="shared" si="207"/>
        <v>0</v>
      </c>
      <c r="BO357" s="70">
        <v>4</v>
      </c>
      <c r="BP357" s="438">
        <f t="shared" si="188"/>
        <v>0.22</v>
      </c>
      <c r="BQ357" s="442">
        <f t="shared" si="189"/>
        <v>0.42</v>
      </c>
      <c r="BR357" s="438">
        <f>+INDEX('For AA'!AE:AE,MATCH(A357,'For AA'!A:A,0))</f>
        <v>0</v>
      </c>
      <c r="BS357" s="70">
        <v>4</v>
      </c>
      <c r="BT357" s="438">
        <f>+ROUND(INDEX('For AA'!AF:AF,MATCH(A357,'For AA'!A:A,0))/BS357,$BP$2)</f>
        <v>0.23</v>
      </c>
      <c r="BU357" s="442">
        <f>+ROUND(INDEX('For AA'!AG:AG,MATCH(A357,'For AA'!A:A,0))/BS357,$BP$2)</f>
        <v>0.42</v>
      </c>
      <c r="BV357" s="438">
        <f>++INDEX('For AA'!AE:AE,MATCH(A357,'For AA'!A:A,0))</f>
        <v>0</v>
      </c>
      <c r="BW357" s="70">
        <v>4</v>
      </c>
      <c r="BX357" s="438">
        <f>++ROUND(INDEX('For AA'!AF:AF,MATCH(A357,'For AA'!A:A,0))/BS357,$BP$2)</f>
        <v>0.23</v>
      </c>
      <c r="BY357" s="442">
        <f>++ROUND(INDEX('For AA'!AG:AG,MATCH(A357,'For AA'!A:A,0))/BS357,$BP$2)</f>
        <v>0.42</v>
      </c>
      <c r="BZ357" s="93">
        <f>++INDEX(FY2018_ALL_Targets!DY:DY,MATCH('Final Comp Values'!C357,FY2018_ALL_Targets!B:B,0))</f>
        <v>0</v>
      </c>
      <c r="CA357" s="93">
        <f>+INDEX(FY2018_ALL_Targets!DV:DV,MATCH('Final Comp Values'!C357,FY2018_ALL_Targets!B:B,0))</f>
        <v>1</v>
      </c>
      <c r="CB357" s="93">
        <f>++INDEX(FY2018_ALL_Targets!DW:DW,MATCH('Final Comp Values'!C357,FY2018_ALL_Targets!B:B,0))</f>
        <v>1</v>
      </c>
      <c r="CC357" s="533">
        <f>++INDEX(FY2018_ALL_Targets!DX:DX,MATCH('Final Comp Values'!$C357,FY2018_ALL_Targets!$B:$B,0))</f>
        <v>0</v>
      </c>
      <c r="CD357" s="437">
        <f t="shared" si="208"/>
        <v>0</v>
      </c>
      <c r="CE357" s="437">
        <f t="shared" si="209"/>
        <v>0.22</v>
      </c>
      <c r="CF357" s="438">
        <f t="shared" si="210"/>
        <v>0.42</v>
      </c>
      <c r="CG357" s="537">
        <f t="shared" si="211"/>
        <v>39120.675192774339</v>
      </c>
      <c r="CH357" s="437">
        <f t="shared" si="212"/>
        <v>1.9100000000000001</v>
      </c>
      <c r="CI357" s="438">
        <f t="shared" si="190"/>
        <v>116750.76502843593</v>
      </c>
      <c r="CJ357" s="540">
        <f t="shared" si="213"/>
        <v>3.4876427068462076E-4</v>
      </c>
      <c r="CK357" s="437">
        <f t="shared" si="191"/>
        <v>12772.93</v>
      </c>
      <c r="CL357" s="543">
        <f t="shared" si="192"/>
        <v>0.21</v>
      </c>
      <c r="CM357" s="466">
        <f t="shared" si="182"/>
        <v>-9.9999999999996203E-3</v>
      </c>
      <c r="CN357" s="465">
        <f t="shared" si="193"/>
        <v>156147.53999999998</v>
      </c>
      <c r="CO357" s="466">
        <f t="shared" si="214"/>
        <v>129523.69502843593</v>
      </c>
      <c r="CP357" s="466">
        <f t="shared" si="194"/>
        <v>-0.42999999999999972</v>
      </c>
      <c r="CQ357" s="469">
        <f t="shared" si="195"/>
        <v>-26330.761647058804</v>
      </c>
      <c r="CR357" s="469">
        <f t="shared" si="215"/>
        <v>-26623.844971564045</v>
      </c>
      <c r="CS357" s="467">
        <f t="shared" si="216"/>
        <v>293.08332450524176</v>
      </c>
      <c r="CT357" s="468">
        <f t="shared" si="196"/>
        <v>0.25053660911196129</v>
      </c>
    </row>
    <row r="358" spans="1:98"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+INDEX('For AA'!AD:AD,MATCH(A358,'For AA'!A:A,0))</f>
        <v>30335.791973545318</v>
      </c>
      <c r="AN358" s="434">
        <f t="shared" si="197"/>
        <v>180677.41935483873</v>
      </c>
      <c r="AO358" s="435">
        <f t="shared" si="198"/>
        <v>47991.473118279573</v>
      </c>
      <c r="AP358" s="436">
        <f t="shared" si="199"/>
        <v>89127.010752688177</v>
      </c>
      <c r="AQ358" s="437">
        <f t="shared" si="185"/>
        <v>2.96</v>
      </c>
      <c r="AR358" s="438">
        <f t="shared" si="186"/>
        <v>0.79</v>
      </c>
      <c r="AS358" s="438">
        <f t="shared" si="187"/>
        <v>1.46</v>
      </c>
      <c r="AT358" s="443">
        <f t="shared" si="200"/>
        <v>5.21</v>
      </c>
      <c r="AU358" s="437">
        <f t="shared" si="201"/>
        <v>2.75</v>
      </c>
      <c r="AV358" s="438">
        <f t="shared" si="202"/>
        <v>0.73</v>
      </c>
      <c r="AW358" s="438">
        <f t="shared" si="203"/>
        <v>1.36</v>
      </c>
      <c r="AX358" s="444">
        <f t="shared" si="204"/>
        <v>4.84</v>
      </c>
      <c r="AY358" s="441">
        <f t="shared" si="205"/>
        <v>2.75</v>
      </c>
      <c r="AZ358" s="70">
        <f t="shared" si="206"/>
        <v>4</v>
      </c>
      <c r="BA358" s="438">
        <f t="shared" si="183"/>
        <v>0.18</v>
      </c>
      <c r="BB358" s="442">
        <f t="shared" si="184"/>
        <v>0.34</v>
      </c>
      <c r="BC358" s="563">
        <v>1</v>
      </c>
      <c r="BD358" s="563">
        <v>1</v>
      </c>
      <c r="BE358" s="570">
        <v>0</v>
      </c>
      <c r="BF358" s="571">
        <v>0.18</v>
      </c>
      <c r="BG358" s="572">
        <v>0.34</v>
      </c>
      <c r="BH358" s="573">
        <v>31785.548594129152</v>
      </c>
      <c r="BI358" s="571">
        <v>4.3100000000000005</v>
      </c>
      <c r="BJ358" s="572">
        <v>263453.29700133973</v>
      </c>
      <c r="BK358" s="574">
        <v>7.8646211734791755E-4</v>
      </c>
      <c r="BL358" s="571">
        <v>28114.12</v>
      </c>
      <c r="BM358" s="594">
        <v>0.46</v>
      </c>
      <c r="BN358" s="441">
        <f t="shared" si="207"/>
        <v>2.75</v>
      </c>
      <c r="BO358" s="70">
        <v>4</v>
      </c>
      <c r="BP358" s="438">
        <f t="shared" si="188"/>
        <v>0.18</v>
      </c>
      <c r="BQ358" s="442">
        <f t="shared" si="189"/>
        <v>0.34</v>
      </c>
      <c r="BR358" s="438">
        <f>+INDEX('For AA'!AE:AE,MATCH(A358,'For AA'!A:A,0))</f>
        <v>2.76</v>
      </c>
      <c r="BS358" s="70">
        <v>4</v>
      </c>
      <c r="BT358" s="438">
        <f>+ROUND(INDEX('For AA'!AF:AF,MATCH(A358,'For AA'!A:A,0))/BS358,$BP$2)</f>
        <v>0.19</v>
      </c>
      <c r="BU358" s="442">
        <f>+ROUND(INDEX('For AA'!AG:AG,MATCH(A358,'For AA'!A:A,0))/BS358,$BP$2)</f>
        <v>0.34</v>
      </c>
      <c r="BV358" s="438">
        <f>++INDEX('For AA'!AE:AE,MATCH(A358,'For AA'!A:A,0))</f>
        <v>2.76</v>
      </c>
      <c r="BW358" s="70">
        <v>4</v>
      </c>
      <c r="BX358" s="438">
        <f>++ROUND(INDEX('For AA'!AF:AF,MATCH(A358,'For AA'!A:A,0))/BS358,$BP$2)</f>
        <v>0.19</v>
      </c>
      <c r="BY358" s="442">
        <f>++ROUND(INDEX('For AA'!AG:AG,MATCH(A358,'For AA'!A:A,0))/BS358,$BP$2)</f>
        <v>0.34</v>
      </c>
      <c r="BZ358" s="93">
        <f>++INDEX(FY2018_ALL_Targets!DY:DY,MATCH('Final Comp Values'!C358,FY2018_ALL_Targets!B:B,0))</f>
        <v>0</v>
      </c>
      <c r="CA358" s="93">
        <f>+INDEX(FY2018_ALL_Targets!DV:DV,MATCH('Final Comp Values'!C358,FY2018_ALL_Targets!B:B,0))</f>
        <v>1</v>
      </c>
      <c r="CB358" s="93">
        <f>++INDEX(FY2018_ALL_Targets!DW:DW,MATCH('Final Comp Values'!C358,FY2018_ALL_Targets!B:B,0))</f>
        <v>1</v>
      </c>
      <c r="CC358" s="533">
        <f>++INDEX(FY2018_ALL_Targets!DX:DX,MATCH('Final Comp Values'!$C358,FY2018_ALL_Targets!$B:$B,0))</f>
        <v>0</v>
      </c>
      <c r="CD358" s="437">
        <f t="shared" si="208"/>
        <v>0</v>
      </c>
      <c r="CE358" s="437">
        <f t="shared" si="209"/>
        <v>0.18</v>
      </c>
      <c r="CF358" s="438">
        <f t="shared" si="210"/>
        <v>0.34</v>
      </c>
      <c r="CG358" s="537">
        <f t="shared" si="211"/>
        <v>31785.548594129152</v>
      </c>
      <c r="CH358" s="437">
        <f t="shared" si="212"/>
        <v>4.32</v>
      </c>
      <c r="CI358" s="438">
        <f t="shared" si="190"/>
        <v>264064.55755122681</v>
      </c>
      <c r="CJ358" s="540">
        <f t="shared" si="213"/>
        <v>7.888280886688805E-4</v>
      </c>
      <c r="CK358" s="437">
        <f t="shared" si="191"/>
        <v>28889.56</v>
      </c>
      <c r="CL358" s="543">
        <f t="shared" si="192"/>
        <v>0.47</v>
      </c>
      <c r="CM358" s="466">
        <f t="shared" si="182"/>
        <v>9.9999999999997868E-3</v>
      </c>
      <c r="CN358" s="465">
        <f t="shared" si="193"/>
        <v>295550.19</v>
      </c>
      <c r="CO358" s="466">
        <f t="shared" si="214"/>
        <v>292954.11755122681</v>
      </c>
      <c r="CP358" s="466">
        <f t="shared" si="194"/>
        <v>-4.9999999999999822E-2</v>
      </c>
      <c r="CQ358" s="469">
        <f t="shared" si="195"/>
        <v>-3053.2044421487499</v>
      </c>
      <c r="CR358" s="469">
        <f t="shared" si="215"/>
        <v>-2596.0724487731932</v>
      </c>
      <c r="CS358" s="467">
        <f t="shared" si="216"/>
        <v>-457.1319933755567</v>
      </c>
      <c r="CT358" s="468">
        <f t="shared" si="196"/>
        <v>0.10754704165180591</v>
      </c>
    </row>
    <row r="359" spans="1:98"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+INDEX('For AA'!AD:AD,MATCH(A359,'For AA'!A:A,0))</f>
        <v>30335.791973545318</v>
      </c>
      <c r="AN359" s="434">
        <f t="shared" si="197"/>
        <v>72638.709677419363</v>
      </c>
      <c r="AO359" s="435">
        <f t="shared" si="198"/>
        <v>19293.956989247316</v>
      </c>
      <c r="AP359" s="436">
        <f t="shared" si="199"/>
        <v>35831.645161290326</v>
      </c>
      <c r="AQ359" s="437">
        <f t="shared" si="185"/>
        <v>1.19</v>
      </c>
      <c r="AR359" s="438">
        <f t="shared" si="186"/>
        <v>0.32</v>
      </c>
      <c r="AS359" s="438">
        <f t="shared" si="187"/>
        <v>0.59</v>
      </c>
      <c r="AT359" s="443">
        <f t="shared" si="200"/>
        <v>2.1</v>
      </c>
      <c r="AU359" s="437">
        <f t="shared" si="201"/>
        <v>1.1100000000000001</v>
      </c>
      <c r="AV359" s="438">
        <f t="shared" si="202"/>
        <v>0.28999999999999998</v>
      </c>
      <c r="AW359" s="438">
        <f t="shared" si="203"/>
        <v>0.55000000000000004</v>
      </c>
      <c r="AX359" s="444">
        <f t="shared" si="204"/>
        <v>1.9500000000000002</v>
      </c>
      <c r="AY359" s="441">
        <f t="shared" si="205"/>
        <v>1.1100000000000001</v>
      </c>
      <c r="AZ359" s="70">
        <f t="shared" si="206"/>
        <v>4</v>
      </c>
      <c r="BA359" s="438">
        <f t="shared" si="183"/>
        <v>7.0000000000000007E-2</v>
      </c>
      <c r="BB359" s="442">
        <f t="shared" si="184"/>
        <v>0.14000000000000001</v>
      </c>
      <c r="BC359" s="563">
        <v>0</v>
      </c>
      <c r="BD359" s="563">
        <v>0</v>
      </c>
      <c r="BE359" s="570">
        <v>0</v>
      </c>
      <c r="BF359" s="571">
        <v>0</v>
      </c>
      <c r="BG359" s="572">
        <v>0</v>
      </c>
      <c r="BH359" s="573">
        <v>0</v>
      </c>
      <c r="BI359" s="571">
        <v>1.9500000000000002</v>
      </c>
      <c r="BJ359" s="572">
        <v>119195.80722798432</v>
      </c>
      <c r="BK359" s="574">
        <v>3.5582392780242209E-4</v>
      </c>
      <c r="BL359" s="571">
        <v>12719.85</v>
      </c>
      <c r="BM359" s="594">
        <v>0.21</v>
      </c>
      <c r="BN359" s="441">
        <f t="shared" si="207"/>
        <v>1.1100000000000001</v>
      </c>
      <c r="BO359" s="70">
        <v>4</v>
      </c>
      <c r="BP359" s="438">
        <f t="shared" si="188"/>
        <v>7.0000000000000007E-2</v>
      </c>
      <c r="BQ359" s="442">
        <f t="shared" si="189"/>
        <v>0.14000000000000001</v>
      </c>
      <c r="BR359" s="438">
        <f>+INDEX('For AA'!AE:AE,MATCH(A359,'For AA'!A:A,0))</f>
        <v>1.1100000000000001</v>
      </c>
      <c r="BS359" s="70">
        <v>4</v>
      </c>
      <c r="BT359" s="438">
        <f>+ROUND(INDEX('For AA'!AF:AF,MATCH(A359,'For AA'!A:A,0))/BS359,$BP$2)</f>
        <v>0.08</v>
      </c>
      <c r="BU359" s="442">
        <f>+ROUND(INDEX('For AA'!AG:AG,MATCH(A359,'For AA'!A:A,0))/BS359,$BP$2)</f>
        <v>0.14000000000000001</v>
      </c>
      <c r="BV359" s="438">
        <f>++INDEX('For AA'!AE:AE,MATCH(A359,'For AA'!A:A,0))</f>
        <v>1.1100000000000001</v>
      </c>
      <c r="BW359" s="70">
        <v>4</v>
      </c>
      <c r="BX359" s="438">
        <f>++ROUND(INDEX('For AA'!AF:AF,MATCH(A359,'For AA'!A:A,0))/BS359,$BP$2)</f>
        <v>0.08</v>
      </c>
      <c r="BY359" s="442">
        <f>++ROUND(INDEX('For AA'!AG:AG,MATCH(A359,'For AA'!A:A,0))/BS359,$BP$2)</f>
        <v>0.14000000000000001</v>
      </c>
      <c r="BZ359" s="93">
        <f>++INDEX(FY2018_ALL_Targets!DY:DY,MATCH('Final Comp Values'!C359,FY2018_ALL_Targets!B:B,0))</f>
        <v>0</v>
      </c>
      <c r="CA359" s="93">
        <f>+INDEX(FY2018_ALL_Targets!DV:DV,MATCH('Final Comp Values'!C359,FY2018_ALL_Targets!B:B,0))</f>
        <v>1</v>
      </c>
      <c r="CB359" s="93">
        <f>++INDEX(FY2018_ALL_Targets!DW:DW,MATCH('Final Comp Values'!C359,FY2018_ALL_Targets!B:B,0))</f>
        <v>1</v>
      </c>
      <c r="CC359" s="533">
        <f>++INDEX(FY2018_ALL_Targets!DX:DX,MATCH('Final Comp Values'!$C359,FY2018_ALL_Targets!$B:$B,0))</f>
        <v>0</v>
      </c>
      <c r="CD359" s="437">
        <f t="shared" si="208"/>
        <v>0</v>
      </c>
      <c r="CE359" s="437">
        <f t="shared" si="209"/>
        <v>7.0000000000000007E-2</v>
      </c>
      <c r="CF359" s="438">
        <f t="shared" si="210"/>
        <v>0.14000000000000001</v>
      </c>
      <c r="CG359" s="537">
        <f t="shared" si="211"/>
        <v>12836.47154762908</v>
      </c>
      <c r="CH359" s="437">
        <f t="shared" si="212"/>
        <v>1.7400000000000002</v>
      </c>
      <c r="CI359" s="438">
        <f t="shared" si="190"/>
        <v>106359.33568035525</v>
      </c>
      <c r="CJ359" s="540">
        <f t="shared" si="213"/>
        <v>3.1772242460274353E-4</v>
      </c>
      <c r="CK359" s="437">
        <f t="shared" si="191"/>
        <v>11636.07</v>
      </c>
      <c r="CL359" s="543">
        <f t="shared" si="192"/>
        <v>0.19</v>
      </c>
      <c r="CM359" s="466">
        <f t="shared" si="182"/>
        <v>0</v>
      </c>
      <c r="CN359" s="465">
        <f t="shared" si="193"/>
        <v>118820.81</v>
      </c>
      <c r="CO359" s="466">
        <f t="shared" si="214"/>
        <v>117995.40568035524</v>
      </c>
      <c r="CP359" s="466">
        <f t="shared" si="194"/>
        <v>-2.0000000000000018E-2</v>
      </c>
      <c r="CQ359" s="469">
        <f t="shared" si="195"/>
        <v>-1218.6749743589753</v>
      </c>
      <c r="CR359" s="469">
        <f t="shared" si="215"/>
        <v>-825.40431964476011</v>
      </c>
      <c r="CS359" s="467">
        <f t="shared" si="216"/>
        <v>-393.2706547142152</v>
      </c>
      <c r="CT359" s="468">
        <f t="shared" si="196"/>
        <v>0.10803218348392912</v>
      </c>
    </row>
    <row r="360" spans="1:98"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+INDEX('For AA'!AD:AD,MATCH(A360,'For AA'!A:A,0))</f>
        <v>30335.791973545318</v>
      </c>
      <c r="AN360" s="434">
        <f t="shared" si="197"/>
        <v>216236.55913978495</v>
      </c>
      <c r="AO360" s="435">
        <f t="shared" si="198"/>
        <v>57436.741935483871</v>
      </c>
      <c r="AP360" s="436">
        <f t="shared" si="199"/>
        <v>106668.2365591398</v>
      </c>
      <c r="AQ360" s="437">
        <f t="shared" si="185"/>
        <v>3.54</v>
      </c>
      <c r="AR360" s="438">
        <f t="shared" si="186"/>
        <v>0.94</v>
      </c>
      <c r="AS360" s="438">
        <f t="shared" si="187"/>
        <v>1.75</v>
      </c>
      <c r="AT360" s="443">
        <f t="shared" si="200"/>
        <v>6.23</v>
      </c>
      <c r="AU360" s="437">
        <f t="shared" si="201"/>
        <v>3.29</v>
      </c>
      <c r="AV360" s="438">
        <f t="shared" si="202"/>
        <v>0.87</v>
      </c>
      <c r="AW360" s="438">
        <f t="shared" si="203"/>
        <v>1.62</v>
      </c>
      <c r="AX360" s="444">
        <f t="shared" si="204"/>
        <v>5.78</v>
      </c>
      <c r="AY360" s="441">
        <f t="shared" si="205"/>
        <v>3.29</v>
      </c>
      <c r="AZ360" s="70">
        <f t="shared" si="206"/>
        <v>4</v>
      </c>
      <c r="BA360" s="438">
        <f t="shared" si="183"/>
        <v>0.22</v>
      </c>
      <c r="BB360" s="442">
        <f t="shared" si="184"/>
        <v>0.41</v>
      </c>
      <c r="BC360" s="563">
        <v>1</v>
      </c>
      <c r="BD360" s="563">
        <v>1</v>
      </c>
      <c r="BE360" s="570">
        <v>0</v>
      </c>
      <c r="BF360" s="571">
        <v>0.22</v>
      </c>
      <c r="BG360" s="572">
        <v>0.41</v>
      </c>
      <c r="BH360" s="573">
        <v>38509.414642887241</v>
      </c>
      <c r="BI360" s="571">
        <v>5.18</v>
      </c>
      <c r="BJ360" s="572">
        <v>316632.96484151727</v>
      </c>
      <c r="BK360" s="574">
        <v>9.4521433129053645E-4</v>
      </c>
      <c r="BL360" s="571">
        <v>33789.129999999997</v>
      </c>
      <c r="BM360" s="594">
        <v>0.55000000000000004</v>
      </c>
      <c r="BN360" s="441">
        <f t="shared" si="207"/>
        <v>3.29</v>
      </c>
      <c r="BO360" s="70">
        <v>4</v>
      </c>
      <c r="BP360" s="438">
        <f t="shared" si="188"/>
        <v>0.22</v>
      </c>
      <c r="BQ360" s="442">
        <f t="shared" si="189"/>
        <v>0.41</v>
      </c>
      <c r="BR360" s="438">
        <f>+INDEX('For AA'!AE:AE,MATCH(A360,'For AA'!A:A,0))</f>
        <v>3.31</v>
      </c>
      <c r="BS360" s="70">
        <v>4</v>
      </c>
      <c r="BT360" s="438">
        <f>+ROUND(INDEX('For AA'!AF:AF,MATCH(A360,'For AA'!A:A,0))/BS360,$BP$2)</f>
        <v>0.22</v>
      </c>
      <c r="BU360" s="442">
        <f>+ROUND(INDEX('For AA'!AG:AG,MATCH(A360,'For AA'!A:A,0))/BS360,$BP$2)</f>
        <v>0.41</v>
      </c>
      <c r="BV360" s="438">
        <f>++INDEX('For AA'!AE:AE,MATCH(A360,'For AA'!A:A,0))</f>
        <v>3.31</v>
      </c>
      <c r="BW360" s="70">
        <v>4</v>
      </c>
      <c r="BX360" s="438">
        <f>++ROUND(INDEX('For AA'!AF:AF,MATCH(A360,'For AA'!A:A,0))/BS360,$BP$2)</f>
        <v>0.22</v>
      </c>
      <c r="BY360" s="442">
        <f>++ROUND(INDEX('For AA'!AG:AG,MATCH(A360,'For AA'!A:A,0))/BS360,$BP$2)</f>
        <v>0.41</v>
      </c>
      <c r="BZ360" s="93">
        <f>++INDEX(FY2018_ALL_Targets!DY:DY,MATCH('Final Comp Values'!C360,FY2018_ALL_Targets!B:B,0))</f>
        <v>0</v>
      </c>
      <c r="CA360" s="93">
        <f>+INDEX(FY2018_ALL_Targets!DV:DV,MATCH('Final Comp Values'!C360,FY2018_ALL_Targets!B:B,0))</f>
        <v>1</v>
      </c>
      <c r="CB360" s="93">
        <f>++INDEX(FY2018_ALL_Targets!DW:DW,MATCH('Final Comp Values'!C360,FY2018_ALL_Targets!B:B,0))</f>
        <v>1</v>
      </c>
      <c r="CC360" s="533">
        <f>++INDEX(FY2018_ALL_Targets!DX:DX,MATCH('Final Comp Values'!$C360,FY2018_ALL_Targets!$B:$B,0))</f>
        <v>0</v>
      </c>
      <c r="CD360" s="437">
        <f t="shared" si="208"/>
        <v>0</v>
      </c>
      <c r="CE360" s="437">
        <f t="shared" si="209"/>
        <v>0.22</v>
      </c>
      <c r="CF360" s="438">
        <f t="shared" si="210"/>
        <v>0.41</v>
      </c>
      <c r="CG360" s="537">
        <f t="shared" si="211"/>
        <v>38509.414642887241</v>
      </c>
      <c r="CH360" s="437">
        <f t="shared" si="212"/>
        <v>5.15</v>
      </c>
      <c r="CI360" s="438">
        <f t="shared" si="190"/>
        <v>314799.18319185602</v>
      </c>
      <c r="CJ360" s="540">
        <f t="shared" si="213"/>
        <v>9.4038533718628103E-4</v>
      </c>
      <c r="CK360" s="437">
        <f t="shared" si="191"/>
        <v>34440.11</v>
      </c>
      <c r="CL360" s="543">
        <f t="shared" si="192"/>
        <v>0.56000000000000005</v>
      </c>
      <c r="CM360" s="466">
        <f t="shared" si="182"/>
        <v>-2.9999999999999638E-2</v>
      </c>
      <c r="CN360" s="465">
        <f t="shared" si="193"/>
        <v>353717.63</v>
      </c>
      <c r="CO360" s="466">
        <f t="shared" si="214"/>
        <v>349239.29319185601</v>
      </c>
      <c r="CP360" s="466">
        <f t="shared" si="194"/>
        <v>-6.9999999999999396E-2</v>
      </c>
      <c r="CQ360" s="469">
        <f t="shared" si="195"/>
        <v>-4283.7775259515201</v>
      </c>
      <c r="CR360" s="469">
        <f t="shared" si="215"/>
        <v>-4478.3368081439985</v>
      </c>
      <c r="CS360" s="467">
        <f t="shared" si="216"/>
        <v>194.55928219247835</v>
      </c>
      <c r="CT360" s="468">
        <f t="shared" si="196"/>
        <v>0.1088704983206159</v>
      </c>
    </row>
    <row r="361" spans="1:98"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+INDEX('For AA'!AD:AD,MATCH(A361,'For AA'!A:A,0))</f>
        <v>10803.935302951115</v>
      </c>
      <c r="AN361" s="434">
        <f t="shared" si="197"/>
        <v>546931.18279569899</v>
      </c>
      <c r="AO361" s="435">
        <f t="shared" si="198"/>
        <v>145275.04301075271</v>
      </c>
      <c r="AP361" s="436">
        <f t="shared" si="199"/>
        <v>269796.50537634408</v>
      </c>
      <c r="AQ361" s="437">
        <f t="shared" si="185"/>
        <v>25.15</v>
      </c>
      <c r="AR361" s="438">
        <f t="shared" si="186"/>
        <v>6.68</v>
      </c>
      <c r="AS361" s="438">
        <f t="shared" si="187"/>
        <v>12.4</v>
      </c>
      <c r="AT361" s="443">
        <f t="shared" si="200"/>
        <v>44.23</v>
      </c>
      <c r="AU361" s="437">
        <f t="shared" si="201"/>
        <v>23.39</v>
      </c>
      <c r="AV361" s="438">
        <f t="shared" si="202"/>
        <v>6.21</v>
      </c>
      <c r="AW361" s="438">
        <f t="shared" si="203"/>
        <v>11.54</v>
      </c>
      <c r="AX361" s="444">
        <f t="shared" si="204"/>
        <v>41.14</v>
      </c>
      <c r="AY361" s="441">
        <f t="shared" si="205"/>
        <v>23.39</v>
      </c>
      <c r="AZ361" s="70">
        <f t="shared" si="206"/>
        <v>4</v>
      </c>
      <c r="BA361" s="438">
        <f t="shared" si="183"/>
        <v>1.55</v>
      </c>
      <c r="BB361" s="442">
        <f t="shared" si="184"/>
        <v>2.89</v>
      </c>
      <c r="BC361" s="563">
        <v>0</v>
      </c>
      <c r="BD361" s="563">
        <v>0</v>
      </c>
      <c r="BE361" s="570">
        <v>0</v>
      </c>
      <c r="BF361" s="571">
        <v>0</v>
      </c>
      <c r="BG361" s="572">
        <v>0</v>
      </c>
      <c r="BH361" s="573">
        <v>0</v>
      </c>
      <c r="BI361" s="571">
        <v>41.150000000000006</v>
      </c>
      <c r="BJ361" s="572">
        <v>895051.12072702055</v>
      </c>
      <c r="BK361" s="574">
        <v>2.6719111415714016E-3</v>
      </c>
      <c r="BL361" s="571">
        <v>95514.38</v>
      </c>
      <c r="BM361" s="594">
        <v>4.3899999999999997</v>
      </c>
      <c r="BN361" s="441">
        <f t="shared" si="207"/>
        <v>23.39</v>
      </c>
      <c r="BO361" s="70">
        <v>4</v>
      </c>
      <c r="BP361" s="438">
        <f t="shared" si="188"/>
        <v>1.55</v>
      </c>
      <c r="BQ361" s="442">
        <f t="shared" si="189"/>
        <v>2.89</v>
      </c>
      <c r="BR361" s="438">
        <f>+INDEX('For AA'!AE:AE,MATCH(A361,'For AA'!A:A,0))</f>
        <v>23.49</v>
      </c>
      <c r="BS361" s="70">
        <v>4</v>
      </c>
      <c r="BT361" s="438">
        <f>+ROUND(INDEX('For AA'!AF:AF,MATCH(A361,'For AA'!A:A,0))/BS361,$BP$2)</f>
        <v>1.56</v>
      </c>
      <c r="BU361" s="442">
        <f>+ROUND(INDEX('For AA'!AG:AG,MATCH(A361,'For AA'!A:A,0))/BS361,$BP$2)</f>
        <v>2.9</v>
      </c>
      <c r="BV361" s="438">
        <f>++INDEX('For AA'!AE:AE,MATCH(A361,'For AA'!A:A,0))</f>
        <v>23.49</v>
      </c>
      <c r="BW361" s="70">
        <v>4</v>
      </c>
      <c r="BX361" s="438">
        <f>++ROUND(INDEX('For AA'!AF:AF,MATCH(A361,'For AA'!A:A,0))/BS361,$BP$2)</f>
        <v>1.56</v>
      </c>
      <c r="BY361" s="442">
        <f>++ROUND(INDEX('For AA'!AG:AG,MATCH(A361,'For AA'!A:A,0))/BS361,$BP$2)</f>
        <v>2.9</v>
      </c>
      <c r="BZ361" s="93">
        <f>++INDEX(FY2018_ALL_Targets!DY:DY,MATCH('Final Comp Values'!C361,FY2018_ALL_Targets!B:B,0))</f>
        <v>0</v>
      </c>
      <c r="CA361" s="93">
        <f>+INDEX(FY2018_ALL_Targets!DV:DV,MATCH('Final Comp Values'!C361,FY2018_ALL_Targets!B:B,0))</f>
        <v>0</v>
      </c>
      <c r="CB361" s="93">
        <f>++INDEX(FY2018_ALL_Targets!DW:DW,MATCH('Final Comp Values'!C361,FY2018_ALL_Targets!B:B,0))</f>
        <v>0</v>
      </c>
      <c r="CC361" s="533">
        <f>++INDEX(FY2018_ALL_Targets!DX:DX,MATCH('Final Comp Values'!$C361,FY2018_ALL_Targets!$B:$B,0))</f>
        <v>0</v>
      </c>
      <c r="CD361" s="437">
        <f t="shared" si="208"/>
        <v>0</v>
      </c>
      <c r="CE361" s="437">
        <f t="shared" si="209"/>
        <v>0</v>
      </c>
      <c r="CF361" s="438">
        <f t="shared" si="210"/>
        <v>0</v>
      </c>
      <c r="CG361" s="537">
        <f t="shared" si="211"/>
        <v>0</v>
      </c>
      <c r="CH361" s="437">
        <f t="shared" si="212"/>
        <v>41.14</v>
      </c>
      <c r="CI361" s="438">
        <f t="shared" si="190"/>
        <v>894833.61134166759</v>
      </c>
      <c r="CJ361" s="540">
        <f t="shared" si="213"/>
        <v>2.6730959044906485E-3</v>
      </c>
      <c r="CK361" s="437">
        <f t="shared" si="191"/>
        <v>97897.85</v>
      </c>
      <c r="CL361" s="543">
        <f t="shared" si="192"/>
        <v>4.5</v>
      </c>
      <c r="CM361" s="466">
        <f t="shared" si="182"/>
        <v>-1.0000000000002007E-2</v>
      </c>
      <c r="CN361" s="465">
        <f t="shared" si="193"/>
        <v>894662.54</v>
      </c>
      <c r="CO361" s="466">
        <f t="shared" si="214"/>
        <v>992731.46134166757</v>
      </c>
      <c r="CP361" s="466">
        <f t="shared" si="194"/>
        <v>4.5</v>
      </c>
      <c r="CQ361" s="469">
        <f t="shared" si="195"/>
        <v>97860.51118133204</v>
      </c>
      <c r="CR361" s="469">
        <f t="shared" si="215"/>
        <v>98068.921341667534</v>
      </c>
      <c r="CS361" s="467">
        <f t="shared" si="216"/>
        <v>-208.41016033549386</v>
      </c>
      <c r="CT361" s="468">
        <f t="shared" si="196"/>
        <v>0</v>
      </c>
    </row>
    <row r="362" spans="1:98"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+INDEX('For AA'!AD:AD,MATCH(A362,'For AA'!A:A,0))</f>
        <v>10803.935302951115</v>
      </c>
      <c r="AN362" s="434">
        <f t="shared" si="197"/>
        <v>603384.94623655919</v>
      </c>
      <c r="AO362" s="435">
        <f t="shared" si="198"/>
        <v>160270.63440860217</v>
      </c>
      <c r="AP362" s="436">
        <f t="shared" si="199"/>
        <v>297645.46236559143</v>
      </c>
      <c r="AQ362" s="437">
        <f t="shared" si="185"/>
        <v>27.74</v>
      </c>
      <c r="AR362" s="438">
        <f t="shared" si="186"/>
        <v>7.37</v>
      </c>
      <c r="AS362" s="438">
        <f t="shared" si="187"/>
        <v>13.68</v>
      </c>
      <c r="AT362" s="443">
        <f t="shared" si="200"/>
        <v>48.79</v>
      </c>
      <c r="AU362" s="437">
        <f t="shared" si="201"/>
        <v>25.8</v>
      </c>
      <c r="AV362" s="438">
        <f t="shared" si="202"/>
        <v>6.85</v>
      </c>
      <c r="AW362" s="438">
        <f t="shared" si="203"/>
        <v>12.73</v>
      </c>
      <c r="AX362" s="444">
        <f t="shared" si="204"/>
        <v>45.379999999999995</v>
      </c>
      <c r="AY362" s="441">
        <f t="shared" si="205"/>
        <v>25.8</v>
      </c>
      <c r="AZ362" s="70">
        <f t="shared" si="206"/>
        <v>4</v>
      </c>
      <c r="BA362" s="438">
        <f t="shared" si="183"/>
        <v>1.71</v>
      </c>
      <c r="BB362" s="442">
        <f t="shared" si="184"/>
        <v>3.18</v>
      </c>
      <c r="BC362" s="563">
        <v>0</v>
      </c>
      <c r="BD362" s="563">
        <v>0</v>
      </c>
      <c r="BE362" s="570">
        <v>0</v>
      </c>
      <c r="BF362" s="571">
        <v>0</v>
      </c>
      <c r="BG362" s="572">
        <v>0</v>
      </c>
      <c r="BH362" s="573">
        <v>0</v>
      </c>
      <c r="BI362" s="571">
        <v>45.36</v>
      </c>
      <c r="BJ362" s="572">
        <v>986622.5719605746</v>
      </c>
      <c r="BK362" s="574">
        <v>2.9452707018633967E-3</v>
      </c>
      <c r="BL362" s="571">
        <v>105286.32</v>
      </c>
      <c r="BM362" s="594">
        <v>4.84</v>
      </c>
      <c r="BN362" s="441">
        <f t="shared" si="207"/>
        <v>25.8</v>
      </c>
      <c r="BO362" s="70">
        <v>4</v>
      </c>
      <c r="BP362" s="438">
        <f t="shared" si="188"/>
        <v>1.71</v>
      </c>
      <c r="BQ362" s="442">
        <f t="shared" si="189"/>
        <v>3.18</v>
      </c>
      <c r="BR362" s="438">
        <f>+INDEX('For AA'!AE:AE,MATCH(A362,'For AA'!A:A,0))</f>
        <v>25.91</v>
      </c>
      <c r="BS362" s="70">
        <v>4</v>
      </c>
      <c r="BT362" s="438">
        <f>+ROUND(INDEX('For AA'!AF:AF,MATCH(A362,'For AA'!A:A,0))/BS362,$BP$2)</f>
        <v>1.72</v>
      </c>
      <c r="BU362" s="442">
        <f>+ROUND(INDEX('For AA'!AG:AG,MATCH(A362,'For AA'!A:A,0))/BS362,$BP$2)</f>
        <v>3.2</v>
      </c>
      <c r="BV362" s="438">
        <f>++INDEX('For AA'!AE:AE,MATCH(A362,'For AA'!A:A,0))</f>
        <v>25.91</v>
      </c>
      <c r="BW362" s="70">
        <v>4</v>
      </c>
      <c r="BX362" s="438">
        <f>++ROUND(INDEX('For AA'!AF:AF,MATCH(A362,'For AA'!A:A,0))/BS362,$BP$2)</f>
        <v>1.72</v>
      </c>
      <c r="BY362" s="442">
        <f>++ROUND(INDEX('For AA'!AG:AG,MATCH(A362,'For AA'!A:A,0))/BS362,$BP$2)</f>
        <v>3.2</v>
      </c>
      <c r="BZ362" s="93">
        <f>++INDEX(FY2018_ALL_Targets!DY:DY,MATCH('Final Comp Values'!C362,FY2018_ALL_Targets!B:B,0))</f>
        <v>0</v>
      </c>
      <c r="CA362" s="93">
        <f>+INDEX(FY2018_ALL_Targets!DV:DV,MATCH('Final Comp Values'!C362,FY2018_ALL_Targets!B:B,0))</f>
        <v>0</v>
      </c>
      <c r="CB362" s="93">
        <f>++INDEX(FY2018_ALL_Targets!DW:DW,MATCH('Final Comp Values'!C362,FY2018_ALL_Targets!B:B,0))</f>
        <v>0</v>
      </c>
      <c r="CC362" s="533">
        <f>++INDEX(FY2018_ALL_Targets!DX:DX,MATCH('Final Comp Values'!$C362,FY2018_ALL_Targets!$B:$B,0))</f>
        <v>0</v>
      </c>
      <c r="CD362" s="437">
        <f t="shared" si="208"/>
        <v>0</v>
      </c>
      <c r="CE362" s="437">
        <f t="shared" si="209"/>
        <v>0</v>
      </c>
      <c r="CF362" s="438">
        <f t="shared" si="210"/>
        <v>0</v>
      </c>
      <c r="CG362" s="537">
        <f t="shared" si="211"/>
        <v>0</v>
      </c>
      <c r="CH362" s="437">
        <f t="shared" si="212"/>
        <v>45.379999999999995</v>
      </c>
      <c r="CI362" s="438">
        <f t="shared" si="190"/>
        <v>987057.59073128027</v>
      </c>
      <c r="CJ362" s="540">
        <f t="shared" si="213"/>
        <v>2.9485924196836558E-3</v>
      </c>
      <c r="CK362" s="437">
        <f t="shared" si="191"/>
        <v>107987.47</v>
      </c>
      <c r="CL362" s="543">
        <f t="shared" si="192"/>
        <v>4.96</v>
      </c>
      <c r="CM362" s="466">
        <f t="shared" si="182"/>
        <v>1.9999999999992912E-2</v>
      </c>
      <c r="CN362" s="465">
        <f t="shared" si="193"/>
        <v>987009.97</v>
      </c>
      <c r="CO362" s="466">
        <f t="shared" si="214"/>
        <v>1095045.0607312804</v>
      </c>
      <c r="CP362" s="466">
        <f t="shared" si="194"/>
        <v>4.9600000000000009</v>
      </c>
      <c r="CQ362" s="469">
        <f t="shared" si="195"/>
        <v>107879.45022476865</v>
      </c>
      <c r="CR362" s="469">
        <f t="shared" si="215"/>
        <v>108035.09073128039</v>
      </c>
      <c r="CS362" s="467">
        <f t="shared" si="216"/>
        <v>-155.6405065117433</v>
      </c>
      <c r="CT362" s="468">
        <f t="shared" si="196"/>
        <v>0</v>
      </c>
    </row>
    <row r="363" spans="1:98"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+INDEX('For AA'!AD:AD,MATCH(A363,'For AA'!A:A,0))</f>
        <v>10803.935302951115</v>
      </c>
      <c r="AN363" s="434">
        <f t="shared" si="197"/>
        <v>847169.89247311838</v>
      </c>
      <c r="AO363" s="435">
        <f t="shared" si="198"/>
        <v>225024.34408602153</v>
      </c>
      <c r="AP363" s="436">
        <f t="shared" si="199"/>
        <v>417902.34408602153</v>
      </c>
      <c r="AQ363" s="437">
        <f t="shared" si="185"/>
        <v>38.950000000000003</v>
      </c>
      <c r="AR363" s="438">
        <f t="shared" si="186"/>
        <v>10.35</v>
      </c>
      <c r="AS363" s="438">
        <f t="shared" si="187"/>
        <v>19.21</v>
      </c>
      <c r="AT363" s="443">
        <f t="shared" si="200"/>
        <v>68.510000000000005</v>
      </c>
      <c r="AU363" s="437">
        <f t="shared" si="201"/>
        <v>36.22</v>
      </c>
      <c r="AV363" s="438">
        <f t="shared" si="202"/>
        <v>9.6199999999999992</v>
      </c>
      <c r="AW363" s="438">
        <f t="shared" si="203"/>
        <v>17.87</v>
      </c>
      <c r="AX363" s="444">
        <f t="shared" si="204"/>
        <v>63.709999999999994</v>
      </c>
      <c r="AY363" s="441">
        <f t="shared" si="205"/>
        <v>36.22</v>
      </c>
      <c r="AZ363" s="70">
        <f t="shared" si="206"/>
        <v>4</v>
      </c>
      <c r="BA363" s="438">
        <f t="shared" si="183"/>
        <v>2.41</v>
      </c>
      <c r="BB363" s="442">
        <f t="shared" si="184"/>
        <v>4.47</v>
      </c>
      <c r="BC363" s="563">
        <v>0</v>
      </c>
      <c r="BD363" s="563">
        <v>0</v>
      </c>
      <c r="BE363" s="570">
        <v>0</v>
      </c>
      <c r="BF363" s="571">
        <v>0</v>
      </c>
      <c r="BG363" s="572">
        <v>0</v>
      </c>
      <c r="BH363" s="573">
        <v>0</v>
      </c>
      <c r="BI363" s="571">
        <v>63.739999999999995</v>
      </c>
      <c r="BJ363" s="572">
        <v>1386404.8222391319</v>
      </c>
      <c r="BK363" s="574">
        <v>4.138702701427974E-3</v>
      </c>
      <c r="BL363" s="571">
        <v>147948.64000000001</v>
      </c>
      <c r="BM363" s="594">
        <v>6.8</v>
      </c>
      <c r="BN363" s="441">
        <f t="shared" si="207"/>
        <v>36.22</v>
      </c>
      <c r="BO363" s="70">
        <v>4</v>
      </c>
      <c r="BP363" s="438">
        <f t="shared" si="188"/>
        <v>2.41</v>
      </c>
      <c r="BQ363" s="442">
        <f t="shared" si="189"/>
        <v>4.47</v>
      </c>
      <c r="BR363" s="438">
        <f>+INDEX('For AA'!AE:AE,MATCH(A363,'For AA'!A:A,0))</f>
        <v>36.380000000000003</v>
      </c>
      <c r="BS363" s="70">
        <v>4</v>
      </c>
      <c r="BT363" s="438">
        <f>+ROUND(INDEX('For AA'!AF:AF,MATCH(A363,'For AA'!A:A,0))/BS363,$BP$2)</f>
        <v>2.42</v>
      </c>
      <c r="BU363" s="442">
        <f>+ROUND(INDEX('For AA'!AG:AG,MATCH(A363,'For AA'!A:A,0))/BS363,$BP$2)</f>
        <v>4.5</v>
      </c>
      <c r="BV363" s="438">
        <f>++INDEX('For AA'!AE:AE,MATCH(A363,'For AA'!A:A,0))</f>
        <v>36.380000000000003</v>
      </c>
      <c r="BW363" s="70">
        <v>4</v>
      </c>
      <c r="BX363" s="438">
        <f>++ROUND(INDEX('For AA'!AF:AF,MATCH(A363,'For AA'!A:A,0))/BS363,$BP$2)</f>
        <v>2.42</v>
      </c>
      <c r="BY363" s="442">
        <f>++ROUND(INDEX('For AA'!AG:AG,MATCH(A363,'For AA'!A:A,0))/BS363,$BP$2)</f>
        <v>4.5</v>
      </c>
      <c r="BZ363" s="93">
        <f>++INDEX(FY2018_ALL_Targets!DY:DY,MATCH('Final Comp Values'!C363,FY2018_ALL_Targets!B:B,0))</f>
        <v>0</v>
      </c>
      <c r="CA363" s="93">
        <f>+INDEX(FY2018_ALL_Targets!DV:DV,MATCH('Final Comp Values'!C363,FY2018_ALL_Targets!B:B,0))</f>
        <v>0</v>
      </c>
      <c r="CB363" s="93">
        <f>++INDEX(FY2018_ALL_Targets!DW:DW,MATCH('Final Comp Values'!C363,FY2018_ALL_Targets!B:B,0))</f>
        <v>0</v>
      </c>
      <c r="CC363" s="533">
        <f>++INDEX(FY2018_ALL_Targets!DX:DX,MATCH('Final Comp Values'!$C363,FY2018_ALL_Targets!$B:$B,0))</f>
        <v>0</v>
      </c>
      <c r="CD363" s="437">
        <f t="shared" si="208"/>
        <v>0</v>
      </c>
      <c r="CE363" s="437">
        <f t="shared" si="209"/>
        <v>0</v>
      </c>
      <c r="CF363" s="438">
        <f t="shared" si="210"/>
        <v>0</v>
      </c>
      <c r="CG363" s="537">
        <f t="shared" si="211"/>
        <v>0</v>
      </c>
      <c r="CH363" s="437">
        <f t="shared" si="212"/>
        <v>63.709999999999994</v>
      </c>
      <c r="CI363" s="438">
        <f t="shared" si="190"/>
        <v>1385752.2940830733</v>
      </c>
      <c r="CJ363" s="540">
        <f t="shared" si="213"/>
        <v>4.1395950431477677E-3</v>
      </c>
      <c r="CK363" s="437">
        <f t="shared" si="191"/>
        <v>151606.03</v>
      </c>
      <c r="CL363" s="543">
        <f t="shared" si="192"/>
        <v>6.97</v>
      </c>
      <c r="CM363" s="466">
        <f t="shared" si="182"/>
        <v>-3.0000000000002913E-2</v>
      </c>
      <c r="CN363" s="465">
        <f t="shared" si="193"/>
        <v>1385789.82</v>
      </c>
      <c r="CO363" s="466">
        <f t="shared" si="214"/>
        <v>1537358.3240830733</v>
      </c>
      <c r="CP363" s="466">
        <f t="shared" si="194"/>
        <v>6.9699999999999989</v>
      </c>
      <c r="CQ363" s="469">
        <f t="shared" si="195"/>
        <v>151608.1470004709</v>
      </c>
      <c r="CR363" s="469">
        <f t="shared" si="215"/>
        <v>151568.50408307323</v>
      </c>
      <c r="CS363" s="467">
        <f t="shared" si="216"/>
        <v>39.64291739766486</v>
      </c>
      <c r="CT363" s="468">
        <f t="shared" si="196"/>
        <v>0</v>
      </c>
    </row>
    <row r="364" spans="1:98"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+INDEX('For AA'!AD:AD,MATCH(A364,'For AA'!A:A,0))</f>
        <v>30335.791973545318</v>
      </c>
      <c r="AN364" s="434">
        <f t="shared" si="197"/>
        <v>344937.6344086022</v>
      </c>
      <c r="AO364" s="435">
        <f t="shared" si="198"/>
        <v>91621.967741935485</v>
      </c>
      <c r="AP364" s="436">
        <f t="shared" si="199"/>
        <v>170155.08602150541</v>
      </c>
      <c r="AQ364" s="437">
        <f t="shared" si="185"/>
        <v>5.64</v>
      </c>
      <c r="AR364" s="438">
        <f t="shared" si="186"/>
        <v>1.5</v>
      </c>
      <c r="AS364" s="438">
        <f t="shared" si="187"/>
        <v>2.78</v>
      </c>
      <c r="AT364" s="443">
        <f t="shared" si="200"/>
        <v>9.92</v>
      </c>
      <c r="AU364" s="437">
        <f t="shared" si="201"/>
        <v>5.25</v>
      </c>
      <c r="AV364" s="438">
        <f t="shared" si="202"/>
        <v>1.39</v>
      </c>
      <c r="AW364" s="438">
        <f t="shared" si="203"/>
        <v>2.59</v>
      </c>
      <c r="AX364" s="444">
        <f t="shared" si="204"/>
        <v>9.23</v>
      </c>
      <c r="AY364" s="441">
        <f t="shared" si="205"/>
        <v>5.25</v>
      </c>
      <c r="AZ364" s="70">
        <f t="shared" si="206"/>
        <v>4</v>
      </c>
      <c r="BA364" s="438">
        <f t="shared" si="183"/>
        <v>0.35</v>
      </c>
      <c r="BB364" s="442">
        <f t="shared" si="184"/>
        <v>0.65</v>
      </c>
      <c r="BC364" s="563">
        <v>0</v>
      </c>
      <c r="BD364" s="563">
        <v>0</v>
      </c>
      <c r="BE364" s="570">
        <v>0</v>
      </c>
      <c r="BF364" s="571">
        <v>0</v>
      </c>
      <c r="BG364" s="572">
        <v>0</v>
      </c>
      <c r="BH364" s="573">
        <v>0</v>
      </c>
      <c r="BI364" s="571">
        <v>9.25</v>
      </c>
      <c r="BJ364" s="572">
        <v>565416.00864556665</v>
      </c>
      <c r="BK364" s="574">
        <v>1.6878827344473867E-3</v>
      </c>
      <c r="BL364" s="571">
        <v>60337.74</v>
      </c>
      <c r="BM364" s="594">
        <v>0.99</v>
      </c>
      <c r="BN364" s="441">
        <f t="shared" si="207"/>
        <v>5.25</v>
      </c>
      <c r="BO364" s="70">
        <v>4</v>
      </c>
      <c r="BP364" s="438">
        <f t="shared" si="188"/>
        <v>0.35</v>
      </c>
      <c r="BQ364" s="442">
        <f t="shared" si="189"/>
        <v>0.65</v>
      </c>
      <c r="BR364" s="438">
        <f>+INDEX('For AA'!AE:AE,MATCH(A364,'For AA'!A:A,0))</f>
        <v>5.28</v>
      </c>
      <c r="BS364" s="70">
        <v>4</v>
      </c>
      <c r="BT364" s="438">
        <f>+ROUND(INDEX('For AA'!AF:AF,MATCH(A364,'For AA'!A:A,0))/BS364,$BP$2)</f>
        <v>0.35</v>
      </c>
      <c r="BU364" s="442">
        <f>+ROUND(INDEX('For AA'!AG:AG,MATCH(A364,'For AA'!A:A,0))/BS364,$BP$2)</f>
        <v>0.65</v>
      </c>
      <c r="BV364" s="438">
        <f>++INDEX('For AA'!AE:AE,MATCH(A364,'For AA'!A:A,0))</f>
        <v>5.28</v>
      </c>
      <c r="BW364" s="70">
        <v>4</v>
      </c>
      <c r="BX364" s="438">
        <f>++ROUND(INDEX('For AA'!AF:AF,MATCH(A364,'For AA'!A:A,0))/BS364,$BP$2)</f>
        <v>0.35</v>
      </c>
      <c r="BY364" s="442">
        <f>++ROUND(INDEX('For AA'!AG:AG,MATCH(A364,'For AA'!A:A,0))/BS364,$BP$2)</f>
        <v>0.65</v>
      </c>
      <c r="BZ364" s="93">
        <f>++INDEX(FY2018_ALL_Targets!DY:DY,MATCH('Final Comp Values'!C364,FY2018_ALL_Targets!B:B,0))</f>
        <v>0</v>
      </c>
      <c r="CA364" s="93">
        <f>+INDEX(FY2018_ALL_Targets!DV:DV,MATCH('Final Comp Values'!C364,FY2018_ALL_Targets!B:B,0))</f>
        <v>2</v>
      </c>
      <c r="CB364" s="93">
        <f>++INDEX(FY2018_ALL_Targets!DW:DW,MATCH('Final Comp Values'!C364,FY2018_ALL_Targets!B:B,0))</f>
        <v>2</v>
      </c>
      <c r="CC364" s="533">
        <f>++INDEX(FY2018_ALL_Targets!DX:DX,MATCH('Final Comp Values'!$C364,FY2018_ALL_Targets!$B:$B,0))</f>
        <v>0</v>
      </c>
      <c r="CD364" s="437">
        <f t="shared" si="208"/>
        <v>0</v>
      </c>
      <c r="CE364" s="437">
        <f t="shared" si="209"/>
        <v>0.7</v>
      </c>
      <c r="CF364" s="438">
        <f t="shared" si="210"/>
        <v>1.3</v>
      </c>
      <c r="CG364" s="537">
        <f t="shared" si="211"/>
        <v>122252.10997741981</v>
      </c>
      <c r="CH364" s="437">
        <f t="shared" si="212"/>
        <v>7.2299999999999995</v>
      </c>
      <c r="CI364" s="438">
        <f t="shared" si="190"/>
        <v>441941.37756837258</v>
      </c>
      <c r="CJ364" s="540">
        <f t="shared" si="213"/>
        <v>1.3201914539527789E-3</v>
      </c>
      <c r="CK364" s="437">
        <f t="shared" si="191"/>
        <v>48349.9</v>
      </c>
      <c r="CL364" s="543">
        <f t="shared" si="192"/>
        <v>0.79</v>
      </c>
      <c r="CM364" s="466">
        <f t="shared" si="182"/>
        <v>-1.9999999999999685E-2</v>
      </c>
      <c r="CN364" s="465">
        <f t="shared" si="193"/>
        <v>564244.66</v>
      </c>
      <c r="CO364" s="466">
        <f t="shared" si="214"/>
        <v>490291.27756837261</v>
      </c>
      <c r="CP364" s="466">
        <f t="shared" si="194"/>
        <v>-1.2100000000000009</v>
      </c>
      <c r="CQ364" s="469">
        <f t="shared" si="195"/>
        <v>-73969.234951245991</v>
      </c>
      <c r="CR364" s="469">
        <f t="shared" si="215"/>
        <v>-73953.382431627426</v>
      </c>
      <c r="CS364" s="467">
        <f t="shared" si="216"/>
        <v>-15.852519618565566</v>
      </c>
      <c r="CT364" s="468">
        <f t="shared" si="196"/>
        <v>0.21666507216465247</v>
      </c>
    </row>
    <row r="365" spans="1:98"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+INDEX('For AA'!AD:AD,MATCH(A365,'For AA'!A:A,0))</f>
        <v>30335.791973545318</v>
      </c>
      <c r="AN365" s="434">
        <f t="shared" si="197"/>
        <v>245696.77419354839</v>
      </c>
      <c r="AO365" s="435">
        <f t="shared" si="198"/>
        <v>65261.440860215058</v>
      </c>
      <c r="AP365" s="436">
        <f t="shared" si="199"/>
        <v>121199.81720430109</v>
      </c>
      <c r="AQ365" s="437">
        <f t="shared" si="185"/>
        <v>4.0199999999999996</v>
      </c>
      <c r="AR365" s="438">
        <f t="shared" si="186"/>
        <v>1.07</v>
      </c>
      <c r="AS365" s="438">
        <f t="shared" si="187"/>
        <v>1.98</v>
      </c>
      <c r="AT365" s="443">
        <f t="shared" si="200"/>
        <v>7.07</v>
      </c>
      <c r="AU365" s="437">
        <f t="shared" si="201"/>
        <v>3.74</v>
      </c>
      <c r="AV365" s="438">
        <f t="shared" si="202"/>
        <v>0.99</v>
      </c>
      <c r="AW365" s="438">
        <f t="shared" si="203"/>
        <v>1.84</v>
      </c>
      <c r="AX365" s="444">
        <f t="shared" si="204"/>
        <v>6.57</v>
      </c>
      <c r="AY365" s="441">
        <f t="shared" si="205"/>
        <v>3.74</v>
      </c>
      <c r="AZ365" s="70">
        <f t="shared" si="206"/>
        <v>4</v>
      </c>
      <c r="BA365" s="438">
        <f t="shared" si="183"/>
        <v>0.25</v>
      </c>
      <c r="BB365" s="442">
        <f t="shared" si="184"/>
        <v>0.46</v>
      </c>
      <c r="BC365" s="563">
        <v>0</v>
      </c>
      <c r="BD365" s="563">
        <v>0</v>
      </c>
      <c r="BE365" s="570">
        <v>0</v>
      </c>
      <c r="BF365" s="571">
        <v>0</v>
      </c>
      <c r="BG365" s="572">
        <v>0</v>
      </c>
      <c r="BH365" s="573">
        <v>0</v>
      </c>
      <c r="BI365" s="571">
        <v>6.58</v>
      </c>
      <c r="BJ365" s="572">
        <v>402209.44182571117</v>
      </c>
      <c r="BK365" s="574">
        <v>1.2006776640717627E-3</v>
      </c>
      <c r="BL365" s="571">
        <v>42921.33</v>
      </c>
      <c r="BM365" s="594">
        <v>0.7</v>
      </c>
      <c r="BN365" s="441">
        <f t="shared" si="207"/>
        <v>3.74</v>
      </c>
      <c r="BO365" s="70">
        <v>4</v>
      </c>
      <c r="BP365" s="438">
        <f t="shared" si="188"/>
        <v>0.25</v>
      </c>
      <c r="BQ365" s="442">
        <f t="shared" si="189"/>
        <v>0.46</v>
      </c>
      <c r="BR365" s="438">
        <f>+INDEX('For AA'!AE:AE,MATCH(A365,'For AA'!A:A,0))</f>
        <v>3.76</v>
      </c>
      <c r="BS365" s="70">
        <v>4</v>
      </c>
      <c r="BT365" s="438">
        <f>+ROUND(INDEX('For AA'!AF:AF,MATCH(A365,'For AA'!A:A,0))/BS365,$BP$2)</f>
        <v>0.25</v>
      </c>
      <c r="BU365" s="442">
        <f>+ROUND(INDEX('For AA'!AG:AG,MATCH(A365,'For AA'!A:A,0))/BS365,$BP$2)</f>
        <v>0.47</v>
      </c>
      <c r="BV365" s="438">
        <f>++INDEX('For AA'!AE:AE,MATCH(A365,'For AA'!A:A,0))</f>
        <v>3.76</v>
      </c>
      <c r="BW365" s="70">
        <v>4</v>
      </c>
      <c r="BX365" s="438">
        <f>++ROUND(INDEX('For AA'!AF:AF,MATCH(A365,'For AA'!A:A,0))/BS365,$BP$2)</f>
        <v>0.25</v>
      </c>
      <c r="BY365" s="442">
        <f>++ROUND(INDEX('For AA'!AG:AG,MATCH(A365,'For AA'!A:A,0))/BS365,$BP$2)</f>
        <v>0.47</v>
      </c>
      <c r="BZ365" s="93">
        <f>++INDEX(FY2018_ALL_Targets!DY:DY,MATCH('Final Comp Values'!C365,FY2018_ALL_Targets!B:B,0))</f>
        <v>0</v>
      </c>
      <c r="CA365" s="93">
        <f>+INDEX(FY2018_ALL_Targets!DV:DV,MATCH('Final Comp Values'!C365,FY2018_ALL_Targets!B:B,0))</f>
        <v>0</v>
      </c>
      <c r="CB365" s="93">
        <f>++INDEX(FY2018_ALL_Targets!DW:DW,MATCH('Final Comp Values'!C365,FY2018_ALL_Targets!B:B,0))</f>
        <v>0</v>
      </c>
      <c r="CC365" s="533">
        <f>++INDEX(FY2018_ALL_Targets!DX:DX,MATCH('Final Comp Values'!$C365,FY2018_ALL_Targets!$B:$B,0))</f>
        <v>0</v>
      </c>
      <c r="CD365" s="437">
        <f t="shared" si="208"/>
        <v>0</v>
      </c>
      <c r="CE365" s="437">
        <f t="shared" si="209"/>
        <v>0</v>
      </c>
      <c r="CF365" s="438">
        <f t="shared" si="210"/>
        <v>0</v>
      </c>
      <c r="CG365" s="537">
        <f t="shared" si="211"/>
        <v>0</v>
      </c>
      <c r="CH365" s="437">
        <f t="shared" si="212"/>
        <v>6.57</v>
      </c>
      <c r="CI365" s="438">
        <f t="shared" si="190"/>
        <v>401598.18127582408</v>
      </c>
      <c r="CJ365" s="540">
        <f t="shared" si="213"/>
        <v>1.1996760515172557E-3</v>
      </c>
      <c r="CK365" s="437">
        <f t="shared" si="191"/>
        <v>43936.21</v>
      </c>
      <c r="CL365" s="543">
        <f t="shared" si="192"/>
        <v>0.72</v>
      </c>
      <c r="CM365" s="466">
        <f t="shared" si="182"/>
        <v>-9.9999999999998423E-3</v>
      </c>
      <c r="CN365" s="465">
        <f t="shared" si="193"/>
        <v>401906.97000000003</v>
      </c>
      <c r="CO365" s="466">
        <f t="shared" si="214"/>
        <v>445534.39127582411</v>
      </c>
      <c r="CP365" s="466">
        <f t="shared" si="194"/>
        <v>0.71999999999999975</v>
      </c>
      <c r="CQ365" s="469">
        <f t="shared" si="195"/>
        <v>44044.599452054776</v>
      </c>
      <c r="CR365" s="469">
        <f t="shared" si="215"/>
        <v>43627.421275824076</v>
      </c>
      <c r="CS365" s="467">
        <f t="shared" si="216"/>
        <v>417.17817623070005</v>
      </c>
      <c r="CT365" s="468">
        <f t="shared" si="196"/>
        <v>0</v>
      </c>
    </row>
    <row r="366" spans="1:98"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+INDEX('For AA'!AD:AD,MATCH(A366,'For AA'!A:A,0))</f>
        <v>30335.791973545318</v>
      </c>
      <c r="AN366" s="434">
        <f t="shared" si="197"/>
        <v>213068.8172043011</v>
      </c>
      <c r="AO366" s="435">
        <f t="shared" si="198"/>
        <v>56595.150537634407</v>
      </c>
      <c r="AP366" s="436">
        <f t="shared" si="199"/>
        <v>105105.29032258065</v>
      </c>
      <c r="AQ366" s="437">
        <f t="shared" si="185"/>
        <v>3.49</v>
      </c>
      <c r="AR366" s="438">
        <f t="shared" si="186"/>
        <v>0.93</v>
      </c>
      <c r="AS366" s="438">
        <f t="shared" si="187"/>
        <v>1.72</v>
      </c>
      <c r="AT366" s="443">
        <f t="shared" si="200"/>
        <v>6.14</v>
      </c>
      <c r="AU366" s="437">
        <f t="shared" si="201"/>
        <v>3.24</v>
      </c>
      <c r="AV366" s="438">
        <f t="shared" si="202"/>
        <v>0.86</v>
      </c>
      <c r="AW366" s="438">
        <f t="shared" si="203"/>
        <v>1.6</v>
      </c>
      <c r="AX366" s="444">
        <f t="shared" si="204"/>
        <v>5.7000000000000011</v>
      </c>
      <c r="AY366" s="441">
        <f t="shared" si="205"/>
        <v>3.24</v>
      </c>
      <c r="AZ366" s="70">
        <f t="shared" si="206"/>
        <v>4</v>
      </c>
      <c r="BA366" s="438">
        <f t="shared" si="183"/>
        <v>0.22</v>
      </c>
      <c r="BB366" s="442">
        <f t="shared" si="184"/>
        <v>0.4</v>
      </c>
      <c r="BC366" s="563">
        <v>1</v>
      </c>
      <c r="BD366" s="563">
        <v>1</v>
      </c>
      <c r="BE366" s="570">
        <v>0</v>
      </c>
      <c r="BF366" s="571">
        <v>0.22</v>
      </c>
      <c r="BG366" s="572">
        <v>0.4</v>
      </c>
      <c r="BH366" s="573">
        <v>37898.154093000143</v>
      </c>
      <c r="BI366" s="571">
        <v>5.1000000000000005</v>
      </c>
      <c r="BJ366" s="572">
        <v>311742.88044242054</v>
      </c>
      <c r="BK366" s="574">
        <v>9.3061642656018084E-4</v>
      </c>
      <c r="BL366" s="571">
        <v>33267.29</v>
      </c>
      <c r="BM366" s="594">
        <v>0.54</v>
      </c>
      <c r="BN366" s="441">
        <f t="shared" si="207"/>
        <v>3.24</v>
      </c>
      <c r="BO366" s="70">
        <v>4</v>
      </c>
      <c r="BP366" s="438">
        <f t="shared" si="188"/>
        <v>0.22</v>
      </c>
      <c r="BQ366" s="442">
        <f t="shared" si="189"/>
        <v>0.4</v>
      </c>
      <c r="BR366" s="438">
        <f>+INDEX('For AA'!AE:AE,MATCH(A366,'For AA'!A:A,0))</f>
        <v>3.26</v>
      </c>
      <c r="BS366" s="70">
        <v>4</v>
      </c>
      <c r="BT366" s="438">
        <f>+ROUND(INDEX('For AA'!AF:AF,MATCH(A366,'For AA'!A:A,0))/BS366,$BP$2)</f>
        <v>0.22</v>
      </c>
      <c r="BU366" s="442">
        <f>+ROUND(INDEX('For AA'!AG:AG,MATCH(A366,'For AA'!A:A,0))/BS366,$BP$2)</f>
        <v>0.4</v>
      </c>
      <c r="BV366" s="438">
        <f>++INDEX('For AA'!AE:AE,MATCH(A366,'For AA'!A:A,0))</f>
        <v>3.26</v>
      </c>
      <c r="BW366" s="70">
        <v>4</v>
      </c>
      <c r="BX366" s="438">
        <f>++ROUND(INDEX('For AA'!AF:AF,MATCH(A366,'For AA'!A:A,0))/BS366,$BP$2)</f>
        <v>0.22</v>
      </c>
      <c r="BY366" s="442">
        <f>++ROUND(INDEX('For AA'!AG:AG,MATCH(A366,'For AA'!A:A,0))/BS366,$BP$2)</f>
        <v>0.4</v>
      </c>
      <c r="BZ366" s="93">
        <f>++INDEX(FY2018_ALL_Targets!DY:DY,MATCH('Final Comp Values'!C366,FY2018_ALL_Targets!B:B,0))</f>
        <v>0</v>
      </c>
      <c r="CA366" s="93">
        <f>+INDEX(FY2018_ALL_Targets!DV:DV,MATCH('Final Comp Values'!C366,FY2018_ALL_Targets!B:B,0))</f>
        <v>1</v>
      </c>
      <c r="CB366" s="93">
        <f>++INDEX(FY2018_ALL_Targets!DW:DW,MATCH('Final Comp Values'!C366,FY2018_ALL_Targets!B:B,0))</f>
        <v>1</v>
      </c>
      <c r="CC366" s="533">
        <f>++INDEX(FY2018_ALL_Targets!DX:DX,MATCH('Final Comp Values'!$C366,FY2018_ALL_Targets!$B:$B,0))</f>
        <v>0</v>
      </c>
      <c r="CD366" s="437">
        <f t="shared" si="208"/>
        <v>0</v>
      </c>
      <c r="CE366" s="437">
        <f t="shared" si="209"/>
        <v>0.22</v>
      </c>
      <c r="CF366" s="438">
        <f t="shared" si="210"/>
        <v>0.4</v>
      </c>
      <c r="CG366" s="537">
        <f t="shared" si="211"/>
        <v>37898.154093000143</v>
      </c>
      <c r="CH366" s="437">
        <f t="shared" si="212"/>
        <v>5.08</v>
      </c>
      <c r="CI366" s="438">
        <f t="shared" si="190"/>
        <v>310520.35934264632</v>
      </c>
      <c r="CJ366" s="540">
        <f t="shared" si="213"/>
        <v>9.2760340056433164E-4</v>
      </c>
      <c r="CK366" s="437">
        <f t="shared" si="191"/>
        <v>33971.99</v>
      </c>
      <c r="CL366" s="543">
        <f t="shared" si="192"/>
        <v>0.56000000000000005</v>
      </c>
      <c r="CM366" s="466">
        <f t="shared" si="182"/>
        <v>-2.000000000000024E-2</v>
      </c>
      <c r="CN366" s="465">
        <f t="shared" si="193"/>
        <v>348535.41</v>
      </c>
      <c r="CO366" s="466">
        <f t="shared" si="214"/>
        <v>344492.34934264631</v>
      </c>
      <c r="CP366" s="466">
        <f t="shared" si="194"/>
        <v>-6.0000000000000497E-2</v>
      </c>
      <c r="CQ366" s="469">
        <f t="shared" si="195"/>
        <v>-3668.7937894737133</v>
      </c>
      <c r="CR366" s="469">
        <f t="shared" si="215"/>
        <v>-4043.0606573536643</v>
      </c>
      <c r="CS366" s="467">
        <f t="shared" si="216"/>
        <v>374.26686787995095</v>
      </c>
      <c r="CT366" s="468">
        <f t="shared" si="196"/>
        <v>0.10873544840967564</v>
      </c>
    </row>
    <row r="367" spans="1:98"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+INDEX('For AA'!AD:AD,MATCH(A367,'For AA'!A:A,0))</f>
        <v>10803.935302951115</v>
      </c>
      <c r="AN367" s="434">
        <f t="shared" si="197"/>
        <v>231189.24731182796</v>
      </c>
      <c r="AO367" s="435">
        <f t="shared" si="198"/>
        <v>61408.215053763444</v>
      </c>
      <c r="AP367" s="436">
        <f t="shared" si="199"/>
        <v>114043.82795698925</v>
      </c>
      <c r="AQ367" s="437">
        <f t="shared" si="185"/>
        <v>10.63</v>
      </c>
      <c r="AR367" s="438">
        <f t="shared" si="186"/>
        <v>2.82</v>
      </c>
      <c r="AS367" s="438">
        <f t="shared" si="187"/>
        <v>5.24</v>
      </c>
      <c r="AT367" s="443">
        <f t="shared" si="200"/>
        <v>18.690000000000001</v>
      </c>
      <c r="AU367" s="437">
        <f t="shared" si="201"/>
        <v>9.8800000000000008</v>
      </c>
      <c r="AV367" s="438">
        <f t="shared" si="202"/>
        <v>2.63</v>
      </c>
      <c r="AW367" s="438">
        <f t="shared" si="203"/>
        <v>4.88</v>
      </c>
      <c r="AX367" s="444">
        <f t="shared" si="204"/>
        <v>17.39</v>
      </c>
      <c r="AY367" s="441">
        <f t="shared" si="205"/>
        <v>9.8800000000000008</v>
      </c>
      <c r="AZ367" s="70">
        <f t="shared" si="206"/>
        <v>4</v>
      </c>
      <c r="BA367" s="438">
        <f t="shared" si="183"/>
        <v>0.66</v>
      </c>
      <c r="BB367" s="442">
        <f t="shared" si="184"/>
        <v>1.22</v>
      </c>
      <c r="BC367" s="563">
        <v>1</v>
      </c>
      <c r="BD367" s="563">
        <v>1</v>
      </c>
      <c r="BE367" s="570">
        <v>0</v>
      </c>
      <c r="BF367" s="571">
        <v>0.66</v>
      </c>
      <c r="BG367" s="572">
        <v>1.22</v>
      </c>
      <c r="BH367" s="573">
        <v>40891.764446337751</v>
      </c>
      <c r="BI367" s="571">
        <v>15.520000000000001</v>
      </c>
      <c r="BJ367" s="572">
        <v>337574.56606763933</v>
      </c>
      <c r="BK367" s="574">
        <v>1.0077293053994691E-3</v>
      </c>
      <c r="BL367" s="571">
        <v>36023.89</v>
      </c>
      <c r="BM367" s="594">
        <v>1.66</v>
      </c>
      <c r="BN367" s="441">
        <f t="shared" si="207"/>
        <v>9.8800000000000008</v>
      </c>
      <c r="BO367" s="70">
        <v>4</v>
      </c>
      <c r="BP367" s="438">
        <f t="shared" si="188"/>
        <v>0.66</v>
      </c>
      <c r="BQ367" s="442">
        <f t="shared" si="189"/>
        <v>1.22</v>
      </c>
      <c r="BR367" s="438">
        <f>+INDEX('For AA'!AE:AE,MATCH(A367,'For AA'!A:A,0))</f>
        <v>9.93</v>
      </c>
      <c r="BS367" s="70">
        <v>4</v>
      </c>
      <c r="BT367" s="438">
        <f>+ROUND(INDEX('For AA'!AF:AF,MATCH(A367,'For AA'!A:A,0))/BS367,$BP$2)</f>
        <v>0.66</v>
      </c>
      <c r="BU367" s="442">
        <f>+ROUND(INDEX('For AA'!AG:AG,MATCH(A367,'For AA'!A:A,0))/BS367,$BP$2)</f>
        <v>1.23</v>
      </c>
      <c r="BV367" s="438">
        <f>++INDEX('For AA'!AE:AE,MATCH(A367,'For AA'!A:A,0))</f>
        <v>9.93</v>
      </c>
      <c r="BW367" s="70">
        <v>4</v>
      </c>
      <c r="BX367" s="438">
        <f>++ROUND(INDEX('For AA'!AF:AF,MATCH(A367,'For AA'!A:A,0))/BS367,$BP$2)</f>
        <v>0.66</v>
      </c>
      <c r="BY367" s="442">
        <f>++ROUND(INDEX('For AA'!AG:AG,MATCH(A367,'For AA'!A:A,0))/BS367,$BP$2)</f>
        <v>1.23</v>
      </c>
      <c r="BZ367" s="93">
        <f>++INDEX(FY2018_ALL_Targets!DY:DY,MATCH('Final Comp Values'!C367,FY2018_ALL_Targets!B:B,0))</f>
        <v>0</v>
      </c>
      <c r="CA367" s="93">
        <f>+INDEX(FY2018_ALL_Targets!DV:DV,MATCH('Final Comp Values'!C367,FY2018_ALL_Targets!B:B,0))</f>
        <v>1</v>
      </c>
      <c r="CB367" s="93">
        <f>++INDEX(FY2018_ALL_Targets!DW:DW,MATCH('Final Comp Values'!C367,FY2018_ALL_Targets!B:B,0))</f>
        <v>1</v>
      </c>
      <c r="CC367" s="533">
        <f>++INDEX(FY2018_ALL_Targets!DX:DX,MATCH('Final Comp Values'!$C367,FY2018_ALL_Targets!$B:$B,0))</f>
        <v>0</v>
      </c>
      <c r="CD367" s="437">
        <f t="shared" si="208"/>
        <v>0</v>
      </c>
      <c r="CE367" s="437">
        <f t="shared" si="209"/>
        <v>0.66</v>
      </c>
      <c r="CF367" s="438">
        <f t="shared" si="210"/>
        <v>1.22</v>
      </c>
      <c r="CG367" s="537">
        <f t="shared" si="211"/>
        <v>40891.764446337751</v>
      </c>
      <c r="CH367" s="437">
        <f t="shared" si="212"/>
        <v>15.510000000000002</v>
      </c>
      <c r="CI367" s="438">
        <f t="shared" si="190"/>
        <v>337357.05668228649</v>
      </c>
      <c r="CJ367" s="540">
        <f t="shared" si="213"/>
        <v>1.0077714506234799E-3</v>
      </c>
      <c r="CK367" s="437">
        <f t="shared" si="191"/>
        <v>36908.01</v>
      </c>
      <c r="CL367" s="543">
        <f t="shared" si="192"/>
        <v>1.7</v>
      </c>
      <c r="CM367" s="466">
        <f t="shared" si="182"/>
        <v>-1.0000000000000009E-2</v>
      </c>
      <c r="CN367" s="465">
        <f t="shared" si="193"/>
        <v>378176.4</v>
      </c>
      <c r="CO367" s="466">
        <f t="shared" si="214"/>
        <v>374265.0666822865</v>
      </c>
      <c r="CP367" s="466">
        <f t="shared" si="194"/>
        <v>-0.17999999999999972</v>
      </c>
      <c r="CQ367" s="469">
        <f t="shared" si="195"/>
        <v>-3914.4193214491029</v>
      </c>
      <c r="CR367" s="469">
        <f t="shared" si="215"/>
        <v>-3911.333317713521</v>
      </c>
      <c r="CS367" s="467">
        <f t="shared" si="216"/>
        <v>-3.0860037355819259</v>
      </c>
      <c r="CT367" s="468">
        <f t="shared" si="196"/>
        <v>0.1081288109102994</v>
      </c>
    </row>
    <row r="368" spans="1:98"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+INDEX('For AA'!AD:AD,MATCH(A368,'For AA'!A:A,0))</f>
        <v>30335.791973545318</v>
      </c>
      <c r="AN368" s="434">
        <f t="shared" si="197"/>
        <v>523101.07526881725</v>
      </c>
      <c r="AO368" s="435">
        <f t="shared" si="198"/>
        <v>138945.73118279572</v>
      </c>
      <c r="AP368" s="436">
        <f t="shared" si="199"/>
        <v>258042.07526881722</v>
      </c>
      <c r="AQ368" s="437">
        <f t="shared" si="185"/>
        <v>8.56</v>
      </c>
      <c r="AR368" s="438">
        <f t="shared" si="186"/>
        <v>2.27</v>
      </c>
      <c r="AS368" s="438">
        <f t="shared" si="187"/>
        <v>4.22</v>
      </c>
      <c r="AT368" s="443">
        <f t="shared" si="200"/>
        <v>15.05</v>
      </c>
      <c r="AU368" s="437">
        <f t="shared" si="201"/>
        <v>7.96</v>
      </c>
      <c r="AV368" s="438">
        <f t="shared" si="202"/>
        <v>2.11</v>
      </c>
      <c r="AW368" s="438">
        <f t="shared" si="203"/>
        <v>3.93</v>
      </c>
      <c r="AX368" s="444">
        <f t="shared" si="204"/>
        <v>14</v>
      </c>
      <c r="AY368" s="441">
        <f t="shared" si="205"/>
        <v>7.96</v>
      </c>
      <c r="AZ368" s="70">
        <f t="shared" si="206"/>
        <v>4</v>
      </c>
      <c r="BA368" s="438">
        <f t="shared" si="183"/>
        <v>0.53</v>
      </c>
      <c r="BB368" s="442">
        <f t="shared" si="184"/>
        <v>0.98</v>
      </c>
      <c r="BC368" s="563">
        <v>2</v>
      </c>
      <c r="BD368" s="563">
        <v>2</v>
      </c>
      <c r="BE368" s="570">
        <v>0</v>
      </c>
      <c r="BF368" s="571">
        <v>1.06</v>
      </c>
      <c r="BG368" s="572">
        <v>1.96</v>
      </c>
      <c r="BH368" s="573">
        <v>184600.68606590392</v>
      </c>
      <c r="BI368" s="571">
        <v>10.98</v>
      </c>
      <c r="BJ368" s="572">
        <v>671164.08377603476</v>
      </c>
      <c r="BK368" s="574">
        <v>2.0035624242413304E-3</v>
      </c>
      <c r="BL368" s="571">
        <v>71622.52</v>
      </c>
      <c r="BM368" s="594">
        <v>1.17</v>
      </c>
      <c r="BN368" s="441">
        <f t="shared" si="207"/>
        <v>7.96</v>
      </c>
      <c r="BO368" s="70">
        <v>4</v>
      </c>
      <c r="BP368" s="438">
        <f t="shared" si="188"/>
        <v>0.53</v>
      </c>
      <c r="BQ368" s="442">
        <f t="shared" si="189"/>
        <v>0.98</v>
      </c>
      <c r="BR368" s="438">
        <f>+INDEX('For AA'!AE:AE,MATCH(A368,'For AA'!A:A,0))</f>
        <v>8</v>
      </c>
      <c r="BS368" s="70">
        <v>4</v>
      </c>
      <c r="BT368" s="438">
        <f>+ROUND(INDEX('For AA'!AF:AF,MATCH(A368,'For AA'!A:A,0))/BS368,$BP$2)</f>
        <v>0.53</v>
      </c>
      <c r="BU368" s="442">
        <f>+ROUND(INDEX('For AA'!AG:AG,MATCH(A368,'For AA'!A:A,0))/BS368,$BP$2)</f>
        <v>0.99</v>
      </c>
      <c r="BV368" s="438">
        <f>++INDEX('For AA'!AE:AE,MATCH(A368,'For AA'!A:A,0))</f>
        <v>8</v>
      </c>
      <c r="BW368" s="70">
        <v>4</v>
      </c>
      <c r="BX368" s="438">
        <f>++ROUND(INDEX('For AA'!AF:AF,MATCH(A368,'For AA'!A:A,0))/BS368,$BP$2)</f>
        <v>0.53</v>
      </c>
      <c r="BY368" s="442">
        <f>++ROUND(INDEX('For AA'!AG:AG,MATCH(A368,'For AA'!A:A,0))/BS368,$BP$2)</f>
        <v>0.99</v>
      </c>
      <c r="BZ368" s="93">
        <f>++INDEX(FY2018_ALL_Targets!DY:DY,MATCH('Final Comp Values'!C368,FY2018_ALL_Targets!B:B,0))</f>
        <v>0</v>
      </c>
      <c r="CA368" s="93">
        <f>+INDEX(FY2018_ALL_Targets!DV:DV,MATCH('Final Comp Values'!C368,FY2018_ALL_Targets!B:B,0))</f>
        <v>1</v>
      </c>
      <c r="CB368" s="93">
        <f>++INDEX(FY2018_ALL_Targets!DW:DW,MATCH('Final Comp Values'!C368,FY2018_ALL_Targets!B:B,0))</f>
        <v>1</v>
      </c>
      <c r="CC368" s="533">
        <f>++INDEX(FY2018_ALL_Targets!DX:DX,MATCH('Final Comp Values'!$C368,FY2018_ALL_Targets!$B:$B,0))</f>
        <v>0</v>
      </c>
      <c r="CD368" s="437">
        <f t="shared" si="208"/>
        <v>0</v>
      </c>
      <c r="CE368" s="437">
        <f t="shared" si="209"/>
        <v>0.53</v>
      </c>
      <c r="CF368" s="438">
        <f t="shared" si="210"/>
        <v>0.98</v>
      </c>
      <c r="CG368" s="537">
        <f t="shared" si="211"/>
        <v>92300.343032951962</v>
      </c>
      <c r="CH368" s="437">
        <f t="shared" si="212"/>
        <v>12.489999999999998</v>
      </c>
      <c r="CI368" s="438">
        <f t="shared" si="190"/>
        <v>763464.42680898658</v>
      </c>
      <c r="CJ368" s="540">
        <f t="shared" si="213"/>
        <v>2.2806626915449803E-3</v>
      </c>
      <c r="CK368" s="437">
        <f t="shared" si="191"/>
        <v>83525.62</v>
      </c>
      <c r="CL368" s="543">
        <f t="shared" si="192"/>
        <v>1.37</v>
      </c>
      <c r="CM368" s="466">
        <f t="shared" si="182"/>
        <v>-2.4424906541753444E-15</v>
      </c>
      <c r="CN368" s="465">
        <f t="shared" si="193"/>
        <v>855682.66</v>
      </c>
      <c r="CO368" s="466">
        <f t="shared" si="214"/>
        <v>846990.04680898658</v>
      </c>
      <c r="CP368" s="466">
        <f t="shared" si="194"/>
        <v>-0.14000000000000057</v>
      </c>
      <c r="CQ368" s="469">
        <f t="shared" si="195"/>
        <v>-8556.8266000000349</v>
      </c>
      <c r="CR368" s="469">
        <f t="shared" si="215"/>
        <v>-8692.6131910134573</v>
      </c>
      <c r="CS368" s="467">
        <f t="shared" si="216"/>
        <v>135.78659101342237</v>
      </c>
      <c r="CT368" s="468">
        <f t="shared" si="196"/>
        <v>0.10786749264377048</v>
      </c>
    </row>
    <row r="369" spans="1:98"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+INDEX('For AA'!AD:AD,MATCH(A369,'For AA'!A:A,0))</f>
        <v>10803.935302951115</v>
      </c>
      <c r="AN369" s="434">
        <f t="shared" si="197"/>
        <v>186778.49462365592</v>
      </c>
      <c r="AO369" s="435">
        <f t="shared" si="198"/>
        <v>49612.053763440861</v>
      </c>
      <c r="AP369" s="436">
        <f t="shared" si="199"/>
        <v>92136.666666666686</v>
      </c>
      <c r="AQ369" s="437">
        <f t="shared" si="185"/>
        <v>8.59</v>
      </c>
      <c r="AR369" s="438">
        <f t="shared" si="186"/>
        <v>2.2799999999999998</v>
      </c>
      <c r="AS369" s="438">
        <f t="shared" si="187"/>
        <v>4.24</v>
      </c>
      <c r="AT369" s="443">
        <f t="shared" si="200"/>
        <v>15.11</v>
      </c>
      <c r="AU369" s="437">
        <f t="shared" si="201"/>
        <v>7.99</v>
      </c>
      <c r="AV369" s="438">
        <f t="shared" si="202"/>
        <v>2.12</v>
      </c>
      <c r="AW369" s="438">
        <f t="shared" si="203"/>
        <v>3.94</v>
      </c>
      <c r="AX369" s="444">
        <f t="shared" si="204"/>
        <v>14.049999999999999</v>
      </c>
      <c r="AY369" s="441">
        <f t="shared" si="205"/>
        <v>7.99</v>
      </c>
      <c r="AZ369" s="70">
        <f t="shared" si="206"/>
        <v>4</v>
      </c>
      <c r="BA369" s="438">
        <f t="shared" si="183"/>
        <v>0.53</v>
      </c>
      <c r="BB369" s="442">
        <f t="shared" si="184"/>
        <v>0.99</v>
      </c>
      <c r="BC369" s="563">
        <v>1</v>
      </c>
      <c r="BD369" s="563">
        <v>1</v>
      </c>
      <c r="BE369" s="570">
        <v>0</v>
      </c>
      <c r="BF369" s="571">
        <v>0.53</v>
      </c>
      <c r="BG369" s="572">
        <v>0.99</v>
      </c>
      <c r="BH369" s="573">
        <v>33061.426573634773</v>
      </c>
      <c r="BI369" s="571">
        <v>12.55</v>
      </c>
      <c r="BJ369" s="572">
        <v>272974.27861783979</v>
      </c>
      <c r="BK369" s="574">
        <v>8.1488419992031813E-4</v>
      </c>
      <c r="BL369" s="571">
        <v>29130.14</v>
      </c>
      <c r="BM369" s="594">
        <v>1.34</v>
      </c>
      <c r="BN369" s="441">
        <f t="shared" si="207"/>
        <v>7.99</v>
      </c>
      <c r="BO369" s="70">
        <v>4</v>
      </c>
      <c r="BP369" s="438">
        <f t="shared" si="188"/>
        <v>0.53</v>
      </c>
      <c r="BQ369" s="442">
        <f t="shared" si="189"/>
        <v>0.99</v>
      </c>
      <c r="BR369" s="438">
        <f>+INDEX('For AA'!AE:AE,MATCH(A369,'For AA'!A:A,0))</f>
        <v>8.02</v>
      </c>
      <c r="BS369" s="70">
        <v>4</v>
      </c>
      <c r="BT369" s="438">
        <f>+ROUND(INDEX('For AA'!AF:AF,MATCH(A369,'For AA'!A:A,0))/BS369,$BP$2)</f>
        <v>0.53</v>
      </c>
      <c r="BU369" s="442">
        <f>+ROUND(INDEX('For AA'!AG:AG,MATCH(A369,'For AA'!A:A,0))/BS369,$BP$2)</f>
        <v>0.99</v>
      </c>
      <c r="BV369" s="438">
        <f>++INDEX('For AA'!AE:AE,MATCH(A369,'For AA'!A:A,0))</f>
        <v>8.02</v>
      </c>
      <c r="BW369" s="70">
        <v>4</v>
      </c>
      <c r="BX369" s="438">
        <f>++ROUND(INDEX('For AA'!AF:AF,MATCH(A369,'For AA'!A:A,0))/BS369,$BP$2)</f>
        <v>0.53</v>
      </c>
      <c r="BY369" s="442">
        <f>++ROUND(INDEX('For AA'!AG:AG,MATCH(A369,'For AA'!A:A,0))/BS369,$BP$2)</f>
        <v>0.99</v>
      </c>
      <c r="BZ369" s="93">
        <f>++INDEX(FY2018_ALL_Targets!DY:DY,MATCH('Final Comp Values'!C369,FY2018_ALL_Targets!B:B,0))</f>
        <v>0</v>
      </c>
      <c r="CA369" s="93">
        <f>+INDEX(FY2018_ALL_Targets!DV:DV,MATCH('Final Comp Values'!C369,FY2018_ALL_Targets!B:B,0))</f>
        <v>2</v>
      </c>
      <c r="CB369" s="93">
        <f>++INDEX(FY2018_ALL_Targets!DW:DW,MATCH('Final Comp Values'!C369,FY2018_ALL_Targets!B:B,0))</f>
        <v>3</v>
      </c>
      <c r="CC369" s="533">
        <f>++INDEX(FY2018_ALL_Targets!DX:DX,MATCH('Final Comp Values'!$C369,FY2018_ALL_Targets!$B:$B,0))</f>
        <v>0</v>
      </c>
      <c r="CD369" s="437">
        <f t="shared" si="208"/>
        <v>0</v>
      </c>
      <c r="CE369" s="437">
        <f t="shared" si="209"/>
        <v>1.06</v>
      </c>
      <c r="CF369" s="438">
        <f t="shared" si="210"/>
        <v>2.9699999999999998</v>
      </c>
      <c r="CG369" s="537">
        <f t="shared" si="211"/>
        <v>87656.282297202721</v>
      </c>
      <c r="CH369" s="437">
        <f t="shared" si="212"/>
        <v>10.020000000000001</v>
      </c>
      <c r="CI369" s="438">
        <f t="shared" si="190"/>
        <v>217944.40412356611</v>
      </c>
      <c r="CJ369" s="540">
        <f t="shared" si="213"/>
        <v>6.5105544392309912E-4</v>
      </c>
      <c r="CK369" s="437">
        <f t="shared" si="191"/>
        <v>23843.86</v>
      </c>
      <c r="CL369" s="543">
        <f t="shared" si="192"/>
        <v>1.1000000000000001</v>
      </c>
      <c r="CM369" s="466">
        <f t="shared" si="182"/>
        <v>-2.0000000000000684E-2</v>
      </c>
      <c r="CN369" s="465">
        <f t="shared" si="193"/>
        <v>305530.31</v>
      </c>
      <c r="CO369" s="466">
        <f t="shared" si="214"/>
        <v>241788.2641235661</v>
      </c>
      <c r="CP369" s="466">
        <f t="shared" si="194"/>
        <v>-2.9299999999999979</v>
      </c>
      <c r="CQ369" s="469">
        <f t="shared" si="195"/>
        <v>-63715.573544483945</v>
      </c>
      <c r="CR369" s="469">
        <f t="shared" si="215"/>
        <v>-63742.045876433898</v>
      </c>
      <c r="CS369" s="467">
        <f t="shared" si="216"/>
        <v>26.472331949953514</v>
      </c>
      <c r="CT369" s="468">
        <f t="shared" si="196"/>
        <v>0.28689880980123617</v>
      </c>
    </row>
    <row r="370" spans="1:98"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+INDEX('For AA'!AD:AD,MATCH(A370,'For AA'!A:A,0))</f>
        <v>10803.935302951115</v>
      </c>
      <c r="AN370" s="434">
        <f t="shared" si="197"/>
        <v>237709.67741935485</v>
      </c>
      <c r="AO370" s="435">
        <f t="shared" si="198"/>
        <v>63140.075268817207</v>
      </c>
      <c r="AP370" s="436">
        <f t="shared" si="199"/>
        <v>117260.15053763441</v>
      </c>
      <c r="AQ370" s="437">
        <f t="shared" si="185"/>
        <v>10.93</v>
      </c>
      <c r="AR370" s="438">
        <f t="shared" si="186"/>
        <v>2.9</v>
      </c>
      <c r="AS370" s="438">
        <f t="shared" si="187"/>
        <v>5.39</v>
      </c>
      <c r="AT370" s="443">
        <f t="shared" si="200"/>
        <v>19.22</v>
      </c>
      <c r="AU370" s="437">
        <f t="shared" si="201"/>
        <v>10.16</v>
      </c>
      <c r="AV370" s="438">
        <f t="shared" si="202"/>
        <v>2.7</v>
      </c>
      <c r="AW370" s="438">
        <f t="shared" si="203"/>
        <v>5.01</v>
      </c>
      <c r="AX370" s="444">
        <f t="shared" si="204"/>
        <v>17.869999999999997</v>
      </c>
      <c r="AY370" s="441">
        <f t="shared" si="205"/>
        <v>10.16</v>
      </c>
      <c r="AZ370" s="70">
        <f t="shared" si="206"/>
        <v>4</v>
      </c>
      <c r="BA370" s="438">
        <f t="shared" si="183"/>
        <v>0.68</v>
      </c>
      <c r="BB370" s="442">
        <f t="shared" si="184"/>
        <v>1.25</v>
      </c>
      <c r="BC370" s="563">
        <v>0</v>
      </c>
      <c r="BD370" s="563">
        <v>0</v>
      </c>
      <c r="BE370" s="570">
        <v>0</v>
      </c>
      <c r="BF370" s="571">
        <v>0</v>
      </c>
      <c r="BG370" s="572">
        <v>0</v>
      </c>
      <c r="BH370" s="573">
        <v>0</v>
      </c>
      <c r="BI370" s="571">
        <v>17.880000000000003</v>
      </c>
      <c r="BJ370" s="572">
        <v>388906.78101091442</v>
      </c>
      <c r="BK370" s="574">
        <v>1.1609664935916565E-3</v>
      </c>
      <c r="BL370" s="571">
        <v>41501.75</v>
      </c>
      <c r="BM370" s="594">
        <v>1.91</v>
      </c>
      <c r="BN370" s="441">
        <f t="shared" si="207"/>
        <v>10.16</v>
      </c>
      <c r="BO370" s="70">
        <v>4</v>
      </c>
      <c r="BP370" s="438">
        <f t="shared" si="188"/>
        <v>0.68</v>
      </c>
      <c r="BQ370" s="442">
        <f t="shared" si="189"/>
        <v>1.25</v>
      </c>
      <c r="BR370" s="438">
        <f>+INDEX('For AA'!AE:AE,MATCH(A370,'For AA'!A:A,0))</f>
        <v>10.210000000000001</v>
      </c>
      <c r="BS370" s="70">
        <v>4</v>
      </c>
      <c r="BT370" s="438">
        <f>+ROUND(INDEX('For AA'!AF:AF,MATCH(A370,'For AA'!A:A,0))/BS370,$BP$2)</f>
        <v>0.68</v>
      </c>
      <c r="BU370" s="442">
        <f>+ROUND(INDEX('For AA'!AG:AG,MATCH(A370,'For AA'!A:A,0))/BS370,$BP$2)</f>
        <v>1.26</v>
      </c>
      <c r="BV370" s="438">
        <f>++INDEX('For AA'!AE:AE,MATCH(A370,'For AA'!A:A,0))</f>
        <v>10.210000000000001</v>
      </c>
      <c r="BW370" s="70">
        <v>4</v>
      </c>
      <c r="BX370" s="438">
        <f>++ROUND(INDEX('For AA'!AF:AF,MATCH(A370,'For AA'!A:A,0))/BS370,$BP$2)</f>
        <v>0.68</v>
      </c>
      <c r="BY370" s="442">
        <f>++ROUND(INDEX('For AA'!AG:AG,MATCH(A370,'For AA'!A:A,0))/BS370,$BP$2)</f>
        <v>1.26</v>
      </c>
      <c r="BZ370" s="93">
        <f>++INDEX(FY2018_ALL_Targets!DY:DY,MATCH('Final Comp Values'!C370,FY2018_ALL_Targets!B:B,0))</f>
        <v>0</v>
      </c>
      <c r="CA370" s="93">
        <f>+INDEX(FY2018_ALL_Targets!DV:DV,MATCH('Final Comp Values'!C370,FY2018_ALL_Targets!B:B,0))</f>
        <v>0</v>
      </c>
      <c r="CB370" s="93">
        <f>++INDEX(FY2018_ALL_Targets!DW:DW,MATCH('Final Comp Values'!C370,FY2018_ALL_Targets!B:B,0))</f>
        <v>0</v>
      </c>
      <c r="CC370" s="533">
        <f>++INDEX(FY2018_ALL_Targets!DX:DX,MATCH('Final Comp Values'!$C370,FY2018_ALL_Targets!$B:$B,0))</f>
        <v>0</v>
      </c>
      <c r="CD370" s="437">
        <f t="shared" si="208"/>
        <v>0</v>
      </c>
      <c r="CE370" s="437">
        <f t="shared" si="209"/>
        <v>0</v>
      </c>
      <c r="CF370" s="438">
        <f t="shared" si="210"/>
        <v>0</v>
      </c>
      <c r="CG370" s="537">
        <f t="shared" si="211"/>
        <v>0</v>
      </c>
      <c r="CH370" s="437">
        <f t="shared" si="212"/>
        <v>17.869999999999997</v>
      </c>
      <c r="CI370" s="438">
        <f t="shared" si="190"/>
        <v>388689.27162556141</v>
      </c>
      <c r="CJ370" s="540">
        <f t="shared" si="213"/>
        <v>1.1611138505893989E-3</v>
      </c>
      <c r="CK370" s="437">
        <f t="shared" si="191"/>
        <v>42523.93</v>
      </c>
      <c r="CL370" s="543">
        <f t="shared" si="192"/>
        <v>1.96</v>
      </c>
      <c r="CM370" s="466">
        <f t="shared" si="182"/>
        <v>-1.0000000000002451E-2</v>
      </c>
      <c r="CN370" s="465">
        <f t="shared" si="193"/>
        <v>388842.21</v>
      </c>
      <c r="CO370" s="466">
        <f t="shared" si="214"/>
        <v>431213.2016255614</v>
      </c>
      <c r="CP370" s="466">
        <f t="shared" si="194"/>
        <v>1.9600000000000009</v>
      </c>
      <c r="CQ370" s="469">
        <f t="shared" si="195"/>
        <v>42648.613967543395</v>
      </c>
      <c r="CR370" s="469">
        <f t="shared" si="215"/>
        <v>42370.991625561379</v>
      </c>
      <c r="CS370" s="467">
        <f t="shared" si="216"/>
        <v>277.62234198201622</v>
      </c>
      <c r="CT370" s="468">
        <f t="shared" si="196"/>
        <v>0</v>
      </c>
    </row>
    <row r="371" spans="1:98"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+INDEX('For AA'!AD:AD,MATCH(A371,'For AA'!A:A,0))</f>
        <v>10803.935302951115</v>
      </c>
      <c r="AN371" s="434">
        <f t="shared" si="197"/>
        <v>338129.03225806454</v>
      </c>
      <c r="AO371" s="435">
        <f t="shared" si="198"/>
        <v>89813.602150537641</v>
      </c>
      <c r="AP371" s="436">
        <f t="shared" si="199"/>
        <v>166796.67741935485</v>
      </c>
      <c r="AQ371" s="437">
        <f t="shared" si="185"/>
        <v>15.55</v>
      </c>
      <c r="AR371" s="438">
        <f t="shared" si="186"/>
        <v>4.13</v>
      </c>
      <c r="AS371" s="438">
        <f t="shared" si="187"/>
        <v>7.67</v>
      </c>
      <c r="AT371" s="443">
        <f t="shared" si="200"/>
        <v>27.35</v>
      </c>
      <c r="AU371" s="437">
        <f t="shared" si="201"/>
        <v>14.46</v>
      </c>
      <c r="AV371" s="438">
        <f t="shared" si="202"/>
        <v>3.84</v>
      </c>
      <c r="AW371" s="438">
        <f t="shared" si="203"/>
        <v>7.13</v>
      </c>
      <c r="AX371" s="444">
        <f t="shared" si="204"/>
        <v>25.43</v>
      </c>
      <c r="AY371" s="441">
        <f t="shared" si="205"/>
        <v>14.46</v>
      </c>
      <c r="AZ371" s="70">
        <f t="shared" si="206"/>
        <v>4</v>
      </c>
      <c r="BA371" s="438">
        <f t="shared" si="183"/>
        <v>0.96</v>
      </c>
      <c r="BB371" s="442">
        <f t="shared" si="184"/>
        <v>1.78</v>
      </c>
      <c r="BC371" s="563">
        <v>0</v>
      </c>
      <c r="BD371" s="563">
        <v>0</v>
      </c>
      <c r="BE371" s="570">
        <v>0</v>
      </c>
      <c r="BF371" s="571">
        <v>0</v>
      </c>
      <c r="BG371" s="572">
        <v>0</v>
      </c>
      <c r="BH371" s="573">
        <v>0</v>
      </c>
      <c r="BI371" s="571">
        <v>25.42</v>
      </c>
      <c r="BJ371" s="572">
        <v>552908.8575669711</v>
      </c>
      <c r="BK371" s="574">
        <v>1.6505463236633057E-3</v>
      </c>
      <c r="BL371" s="571">
        <v>59003.05</v>
      </c>
      <c r="BM371" s="594">
        <v>2.71</v>
      </c>
      <c r="BN371" s="441">
        <f t="shared" si="207"/>
        <v>14.46</v>
      </c>
      <c r="BO371" s="70">
        <v>4</v>
      </c>
      <c r="BP371" s="438">
        <f t="shared" si="188"/>
        <v>0.96</v>
      </c>
      <c r="BQ371" s="442">
        <f t="shared" si="189"/>
        <v>1.78</v>
      </c>
      <c r="BR371" s="438">
        <f>+INDEX('For AA'!AE:AE,MATCH(A371,'For AA'!A:A,0))</f>
        <v>14.52</v>
      </c>
      <c r="BS371" s="70">
        <v>4</v>
      </c>
      <c r="BT371" s="438">
        <f>+ROUND(INDEX('For AA'!AF:AF,MATCH(A371,'For AA'!A:A,0))/BS371,$BP$2)</f>
        <v>0.97</v>
      </c>
      <c r="BU371" s="442">
        <f>+ROUND(INDEX('For AA'!AG:AG,MATCH(A371,'For AA'!A:A,0))/BS371,$BP$2)</f>
        <v>1.8</v>
      </c>
      <c r="BV371" s="438">
        <f>++INDEX('For AA'!AE:AE,MATCH(A371,'For AA'!A:A,0))</f>
        <v>14.52</v>
      </c>
      <c r="BW371" s="70">
        <v>4</v>
      </c>
      <c r="BX371" s="438">
        <f>++ROUND(INDEX('For AA'!AF:AF,MATCH(A371,'For AA'!A:A,0))/BS371,$BP$2)</f>
        <v>0.97</v>
      </c>
      <c r="BY371" s="442">
        <f>++ROUND(INDEX('For AA'!AG:AG,MATCH(A371,'For AA'!A:A,0))/BS371,$BP$2)</f>
        <v>1.8</v>
      </c>
      <c r="BZ371" s="93">
        <f>++INDEX(FY2018_ALL_Targets!DY:DY,MATCH('Final Comp Values'!C371,FY2018_ALL_Targets!B:B,0))</f>
        <v>0</v>
      </c>
      <c r="CA371" s="93">
        <f>+INDEX(FY2018_ALL_Targets!DV:DV,MATCH('Final Comp Values'!C371,FY2018_ALL_Targets!B:B,0))</f>
        <v>0</v>
      </c>
      <c r="CB371" s="93">
        <f>++INDEX(FY2018_ALL_Targets!DW:DW,MATCH('Final Comp Values'!C371,FY2018_ALL_Targets!B:B,0))</f>
        <v>0</v>
      </c>
      <c r="CC371" s="533">
        <f>++INDEX(FY2018_ALL_Targets!DX:DX,MATCH('Final Comp Values'!$C371,FY2018_ALL_Targets!$B:$B,0))</f>
        <v>0</v>
      </c>
      <c r="CD371" s="437">
        <f t="shared" si="208"/>
        <v>0</v>
      </c>
      <c r="CE371" s="437">
        <f t="shared" si="209"/>
        <v>0</v>
      </c>
      <c r="CF371" s="438">
        <f t="shared" si="210"/>
        <v>0</v>
      </c>
      <c r="CG371" s="537">
        <f t="shared" si="211"/>
        <v>0</v>
      </c>
      <c r="CH371" s="437">
        <f t="shared" si="212"/>
        <v>25.43</v>
      </c>
      <c r="CI371" s="438">
        <f t="shared" si="190"/>
        <v>553126.36695232394</v>
      </c>
      <c r="CJ371" s="540">
        <f t="shared" si="213"/>
        <v>1.652329335225989E-3</v>
      </c>
      <c r="CK371" s="437">
        <f t="shared" si="191"/>
        <v>60513.91</v>
      </c>
      <c r="CL371" s="543">
        <f t="shared" si="192"/>
        <v>2.78</v>
      </c>
      <c r="CM371" s="466">
        <f t="shared" si="182"/>
        <v>9.9999999999982325E-3</v>
      </c>
      <c r="CN371" s="465">
        <f t="shared" si="193"/>
        <v>553107.56000000006</v>
      </c>
      <c r="CO371" s="466">
        <f t="shared" si="214"/>
        <v>613640.27695232397</v>
      </c>
      <c r="CP371" s="466">
        <f t="shared" si="194"/>
        <v>2.7800000000000011</v>
      </c>
      <c r="CQ371" s="469">
        <f t="shared" si="195"/>
        <v>60465.553157687798</v>
      </c>
      <c r="CR371" s="469">
        <f t="shared" si="215"/>
        <v>60532.716952323914</v>
      </c>
      <c r="CS371" s="467">
        <f t="shared" si="216"/>
        <v>-67.163794636115199</v>
      </c>
      <c r="CT371" s="468">
        <f t="shared" si="196"/>
        <v>0</v>
      </c>
    </row>
    <row r="372" spans="1:98"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+INDEX('For AA'!AD:AD,MATCH(A372,'For AA'!A:A,0))</f>
        <v>10803.935302951115</v>
      </c>
      <c r="AN372" s="434">
        <f t="shared" si="197"/>
        <v>477565.59139784949</v>
      </c>
      <c r="AO372" s="435">
        <f t="shared" si="198"/>
        <v>126850.49462365593</v>
      </c>
      <c r="AP372" s="436">
        <f t="shared" si="199"/>
        <v>235579.48387096776</v>
      </c>
      <c r="AQ372" s="437">
        <f t="shared" si="185"/>
        <v>21.96</v>
      </c>
      <c r="AR372" s="438">
        <f t="shared" si="186"/>
        <v>5.83</v>
      </c>
      <c r="AS372" s="438">
        <f t="shared" si="187"/>
        <v>10.83</v>
      </c>
      <c r="AT372" s="443">
        <f t="shared" si="200"/>
        <v>38.619999999999997</v>
      </c>
      <c r="AU372" s="437">
        <f t="shared" si="201"/>
        <v>20.420000000000002</v>
      </c>
      <c r="AV372" s="438">
        <f t="shared" si="202"/>
        <v>5.42</v>
      </c>
      <c r="AW372" s="438">
        <f t="shared" si="203"/>
        <v>10.07</v>
      </c>
      <c r="AX372" s="444">
        <f t="shared" si="204"/>
        <v>35.910000000000004</v>
      </c>
      <c r="AY372" s="441">
        <f t="shared" si="205"/>
        <v>20.420000000000002</v>
      </c>
      <c r="AZ372" s="70">
        <f t="shared" si="206"/>
        <v>4</v>
      </c>
      <c r="BA372" s="438">
        <f t="shared" si="183"/>
        <v>1.36</v>
      </c>
      <c r="BB372" s="442">
        <f t="shared" si="184"/>
        <v>2.52</v>
      </c>
      <c r="BC372" s="563">
        <v>1</v>
      </c>
      <c r="BD372" s="563">
        <v>1</v>
      </c>
      <c r="BE372" s="570">
        <v>0</v>
      </c>
      <c r="BF372" s="571">
        <v>1.36</v>
      </c>
      <c r="BG372" s="572">
        <v>2.52</v>
      </c>
      <c r="BH372" s="573">
        <v>84393.641516909818</v>
      </c>
      <c r="BI372" s="571">
        <v>32.06</v>
      </c>
      <c r="BJ372" s="572">
        <v>697335.08944127045</v>
      </c>
      <c r="BK372" s="574">
        <v>2.0816882429836973E-3</v>
      </c>
      <c r="BL372" s="571">
        <v>74415.33</v>
      </c>
      <c r="BM372" s="594">
        <v>3.42</v>
      </c>
      <c r="BN372" s="441">
        <f t="shared" si="207"/>
        <v>20.420000000000002</v>
      </c>
      <c r="BO372" s="70">
        <v>4</v>
      </c>
      <c r="BP372" s="438">
        <f t="shared" si="188"/>
        <v>1.36</v>
      </c>
      <c r="BQ372" s="442">
        <f t="shared" si="189"/>
        <v>2.52</v>
      </c>
      <c r="BR372" s="438">
        <f>+INDEX('For AA'!AE:AE,MATCH(A372,'For AA'!A:A,0))</f>
        <v>20.51</v>
      </c>
      <c r="BS372" s="70">
        <v>4</v>
      </c>
      <c r="BT372" s="438">
        <f>+ROUND(INDEX('For AA'!AF:AF,MATCH(A372,'For AA'!A:A,0))/BS372,$BP$2)</f>
        <v>1.37</v>
      </c>
      <c r="BU372" s="442">
        <f>+ROUND(INDEX('For AA'!AG:AG,MATCH(A372,'For AA'!A:A,0))/BS372,$BP$2)</f>
        <v>2.5299999999999998</v>
      </c>
      <c r="BV372" s="438">
        <f>++INDEX('For AA'!AE:AE,MATCH(A372,'For AA'!A:A,0))</f>
        <v>20.51</v>
      </c>
      <c r="BW372" s="70">
        <v>4</v>
      </c>
      <c r="BX372" s="438">
        <f>++ROUND(INDEX('For AA'!AF:AF,MATCH(A372,'For AA'!A:A,0))/BS372,$BP$2)</f>
        <v>1.37</v>
      </c>
      <c r="BY372" s="442">
        <f>++ROUND(INDEX('For AA'!AG:AG,MATCH(A372,'For AA'!A:A,0))/BS372,$BP$2)</f>
        <v>2.5299999999999998</v>
      </c>
      <c r="BZ372" s="93">
        <f>++INDEX(FY2018_ALL_Targets!DY:DY,MATCH('Final Comp Values'!C372,FY2018_ALL_Targets!B:B,0))</f>
        <v>0</v>
      </c>
      <c r="CA372" s="93">
        <f>+INDEX(FY2018_ALL_Targets!DV:DV,MATCH('Final Comp Values'!C372,FY2018_ALL_Targets!B:B,0))</f>
        <v>2</v>
      </c>
      <c r="CB372" s="93">
        <f>++INDEX(FY2018_ALL_Targets!DW:DW,MATCH('Final Comp Values'!C372,FY2018_ALL_Targets!B:B,0))</f>
        <v>2</v>
      </c>
      <c r="CC372" s="533">
        <f>++INDEX(FY2018_ALL_Targets!DX:DX,MATCH('Final Comp Values'!$C372,FY2018_ALL_Targets!$B:$B,0))</f>
        <v>0</v>
      </c>
      <c r="CD372" s="437">
        <f t="shared" si="208"/>
        <v>0</v>
      </c>
      <c r="CE372" s="437">
        <f t="shared" si="209"/>
        <v>2.72</v>
      </c>
      <c r="CF372" s="438">
        <f t="shared" si="210"/>
        <v>5.04</v>
      </c>
      <c r="CG372" s="537">
        <f t="shared" si="211"/>
        <v>168787.28303381964</v>
      </c>
      <c r="CH372" s="437">
        <f t="shared" si="212"/>
        <v>28.150000000000002</v>
      </c>
      <c r="CI372" s="438">
        <f t="shared" si="190"/>
        <v>612288.919768302</v>
      </c>
      <c r="CJ372" s="540">
        <f t="shared" si="213"/>
        <v>1.829062948746032E-3</v>
      </c>
      <c r="CK372" s="437">
        <f t="shared" si="191"/>
        <v>66986.5</v>
      </c>
      <c r="CL372" s="543">
        <f t="shared" si="192"/>
        <v>3.08</v>
      </c>
      <c r="CM372" s="466">
        <f t="shared" ref="CM372:CM435" si="217">+CE372+CF372+CH372-AY372-BA372-BB372-BA372-BB372-BA372-BB372-BA372-BB372</f>
        <v>-2.9999999999996252E-2</v>
      </c>
      <c r="CN372" s="465">
        <f t="shared" si="193"/>
        <v>781195.88</v>
      </c>
      <c r="CO372" s="466">
        <f t="shared" si="214"/>
        <v>679275.419768302</v>
      </c>
      <c r="CP372" s="466">
        <f t="shared" si="194"/>
        <v>-4.68</v>
      </c>
      <c r="CQ372" s="469">
        <f t="shared" si="195"/>
        <v>-101809.98937343356</v>
      </c>
      <c r="CR372" s="469">
        <f t="shared" si="215"/>
        <v>-101920.460231698</v>
      </c>
      <c r="CS372" s="467">
        <f t="shared" si="216"/>
        <v>110.47085826443799</v>
      </c>
      <c r="CT372" s="468">
        <f t="shared" si="196"/>
        <v>0.21606268972363196</v>
      </c>
    </row>
    <row r="373" spans="1:98"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+INDEX('For AA'!AD:AD,MATCH(A373,'For AA'!A:A,0))</f>
        <v>10803.935302951115</v>
      </c>
      <c r="AN373" s="434">
        <f t="shared" si="197"/>
        <v>184632.25806451615</v>
      </c>
      <c r="AO373" s="435">
        <f t="shared" si="198"/>
        <v>49041.720430107533</v>
      </c>
      <c r="AP373" s="436">
        <f t="shared" si="199"/>
        <v>91077.47311827958</v>
      </c>
      <c r="AQ373" s="437">
        <f t="shared" si="185"/>
        <v>8.49</v>
      </c>
      <c r="AR373" s="438">
        <f t="shared" si="186"/>
        <v>2.25</v>
      </c>
      <c r="AS373" s="438">
        <f t="shared" si="187"/>
        <v>4.1900000000000004</v>
      </c>
      <c r="AT373" s="443">
        <f t="shared" si="200"/>
        <v>14.93</v>
      </c>
      <c r="AU373" s="437">
        <f t="shared" si="201"/>
        <v>7.89</v>
      </c>
      <c r="AV373" s="438">
        <f t="shared" si="202"/>
        <v>2.1</v>
      </c>
      <c r="AW373" s="438">
        <f t="shared" si="203"/>
        <v>3.89</v>
      </c>
      <c r="AX373" s="444">
        <f t="shared" si="204"/>
        <v>13.88</v>
      </c>
      <c r="AY373" s="441">
        <f t="shared" si="205"/>
        <v>7.89</v>
      </c>
      <c r="AZ373" s="70">
        <f t="shared" si="206"/>
        <v>4</v>
      </c>
      <c r="BA373" s="438">
        <f t="shared" si="183"/>
        <v>0.53</v>
      </c>
      <c r="BB373" s="442">
        <f t="shared" si="184"/>
        <v>0.97</v>
      </c>
      <c r="BC373" s="563">
        <v>0</v>
      </c>
      <c r="BD373" s="563">
        <v>0</v>
      </c>
      <c r="BE373" s="570">
        <v>0</v>
      </c>
      <c r="BF373" s="571">
        <v>0</v>
      </c>
      <c r="BG373" s="572">
        <v>0</v>
      </c>
      <c r="BH373" s="573">
        <v>0</v>
      </c>
      <c r="BI373" s="571">
        <v>13.89</v>
      </c>
      <c r="BJ373" s="572">
        <v>302120.53625512309</v>
      </c>
      <c r="BK373" s="574">
        <v>9.0189175592774655E-4</v>
      </c>
      <c r="BL373" s="571">
        <v>32240.45</v>
      </c>
      <c r="BM373" s="594">
        <v>1.48</v>
      </c>
      <c r="BN373" s="441">
        <f t="shared" si="207"/>
        <v>7.89</v>
      </c>
      <c r="BO373" s="70">
        <v>4</v>
      </c>
      <c r="BP373" s="438">
        <f t="shared" si="188"/>
        <v>0.53</v>
      </c>
      <c r="BQ373" s="442">
        <f t="shared" si="189"/>
        <v>0.97</v>
      </c>
      <c r="BR373" s="438">
        <f>+INDEX('For AA'!AE:AE,MATCH(A373,'For AA'!A:A,0))</f>
        <v>7.93</v>
      </c>
      <c r="BS373" s="70">
        <v>4</v>
      </c>
      <c r="BT373" s="438">
        <f>+ROUND(INDEX('For AA'!AF:AF,MATCH(A373,'For AA'!A:A,0))/BS373,$BP$2)</f>
        <v>0.53</v>
      </c>
      <c r="BU373" s="442">
        <f>+ROUND(INDEX('For AA'!AG:AG,MATCH(A373,'For AA'!A:A,0))/BS373,$BP$2)</f>
        <v>0.98</v>
      </c>
      <c r="BV373" s="438">
        <f>++INDEX('For AA'!AE:AE,MATCH(A373,'For AA'!A:A,0))</f>
        <v>7.93</v>
      </c>
      <c r="BW373" s="70">
        <v>4</v>
      </c>
      <c r="BX373" s="438">
        <f>++ROUND(INDEX('For AA'!AF:AF,MATCH(A373,'For AA'!A:A,0))/BS373,$BP$2)</f>
        <v>0.53</v>
      </c>
      <c r="BY373" s="442">
        <f>++ROUND(INDEX('For AA'!AG:AG,MATCH(A373,'For AA'!A:A,0))/BS373,$BP$2)</f>
        <v>0.98</v>
      </c>
      <c r="BZ373" s="93">
        <f>++INDEX(FY2018_ALL_Targets!DY:DY,MATCH('Final Comp Values'!C373,FY2018_ALL_Targets!B:B,0))</f>
        <v>0</v>
      </c>
      <c r="CA373" s="93">
        <f>+INDEX(FY2018_ALL_Targets!DV:DV,MATCH('Final Comp Values'!C373,FY2018_ALL_Targets!B:B,0))</f>
        <v>1</v>
      </c>
      <c r="CB373" s="93">
        <f>++INDEX(FY2018_ALL_Targets!DW:DW,MATCH('Final Comp Values'!C373,FY2018_ALL_Targets!B:B,0))</f>
        <v>1</v>
      </c>
      <c r="CC373" s="533">
        <f>++INDEX(FY2018_ALL_Targets!DX:DX,MATCH('Final Comp Values'!$C373,FY2018_ALL_Targets!$B:$B,0))</f>
        <v>0</v>
      </c>
      <c r="CD373" s="437">
        <f t="shared" si="208"/>
        <v>0</v>
      </c>
      <c r="CE373" s="437">
        <f t="shared" si="209"/>
        <v>0.53</v>
      </c>
      <c r="CF373" s="438">
        <f t="shared" si="210"/>
        <v>0.97</v>
      </c>
      <c r="CG373" s="537">
        <f t="shared" si="211"/>
        <v>32626.407802929054</v>
      </c>
      <c r="CH373" s="437">
        <f t="shared" si="212"/>
        <v>12.379999999999999</v>
      </c>
      <c r="CI373" s="438">
        <f t="shared" si="190"/>
        <v>269276.61906684114</v>
      </c>
      <c r="CJ373" s="540">
        <f t="shared" si="213"/>
        <v>8.0439784388901866E-4</v>
      </c>
      <c r="CK373" s="437">
        <f t="shared" si="191"/>
        <v>29459.78</v>
      </c>
      <c r="CL373" s="543">
        <f t="shared" si="192"/>
        <v>1.35</v>
      </c>
      <c r="CM373" s="466">
        <f t="shared" si="217"/>
        <v>-1.0000000000000897E-2</v>
      </c>
      <c r="CN373" s="465">
        <f t="shared" si="193"/>
        <v>302018.84999999998</v>
      </c>
      <c r="CO373" s="466">
        <f t="shared" si="214"/>
        <v>298736.39906684111</v>
      </c>
      <c r="CP373" s="466">
        <f t="shared" si="194"/>
        <v>-0.15000000000000213</v>
      </c>
      <c r="CQ373" s="469">
        <f t="shared" si="195"/>
        <v>-3263.8924711816021</v>
      </c>
      <c r="CR373" s="469">
        <f t="shared" si="215"/>
        <v>-3282.4509331588633</v>
      </c>
      <c r="CS373" s="467">
        <f t="shared" si="216"/>
        <v>18.558461977261231</v>
      </c>
      <c r="CT373" s="468">
        <f t="shared" si="196"/>
        <v>0.10802772013378985</v>
      </c>
    </row>
    <row r="374" spans="1:98"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+INDEX('For AA'!AD:AD,MATCH(A374,'For AA'!A:A,0))</f>
        <v>10803.935302951115</v>
      </c>
      <c r="AN374" s="434">
        <f t="shared" si="197"/>
        <v>296286.02150537638</v>
      </c>
      <c r="AO374" s="435">
        <f t="shared" si="198"/>
        <v>78699.053763440854</v>
      </c>
      <c r="AP374" s="436">
        <f t="shared" si="199"/>
        <v>146155.38709677421</v>
      </c>
      <c r="AQ374" s="437">
        <f t="shared" si="185"/>
        <v>13.62</v>
      </c>
      <c r="AR374" s="438">
        <f t="shared" si="186"/>
        <v>3.62</v>
      </c>
      <c r="AS374" s="438">
        <f t="shared" si="187"/>
        <v>6.72</v>
      </c>
      <c r="AT374" s="443">
        <f t="shared" si="200"/>
        <v>23.959999999999997</v>
      </c>
      <c r="AU374" s="437">
        <f t="shared" si="201"/>
        <v>12.67</v>
      </c>
      <c r="AV374" s="438">
        <f t="shared" si="202"/>
        <v>3.36</v>
      </c>
      <c r="AW374" s="438">
        <f t="shared" si="203"/>
        <v>6.25</v>
      </c>
      <c r="AX374" s="444">
        <f t="shared" si="204"/>
        <v>22.28</v>
      </c>
      <c r="AY374" s="441">
        <f t="shared" si="205"/>
        <v>12.67</v>
      </c>
      <c r="AZ374" s="70">
        <f t="shared" si="206"/>
        <v>4</v>
      </c>
      <c r="BA374" s="438">
        <f t="shared" si="183"/>
        <v>0.84</v>
      </c>
      <c r="BB374" s="442">
        <f t="shared" si="184"/>
        <v>1.56</v>
      </c>
      <c r="BC374" s="563">
        <v>1</v>
      </c>
      <c r="BD374" s="563">
        <v>1</v>
      </c>
      <c r="BE374" s="570">
        <v>0</v>
      </c>
      <c r="BF374" s="571">
        <v>0.84</v>
      </c>
      <c r="BG374" s="572">
        <v>1.56</v>
      </c>
      <c r="BH374" s="573">
        <v>52202.252484686491</v>
      </c>
      <c r="BI374" s="571">
        <v>19.869999999999997</v>
      </c>
      <c r="BJ374" s="572">
        <v>432191.14869613352</v>
      </c>
      <c r="BK374" s="574">
        <v>1.2901792073638819E-3</v>
      </c>
      <c r="BL374" s="571">
        <v>46120.79</v>
      </c>
      <c r="BM374" s="594">
        <v>2.12</v>
      </c>
      <c r="BN374" s="441">
        <f t="shared" si="207"/>
        <v>12.67</v>
      </c>
      <c r="BO374" s="70">
        <v>4</v>
      </c>
      <c r="BP374" s="438">
        <f t="shared" si="188"/>
        <v>0.84</v>
      </c>
      <c r="BQ374" s="442">
        <f t="shared" si="189"/>
        <v>1.56</v>
      </c>
      <c r="BR374" s="438">
        <f>+INDEX('For AA'!AE:AE,MATCH(A374,'For AA'!A:A,0))</f>
        <v>12.72</v>
      </c>
      <c r="BS374" s="70">
        <v>4</v>
      </c>
      <c r="BT374" s="438">
        <f>+ROUND(INDEX('For AA'!AF:AF,MATCH(A374,'For AA'!A:A,0))/BS374,$BP$2)</f>
        <v>0.85</v>
      </c>
      <c r="BU374" s="442">
        <f>+ROUND(INDEX('For AA'!AG:AG,MATCH(A374,'For AA'!A:A,0))/BS374,$BP$2)</f>
        <v>1.57</v>
      </c>
      <c r="BV374" s="438">
        <f>++INDEX('For AA'!AE:AE,MATCH(A374,'For AA'!A:A,0))</f>
        <v>12.72</v>
      </c>
      <c r="BW374" s="70">
        <v>4</v>
      </c>
      <c r="BX374" s="438">
        <f>++ROUND(INDEX('For AA'!AF:AF,MATCH(A374,'For AA'!A:A,0))/BS374,$BP$2)</f>
        <v>0.85</v>
      </c>
      <c r="BY374" s="442">
        <f>++ROUND(INDEX('For AA'!AG:AG,MATCH(A374,'For AA'!A:A,0))/BS374,$BP$2)</f>
        <v>1.57</v>
      </c>
      <c r="BZ374" s="93">
        <f>++INDEX(FY2018_ALL_Targets!DY:DY,MATCH('Final Comp Values'!C374,FY2018_ALL_Targets!B:B,0))</f>
        <v>0</v>
      </c>
      <c r="CA374" s="93">
        <f>+INDEX(FY2018_ALL_Targets!DV:DV,MATCH('Final Comp Values'!C374,FY2018_ALL_Targets!B:B,0))</f>
        <v>0</v>
      </c>
      <c r="CB374" s="93">
        <f>++INDEX(FY2018_ALL_Targets!DW:DW,MATCH('Final Comp Values'!$C374,FY2018_ALL_Targets!$B:$B,0))</f>
        <v>0</v>
      </c>
      <c r="CC374" s="533">
        <f>++INDEX(FY2018_ALL_Targets!DX:DX,MATCH('Final Comp Values'!$C374,FY2018_ALL_Targets!$B:$B,0))</f>
        <v>0</v>
      </c>
      <c r="CD374" s="437">
        <f t="shared" si="208"/>
        <v>0</v>
      </c>
      <c r="CE374" s="437">
        <f t="shared" si="209"/>
        <v>0</v>
      </c>
      <c r="CF374" s="438">
        <f t="shared" si="210"/>
        <v>0</v>
      </c>
      <c r="CG374" s="537">
        <f t="shared" si="211"/>
        <v>0</v>
      </c>
      <c r="CH374" s="437">
        <f t="shared" si="212"/>
        <v>22.28</v>
      </c>
      <c r="CI374" s="438">
        <f t="shared" si="190"/>
        <v>484610.91056617291</v>
      </c>
      <c r="CJ374" s="540">
        <f t="shared" si="213"/>
        <v>1.4476562166274099E-3</v>
      </c>
      <c r="CK374" s="437">
        <f t="shared" si="191"/>
        <v>53018.09</v>
      </c>
      <c r="CL374" s="543">
        <f t="shared" si="192"/>
        <v>2.44</v>
      </c>
      <c r="CM374" s="466">
        <f t="shared" si="217"/>
        <v>1.0000000000000675E-2</v>
      </c>
      <c r="CN374" s="465">
        <f t="shared" si="193"/>
        <v>484660.63</v>
      </c>
      <c r="CO374" s="466">
        <f t="shared" si="214"/>
        <v>537629.00056617288</v>
      </c>
      <c r="CP374" s="466">
        <f t="shared" si="194"/>
        <v>2.4400000000000013</v>
      </c>
      <c r="CQ374" s="469">
        <f t="shared" si="195"/>
        <v>53077.735062836648</v>
      </c>
      <c r="CR374" s="469">
        <f t="shared" si="215"/>
        <v>52968.370566172875</v>
      </c>
      <c r="CS374" s="467">
        <f t="shared" si="216"/>
        <v>109.36449666377302</v>
      </c>
      <c r="CT374" s="468">
        <f t="shared" si="196"/>
        <v>0</v>
      </c>
    </row>
    <row r="375" spans="1:98"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+INDEX('For AA'!AD:AD,MATCH(A375,'For AA'!A:A,0))</f>
        <v>47311.260857189824</v>
      </c>
      <c r="AN375" s="434">
        <f t="shared" si="197"/>
        <v>428808.60215053766</v>
      </c>
      <c r="AO375" s="435">
        <f t="shared" si="198"/>
        <v>113899.75268817206</v>
      </c>
      <c r="AP375" s="436">
        <f t="shared" si="199"/>
        <v>211528.10752688174</v>
      </c>
      <c r="AQ375" s="437">
        <f t="shared" si="185"/>
        <v>4.5199999999999996</v>
      </c>
      <c r="AR375" s="438">
        <f t="shared" si="186"/>
        <v>1.2</v>
      </c>
      <c r="AS375" s="438">
        <f t="shared" si="187"/>
        <v>2.23</v>
      </c>
      <c r="AT375" s="443">
        <f t="shared" si="200"/>
        <v>7.9499999999999993</v>
      </c>
      <c r="AU375" s="437">
        <f t="shared" si="201"/>
        <v>4.21</v>
      </c>
      <c r="AV375" s="438">
        <f t="shared" si="202"/>
        <v>1.1200000000000001</v>
      </c>
      <c r="AW375" s="438">
        <f t="shared" si="203"/>
        <v>2.08</v>
      </c>
      <c r="AX375" s="444">
        <f t="shared" si="204"/>
        <v>7.41</v>
      </c>
      <c r="AY375" s="441">
        <f t="shared" si="205"/>
        <v>4.21</v>
      </c>
      <c r="AZ375" s="70">
        <f t="shared" si="206"/>
        <v>4</v>
      </c>
      <c r="BA375" s="438">
        <f t="shared" si="183"/>
        <v>0.28000000000000003</v>
      </c>
      <c r="BB375" s="442">
        <f t="shared" si="184"/>
        <v>0.52</v>
      </c>
      <c r="BC375" s="563">
        <v>3</v>
      </c>
      <c r="BD375" s="563">
        <v>3</v>
      </c>
      <c r="BE375" s="570">
        <v>0</v>
      </c>
      <c r="BF375" s="571">
        <v>0.84000000000000008</v>
      </c>
      <c r="BG375" s="572">
        <v>1.56</v>
      </c>
      <c r="BH375" s="573">
        <v>227445.23548309278</v>
      </c>
      <c r="BI375" s="571">
        <v>5.01</v>
      </c>
      <c r="BJ375" s="572">
        <v>474791.92907095607</v>
      </c>
      <c r="BK375" s="574">
        <v>1.4173512728327996E-3</v>
      </c>
      <c r="BL375" s="571">
        <v>50666.89</v>
      </c>
      <c r="BM375" s="594">
        <v>0.53</v>
      </c>
      <c r="BN375" s="441">
        <f t="shared" si="207"/>
        <v>4.21</v>
      </c>
      <c r="BO375" s="70">
        <v>4</v>
      </c>
      <c r="BP375" s="438">
        <f t="shared" si="188"/>
        <v>0.28000000000000003</v>
      </c>
      <c r="BQ375" s="442">
        <f t="shared" si="189"/>
        <v>0.52</v>
      </c>
      <c r="BR375" s="438">
        <f>+INDEX('For AA'!AE:AE,MATCH(A375,'For AA'!A:A,0))</f>
        <v>4.21</v>
      </c>
      <c r="BS375" s="70">
        <v>4</v>
      </c>
      <c r="BT375" s="438">
        <f>+ROUND(INDEX('For AA'!AF:AF,MATCH(A375,'For AA'!A:A,0))/BS375,$BP$2)</f>
        <v>0.28000000000000003</v>
      </c>
      <c r="BU375" s="442">
        <f>+ROUND(INDEX('For AA'!AG:AG,MATCH(A375,'For AA'!A:A,0))/BS375,$BP$2)</f>
        <v>0.52</v>
      </c>
      <c r="BV375" s="438">
        <f>++INDEX('For AA'!AE:AE,MATCH(A375,'For AA'!A:A,0))</f>
        <v>4.21</v>
      </c>
      <c r="BW375" s="70">
        <v>4</v>
      </c>
      <c r="BX375" s="438">
        <f>++ROUND(INDEX('For AA'!AF:AF,MATCH(A375,'For AA'!A:A,0))/BS375,$BP$2)</f>
        <v>0.28000000000000003</v>
      </c>
      <c r="BY375" s="442">
        <f>++ROUND(INDEX('For AA'!AG:AG,MATCH(A375,'For AA'!A:A,0))/BS375,$BP$2)</f>
        <v>0.52</v>
      </c>
      <c r="BZ375" s="93">
        <f>++INDEX(FY2018_ALL_Targets!DY:DY,MATCH('Final Comp Values'!C375,FY2018_ALL_Targets!B:B,0))</f>
        <v>0</v>
      </c>
      <c r="CA375" s="93">
        <f>+INDEX(FY2018_ALL_Targets!DV:DV,MATCH('Final Comp Values'!C375,FY2018_ALL_Targets!B:B,0))</f>
        <v>2</v>
      </c>
      <c r="CB375" s="93">
        <f>++INDEX(FY2018_ALL_Targets!DW:DW,MATCH('Final Comp Values'!C375,FY2018_ALL_Targets!B:B,0))</f>
        <v>2</v>
      </c>
      <c r="CC375" s="533">
        <f>++INDEX(FY2018_ALL_Targets!DX:DX,MATCH('Final Comp Values'!$C375,FY2018_ALL_Targets!$B:$B,0))</f>
        <v>0</v>
      </c>
      <c r="CD375" s="437">
        <f t="shared" si="208"/>
        <v>0</v>
      </c>
      <c r="CE375" s="437">
        <f t="shared" si="209"/>
        <v>0.56000000000000005</v>
      </c>
      <c r="CF375" s="438">
        <f t="shared" si="210"/>
        <v>1.04</v>
      </c>
      <c r="CG375" s="537">
        <f t="shared" si="211"/>
        <v>151630.1569887285</v>
      </c>
      <c r="CH375" s="437">
        <f t="shared" si="212"/>
        <v>5.81</v>
      </c>
      <c r="CI375" s="438">
        <f t="shared" si="190"/>
        <v>550607.00756532024</v>
      </c>
      <c r="CJ375" s="540">
        <f t="shared" si="213"/>
        <v>1.6448033670750583E-3</v>
      </c>
      <c r="CK375" s="437">
        <f t="shared" si="191"/>
        <v>60238.29</v>
      </c>
      <c r="CL375" s="543">
        <f t="shared" si="192"/>
        <v>0.64</v>
      </c>
      <c r="CM375" s="466">
        <f t="shared" si="217"/>
        <v>0</v>
      </c>
      <c r="CN375" s="465">
        <f t="shared" si="193"/>
        <v>701439.91</v>
      </c>
      <c r="CO375" s="466">
        <f t="shared" si="214"/>
        <v>610845.29756532027</v>
      </c>
      <c r="CP375" s="466">
        <f t="shared" si="194"/>
        <v>-0.96000000000000085</v>
      </c>
      <c r="CQ375" s="469">
        <f t="shared" si="195"/>
        <v>-90874.806153846235</v>
      </c>
      <c r="CR375" s="469">
        <f t="shared" si="215"/>
        <v>-90594.612434679759</v>
      </c>
      <c r="CS375" s="467">
        <f t="shared" si="216"/>
        <v>-280.19371916647651</v>
      </c>
      <c r="CT375" s="468">
        <f t="shared" si="196"/>
        <v>0.21616984552351531</v>
      </c>
    </row>
    <row r="376" spans="1:98"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+INDEX('For AA'!AD:AD,MATCH(A376,'For AA'!A:A,0))</f>
        <v>47311.260857189824</v>
      </c>
      <c r="AN376" s="434">
        <f t="shared" si="197"/>
        <v>627240.86021505378</v>
      </c>
      <c r="AO376" s="435">
        <f t="shared" si="198"/>
        <v>166606.90322580648</v>
      </c>
      <c r="AP376" s="436">
        <f t="shared" si="199"/>
        <v>309412.81720430107</v>
      </c>
      <c r="AQ376" s="437">
        <f t="shared" si="185"/>
        <v>6.62</v>
      </c>
      <c r="AR376" s="438">
        <f t="shared" si="186"/>
        <v>1.76</v>
      </c>
      <c r="AS376" s="438">
        <f t="shared" si="187"/>
        <v>3.26</v>
      </c>
      <c r="AT376" s="443">
        <f t="shared" si="200"/>
        <v>11.64</v>
      </c>
      <c r="AU376" s="437">
        <f t="shared" si="201"/>
        <v>6.16</v>
      </c>
      <c r="AV376" s="438">
        <f t="shared" si="202"/>
        <v>1.63</v>
      </c>
      <c r="AW376" s="438">
        <f t="shared" si="203"/>
        <v>3.04</v>
      </c>
      <c r="AX376" s="444">
        <f t="shared" si="204"/>
        <v>10.83</v>
      </c>
      <c r="AY376" s="441">
        <f t="shared" si="205"/>
        <v>6.16</v>
      </c>
      <c r="AZ376" s="70">
        <f t="shared" si="206"/>
        <v>4</v>
      </c>
      <c r="BA376" s="438">
        <f t="shared" si="183"/>
        <v>0.41</v>
      </c>
      <c r="BB376" s="442">
        <f t="shared" si="184"/>
        <v>0.76</v>
      </c>
      <c r="BC376" s="563">
        <v>2</v>
      </c>
      <c r="BD376" s="563">
        <v>2</v>
      </c>
      <c r="BE376" s="570">
        <v>0</v>
      </c>
      <c r="BF376" s="571">
        <v>0.82</v>
      </c>
      <c r="BG376" s="572">
        <v>1.52</v>
      </c>
      <c r="BH376" s="573">
        <v>221759.10459601542</v>
      </c>
      <c r="BI376" s="571">
        <v>8.5</v>
      </c>
      <c r="BJ376" s="572">
        <v>805535.20900262007</v>
      </c>
      <c r="BK376" s="574">
        <v>2.4046877882392807E-3</v>
      </c>
      <c r="BL376" s="571">
        <v>85961.79</v>
      </c>
      <c r="BM376" s="594">
        <v>0.91</v>
      </c>
      <c r="BN376" s="441">
        <f t="shared" si="207"/>
        <v>6.16</v>
      </c>
      <c r="BO376" s="70">
        <v>4</v>
      </c>
      <c r="BP376" s="438">
        <f t="shared" si="188"/>
        <v>0.41</v>
      </c>
      <c r="BQ376" s="442">
        <f t="shared" si="189"/>
        <v>0.76</v>
      </c>
      <c r="BR376" s="438">
        <f>+INDEX('For AA'!AE:AE,MATCH(A376,'For AA'!A:A,0))</f>
        <v>6.15</v>
      </c>
      <c r="BS376" s="70">
        <v>4</v>
      </c>
      <c r="BT376" s="438">
        <f>+ROUND(INDEX('For AA'!AF:AF,MATCH(A376,'For AA'!A:A,0))/BS376,$BP$2)</f>
        <v>0.41</v>
      </c>
      <c r="BU376" s="442">
        <f>+ROUND(INDEX('For AA'!AG:AG,MATCH(A376,'For AA'!A:A,0))/BS376,$BP$2)</f>
        <v>0.76</v>
      </c>
      <c r="BV376" s="438">
        <f>++INDEX('For AA'!AE:AE,MATCH(A376,'For AA'!A:A,0))</f>
        <v>6.15</v>
      </c>
      <c r="BW376" s="70">
        <v>4</v>
      </c>
      <c r="BX376" s="438">
        <f>++ROUND(INDEX('For AA'!AF:AF,MATCH(A376,'For AA'!A:A,0))/BS376,$BP$2)</f>
        <v>0.41</v>
      </c>
      <c r="BY376" s="442">
        <f>++ROUND(INDEX('For AA'!AG:AG,MATCH(A376,'For AA'!A:A,0))/BS376,$BP$2)</f>
        <v>0.76</v>
      </c>
      <c r="BZ376" s="93">
        <f>++INDEX(FY2018_ALL_Targets!DY:DY,MATCH('Final Comp Values'!C376,FY2018_ALL_Targets!B:B,0))</f>
        <v>0</v>
      </c>
      <c r="CA376" s="93">
        <f>+INDEX(FY2018_ALL_Targets!DV:DV,MATCH('Final Comp Values'!C376,FY2018_ALL_Targets!B:B,0))</f>
        <v>2</v>
      </c>
      <c r="CB376" s="93">
        <f>++INDEX(FY2018_ALL_Targets!DW:DW,MATCH('Final Comp Values'!C376,FY2018_ALL_Targets!B:B,0))</f>
        <v>2</v>
      </c>
      <c r="CC376" s="533">
        <f>++INDEX(FY2018_ALL_Targets!DX:DX,MATCH('Final Comp Values'!$C376,FY2018_ALL_Targets!$B:$B,0))</f>
        <v>0</v>
      </c>
      <c r="CD376" s="437">
        <f t="shared" si="208"/>
        <v>0</v>
      </c>
      <c r="CE376" s="437">
        <f t="shared" si="209"/>
        <v>0.82</v>
      </c>
      <c r="CF376" s="438">
        <f t="shared" si="210"/>
        <v>1.52</v>
      </c>
      <c r="CG376" s="537">
        <f t="shared" si="211"/>
        <v>221759.10459601542</v>
      </c>
      <c r="CH376" s="437">
        <f t="shared" si="212"/>
        <v>8.49</v>
      </c>
      <c r="CI376" s="438">
        <f t="shared" si="190"/>
        <v>804587.52052144054</v>
      </c>
      <c r="CJ376" s="540">
        <f t="shared" si="213"/>
        <v>2.4035078462077879E-3</v>
      </c>
      <c r="CK376" s="437">
        <f t="shared" si="191"/>
        <v>88024.62</v>
      </c>
      <c r="CL376" s="543">
        <f t="shared" si="192"/>
        <v>0.93</v>
      </c>
      <c r="CM376" s="466">
        <f t="shared" si="217"/>
        <v>-9.9999999999997868E-3</v>
      </c>
      <c r="CN376" s="465">
        <f t="shared" si="193"/>
        <v>1026032.3400000001</v>
      </c>
      <c r="CO376" s="466">
        <f t="shared" si="214"/>
        <v>892612.14052144054</v>
      </c>
      <c r="CP376" s="466">
        <f t="shared" si="194"/>
        <v>-1.4100000000000001</v>
      </c>
      <c r="CQ376" s="469">
        <f t="shared" si="195"/>
        <v>-133583.15783933521</v>
      </c>
      <c r="CR376" s="469">
        <f t="shared" si="215"/>
        <v>-133420.19947855955</v>
      </c>
      <c r="CS376" s="467">
        <f t="shared" si="216"/>
        <v>-162.95836077566491</v>
      </c>
      <c r="CT376" s="468">
        <f t="shared" si="196"/>
        <v>0.21613266556102451</v>
      </c>
    </row>
    <row r="377" spans="1:98"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+INDEX('For AA'!AD:AD,MATCH(A377,'For AA'!A:A,0))</f>
        <v>47311.260857189824</v>
      </c>
      <c r="AN377" s="434">
        <f t="shared" si="197"/>
        <v>786393.54838709685</v>
      </c>
      <c r="AO377" s="435">
        <f t="shared" si="198"/>
        <v>208881.12903225809</v>
      </c>
      <c r="AP377" s="436">
        <f t="shared" si="199"/>
        <v>387922.08602150535</v>
      </c>
      <c r="AQ377" s="437">
        <f t="shared" si="185"/>
        <v>8.3000000000000007</v>
      </c>
      <c r="AR377" s="438">
        <f t="shared" si="186"/>
        <v>2.2000000000000002</v>
      </c>
      <c r="AS377" s="438">
        <f t="shared" si="187"/>
        <v>4.09</v>
      </c>
      <c r="AT377" s="443">
        <f t="shared" si="200"/>
        <v>14.59</v>
      </c>
      <c r="AU377" s="437">
        <f t="shared" si="201"/>
        <v>7.72</v>
      </c>
      <c r="AV377" s="438">
        <f t="shared" si="202"/>
        <v>2.0499999999999998</v>
      </c>
      <c r="AW377" s="438">
        <f t="shared" si="203"/>
        <v>3.81</v>
      </c>
      <c r="AX377" s="444">
        <f t="shared" si="204"/>
        <v>13.58</v>
      </c>
      <c r="AY377" s="441">
        <f t="shared" si="205"/>
        <v>7.72</v>
      </c>
      <c r="AZ377" s="70">
        <f t="shared" si="206"/>
        <v>4</v>
      </c>
      <c r="BA377" s="438">
        <f t="shared" si="183"/>
        <v>0.51</v>
      </c>
      <c r="BB377" s="442">
        <f t="shared" si="184"/>
        <v>0.95</v>
      </c>
      <c r="BC377" s="563">
        <v>0</v>
      </c>
      <c r="BD377" s="563">
        <v>0</v>
      </c>
      <c r="BE377" s="570">
        <v>0</v>
      </c>
      <c r="BF377" s="571">
        <v>0</v>
      </c>
      <c r="BG377" s="572">
        <v>0</v>
      </c>
      <c r="BH377" s="573">
        <v>0</v>
      </c>
      <c r="BI377" s="571">
        <v>13.559999999999999</v>
      </c>
      <c r="BJ377" s="572">
        <v>1285065.5804794738</v>
      </c>
      <c r="BK377" s="574">
        <v>3.8361842833558404E-3</v>
      </c>
      <c r="BL377" s="571">
        <v>137134.32999999999</v>
      </c>
      <c r="BM377" s="594">
        <v>1.45</v>
      </c>
      <c r="BN377" s="441">
        <f t="shared" si="207"/>
        <v>7.72</v>
      </c>
      <c r="BO377" s="70">
        <v>4</v>
      </c>
      <c r="BP377" s="438">
        <f t="shared" si="188"/>
        <v>0.51</v>
      </c>
      <c r="BQ377" s="442">
        <f t="shared" si="189"/>
        <v>0.95</v>
      </c>
      <c r="BR377" s="438">
        <f>+INDEX('For AA'!AE:AE,MATCH(A377,'For AA'!A:A,0))</f>
        <v>7.71</v>
      </c>
      <c r="BS377" s="70">
        <v>4</v>
      </c>
      <c r="BT377" s="438">
        <f>+ROUND(INDEX('For AA'!AF:AF,MATCH(A377,'For AA'!A:A,0))/BS377,$BP$2)</f>
        <v>0.51</v>
      </c>
      <c r="BU377" s="442">
        <f>+ROUND(INDEX('For AA'!AG:AG,MATCH(A377,'For AA'!A:A,0))/BS377,$BP$2)</f>
        <v>0.95</v>
      </c>
      <c r="BV377" s="438">
        <f>++INDEX('For AA'!AE:AE,MATCH(A377,'For AA'!A:A,0))</f>
        <v>7.71</v>
      </c>
      <c r="BW377" s="70">
        <v>4</v>
      </c>
      <c r="BX377" s="438">
        <f>++ROUND(INDEX('For AA'!AF:AF,MATCH(A377,'For AA'!A:A,0))/BS377,$BP$2)</f>
        <v>0.51</v>
      </c>
      <c r="BY377" s="442">
        <f>++ROUND(INDEX('For AA'!AG:AG,MATCH(A377,'For AA'!A:A,0))/BS377,$BP$2)</f>
        <v>0.95</v>
      </c>
      <c r="BZ377" s="93">
        <f>++INDEX(FY2018_ALL_Targets!DY:DY,MATCH('Final Comp Values'!C377,FY2018_ALL_Targets!B:B,0))</f>
        <v>0</v>
      </c>
      <c r="CA377" s="93">
        <f>+INDEX(FY2018_ALL_Targets!DV:DV,MATCH('Final Comp Values'!C377,FY2018_ALL_Targets!B:B,0))</f>
        <v>0</v>
      </c>
      <c r="CB377" s="93">
        <f>++INDEX(FY2018_ALL_Targets!DW:DW,MATCH('Final Comp Values'!C377,FY2018_ALL_Targets!B:B,0))</f>
        <v>0</v>
      </c>
      <c r="CC377" s="533">
        <f>++INDEX(FY2018_ALL_Targets!DX:DX,MATCH('Final Comp Values'!$C377,FY2018_ALL_Targets!$B:$B,0))</f>
        <v>0</v>
      </c>
      <c r="CD377" s="437">
        <f t="shared" si="208"/>
        <v>0</v>
      </c>
      <c r="CE377" s="437">
        <f t="shared" si="209"/>
        <v>0</v>
      </c>
      <c r="CF377" s="438">
        <f t="shared" si="210"/>
        <v>0</v>
      </c>
      <c r="CG377" s="537">
        <f t="shared" si="211"/>
        <v>0</v>
      </c>
      <c r="CH377" s="437">
        <f t="shared" si="212"/>
        <v>13.58</v>
      </c>
      <c r="CI377" s="438">
        <f t="shared" si="190"/>
        <v>1286960.9574418331</v>
      </c>
      <c r="CJ377" s="540">
        <f t="shared" si="213"/>
        <v>3.8444801591874865E-3</v>
      </c>
      <c r="CK377" s="437">
        <f t="shared" si="191"/>
        <v>140797.92000000001</v>
      </c>
      <c r="CL377" s="543">
        <f t="shared" si="192"/>
        <v>1.49</v>
      </c>
      <c r="CM377" s="466">
        <f t="shared" si="217"/>
        <v>2.0000000000000684E-2</v>
      </c>
      <c r="CN377" s="465">
        <f t="shared" si="193"/>
        <v>1286372.99</v>
      </c>
      <c r="CO377" s="466">
        <f t="shared" si="214"/>
        <v>1427758.877441833</v>
      </c>
      <c r="CP377" s="466">
        <f t="shared" si="194"/>
        <v>1.4900000000000002</v>
      </c>
      <c r="CQ377" s="469">
        <f t="shared" si="195"/>
        <v>141141.07180412373</v>
      </c>
      <c r="CR377" s="469">
        <f t="shared" si="215"/>
        <v>141385.88744183304</v>
      </c>
      <c r="CS377" s="467">
        <f t="shared" si="216"/>
        <v>-244.81563770931098</v>
      </c>
      <c r="CT377" s="468">
        <f t="shared" si="196"/>
        <v>0</v>
      </c>
    </row>
    <row r="378" spans="1:98"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+INDEX('For AA'!AD:AD,MATCH(A378,'For AA'!A:A,0))</f>
        <v>12850.778677390743</v>
      </c>
      <c r="AN378" s="434">
        <f t="shared" si="197"/>
        <v>641720.43010752695</v>
      </c>
      <c r="AO378" s="435">
        <f t="shared" si="198"/>
        <v>170453.17204301077</v>
      </c>
      <c r="AP378" s="436">
        <f t="shared" si="199"/>
        <v>316555.89247311826</v>
      </c>
      <c r="AQ378" s="437">
        <f t="shared" si="185"/>
        <v>24.8</v>
      </c>
      <c r="AR378" s="438">
        <f t="shared" si="186"/>
        <v>6.59</v>
      </c>
      <c r="AS378" s="438">
        <f t="shared" si="187"/>
        <v>12.23</v>
      </c>
      <c r="AT378" s="443">
        <f t="shared" si="200"/>
        <v>43.620000000000005</v>
      </c>
      <c r="AU378" s="437">
        <f t="shared" si="201"/>
        <v>23.06</v>
      </c>
      <c r="AV378" s="438">
        <f t="shared" si="202"/>
        <v>6.13</v>
      </c>
      <c r="AW378" s="438">
        <f t="shared" si="203"/>
        <v>11.38</v>
      </c>
      <c r="AX378" s="444">
        <f t="shared" si="204"/>
        <v>40.57</v>
      </c>
      <c r="AY378" s="441">
        <f t="shared" si="205"/>
        <v>23.06</v>
      </c>
      <c r="AZ378" s="70">
        <f t="shared" si="206"/>
        <v>4</v>
      </c>
      <c r="BA378" s="438">
        <f t="shared" si="183"/>
        <v>1.53</v>
      </c>
      <c r="BB378" s="442">
        <f t="shared" si="184"/>
        <v>2.85</v>
      </c>
      <c r="BC378" s="563">
        <v>1</v>
      </c>
      <c r="BD378" s="563">
        <v>1</v>
      </c>
      <c r="BE378" s="570">
        <v>0</v>
      </c>
      <c r="BF378" s="571">
        <v>1.53</v>
      </c>
      <c r="BG378" s="572">
        <v>2.85</v>
      </c>
      <c r="BH378" s="573">
        <v>113343.47531258369</v>
      </c>
      <c r="BI378" s="571">
        <v>36.200000000000003</v>
      </c>
      <c r="BJ378" s="572">
        <v>936765.70920445886</v>
      </c>
      <c r="BK378" s="574">
        <v>2.7964377424971681E-3</v>
      </c>
      <c r="BL378" s="571">
        <v>99965.9</v>
      </c>
      <c r="BM378" s="594">
        <v>3.86</v>
      </c>
      <c r="BN378" s="441">
        <f t="shared" si="207"/>
        <v>23.06</v>
      </c>
      <c r="BO378" s="70">
        <v>4</v>
      </c>
      <c r="BP378" s="438">
        <f t="shared" si="188"/>
        <v>1.53</v>
      </c>
      <c r="BQ378" s="442">
        <f t="shared" si="189"/>
        <v>2.85</v>
      </c>
      <c r="BR378" s="438">
        <f>+INDEX('For AA'!AE:AE,MATCH(A378,'For AA'!A:A,0))</f>
        <v>23.17</v>
      </c>
      <c r="BS378" s="70">
        <v>4</v>
      </c>
      <c r="BT378" s="438">
        <f>+ROUND(INDEX('For AA'!AF:AF,MATCH(A378,'For AA'!A:A,0))/BS378,$BP$2)</f>
        <v>1.54</v>
      </c>
      <c r="BU378" s="442">
        <f>+ROUND(INDEX('For AA'!AG:AG,MATCH(A378,'For AA'!A:A,0))/BS378,$BP$2)</f>
        <v>2.86</v>
      </c>
      <c r="BV378" s="438">
        <f>++INDEX('For AA'!AE:AE,MATCH(A378,'For AA'!A:A,0))</f>
        <v>23.17</v>
      </c>
      <c r="BW378" s="70">
        <v>4</v>
      </c>
      <c r="BX378" s="438">
        <f>++ROUND(INDEX('For AA'!AF:AF,MATCH(A378,'For AA'!A:A,0))/BS378,$BP$2)</f>
        <v>1.54</v>
      </c>
      <c r="BY378" s="442">
        <f>++ROUND(INDEX('For AA'!AG:AG,MATCH(A378,'For AA'!A:A,0))/BS378,$BP$2)</f>
        <v>2.86</v>
      </c>
      <c r="BZ378" s="93">
        <f>++INDEX(FY2018_ALL_Targets!DY:DY,MATCH('Final Comp Values'!C378,FY2018_ALL_Targets!B:B,0))</f>
        <v>0</v>
      </c>
      <c r="CA378" s="93">
        <f>+INDEX(FY2018_ALL_Targets!DV:DV,MATCH('Final Comp Values'!C378,FY2018_ALL_Targets!B:B,0))</f>
        <v>0</v>
      </c>
      <c r="CB378" s="93">
        <f>++INDEX(FY2018_ALL_Targets!DW:DW,MATCH('Final Comp Values'!C378,FY2018_ALL_Targets!B:B,0))</f>
        <v>0</v>
      </c>
      <c r="CC378" s="533">
        <f>++INDEX(FY2018_ALL_Targets!DX:DX,MATCH('Final Comp Values'!$C378,FY2018_ALL_Targets!$B:$B,0))</f>
        <v>0</v>
      </c>
      <c r="CD378" s="437">
        <f t="shared" si="208"/>
        <v>0</v>
      </c>
      <c r="CE378" s="437">
        <f t="shared" si="209"/>
        <v>0</v>
      </c>
      <c r="CF378" s="438">
        <f t="shared" si="210"/>
        <v>0</v>
      </c>
      <c r="CG378" s="537">
        <f t="shared" si="211"/>
        <v>0</v>
      </c>
      <c r="CH378" s="437">
        <f t="shared" si="212"/>
        <v>40.57</v>
      </c>
      <c r="CI378" s="438">
        <f t="shared" si="190"/>
        <v>1049850.4094592512</v>
      </c>
      <c r="CJ378" s="540">
        <f t="shared" si="213"/>
        <v>3.1361705620843367E-3</v>
      </c>
      <c r="CK378" s="437">
        <f t="shared" si="191"/>
        <v>114857.22</v>
      </c>
      <c r="CL378" s="543">
        <f t="shared" si="192"/>
        <v>4.4400000000000004</v>
      </c>
      <c r="CM378" s="466">
        <f t="shared" si="217"/>
        <v>-9.9999999999975664E-3</v>
      </c>
      <c r="CN378" s="465">
        <f t="shared" si="193"/>
        <v>1049718.43</v>
      </c>
      <c r="CO378" s="466">
        <f t="shared" si="214"/>
        <v>1164707.6294592512</v>
      </c>
      <c r="CP378" s="466">
        <f t="shared" si="194"/>
        <v>4.4399999999999977</v>
      </c>
      <c r="CQ378" s="469">
        <f t="shared" si="195"/>
        <v>114881.68176485081</v>
      </c>
      <c r="CR378" s="469">
        <f t="shared" si="215"/>
        <v>114989.19945925125</v>
      </c>
      <c r="CS378" s="467">
        <f t="shared" si="216"/>
        <v>-107.51769440043427</v>
      </c>
      <c r="CT378" s="468">
        <f t="shared" si="196"/>
        <v>0</v>
      </c>
    </row>
    <row r="379" spans="1:98"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+INDEX('For AA'!AD:AD,MATCH(A379,'For AA'!A:A,0))</f>
        <v>12850.778677390743</v>
      </c>
      <c r="AN379" s="434">
        <f t="shared" si="197"/>
        <v>531952.68817204307</v>
      </c>
      <c r="AO379" s="435">
        <f t="shared" si="198"/>
        <v>141296.62365591398</v>
      </c>
      <c r="AP379" s="436">
        <f t="shared" si="199"/>
        <v>262408.01075268822</v>
      </c>
      <c r="AQ379" s="437">
        <f t="shared" si="185"/>
        <v>20.56</v>
      </c>
      <c r="AR379" s="438">
        <f t="shared" si="186"/>
        <v>5.46</v>
      </c>
      <c r="AS379" s="438">
        <f t="shared" si="187"/>
        <v>10.14</v>
      </c>
      <c r="AT379" s="443">
        <f t="shared" si="200"/>
        <v>36.159999999999997</v>
      </c>
      <c r="AU379" s="437">
        <f t="shared" si="201"/>
        <v>19.12</v>
      </c>
      <c r="AV379" s="438">
        <f t="shared" si="202"/>
        <v>5.08</v>
      </c>
      <c r="AW379" s="438">
        <f t="shared" si="203"/>
        <v>9.43</v>
      </c>
      <c r="AX379" s="444">
        <f t="shared" si="204"/>
        <v>33.630000000000003</v>
      </c>
      <c r="AY379" s="441">
        <f t="shared" si="205"/>
        <v>19.12</v>
      </c>
      <c r="AZ379" s="70">
        <f t="shared" si="206"/>
        <v>4</v>
      </c>
      <c r="BA379" s="438">
        <f t="shared" si="183"/>
        <v>1.27</v>
      </c>
      <c r="BB379" s="442">
        <f t="shared" si="184"/>
        <v>2.36</v>
      </c>
      <c r="BC379" s="563">
        <v>2</v>
      </c>
      <c r="BD379" s="563">
        <v>2</v>
      </c>
      <c r="BE379" s="570">
        <v>0</v>
      </c>
      <c r="BF379" s="571">
        <v>2.54</v>
      </c>
      <c r="BG379" s="572">
        <v>4.72</v>
      </c>
      <c r="BH379" s="573">
        <v>187870.69195647433</v>
      </c>
      <c r="BI379" s="571">
        <v>26.380000000000003</v>
      </c>
      <c r="BJ379" s="572">
        <v>682648.60245341505</v>
      </c>
      <c r="BK379" s="574">
        <v>2.037846067598765E-3</v>
      </c>
      <c r="BL379" s="571">
        <v>72848.08</v>
      </c>
      <c r="BM379" s="594">
        <v>2.82</v>
      </c>
      <c r="BN379" s="441">
        <f t="shared" si="207"/>
        <v>19.12</v>
      </c>
      <c r="BO379" s="70">
        <v>4</v>
      </c>
      <c r="BP379" s="438">
        <f t="shared" si="188"/>
        <v>1.27</v>
      </c>
      <c r="BQ379" s="442">
        <f t="shared" si="189"/>
        <v>2.36</v>
      </c>
      <c r="BR379" s="438">
        <f>+INDEX('For AA'!AE:AE,MATCH(A379,'For AA'!A:A,0))</f>
        <v>19.21</v>
      </c>
      <c r="BS379" s="70">
        <v>4</v>
      </c>
      <c r="BT379" s="438">
        <f>+ROUND(INDEX('For AA'!AF:AF,MATCH(A379,'For AA'!A:A,0))/BS379,$BP$2)</f>
        <v>1.28</v>
      </c>
      <c r="BU379" s="442">
        <f>+ROUND(INDEX('For AA'!AG:AG,MATCH(A379,'For AA'!A:A,0))/BS379,$BP$2)</f>
        <v>2.37</v>
      </c>
      <c r="BV379" s="438">
        <f>++INDEX('For AA'!AE:AE,MATCH(A379,'For AA'!A:A,0))</f>
        <v>19.21</v>
      </c>
      <c r="BW379" s="70">
        <v>4</v>
      </c>
      <c r="BX379" s="438">
        <f>++ROUND(INDEX('For AA'!AF:AF,MATCH(A379,'For AA'!A:A,0))/BS379,$BP$2)</f>
        <v>1.28</v>
      </c>
      <c r="BY379" s="442">
        <f>++ROUND(INDEX('For AA'!AG:AG,MATCH(A379,'For AA'!A:A,0))/BS379,$BP$2)</f>
        <v>2.37</v>
      </c>
      <c r="BZ379" s="93">
        <f>++INDEX(FY2018_ALL_Targets!DY:DY,MATCH('Final Comp Values'!C379,FY2018_ALL_Targets!B:B,0))</f>
        <v>0</v>
      </c>
      <c r="CA379" s="93">
        <f>+INDEX(FY2018_ALL_Targets!DV:DV,MATCH('Final Comp Values'!C379,FY2018_ALL_Targets!B:B,0))</f>
        <v>0</v>
      </c>
      <c r="CB379" s="93">
        <f>++INDEX(FY2018_ALL_Targets!DW:DW,MATCH('Final Comp Values'!C379,FY2018_ALL_Targets!B:B,0))</f>
        <v>0</v>
      </c>
      <c r="CC379" s="533">
        <f>++INDEX(FY2018_ALL_Targets!DX:DX,MATCH('Final Comp Values'!$C379,FY2018_ALL_Targets!$B:$B,0))</f>
        <v>0</v>
      </c>
      <c r="CD379" s="437">
        <f t="shared" si="208"/>
        <v>0</v>
      </c>
      <c r="CE379" s="437">
        <f t="shared" si="209"/>
        <v>0</v>
      </c>
      <c r="CF379" s="438">
        <f t="shared" si="210"/>
        <v>0</v>
      </c>
      <c r="CG379" s="537">
        <f t="shared" si="211"/>
        <v>0</v>
      </c>
      <c r="CH379" s="437">
        <f t="shared" si="212"/>
        <v>33.630000000000003</v>
      </c>
      <c r="CI379" s="438">
        <f t="shared" si="190"/>
        <v>870260.51935209811</v>
      </c>
      <c r="CJ379" s="540">
        <f t="shared" si="213"/>
        <v>2.5996898201354757E-3</v>
      </c>
      <c r="CK379" s="437">
        <f t="shared" si="191"/>
        <v>95209.47</v>
      </c>
      <c r="CL379" s="543">
        <f t="shared" si="192"/>
        <v>3.68</v>
      </c>
      <c r="CM379" s="466">
        <f t="shared" si="217"/>
        <v>-9.99999999999579E-3</v>
      </c>
      <c r="CN379" s="465">
        <f t="shared" si="193"/>
        <v>870161.31</v>
      </c>
      <c r="CO379" s="466">
        <f t="shared" si="214"/>
        <v>965469.98935209808</v>
      </c>
      <c r="CP379" s="466">
        <f t="shared" si="194"/>
        <v>3.6799999999999997</v>
      </c>
      <c r="CQ379" s="469">
        <f t="shared" si="195"/>
        <v>95218.365173951825</v>
      </c>
      <c r="CR379" s="469">
        <f t="shared" si="215"/>
        <v>95308.679352098028</v>
      </c>
      <c r="CS379" s="467">
        <f t="shared" si="216"/>
        <v>-90.314178146203631</v>
      </c>
      <c r="CT379" s="468">
        <f t="shared" si="196"/>
        <v>0</v>
      </c>
    </row>
    <row r="380" spans="1:98"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+INDEX('For AA'!AD:AD,MATCH(A380,'For AA'!A:A,0))</f>
        <v>12850.778677390743</v>
      </c>
      <c r="AN380" s="434">
        <f t="shared" si="197"/>
        <v>195787.09677419357</v>
      </c>
      <c r="AO380" s="435">
        <f t="shared" si="198"/>
        <v>52004.666666666664</v>
      </c>
      <c r="AP380" s="436">
        <f t="shared" si="199"/>
        <v>96580.09677419356</v>
      </c>
      <c r="AQ380" s="437">
        <f t="shared" si="185"/>
        <v>7.57</v>
      </c>
      <c r="AR380" s="438">
        <f t="shared" si="186"/>
        <v>2.0099999999999998</v>
      </c>
      <c r="AS380" s="438">
        <f t="shared" si="187"/>
        <v>3.73</v>
      </c>
      <c r="AT380" s="443">
        <f t="shared" si="200"/>
        <v>13.31</v>
      </c>
      <c r="AU380" s="437">
        <f t="shared" si="201"/>
        <v>7.04</v>
      </c>
      <c r="AV380" s="438">
        <f t="shared" si="202"/>
        <v>1.87</v>
      </c>
      <c r="AW380" s="438">
        <f t="shared" si="203"/>
        <v>3.47</v>
      </c>
      <c r="AX380" s="444">
        <f t="shared" si="204"/>
        <v>12.38</v>
      </c>
      <c r="AY380" s="441">
        <f t="shared" si="205"/>
        <v>7.04</v>
      </c>
      <c r="AZ380" s="70">
        <f t="shared" si="206"/>
        <v>4</v>
      </c>
      <c r="BA380" s="438">
        <f t="shared" si="183"/>
        <v>0.47</v>
      </c>
      <c r="BB380" s="442">
        <f t="shared" si="184"/>
        <v>0.87</v>
      </c>
      <c r="BC380" s="563">
        <v>0</v>
      </c>
      <c r="BD380" s="563">
        <v>0</v>
      </c>
      <c r="BE380" s="570">
        <v>0</v>
      </c>
      <c r="BF380" s="571">
        <v>0</v>
      </c>
      <c r="BG380" s="572">
        <v>0</v>
      </c>
      <c r="BH380" s="573">
        <v>0</v>
      </c>
      <c r="BI380" s="571">
        <v>12.399999999999999</v>
      </c>
      <c r="BJ380" s="572">
        <v>320881.07166119578</v>
      </c>
      <c r="BK380" s="574">
        <v>9.5789580129737226E-4</v>
      </c>
      <c r="BL380" s="571">
        <v>34242.46</v>
      </c>
      <c r="BM380" s="594">
        <v>1.32</v>
      </c>
      <c r="BN380" s="441">
        <f t="shared" si="207"/>
        <v>7.04</v>
      </c>
      <c r="BO380" s="70">
        <v>4</v>
      </c>
      <c r="BP380" s="438">
        <f t="shared" si="188"/>
        <v>0.47</v>
      </c>
      <c r="BQ380" s="442">
        <f t="shared" si="189"/>
        <v>0.87</v>
      </c>
      <c r="BR380" s="438">
        <f>+INDEX('For AA'!AE:AE,MATCH(A380,'For AA'!A:A,0))</f>
        <v>7.07</v>
      </c>
      <c r="BS380" s="70">
        <v>4</v>
      </c>
      <c r="BT380" s="438">
        <f>+ROUND(INDEX('For AA'!AF:AF,MATCH(A380,'For AA'!A:A,0))/BS380,$BP$2)</f>
        <v>0.47</v>
      </c>
      <c r="BU380" s="442">
        <f>+ROUND(INDEX('For AA'!AG:AG,MATCH(A380,'For AA'!A:A,0))/BS380,$BP$2)</f>
        <v>0.87</v>
      </c>
      <c r="BV380" s="438">
        <f>++INDEX('For AA'!AE:AE,MATCH(A380,'For AA'!A:A,0))</f>
        <v>7.07</v>
      </c>
      <c r="BW380" s="70">
        <v>4</v>
      </c>
      <c r="BX380" s="438">
        <f>++ROUND(INDEX('For AA'!AF:AF,MATCH(A380,'For AA'!A:A,0))/BS380,$BP$2)</f>
        <v>0.47</v>
      </c>
      <c r="BY380" s="442">
        <f>++ROUND(INDEX('For AA'!AG:AG,MATCH(A380,'For AA'!A:A,0))/BS380,$BP$2)</f>
        <v>0.87</v>
      </c>
      <c r="BZ380" s="93">
        <f>++INDEX(FY2018_ALL_Targets!DY:DY,MATCH('Final Comp Values'!C380,FY2018_ALL_Targets!B:B,0))</f>
        <v>0</v>
      </c>
      <c r="CA380" s="93">
        <f>+INDEX(FY2018_ALL_Targets!DV:DV,MATCH('Final Comp Values'!C380,FY2018_ALL_Targets!B:B,0))</f>
        <v>1</v>
      </c>
      <c r="CB380" s="93">
        <f>++INDEX(FY2018_ALL_Targets!DW:DW,MATCH('Final Comp Values'!C380,FY2018_ALL_Targets!B:B,0))</f>
        <v>1</v>
      </c>
      <c r="CC380" s="533">
        <f>++INDEX(FY2018_ALL_Targets!DX:DX,MATCH('Final Comp Values'!$C380,FY2018_ALL_Targets!$B:$B,0))</f>
        <v>0</v>
      </c>
      <c r="CD380" s="437">
        <f t="shared" si="208"/>
        <v>0</v>
      </c>
      <c r="CE380" s="437">
        <f t="shared" si="209"/>
        <v>0.47</v>
      </c>
      <c r="CF380" s="438">
        <f t="shared" si="210"/>
        <v>0.87</v>
      </c>
      <c r="CG380" s="537">
        <f t="shared" si="211"/>
        <v>34675.857744032452</v>
      </c>
      <c r="CH380" s="437">
        <f t="shared" si="212"/>
        <v>11.04</v>
      </c>
      <c r="CI380" s="438">
        <f t="shared" si="190"/>
        <v>285687.66380158078</v>
      </c>
      <c r="CJ380" s="540">
        <f t="shared" si="213"/>
        <v>8.5342181428176174E-4</v>
      </c>
      <c r="CK380" s="437">
        <f t="shared" si="191"/>
        <v>31255.21</v>
      </c>
      <c r="CL380" s="543">
        <f t="shared" si="192"/>
        <v>1.21</v>
      </c>
      <c r="CM380" s="466">
        <f t="shared" si="217"/>
        <v>-2.0000000000000573E-2</v>
      </c>
      <c r="CN380" s="465">
        <f t="shared" si="193"/>
        <v>320265.83</v>
      </c>
      <c r="CO380" s="466">
        <f t="shared" si="214"/>
        <v>316942.8738015808</v>
      </c>
      <c r="CP380" s="466">
        <f t="shared" si="194"/>
        <v>-0.13000000000000078</v>
      </c>
      <c r="CQ380" s="469">
        <f t="shared" si="195"/>
        <v>-3363.0499111470317</v>
      </c>
      <c r="CR380" s="469">
        <f t="shared" si="215"/>
        <v>-3322.9561984192114</v>
      </c>
      <c r="CS380" s="467">
        <f t="shared" si="216"/>
        <v>-40.093712727820275</v>
      </c>
      <c r="CT380" s="468">
        <f t="shared" si="196"/>
        <v>0.10827211177674637</v>
      </c>
    </row>
    <row r="381" spans="1:98"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+INDEX('For AA'!AD:AD,MATCH(A381,'For AA'!A:A,0))</f>
        <v>12850.778677390743</v>
      </c>
      <c r="AN381" s="434">
        <f t="shared" si="197"/>
        <v>373296.77419354842</v>
      </c>
      <c r="AO381" s="435">
        <f t="shared" si="198"/>
        <v>99154.548387096773</v>
      </c>
      <c r="AP381" s="436">
        <f t="shared" si="199"/>
        <v>184144.15053763441</v>
      </c>
      <c r="AQ381" s="437">
        <f t="shared" si="185"/>
        <v>14.43</v>
      </c>
      <c r="AR381" s="438">
        <f t="shared" si="186"/>
        <v>3.83</v>
      </c>
      <c r="AS381" s="438">
        <f t="shared" si="187"/>
        <v>7.12</v>
      </c>
      <c r="AT381" s="443">
        <f t="shared" si="200"/>
        <v>25.38</v>
      </c>
      <c r="AU381" s="437">
        <f t="shared" si="201"/>
        <v>13.42</v>
      </c>
      <c r="AV381" s="438">
        <f t="shared" si="202"/>
        <v>3.56</v>
      </c>
      <c r="AW381" s="438">
        <f t="shared" si="203"/>
        <v>6.62</v>
      </c>
      <c r="AX381" s="444">
        <f t="shared" si="204"/>
        <v>23.6</v>
      </c>
      <c r="AY381" s="441">
        <f t="shared" si="205"/>
        <v>13.42</v>
      </c>
      <c r="AZ381" s="70">
        <f t="shared" si="206"/>
        <v>4</v>
      </c>
      <c r="BA381" s="438">
        <f t="shared" si="183"/>
        <v>0.89</v>
      </c>
      <c r="BB381" s="442">
        <f t="shared" si="184"/>
        <v>1.66</v>
      </c>
      <c r="BC381" s="563">
        <v>0</v>
      </c>
      <c r="BD381" s="563">
        <v>0</v>
      </c>
      <c r="BE381" s="570">
        <v>0</v>
      </c>
      <c r="BF381" s="571">
        <v>0</v>
      </c>
      <c r="BG381" s="572">
        <v>0</v>
      </c>
      <c r="BH381" s="573">
        <v>0</v>
      </c>
      <c r="BI381" s="571">
        <v>23.619999999999997</v>
      </c>
      <c r="BJ381" s="572">
        <v>611226.68650301977</v>
      </c>
      <c r="BK381" s="574">
        <v>1.8246370021487044E-3</v>
      </c>
      <c r="BL381" s="571">
        <v>65226.37</v>
      </c>
      <c r="BM381" s="594">
        <v>2.52</v>
      </c>
      <c r="BN381" s="441">
        <f t="shared" si="207"/>
        <v>13.42</v>
      </c>
      <c r="BO381" s="70">
        <v>4</v>
      </c>
      <c r="BP381" s="438">
        <f t="shared" si="188"/>
        <v>0.89</v>
      </c>
      <c r="BQ381" s="442">
        <f t="shared" si="189"/>
        <v>1.66</v>
      </c>
      <c r="BR381" s="438">
        <f>+INDEX('For AA'!AE:AE,MATCH(A381,'For AA'!A:A,0))</f>
        <v>13.48</v>
      </c>
      <c r="BS381" s="70">
        <v>4</v>
      </c>
      <c r="BT381" s="438">
        <f>+ROUND(INDEX('For AA'!AF:AF,MATCH(A381,'For AA'!A:A,0))/BS381,$BP$2)</f>
        <v>0.9</v>
      </c>
      <c r="BU381" s="442">
        <f>+ROUND(INDEX('For AA'!AG:AG,MATCH(A381,'For AA'!A:A,0))/BS381,$BP$2)</f>
        <v>1.67</v>
      </c>
      <c r="BV381" s="438">
        <f>++INDEX('For AA'!AE:AE,MATCH(A381,'For AA'!A:A,0))</f>
        <v>13.48</v>
      </c>
      <c r="BW381" s="70">
        <v>4</v>
      </c>
      <c r="BX381" s="438">
        <f>++ROUND(INDEX('For AA'!AF:AF,MATCH(A381,'For AA'!A:A,0))/BS381,$BP$2)</f>
        <v>0.9</v>
      </c>
      <c r="BY381" s="442">
        <f>++ROUND(INDEX('For AA'!AG:AG,MATCH(A381,'For AA'!A:A,0))/BS381,$BP$2)</f>
        <v>1.67</v>
      </c>
      <c r="BZ381" s="93">
        <f>++INDEX(FY2018_ALL_Targets!DY:DY,MATCH('Final Comp Values'!C381,FY2018_ALL_Targets!B:B,0))</f>
        <v>0</v>
      </c>
      <c r="CA381" s="93">
        <f>+INDEX(FY2018_ALL_Targets!DV:DV,MATCH('Final Comp Values'!C381,FY2018_ALL_Targets!B:B,0))</f>
        <v>0</v>
      </c>
      <c r="CB381" s="93">
        <f>++INDEX(FY2018_ALL_Targets!DW:DW,MATCH('Final Comp Values'!C381,FY2018_ALL_Targets!B:B,0))</f>
        <v>0</v>
      </c>
      <c r="CC381" s="533">
        <f>++INDEX(FY2018_ALL_Targets!DX:DX,MATCH('Final Comp Values'!$C381,FY2018_ALL_Targets!$B:$B,0))</f>
        <v>0</v>
      </c>
      <c r="CD381" s="437">
        <f t="shared" si="208"/>
        <v>0</v>
      </c>
      <c r="CE381" s="437">
        <f t="shared" si="209"/>
        <v>0</v>
      </c>
      <c r="CF381" s="438">
        <f t="shared" si="210"/>
        <v>0</v>
      </c>
      <c r="CG381" s="537">
        <f t="shared" si="211"/>
        <v>0</v>
      </c>
      <c r="CH381" s="437">
        <f t="shared" si="212"/>
        <v>23.6</v>
      </c>
      <c r="CI381" s="438">
        <f t="shared" si="190"/>
        <v>610709.13638743723</v>
      </c>
      <c r="CJ381" s="540">
        <f t="shared" si="213"/>
        <v>1.8243437334284039E-3</v>
      </c>
      <c r="CK381" s="437">
        <f t="shared" si="191"/>
        <v>66813.67</v>
      </c>
      <c r="CL381" s="543">
        <f t="shared" si="192"/>
        <v>2.58</v>
      </c>
      <c r="CM381" s="466">
        <f t="shared" si="217"/>
        <v>-1.9999999999998908E-2</v>
      </c>
      <c r="CN381" s="465">
        <f t="shared" si="193"/>
        <v>610633.79</v>
      </c>
      <c r="CO381" s="466">
        <f t="shared" si="214"/>
        <v>677522.80638743727</v>
      </c>
      <c r="CP381" s="466">
        <f t="shared" si="194"/>
        <v>2.5799999999999983</v>
      </c>
      <c r="CQ381" s="469">
        <f t="shared" si="195"/>
        <v>66755.727889830465</v>
      </c>
      <c r="CR381" s="469">
        <f t="shared" si="215"/>
        <v>66889.016387437237</v>
      </c>
      <c r="CS381" s="467">
        <f t="shared" si="216"/>
        <v>-133.28849760677258</v>
      </c>
      <c r="CT381" s="468">
        <f t="shared" si="196"/>
        <v>0</v>
      </c>
    </row>
    <row r="382" spans="1:98"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+INDEX('For AA'!AD:AD,MATCH(A382,'For AA'!A:A,0))</f>
        <v>26991.332744195854</v>
      </c>
      <c r="AN382" s="434">
        <f t="shared" si="197"/>
        <v>57161.290322580651</v>
      </c>
      <c r="AO382" s="435">
        <f t="shared" si="198"/>
        <v>15183.387096774193</v>
      </c>
      <c r="AP382" s="436">
        <f t="shared" si="199"/>
        <v>28197.720430107529</v>
      </c>
      <c r="AQ382" s="437">
        <f t="shared" si="185"/>
        <v>1.05</v>
      </c>
      <c r="AR382" s="438">
        <f t="shared" si="186"/>
        <v>0.28000000000000003</v>
      </c>
      <c r="AS382" s="438">
        <f t="shared" si="187"/>
        <v>0.52</v>
      </c>
      <c r="AT382" s="443">
        <f t="shared" si="200"/>
        <v>1.85</v>
      </c>
      <c r="AU382" s="437">
        <f t="shared" si="201"/>
        <v>0.98</v>
      </c>
      <c r="AV382" s="438">
        <f t="shared" si="202"/>
        <v>0.26</v>
      </c>
      <c r="AW382" s="438">
        <f t="shared" si="203"/>
        <v>0.48</v>
      </c>
      <c r="AX382" s="444">
        <f t="shared" si="204"/>
        <v>1.72</v>
      </c>
      <c r="AY382" s="441">
        <f t="shared" si="205"/>
        <v>0.98</v>
      </c>
      <c r="AZ382" s="70">
        <f t="shared" si="206"/>
        <v>4</v>
      </c>
      <c r="BA382" s="438">
        <f t="shared" si="183"/>
        <v>7.0000000000000007E-2</v>
      </c>
      <c r="BB382" s="442">
        <f t="shared" si="184"/>
        <v>0.12</v>
      </c>
      <c r="BC382" s="563">
        <v>0</v>
      </c>
      <c r="BD382" s="563">
        <v>0</v>
      </c>
      <c r="BE382" s="570">
        <v>0</v>
      </c>
      <c r="BF382" s="571">
        <v>0</v>
      </c>
      <c r="BG382" s="572">
        <v>0</v>
      </c>
      <c r="BH382" s="573">
        <v>0</v>
      </c>
      <c r="BI382" s="571">
        <v>1.74</v>
      </c>
      <c r="BJ382" s="572">
        <v>94529.033513512288</v>
      </c>
      <c r="BK382" s="574">
        <v>2.8218854990268383E-4</v>
      </c>
      <c r="BL382" s="571">
        <v>10087.56</v>
      </c>
      <c r="BM382" s="594">
        <v>0.19</v>
      </c>
      <c r="BN382" s="441">
        <f t="shared" si="207"/>
        <v>0.98</v>
      </c>
      <c r="BO382" s="70">
        <v>4</v>
      </c>
      <c r="BP382" s="438">
        <f t="shared" si="188"/>
        <v>7.0000000000000007E-2</v>
      </c>
      <c r="BQ382" s="442">
        <f t="shared" si="189"/>
        <v>0.12</v>
      </c>
      <c r="BR382" s="438">
        <f>+INDEX('For AA'!AE:AE,MATCH(A382,'For AA'!A:A,0))</f>
        <v>0.98</v>
      </c>
      <c r="BS382" s="70">
        <v>4</v>
      </c>
      <c r="BT382" s="438">
        <f>+ROUND(INDEX('For AA'!AF:AF,MATCH(A382,'For AA'!A:A,0))/BS382,$BP$2)</f>
        <v>7.0000000000000007E-2</v>
      </c>
      <c r="BU382" s="442">
        <f>+ROUND(INDEX('For AA'!AG:AG,MATCH(A382,'For AA'!A:A,0))/BS382,$BP$2)</f>
        <v>0.12</v>
      </c>
      <c r="BV382" s="438">
        <f>++INDEX('For AA'!AE:AE,MATCH(A382,'For AA'!A:A,0))</f>
        <v>0.98</v>
      </c>
      <c r="BW382" s="70">
        <v>4</v>
      </c>
      <c r="BX382" s="438">
        <f>++ROUND(INDEX('For AA'!AF:AF,MATCH(A382,'For AA'!A:A,0))/BS382,$BP$2)</f>
        <v>7.0000000000000007E-2</v>
      </c>
      <c r="BY382" s="442">
        <f>++ROUND(INDEX('For AA'!AG:AG,MATCH(A382,'For AA'!A:A,0))/BS382,$BP$2)</f>
        <v>0.12</v>
      </c>
      <c r="BZ382" s="93">
        <f>++INDEX(FY2018_ALL_Targets!DY:DY,MATCH('Final Comp Values'!C382,FY2018_ALL_Targets!B:B,0))</f>
        <v>0</v>
      </c>
      <c r="CA382" s="93">
        <f>+INDEX(FY2018_ALL_Targets!DV:DV,MATCH('Final Comp Values'!C382,FY2018_ALL_Targets!B:B,0))</f>
        <v>0</v>
      </c>
      <c r="CB382" s="93">
        <f>++INDEX(FY2018_ALL_Targets!DW:DW,MATCH('Final Comp Values'!C382,FY2018_ALL_Targets!B:B,0))</f>
        <v>0</v>
      </c>
      <c r="CC382" s="533">
        <f>++INDEX(FY2018_ALL_Targets!DX:DX,MATCH('Final Comp Values'!$C382,FY2018_ALL_Targets!$B:$B,0))</f>
        <v>0</v>
      </c>
      <c r="CD382" s="437">
        <f t="shared" si="208"/>
        <v>0</v>
      </c>
      <c r="CE382" s="437">
        <f t="shared" si="209"/>
        <v>0</v>
      </c>
      <c r="CF382" s="438">
        <f t="shared" si="210"/>
        <v>0</v>
      </c>
      <c r="CG382" s="537">
        <f t="shared" si="211"/>
        <v>0</v>
      </c>
      <c r="CH382" s="437">
        <f t="shared" si="212"/>
        <v>1.72</v>
      </c>
      <c r="CI382" s="438">
        <f t="shared" si="190"/>
        <v>93442.49289841445</v>
      </c>
      <c r="CJ382" s="540">
        <f t="shared" si="213"/>
        <v>2.7913652539005517E-4</v>
      </c>
      <c r="CK382" s="437">
        <f t="shared" si="191"/>
        <v>10222.93</v>
      </c>
      <c r="CL382" s="543">
        <f t="shared" si="192"/>
        <v>0.19</v>
      </c>
      <c r="CM382" s="466">
        <f t="shared" si="217"/>
        <v>-2.0000000000000073E-2</v>
      </c>
      <c r="CN382" s="465">
        <f t="shared" si="193"/>
        <v>93504.430000000008</v>
      </c>
      <c r="CO382" s="466">
        <f t="shared" si="214"/>
        <v>103665.42289841446</v>
      </c>
      <c r="CP382" s="466">
        <f t="shared" si="194"/>
        <v>0.18999999999999995</v>
      </c>
      <c r="CQ382" s="469">
        <f t="shared" si="195"/>
        <v>10328.977732558138</v>
      </c>
      <c r="CR382" s="469">
        <f t="shared" si="215"/>
        <v>10160.99289841445</v>
      </c>
      <c r="CS382" s="467">
        <f t="shared" si="216"/>
        <v>167.9848341436882</v>
      </c>
      <c r="CT382" s="468">
        <f t="shared" si="196"/>
        <v>0</v>
      </c>
    </row>
    <row r="383" spans="1:98"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+INDEX('For AA'!AD:AD,MATCH(A383,'For AA'!A:A,0))</f>
        <v>12694.558936844121</v>
      </c>
      <c r="AN383" s="434">
        <f t="shared" si="197"/>
        <v>492047.31182795705</v>
      </c>
      <c r="AO383" s="435">
        <f t="shared" si="198"/>
        <v>130696.76344086023</v>
      </c>
      <c r="AP383" s="436">
        <f t="shared" si="199"/>
        <v>242722.55913978498</v>
      </c>
      <c r="AQ383" s="437">
        <f t="shared" si="185"/>
        <v>19.239999999999998</v>
      </c>
      <c r="AR383" s="438">
        <f t="shared" si="186"/>
        <v>5.1100000000000003</v>
      </c>
      <c r="AS383" s="438">
        <f t="shared" si="187"/>
        <v>9.49</v>
      </c>
      <c r="AT383" s="443">
        <f t="shared" si="200"/>
        <v>33.839999999999996</v>
      </c>
      <c r="AU383" s="437">
        <f t="shared" si="201"/>
        <v>17.89</v>
      </c>
      <c r="AV383" s="438">
        <f t="shared" si="202"/>
        <v>4.75</v>
      </c>
      <c r="AW383" s="438">
        <f t="shared" si="203"/>
        <v>8.82</v>
      </c>
      <c r="AX383" s="444">
        <f t="shared" si="204"/>
        <v>31.46</v>
      </c>
      <c r="AY383" s="441">
        <f t="shared" si="205"/>
        <v>17.89</v>
      </c>
      <c r="AZ383" s="70">
        <f t="shared" si="206"/>
        <v>4</v>
      </c>
      <c r="BA383" s="438">
        <f t="shared" si="183"/>
        <v>1.19</v>
      </c>
      <c r="BB383" s="442">
        <f t="shared" si="184"/>
        <v>2.21</v>
      </c>
      <c r="BC383" s="563">
        <v>0</v>
      </c>
      <c r="BD383" s="563">
        <v>0</v>
      </c>
      <c r="BE383" s="570">
        <v>0</v>
      </c>
      <c r="BF383" s="571">
        <v>0</v>
      </c>
      <c r="BG383" s="572">
        <v>0</v>
      </c>
      <c r="BH383" s="573">
        <v>0</v>
      </c>
      <c r="BI383" s="571">
        <v>31.490000000000002</v>
      </c>
      <c r="BJ383" s="572">
        <v>805509.39179974573</v>
      </c>
      <c r="BK383" s="574">
        <v>2.4046107185944224E-3</v>
      </c>
      <c r="BL383" s="571">
        <v>85959.03</v>
      </c>
      <c r="BM383" s="594">
        <v>3.36</v>
      </c>
      <c r="BN383" s="441">
        <f t="shared" si="207"/>
        <v>17.89</v>
      </c>
      <c r="BO383" s="70">
        <v>4</v>
      </c>
      <c r="BP383" s="438">
        <f t="shared" si="188"/>
        <v>1.19</v>
      </c>
      <c r="BQ383" s="442">
        <f t="shared" si="189"/>
        <v>2.21</v>
      </c>
      <c r="BR383" s="438">
        <f>+INDEX('For AA'!AE:AE,MATCH(A383,'For AA'!A:A,0))</f>
        <v>17.989999999999998</v>
      </c>
      <c r="BS383" s="70">
        <v>4</v>
      </c>
      <c r="BT383" s="438">
        <f>+ROUND(INDEX('For AA'!AF:AF,MATCH(A383,'For AA'!A:A,0))/BS383,$BP$2)</f>
        <v>1.2</v>
      </c>
      <c r="BU383" s="442">
        <f>+ROUND(INDEX('For AA'!AG:AG,MATCH(A383,'For AA'!A:A,0))/BS383,$BP$2)</f>
        <v>2.2200000000000002</v>
      </c>
      <c r="BV383" s="438">
        <f>++INDEX('For AA'!AE:AE,MATCH(A383,'For AA'!A:A,0))</f>
        <v>17.989999999999998</v>
      </c>
      <c r="BW383" s="70">
        <v>4</v>
      </c>
      <c r="BX383" s="438">
        <f>++ROUND(INDEX('For AA'!AF:AF,MATCH(A383,'For AA'!A:A,0))/BS383,$BP$2)</f>
        <v>1.2</v>
      </c>
      <c r="BY383" s="442">
        <f>++ROUND(INDEX('For AA'!AG:AG,MATCH(A383,'For AA'!A:A,0))/BS383,$BP$2)</f>
        <v>2.2200000000000002</v>
      </c>
      <c r="BZ383" s="93">
        <f>++INDEX(FY2018_ALL_Targets!DY:DY,MATCH('Final Comp Values'!C383,FY2018_ALL_Targets!B:B,0))</f>
        <v>0</v>
      </c>
      <c r="CA383" s="93">
        <f>+INDEX(FY2018_ALL_Targets!DV:DV,MATCH('Final Comp Values'!C383,FY2018_ALL_Targets!B:B,0))</f>
        <v>0</v>
      </c>
      <c r="CB383" s="93">
        <f>++INDEX(FY2018_ALL_Targets!DW:DW,MATCH('Final Comp Values'!C383,FY2018_ALL_Targets!B:B,0))</f>
        <v>0</v>
      </c>
      <c r="CC383" s="533">
        <f>++INDEX(FY2018_ALL_Targets!DX:DX,MATCH('Final Comp Values'!$C383,FY2018_ALL_Targets!$B:$B,0))</f>
        <v>0</v>
      </c>
      <c r="CD383" s="437">
        <f t="shared" si="208"/>
        <v>0</v>
      </c>
      <c r="CE383" s="437">
        <f t="shared" si="209"/>
        <v>0</v>
      </c>
      <c r="CF383" s="438">
        <f t="shared" si="210"/>
        <v>0</v>
      </c>
      <c r="CG383" s="537">
        <f t="shared" si="211"/>
        <v>0</v>
      </c>
      <c r="CH383" s="437">
        <f t="shared" si="212"/>
        <v>31.46</v>
      </c>
      <c r="CI383" s="438">
        <f t="shared" si="190"/>
        <v>804741.99638043821</v>
      </c>
      <c r="CJ383" s="540">
        <f t="shared" si="213"/>
        <v>2.4039693049424573E-3</v>
      </c>
      <c r="CK383" s="437">
        <f t="shared" si="191"/>
        <v>88041.52</v>
      </c>
      <c r="CL383" s="543">
        <f t="shared" si="192"/>
        <v>3.44</v>
      </c>
      <c r="CM383" s="466">
        <f t="shared" si="217"/>
        <v>-2.9999999999998028E-2</v>
      </c>
      <c r="CN383" s="465">
        <f t="shared" si="193"/>
        <v>804883.97</v>
      </c>
      <c r="CO383" s="466">
        <f t="shared" si="214"/>
        <v>892783.51638043823</v>
      </c>
      <c r="CP383" s="466">
        <f t="shared" si="194"/>
        <v>3.4399999999999977</v>
      </c>
      <c r="CQ383" s="469">
        <f t="shared" si="195"/>
        <v>88010.19888111882</v>
      </c>
      <c r="CR383" s="469">
        <f t="shared" si="215"/>
        <v>87899.54638043826</v>
      </c>
      <c r="CS383" s="467">
        <f t="shared" si="216"/>
        <v>110.65250068056048</v>
      </c>
      <c r="CT383" s="468">
        <f t="shared" si="196"/>
        <v>0</v>
      </c>
    </row>
    <row r="384" spans="1:98"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+INDEX('For AA'!AD:AD,MATCH(A384,'For AA'!A:A,0))</f>
        <v>19751.398654117922</v>
      </c>
      <c r="AN384" s="434">
        <f t="shared" si="197"/>
        <v>499195.69892473123</v>
      </c>
      <c r="AO384" s="435">
        <f t="shared" si="198"/>
        <v>132595.55913978495</v>
      </c>
      <c r="AP384" s="436">
        <f t="shared" si="199"/>
        <v>246248.89247311829</v>
      </c>
      <c r="AQ384" s="437">
        <f t="shared" si="185"/>
        <v>12.55</v>
      </c>
      <c r="AR384" s="438">
        <f t="shared" si="186"/>
        <v>3.33</v>
      </c>
      <c r="AS384" s="438">
        <f t="shared" si="187"/>
        <v>6.19</v>
      </c>
      <c r="AT384" s="443">
        <f t="shared" si="200"/>
        <v>22.07</v>
      </c>
      <c r="AU384" s="437">
        <f t="shared" si="201"/>
        <v>11.67</v>
      </c>
      <c r="AV384" s="438">
        <f t="shared" si="202"/>
        <v>3.1</v>
      </c>
      <c r="AW384" s="438">
        <f t="shared" si="203"/>
        <v>5.76</v>
      </c>
      <c r="AX384" s="444">
        <f t="shared" si="204"/>
        <v>20.53</v>
      </c>
      <c r="AY384" s="441">
        <f t="shared" si="205"/>
        <v>11.67</v>
      </c>
      <c r="AZ384" s="70">
        <f t="shared" si="206"/>
        <v>4</v>
      </c>
      <c r="BA384" s="438">
        <f t="shared" si="183"/>
        <v>0.78</v>
      </c>
      <c r="BB384" s="442">
        <f t="shared" si="184"/>
        <v>1.44</v>
      </c>
      <c r="BC384" s="563">
        <v>0</v>
      </c>
      <c r="BD384" s="563">
        <v>0</v>
      </c>
      <c r="BE384" s="570">
        <v>0</v>
      </c>
      <c r="BF384" s="571">
        <v>0</v>
      </c>
      <c r="BG384" s="572">
        <v>0</v>
      </c>
      <c r="BH384" s="573">
        <v>0</v>
      </c>
      <c r="BI384" s="571">
        <v>20.549999999999997</v>
      </c>
      <c r="BJ384" s="572">
        <v>817622.02796381188</v>
      </c>
      <c r="BK384" s="574">
        <v>2.4407694214563114E-3</v>
      </c>
      <c r="BL384" s="571">
        <v>87251.62</v>
      </c>
      <c r="BM384" s="594">
        <v>2.19</v>
      </c>
      <c r="BN384" s="441">
        <f t="shared" si="207"/>
        <v>11.67</v>
      </c>
      <c r="BO384" s="70">
        <v>4</v>
      </c>
      <c r="BP384" s="438">
        <f t="shared" si="188"/>
        <v>0.78</v>
      </c>
      <c r="BQ384" s="442">
        <f t="shared" si="189"/>
        <v>1.44</v>
      </c>
      <c r="BR384" s="438">
        <f>+INDEX('For AA'!AE:AE,MATCH(A384,'For AA'!A:A,0))</f>
        <v>11.73</v>
      </c>
      <c r="BS384" s="70">
        <v>4</v>
      </c>
      <c r="BT384" s="438">
        <f>+ROUND(INDEX('For AA'!AF:AF,MATCH(A384,'For AA'!A:A,0))/BS384,$BP$2)</f>
        <v>0.78</v>
      </c>
      <c r="BU384" s="442">
        <f>+ROUND(INDEX('For AA'!AG:AG,MATCH(A384,'For AA'!A:A,0))/BS384,$BP$2)</f>
        <v>1.45</v>
      </c>
      <c r="BV384" s="438">
        <f>++INDEX('For AA'!AE:AE,MATCH(A384,'For AA'!A:A,0))</f>
        <v>11.73</v>
      </c>
      <c r="BW384" s="70">
        <v>4</v>
      </c>
      <c r="BX384" s="438">
        <f>++ROUND(INDEX('For AA'!AF:AF,MATCH(A384,'For AA'!A:A,0))/BS384,$BP$2)</f>
        <v>0.78</v>
      </c>
      <c r="BY384" s="442">
        <f>++ROUND(INDEX('For AA'!AG:AG,MATCH(A384,'For AA'!A:A,0))/BS384,$BP$2)</f>
        <v>1.45</v>
      </c>
      <c r="BZ384" s="93">
        <f>++INDEX(FY2018_ALL_Targets!DY:DY,MATCH('Final Comp Values'!C384,FY2018_ALL_Targets!B:B,0))</f>
        <v>0</v>
      </c>
      <c r="CA384" s="93">
        <f>+INDEX(FY2018_ALL_Targets!DV:DV,MATCH('Final Comp Values'!C384,FY2018_ALL_Targets!B:B,0))</f>
        <v>0</v>
      </c>
      <c r="CB384" s="93">
        <f>++INDEX(FY2018_ALL_Targets!DW:DW,MATCH('Final Comp Values'!C384,FY2018_ALL_Targets!B:B,0))</f>
        <v>1</v>
      </c>
      <c r="CC384" s="533">
        <f>++INDEX(FY2018_ALL_Targets!DX:DX,MATCH('Final Comp Values'!$C384,FY2018_ALL_Targets!$B:$B,0))</f>
        <v>0</v>
      </c>
      <c r="CD384" s="437">
        <f t="shared" si="208"/>
        <v>0</v>
      </c>
      <c r="CE384" s="437">
        <f t="shared" si="209"/>
        <v>0</v>
      </c>
      <c r="CF384" s="438">
        <f t="shared" si="210"/>
        <v>1.44</v>
      </c>
      <c r="CG384" s="537">
        <f t="shared" si="211"/>
        <v>57293.222397464197</v>
      </c>
      <c r="CH384" s="437">
        <f t="shared" si="212"/>
        <v>19.09</v>
      </c>
      <c r="CI384" s="438">
        <f t="shared" si="190"/>
        <v>759533.06636638299</v>
      </c>
      <c r="CJ384" s="540">
        <f t="shared" si="213"/>
        <v>2.2689187166148881E-3</v>
      </c>
      <c r="CK384" s="437">
        <f t="shared" si="191"/>
        <v>83095.509999999995</v>
      </c>
      <c r="CL384" s="543">
        <f t="shared" si="192"/>
        <v>2.09</v>
      </c>
      <c r="CM384" s="466">
        <f t="shared" si="217"/>
        <v>-1.9999999999998463E-2</v>
      </c>
      <c r="CN384" s="465">
        <f t="shared" si="193"/>
        <v>816577.34</v>
      </c>
      <c r="CO384" s="466">
        <f t="shared" si="214"/>
        <v>842628.576366383</v>
      </c>
      <c r="CP384" s="466">
        <f t="shared" si="194"/>
        <v>0.64999999999999858</v>
      </c>
      <c r="CQ384" s="469">
        <f t="shared" si="195"/>
        <v>25853.642036044752</v>
      </c>
      <c r="CR384" s="469">
        <f t="shared" si="215"/>
        <v>26051.236366383033</v>
      </c>
      <c r="CS384" s="467">
        <f t="shared" si="216"/>
        <v>-197.594330338281</v>
      </c>
      <c r="CT384" s="468">
        <f t="shared" si="196"/>
        <v>7.0162640561963419E-2</v>
      </c>
    </row>
    <row r="385" spans="1:98" s="71" customFormat="1" ht="15.75" customHeight="1" x14ac:dyDescent="0.25">
      <c r="A385" s="517">
        <v>1025975</v>
      </c>
      <c r="B385" s="518">
        <v>5295</v>
      </c>
      <c r="C385" s="518">
        <v>455974</v>
      </c>
      <c r="D385" s="518" t="s">
        <v>1258</v>
      </c>
      <c r="E385" s="519" t="s">
        <v>1073</v>
      </c>
      <c r="F385" s="519" t="s">
        <v>1428</v>
      </c>
      <c r="G385" s="520" t="s">
        <v>1260</v>
      </c>
      <c r="H385" s="521" t="s">
        <v>1429</v>
      </c>
      <c r="I385" s="489" t="s">
        <v>35</v>
      </c>
      <c r="J385" s="489" t="s">
        <v>35</v>
      </c>
      <c r="K385" s="489" t="s">
        <v>1262</v>
      </c>
      <c r="L385" s="489"/>
      <c r="M385" s="489"/>
      <c r="N385" s="490"/>
      <c r="O385" s="489">
        <v>1013935</v>
      </c>
      <c r="P385" s="491">
        <v>13171</v>
      </c>
      <c r="Q385" s="492">
        <v>41518</v>
      </c>
      <c r="R385" s="492">
        <v>41853</v>
      </c>
      <c r="S385" s="491">
        <v>14308</v>
      </c>
      <c r="T385" s="493" t="s">
        <v>1265</v>
      </c>
      <c r="U385" s="494">
        <v>1.8339301168547252E-3</v>
      </c>
      <c r="V385" s="495">
        <v>1.4552663748742991E-3</v>
      </c>
      <c r="W385" s="496">
        <v>174216</v>
      </c>
      <c r="X385" s="497">
        <v>174216</v>
      </c>
      <c r="Y385" s="497">
        <v>348432</v>
      </c>
      <c r="Z385" s="498">
        <v>23137.52</v>
      </c>
      <c r="AA385" s="499">
        <v>23137.52</v>
      </c>
      <c r="AB385" s="499">
        <v>23137.52</v>
      </c>
      <c r="AC385" s="499">
        <v>23137.52</v>
      </c>
      <c r="AD385" s="500">
        <v>92550.09</v>
      </c>
      <c r="AE385" s="498">
        <v>42969.68</v>
      </c>
      <c r="AF385" s="499">
        <v>42969.68</v>
      </c>
      <c r="AG385" s="499">
        <v>42969.68</v>
      </c>
      <c r="AH385" s="499">
        <v>42969.68</v>
      </c>
      <c r="AI385" s="500">
        <v>171878.73</v>
      </c>
      <c r="AJ385" s="501">
        <v>612860.81999999995</v>
      </c>
      <c r="AK385" s="502" t="s">
        <v>1258</v>
      </c>
      <c r="AL385" s="503">
        <v>61126.054988709904</v>
      </c>
      <c r="AM385" s="434">
        <f>+INDEX('For AA'!AD:AD,MATCH(A385,'For AA'!A:A,0))</f>
        <v>30335.791973545318</v>
      </c>
      <c r="AN385" s="504">
        <f t="shared" si="197"/>
        <v>374658.06451612903</v>
      </c>
      <c r="AO385" s="505">
        <f t="shared" si="198"/>
        <v>99516.225806451621</v>
      </c>
      <c r="AP385" s="506">
        <f t="shared" si="199"/>
        <v>184815.83870967745</v>
      </c>
      <c r="AQ385" s="507">
        <f t="shared" si="185"/>
        <v>6.13</v>
      </c>
      <c r="AR385" s="508">
        <f t="shared" si="186"/>
        <v>1.63</v>
      </c>
      <c r="AS385" s="508">
        <f t="shared" si="187"/>
        <v>3.02</v>
      </c>
      <c r="AT385" s="509">
        <f t="shared" si="200"/>
        <v>10.78</v>
      </c>
      <c r="AU385" s="507">
        <f t="shared" si="201"/>
        <v>5.7</v>
      </c>
      <c r="AV385" s="508">
        <f t="shared" si="202"/>
        <v>1.51</v>
      </c>
      <c r="AW385" s="508">
        <f t="shared" si="203"/>
        <v>2.81</v>
      </c>
      <c r="AX385" s="510">
        <f t="shared" si="204"/>
        <v>10.02</v>
      </c>
      <c r="AY385" s="511">
        <f t="shared" si="205"/>
        <v>5.7</v>
      </c>
      <c r="AZ385" s="489">
        <f t="shared" si="206"/>
        <v>0</v>
      </c>
      <c r="BA385" s="508">
        <f t="shared" si="183"/>
        <v>0</v>
      </c>
      <c r="BB385" s="512">
        <f t="shared" si="184"/>
        <v>0</v>
      </c>
      <c r="BC385" s="575">
        <v>0</v>
      </c>
      <c r="BD385" s="575">
        <v>0</v>
      </c>
      <c r="BE385" s="576">
        <v>4</v>
      </c>
      <c r="BF385" s="577">
        <v>1.51</v>
      </c>
      <c r="BG385" s="578">
        <v>2.81</v>
      </c>
      <c r="BH385" s="579">
        <v>264064.55755122681</v>
      </c>
      <c r="BI385" s="577">
        <v>0.47500000000000003</v>
      </c>
      <c r="BJ385" s="578">
        <v>29034.876119637207</v>
      </c>
      <c r="BK385" s="580">
        <v>8.6675059336487431E-5</v>
      </c>
      <c r="BL385" s="577">
        <v>3098.42</v>
      </c>
      <c r="BM385" s="595">
        <v>0.05</v>
      </c>
      <c r="BN385" s="511">
        <f t="shared" si="207"/>
        <v>5.7</v>
      </c>
      <c r="BO385" s="489">
        <v>4</v>
      </c>
      <c r="BP385" s="508">
        <f t="shared" si="188"/>
        <v>0.38</v>
      </c>
      <c r="BQ385" s="512">
        <f t="shared" si="189"/>
        <v>0.7</v>
      </c>
      <c r="BR385" s="438">
        <f>+INDEX('For AA'!AE:AE,MATCH(A385,'For AA'!A:A,0))</f>
        <v>5.73</v>
      </c>
      <c r="BS385" s="489">
        <v>4</v>
      </c>
      <c r="BT385" s="438">
        <f>+ROUND(INDEX('For AA'!AF:AF,MATCH(A385,'For AA'!A:A,0))/BS385,$BP$2)</f>
        <v>0.38</v>
      </c>
      <c r="BU385" s="442">
        <f>+ROUND(INDEX('For AA'!AG:AG,MATCH(A385,'For AA'!A:A,0))/BS385,$BP$2)</f>
        <v>0.71</v>
      </c>
      <c r="BV385" s="438">
        <f>++INDEX('For AA'!AE:AE,MATCH(A385,'For AA'!A:A,0))</f>
        <v>5.73</v>
      </c>
      <c r="BW385" s="489">
        <v>4</v>
      </c>
      <c r="BX385" s="438">
        <f>++ROUND(INDEX('For AA'!AF:AF,MATCH(A385,'For AA'!A:A,0))/BS385,$BP$2)</f>
        <v>0.38</v>
      </c>
      <c r="BY385" s="442">
        <f>++ROUND(INDEX('For AA'!AG:AG,MATCH(A385,'For AA'!A:A,0))/BS385,$BP$2)</f>
        <v>0.71</v>
      </c>
      <c r="BZ385" s="534">
        <f>++INDEX(FY2018_ALL_Targets!DY:DY,MATCH('Final Comp Values'!C385,FY2018_ALL_Targets!B:B,0))</f>
        <v>3</v>
      </c>
      <c r="CA385" s="534">
        <f>+INDEX(FY2018_ALL_Targets!DV:DV,MATCH('Final Comp Values'!C385,FY2018_ALL_Targets!B:B,0))</f>
        <v>4</v>
      </c>
      <c r="CB385" s="534">
        <f>++INDEX(FY2018_ALL_Targets!DW:DW,MATCH('Final Comp Values'!C385,FY2018_ALL_Targets!B:B,0))</f>
        <v>4</v>
      </c>
      <c r="CC385" s="552">
        <f>++INDEX(FY2018_ALL_Targets!DX:DX,MATCH('Final Comp Values'!$C385,FY2018_ALL_Targets!$B:$B,0))</f>
        <v>4</v>
      </c>
      <c r="CD385" s="437">
        <f t="shared" si="208"/>
        <v>5.7</v>
      </c>
      <c r="CE385" s="437">
        <f t="shared" si="209"/>
        <v>1.51</v>
      </c>
      <c r="CF385" s="438">
        <f t="shared" si="210"/>
        <v>2.81</v>
      </c>
      <c r="CG385" s="537">
        <f t="shared" si="211"/>
        <v>612483.07098687324</v>
      </c>
      <c r="CH385" s="437">
        <f t="shared" si="212"/>
        <v>0</v>
      </c>
      <c r="CI385" s="508">
        <f t="shared" si="190"/>
        <v>0</v>
      </c>
      <c r="CJ385" s="541">
        <f t="shared" si="213"/>
        <v>0</v>
      </c>
      <c r="CK385" s="507">
        <f t="shared" si="191"/>
        <v>0</v>
      </c>
      <c r="CL385" s="544">
        <f t="shared" si="192"/>
        <v>0</v>
      </c>
      <c r="CM385" s="513">
        <f t="shared" si="217"/>
        <v>-1.38</v>
      </c>
      <c r="CN385" s="514">
        <f t="shared" si="193"/>
        <v>612860.81999999995</v>
      </c>
      <c r="CO385" s="513">
        <f t="shared" si="214"/>
        <v>0</v>
      </c>
      <c r="CP385" s="513">
        <f t="shared" si="194"/>
        <v>-10.02</v>
      </c>
      <c r="CQ385" s="515">
        <f t="shared" si="195"/>
        <v>-612860.81999999995</v>
      </c>
      <c r="CR385" s="515">
        <f t="shared" si="215"/>
        <v>-612860.81999999995</v>
      </c>
      <c r="CS385" s="516">
        <f t="shared" si="216"/>
        <v>0</v>
      </c>
      <c r="CT385" s="468">
        <f t="shared" si="196"/>
        <v>0.99938363001712738</v>
      </c>
    </row>
    <row r="386" spans="1:98"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+INDEX('For AA'!AD:AD,MATCH(A386,'For AA'!A:A,0))</f>
        <v>12694.558936844121</v>
      </c>
      <c r="AN386" s="434">
        <f t="shared" si="197"/>
        <v>453369.89247311832</v>
      </c>
      <c r="AO386" s="435">
        <f t="shared" si="198"/>
        <v>120423.80645161291</v>
      </c>
      <c r="AP386" s="436">
        <f t="shared" si="199"/>
        <v>223644.21505376344</v>
      </c>
      <c r="AQ386" s="437">
        <f t="shared" si="185"/>
        <v>17.72</v>
      </c>
      <c r="AR386" s="438">
        <f t="shared" si="186"/>
        <v>4.71</v>
      </c>
      <c r="AS386" s="438">
        <f t="shared" si="187"/>
        <v>8.74</v>
      </c>
      <c r="AT386" s="443">
        <f t="shared" si="200"/>
        <v>31.17</v>
      </c>
      <c r="AU386" s="437">
        <f t="shared" si="201"/>
        <v>16.48</v>
      </c>
      <c r="AV386" s="438">
        <f t="shared" si="202"/>
        <v>4.38</v>
      </c>
      <c r="AW386" s="438">
        <f t="shared" si="203"/>
        <v>8.1300000000000008</v>
      </c>
      <c r="AX386" s="444">
        <f t="shared" si="204"/>
        <v>28.990000000000002</v>
      </c>
      <c r="AY386" s="441">
        <f t="shared" si="205"/>
        <v>16.48</v>
      </c>
      <c r="AZ386" s="70">
        <f t="shared" si="206"/>
        <v>4</v>
      </c>
      <c r="BA386" s="438">
        <f t="shared" si="183"/>
        <v>1.1000000000000001</v>
      </c>
      <c r="BB386" s="442">
        <f t="shared" si="184"/>
        <v>2.0299999999999998</v>
      </c>
      <c r="BC386" s="563">
        <v>1</v>
      </c>
      <c r="BD386" s="563">
        <v>1</v>
      </c>
      <c r="BE386" s="570">
        <v>0</v>
      </c>
      <c r="BF386" s="571">
        <v>1.1000000000000001</v>
      </c>
      <c r="BG386" s="572">
        <v>2.0299999999999998</v>
      </c>
      <c r="BH386" s="573">
        <v>80064.922081079829</v>
      </c>
      <c r="BI386" s="571">
        <v>25.87</v>
      </c>
      <c r="BJ386" s="572">
        <v>661750.64991614548</v>
      </c>
      <c r="BK386" s="574">
        <v>1.9754613937769993E-3</v>
      </c>
      <c r="BL386" s="571">
        <v>70617.98</v>
      </c>
      <c r="BM386" s="594">
        <v>2.76</v>
      </c>
      <c r="BN386" s="441">
        <f t="shared" si="207"/>
        <v>16.48</v>
      </c>
      <c r="BO386" s="70">
        <v>4</v>
      </c>
      <c r="BP386" s="438">
        <f t="shared" si="188"/>
        <v>1.1000000000000001</v>
      </c>
      <c r="BQ386" s="442">
        <f t="shared" si="189"/>
        <v>2.0299999999999998</v>
      </c>
      <c r="BR386" s="438">
        <f>+INDEX('For AA'!AE:AE,MATCH(A386,'For AA'!A:A,0))</f>
        <v>16.57</v>
      </c>
      <c r="BS386" s="70">
        <v>4</v>
      </c>
      <c r="BT386" s="438">
        <f>+ROUND(INDEX('For AA'!AF:AF,MATCH(A386,'For AA'!A:A,0))/BS386,$BP$2)</f>
        <v>1.1000000000000001</v>
      </c>
      <c r="BU386" s="442">
        <f>+ROUND(INDEX('For AA'!AG:AG,MATCH(A386,'For AA'!A:A,0))/BS386,$BP$2)</f>
        <v>2.0499999999999998</v>
      </c>
      <c r="BV386" s="438">
        <f>++INDEX('For AA'!AE:AE,MATCH(A386,'For AA'!A:A,0))</f>
        <v>16.57</v>
      </c>
      <c r="BW386" s="70">
        <v>4</v>
      </c>
      <c r="BX386" s="438">
        <f>++ROUND(INDEX('For AA'!AF:AF,MATCH(A386,'For AA'!A:A,0))/BS386,$BP$2)</f>
        <v>1.1000000000000001</v>
      </c>
      <c r="BY386" s="442">
        <f>++ROUND(INDEX('For AA'!AG:AG,MATCH(A386,'For AA'!A:A,0))/BS386,$BP$2)</f>
        <v>2.0499999999999998</v>
      </c>
      <c r="BZ386" s="93">
        <f>++INDEX(FY2018_ALL_Targets!DY:DY,MATCH('Final Comp Values'!C386,FY2018_ALL_Targets!B:B,0))</f>
        <v>0</v>
      </c>
      <c r="CA386" s="93">
        <f>+INDEX(FY2018_ALL_Targets!DV:DV,MATCH('Final Comp Values'!C386,FY2018_ALL_Targets!B:B,0))</f>
        <v>0</v>
      </c>
      <c r="CB386" s="93">
        <f>++INDEX(FY2018_ALL_Targets!DW:DW,MATCH('Final Comp Values'!C386,FY2018_ALL_Targets!B:B,0))</f>
        <v>0</v>
      </c>
      <c r="CC386" s="533">
        <f>++INDEX(FY2018_ALL_Targets!DX:DX,MATCH('Final Comp Values'!$C386,FY2018_ALL_Targets!$B:$B,0))</f>
        <v>0</v>
      </c>
      <c r="CD386" s="437">
        <f t="shared" si="208"/>
        <v>0</v>
      </c>
      <c r="CE386" s="437">
        <f t="shared" si="209"/>
        <v>0</v>
      </c>
      <c r="CF386" s="438">
        <f t="shared" si="210"/>
        <v>0</v>
      </c>
      <c r="CG386" s="537">
        <f t="shared" si="211"/>
        <v>0</v>
      </c>
      <c r="CH386" s="437">
        <f t="shared" si="212"/>
        <v>28.990000000000002</v>
      </c>
      <c r="CI386" s="438">
        <f t="shared" si="190"/>
        <v>741559.77352412289</v>
      </c>
      <c r="CJ386" s="540">
        <f t="shared" si="213"/>
        <v>2.2152279132320991E-3</v>
      </c>
      <c r="CK386" s="437">
        <f t="shared" si="191"/>
        <v>81129.17</v>
      </c>
      <c r="CL386" s="543">
        <f t="shared" si="192"/>
        <v>3.17</v>
      </c>
      <c r="CM386" s="466">
        <f t="shared" si="217"/>
        <v>-9.99999999999579E-3</v>
      </c>
      <c r="CN386" s="465">
        <f t="shared" si="193"/>
        <v>741617.26</v>
      </c>
      <c r="CO386" s="466">
        <f t="shared" si="214"/>
        <v>822688.94352412294</v>
      </c>
      <c r="CP386" s="466">
        <f t="shared" si="194"/>
        <v>3.1700000000000017</v>
      </c>
      <c r="CQ386" s="469">
        <f t="shared" si="195"/>
        <v>81094.402007588855</v>
      </c>
      <c r="CR386" s="469">
        <f t="shared" si="215"/>
        <v>81071.683524122927</v>
      </c>
      <c r="CS386" s="467">
        <f t="shared" si="216"/>
        <v>22.71848346592742</v>
      </c>
      <c r="CT386" s="468">
        <f t="shared" si="196"/>
        <v>0</v>
      </c>
    </row>
    <row r="387" spans="1:98"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+INDEX('For AA'!AD:AD,MATCH(A387,'For AA'!A:A,0))</f>
        <v>17518.15388659466</v>
      </c>
      <c r="AN387" s="434">
        <f t="shared" si="197"/>
        <v>1141649.4623655914</v>
      </c>
      <c r="AO387" s="435">
        <f t="shared" si="198"/>
        <v>303243.48387096776</v>
      </c>
      <c r="AP387" s="436">
        <f t="shared" si="199"/>
        <v>563166.46236559143</v>
      </c>
      <c r="AQ387" s="437">
        <f t="shared" si="185"/>
        <v>32.31</v>
      </c>
      <c r="AR387" s="438">
        <f t="shared" si="186"/>
        <v>8.58</v>
      </c>
      <c r="AS387" s="438">
        <f t="shared" si="187"/>
        <v>15.94</v>
      </c>
      <c r="AT387" s="443">
        <f t="shared" si="200"/>
        <v>56.83</v>
      </c>
      <c r="AU387" s="437">
        <f t="shared" si="201"/>
        <v>30.05</v>
      </c>
      <c r="AV387" s="438">
        <f t="shared" si="202"/>
        <v>7.98</v>
      </c>
      <c r="AW387" s="438">
        <f t="shared" si="203"/>
        <v>14.82</v>
      </c>
      <c r="AX387" s="444">
        <f t="shared" si="204"/>
        <v>52.85</v>
      </c>
      <c r="AY387" s="441">
        <f t="shared" si="205"/>
        <v>30.05</v>
      </c>
      <c r="AZ387" s="70">
        <f t="shared" si="206"/>
        <v>4</v>
      </c>
      <c r="BA387" s="438">
        <f t="shared" si="183"/>
        <v>2</v>
      </c>
      <c r="BB387" s="442">
        <f t="shared" si="184"/>
        <v>3.71</v>
      </c>
      <c r="BC387" s="563">
        <v>1</v>
      </c>
      <c r="BD387" s="563">
        <v>1</v>
      </c>
      <c r="BE387" s="570">
        <v>0</v>
      </c>
      <c r="BF387" s="571">
        <v>2</v>
      </c>
      <c r="BG387" s="572">
        <v>3.71</v>
      </c>
      <c r="BH387" s="573">
        <v>201762.2325730517</v>
      </c>
      <c r="BI387" s="571">
        <v>47.18</v>
      </c>
      <c r="BJ387" s="572">
        <v>1667100.1983881926</v>
      </c>
      <c r="BK387" s="574">
        <v>4.9766359608277898E-3</v>
      </c>
      <c r="BL387" s="571">
        <v>177902.73</v>
      </c>
      <c r="BM387" s="594">
        <v>5.03</v>
      </c>
      <c r="BN387" s="441">
        <f t="shared" si="207"/>
        <v>30.05</v>
      </c>
      <c r="BO387" s="70">
        <v>4</v>
      </c>
      <c r="BP387" s="438">
        <f t="shared" si="188"/>
        <v>2</v>
      </c>
      <c r="BQ387" s="442">
        <f t="shared" si="189"/>
        <v>3.71</v>
      </c>
      <c r="BR387" s="438">
        <f>+INDEX('For AA'!AE:AE,MATCH(A387,'For AA'!A:A,0))</f>
        <v>30.24</v>
      </c>
      <c r="BS387" s="70">
        <v>4</v>
      </c>
      <c r="BT387" s="438">
        <f>+ROUND(INDEX('For AA'!AF:AF,MATCH(A387,'For AA'!A:A,0))/BS387,$BP$2)</f>
        <v>2.0099999999999998</v>
      </c>
      <c r="BU387" s="442">
        <f>+ROUND(INDEX('For AA'!AG:AG,MATCH(A387,'For AA'!A:A,0))/BS387,$BP$2)</f>
        <v>3.74</v>
      </c>
      <c r="BV387" s="438">
        <f>++INDEX('For AA'!AE:AE,MATCH(A387,'For AA'!A:A,0))</f>
        <v>30.24</v>
      </c>
      <c r="BW387" s="70">
        <v>4</v>
      </c>
      <c r="BX387" s="438">
        <f>++ROUND(INDEX('For AA'!AF:AF,MATCH(A387,'For AA'!A:A,0))/BS387,$BP$2)</f>
        <v>2.0099999999999998</v>
      </c>
      <c r="BY387" s="442">
        <f>++ROUND(INDEX('For AA'!AG:AG,MATCH(A387,'For AA'!A:A,0))/BS387,$BP$2)</f>
        <v>3.74</v>
      </c>
      <c r="BZ387" s="93">
        <f>++INDEX(FY2018_ALL_Targets!DY:DY,MATCH('Final Comp Values'!C387,FY2018_ALL_Targets!B:B,0))</f>
        <v>0</v>
      </c>
      <c r="CA387" s="93">
        <f>+INDEX(FY2018_ALL_Targets!DV:DV,MATCH('Final Comp Values'!C387,FY2018_ALL_Targets!B:B,0))</f>
        <v>1</v>
      </c>
      <c r="CB387" s="93">
        <f>++INDEX(FY2018_ALL_Targets!DW:DW,MATCH('Final Comp Values'!C387,FY2018_ALL_Targets!B:B,0))</f>
        <v>1</v>
      </c>
      <c r="CC387" s="533">
        <f>++INDEX(FY2018_ALL_Targets!DX:DX,MATCH('Final Comp Values'!$C387,FY2018_ALL_Targets!$B:$B,0))</f>
        <v>0</v>
      </c>
      <c r="CD387" s="437">
        <f t="shared" si="208"/>
        <v>0</v>
      </c>
      <c r="CE387" s="437">
        <f t="shared" si="209"/>
        <v>2</v>
      </c>
      <c r="CF387" s="438">
        <f t="shared" si="210"/>
        <v>3.71</v>
      </c>
      <c r="CG387" s="537">
        <f t="shared" si="211"/>
        <v>201762.2325730517</v>
      </c>
      <c r="CH387" s="437">
        <f t="shared" si="212"/>
        <v>47.14</v>
      </c>
      <c r="CI387" s="438">
        <f t="shared" si="190"/>
        <v>1665686.8027134251</v>
      </c>
      <c r="CJ387" s="540">
        <f t="shared" si="213"/>
        <v>4.975830717647573E-3</v>
      </c>
      <c r="CK387" s="437">
        <f t="shared" si="191"/>
        <v>182231.83</v>
      </c>
      <c r="CL387" s="543">
        <f t="shared" si="192"/>
        <v>5.16</v>
      </c>
      <c r="CM387" s="466">
        <f t="shared" si="217"/>
        <v>-4.0000000000000924E-2</v>
      </c>
      <c r="CN387" s="465">
        <f t="shared" si="193"/>
        <v>1867495.25</v>
      </c>
      <c r="CO387" s="466">
        <f t="shared" si="214"/>
        <v>1847918.6327134252</v>
      </c>
      <c r="CP387" s="466">
        <f t="shared" si="194"/>
        <v>-0.55000000000000426</v>
      </c>
      <c r="CQ387" s="469">
        <f t="shared" si="195"/>
        <v>-19434.671475875268</v>
      </c>
      <c r="CR387" s="469">
        <f t="shared" si="215"/>
        <v>-19576.617286574794</v>
      </c>
      <c r="CS387" s="467">
        <f t="shared" si="216"/>
        <v>141.94581069952619</v>
      </c>
      <c r="CT387" s="468">
        <f t="shared" si="196"/>
        <v>0.10803895355185064</v>
      </c>
    </row>
    <row r="388" spans="1:98"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+INDEX('For AA'!AD:AD,MATCH(A388,'For AA'!A:A,0))</f>
        <v>30335.791973545318</v>
      </c>
      <c r="AN388" s="434">
        <f t="shared" si="197"/>
        <v>673535.48387096776</v>
      </c>
      <c r="AO388" s="435">
        <f t="shared" si="198"/>
        <v>178903.84946236559</v>
      </c>
      <c r="AP388" s="436">
        <f t="shared" si="199"/>
        <v>332250</v>
      </c>
      <c r="AQ388" s="437">
        <f t="shared" si="185"/>
        <v>11.02</v>
      </c>
      <c r="AR388" s="438">
        <f t="shared" si="186"/>
        <v>2.93</v>
      </c>
      <c r="AS388" s="438">
        <f t="shared" si="187"/>
        <v>5.44</v>
      </c>
      <c r="AT388" s="443">
        <f t="shared" si="200"/>
        <v>19.39</v>
      </c>
      <c r="AU388" s="437">
        <f t="shared" si="201"/>
        <v>10.25</v>
      </c>
      <c r="AV388" s="438">
        <f t="shared" si="202"/>
        <v>2.72</v>
      </c>
      <c r="AW388" s="438">
        <f t="shared" si="203"/>
        <v>5.0599999999999996</v>
      </c>
      <c r="AX388" s="444">
        <f t="shared" si="204"/>
        <v>18.03</v>
      </c>
      <c r="AY388" s="441">
        <f t="shared" si="205"/>
        <v>10.25</v>
      </c>
      <c r="AZ388" s="70">
        <f t="shared" si="206"/>
        <v>4</v>
      </c>
      <c r="BA388" s="438">
        <f t="shared" ref="BA388:BA451" si="218">+IF(AZ388=0,0,ROUND($AV388/AZ388,$BA$2))</f>
        <v>0.68</v>
      </c>
      <c r="BB388" s="442">
        <f t="shared" ref="BB388:BB451" si="219">+IF(AZ388=0,0,ROUND($AW388/AZ388,$BA$2))</f>
        <v>1.27</v>
      </c>
      <c r="BC388" s="563">
        <v>0</v>
      </c>
      <c r="BD388" s="563">
        <v>0</v>
      </c>
      <c r="BE388" s="570">
        <v>0</v>
      </c>
      <c r="BF388" s="571">
        <v>0</v>
      </c>
      <c r="BG388" s="572">
        <v>0</v>
      </c>
      <c r="BH388" s="573">
        <v>0</v>
      </c>
      <c r="BI388" s="571">
        <v>18.05</v>
      </c>
      <c r="BJ388" s="572">
        <v>1103325.2925462138</v>
      </c>
      <c r="BK388" s="574">
        <v>3.2936522547865224E-3</v>
      </c>
      <c r="BL388" s="571">
        <v>117740.12</v>
      </c>
      <c r="BM388" s="594">
        <v>1.93</v>
      </c>
      <c r="BN388" s="441">
        <f t="shared" si="207"/>
        <v>10.25</v>
      </c>
      <c r="BO388" s="70">
        <v>4</v>
      </c>
      <c r="BP388" s="438">
        <f t="shared" si="188"/>
        <v>0.68</v>
      </c>
      <c r="BQ388" s="442">
        <f t="shared" si="189"/>
        <v>1.27</v>
      </c>
      <c r="BR388" s="438">
        <f>+INDEX('For AA'!AE:AE,MATCH(A388,'For AA'!A:A,0))</f>
        <v>10.3</v>
      </c>
      <c r="BS388" s="70">
        <v>4</v>
      </c>
      <c r="BT388" s="438">
        <f>+ROUND(INDEX('For AA'!AF:AF,MATCH(A388,'For AA'!A:A,0))/BS388,$BP$2)</f>
        <v>0.69</v>
      </c>
      <c r="BU388" s="442">
        <f>+ROUND(INDEX('For AA'!AG:AG,MATCH(A388,'For AA'!A:A,0))/BS388,$BP$2)</f>
        <v>1.27</v>
      </c>
      <c r="BV388" s="438">
        <f>++INDEX('For AA'!AE:AE,MATCH(A388,'For AA'!A:A,0))</f>
        <v>10.3</v>
      </c>
      <c r="BW388" s="70">
        <v>4</v>
      </c>
      <c r="BX388" s="438">
        <f>++ROUND(INDEX('For AA'!AF:AF,MATCH(A388,'For AA'!A:A,0))/BS388,$BP$2)</f>
        <v>0.69</v>
      </c>
      <c r="BY388" s="442">
        <f>++ROUND(INDEX('For AA'!AG:AG,MATCH(A388,'For AA'!A:A,0))/BS388,$BP$2)</f>
        <v>1.27</v>
      </c>
      <c r="BZ388" s="93">
        <f>++INDEX(FY2018_ALL_Targets!DY:DY,MATCH('Final Comp Values'!C388,FY2018_ALL_Targets!B:B,0))</f>
        <v>0</v>
      </c>
      <c r="CA388" s="93">
        <f>+INDEX(FY2018_ALL_Targets!DV:DV,MATCH('Final Comp Values'!C388,FY2018_ALL_Targets!B:B,0))</f>
        <v>0</v>
      </c>
      <c r="CB388" s="93">
        <f>++INDEX(FY2018_ALL_Targets!DW:DW,MATCH('Final Comp Values'!C388,FY2018_ALL_Targets!B:B,0))</f>
        <v>0</v>
      </c>
      <c r="CC388" s="533">
        <f>++INDEX(FY2018_ALL_Targets!DX:DX,MATCH('Final Comp Values'!$C388,FY2018_ALL_Targets!$B:$B,0))</f>
        <v>0</v>
      </c>
      <c r="CD388" s="437">
        <f t="shared" si="208"/>
        <v>0</v>
      </c>
      <c r="CE388" s="437">
        <f t="shared" si="209"/>
        <v>0</v>
      </c>
      <c r="CF388" s="438">
        <f t="shared" si="210"/>
        <v>0</v>
      </c>
      <c r="CG388" s="537">
        <f t="shared" si="211"/>
        <v>0</v>
      </c>
      <c r="CH388" s="437">
        <f t="shared" si="212"/>
        <v>18.03</v>
      </c>
      <c r="CI388" s="438">
        <f t="shared" si="190"/>
        <v>1102102.7714464397</v>
      </c>
      <c r="CJ388" s="540">
        <f t="shared" si="213"/>
        <v>3.2922616756249803E-3</v>
      </c>
      <c r="CK388" s="437">
        <f t="shared" si="191"/>
        <v>120573.81</v>
      </c>
      <c r="CL388" s="543">
        <f t="shared" si="192"/>
        <v>1.97</v>
      </c>
      <c r="CM388" s="466">
        <f t="shared" si="217"/>
        <v>-1.9999999999998241E-2</v>
      </c>
      <c r="CN388" s="465">
        <f t="shared" si="193"/>
        <v>1101761.08</v>
      </c>
      <c r="CO388" s="466">
        <f t="shared" si="214"/>
        <v>1222676.5814464397</v>
      </c>
      <c r="CP388" s="466">
        <f t="shared" si="194"/>
        <v>1.9699999999999989</v>
      </c>
      <c r="CQ388" s="469">
        <f t="shared" si="195"/>
        <v>120380.99432057675</v>
      </c>
      <c r="CR388" s="469">
        <f t="shared" si="215"/>
        <v>120915.50144643965</v>
      </c>
      <c r="CS388" s="467">
        <f t="shared" si="216"/>
        <v>-534.50712586290319</v>
      </c>
      <c r="CT388" s="468">
        <f t="shared" si="196"/>
        <v>0</v>
      </c>
    </row>
    <row r="389" spans="1:98"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+INDEX('For AA'!AD:AD,MATCH(A389,'For AA'!A:A,0))</f>
        <v>30335.791973545318</v>
      </c>
      <c r="AN389" s="434">
        <f t="shared" si="197"/>
        <v>413701.07526881725</v>
      </c>
      <c r="AO389" s="435">
        <f t="shared" si="198"/>
        <v>109886.54838709679</v>
      </c>
      <c r="AP389" s="436">
        <f t="shared" si="199"/>
        <v>204075.02150537635</v>
      </c>
      <c r="AQ389" s="437">
        <f t="shared" ref="AQ389:AQ452" si="220">+ROUND(AN389/$AL389,$AW$2)</f>
        <v>6.77</v>
      </c>
      <c r="AR389" s="438">
        <f t="shared" ref="AR389:AR452" si="221">+ROUND(AO389/$AL389,$AW$2)</f>
        <v>1.8</v>
      </c>
      <c r="AS389" s="438">
        <f t="shared" ref="AS389:AS452" si="222">+ROUND(AP389/$AL389,$AW$2)</f>
        <v>3.34</v>
      </c>
      <c r="AT389" s="443">
        <f t="shared" si="200"/>
        <v>11.91</v>
      </c>
      <c r="AU389" s="437">
        <f t="shared" si="201"/>
        <v>6.29</v>
      </c>
      <c r="AV389" s="438">
        <f t="shared" si="202"/>
        <v>1.67</v>
      </c>
      <c r="AW389" s="438">
        <f t="shared" si="203"/>
        <v>3.1</v>
      </c>
      <c r="AX389" s="444">
        <f t="shared" si="204"/>
        <v>11.06</v>
      </c>
      <c r="AY389" s="441">
        <f t="shared" si="205"/>
        <v>6.29</v>
      </c>
      <c r="AZ389" s="70">
        <f t="shared" si="206"/>
        <v>4</v>
      </c>
      <c r="BA389" s="438">
        <f t="shared" si="218"/>
        <v>0.42</v>
      </c>
      <c r="BB389" s="442">
        <f t="shared" si="219"/>
        <v>0.78</v>
      </c>
      <c r="BC389" s="563">
        <v>1</v>
      </c>
      <c r="BD389" s="563">
        <v>1</v>
      </c>
      <c r="BE389" s="570">
        <v>0</v>
      </c>
      <c r="BF389" s="571">
        <v>0.42</v>
      </c>
      <c r="BG389" s="572">
        <v>0.78</v>
      </c>
      <c r="BH389" s="573">
        <v>73351.265986451879</v>
      </c>
      <c r="BI389" s="571">
        <v>9.89</v>
      </c>
      <c r="BJ389" s="572">
        <v>604536.68383834104</v>
      </c>
      <c r="BK389" s="574">
        <v>1.8046659722902331E-3</v>
      </c>
      <c r="BL389" s="571">
        <v>64512.45</v>
      </c>
      <c r="BM389" s="594">
        <v>1.06</v>
      </c>
      <c r="BN389" s="441">
        <f t="shared" si="207"/>
        <v>6.29</v>
      </c>
      <c r="BO389" s="70">
        <v>4</v>
      </c>
      <c r="BP389" s="438">
        <f t="shared" ref="BP389:BP452" si="223">+ROUND($AV389/BO389,$BP$2)</f>
        <v>0.42</v>
      </c>
      <c r="BQ389" s="442">
        <f t="shared" ref="BQ389:BQ452" si="224">+ROUND($AW389/BO389,$BP$2)</f>
        <v>0.78</v>
      </c>
      <c r="BR389" s="438">
        <f>+INDEX('For AA'!AE:AE,MATCH(A389,'For AA'!A:A,0))</f>
        <v>6.33</v>
      </c>
      <c r="BS389" s="70">
        <v>4</v>
      </c>
      <c r="BT389" s="438">
        <f>+ROUND(INDEX('For AA'!AF:AF,MATCH(A389,'For AA'!A:A,0))/BS389,$BP$2)</f>
        <v>0.42</v>
      </c>
      <c r="BU389" s="442">
        <f>+ROUND(INDEX('For AA'!AG:AG,MATCH(A389,'For AA'!A:A,0))/BS389,$BP$2)</f>
        <v>0.78</v>
      </c>
      <c r="BV389" s="438">
        <f>++INDEX('For AA'!AE:AE,MATCH(A389,'For AA'!A:A,0))</f>
        <v>6.33</v>
      </c>
      <c r="BW389" s="70">
        <v>4</v>
      </c>
      <c r="BX389" s="438">
        <f>++ROUND(INDEX('For AA'!AF:AF,MATCH(A389,'For AA'!A:A,0))/BS389,$BP$2)</f>
        <v>0.42</v>
      </c>
      <c r="BY389" s="442">
        <f>++ROUND(INDEX('For AA'!AG:AG,MATCH(A389,'For AA'!A:A,0))/BS389,$BP$2)</f>
        <v>0.78</v>
      </c>
      <c r="BZ389" s="93">
        <f>++INDEX(FY2018_ALL_Targets!DY:DY,MATCH('Final Comp Values'!C389,FY2018_ALL_Targets!B:B,0))</f>
        <v>0</v>
      </c>
      <c r="CA389" s="93">
        <f>+INDEX(FY2018_ALL_Targets!DV:DV,MATCH('Final Comp Values'!C389,FY2018_ALL_Targets!B:B,0))</f>
        <v>2</v>
      </c>
      <c r="CB389" s="93">
        <f>++INDEX(FY2018_ALL_Targets!DW:DW,MATCH('Final Comp Values'!C389,FY2018_ALL_Targets!B:B,0))</f>
        <v>2</v>
      </c>
      <c r="CC389" s="533">
        <f>++INDEX(FY2018_ALL_Targets!DX:DX,MATCH('Final Comp Values'!$C389,FY2018_ALL_Targets!$B:$B,0))</f>
        <v>0</v>
      </c>
      <c r="CD389" s="437">
        <f t="shared" si="208"/>
        <v>0</v>
      </c>
      <c r="CE389" s="437">
        <f t="shared" si="209"/>
        <v>0.84</v>
      </c>
      <c r="CF389" s="438">
        <f t="shared" si="210"/>
        <v>1.56</v>
      </c>
      <c r="CG389" s="537">
        <f t="shared" si="211"/>
        <v>146702.53197290376</v>
      </c>
      <c r="CH389" s="437">
        <f t="shared" si="212"/>
        <v>8.66</v>
      </c>
      <c r="CI389" s="438">
        <f t="shared" ref="CI389:CI452" si="225">+IF(CH389="",0,CH389*AL389)</f>
        <v>529351.63620222779</v>
      </c>
      <c r="CJ389" s="540">
        <f t="shared" si="213"/>
        <v>1.5813081592297464E-3</v>
      </c>
      <c r="CK389" s="437">
        <f t="shared" ref="CK389:CK452" si="226">+IF(CJ389=0,0,ROUND(CJ389*$CG$519,2))</f>
        <v>57912.88</v>
      </c>
      <c r="CL389" s="543">
        <f t="shared" ref="CL389:CL452" si="227">+IF(CK389=0,0,ROUND(CK389/AL389,2))</f>
        <v>0.95</v>
      </c>
      <c r="CM389" s="466">
        <f t="shared" si="217"/>
        <v>-2.9999999999999805E-2</v>
      </c>
      <c r="CN389" s="465">
        <f t="shared" ref="CN389:CN452" si="228">+AJ389</f>
        <v>676726.26</v>
      </c>
      <c r="CO389" s="466">
        <f t="shared" si="214"/>
        <v>587264.51620222779</v>
      </c>
      <c r="CP389" s="466">
        <f t="shared" ref="CP389:CP452" si="229">+CL389+CH389-AX389</f>
        <v>-1.4500000000000011</v>
      </c>
      <c r="CQ389" s="469">
        <f t="shared" ref="CQ389:CQ452" si="230">+(CP389/AX389)*AJ389</f>
        <v>-88720.893037974747</v>
      </c>
      <c r="CR389" s="469">
        <f t="shared" si="215"/>
        <v>-89461.743797772215</v>
      </c>
      <c r="CS389" s="467">
        <f t="shared" si="216"/>
        <v>740.85075979746762</v>
      </c>
      <c r="CT389" s="468">
        <f t="shared" ref="CT389:CT452" si="231">+CG389/AJ389</f>
        <v>0.21678267956219663</v>
      </c>
    </row>
    <row r="390" spans="1:98"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+INDEX('For AA'!AD:AD,MATCH(A390,'For AA'!A:A,0))</f>
        <v>28857.066402483964</v>
      </c>
      <c r="AN390" s="434">
        <f t="shared" ref="AN390:AN453" si="232">+Y390/(1-$AP$2)</f>
        <v>328939.78494623658</v>
      </c>
      <c r="AO390" s="435">
        <f t="shared" ref="AO390:AO453" si="233">+AD390/(1-$AP$2)</f>
        <v>87372.290322580651</v>
      </c>
      <c r="AP390" s="436">
        <f t="shared" ref="AP390:AP453" si="234">+AI390/(1-$AP$2)</f>
        <v>162262.82795698926</v>
      </c>
      <c r="AQ390" s="437">
        <f t="shared" si="220"/>
        <v>5.66</v>
      </c>
      <c r="AR390" s="438">
        <f t="shared" si="221"/>
        <v>1.5</v>
      </c>
      <c r="AS390" s="438">
        <f t="shared" si="222"/>
        <v>2.79</v>
      </c>
      <c r="AT390" s="443">
        <f t="shared" ref="AT390:AT453" si="235">+AQ390+AR390+AS390</f>
        <v>9.9499999999999993</v>
      </c>
      <c r="AU390" s="437">
        <f t="shared" ref="AU390:AU453" si="236">+ROUND(Y390/$AL390,$AW$2)</f>
        <v>5.26</v>
      </c>
      <c r="AV390" s="438">
        <f t="shared" ref="AV390:AV453" si="237">+ROUND(AD390/$AL390,$AW$2)</f>
        <v>1.4</v>
      </c>
      <c r="AW390" s="438">
        <f t="shared" ref="AW390:AW453" si="238">+ROUND(AI390/$AL390,$AW$2)</f>
        <v>2.6</v>
      </c>
      <c r="AX390" s="444">
        <f t="shared" ref="AX390:AX453" si="239">+AU390+AV390+AW390</f>
        <v>9.26</v>
      </c>
      <c r="AY390" s="441">
        <f t="shared" ref="AY390:AY453" si="240">+$AU390</f>
        <v>5.26</v>
      </c>
      <c r="AZ390" s="70">
        <f t="shared" ref="AZ390:AZ453" si="241">4-CC390</f>
        <v>4</v>
      </c>
      <c r="BA390" s="438">
        <f t="shared" si="218"/>
        <v>0.35</v>
      </c>
      <c r="BB390" s="442">
        <f t="shared" si="219"/>
        <v>0.65</v>
      </c>
      <c r="BC390" s="563">
        <v>0</v>
      </c>
      <c r="BD390" s="563">
        <v>0</v>
      </c>
      <c r="BE390" s="570">
        <v>0</v>
      </c>
      <c r="BF390" s="571">
        <v>0</v>
      </c>
      <c r="BG390" s="572">
        <v>0</v>
      </c>
      <c r="BH390" s="573">
        <v>0</v>
      </c>
      <c r="BI390" s="571">
        <v>9.26</v>
      </c>
      <c r="BJ390" s="572">
        <v>538323.30199860863</v>
      </c>
      <c r="BK390" s="574">
        <v>1.607005449263348E-3</v>
      </c>
      <c r="BL390" s="571">
        <v>57446.57</v>
      </c>
      <c r="BM390" s="594">
        <v>0.99</v>
      </c>
      <c r="BN390" s="441">
        <f t="shared" ref="BN390:BN453" si="242">+$AU390</f>
        <v>5.26</v>
      </c>
      <c r="BO390" s="70">
        <v>4</v>
      </c>
      <c r="BP390" s="438">
        <f t="shared" si="223"/>
        <v>0.35</v>
      </c>
      <c r="BQ390" s="442">
        <f t="shared" si="224"/>
        <v>0.65</v>
      </c>
      <c r="BR390" s="438">
        <f>+INDEX('For AA'!AE:AE,MATCH(A390,'For AA'!A:A,0))</f>
        <v>5.29</v>
      </c>
      <c r="BS390" s="70">
        <v>4</v>
      </c>
      <c r="BT390" s="438">
        <f>+ROUND(INDEX('For AA'!AF:AF,MATCH(A390,'For AA'!A:A,0))/BS390,$BP$2)</f>
        <v>0.35</v>
      </c>
      <c r="BU390" s="442">
        <f>+ROUND(INDEX('For AA'!AG:AG,MATCH(A390,'For AA'!A:A,0))/BS390,$BP$2)</f>
        <v>0.65</v>
      </c>
      <c r="BV390" s="438">
        <f>++INDEX('For AA'!AE:AE,MATCH(A390,'For AA'!A:A,0))</f>
        <v>5.29</v>
      </c>
      <c r="BW390" s="70">
        <v>4</v>
      </c>
      <c r="BX390" s="438">
        <f>++ROUND(INDEX('For AA'!AF:AF,MATCH(A390,'For AA'!A:A,0))/BS390,$BP$2)</f>
        <v>0.35</v>
      </c>
      <c r="BY390" s="442">
        <f>++ROUND(INDEX('For AA'!AG:AG,MATCH(A390,'For AA'!A:A,0))/BS390,$BP$2)</f>
        <v>0.65</v>
      </c>
      <c r="BZ390" s="93">
        <f>++INDEX(FY2018_ALL_Targets!DY:DY,MATCH('Final Comp Values'!C390,FY2018_ALL_Targets!B:B,0))</f>
        <v>0</v>
      </c>
      <c r="CA390" s="93">
        <f>+INDEX(FY2018_ALL_Targets!DV:DV,MATCH('Final Comp Values'!C390,FY2018_ALL_Targets!B:B,0))</f>
        <v>0</v>
      </c>
      <c r="CB390" s="93">
        <f>++INDEX(FY2018_ALL_Targets!DW:DW,MATCH('Final Comp Values'!C390,FY2018_ALL_Targets!B:B,0))</f>
        <v>0</v>
      </c>
      <c r="CC390" s="533">
        <f>++INDEX(FY2018_ALL_Targets!DX:DX,MATCH('Final Comp Values'!$C390,FY2018_ALL_Targets!$B:$B,0))</f>
        <v>0</v>
      </c>
      <c r="CD390" s="437">
        <f t="shared" ref="CD390:CD453" si="243">+IF(BZ390=3,AU390,BZ390*(BN390/3))</f>
        <v>0</v>
      </c>
      <c r="CE390" s="437">
        <f t="shared" ref="CE390:CE453" si="244">+IF(CA390=4,AV390,CA390*BP390)</f>
        <v>0</v>
      </c>
      <c r="CF390" s="438">
        <f t="shared" ref="CF390:CF453" si="245">IF(CB390=4,AW390,+CB390*BQ390)</f>
        <v>0</v>
      </c>
      <c r="CG390" s="537">
        <f t="shared" ref="CG390:CG453" si="246">+IF((CE390+CF390)=0,0,AL390*(CE390+CF390+CD390))</f>
        <v>0</v>
      </c>
      <c r="CH390" s="437">
        <f t="shared" ref="CH390:CH453" si="247">+(BN390-CD390)+(AV390-CE390)+(AW390-CF390)</f>
        <v>9.26</v>
      </c>
      <c r="CI390" s="438">
        <f t="shared" si="225"/>
        <v>538323.30199860863</v>
      </c>
      <c r="CJ390" s="540">
        <f t="shared" ref="CJ390:CJ453" si="248">+CI390/$CI$519</f>
        <v>1.6081088099795622E-3</v>
      </c>
      <c r="CK390" s="437">
        <f t="shared" si="226"/>
        <v>58894.41</v>
      </c>
      <c r="CL390" s="543">
        <f t="shared" si="227"/>
        <v>1.01</v>
      </c>
      <c r="CM390" s="466">
        <f t="shared" si="217"/>
        <v>0</v>
      </c>
      <c r="CN390" s="465">
        <f t="shared" si="228"/>
        <v>538074.65999999992</v>
      </c>
      <c r="CO390" s="466">
        <f t="shared" ref="CO390:CO453" si="249">+CI390+CK390</f>
        <v>597217.71199860866</v>
      </c>
      <c r="CP390" s="466">
        <f t="shared" si="229"/>
        <v>1.0099999999999998</v>
      </c>
      <c r="CQ390" s="469">
        <f t="shared" si="230"/>
        <v>58688.488833693285</v>
      </c>
      <c r="CR390" s="469">
        <f t="shared" ref="CR390:CR453" si="250">+CO390-CN390</f>
        <v>59143.051998608746</v>
      </c>
      <c r="CS390" s="467">
        <f t="shared" ref="CS390:CS453" si="251">+CQ390-CR390</f>
        <v>-454.56316491546022</v>
      </c>
      <c r="CT390" s="468">
        <f t="shared" si="231"/>
        <v>0</v>
      </c>
    </row>
    <row r="391" spans="1:98"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+INDEX('For AA'!AD:AD,MATCH(A391,'For AA'!A:A,0))</f>
        <v>26991.332744195854</v>
      </c>
      <c r="AN391" s="434">
        <f t="shared" si="232"/>
        <v>541090.32258064521</v>
      </c>
      <c r="AO391" s="435">
        <f t="shared" si="233"/>
        <v>143724.01075268816</v>
      </c>
      <c r="AP391" s="436">
        <f t="shared" si="234"/>
        <v>266916.02150537638</v>
      </c>
      <c r="AQ391" s="437">
        <f t="shared" si="220"/>
        <v>9.9600000000000009</v>
      </c>
      <c r="AR391" s="438">
        <f t="shared" si="221"/>
        <v>2.65</v>
      </c>
      <c r="AS391" s="438">
        <f t="shared" si="222"/>
        <v>4.91</v>
      </c>
      <c r="AT391" s="443">
        <f t="shared" si="235"/>
        <v>17.520000000000003</v>
      </c>
      <c r="AU391" s="437">
        <f t="shared" si="236"/>
        <v>9.26</v>
      </c>
      <c r="AV391" s="438">
        <f t="shared" si="237"/>
        <v>2.46</v>
      </c>
      <c r="AW391" s="438">
        <f t="shared" si="238"/>
        <v>4.57</v>
      </c>
      <c r="AX391" s="444">
        <f t="shared" si="239"/>
        <v>16.29</v>
      </c>
      <c r="AY391" s="441">
        <f t="shared" si="240"/>
        <v>9.26</v>
      </c>
      <c r="AZ391" s="70">
        <f t="shared" si="241"/>
        <v>4</v>
      </c>
      <c r="BA391" s="438">
        <f t="shared" si="218"/>
        <v>0.62</v>
      </c>
      <c r="BB391" s="442">
        <f t="shared" si="219"/>
        <v>1.1399999999999999</v>
      </c>
      <c r="BC391" s="563">
        <v>0</v>
      </c>
      <c r="BD391" s="563">
        <v>0</v>
      </c>
      <c r="BE391" s="570">
        <v>0</v>
      </c>
      <c r="BF391" s="571">
        <v>0</v>
      </c>
      <c r="BG391" s="572">
        <v>0</v>
      </c>
      <c r="BH391" s="573">
        <v>0</v>
      </c>
      <c r="BI391" s="571">
        <v>16.299999999999997</v>
      </c>
      <c r="BJ391" s="572">
        <v>885530.60130474134</v>
      </c>
      <c r="BK391" s="574">
        <v>2.6434904387435316E-3</v>
      </c>
      <c r="BL391" s="571">
        <v>94498.41</v>
      </c>
      <c r="BM391" s="594">
        <v>1.74</v>
      </c>
      <c r="BN391" s="441">
        <f t="shared" si="242"/>
        <v>9.26</v>
      </c>
      <c r="BO391" s="70">
        <v>4</v>
      </c>
      <c r="BP391" s="438">
        <f t="shared" si="223"/>
        <v>0.62</v>
      </c>
      <c r="BQ391" s="442">
        <f t="shared" si="224"/>
        <v>1.1399999999999999</v>
      </c>
      <c r="BR391" s="438">
        <f>+INDEX('For AA'!AE:AE,MATCH(A391,'For AA'!A:A,0))</f>
        <v>9.3000000000000007</v>
      </c>
      <c r="BS391" s="70">
        <v>4</v>
      </c>
      <c r="BT391" s="438">
        <f>+ROUND(INDEX('For AA'!AF:AF,MATCH(A391,'For AA'!A:A,0))/BS391,$BP$2)</f>
        <v>0.62</v>
      </c>
      <c r="BU391" s="442">
        <f>+ROUND(INDEX('For AA'!AG:AG,MATCH(A391,'For AA'!A:A,0))/BS391,$BP$2)</f>
        <v>1.1499999999999999</v>
      </c>
      <c r="BV391" s="438">
        <f>++INDEX('For AA'!AE:AE,MATCH(A391,'For AA'!A:A,0))</f>
        <v>9.3000000000000007</v>
      </c>
      <c r="BW391" s="70">
        <v>4</v>
      </c>
      <c r="BX391" s="438">
        <f>++ROUND(INDEX('For AA'!AF:AF,MATCH(A391,'For AA'!A:A,0))/BS391,$BP$2)</f>
        <v>0.62</v>
      </c>
      <c r="BY391" s="442">
        <f>++ROUND(INDEX('For AA'!AG:AG,MATCH(A391,'For AA'!A:A,0))/BS391,$BP$2)</f>
        <v>1.1499999999999999</v>
      </c>
      <c r="BZ391" s="93">
        <f>++INDEX(FY2018_ALL_Targets!DY:DY,MATCH('Final Comp Values'!C391,FY2018_ALL_Targets!B:B,0))</f>
        <v>0</v>
      </c>
      <c r="CA391" s="93">
        <f>+INDEX(FY2018_ALL_Targets!DV:DV,MATCH('Final Comp Values'!C391,FY2018_ALL_Targets!B:B,0))</f>
        <v>0</v>
      </c>
      <c r="CB391" s="93">
        <f>++INDEX(FY2018_ALL_Targets!DW:DW,MATCH('Final Comp Values'!C391,FY2018_ALL_Targets!B:B,0))</f>
        <v>0</v>
      </c>
      <c r="CC391" s="533">
        <f>++INDEX(FY2018_ALL_Targets!DX:DX,MATCH('Final Comp Values'!$C391,FY2018_ALL_Targets!$B:$B,0))</f>
        <v>0</v>
      </c>
      <c r="CD391" s="437">
        <f t="shared" si="243"/>
        <v>0</v>
      </c>
      <c r="CE391" s="437">
        <f t="shared" si="244"/>
        <v>0</v>
      </c>
      <c r="CF391" s="438">
        <f t="shared" si="245"/>
        <v>0</v>
      </c>
      <c r="CG391" s="537">
        <f t="shared" si="246"/>
        <v>0</v>
      </c>
      <c r="CH391" s="437">
        <f t="shared" si="247"/>
        <v>16.29</v>
      </c>
      <c r="CI391" s="438">
        <f t="shared" si="225"/>
        <v>884987.33099719253</v>
      </c>
      <c r="CJ391" s="540">
        <f t="shared" si="248"/>
        <v>2.6436825573279057E-3</v>
      </c>
      <c r="CK391" s="437">
        <f t="shared" si="226"/>
        <v>96820.64</v>
      </c>
      <c r="CL391" s="543">
        <f t="shared" si="227"/>
        <v>1.78</v>
      </c>
      <c r="CM391" s="466">
        <f t="shared" si="217"/>
        <v>-1.0000000000000009E-2</v>
      </c>
      <c r="CN391" s="465">
        <f t="shared" si="228"/>
        <v>885109.23</v>
      </c>
      <c r="CO391" s="466">
        <f t="shared" si="249"/>
        <v>981807.97099719255</v>
      </c>
      <c r="CP391" s="466">
        <f t="shared" si="229"/>
        <v>1.7800000000000011</v>
      </c>
      <c r="CQ391" s="469">
        <f t="shared" si="230"/>
        <v>96715.434585635434</v>
      </c>
      <c r="CR391" s="469">
        <f t="shared" si="250"/>
        <v>96698.740997192566</v>
      </c>
      <c r="CS391" s="467">
        <f t="shared" si="251"/>
        <v>16.693588442867622</v>
      </c>
      <c r="CT391" s="468">
        <f t="shared" si="231"/>
        <v>0</v>
      </c>
    </row>
    <row r="392" spans="1:98"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+INDEX('For AA'!AD:AD,MATCH(A392,'For AA'!A:A,0))</f>
        <v>30335.791973545318</v>
      </c>
      <c r="AN392" s="434">
        <f t="shared" si="232"/>
        <v>372223.65591397852</v>
      </c>
      <c r="AO392" s="435">
        <f t="shared" si="233"/>
        <v>98869.376344086035</v>
      </c>
      <c r="AP392" s="436">
        <f t="shared" si="234"/>
        <v>183614.55913978498</v>
      </c>
      <c r="AQ392" s="437">
        <f t="shared" si="220"/>
        <v>6.09</v>
      </c>
      <c r="AR392" s="438">
        <f t="shared" si="221"/>
        <v>1.62</v>
      </c>
      <c r="AS392" s="438">
        <f t="shared" si="222"/>
        <v>3</v>
      </c>
      <c r="AT392" s="443">
        <f t="shared" si="235"/>
        <v>10.71</v>
      </c>
      <c r="AU392" s="437">
        <f t="shared" si="236"/>
        <v>5.66</v>
      </c>
      <c r="AV392" s="438">
        <f t="shared" si="237"/>
        <v>1.5</v>
      </c>
      <c r="AW392" s="438">
        <f t="shared" si="238"/>
        <v>2.79</v>
      </c>
      <c r="AX392" s="444">
        <f t="shared" si="239"/>
        <v>9.9499999999999993</v>
      </c>
      <c r="AY392" s="441">
        <f t="shared" si="240"/>
        <v>5.66</v>
      </c>
      <c r="AZ392" s="70">
        <f t="shared" si="241"/>
        <v>4</v>
      </c>
      <c r="BA392" s="438">
        <f t="shared" si="218"/>
        <v>0.38</v>
      </c>
      <c r="BB392" s="442">
        <f t="shared" si="219"/>
        <v>0.7</v>
      </c>
      <c r="BC392" s="563">
        <v>1</v>
      </c>
      <c r="BD392" s="563">
        <v>1</v>
      </c>
      <c r="BE392" s="570">
        <v>0</v>
      </c>
      <c r="BF392" s="571">
        <v>0.38</v>
      </c>
      <c r="BG392" s="572">
        <v>0.7</v>
      </c>
      <c r="BH392" s="573">
        <v>66016.139387806703</v>
      </c>
      <c r="BI392" s="571">
        <v>8.9</v>
      </c>
      <c r="BJ392" s="572">
        <v>544021.88939951814</v>
      </c>
      <c r="BK392" s="574">
        <v>1.6240169012520802E-3</v>
      </c>
      <c r="BL392" s="571">
        <v>58054.69</v>
      </c>
      <c r="BM392" s="594">
        <v>0.95</v>
      </c>
      <c r="BN392" s="441">
        <f t="shared" si="242"/>
        <v>5.66</v>
      </c>
      <c r="BO392" s="70">
        <v>4</v>
      </c>
      <c r="BP392" s="438">
        <f t="shared" si="223"/>
        <v>0.38</v>
      </c>
      <c r="BQ392" s="442">
        <f t="shared" si="224"/>
        <v>0.7</v>
      </c>
      <c r="BR392" s="438">
        <f>+INDEX('For AA'!AE:AE,MATCH(A392,'For AA'!A:A,0))</f>
        <v>5.69</v>
      </c>
      <c r="BS392" s="70">
        <v>4</v>
      </c>
      <c r="BT392" s="438">
        <f>+ROUND(INDEX('For AA'!AF:AF,MATCH(A392,'For AA'!A:A,0))/BS392,$BP$2)</f>
        <v>0.38</v>
      </c>
      <c r="BU392" s="442">
        <f>+ROUND(INDEX('For AA'!AG:AG,MATCH(A392,'For AA'!A:A,0))/BS392,$BP$2)</f>
        <v>0.7</v>
      </c>
      <c r="BV392" s="438">
        <f>++INDEX('For AA'!AE:AE,MATCH(A392,'For AA'!A:A,0))</f>
        <v>5.69</v>
      </c>
      <c r="BW392" s="70">
        <v>4</v>
      </c>
      <c r="BX392" s="438">
        <f>++ROUND(INDEX('For AA'!AF:AF,MATCH(A392,'For AA'!A:A,0))/BS392,$BP$2)</f>
        <v>0.38</v>
      </c>
      <c r="BY392" s="442">
        <f>++ROUND(INDEX('For AA'!AG:AG,MATCH(A392,'For AA'!A:A,0))/BS392,$BP$2)</f>
        <v>0.7</v>
      </c>
      <c r="BZ392" s="93">
        <f>++INDEX(FY2018_ALL_Targets!DY:DY,MATCH('Final Comp Values'!C392,FY2018_ALL_Targets!B:B,0))</f>
        <v>0</v>
      </c>
      <c r="CA392" s="93">
        <f>+INDEX(FY2018_ALL_Targets!DV:DV,MATCH('Final Comp Values'!C392,FY2018_ALL_Targets!B:B,0))</f>
        <v>1</v>
      </c>
      <c r="CB392" s="93">
        <f>++INDEX(FY2018_ALL_Targets!DW:DW,MATCH('Final Comp Values'!C392,FY2018_ALL_Targets!B:B,0))</f>
        <v>1</v>
      </c>
      <c r="CC392" s="533">
        <f>++INDEX(FY2018_ALL_Targets!DX:DX,MATCH('Final Comp Values'!$C392,FY2018_ALL_Targets!$B:$B,0))</f>
        <v>0</v>
      </c>
      <c r="CD392" s="437">
        <f t="shared" si="243"/>
        <v>0</v>
      </c>
      <c r="CE392" s="437">
        <f t="shared" si="244"/>
        <v>0.38</v>
      </c>
      <c r="CF392" s="438">
        <f t="shared" si="245"/>
        <v>0.7</v>
      </c>
      <c r="CG392" s="537">
        <f t="shared" si="246"/>
        <v>66016.139387806703</v>
      </c>
      <c r="CH392" s="437">
        <f t="shared" si="247"/>
        <v>8.870000000000001</v>
      </c>
      <c r="CI392" s="438">
        <f t="shared" si="225"/>
        <v>542188.10774985689</v>
      </c>
      <c r="CJ392" s="540">
        <f t="shared" si="248"/>
        <v>1.6196539690955948E-3</v>
      </c>
      <c r="CK392" s="437">
        <f t="shared" si="226"/>
        <v>59317.23</v>
      </c>
      <c r="CL392" s="543">
        <f t="shared" si="227"/>
        <v>0.97</v>
      </c>
      <c r="CM392" s="466">
        <f t="shared" si="217"/>
        <v>-2.9999999999999027E-2</v>
      </c>
      <c r="CN392" s="465">
        <f t="shared" si="228"/>
        <v>608878.06000000006</v>
      </c>
      <c r="CO392" s="466">
        <f t="shared" si="249"/>
        <v>601505.33774985687</v>
      </c>
      <c r="CP392" s="466">
        <f t="shared" si="229"/>
        <v>-0.10999999999999766</v>
      </c>
      <c r="CQ392" s="469">
        <f t="shared" si="230"/>
        <v>-6731.3152361807615</v>
      </c>
      <c r="CR392" s="469">
        <f t="shared" si="250"/>
        <v>-7372.7222501431825</v>
      </c>
      <c r="CS392" s="467">
        <f t="shared" si="251"/>
        <v>641.40701396242093</v>
      </c>
      <c r="CT392" s="468">
        <f t="shared" si="231"/>
        <v>0.10842259513802599</v>
      </c>
    </row>
    <row r="393" spans="1:98"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+INDEX('For AA'!AD:AD,MATCH(A393,'For AA'!A:A,0))</f>
        <v>17518.15388659466</v>
      </c>
      <c r="AN393" s="434">
        <f t="shared" si="232"/>
        <v>830384.94623655919</v>
      </c>
      <c r="AO393" s="435">
        <f t="shared" si="233"/>
        <v>220566.00000000003</v>
      </c>
      <c r="AP393" s="436">
        <f t="shared" si="234"/>
        <v>409622.58064516133</v>
      </c>
      <c r="AQ393" s="437">
        <f t="shared" si="220"/>
        <v>23.5</v>
      </c>
      <c r="AR393" s="438">
        <f t="shared" si="221"/>
        <v>6.24</v>
      </c>
      <c r="AS393" s="438">
        <f t="shared" si="222"/>
        <v>11.59</v>
      </c>
      <c r="AT393" s="443">
        <f t="shared" si="235"/>
        <v>41.33</v>
      </c>
      <c r="AU393" s="437">
        <f t="shared" si="236"/>
        <v>21.86</v>
      </c>
      <c r="AV393" s="438">
        <f t="shared" si="237"/>
        <v>5.81</v>
      </c>
      <c r="AW393" s="438">
        <f t="shared" si="238"/>
        <v>10.78</v>
      </c>
      <c r="AX393" s="444">
        <f t="shared" si="239"/>
        <v>38.449999999999996</v>
      </c>
      <c r="AY393" s="441">
        <f t="shared" si="240"/>
        <v>21.86</v>
      </c>
      <c r="AZ393" s="70">
        <f t="shared" si="241"/>
        <v>4</v>
      </c>
      <c r="BA393" s="438">
        <f t="shared" si="218"/>
        <v>1.45</v>
      </c>
      <c r="BB393" s="442">
        <f t="shared" si="219"/>
        <v>2.7</v>
      </c>
      <c r="BC393" s="563">
        <v>1</v>
      </c>
      <c r="BD393" s="563">
        <v>2</v>
      </c>
      <c r="BE393" s="570">
        <v>0</v>
      </c>
      <c r="BF393" s="571">
        <v>1.45</v>
      </c>
      <c r="BG393" s="572">
        <v>5.4</v>
      </c>
      <c r="BH393" s="573">
        <v>242044.0093039237</v>
      </c>
      <c r="BI393" s="571">
        <v>31.61</v>
      </c>
      <c r="BJ393" s="572">
        <v>1116935.9319849673</v>
      </c>
      <c r="BK393" s="574">
        <v>3.3342828046156511E-3</v>
      </c>
      <c r="BL393" s="571">
        <v>119192.57</v>
      </c>
      <c r="BM393" s="594">
        <v>3.37</v>
      </c>
      <c r="BN393" s="441">
        <f t="shared" si="242"/>
        <v>21.86</v>
      </c>
      <c r="BO393" s="70">
        <v>4</v>
      </c>
      <c r="BP393" s="438">
        <f t="shared" si="223"/>
        <v>1.45</v>
      </c>
      <c r="BQ393" s="442">
        <f t="shared" si="224"/>
        <v>2.7</v>
      </c>
      <c r="BR393" s="438">
        <f>+INDEX('For AA'!AE:AE,MATCH(A393,'For AA'!A:A,0))</f>
        <v>21.99</v>
      </c>
      <c r="BS393" s="70">
        <v>4</v>
      </c>
      <c r="BT393" s="438">
        <f>+ROUND(INDEX('For AA'!AF:AF,MATCH(A393,'For AA'!A:A,0))/BS393,$BP$2)</f>
        <v>1.46</v>
      </c>
      <c r="BU393" s="442">
        <f>+ROUND(INDEX('For AA'!AG:AG,MATCH(A393,'For AA'!A:A,0))/BS393,$BP$2)</f>
        <v>2.72</v>
      </c>
      <c r="BV393" s="438">
        <f>++INDEX('For AA'!AE:AE,MATCH(A393,'For AA'!A:A,0))</f>
        <v>21.99</v>
      </c>
      <c r="BW393" s="70">
        <v>4</v>
      </c>
      <c r="BX393" s="438">
        <f>++ROUND(INDEX('For AA'!AF:AF,MATCH(A393,'For AA'!A:A,0))/BS393,$BP$2)</f>
        <v>1.46</v>
      </c>
      <c r="BY393" s="442">
        <f>++ROUND(INDEX('For AA'!AG:AG,MATCH(A393,'For AA'!A:A,0))/BS393,$BP$2)</f>
        <v>2.72</v>
      </c>
      <c r="BZ393" s="93">
        <f>++INDEX(FY2018_ALL_Targets!DY:DY,MATCH('Final Comp Values'!C393,FY2018_ALL_Targets!B:B,0))</f>
        <v>0</v>
      </c>
      <c r="CA393" s="93">
        <f>+INDEX(FY2018_ALL_Targets!DV:DV,MATCH('Final Comp Values'!C393,FY2018_ALL_Targets!B:B,0))</f>
        <v>0</v>
      </c>
      <c r="CB393" s="93">
        <f>++INDEX(FY2018_ALL_Targets!DW:DW,MATCH('Final Comp Values'!C393,FY2018_ALL_Targets!B:B,0))</f>
        <v>0</v>
      </c>
      <c r="CC393" s="533">
        <f>++INDEX(FY2018_ALL_Targets!DX:DX,MATCH('Final Comp Values'!$C393,FY2018_ALL_Targets!$B:$B,0))</f>
        <v>0</v>
      </c>
      <c r="CD393" s="437">
        <f t="shared" si="243"/>
        <v>0</v>
      </c>
      <c r="CE393" s="437">
        <f t="shared" si="244"/>
        <v>0</v>
      </c>
      <c r="CF393" s="438">
        <f t="shared" si="245"/>
        <v>0</v>
      </c>
      <c r="CG393" s="537">
        <f t="shared" si="246"/>
        <v>0</v>
      </c>
      <c r="CH393" s="437">
        <f t="shared" si="247"/>
        <v>38.449999999999996</v>
      </c>
      <c r="CI393" s="438">
        <f t="shared" si="225"/>
        <v>1358626.592370199</v>
      </c>
      <c r="CJ393" s="540">
        <f t="shared" si="248"/>
        <v>4.0585636634185226E-3</v>
      </c>
      <c r="CK393" s="437">
        <f t="shared" si="226"/>
        <v>148638.39000000001</v>
      </c>
      <c r="CL393" s="543">
        <f t="shared" si="227"/>
        <v>4.21</v>
      </c>
      <c r="CM393" s="466">
        <f t="shared" si="217"/>
        <v>-1.0000000000001563E-2</v>
      </c>
      <c r="CN393" s="465">
        <f t="shared" si="228"/>
        <v>1358333.38</v>
      </c>
      <c r="CO393" s="466">
        <f t="shared" si="249"/>
        <v>1507264.9823701992</v>
      </c>
      <c r="CP393" s="466">
        <f t="shared" si="229"/>
        <v>4.2100000000000009</v>
      </c>
      <c r="CQ393" s="469">
        <f t="shared" si="230"/>
        <v>148727.79011183357</v>
      </c>
      <c r="CR393" s="469">
        <f t="shared" si="250"/>
        <v>148931.60237019928</v>
      </c>
      <c r="CS393" s="467">
        <f t="shared" si="251"/>
        <v>-203.81225836570957</v>
      </c>
      <c r="CT393" s="468">
        <f t="shared" si="231"/>
        <v>0</v>
      </c>
    </row>
    <row r="394" spans="1:98"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+INDEX('For AA'!AD:AD,MATCH(A394,'For AA'!A:A,0))</f>
        <v>17518.15388659466</v>
      </c>
      <c r="AN394" s="434">
        <f t="shared" si="232"/>
        <v>616505.37634408602</v>
      </c>
      <c r="AO394" s="435">
        <f t="shared" si="233"/>
        <v>163755.2365591398</v>
      </c>
      <c r="AP394" s="436">
        <f t="shared" si="234"/>
        <v>304116.86021505378</v>
      </c>
      <c r="AQ394" s="437">
        <f t="shared" si="220"/>
        <v>17.45</v>
      </c>
      <c r="AR394" s="438">
        <f t="shared" si="221"/>
        <v>4.63</v>
      </c>
      <c r="AS394" s="438">
        <f t="shared" si="222"/>
        <v>8.61</v>
      </c>
      <c r="AT394" s="443">
        <f t="shared" si="235"/>
        <v>30.689999999999998</v>
      </c>
      <c r="AU394" s="437">
        <f t="shared" si="236"/>
        <v>16.23</v>
      </c>
      <c r="AV394" s="438">
        <f t="shared" si="237"/>
        <v>4.3099999999999996</v>
      </c>
      <c r="AW394" s="438">
        <f t="shared" si="238"/>
        <v>8</v>
      </c>
      <c r="AX394" s="444">
        <f t="shared" si="239"/>
        <v>28.54</v>
      </c>
      <c r="AY394" s="441">
        <f t="shared" si="240"/>
        <v>16.23</v>
      </c>
      <c r="AZ394" s="70">
        <f t="shared" si="241"/>
        <v>4</v>
      </c>
      <c r="BA394" s="438">
        <f t="shared" si="218"/>
        <v>1.08</v>
      </c>
      <c r="BB394" s="442">
        <f t="shared" si="219"/>
        <v>2</v>
      </c>
      <c r="BC394" s="563">
        <v>1</v>
      </c>
      <c r="BD394" s="563">
        <v>1</v>
      </c>
      <c r="BE394" s="570">
        <v>0</v>
      </c>
      <c r="BF394" s="571">
        <v>1.08</v>
      </c>
      <c r="BG394" s="572">
        <v>2</v>
      </c>
      <c r="BH394" s="573">
        <v>108831.46695709269</v>
      </c>
      <c r="BI394" s="571">
        <v>25.47</v>
      </c>
      <c r="BJ394" s="572">
        <v>899979.69590816577</v>
      </c>
      <c r="BK394" s="574">
        <v>2.6866239491793939E-3</v>
      </c>
      <c r="BL394" s="571">
        <v>96040.320000000007</v>
      </c>
      <c r="BM394" s="594">
        <v>2.72</v>
      </c>
      <c r="BN394" s="441">
        <f t="shared" si="242"/>
        <v>16.23</v>
      </c>
      <c r="BO394" s="70">
        <v>4</v>
      </c>
      <c r="BP394" s="438">
        <f t="shared" si="223"/>
        <v>1.08</v>
      </c>
      <c r="BQ394" s="442">
        <f t="shared" si="224"/>
        <v>2</v>
      </c>
      <c r="BR394" s="438">
        <f>+INDEX('For AA'!AE:AE,MATCH(A394,'For AA'!A:A,0))</f>
        <v>16.329999999999998</v>
      </c>
      <c r="BS394" s="70">
        <v>4</v>
      </c>
      <c r="BT394" s="438">
        <f>+ROUND(INDEX('For AA'!AF:AF,MATCH(A394,'For AA'!A:A,0))/BS394,$BP$2)</f>
        <v>1.0900000000000001</v>
      </c>
      <c r="BU394" s="442">
        <f>+ROUND(INDEX('For AA'!AG:AG,MATCH(A394,'For AA'!A:A,0))/BS394,$BP$2)</f>
        <v>2.02</v>
      </c>
      <c r="BV394" s="438">
        <f>++INDEX('For AA'!AE:AE,MATCH(A394,'For AA'!A:A,0))</f>
        <v>16.329999999999998</v>
      </c>
      <c r="BW394" s="70">
        <v>4</v>
      </c>
      <c r="BX394" s="438">
        <f>++ROUND(INDEX('For AA'!AF:AF,MATCH(A394,'For AA'!A:A,0))/BS394,$BP$2)</f>
        <v>1.0900000000000001</v>
      </c>
      <c r="BY394" s="442">
        <f>++ROUND(INDEX('For AA'!AG:AG,MATCH(A394,'For AA'!A:A,0))/BS394,$BP$2)</f>
        <v>2.02</v>
      </c>
      <c r="BZ394" s="93">
        <f>++INDEX(FY2018_ALL_Targets!DY:DY,MATCH('Final Comp Values'!C394,FY2018_ALL_Targets!B:B,0))</f>
        <v>0</v>
      </c>
      <c r="CA394" s="93">
        <f>+INDEX(FY2018_ALL_Targets!DV:DV,MATCH('Final Comp Values'!C394,FY2018_ALL_Targets!B:B,0))</f>
        <v>1</v>
      </c>
      <c r="CB394" s="93">
        <f>++INDEX(FY2018_ALL_Targets!DW:DW,MATCH('Final Comp Values'!C394,FY2018_ALL_Targets!B:B,0))</f>
        <v>2</v>
      </c>
      <c r="CC394" s="533">
        <f>++INDEX(FY2018_ALL_Targets!DX:DX,MATCH('Final Comp Values'!$C394,FY2018_ALL_Targets!$B:$B,0))</f>
        <v>0</v>
      </c>
      <c r="CD394" s="437">
        <f t="shared" si="243"/>
        <v>0</v>
      </c>
      <c r="CE394" s="437">
        <f t="shared" si="244"/>
        <v>1.08</v>
      </c>
      <c r="CF394" s="438">
        <f t="shared" si="245"/>
        <v>4</v>
      </c>
      <c r="CG394" s="537">
        <f t="shared" si="246"/>
        <v>179501.25069546455</v>
      </c>
      <c r="CH394" s="437">
        <f t="shared" si="247"/>
        <v>23.46</v>
      </c>
      <c r="CI394" s="438">
        <f t="shared" si="225"/>
        <v>828956.56325110211</v>
      </c>
      <c r="CJ394" s="540">
        <f t="shared" si="248"/>
        <v>2.4763043834537986E-3</v>
      </c>
      <c r="CK394" s="437">
        <f t="shared" si="226"/>
        <v>90690.68</v>
      </c>
      <c r="CL394" s="543">
        <f t="shared" si="227"/>
        <v>2.57</v>
      </c>
      <c r="CM394" s="466">
        <f t="shared" si="217"/>
        <v>-1.0000000000001563E-2</v>
      </c>
      <c r="CN394" s="465">
        <f t="shared" si="228"/>
        <v>1008471.05</v>
      </c>
      <c r="CO394" s="466">
        <f t="shared" si="249"/>
        <v>919647.24325110205</v>
      </c>
      <c r="CP394" s="466">
        <f t="shared" si="229"/>
        <v>-2.509999999999998</v>
      </c>
      <c r="CQ394" s="469">
        <f t="shared" si="230"/>
        <v>-88691.742659425305</v>
      </c>
      <c r="CR394" s="469">
        <f t="shared" si="250"/>
        <v>-88823.806748898001</v>
      </c>
      <c r="CS394" s="467">
        <f t="shared" si="251"/>
        <v>132.06408947269665</v>
      </c>
      <c r="CT394" s="468">
        <f t="shared" si="231"/>
        <v>0.17799345920288395</v>
      </c>
    </row>
    <row r="395" spans="1:98"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+INDEX('For AA'!AD:AD,MATCH(A395,'For AA'!A:A,0))</f>
        <v>19751.398654117922</v>
      </c>
      <c r="AN395" s="434">
        <f t="shared" si="232"/>
        <v>498933.33333333337</v>
      </c>
      <c r="AO395" s="435">
        <f t="shared" si="233"/>
        <v>132526</v>
      </c>
      <c r="AP395" s="436">
        <f t="shared" si="234"/>
        <v>246119.72043010753</v>
      </c>
      <c r="AQ395" s="437">
        <f t="shared" si="220"/>
        <v>12.54</v>
      </c>
      <c r="AR395" s="438">
        <f t="shared" si="221"/>
        <v>3.33</v>
      </c>
      <c r="AS395" s="438">
        <f t="shared" si="222"/>
        <v>6.19</v>
      </c>
      <c r="AT395" s="443">
        <f t="shared" si="235"/>
        <v>22.06</v>
      </c>
      <c r="AU395" s="437">
        <f t="shared" si="236"/>
        <v>11.66</v>
      </c>
      <c r="AV395" s="438">
        <f t="shared" si="237"/>
        <v>3.1</v>
      </c>
      <c r="AW395" s="438">
        <f t="shared" si="238"/>
        <v>5.75</v>
      </c>
      <c r="AX395" s="444">
        <f t="shared" si="239"/>
        <v>20.509999999999998</v>
      </c>
      <c r="AY395" s="441">
        <f t="shared" si="240"/>
        <v>11.66</v>
      </c>
      <c r="AZ395" s="70">
        <f t="shared" si="241"/>
        <v>4</v>
      </c>
      <c r="BA395" s="438">
        <f t="shared" si="218"/>
        <v>0.78</v>
      </c>
      <c r="BB395" s="442">
        <f t="shared" si="219"/>
        <v>1.44</v>
      </c>
      <c r="BC395" s="563">
        <v>0</v>
      </c>
      <c r="BD395" s="563">
        <v>0</v>
      </c>
      <c r="BE395" s="570">
        <v>0</v>
      </c>
      <c r="BF395" s="571">
        <v>0</v>
      </c>
      <c r="BG395" s="572">
        <v>0</v>
      </c>
      <c r="BH395" s="573">
        <v>0</v>
      </c>
      <c r="BI395" s="571">
        <v>20.54</v>
      </c>
      <c r="BJ395" s="572">
        <v>817224.1583638296</v>
      </c>
      <c r="BK395" s="574">
        <v>2.4395816991101046E-3</v>
      </c>
      <c r="BL395" s="571">
        <v>87209.16</v>
      </c>
      <c r="BM395" s="594">
        <v>2.19</v>
      </c>
      <c r="BN395" s="441">
        <f t="shared" si="242"/>
        <v>11.66</v>
      </c>
      <c r="BO395" s="70">
        <v>4</v>
      </c>
      <c r="BP395" s="438">
        <f t="shared" si="223"/>
        <v>0.78</v>
      </c>
      <c r="BQ395" s="442">
        <f t="shared" si="224"/>
        <v>1.44</v>
      </c>
      <c r="BR395" s="438">
        <f>+INDEX('For AA'!AE:AE,MATCH(A395,'For AA'!A:A,0))</f>
        <v>11.72</v>
      </c>
      <c r="BS395" s="70">
        <v>4</v>
      </c>
      <c r="BT395" s="438">
        <f>+ROUND(INDEX('For AA'!AF:AF,MATCH(A395,'For AA'!A:A,0))/BS395,$BP$2)</f>
        <v>0.78</v>
      </c>
      <c r="BU395" s="442">
        <f>+ROUND(INDEX('For AA'!AG:AG,MATCH(A395,'For AA'!A:A,0))/BS395,$BP$2)</f>
        <v>1.45</v>
      </c>
      <c r="BV395" s="438">
        <f>++INDEX('For AA'!AE:AE,MATCH(A395,'For AA'!A:A,0))</f>
        <v>11.72</v>
      </c>
      <c r="BW395" s="70">
        <v>4</v>
      </c>
      <c r="BX395" s="438">
        <f>++ROUND(INDEX('For AA'!AF:AF,MATCH(A395,'For AA'!A:A,0))/BS395,$BP$2)</f>
        <v>0.78</v>
      </c>
      <c r="BY395" s="442">
        <f>++ROUND(INDEX('For AA'!AG:AG,MATCH(A395,'For AA'!A:A,0))/BS395,$BP$2)</f>
        <v>1.45</v>
      </c>
      <c r="BZ395" s="93">
        <f>++INDEX(FY2018_ALL_Targets!DY:DY,MATCH('Final Comp Values'!C395,FY2018_ALL_Targets!B:B,0))</f>
        <v>0</v>
      </c>
      <c r="CA395" s="93">
        <f>+INDEX(FY2018_ALL_Targets!DV:DV,MATCH('Final Comp Values'!C395,FY2018_ALL_Targets!B:B,0))</f>
        <v>0</v>
      </c>
      <c r="CB395" s="93">
        <f>++INDEX(FY2018_ALL_Targets!DW:DW,MATCH('Final Comp Values'!C395,FY2018_ALL_Targets!B:B,0))</f>
        <v>0</v>
      </c>
      <c r="CC395" s="533">
        <f>++INDEX(FY2018_ALL_Targets!DX:DX,MATCH('Final Comp Values'!$C395,FY2018_ALL_Targets!$B:$B,0))</f>
        <v>0</v>
      </c>
      <c r="CD395" s="437">
        <f t="shared" si="243"/>
        <v>0</v>
      </c>
      <c r="CE395" s="437">
        <f t="shared" si="244"/>
        <v>0</v>
      </c>
      <c r="CF395" s="438">
        <f t="shared" si="245"/>
        <v>0</v>
      </c>
      <c r="CG395" s="537">
        <f t="shared" si="246"/>
        <v>0</v>
      </c>
      <c r="CH395" s="437">
        <f t="shared" si="247"/>
        <v>20.509999999999998</v>
      </c>
      <c r="CI395" s="438">
        <f t="shared" si="225"/>
        <v>816030.54956388241</v>
      </c>
      <c r="CJ395" s="540">
        <f t="shared" si="248"/>
        <v>2.4376910884112814E-3</v>
      </c>
      <c r="CK395" s="437">
        <f t="shared" si="226"/>
        <v>89276.53</v>
      </c>
      <c r="CL395" s="543">
        <f t="shared" si="227"/>
        <v>2.2400000000000002</v>
      </c>
      <c r="CM395" s="466">
        <f t="shared" si="217"/>
        <v>-3.0000000000001803E-2</v>
      </c>
      <c r="CN395" s="465">
        <f t="shared" si="228"/>
        <v>816148.5199999999</v>
      </c>
      <c r="CO395" s="466">
        <f t="shared" si="249"/>
        <v>905307.07956388243</v>
      </c>
      <c r="CP395" s="466">
        <f t="shared" si="229"/>
        <v>2.240000000000002</v>
      </c>
      <c r="CQ395" s="469">
        <f t="shared" si="230"/>
        <v>89135.67453924923</v>
      </c>
      <c r="CR395" s="469">
        <f t="shared" si="250"/>
        <v>89158.559563882533</v>
      </c>
      <c r="CS395" s="467">
        <f t="shared" si="251"/>
        <v>-22.885024633302237</v>
      </c>
      <c r="CT395" s="468">
        <f t="shared" si="231"/>
        <v>0</v>
      </c>
    </row>
    <row r="396" spans="1:98"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+INDEX('For AA'!AD:AD,MATCH(A396,'For AA'!A:A,0))</f>
        <v>30335.791973545318</v>
      </c>
      <c r="AN396" s="434">
        <f t="shared" si="232"/>
        <v>196049.4623655914</v>
      </c>
      <c r="AO396" s="435">
        <f t="shared" si="233"/>
        <v>52074.215053763444</v>
      </c>
      <c r="AP396" s="436">
        <f t="shared" si="234"/>
        <v>96709.268817204298</v>
      </c>
      <c r="AQ396" s="437">
        <f t="shared" si="220"/>
        <v>3.21</v>
      </c>
      <c r="AR396" s="438">
        <f t="shared" si="221"/>
        <v>0.85</v>
      </c>
      <c r="AS396" s="438">
        <f t="shared" si="222"/>
        <v>1.58</v>
      </c>
      <c r="AT396" s="443">
        <f t="shared" si="235"/>
        <v>5.64</v>
      </c>
      <c r="AU396" s="437">
        <f t="shared" si="236"/>
        <v>2.98</v>
      </c>
      <c r="AV396" s="438">
        <f t="shared" si="237"/>
        <v>0.79</v>
      </c>
      <c r="AW396" s="438">
        <f t="shared" si="238"/>
        <v>1.47</v>
      </c>
      <c r="AX396" s="444">
        <f t="shared" si="239"/>
        <v>5.24</v>
      </c>
      <c r="AY396" s="441">
        <f t="shared" si="240"/>
        <v>2.98</v>
      </c>
      <c r="AZ396" s="70">
        <f t="shared" si="241"/>
        <v>4</v>
      </c>
      <c r="BA396" s="438">
        <f t="shared" si="218"/>
        <v>0.2</v>
      </c>
      <c r="BB396" s="442">
        <f t="shared" si="219"/>
        <v>0.37</v>
      </c>
      <c r="BC396" s="563">
        <v>1</v>
      </c>
      <c r="BD396" s="563">
        <v>1</v>
      </c>
      <c r="BE396" s="570">
        <v>0</v>
      </c>
      <c r="BF396" s="571">
        <v>0.2</v>
      </c>
      <c r="BG396" s="572">
        <v>0.37</v>
      </c>
      <c r="BH396" s="573">
        <v>34841.851343564653</v>
      </c>
      <c r="BI396" s="571">
        <v>4.6899999999999995</v>
      </c>
      <c r="BJ396" s="572">
        <v>286681.19789704942</v>
      </c>
      <c r="BK396" s="574">
        <v>8.5580216481710735E-4</v>
      </c>
      <c r="BL396" s="571">
        <v>30592.86</v>
      </c>
      <c r="BM396" s="594">
        <v>0.5</v>
      </c>
      <c r="BN396" s="441">
        <f t="shared" si="242"/>
        <v>2.98</v>
      </c>
      <c r="BO396" s="70">
        <v>4</v>
      </c>
      <c r="BP396" s="438">
        <f t="shared" si="223"/>
        <v>0.2</v>
      </c>
      <c r="BQ396" s="442">
        <f t="shared" si="224"/>
        <v>0.37</v>
      </c>
      <c r="BR396" s="438">
        <f>+INDEX('For AA'!AE:AE,MATCH(A396,'For AA'!A:A,0))</f>
        <v>3</v>
      </c>
      <c r="BS396" s="70">
        <v>4</v>
      </c>
      <c r="BT396" s="438">
        <f>+ROUND(INDEX('For AA'!AF:AF,MATCH(A396,'For AA'!A:A,0))/BS396,$BP$2)</f>
        <v>0.2</v>
      </c>
      <c r="BU396" s="442">
        <f>+ROUND(INDEX('For AA'!AG:AG,MATCH(A396,'For AA'!A:A,0))/BS396,$BP$2)</f>
        <v>0.37</v>
      </c>
      <c r="BV396" s="438">
        <f>++INDEX('For AA'!AE:AE,MATCH(A396,'For AA'!A:A,0))</f>
        <v>3</v>
      </c>
      <c r="BW396" s="70">
        <v>4</v>
      </c>
      <c r="BX396" s="438">
        <f>++ROUND(INDEX('For AA'!AF:AF,MATCH(A396,'For AA'!A:A,0))/BS396,$BP$2)</f>
        <v>0.2</v>
      </c>
      <c r="BY396" s="442">
        <f>++ROUND(INDEX('For AA'!AG:AG,MATCH(A396,'For AA'!A:A,0))/BS396,$BP$2)</f>
        <v>0.37</v>
      </c>
      <c r="BZ396" s="93">
        <f>++INDEX(FY2018_ALL_Targets!DY:DY,MATCH('Final Comp Values'!C396,FY2018_ALL_Targets!B:B,0))</f>
        <v>0</v>
      </c>
      <c r="CA396" s="93">
        <f>+INDEX(FY2018_ALL_Targets!DV:DV,MATCH('Final Comp Values'!C396,FY2018_ALL_Targets!B:B,0))</f>
        <v>1</v>
      </c>
      <c r="CB396" s="93">
        <f>++INDEX(FY2018_ALL_Targets!DW:DW,MATCH('Final Comp Values'!C396,FY2018_ALL_Targets!B:B,0))</f>
        <v>1</v>
      </c>
      <c r="CC396" s="533">
        <f>++INDEX(FY2018_ALL_Targets!DX:DX,MATCH('Final Comp Values'!$C396,FY2018_ALL_Targets!$B:$B,0))</f>
        <v>0</v>
      </c>
      <c r="CD396" s="437">
        <f t="shared" si="243"/>
        <v>0</v>
      </c>
      <c r="CE396" s="437">
        <f t="shared" si="244"/>
        <v>0.2</v>
      </c>
      <c r="CF396" s="438">
        <f t="shared" si="245"/>
        <v>0.37</v>
      </c>
      <c r="CG396" s="537">
        <f t="shared" si="246"/>
        <v>34841.851343564653</v>
      </c>
      <c r="CH396" s="437">
        <f t="shared" si="247"/>
        <v>4.67</v>
      </c>
      <c r="CI396" s="438">
        <f t="shared" si="225"/>
        <v>285458.67679727526</v>
      </c>
      <c r="CJ396" s="540">
        <f t="shared" si="248"/>
        <v>8.5273777177862766E-4</v>
      </c>
      <c r="CK396" s="437">
        <f t="shared" si="226"/>
        <v>31230.15</v>
      </c>
      <c r="CL396" s="543">
        <f t="shared" si="227"/>
        <v>0.51</v>
      </c>
      <c r="CM396" s="466">
        <f t="shared" si="217"/>
        <v>-1.9999999999999851E-2</v>
      </c>
      <c r="CN396" s="465">
        <f t="shared" si="228"/>
        <v>320694.64</v>
      </c>
      <c r="CO396" s="466">
        <f t="shared" si="249"/>
        <v>316688.82679727528</v>
      </c>
      <c r="CP396" s="466">
        <f t="shared" si="229"/>
        <v>-6.0000000000000497E-2</v>
      </c>
      <c r="CQ396" s="469">
        <f t="shared" si="230"/>
        <v>-3672.0760305343815</v>
      </c>
      <c r="CR396" s="469">
        <f t="shared" si="250"/>
        <v>-4005.8132027247339</v>
      </c>
      <c r="CS396" s="467">
        <f t="shared" si="251"/>
        <v>333.73717219035234</v>
      </c>
      <c r="CT396" s="468">
        <f t="shared" si="231"/>
        <v>0.10864494443550617</v>
      </c>
    </row>
    <row r="397" spans="1:98"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+INDEX('For AA'!AD:AD,MATCH(A397,'For AA'!A:A,0))</f>
        <v>26991.332744195854</v>
      </c>
      <c r="AN397" s="434">
        <f t="shared" si="232"/>
        <v>532058.06451612909</v>
      </c>
      <c r="AO397" s="435">
        <f t="shared" si="233"/>
        <v>141324.44086021508</v>
      </c>
      <c r="AP397" s="436">
        <f t="shared" si="234"/>
        <v>262459.67741935485</v>
      </c>
      <c r="AQ397" s="437">
        <f t="shared" si="220"/>
        <v>9.7899999999999991</v>
      </c>
      <c r="AR397" s="438">
        <f t="shared" si="221"/>
        <v>2.6</v>
      </c>
      <c r="AS397" s="438">
        <f t="shared" si="222"/>
        <v>4.83</v>
      </c>
      <c r="AT397" s="443">
        <f t="shared" si="235"/>
        <v>17.22</v>
      </c>
      <c r="AU397" s="437">
        <f t="shared" si="236"/>
        <v>9.11</v>
      </c>
      <c r="AV397" s="438">
        <f t="shared" si="237"/>
        <v>2.42</v>
      </c>
      <c r="AW397" s="438">
        <f t="shared" si="238"/>
        <v>4.49</v>
      </c>
      <c r="AX397" s="444">
        <f t="shared" si="239"/>
        <v>16.02</v>
      </c>
      <c r="AY397" s="441">
        <f t="shared" si="240"/>
        <v>9.11</v>
      </c>
      <c r="AZ397" s="70">
        <f t="shared" si="241"/>
        <v>4</v>
      </c>
      <c r="BA397" s="438">
        <f t="shared" si="218"/>
        <v>0.61</v>
      </c>
      <c r="BB397" s="442">
        <f t="shared" si="219"/>
        <v>1.1200000000000001</v>
      </c>
      <c r="BC397" s="563">
        <v>0</v>
      </c>
      <c r="BD397" s="563">
        <v>0</v>
      </c>
      <c r="BE397" s="570">
        <v>0</v>
      </c>
      <c r="BF397" s="571">
        <v>0</v>
      </c>
      <c r="BG397" s="572">
        <v>0</v>
      </c>
      <c r="BH397" s="573">
        <v>0</v>
      </c>
      <c r="BI397" s="571">
        <v>16.03</v>
      </c>
      <c r="BJ397" s="572">
        <v>870862.30300092069</v>
      </c>
      <c r="BK397" s="574">
        <v>2.5997025603103573E-3</v>
      </c>
      <c r="BL397" s="571">
        <v>92933.09</v>
      </c>
      <c r="BM397" s="594">
        <v>1.71</v>
      </c>
      <c r="BN397" s="441">
        <f t="shared" si="242"/>
        <v>9.11</v>
      </c>
      <c r="BO397" s="70">
        <v>4</v>
      </c>
      <c r="BP397" s="438">
        <f t="shared" si="223"/>
        <v>0.61</v>
      </c>
      <c r="BQ397" s="442">
        <f t="shared" si="224"/>
        <v>1.1200000000000001</v>
      </c>
      <c r="BR397" s="438">
        <f>+INDEX('For AA'!AE:AE,MATCH(A397,'For AA'!A:A,0))</f>
        <v>9.15</v>
      </c>
      <c r="BS397" s="70">
        <v>4</v>
      </c>
      <c r="BT397" s="438">
        <f>+ROUND(INDEX('For AA'!AF:AF,MATCH(A397,'For AA'!A:A,0))/BS397,$BP$2)</f>
        <v>0.61</v>
      </c>
      <c r="BU397" s="442">
        <f>+ROUND(INDEX('For AA'!AG:AG,MATCH(A397,'For AA'!A:A,0))/BS397,$BP$2)</f>
        <v>1.1299999999999999</v>
      </c>
      <c r="BV397" s="438">
        <f>++INDEX('For AA'!AE:AE,MATCH(A397,'For AA'!A:A,0))</f>
        <v>9.15</v>
      </c>
      <c r="BW397" s="70">
        <v>4</v>
      </c>
      <c r="BX397" s="438">
        <f>++ROUND(INDEX('For AA'!AF:AF,MATCH(A397,'For AA'!A:A,0))/BS397,$BP$2)</f>
        <v>0.61</v>
      </c>
      <c r="BY397" s="442">
        <f>++ROUND(INDEX('For AA'!AG:AG,MATCH(A397,'For AA'!A:A,0))/BS397,$BP$2)</f>
        <v>1.1299999999999999</v>
      </c>
      <c r="BZ397" s="93">
        <f>++INDEX(FY2018_ALL_Targets!DY:DY,MATCH('Final Comp Values'!C397,FY2018_ALL_Targets!B:B,0))</f>
        <v>0</v>
      </c>
      <c r="CA397" s="93">
        <f>+INDEX(FY2018_ALL_Targets!DV:DV,MATCH('Final Comp Values'!C397,FY2018_ALL_Targets!B:B,0))</f>
        <v>2</v>
      </c>
      <c r="CB397" s="93">
        <f>++INDEX(FY2018_ALL_Targets!DW:DW,MATCH('Final Comp Values'!C397,FY2018_ALL_Targets!B:B,0))</f>
        <v>2</v>
      </c>
      <c r="CC397" s="533">
        <f>++INDEX(FY2018_ALL_Targets!DX:DX,MATCH('Final Comp Values'!$C397,FY2018_ALL_Targets!$B:$B,0))</f>
        <v>0</v>
      </c>
      <c r="CD397" s="437">
        <f t="shared" si="243"/>
        <v>0</v>
      </c>
      <c r="CE397" s="437">
        <f t="shared" si="244"/>
        <v>1.22</v>
      </c>
      <c r="CF397" s="438">
        <f t="shared" si="245"/>
        <v>2.2400000000000002</v>
      </c>
      <c r="CG397" s="537">
        <f t="shared" si="246"/>
        <v>187971.52641192672</v>
      </c>
      <c r="CH397" s="437">
        <f t="shared" si="247"/>
        <v>12.559999999999999</v>
      </c>
      <c r="CI397" s="438">
        <f t="shared" si="225"/>
        <v>682347.50628144492</v>
      </c>
      <c r="CJ397" s="540">
        <f t="shared" si="248"/>
        <v>2.0383457900576118E-3</v>
      </c>
      <c r="CK397" s="437">
        <f t="shared" si="226"/>
        <v>74651.149999999994</v>
      </c>
      <c r="CL397" s="543">
        <f t="shared" si="227"/>
        <v>1.37</v>
      </c>
      <c r="CM397" s="466">
        <f t="shared" si="217"/>
        <v>-1.0000000000000675E-2</v>
      </c>
      <c r="CN397" s="465">
        <f t="shared" si="228"/>
        <v>870333.23</v>
      </c>
      <c r="CO397" s="466">
        <f t="shared" si="249"/>
        <v>756998.65628144494</v>
      </c>
      <c r="CP397" s="466">
        <f t="shared" si="229"/>
        <v>-2.09</v>
      </c>
      <c r="CQ397" s="469">
        <f t="shared" si="230"/>
        <v>-113545.34648564293</v>
      </c>
      <c r="CR397" s="469">
        <f t="shared" si="250"/>
        <v>-113334.57371855504</v>
      </c>
      <c r="CS397" s="467">
        <f t="shared" si="251"/>
        <v>-210.77276708789577</v>
      </c>
      <c r="CT397" s="468">
        <f t="shared" si="231"/>
        <v>0.21597650179567052</v>
      </c>
    </row>
    <row r="398" spans="1:98"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+INDEX('For AA'!AD:AD,MATCH(A398,'For AA'!A:A,0))</f>
        <v>12694.558936844121</v>
      </c>
      <c r="AN398" s="434">
        <f t="shared" si="232"/>
        <v>756832.25806451612</v>
      </c>
      <c r="AO398" s="435">
        <f t="shared" si="233"/>
        <v>201028.61290322582</v>
      </c>
      <c r="AP398" s="436">
        <f t="shared" si="234"/>
        <v>373338.83870967745</v>
      </c>
      <c r="AQ398" s="437">
        <f t="shared" si="220"/>
        <v>29.59</v>
      </c>
      <c r="AR398" s="438">
        <f t="shared" si="221"/>
        <v>7.86</v>
      </c>
      <c r="AS398" s="438">
        <f t="shared" si="222"/>
        <v>14.6</v>
      </c>
      <c r="AT398" s="443">
        <f t="shared" si="235"/>
        <v>52.050000000000004</v>
      </c>
      <c r="AU398" s="437">
        <f t="shared" si="236"/>
        <v>27.52</v>
      </c>
      <c r="AV398" s="438">
        <f t="shared" si="237"/>
        <v>7.31</v>
      </c>
      <c r="AW398" s="438">
        <f t="shared" si="238"/>
        <v>13.57</v>
      </c>
      <c r="AX398" s="444">
        <f t="shared" si="239"/>
        <v>48.4</v>
      </c>
      <c r="AY398" s="441">
        <f t="shared" si="240"/>
        <v>27.52</v>
      </c>
      <c r="AZ398" s="70">
        <f t="shared" si="241"/>
        <v>4</v>
      </c>
      <c r="BA398" s="438">
        <f t="shared" si="218"/>
        <v>1.83</v>
      </c>
      <c r="BB398" s="442">
        <f t="shared" si="219"/>
        <v>3.39</v>
      </c>
      <c r="BC398" s="563">
        <v>1</v>
      </c>
      <c r="BD398" s="563">
        <v>1</v>
      </c>
      <c r="BE398" s="570">
        <v>0</v>
      </c>
      <c r="BF398" s="571">
        <v>1.83</v>
      </c>
      <c r="BG398" s="572">
        <v>3.39</v>
      </c>
      <c r="BH398" s="573">
        <v>133526.80295950058</v>
      </c>
      <c r="BI398" s="571">
        <v>43.18</v>
      </c>
      <c r="BJ398" s="572">
        <v>1104537.8068565582</v>
      </c>
      <c r="BK398" s="574">
        <v>3.2972718586505925E-3</v>
      </c>
      <c r="BL398" s="571">
        <v>117869.51</v>
      </c>
      <c r="BM398" s="594">
        <v>4.6100000000000003</v>
      </c>
      <c r="BN398" s="441">
        <f t="shared" si="242"/>
        <v>27.52</v>
      </c>
      <c r="BO398" s="70">
        <v>4</v>
      </c>
      <c r="BP398" s="438">
        <f t="shared" si="223"/>
        <v>1.83</v>
      </c>
      <c r="BQ398" s="442">
        <f t="shared" si="224"/>
        <v>3.39</v>
      </c>
      <c r="BR398" s="438">
        <f>+INDEX('For AA'!AE:AE,MATCH(A398,'For AA'!A:A,0))</f>
        <v>27.66</v>
      </c>
      <c r="BS398" s="70">
        <v>4</v>
      </c>
      <c r="BT398" s="438">
        <f>+ROUND(INDEX('For AA'!AF:AF,MATCH(A398,'For AA'!A:A,0))/BS398,$BP$2)</f>
        <v>1.84</v>
      </c>
      <c r="BU398" s="442">
        <f>+ROUND(INDEX('For AA'!AG:AG,MATCH(A398,'For AA'!A:A,0))/BS398,$BP$2)</f>
        <v>3.42</v>
      </c>
      <c r="BV398" s="438">
        <f>++INDEX('For AA'!AE:AE,MATCH(A398,'For AA'!A:A,0))</f>
        <v>27.66</v>
      </c>
      <c r="BW398" s="70">
        <v>4</v>
      </c>
      <c r="BX398" s="438">
        <f>++ROUND(INDEX('For AA'!AF:AF,MATCH(A398,'For AA'!A:A,0))/BS398,$BP$2)</f>
        <v>1.84</v>
      </c>
      <c r="BY398" s="442">
        <f>++ROUND(INDEX('For AA'!AG:AG,MATCH(A398,'For AA'!A:A,0))/BS398,$BP$2)</f>
        <v>3.42</v>
      </c>
      <c r="BZ398" s="93">
        <f>++INDEX(FY2018_ALL_Targets!DY:DY,MATCH('Final Comp Values'!C398,FY2018_ALL_Targets!B:B,0))</f>
        <v>0</v>
      </c>
      <c r="CA398" s="93">
        <f>+INDEX(FY2018_ALL_Targets!DV:DV,MATCH('Final Comp Values'!C398,FY2018_ALL_Targets!B:B,0))</f>
        <v>2</v>
      </c>
      <c r="CB398" s="93">
        <f>++INDEX(FY2018_ALL_Targets!DW:DW,MATCH('Final Comp Values'!C398,FY2018_ALL_Targets!B:B,0))</f>
        <v>2</v>
      </c>
      <c r="CC398" s="533">
        <f>++INDEX(FY2018_ALL_Targets!DX:DX,MATCH('Final Comp Values'!$C398,FY2018_ALL_Targets!$B:$B,0))</f>
        <v>0</v>
      </c>
      <c r="CD398" s="437">
        <f t="shared" si="243"/>
        <v>0</v>
      </c>
      <c r="CE398" s="437">
        <f t="shared" si="244"/>
        <v>3.66</v>
      </c>
      <c r="CF398" s="438">
        <f t="shared" si="245"/>
        <v>6.78</v>
      </c>
      <c r="CG398" s="537">
        <f t="shared" si="246"/>
        <v>267053.60591900116</v>
      </c>
      <c r="CH398" s="437">
        <f t="shared" si="247"/>
        <v>37.96</v>
      </c>
      <c r="CI398" s="438">
        <f t="shared" si="225"/>
        <v>971011.00389705773</v>
      </c>
      <c r="CJ398" s="540">
        <f t="shared" si="248"/>
        <v>2.9006571778644528E-3</v>
      </c>
      <c r="CK398" s="437">
        <f t="shared" si="226"/>
        <v>106231.92</v>
      </c>
      <c r="CL398" s="543">
        <f t="shared" si="227"/>
        <v>4.1500000000000004</v>
      </c>
      <c r="CM398" s="466">
        <f t="shared" si="217"/>
        <v>0</v>
      </c>
      <c r="CN398" s="465">
        <f t="shared" si="228"/>
        <v>1238015.73</v>
      </c>
      <c r="CO398" s="466">
        <f t="shared" si="249"/>
        <v>1077242.9238970578</v>
      </c>
      <c r="CP398" s="466">
        <f t="shared" si="229"/>
        <v>-6.2899999999999991</v>
      </c>
      <c r="CQ398" s="469">
        <f t="shared" si="230"/>
        <v>-160890.88722520659</v>
      </c>
      <c r="CR398" s="469">
        <f t="shared" si="250"/>
        <v>-160772.80610294221</v>
      </c>
      <c r="CS398" s="467">
        <f t="shared" si="251"/>
        <v>-118.08112226438243</v>
      </c>
      <c r="CT398" s="468">
        <f t="shared" si="231"/>
        <v>0.21571099578759081</v>
      </c>
    </row>
    <row r="399" spans="1:98"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+INDEX('For AA'!AD:AD,MATCH(A399,'For AA'!A:A,0))</f>
        <v>17518.15388659466</v>
      </c>
      <c r="AN399" s="434">
        <f t="shared" si="232"/>
        <v>486939.78494623658</v>
      </c>
      <c r="AO399" s="435">
        <f t="shared" si="233"/>
        <v>129340.48387096774</v>
      </c>
      <c r="AP399" s="436">
        <f t="shared" si="234"/>
        <v>240203.75268817204</v>
      </c>
      <c r="AQ399" s="437">
        <f t="shared" si="220"/>
        <v>13.78</v>
      </c>
      <c r="AR399" s="438">
        <f t="shared" si="221"/>
        <v>3.66</v>
      </c>
      <c r="AS399" s="438">
        <f t="shared" si="222"/>
        <v>6.8</v>
      </c>
      <c r="AT399" s="443">
        <f t="shared" si="235"/>
        <v>24.24</v>
      </c>
      <c r="AU399" s="437">
        <f t="shared" si="236"/>
        <v>12.82</v>
      </c>
      <c r="AV399" s="438">
        <f t="shared" si="237"/>
        <v>3.4</v>
      </c>
      <c r="AW399" s="438">
        <f t="shared" si="238"/>
        <v>6.32</v>
      </c>
      <c r="AX399" s="444">
        <f t="shared" si="239"/>
        <v>22.54</v>
      </c>
      <c r="AY399" s="441">
        <f t="shared" si="240"/>
        <v>12.82</v>
      </c>
      <c r="AZ399" s="70">
        <f t="shared" si="241"/>
        <v>4</v>
      </c>
      <c r="BA399" s="438">
        <f t="shared" si="218"/>
        <v>0.85</v>
      </c>
      <c r="BB399" s="442">
        <f t="shared" si="219"/>
        <v>1.58</v>
      </c>
      <c r="BC399" s="563">
        <v>0</v>
      </c>
      <c r="BD399" s="563">
        <v>0</v>
      </c>
      <c r="BE399" s="570">
        <v>0</v>
      </c>
      <c r="BF399" s="571">
        <v>0</v>
      </c>
      <c r="BG399" s="572">
        <v>0</v>
      </c>
      <c r="BH399" s="573">
        <v>0</v>
      </c>
      <c r="BI399" s="571">
        <v>22.54</v>
      </c>
      <c r="BJ399" s="572">
        <v>796448.46273145103</v>
      </c>
      <c r="BK399" s="574">
        <v>2.3775619872203981E-3</v>
      </c>
      <c r="BL399" s="571">
        <v>84992.1</v>
      </c>
      <c r="BM399" s="594">
        <v>2.41</v>
      </c>
      <c r="BN399" s="441">
        <f t="shared" si="242"/>
        <v>12.82</v>
      </c>
      <c r="BO399" s="70">
        <v>4</v>
      </c>
      <c r="BP399" s="438">
        <f t="shared" si="223"/>
        <v>0.85</v>
      </c>
      <c r="BQ399" s="442">
        <f t="shared" si="224"/>
        <v>1.58</v>
      </c>
      <c r="BR399" s="438">
        <f>+INDEX('For AA'!AE:AE,MATCH(A399,'For AA'!A:A,0))</f>
        <v>12.9</v>
      </c>
      <c r="BS399" s="70">
        <v>4</v>
      </c>
      <c r="BT399" s="438">
        <f>+ROUND(INDEX('For AA'!AF:AF,MATCH(A399,'For AA'!A:A,0))/BS399,$BP$2)</f>
        <v>0.86</v>
      </c>
      <c r="BU399" s="442">
        <f>+ROUND(INDEX('For AA'!AG:AG,MATCH(A399,'For AA'!A:A,0))/BS399,$BP$2)</f>
        <v>1.59</v>
      </c>
      <c r="BV399" s="438">
        <f>++INDEX('For AA'!AE:AE,MATCH(A399,'For AA'!A:A,0))</f>
        <v>12.9</v>
      </c>
      <c r="BW399" s="70">
        <v>4</v>
      </c>
      <c r="BX399" s="438">
        <f>++ROUND(INDEX('For AA'!AF:AF,MATCH(A399,'For AA'!A:A,0))/BS399,$BP$2)</f>
        <v>0.86</v>
      </c>
      <c r="BY399" s="442">
        <f>++ROUND(INDEX('For AA'!AG:AG,MATCH(A399,'For AA'!A:A,0))/BS399,$BP$2)</f>
        <v>1.59</v>
      </c>
      <c r="BZ399" s="93">
        <f>++INDEX(FY2018_ALL_Targets!DY:DY,MATCH('Final Comp Values'!C399,FY2018_ALL_Targets!B:B,0))</f>
        <v>0</v>
      </c>
      <c r="CA399" s="93">
        <f>+INDEX(FY2018_ALL_Targets!DV:DV,MATCH('Final Comp Values'!C399,FY2018_ALL_Targets!B:B,0))</f>
        <v>0</v>
      </c>
      <c r="CB399" s="93">
        <f>++INDEX(FY2018_ALL_Targets!DW:DW,MATCH('Final Comp Values'!C399,FY2018_ALL_Targets!B:B,0))</f>
        <v>0</v>
      </c>
      <c r="CC399" s="533">
        <f>++INDEX(FY2018_ALL_Targets!DX:DX,MATCH('Final Comp Values'!$C399,FY2018_ALL_Targets!$B:$B,0))</f>
        <v>0</v>
      </c>
      <c r="CD399" s="437">
        <f t="shared" si="243"/>
        <v>0</v>
      </c>
      <c r="CE399" s="437">
        <f t="shared" si="244"/>
        <v>0</v>
      </c>
      <c r="CF399" s="438">
        <f t="shared" si="245"/>
        <v>0</v>
      </c>
      <c r="CG399" s="537">
        <f t="shared" si="246"/>
        <v>0</v>
      </c>
      <c r="CH399" s="437">
        <f t="shared" si="247"/>
        <v>22.54</v>
      </c>
      <c r="CI399" s="438">
        <f t="shared" si="225"/>
        <v>796448.46273145103</v>
      </c>
      <c r="CJ399" s="540">
        <f t="shared" si="248"/>
        <v>2.3791944076320807E-3</v>
      </c>
      <c r="CK399" s="437">
        <f t="shared" si="226"/>
        <v>87134.18</v>
      </c>
      <c r="CL399" s="543">
        <f t="shared" si="227"/>
        <v>2.4700000000000002</v>
      </c>
      <c r="CM399" s="466">
        <f t="shared" si="217"/>
        <v>0</v>
      </c>
      <c r="CN399" s="465">
        <f t="shared" si="228"/>
        <v>796530.14</v>
      </c>
      <c r="CO399" s="466">
        <f t="shared" si="249"/>
        <v>883582.64273145096</v>
      </c>
      <c r="CP399" s="466">
        <f t="shared" si="229"/>
        <v>2.4699999999999989</v>
      </c>
      <c r="CQ399" s="469">
        <f t="shared" si="230"/>
        <v>87286.133354037229</v>
      </c>
      <c r="CR399" s="469">
        <f t="shared" si="250"/>
        <v>87052.50273145095</v>
      </c>
      <c r="CS399" s="467">
        <f t="shared" si="251"/>
        <v>233.63062258627906</v>
      </c>
      <c r="CT399" s="468">
        <f t="shared" si="231"/>
        <v>0</v>
      </c>
    </row>
    <row r="400" spans="1:98"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+INDEX('For AA'!AD:AD,MATCH(A400,'For AA'!A:A,0))</f>
        <v>26991.332744195854</v>
      </c>
      <c r="AN400" s="434">
        <f t="shared" si="232"/>
        <v>703098.92473118287</v>
      </c>
      <c r="AO400" s="435">
        <f t="shared" si="233"/>
        <v>186756.36559139789</v>
      </c>
      <c r="AP400" s="436">
        <f t="shared" si="234"/>
        <v>346833.24731182796</v>
      </c>
      <c r="AQ400" s="437">
        <f t="shared" si="220"/>
        <v>12.94</v>
      </c>
      <c r="AR400" s="438">
        <f t="shared" si="221"/>
        <v>3.44</v>
      </c>
      <c r="AS400" s="438">
        <f t="shared" si="222"/>
        <v>6.38</v>
      </c>
      <c r="AT400" s="443">
        <f t="shared" si="235"/>
        <v>22.759999999999998</v>
      </c>
      <c r="AU400" s="437">
        <f t="shared" si="236"/>
        <v>12.04</v>
      </c>
      <c r="AV400" s="438">
        <f t="shared" si="237"/>
        <v>3.2</v>
      </c>
      <c r="AW400" s="438">
        <f t="shared" si="238"/>
        <v>5.94</v>
      </c>
      <c r="AX400" s="444">
        <f t="shared" si="239"/>
        <v>21.18</v>
      </c>
      <c r="AY400" s="441">
        <f t="shared" si="240"/>
        <v>12.04</v>
      </c>
      <c r="AZ400" s="70">
        <f t="shared" si="241"/>
        <v>4</v>
      </c>
      <c r="BA400" s="438">
        <f t="shared" si="218"/>
        <v>0.8</v>
      </c>
      <c r="BB400" s="442">
        <f t="shared" si="219"/>
        <v>1.49</v>
      </c>
      <c r="BC400" s="563">
        <v>0</v>
      </c>
      <c r="BD400" s="563">
        <v>0</v>
      </c>
      <c r="BE400" s="570">
        <v>0</v>
      </c>
      <c r="BF400" s="571">
        <v>0</v>
      </c>
      <c r="BG400" s="572">
        <v>0</v>
      </c>
      <c r="BH400" s="573">
        <v>0</v>
      </c>
      <c r="BI400" s="571">
        <v>21.2</v>
      </c>
      <c r="BJ400" s="572">
        <v>1151733.0520037129</v>
      </c>
      <c r="BK400" s="574">
        <v>3.4381593436418945E-3</v>
      </c>
      <c r="BL400" s="571">
        <v>122905.9</v>
      </c>
      <c r="BM400" s="594">
        <v>2.2599999999999998</v>
      </c>
      <c r="BN400" s="441">
        <f t="shared" si="242"/>
        <v>12.04</v>
      </c>
      <c r="BO400" s="70">
        <v>4</v>
      </c>
      <c r="BP400" s="438">
        <f t="shared" si="223"/>
        <v>0.8</v>
      </c>
      <c r="BQ400" s="442">
        <f t="shared" si="224"/>
        <v>1.49</v>
      </c>
      <c r="BR400" s="438">
        <f>+INDEX('For AA'!AE:AE,MATCH(A400,'For AA'!A:A,0))</f>
        <v>12.09</v>
      </c>
      <c r="BS400" s="70">
        <v>4</v>
      </c>
      <c r="BT400" s="438">
        <f>+ROUND(INDEX('For AA'!AF:AF,MATCH(A400,'For AA'!A:A,0))/BS400,$BP$2)</f>
        <v>0.81</v>
      </c>
      <c r="BU400" s="442">
        <f>+ROUND(INDEX('For AA'!AG:AG,MATCH(A400,'For AA'!A:A,0))/BS400,$BP$2)</f>
        <v>1.49</v>
      </c>
      <c r="BV400" s="438">
        <f>++INDEX('For AA'!AE:AE,MATCH(A400,'For AA'!A:A,0))</f>
        <v>12.09</v>
      </c>
      <c r="BW400" s="70">
        <v>4</v>
      </c>
      <c r="BX400" s="438">
        <f>++ROUND(INDEX('For AA'!AF:AF,MATCH(A400,'For AA'!A:A,0))/BS400,$BP$2)</f>
        <v>0.81</v>
      </c>
      <c r="BY400" s="442">
        <f>++ROUND(INDEX('For AA'!AG:AG,MATCH(A400,'For AA'!A:A,0))/BS400,$BP$2)</f>
        <v>1.49</v>
      </c>
      <c r="BZ400" s="93">
        <f>++INDEX(FY2018_ALL_Targets!DY:DY,MATCH('Final Comp Values'!C400,FY2018_ALL_Targets!B:B,0))</f>
        <v>0</v>
      </c>
      <c r="CA400" s="93">
        <f>+INDEX(FY2018_ALL_Targets!DV:DV,MATCH('Final Comp Values'!C400,FY2018_ALL_Targets!B:B,0))</f>
        <v>0</v>
      </c>
      <c r="CB400" s="93">
        <f>++INDEX(FY2018_ALL_Targets!DW:DW,MATCH('Final Comp Values'!C400,FY2018_ALL_Targets!B:B,0))</f>
        <v>0</v>
      </c>
      <c r="CC400" s="533">
        <f>++INDEX(FY2018_ALL_Targets!DX:DX,MATCH('Final Comp Values'!$C400,FY2018_ALL_Targets!$B:$B,0))</f>
        <v>0</v>
      </c>
      <c r="CD400" s="437">
        <f t="shared" si="243"/>
        <v>0</v>
      </c>
      <c r="CE400" s="437">
        <f t="shared" si="244"/>
        <v>0</v>
      </c>
      <c r="CF400" s="438">
        <f t="shared" si="245"/>
        <v>0</v>
      </c>
      <c r="CG400" s="537">
        <f t="shared" si="246"/>
        <v>0</v>
      </c>
      <c r="CH400" s="437">
        <f t="shared" si="247"/>
        <v>21.18</v>
      </c>
      <c r="CI400" s="438">
        <f t="shared" si="225"/>
        <v>1150646.511388615</v>
      </c>
      <c r="CJ400" s="540">
        <f t="shared" si="248"/>
        <v>3.4372741905589347E-3</v>
      </c>
      <c r="CK400" s="437">
        <f t="shared" si="226"/>
        <v>125884.66</v>
      </c>
      <c r="CL400" s="543">
        <f t="shared" si="227"/>
        <v>2.3199999999999998</v>
      </c>
      <c r="CM400" s="466">
        <f t="shared" si="217"/>
        <v>-2.0000000000000462E-2</v>
      </c>
      <c r="CN400" s="465">
        <f t="shared" si="228"/>
        <v>1150120.3400000001</v>
      </c>
      <c r="CO400" s="466">
        <f t="shared" si="249"/>
        <v>1276531.1713886149</v>
      </c>
      <c r="CP400" s="466">
        <f t="shared" si="229"/>
        <v>2.3200000000000003</v>
      </c>
      <c r="CQ400" s="469">
        <f t="shared" si="230"/>
        <v>125981.07595845139</v>
      </c>
      <c r="CR400" s="469">
        <f t="shared" si="250"/>
        <v>126410.83138861484</v>
      </c>
      <c r="CS400" s="467">
        <f t="shared" si="251"/>
        <v>-429.75543016345182</v>
      </c>
      <c r="CT400" s="468">
        <f t="shared" si="231"/>
        <v>0</v>
      </c>
    </row>
    <row r="401" spans="1:98"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+INDEX('For AA'!AD:AD,MATCH(A401,'For AA'!A:A,0))</f>
        <v>26991.332744195854</v>
      </c>
      <c r="AN401" s="434">
        <f t="shared" si="232"/>
        <v>716348.3870967743</v>
      </c>
      <c r="AO401" s="435">
        <f t="shared" si="233"/>
        <v>190275.74193548388</v>
      </c>
      <c r="AP401" s="436">
        <f t="shared" si="234"/>
        <v>353369.22580645164</v>
      </c>
      <c r="AQ401" s="437">
        <f t="shared" si="220"/>
        <v>13.19</v>
      </c>
      <c r="AR401" s="438">
        <f t="shared" si="221"/>
        <v>3.5</v>
      </c>
      <c r="AS401" s="438">
        <f t="shared" si="222"/>
        <v>6.5</v>
      </c>
      <c r="AT401" s="443">
        <f t="shared" si="235"/>
        <v>23.189999999999998</v>
      </c>
      <c r="AU401" s="437">
        <f t="shared" si="236"/>
        <v>12.26</v>
      </c>
      <c r="AV401" s="438">
        <f t="shared" si="237"/>
        <v>3.26</v>
      </c>
      <c r="AW401" s="438">
        <f t="shared" si="238"/>
        <v>6.05</v>
      </c>
      <c r="AX401" s="444">
        <f t="shared" si="239"/>
        <v>21.57</v>
      </c>
      <c r="AY401" s="441">
        <f t="shared" si="240"/>
        <v>12.26</v>
      </c>
      <c r="AZ401" s="70">
        <f t="shared" si="241"/>
        <v>4</v>
      </c>
      <c r="BA401" s="438">
        <f t="shared" si="218"/>
        <v>0.82</v>
      </c>
      <c r="BB401" s="442">
        <f t="shared" si="219"/>
        <v>1.51</v>
      </c>
      <c r="BC401" s="563">
        <v>0</v>
      </c>
      <c r="BD401" s="563">
        <v>1</v>
      </c>
      <c r="BE401" s="570">
        <v>0</v>
      </c>
      <c r="BF401" s="571">
        <v>0</v>
      </c>
      <c r="BG401" s="572">
        <v>1.51</v>
      </c>
      <c r="BH401" s="573">
        <v>82033.816439887101</v>
      </c>
      <c r="BI401" s="571">
        <v>20.07</v>
      </c>
      <c r="BJ401" s="572">
        <v>1090343.5072506848</v>
      </c>
      <c r="BK401" s="574">
        <v>3.2548989635326803E-3</v>
      </c>
      <c r="BL401" s="571">
        <v>116354.79</v>
      </c>
      <c r="BM401" s="594">
        <v>2.14</v>
      </c>
      <c r="BN401" s="441">
        <f t="shared" si="242"/>
        <v>12.26</v>
      </c>
      <c r="BO401" s="70">
        <v>4</v>
      </c>
      <c r="BP401" s="438">
        <f t="shared" si="223"/>
        <v>0.82</v>
      </c>
      <c r="BQ401" s="442">
        <f t="shared" si="224"/>
        <v>1.51</v>
      </c>
      <c r="BR401" s="438">
        <f>+INDEX('For AA'!AE:AE,MATCH(A401,'For AA'!A:A,0))</f>
        <v>12.31</v>
      </c>
      <c r="BS401" s="70">
        <v>4</v>
      </c>
      <c r="BT401" s="438">
        <f>+ROUND(INDEX('For AA'!AF:AF,MATCH(A401,'For AA'!A:A,0))/BS401,$BP$2)</f>
        <v>0.82</v>
      </c>
      <c r="BU401" s="442">
        <f>+ROUND(INDEX('For AA'!AG:AG,MATCH(A401,'For AA'!A:A,0))/BS401,$BP$2)</f>
        <v>1.52</v>
      </c>
      <c r="BV401" s="438">
        <f>++INDEX('For AA'!AE:AE,MATCH(A401,'For AA'!A:A,0))</f>
        <v>12.31</v>
      </c>
      <c r="BW401" s="70">
        <v>4</v>
      </c>
      <c r="BX401" s="438">
        <f>++ROUND(INDEX('For AA'!AF:AF,MATCH(A401,'For AA'!A:A,0))/BS401,$BP$2)</f>
        <v>0.82</v>
      </c>
      <c r="BY401" s="442">
        <f>++ROUND(INDEX('For AA'!AG:AG,MATCH(A401,'For AA'!A:A,0))/BS401,$BP$2)</f>
        <v>1.52</v>
      </c>
      <c r="BZ401" s="93">
        <f>++INDEX(FY2018_ALL_Targets!DY:DY,MATCH('Final Comp Values'!C401,FY2018_ALL_Targets!B:B,0))</f>
        <v>0</v>
      </c>
      <c r="CA401" s="93">
        <f>+INDEX(FY2018_ALL_Targets!DV:DV,MATCH('Final Comp Values'!C401,FY2018_ALL_Targets!B:B,0))</f>
        <v>0</v>
      </c>
      <c r="CB401" s="93">
        <f>++INDEX(FY2018_ALL_Targets!DW:DW,MATCH('Final Comp Values'!C401,FY2018_ALL_Targets!B:B,0))</f>
        <v>0</v>
      </c>
      <c r="CC401" s="533">
        <f>++INDEX(FY2018_ALL_Targets!DX:DX,MATCH('Final Comp Values'!$C401,FY2018_ALL_Targets!$B:$B,0))</f>
        <v>0</v>
      </c>
      <c r="CD401" s="437">
        <f t="shared" si="243"/>
        <v>0</v>
      </c>
      <c r="CE401" s="437">
        <f t="shared" si="244"/>
        <v>0</v>
      </c>
      <c r="CF401" s="438">
        <f t="shared" si="245"/>
        <v>0</v>
      </c>
      <c r="CG401" s="537">
        <f t="shared" si="246"/>
        <v>0</v>
      </c>
      <c r="CH401" s="437">
        <f t="shared" si="247"/>
        <v>21.57</v>
      </c>
      <c r="CI401" s="438">
        <f t="shared" si="225"/>
        <v>1171834.053383023</v>
      </c>
      <c r="CJ401" s="540">
        <f t="shared" si="248"/>
        <v>3.5005667748043545E-3</v>
      </c>
      <c r="CK401" s="437">
        <f t="shared" si="226"/>
        <v>128202.65</v>
      </c>
      <c r="CL401" s="543">
        <f t="shared" si="227"/>
        <v>2.36</v>
      </c>
      <c r="CM401" s="466">
        <f t="shared" si="217"/>
        <v>-9.9999999999995648E-3</v>
      </c>
      <c r="CN401" s="465">
        <f t="shared" si="228"/>
        <v>1171793.8199999998</v>
      </c>
      <c r="CO401" s="466">
        <f t="shared" si="249"/>
        <v>1300036.7033830229</v>
      </c>
      <c r="CP401" s="466">
        <f t="shared" si="229"/>
        <v>2.3599999999999994</v>
      </c>
      <c r="CQ401" s="469">
        <f t="shared" si="230"/>
        <v>128207.39059805279</v>
      </c>
      <c r="CR401" s="469">
        <f t="shared" si="250"/>
        <v>128242.88338302309</v>
      </c>
      <c r="CS401" s="467">
        <f t="shared" si="251"/>
        <v>-35.492784970294451</v>
      </c>
      <c r="CT401" s="468">
        <f t="shared" si="231"/>
        <v>0</v>
      </c>
    </row>
    <row r="402" spans="1:98"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+INDEX('For AA'!AD:AD,MATCH(A402,'For AA'!A:A,0))</f>
        <v>30335.791973545318</v>
      </c>
      <c r="AN402" s="434">
        <f t="shared" si="232"/>
        <v>611083.87096774194</v>
      </c>
      <c r="AO402" s="435">
        <f t="shared" si="233"/>
        <v>162315.49462365592</v>
      </c>
      <c r="AP402" s="436">
        <f t="shared" si="234"/>
        <v>301443.05376344087</v>
      </c>
      <c r="AQ402" s="437">
        <f t="shared" si="220"/>
        <v>10</v>
      </c>
      <c r="AR402" s="438">
        <f t="shared" si="221"/>
        <v>2.66</v>
      </c>
      <c r="AS402" s="438">
        <f t="shared" si="222"/>
        <v>4.93</v>
      </c>
      <c r="AT402" s="443">
        <f t="shared" si="235"/>
        <v>17.59</v>
      </c>
      <c r="AU402" s="437">
        <f t="shared" si="236"/>
        <v>9.3000000000000007</v>
      </c>
      <c r="AV402" s="438">
        <f t="shared" si="237"/>
        <v>2.4700000000000002</v>
      </c>
      <c r="AW402" s="438">
        <f t="shared" si="238"/>
        <v>4.59</v>
      </c>
      <c r="AX402" s="444">
        <f t="shared" si="239"/>
        <v>16.36</v>
      </c>
      <c r="AY402" s="441">
        <f t="shared" si="240"/>
        <v>9.3000000000000007</v>
      </c>
      <c r="AZ402" s="70">
        <f t="shared" si="241"/>
        <v>4</v>
      </c>
      <c r="BA402" s="438">
        <f t="shared" si="218"/>
        <v>0.62</v>
      </c>
      <c r="BB402" s="442">
        <f t="shared" si="219"/>
        <v>1.1499999999999999</v>
      </c>
      <c r="BC402" s="563">
        <v>0</v>
      </c>
      <c r="BD402" s="563">
        <v>0</v>
      </c>
      <c r="BE402" s="570">
        <v>0</v>
      </c>
      <c r="BF402" s="571">
        <v>0</v>
      </c>
      <c r="BG402" s="572">
        <v>0</v>
      </c>
      <c r="BH402" s="573">
        <v>0</v>
      </c>
      <c r="BI402" s="571">
        <v>16.380000000000003</v>
      </c>
      <c r="BJ402" s="572">
        <v>1001244.7807150683</v>
      </c>
      <c r="BK402" s="574">
        <v>2.9889209935403454E-3</v>
      </c>
      <c r="BL402" s="571">
        <v>106846.71</v>
      </c>
      <c r="BM402" s="594">
        <v>1.75</v>
      </c>
      <c r="BN402" s="441">
        <f t="shared" si="242"/>
        <v>9.3000000000000007</v>
      </c>
      <c r="BO402" s="70">
        <v>4</v>
      </c>
      <c r="BP402" s="438">
        <f t="shared" si="223"/>
        <v>0.62</v>
      </c>
      <c r="BQ402" s="442">
        <f t="shared" si="224"/>
        <v>1.1499999999999999</v>
      </c>
      <c r="BR402" s="438">
        <f>+INDEX('For AA'!AE:AE,MATCH(A402,'For AA'!A:A,0))</f>
        <v>9.35</v>
      </c>
      <c r="BS402" s="70">
        <v>4</v>
      </c>
      <c r="BT402" s="438">
        <f>+ROUND(INDEX('For AA'!AF:AF,MATCH(A402,'For AA'!A:A,0))/BS402,$BP$2)</f>
        <v>0.62</v>
      </c>
      <c r="BU402" s="442">
        <f>+ROUND(INDEX('For AA'!AG:AG,MATCH(A402,'For AA'!A:A,0))/BS402,$BP$2)</f>
        <v>1.1599999999999999</v>
      </c>
      <c r="BV402" s="438">
        <f>++INDEX('For AA'!AE:AE,MATCH(A402,'For AA'!A:A,0))</f>
        <v>9.35</v>
      </c>
      <c r="BW402" s="70">
        <v>4</v>
      </c>
      <c r="BX402" s="438">
        <f>++ROUND(INDEX('For AA'!AF:AF,MATCH(A402,'For AA'!A:A,0))/BS402,$BP$2)</f>
        <v>0.62</v>
      </c>
      <c r="BY402" s="442">
        <f>++ROUND(INDEX('For AA'!AG:AG,MATCH(A402,'For AA'!A:A,0))/BS402,$BP$2)</f>
        <v>1.1599999999999999</v>
      </c>
      <c r="BZ402" s="93">
        <f>++INDEX(FY2018_ALL_Targets!DY:DY,MATCH('Final Comp Values'!C402,FY2018_ALL_Targets!B:B,0))</f>
        <v>0</v>
      </c>
      <c r="CA402" s="93">
        <f>+INDEX(FY2018_ALL_Targets!DV:DV,MATCH('Final Comp Values'!C402,FY2018_ALL_Targets!B:B,0))</f>
        <v>0</v>
      </c>
      <c r="CB402" s="93">
        <f>++INDEX(FY2018_ALL_Targets!DW:DW,MATCH('Final Comp Values'!C402,FY2018_ALL_Targets!B:B,0))</f>
        <v>0</v>
      </c>
      <c r="CC402" s="533">
        <f>++INDEX(FY2018_ALL_Targets!DX:DX,MATCH('Final Comp Values'!$C402,FY2018_ALL_Targets!$B:$B,0))</f>
        <v>0</v>
      </c>
      <c r="CD402" s="437">
        <f t="shared" si="243"/>
        <v>0</v>
      </c>
      <c r="CE402" s="437">
        <f t="shared" si="244"/>
        <v>0</v>
      </c>
      <c r="CF402" s="438">
        <f t="shared" si="245"/>
        <v>0</v>
      </c>
      <c r="CG402" s="537">
        <f t="shared" si="246"/>
        <v>0</v>
      </c>
      <c r="CH402" s="437">
        <f t="shared" si="247"/>
        <v>16.36</v>
      </c>
      <c r="CI402" s="438">
        <f t="shared" si="225"/>
        <v>1000022.2596152941</v>
      </c>
      <c r="CJ402" s="540">
        <f t="shared" si="248"/>
        <v>2.987321187644186E-3</v>
      </c>
      <c r="CK402" s="437">
        <f t="shared" si="226"/>
        <v>109405.85</v>
      </c>
      <c r="CL402" s="543">
        <f t="shared" si="227"/>
        <v>1.79</v>
      </c>
      <c r="CM402" s="466">
        <f t="shared" si="217"/>
        <v>-2.0000000000000906E-2</v>
      </c>
      <c r="CN402" s="465">
        <f t="shared" si="228"/>
        <v>999603.45</v>
      </c>
      <c r="CO402" s="466">
        <f t="shared" si="249"/>
        <v>1109428.109615294</v>
      </c>
      <c r="CP402" s="466">
        <f t="shared" si="229"/>
        <v>1.7899999999999991</v>
      </c>
      <c r="CQ402" s="469">
        <f t="shared" si="230"/>
        <v>109369.81512836181</v>
      </c>
      <c r="CR402" s="469">
        <f t="shared" si="250"/>
        <v>109824.65961529408</v>
      </c>
      <c r="CS402" s="467">
        <f t="shared" si="251"/>
        <v>-454.84448693227023</v>
      </c>
      <c r="CT402" s="468">
        <f t="shared" si="231"/>
        <v>0</v>
      </c>
    </row>
    <row r="403" spans="1:98"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+INDEX('For AA'!AD:AD,MATCH(A403,'For AA'!A:A,0))</f>
        <v>26991.332744195854</v>
      </c>
      <c r="AN403" s="434">
        <f t="shared" si="232"/>
        <v>232733.33333333334</v>
      </c>
      <c r="AO403" s="435">
        <f t="shared" si="233"/>
        <v>61818.569892473119</v>
      </c>
      <c r="AP403" s="436">
        <f t="shared" si="234"/>
        <v>114805.92473118279</v>
      </c>
      <c r="AQ403" s="437">
        <f t="shared" si="220"/>
        <v>4.28</v>
      </c>
      <c r="AR403" s="438">
        <f t="shared" si="221"/>
        <v>1.1399999999999999</v>
      </c>
      <c r="AS403" s="438">
        <f t="shared" si="222"/>
        <v>2.11</v>
      </c>
      <c r="AT403" s="443">
        <f t="shared" si="235"/>
        <v>7.5299999999999994</v>
      </c>
      <c r="AU403" s="437">
        <f t="shared" si="236"/>
        <v>3.98</v>
      </c>
      <c r="AV403" s="438">
        <f t="shared" si="237"/>
        <v>1.06</v>
      </c>
      <c r="AW403" s="438">
        <f t="shared" si="238"/>
        <v>1.97</v>
      </c>
      <c r="AX403" s="444">
        <f t="shared" si="239"/>
        <v>7.01</v>
      </c>
      <c r="AY403" s="441">
        <f t="shared" si="240"/>
        <v>3.98</v>
      </c>
      <c r="AZ403" s="70">
        <f t="shared" si="241"/>
        <v>4</v>
      </c>
      <c r="BA403" s="438">
        <f t="shared" si="218"/>
        <v>0.27</v>
      </c>
      <c r="BB403" s="442">
        <f t="shared" si="219"/>
        <v>0.49</v>
      </c>
      <c r="BC403" s="563">
        <v>1</v>
      </c>
      <c r="BD403" s="563">
        <v>1</v>
      </c>
      <c r="BE403" s="570">
        <v>0</v>
      </c>
      <c r="BF403" s="571">
        <v>0.27</v>
      </c>
      <c r="BG403" s="572">
        <v>0.49</v>
      </c>
      <c r="BH403" s="573">
        <v>41288.543373718014</v>
      </c>
      <c r="BI403" s="571">
        <v>6.26</v>
      </c>
      <c r="BJ403" s="572">
        <v>340087.21252562467</v>
      </c>
      <c r="BK403" s="574">
        <v>1.0152300703395406E-3</v>
      </c>
      <c r="BL403" s="571">
        <v>36292.03</v>
      </c>
      <c r="BM403" s="594">
        <v>0.67</v>
      </c>
      <c r="BN403" s="441">
        <f t="shared" si="242"/>
        <v>3.98</v>
      </c>
      <c r="BO403" s="70">
        <v>4</v>
      </c>
      <c r="BP403" s="438">
        <f t="shared" si="223"/>
        <v>0.27</v>
      </c>
      <c r="BQ403" s="442">
        <f t="shared" si="224"/>
        <v>0.49</v>
      </c>
      <c r="BR403" s="438">
        <f>+INDEX('For AA'!AE:AE,MATCH(A403,'For AA'!A:A,0))</f>
        <v>4</v>
      </c>
      <c r="BS403" s="70">
        <v>4</v>
      </c>
      <c r="BT403" s="438">
        <f>+ROUND(INDEX('For AA'!AF:AF,MATCH(A403,'For AA'!A:A,0))/BS403,$BP$2)</f>
        <v>0.27</v>
      </c>
      <c r="BU403" s="442">
        <f>+ROUND(INDEX('For AA'!AG:AG,MATCH(A403,'For AA'!A:A,0))/BS403,$BP$2)</f>
        <v>0.5</v>
      </c>
      <c r="BV403" s="438">
        <f>++INDEX('For AA'!AE:AE,MATCH(A403,'For AA'!A:A,0))</f>
        <v>4</v>
      </c>
      <c r="BW403" s="70">
        <v>4</v>
      </c>
      <c r="BX403" s="438">
        <f>++ROUND(INDEX('For AA'!AF:AF,MATCH(A403,'For AA'!A:A,0))/BS403,$BP$2)</f>
        <v>0.27</v>
      </c>
      <c r="BY403" s="442">
        <f>++ROUND(INDEX('For AA'!AG:AG,MATCH(A403,'For AA'!A:A,0))/BS403,$BP$2)</f>
        <v>0.5</v>
      </c>
      <c r="BZ403" s="93">
        <f>++INDEX(FY2018_ALL_Targets!DY:DY,MATCH('Final Comp Values'!C403,FY2018_ALL_Targets!B:B,0))</f>
        <v>0</v>
      </c>
      <c r="CA403" s="93">
        <f>+INDEX(FY2018_ALL_Targets!DV:DV,MATCH('Final Comp Values'!C403,FY2018_ALL_Targets!B:B,0))</f>
        <v>1</v>
      </c>
      <c r="CB403" s="93">
        <f>++INDEX(FY2018_ALL_Targets!DW:DW,MATCH('Final Comp Values'!C403,FY2018_ALL_Targets!B:B,0))</f>
        <v>1</v>
      </c>
      <c r="CC403" s="533">
        <f>++INDEX(FY2018_ALL_Targets!DX:DX,MATCH('Final Comp Values'!$C403,FY2018_ALL_Targets!$B:$B,0))</f>
        <v>0</v>
      </c>
      <c r="CD403" s="437">
        <f t="shared" si="243"/>
        <v>0</v>
      </c>
      <c r="CE403" s="437">
        <f t="shared" si="244"/>
        <v>0.27</v>
      </c>
      <c r="CF403" s="438">
        <f t="shared" si="245"/>
        <v>0.49</v>
      </c>
      <c r="CG403" s="537">
        <f t="shared" si="246"/>
        <v>41288.543373718014</v>
      </c>
      <c r="CH403" s="437">
        <f t="shared" si="247"/>
        <v>6.25</v>
      </c>
      <c r="CI403" s="438">
        <f t="shared" si="225"/>
        <v>339543.94221807574</v>
      </c>
      <c r="CJ403" s="540">
        <f t="shared" si="248"/>
        <v>1.0143042347022352E-3</v>
      </c>
      <c r="CK403" s="437">
        <f t="shared" si="226"/>
        <v>37147.269999999997</v>
      </c>
      <c r="CL403" s="543">
        <f t="shared" si="227"/>
        <v>0.68</v>
      </c>
      <c r="CM403" s="466">
        <f t="shared" si="217"/>
        <v>-1.0000000000000453E-2</v>
      </c>
      <c r="CN403" s="465">
        <f t="shared" si="228"/>
        <v>380702.78</v>
      </c>
      <c r="CO403" s="466">
        <f t="shared" si="249"/>
        <v>376691.21221807576</v>
      </c>
      <c r="CP403" s="466">
        <f t="shared" si="229"/>
        <v>-8.0000000000000071E-2</v>
      </c>
      <c r="CQ403" s="469">
        <f t="shared" si="230"/>
        <v>-4344.682225392301</v>
      </c>
      <c r="CR403" s="469">
        <f t="shared" si="250"/>
        <v>-4011.5677819242701</v>
      </c>
      <c r="CS403" s="467">
        <f t="shared" si="251"/>
        <v>-333.11444346803091</v>
      </c>
      <c r="CT403" s="468">
        <f t="shared" si="231"/>
        <v>0.1084534853507453</v>
      </c>
    </row>
    <row r="404" spans="1:98"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+INDEX('For AA'!AD:AD,MATCH(A404,'For AA'!A:A,0))</f>
        <v>26991.332744195854</v>
      </c>
      <c r="AN404" s="434">
        <f t="shared" si="232"/>
        <v>737165.59139784949</v>
      </c>
      <c r="AO404" s="435">
        <f t="shared" si="233"/>
        <v>195805.19354838709</v>
      </c>
      <c r="AP404" s="436">
        <f t="shared" si="234"/>
        <v>363638.20430107531</v>
      </c>
      <c r="AQ404" s="437">
        <f t="shared" si="220"/>
        <v>13.57</v>
      </c>
      <c r="AR404" s="438">
        <f t="shared" si="221"/>
        <v>3.6</v>
      </c>
      <c r="AS404" s="438">
        <f t="shared" si="222"/>
        <v>6.69</v>
      </c>
      <c r="AT404" s="443">
        <f t="shared" si="235"/>
        <v>23.860000000000003</v>
      </c>
      <c r="AU404" s="437">
        <f t="shared" si="236"/>
        <v>12.62</v>
      </c>
      <c r="AV404" s="438">
        <f t="shared" si="237"/>
        <v>3.35</v>
      </c>
      <c r="AW404" s="438">
        <f t="shared" si="238"/>
        <v>6.22</v>
      </c>
      <c r="AX404" s="444">
        <f t="shared" si="239"/>
        <v>22.189999999999998</v>
      </c>
      <c r="AY404" s="441">
        <f t="shared" si="240"/>
        <v>12.62</v>
      </c>
      <c r="AZ404" s="70">
        <f t="shared" si="241"/>
        <v>4</v>
      </c>
      <c r="BA404" s="438">
        <f t="shared" si="218"/>
        <v>0.84</v>
      </c>
      <c r="BB404" s="442">
        <f t="shared" si="219"/>
        <v>1.56</v>
      </c>
      <c r="BC404" s="563">
        <v>0</v>
      </c>
      <c r="BD404" s="563">
        <v>0</v>
      </c>
      <c r="BE404" s="570">
        <v>0</v>
      </c>
      <c r="BF404" s="571">
        <v>0</v>
      </c>
      <c r="BG404" s="572">
        <v>0</v>
      </c>
      <c r="BH404" s="573">
        <v>0</v>
      </c>
      <c r="BI404" s="571">
        <v>22.22</v>
      </c>
      <c r="BJ404" s="572">
        <v>1207146.6233737029</v>
      </c>
      <c r="BK404" s="574">
        <v>3.6035802177227785E-3</v>
      </c>
      <c r="BL404" s="571">
        <v>128819.3</v>
      </c>
      <c r="BM404" s="594">
        <v>2.37</v>
      </c>
      <c r="BN404" s="441">
        <f t="shared" si="242"/>
        <v>12.62</v>
      </c>
      <c r="BO404" s="70">
        <v>4</v>
      </c>
      <c r="BP404" s="438">
        <f t="shared" si="223"/>
        <v>0.84</v>
      </c>
      <c r="BQ404" s="442">
        <f t="shared" si="224"/>
        <v>1.56</v>
      </c>
      <c r="BR404" s="438">
        <f>+INDEX('For AA'!AE:AE,MATCH(A404,'For AA'!A:A,0))</f>
        <v>12.67</v>
      </c>
      <c r="BS404" s="70">
        <v>4</v>
      </c>
      <c r="BT404" s="438">
        <f>+ROUND(INDEX('For AA'!AF:AF,MATCH(A404,'For AA'!A:A,0))/BS404,$BP$2)</f>
        <v>0.84</v>
      </c>
      <c r="BU404" s="442">
        <f>+ROUND(INDEX('For AA'!AG:AG,MATCH(A404,'For AA'!A:A,0))/BS404,$BP$2)</f>
        <v>1.57</v>
      </c>
      <c r="BV404" s="438">
        <f>++INDEX('For AA'!AE:AE,MATCH(A404,'For AA'!A:A,0))</f>
        <v>12.67</v>
      </c>
      <c r="BW404" s="70">
        <v>4</v>
      </c>
      <c r="BX404" s="438">
        <f>++ROUND(INDEX('For AA'!AF:AF,MATCH(A404,'For AA'!A:A,0))/BS404,$BP$2)</f>
        <v>0.84</v>
      </c>
      <c r="BY404" s="442">
        <f>++ROUND(INDEX('For AA'!AG:AG,MATCH(A404,'For AA'!A:A,0))/BS404,$BP$2)</f>
        <v>1.57</v>
      </c>
      <c r="BZ404" s="93">
        <f>++INDEX(FY2018_ALL_Targets!DY:DY,MATCH('Final Comp Values'!C404,FY2018_ALL_Targets!B:B,0))</f>
        <v>0</v>
      </c>
      <c r="CA404" s="93">
        <f>+INDEX(FY2018_ALL_Targets!DV:DV,MATCH('Final Comp Values'!C404,FY2018_ALL_Targets!B:B,0))</f>
        <v>0</v>
      </c>
      <c r="CB404" s="93">
        <f>++INDEX(FY2018_ALL_Targets!DW:DW,MATCH('Final Comp Values'!C404,FY2018_ALL_Targets!B:B,0))</f>
        <v>0</v>
      </c>
      <c r="CC404" s="533">
        <f>++INDEX(FY2018_ALL_Targets!DX:DX,MATCH('Final Comp Values'!$C404,FY2018_ALL_Targets!$B:$B,0))</f>
        <v>0</v>
      </c>
      <c r="CD404" s="437">
        <f t="shared" si="243"/>
        <v>0</v>
      </c>
      <c r="CE404" s="437">
        <f t="shared" si="244"/>
        <v>0</v>
      </c>
      <c r="CF404" s="438">
        <f t="shared" si="245"/>
        <v>0</v>
      </c>
      <c r="CG404" s="537">
        <f t="shared" si="246"/>
        <v>0</v>
      </c>
      <c r="CH404" s="437">
        <f t="shared" si="247"/>
        <v>22.189999999999998</v>
      </c>
      <c r="CI404" s="438">
        <f t="shared" si="225"/>
        <v>1205516.812451056</v>
      </c>
      <c r="CJ404" s="540">
        <f t="shared" si="248"/>
        <v>3.6011857548868156E-3</v>
      </c>
      <c r="CK404" s="437">
        <f t="shared" si="226"/>
        <v>131887.66</v>
      </c>
      <c r="CL404" s="543">
        <f t="shared" si="227"/>
        <v>2.4300000000000002</v>
      </c>
      <c r="CM404" s="466">
        <f t="shared" si="217"/>
        <v>-3.0000000000002025E-2</v>
      </c>
      <c r="CN404" s="465">
        <f t="shared" si="228"/>
        <v>1205846.3599999999</v>
      </c>
      <c r="CO404" s="466">
        <f t="shared" si="249"/>
        <v>1337404.4724510559</v>
      </c>
      <c r="CP404" s="466">
        <f t="shared" si="229"/>
        <v>2.4299999999999997</v>
      </c>
      <c r="CQ404" s="469">
        <f t="shared" si="230"/>
        <v>132050.77308697609</v>
      </c>
      <c r="CR404" s="469">
        <f t="shared" si="250"/>
        <v>131558.11245105602</v>
      </c>
      <c r="CS404" s="467">
        <f t="shared" si="251"/>
        <v>492.66063592006685</v>
      </c>
      <c r="CT404" s="468">
        <f t="shared" si="231"/>
        <v>0</v>
      </c>
    </row>
    <row r="405" spans="1:98"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+INDEX('For AA'!AD:AD,MATCH(A405,'For AA'!A:A,0))</f>
        <v>17518.15388659466</v>
      </c>
      <c r="AN405" s="434">
        <f t="shared" si="232"/>
        <v>582595.69892473123</v>
      </c>
      <c r="AO405" s="435">
        <f t="shared" si="233"/>
        <v>154748.13978494622</v>
      </c>
      <c r="AP405" s="436">
        <f t="shared" si="234"/>
        <v>287389.3978494624</v>
      </c>
      <c r="AQ405" s="437">
        <f t="shared" si="220"/>
        <v>16.489999999999998</v>
      </c>
      <c r="AR405" s="438">
        <f t="shared" si="221"/>
        <v>4.38</v>
      </c>
      <c r="AS405" s="438">
        <f t="shared" si="222"/>
        <v>8.1300000000000008</v>
      </c>
      <c r="AT405" s="443">
        <f t="shared" si="235"/>
        <v>29</v>
      </c>
      <c r="AU405" s="437">
        <f t="shared" si="236"/>
        <v>15.33</v>
      </c>
      <c r="AV405" s="438">
        <f t="shared" si="237"/>
        <v>4.07</v>
      </c>
      <c r="AW405" s="438">
        <f t="shared" si="238"/>
        <v>7.56</v>
      </c>
      <c r="AX405" s="444">
        <f t="shared" si="239"/>
        <v>26.959999999999997</v>
      </c>
      <c r="AY405" s="441">
        <f t="shared" si="240"/>
        <v>15.33</v>
      </c>
      <c r="AZ405" s="70">
        <f t="shared" si="241"/>
        <v>4</v>
      </c>
      <c r="BA405" s="438">
        <f t="shared" si="218"/>
        <v>1.02</v>
      </c>
      <c r="BB405" s="442">
        <f t="shared" si="219"/>
        <v>1.89</v>
      </c>
      <c r="BC405" s="563">
        <v>1</v>
      </c>
      <c r="BD405" s="563">
        <v>1</v>
      </c>
      <c r="BE405" s="570">
        <v>0</v>
      </c>
      <c r="BF405" s="571">
        <v>1.02</v>
      </c>
      <c r="BG405" s="572">
        <v>1.89</v>
      </c>
      <c r="BH405" s="573">
        <v>102824.53533933108</v>
      </c>
      <c r="BI405" s="571">
        <v>24.060000000000002</v>
      </c>
      <c r="BJ405" s="572">
        <v>850157.49837261369</v>
      </c>
      <c r="BK405" s="574">
        <v>2.5378944726052698E-3</v>
      </c>
      <c r="BL405" s="571">
        <v>90723.6</v>
      </c>
      <c r="BM405" s="594">
        <v>2.57</v>
      </c>
      <c r="BN405" s="441">
        <f t="shared" si="242"/>
        <v>15.33</v>
      </c>
      <c r="BO405" s="70">
        <v>4</v>
      </c>
      <c r="BP405" s="438">
        <f t="shared" si="223"/>
        <v>1.02</v>
      </c>
      <c r="BQ405" s="442">
        <f t="shared" si="224"/>
        <v>1.89</v>
      </c>
      <c r="BR405" s="438">
        <f>+INDEX('For AA'!AE:AE,MATCH(A405,'For AA'!A:A,0))</f>
        <v>15.43</v>
      </c>
      <c r="BS405" s="70">
        <v>4</v>
      </c>
      <c r="BT405" s="438">
        <f>+ROUND(INDEX('For AA'!AF:AF,MATCH(A405,'For AA'!A:A,0))/BS405,$BP$2)</f>
        <v>1.03</v>
      </c>
      <c r="BU405" s="442">
        <f>+ROUND(INDEX('For AA'!AG:AG,MATCH(A405,'For AA'!A:A,0))/BS405,$BP$2)</f>
        <v>1.91</v>
      </c>
      <c r="BV405" s="438">
        <f>++INDEX('For AA'!AE:AE,MATCH(A405,'For AA'!A:A,0))</f>
        <v>15.43</v>
      </c>
      <c r="BW405" s="70">
        <v>4</v>
      </c>
      <c r="BX405" s="438">
        <f>++ROUND(INDEX('For AA'!AF:AF,MATCH(A405,'For AA'!A:A,0))/BS405,$BP$2)</f>
        <v>1.03</v>
      </c>
      <c r="BY405" s="442">
        <f>++ROUND(INDEX('For AA'!AG:AG,MATCH(A405,'For AA'!A:A,0))/BS405,$BP$2)</f>
        <v>1.91</v>
      </c>
      <c r="BZ405" s="93">
        <f>++INDEX(FY2018_ALL_Targets!DY:DY,MATCH('Final Comp Values'!C405,FY2018_ALL_Targets!B:B,0))</f>
        <v>0</v>
      </c>
      <c r="CA405" s="93">
        <f>+INDEX(FY2018_ALL_Targets!DV:DV,MATCH('Final Comp Values'!C405,FY2018_ALL_Targets!B:B,0))</f>
        <v>1</v>
      </c>
      <c r="CB405" s="93">
        <f>++INDEX(FY2018_ALL_Targets!DW:DW,MATCH('Final Comp Values'!C405,FY2018_ALL_Targets!B:B,0))</f>
        <v>1</v>
      </c>
      <c r="CC405" s="533">
        <f>++INDEX(FY2018_ALL_Targets!DX:DX,MATCH('Final Comp Values'!$C405,FY2018_ALL_Targets!$B:$B,0))</f>
        <v>0</v>
      </c>
      <c r="CD405" s="437">
        <f t="shared" si="243"/>
        <v>0</v>
      </c>
      <c r="CE405" s="437">
        <f t="shared" si="244"/>
        <v>1.02</v>
      </c>
      <c r="CF405" s="438">
        <f t="shared" si="245"/>
        <v>1.89</v>
      </c>
      <c r="CG405" s="537">
        <f t="shared" si="246"/>
        <v>102824.53533933108</v>
      </c>
      <c r="CH405" s="437">
        <f t="shared" si="247"/>
        <v>24.049999999999997</v>
      </c>
      <c r="CI405" s="438">
        <f t="shared" si="225"/>
        <v>849804.14945392171</v>
      </c>
      <c r="CJ405" s="540">
        <f t="shared" si="248"/>
        <v>2.5385814331655519E-3</v>
      </c>
      <c r="CK405" s="437">
        <f t="shared" si="226"/>
        <v>92971.48</v>
      </c>
      <c r="CL405" s="543">
        <f t="shared" si="227"/>
        <v>2.63</v>
      </c>
      <c r="CM405" s="466">
        <f t="shared" si="217"/>
        <v>-1.0000000000002229E-2</v>
      </c>
      <c r="CN405" s="465">
        <f t="shared" si="228"/>
        <v>953001.91</v>
      </c>
      <c r="CO405" s="466">
        <f t="shared" si="249"/>
        <v>942775.62945392169</v>
      </c>
      <c r="CP405" s="466">
        <f t="shared" si="229"/>
        <v>-0.28000000000000114</v>
      </c>
      <c r="CQ405" s="469">
        <f t="shared" si="230"/>
        <v>-9897.645949554937</v>
      </c>
      <c r="CR405" s="469">
        <f t="shared" si="250"/>
        <v>-10226.280546078342</v>
      </c>
      <c r="CS405" s="467">
        <f t="shared" si="251"/>
        <v>328.63459652340498</v>
      </c>
      <c r="CT405" s="468">
        <f t="shared" si="231"/>
        <v>0.1078954137031384</v>
      </c>
    </row>
    <row r="406" spans="1:98"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+INDEX('For AA'!AD:AD,MATCH(A406,'For AA'!A:A,0))</f>
        <v>26991.332744195854</v>
      </c>
      <c r="AN406" s="434">
        <f t="shared" si="232"/>
        <v>721978.49462365592</v>
      </c>
      <c r="AO406" s="435">
        <f t="shared" si="233"/>
        <v>191771.11827956993</v>
      </c>
      <c r="AP406" s="436">
        <f t="shared" si="234"/>
        <v>356146.37634408608</v>
      </c>
      <c r="AQ406" s="437">
        <f t="shared" si="220"/>
        <v>13.29</v>
      </c>
      <c r="AR406" s="438">
        <f t="shared" si="221"/>
        <v>3.53</v>
      </c>
      <c r="AS406" s="438">
        <f t="shared" si="222"/>
        <v>6.56</v>
      </c>
      <c r="AT406" s="443">
        <f t="shared" si="235"/>
        <v>23.38</v>
      </c>
      <c r="AU406" s="437">
        <f t="shared" si="236"/>
        <v>12.36</v>
      </c>
      <c r="AV406" s="438">
        <f t="shared" si="237"/>
        <v>3.28</v>
      </c>
      <c r="AW406" s="438">
        <f t="shared" si="238"/>
        <v>6.1</v>
      </c>
      <c r="AX406" s="444">
        <f t="shared" si="239"/>
        <v>21.74</v>
      </c>
      <c r="AY406" s="441">
        <f t="shared" si="240"/>
        <v>12.36</v>
      </c>
      <c r="AZ406" s="70">
        <f t="shared" si="241"/>
        <v>4</v>
      </c>
      <c r="BA406" s="438">
        <f t="shared" si="218"/>
        <v>0.82</v>
      </c>
      <c r="BB406" s="442">
        <f t="shared" si="219"/>
        <v>1.53</v>
      </c>
      <c r="BC406" s="563">
        <v>0</v>
      </c>
      <c r="BD406" s="563">
        <v>0</v>
      </c>
      <c r="BE406" s="570">
        <v>0</v>
      </c>
      <c r="BF406" s="571">
        <v>0</v>
      </c>
      <c r="BG406" s="572">
        <v>0</v>
      </c>
      <c r="BH406" s="573">
        <v>0</v>
      </c>
      <c r="BI406" s="571">
        <v>21.759999999999998</v>
      </c>
      <c r="BJ406" s="572">
        <v>1182156.1892264525</v>
      </c>
      <c r="BK406" s="574">
        <v>3.5289786470588504E-3</v>
      </c>
      <c r="BL406" s="571">
        <v>126152.47</v>
      </c>
      <c r="BM406" s="594">
        <v>2.3199999999999998</v>
      </c>
      <c r="BN406" s="441">
        <f t="shared" si="242"/>
        <v>12.36</v>
      </c>
      <c r="BO406" s="70">
        <v>4</v>
      </c>
      <c r="BP406" s="438">
        <f t="shared" si="223"/>
        <v>0.82</v>
      </c>
      <c r="BQ406" s="442">
        <f t="shared" si="224"/>
        <v>1.53</v>
      </c>
      <c r="BR406" s="438">
        <f>+INDEX('For AA'!AE:AE,MATCH(A406,'For AA'!A:A,0))</f>
        <v>12.41</v>
      </c>
      <c r="BS406" s="70">
        <v>4</v>
      </c>
      <c r="BT406" s="438">
        <f>+ROUND(INDEX('For AA'!AF:AF,MATCH(A406,'For AA'!A:A,0))/BS406,$BP$2)</f>
        <v>0.83</v>
      </c>
      <c r="BU406" s="442">
        <f>+ROUND(INDEX('For AA'!AG:AG,MATCH(A406,'For AA'!A:A,0))/BS406,$BP$2)</f>
        <v>1.53</v>
      </c>
      <c r="BV406" s="438">
        <f>++INDEX('For AA'!AE:AE,MATCH(A406,'For AA'!A:A,0))</f>
        <v>12.41</v>
      </c>
      <c r="BW406" s="70">
        <v>4</v>
      </c>
      <c r="BX406" s="438">
        <f>++ROUND(INDEX('For AA'!AF:AF,MATCH(A406,'For AA'!A:A,0))/BS406,$BP$2)</f>
        <v>0.83</v>
      </c>
      <c r="BY406" s="442">
        <f>++ROUND(INDEX('For AA'!AG:AG,MATCH(A406,'For AA'!A:A,0))/BS406,$BP$2)</f>
        <v>1.53</v>
      </c>
      <c r="BZ406" s="93">
        <f>++INDEX(FY2018_ALL_Targets!DY:DY,MATCH('Final Comp Values'!C406,FY2018_ALL_Targets!B:B,0))</f>
        <v>0</v>
      </c>
      <c r="CA406" s="93">
        <f>+INDEX(FY2018_ALL_Targets!DV:DV,MATCH('Final Comp Values'!C406,FY2018_ALL_Targets!B:B,0))</f>
        <v>0</v>
      </c>
      <c r="CB406" s="93">
        <f>++INDEX(FY2018_ALL_Targets!DW:DW,MATCH('Final Comp Values'!C406,FY2018_ALL_Targets!B:B,0))</f>
        <v>0</v>
      </c>
      <c r="CC406" s="533">
        <f>++INDEX(FY2018_ALL_Targets!DX:DX,MATCH('Final Comp Values'!$C406,FY2018_ALL_Targets!$B:$B,0))</f>
        <v>0</v>
      </c>
      <c r="CD406" s="437">
        <f t="shared" si="243"/>
        <v>0</v>
      </c>
      <c r="CE406" s="437">
        <f t="shared" si="244"/>
        <v>0</v>
      </c>
      <c r="CF406" s="438">
        <f t="shared" si="245"/>
        <v>0</v>
      </c>
      <c r="CG406" s="537">
        <f t="shared" si="246"/>
        <v>0</v>
      </c>
      <c r="CH406" s="437">
        <f t="shared" si="247"/>
        <v>21.74</v>
      </c>
      <c r="CI406" s="438">
        <f t="shared" si="225"/>
        <v>1181069.6486113546</v>
      </c>
      <c r="CJ406" s="540">
        <f t="shared" si="248"/>
        <v>3.5281558499882554E-3</v>
      </c>
      <c r="CK406" s="437">
        <f t="shared" si="226"/>
        <v>129213.05</v>
      </c>
      <c r="CL406" s="543">
        <f t="shared" si="227"/>
        <v>2.38</v>
      </c>
      <c r="CM406" s="466">
        <f t="shared" si="217"/>
        <v>-2.0000000000001572E-2</v>
      </c>
      <c r="CN406" s="465">
        <f t="shared" si="228"/>
        <v>1181003.27</v>
      </c>
      <c r="CO406" s="466">
        <f t="shared" si="249"/>
        <v>1310282.6986113547</v>
      </c>
      <c r="CP406" s="466">
        <f t="shared" si="229"/>
        <v>2.379999999999999</v>
      </c>
      <c r="CQ406" s="469">
        <f t="shared" si="230"/>
        <v>129291.06635694568</v>
      </c>
      <c r="CR406" s="469">
        <f t="shared" si="250"/>
        <v>129279.42861135467</v>
      </c>
      <c r="CS406" s="467">
        <f t="shared" si="251"/>
        <v>11.63774559101148</v>
      </c>
      <c r="CT406" s="468">
        <f t="shared" si="231"/>
        <v>0</v>
      </c>
    </row>
    <row r="407" spans="1:98"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+INDEX('For AA'!AD:AD,MATCH(A407,'For AA'!A:A,0))</f>
        <v>30335.791973545318</v>
      </c>
      <c r="AN407" s="434">
        <f t="shared" si="232"/>
        <v>454522.58064516133</v>
      </c>
      <c r="AO407" s="435">
        <f t="shared" si="233"/>
        <v>120729.83870967742</v>
      </c>
      <c r="AP407" s="436">
        <f t="shared" si="234"/>
        <v>224212.55913978495</v>
      </c>
      <c r="AQ407" s="437">
        <f t="shared" si="220"/>
        <v>7.44</v>
      </c>
      <c r="AR407" s="438">
        <f t="shared" si="221"/>
        <v>1.98</v>
      </c>
      <c r="AS407" s="438">
        <f t="shared" si="222"/>
        <v>3.67</v>
      </c>
      <c r="AT407" s="443">
        <f t="shared" si="235"/>
        <v>13.09</v>
      </c>
      <c r="AU407" s="437">
        <f t="shared" si="236"/>
        <v>6.92</v>
      </c>
      <c r="AV407" s="438">
        <f t="shared" si="237"/>
        <v>1.84</v>
      </c>
      <c r="AW407" s="438">
        <f t="shared" si="238"/>
        <v>3.41</v>
      </c>
      <c r="AX407" s="444">
        <f t="shared" si="239"/>
        <v>12.17</v>
      </c>
      <c r="AY407" s="441">
        <f t="shared" si="240"/>
        <v>6.92</v>
      </c>
      <c r="AZ407" s="70">
        <f t="shared" si="241"/>
        <v>4</v>
      </c>
      <c r="BA407" s="438">
        <f t="shared" si="218"/>
        <v>0.46</v>
      </c>
      <c r="BB407" s="442">
        <f t="shared" si="219"/>
        <v>0.85</v>
      </c>
      <c r="BC407" s="563">
        <v>1</v>
      </c>
      <c r="BD407" s="563">
        <v>1</v>
      </c>
      <c r="BE407" s="570">
        <v>0</v>
      </c>
      <c r="BF407" s="571">
        <v>0.46</v>
      </c>
      <c r="BG407" s="572">
        <v>0.85</v>
      </c>
      <c r="BH407" s="573">
        <v>80075.132035209972</v>
      </c>
      <c r="BI407" s="571">
        <v>10.85</v>
      </c>
      <c r="BJ407" s="572">
        <v>663217.69662750245</v>
      </c>
      <c r="BK407" s="574">
        <v>1.9798408290545022E-3</v>
      </c>
      <c r="BL407" s="571">
        <v>70774.53</v>
      </c>
      <c r="BM407" s="594">
        <v>1.1599999999999999</v>
      </c>
      <c r="BN407" s="441">
        <f t="shared" si="242"/>
        <v>6.92</v>
      </c>
      <c r="BO407" s="70">
        <v>4</v>
      </c>
      <c r="BP407" s="438">
        <f t="shared" si="223"/>
        <v>0.46</v>
      </c>
      <c r="BQ407" s="442">
        <f t="shared" si="224"/>
        <v>0.85</v>
      </c>
      <c r="BR407" s="438">
        <f>+INDEX('For AA'!AE:AE,MATCH(A407,'For AA'!A:A,0))</f>
        <v>6.95</v>
      </c>
      <c r="BS407" s="70">
        <v>4</v>
      </c>
      <c r="BT407" s="438">
        <f>+ROUND(INDEX('For AA'!AF:AF,MATCH(A407,'For AA'!A:A,0))/BS407,$BP$2)</f>
        <v>0.46</v>
      </c>
      <c r="BU407" s="442">
        <f>+ROUND(INDEX('For AA'!AG:AG,MATCH(A407,'For AA'!A:A,0))/BS407,$BP$2)</f>
        <v>0.86</v>
      </c>
      <c r="BV407" s="438">
        <f>++INDEX('For AA'!AE:AE,MATCH(A407,'For AA'!A:A,0))</f>
        <v>6.95</v>
      </c>
      <c r="BW407" s="70">
        <v>4</v>
      </c>
      <c r="BX407" s="438">
        <f>++ROUND(INDEX('For AA'!AF:AF,MATCH(A407,'For AA'!A:A,0))/BS407,$BP$2)</f>
        <v>0.46</v>
      </c>
      <c r="BY407" s="442">
        <f>++ROUND(INDEX('For AA'!AG:AG,MATCH(A407,'For AA'!A:A,0))/BS407,$BP$2)</f>
        <v>0.86</v>
      </c>
      <c r="BZ407" s="93">
        <f>++INDEX(FY2018_ALL_Targets!DY:DY,MATCH('Final Comp Values'!C407,FY2018_ALL_Targets!B:B,0))</f>
        <v>0</v>
      </c>
      <c r="CA407" s="93">
        <f>+INDEX(FY2018_ALL_Targets!DV:DV,MATCH('Final Comp Values'!C407,FY2018_ALL_Targets!B:B,0))</f>
        <v>0</v>
      </c>
      <c r="CB407" s="93">
        <f>++INDEX(FY2018_ALL_Targets!DW:DW,MATCH('Final Comp Values'!C407,FY2018_ALL_Targets!B:B,0))</f>
        <v>0</v>
      </c>
      <c r="CC407" s="533">
        <f>++INDEX(FY2018_ALL_Targets!DX:DX,MATCH('Final Comp Values'!$C407,FY2018_ALL_Targets!$B:$B,0))</f>
        <v>0</v>
      </c>
      <c r="CD407" s="437">
        <f t="shared" si="243"/>
        <v>0</v>
      </c>
      <c r="CE407" s="437">
        <f t="shared" si="244"/>
        <v>0</v>
      </c>
      <c r="CF407" s="438">
        <f t="shared" si="245"/>
        <v>0</v>
      </c>
      <c r="CG407" s="537">
        <f t="shared" si="246"/>
        <v>0</v>
      </c>
      <c r="CH407" s="437">
        <f t="shared" si="247"/>
        <v>12.17</v>
      </c>
      <c r="CI407" s="438">
        <f t="shared" si="225"/>
        <v>743904.08921259956</v>
      </c>
      <c r="CJ407" s="540">
        <f t="shared" si="248"/>
        <v>2.2222309812732119E-3</v>
      </c>
      <c r="CK407" s="437">
        <f t="shared" si="226"/>
        <v>81385.649999999994</v>
      </c>
      <c r="CL407" s="543">
        <f t="shared" si="227"/>
        <v>1.33</v>
      </c>
      <c r="CM407" s="466">
        <f t="shared" si="217"/>
        <v>9.9999999999998979E-3</v>
      </c>
      <c r="CN407" s="465">
        <f t="shared" si="228"/>
        <v>743502.42999999993</v>
      </c>
      <c r="CO407" s="466">
        <f t="shared" si="249"/>
        <v>825289.73921259958</v>
      </c>
      <c r="CP407" s="466">
        <f t="shared" si="229"/>
        <v>1.33</v>
      </c>
      <c r="CQ407" s="469">
        <f t="shared" si="230"/>
        <v>81253.757756778956</v>
      </c>
      <c r="CR407" s="469">
        <f t="shared" si="250"/>
        <v>81787.309212599648</v>
      </c>
      <c r="CS407" s="467">
        <f t="shared" si="251"/>
        <v>-533.55145582069235</v>
      </c>
      <c r="CT407" s="468">
        <f t="shared" si="231"/>
        <v>0</v>
      </c>
    </row>
    <row r="408" spans="1:98"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+INDEX('For AA'!AD:AD,MATCH(A408,'For AA'!A:A,0))</f>
        <v>30335.791973545318</v>
      </c>
      <c r="AN408" s="434">
        <f t="shared" si="232"/>
        <v>748505.37634408602</v>
      </c>
      <c r="AO408" s="435">
        <f t="shared" si="233"/>
        <v>198816.82795698926</v>
      </c>
      <c r="AP408" s="436">
        <f t="shared" si="234"/>
        <v>369231.24731182796</v>
      </c>
      <c r="AQ408" s="437">
        <f t="shared" si="220"/>
        <v>12.25</v>
      </c>
      <c r="AR408" s="438">
        <f t="shared" si="221"/>
        <v>3.25</v>
      </c>
      <c r="AS408" s="438">
        <f t="shared" si="222"/>
        <v>6.04</v>
      </c>
      <c r="AT408" s="443">
        <f t="shared" si="235"/>
        <v>21.54</v>
      </c>
      <c r="AU408" s="437">
        <f t="shared" si="236"/>
        <v>11.39</v>
      </c>
      <c r="AV408" s="438">
        <f t="shared" si="237"/>
        <v>3.02</v>
      </c>
      <c r="AW408" s="438">
        <f t="shared" si="238"/>
        <v>5.62</v>
      </c>
      <c r="AX408" s="444">
        <f t="shared" si="239"/>
        <v>20.03</v>
      </c>
      <c r="AY408" s="441">
        <f t="shared" si="240"/>
        <v>11.39</v>
      </c>
      <c r="AZ408" s="70">
        <f t="shared" si="241"/>
        <v>4</v>
      </c>
      <c r="BA408" s="438">
        <f t="shared" si="218"/>
        <v>0.76</v>
      </c>
      <c r="BB408" s="442">
        <f t="shared" si="219"/>
        <v>1.41</v>
      </c>
      <c r="BC408" s="563">
        <v>0</v>
      </c>
      <c r="BD408" s="563">
        <v>0</v>
      </c>
      <c r="BE408" s="570">
        <v>0</v>
      </c>
      <c r="BF408" s="571">
        <v>0</v>
      </c>
      <c r="BG408" s="572">
        <v>0</v>
      </c>
      <c r="BH408" s="573">
        <v>0</v>
      </c>
      <c r="BI408" s="571">
        <v>20.07</v>
      </c>
      <c r="BJ408" s="572">
        <v>1226799.9236234077</v>
      </c>
      <c r="BK408" s="574">
        <v>3.6622493492280053E-3</v>
      </c>
      <c r="BL408" s="571">
        <v>130916.58</v>
      </c>
      <c r="BM408" s="594">
        <v>2.14</v>
      </c>
      <c r="BN408" s="441">
        <f t="shared" si="242"/>
        <v>11.39</v>
      </c>
      <c r="BO408" s="70">
        <v>4</v>
      </c>
      <c r="BP408" s="438">
        <f t="shared" si="223"/>
        <v>0.76</v>
      </c>
      <c r="BQ408" s="442">
        <f t="shared" si="224"/>
        <v>1.41</v>
      </c>
      <c r="BR408" s="438">
        <f>+INDEX('For AA'!AE:AE,MATCH(A408,'For AA'!A:A,0))</f>
        <v>11.45</v>
      </c>
      <c r="BS408" s="70">
        <v>4</v>
      </c>
      <c r="BT408" s="438">
        <f>+ROUND(INDEX('For AA'!AF:AF,MATCH(A408,'For AA'!A:A,0))/BS408,$BP$2)</f>
        <v>0.76</v>
      </c>
      <c r="BU408" s="442">
        <f>+ROUND(INDEX('For AA'!AG:AG,MATCH(A408,'For AA'!A:A,0))/BS408,$BP$2)</f>
        <v>1.42</v>
      </c>
      <c r="BV408" s="438">
        <f>++INDEX('For AA'!AE:AE,MATCH(A408,'For AA'!A:A,0))</f>
        <v>11.45</v>
      </c>
      <c r="BW408" s="70">
        <v>4</v>
      </c>
      <c r="BX408" s="438">
        <f>++ROUND(INDEX('For AA'!AF:AF,MATCH(A408,'For AA'!A:A,0))/BS408,$BP$2)</f>
        <v>0.76</v>
      </c>
      <c r="BY408" s="442">
        <f>++ROUND(INDEX('For AA'!AG:AG,MATCH(A408,'For AA'!A:A,0))/BS408,$BP$2)</f>
        <v>1.42</v>
      </c>
      <c r="BZ408" s="93">
        <f>++INDEX(FY2018_ALL_Targets!DY:DY,MATCH('Final Comp Values'!C408,FY2018_ALL_Targets!B:B,0))</f>
        <v>0</v>
      </c>
      <c r="CA408" s="93">
        <f>+INDEX(FY2018_ALL_Targets!DV:DV,MATCH('Final Comp Values'!C408,FY2018_ALL_Targets!B:B,0))</f>
        <v>0</v>
      </c>
      <c r="CB408" s="93">
        <f>++INDEX(FY2018_ALL_Targets!DW:DW,MATCH('Final Comp Values'!C408,FY2018_ALL_Targets!B:B,0))</f>
        <v>0</v>
      </c>
      <c r="CC408" s="533">
        <f>++INDEX(FY2018_ALL_Targets!DX:DX,MATCH('Final Comp Values'!$C408,FY2018_ALL_Targets!$B:$B,0))</f>
        <v>0</v>
      </c>
      <c r="CD408" s="437">
        <f t="shared" si="243"/>
        <v>0</v>
      </c>
      <c r="CE408" s="437">
        <f t="shared" si="244"/>
        <v>0</v>
      </c>
      <c r="CF408" s="438">
        <f t="shared" si="245"/>
        <v>0</v>
      </c>
      <c r="CG408" s="537">
        <f t="shared" si="246"/>
        <v>0</v>
      </c>
      <c r="CH408" s="437">
        <f t="shared" si="247"/>
        <v>20.03</v>
      </c>
      <c r="CI408" s="438">
        <f t="shared" si="225"/>
        <v>1224354.8814238594</v>
      </c>
      <c r="CJ408" s="540">
        <f t="shared" si="248"/>
        <v>3.6574598648235358E-3</v>
      </c>
      <c r="CK408" s="437">
        <f t="shared" si="226"/>
        <v>133948.60999999999</v>
      </c>
      <c r="CL408" s="543">
        <f t="shared" si="227"/>
        <v>2.19</v>
      </c>
      <c r="CM408" s="466">
        <f t="shared" si="217"/>
        <v>-3.9999999999999147E-2</v>
      </c>
      <c r="CN408" s="465">
        <f t="shared" si="228"/>
        <v>1224394.71</v>
      </c>
      <c r="CO408" s="466">
        <f t="shared" si="249"/>
        <v>1358303.4914238593</v>
      </c>
      <c r="CP408" s="466">
        <f t="shared" si="229"/>
        <v>2.1900000000000013</v>
      </c>
      <c r="CQ408" s="469">
        <f t="shared" si="230"/>
        <v>133870.4151223166</v>
      </c>
      <c r="CR408" s="469">
        <f t="shared" si="250"/>
        <v>133908.7814238593</v>
      </c>
      <c r="CS408" s="467">
        <f t="shared" si="251"/>
        <v>-38.366301542700967</v>
      </c>
      <c r="CT408" s="468">
        <f t="shared" si="231"/>
        <v>0</v>
      </c>
    </row>
    <row r="409" spans="1:98"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+INDEX('For AA'!AD:AD,MATCH(A409,'For AA'!A:A,0))</f>
        <v>30335.791973545318</v>
      </c>
      <c r="AN409" s="434">
        <f t="shared" si="232"/>
        <v>923187.09677419357</v>
      </c>
      <c r="AO409" s="435">
        <f t="shared" si="233"/>
        <v>245215.53763440863</v>
      </c>
      <c r="AP409" s="436">
        <f t="shared" si="234"/>
        <v>455400.2795698925</v>
      </c>
      <c r="AQ409" s="437">
        <f t="shared" si="220"/>
        <v>15.1</v>
      </c>
      <c r="AR409" s="438">
        <f t="shared" si="221"/>
        <v>4.01</v>
      </c>
      <c r="AS409" s="438">
        <f t="shared" si="222"/>
        <v>7.45</v>
      </c>
      <c r="AT409" s="443">
        <f t="shared" si="235"/>
        <v>26.56</v>
      </c>
      <c r="AU409" s="437">
        <f t="shared" si="236"/>
        <v>14.05</v>
      </c>
      <c r="AV409" s="438">
        <f t="shared" si="237"/>
        <v>3.73</v>
      </c>
      <c r="AW409" s="438">
        <f t="shared" si="238"/>
        <v>6.93</v>
      </c>
      <c r="AX409" s="444">
        <f t="shared" si="239"/>
        <v>24.71</v>
      </c>
      <c r="AY409" s="441">
        <f t="shared" si="240"/>
        <v>14.05</v>
      </c>
      <c r="AZ409" s="70">
        <f t="shared" si="241"/>
        <v>4</v>
      </c>
      <c r="BA409" s="438">
        <f t="shared" si="218"/>
        <v>0.93</v>
      </c>
      <c r="BB409" s="442">
        <f t="shared" si="219"/>
        <v>1.73</v>
      </c>
      <c r="BC409" s="563">
        <v>1</v>
      </c>
      <c r="BD409" s="563">
        <v>1</v>
      </c>
      <c r="BE409" s="570">
        <v>0</v>
      </c>
      <c r="BF409" s="571">
        <v>0.93</v>
      </c>
      <c r="BG409" s="572">
        <v>1.73</v>
      </c>
      <c r="BH409" s="573">
        <v>162595.30626996837</v>
      </c>
      <c r="BI409" s="571">
        <v>22.03</v>
      </c>
      <c r="BJ409" s="572">
        <v>1346606.9914012793</v>
      </c>
      <c r="BK409" s="574">
        <v>4.0198980151217225E-3</v>
      </c>
      <c r="BL409" s="571">
        <v>143701.66</v>
      </c>
      <c r="BM409" s="594">
        <v>2.35</v>
      </c>
      <c r="BN409" s="441">
        <f t="shared" si="242"/>
        <v>14.05</v>
      </c>
      <c r="BO409" s="70">
        <v>4</v>
      </c>
      <c r="BP409" s="438">
        <f t="shared" si="223"/>
        <v>0.93</v>
      </c>
      <c r="BQ409" s="442">
        <f t="shared" si="224"/>
        <v>1.73</v>
      </c>
      <c r="BR409" s="438">
        <f>+INDEX('For AA'!AE:AE,MATCH(A409,'For AA'!A:A,0))</f>
        <v>14.12</v>
      </c>
      <c r="BS409" s="70">
        <v>4</v>
      </c>
      <c r="BT409" s="438">
        <f>+ROUND(INDEX('For AA'!AF:AF,MATCH(A409,'For AA'!A:A,0))/BS409,$BP$2)</f>
        <v>0.94</v>
      </c>
      <c r="BU409" s="442">
        <f>+ROUND(INDEX('For AA'!AG:AG,MATCH(A409,'For AA'!A:A,0))/BS409,$BP$2)</f>
        <v>1.75</v>
      </c>
      <c r="BV409" s="438">
        <f>++INDEX('For AA'!AE:AE,MATCH(A409,'For AA'!A:A,0))</f>
        <v>14.12</v>
      </c>
      <c r="BW409" s="70">
        <v>4</v>
      </c>
      <c r="BX409" s="438">
        <f>++ROUND(INDEX('For AA'!AF:AF,MATCH(A409,'For AA'!A:A,0))/BS409,$BP$2)</f>
        <v>0.94</v>
      </c>
      <c r="BY409" s="442">
        <f>++ROUND(INDEX('For AA'!AG:AG,MATCH(A409,'For AA'!A:A,0))/BS409,$BP$2)</f>
        <v>1.75</v>
      </c>
      <c r="BZ409" s="93">
        <f>++INDEX(FY2018_ALL_Targets!DY:DY,MATCH('Final Comp Values'!C409,FY2018_ALL_Targets!B:B,0))</f>
        <v>0</v>
      </c>
      <c r="CA409" s="93">
        <f>+INDEX(FY2018_ALL_Targets!DV:DV,MATCH('Final Comp Values'!C409,FY2018_ALL_Targets!B:B,0))</f>
        <v>1</v>
      </c>
      <c r="CB409" s="93">
        <f>++INDEX(FY2018_ALL_Targets!DW:DW,MATCH('Final Comp Values'!C409,FY2018_ALL_Targets!B:B,0))</f>
        <v>1</v>
      </c>
      <c r="CC409" s="533">
        <f>++INDEX(FY2018_ALL_Targets!DX:DX,MATCH('Final Comp Values'!$C409,FY2018_ALL_Targets!$B:$B,0))</f>
        <v>0</v>
      </c>
      <c r="CD409" s="437">
        <f t="shared" si="243"/>
        <v>0</v>
      </c>
      <c r="CE409" s="437">
        <f t="shared" si="244"/>
        <v>0.93</v>
      </c>
      <c r="CF409" s="438">
        <f t="shared" si="245"/>
        <v>1.73</v>
      </c>
      <c r="CG409" s="537">
        <f t="shared" si="246"/>
        <v>162595.30626996837</v>
      </c>
      <c r="CH409" s="437">
        <f t="shared" si="247"/>
        <v>22.05</v>
      </c>
      <c r="CI409" s="438">
        <f t="shared" si="225"/>
        <v>1347829.5125010535</v>
      </c>
      <c r="CJ409" s="540">
        <f t="shared" si="248"/>
        <v>4.0263100359140772E-3</v>
      </c>
      <c r="CK409" s="437">
        <f t="shared" si="226"/>
        <v>147457.15</v>
      </c>
      <c r="CL409" s="543">
        <f t="shared" si="227"/>
        <v>2.41</v>
      </c>
      <c r="CM409" s="466">
        <f t="shared" si="217"/>
        <v>2.0000000000000018E-2</v>
      </c>
      <c r="CN409" s="465">
        <f t="shared" si="228"/>
        <v>1510136.71</v>
      </c>
      <c r="CO409" s="466">
        <f t="shared" si="249"/>
        <v>1495286.6625010534</v>
      </c>
      <c r="CP409" s="466">
        <f t="shared" si="229"/>
        <v>-0.25</v>
      </c>
      <c r="CQ409" s="469">
        <f t="shared" si="230"/>
        <v>-15278.598846620802</v>
      </c>
      <c r="CR409" s="469">
        <f t="shared" si="250"/>
        <v>-14850.047498946544</v>
      </c>
      <c r="CS409" s="467">
        <f t="shared" si="251"/>
        <v>-428.55134767425807</v>
      </c>
      <c r="CT409" s="468">
        <f t="shared" si="231"/>
        <v>0.10766926278480335</v>
      </c>
    </row>
    <row r="410" spans="1:98"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+INDEX('For AA'!AD:AD,MATCH(A410,'For AA'!A:A,0))</f>
        <v>30335.791973545318</v>
      </c>
      <c r="AN410" s="434">
        <f t="shared" si="232"/>
        <v>538655.9139784947</v>
      </c>
      <c r="AO410" s="435">
        <f t="shared" si="233"/>
        <v>143077.17204301074</v>
      </c>
      <c r="AP410" s="436">
        <f t="shared" si="234"/>
        <v>265714.74193548388</v>
      </c>
      <c r="AQ410" s="437">
        <f t="shared" si="220"/>
        <v>8.81</v>
      </c>
      <c r="AR410" s="438">
        <f t="shared" si="221"/>
        <v>2.34</v>
      </c>
      <c r="AS410" s="438">
        <f t="shared" si="222"/>
        <v>4.3499999999999996</v>
      </c>
      <c r="AT410" s="443">
        <f t="shared" si="235"/>
        <v>15.5</v>
      </c>
      <c r="AU410" s="437">
        <f t="shared" si="236"/>
        <v>8.1999999999999993</v>
      </c>
      <c r="AV410" s="438">
        <f t="shared" si="237"/>
        <v>2.1800000000000002</v>
      </c>
      <c r="AW410" s="438">
        <f t="shared" si="238"/>
        <v>4.04</v>
      </c>
      <c r="AX410" s="444">
        <f t="shared" si="239"/>
        <v>14.419999999999998</v>
      </c>
      <c r="AY410" s="441">
        <f t="shared" si="240"/>
        <v>8.1999999999999993</v>
      </c>
      <c r="AZ410" s="70">
        <f t="shared" si="241"/>
        <v>4</v>
      </c>
      <c r="BA410" s="438">
        <f t="shared" si="218"/>
        <v>0.55000000000000004</v>
      </c>
      <c r="BB410" s="442">
        <f t="shared" si="219"/>
        <v>1.01</v>
      </c>
      <c r="BC410" s="563">
        <v>0</v>
      </c>
      <c r="BD410" s="563">
        <v>0</v>
      </c>
      <c r="BE410" s="570">
        <v>0</v>
      </c>
      <c r="BF410" s="571">
        <v>0</v>
      </c>
      <c r="BG410" s="572">
        <v>0</v>
      </c>
      <c r="BH410" s="573">
        <v>0</v>
      </c>
      <c r="BI410" s="571">
        <v>14.44</v>
      </c>
      <c r="BJ410" s="572">
        <v>882660.234036971</v>
      </c>
      <c r="BK410" s="574">
        <v>2.6349218038292177E-3</v>
      </c>
      <c r="BL410" s="571">
        <v>94192.1</v>
      </c>
      <c r="BM410" s="594">
        <v>1.54</v>
      </c>
      <c r="BN410" s="441">
        <f t="shared" si="242"/>
        <v>8.1999999999999993</v>
      </c>
      <c r="BO410" s="70">
        <v>4</v>
      </c>
      <c r="BP410" s="438">
        <f t="shared" si="223"/>
        <v>0.55000000000000004</v>
      </c>
      <c r="BQ410" s="442">
        <f t="shared" si="224"/>
        <v>1.01</v>
      </c>
      <c r="BR410" s="438">
        <f>+INDEX('For AA'!AE:AE,MATCH(A410,'For AA'!A:A,0))</f>
        <v>8.24</v>
      </c>
      <c r="BS410" s="70">
        <v>4</v>
      </c>
      <c r="BT410" s="438">
        <f>+ROUND(INDEX('For AA'!AF:AF,MATCH(A410,'For AA'!A:A,0))/BS410,$BP$2)</f>
        <v>0.55000000000000004</v>
      </c>
      <c r="BU410" s="442">
        <f>+ROUND(INDEX('For AA'!AG:AG,MATCH(A410,'For AA'!A:A,0))/BS410,$BP$2)</f>
        <v>1.02</v>
      </c>
      <c r="BV410" s="438">
        <f>++INDEX('For AA'!AE:AE,MATCH(A410,'For AA'!A:A,0))</f>
        <v>8.24</v>
      </c>
      <c r="BW410" s="70">
        <v>4</v>
      </c>
      <c r="BX410" s="438">
        <f>++ROUND(INDEX('For AA'!AF:AF,MATCH(A410,'For AA'!A:A,0))/BS410,$BP$2)</f>
        <v>0.55000000000000004</v>
      </c>
      <c r="BY410" s="442">
        <f>++ROUND(INDEX('For AA'!AG:AG,MATCH(A410,'For AA'!A:A,0))/BS410,$BP$2)</f>
        <v>1.02</v>
      </c>
      <c r="BZ410" s="93">
        <f>++INDEX(FY2018_ALL_Targets!DY:DY,MATCH('Final Comp Values'!C410,FY2018_ALL_Targets!B:B,0))</f>
        <v>0</v>
      </c>
      <c r="CA410" s="93">
        <f>+INDEX(FY2018_ALL_Targets!DV:DV,MATCH('Final Comp Values'!C410,FY2018_ALL_Targets!B:B,0))</f>
        <v>0</v>
      </c>
      <c r="CB410" s="93">
        <f>++INDEX(FY2018_ALL_Targets!DW:DW,MATCH('Final Comp Values'!C410,FY2018_ALL_Targets!B:B,0))</f>
        <v>0</v>
      </c>
      <c r="CC410" s="533">
        <f>++INDEX(FY2018_ALL_Targets!DX:DX,MATCH('Final Comp Values'!$C410,FY2018_ALL_Targets!$B:$B,0))</f>
        <v>0</v>
      </c>
      <c r="CD410" s="437">
        <f t="shared" si="243"/>
        <v>0</v>
      </c>
      <c r="CE410" s="437">
        <f t="shared" si="244"/>
        <v>0</v>
      </c>
      <c r="CF410" s="438">
        <f t="shared" si="245"/>
        <v>0</v>
      </c>
      <c r="CG410" s="537">
        <f t="shared" si="246"/>
        <v>0</v>
      </c>
      <c r="CH410" s="437">
        <f t="shared" si="247"/>
        <v>14.419999999999998</v>
      </c>
      <c r="CI410" s="438">
        <f t="shared" si="225"/>
        <v>881437.71293719672</v>
      </c>
      <c r="CJ410" s="540">
        <f t="shared" si="248"/>
        <v>2.6330789441215865E-3</v>
      </c>
      <c r="CK410" s="437">
        <f t="shared" si="226"/>
        <v>96432.3</v>
      </c>
      <c r="CL410" s="543">
        <f t="shared" si="227"/>
        <v>1.58</v>
      </c>
      <c r="CM410" s="466">
        <f t="shared" si="217"/>
        <v>-2.000000000000024E-2</v>
      </c>
      <c r="CN410" s="465">
        <f t="shared" si="228"/>
        <v>881126.48</v>
      </c>
      <c r="CO410" s="466">
        <f t="shared" si="249"/>
        <v>977870.01293719676</v>
      </c>
      <c r="CP410" s="466">
        <f t="shared" si="229"/>
        <v>1.58</v>
      </c>
      <c r="CQ410" s="469">
        <f t="shared" si="230"/>
        <v>96545.065076282961</v>
      </c>
      <c r="CR410" s="469">
        <f t="shared" si="250"/>
        <v>96743.532937196782</v>
      </c>
      <c r="CS410" s="467">
        <f t="shared" si="251"/>
        <v>-198.46786091382091</v>
      </c>
      <c r="CT410" s="468">
        <f t="shared" si="231"/>
        <v>0</v>
      </c>
    </row>
    <row r="411" spans="1:98"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+INDEX('For AA'!AD:AD,MATCH(A411,'For AA'!A:A,0))</f>
        <v>26991.332744195854</v>
      </c>
      <c r="AN411" s="434">
        <f t="shared" si="232"/>
        <v>688462.36559139786</v>
      </c>
      <c r="AO411" s="435">
        <f t="shared" si="233"/>
        <v>182868.3548387097</v>
      </c>
      <c r="AP411" s="436">
        <f t="shared" si="234"/>
        <v>339612.66666666674</v>
      </c>
      <c r="AQ411" s="437">
        <f t="shared" si="220"/>
        <v>12.67</v>
      </c>
      <c r="AR411" s="438">
        <f t="shared" si="221"/>
        <v>3.37</v>
      </c>
      <c r="AS411" s="438">
        <f t="shared" si="222"/>
        <v>6.25</v>
      </c>
      <c r="AT411" s="443">
        <f t="shared" si="235"/>
        <v>22.29</v>
      </c>
      <c r="AU411" s="437">
        <f t="shared" si="236"/>
        <v>11.79</v>
      </c>
      <c r="AV411" s="438">
        <f t="shared" si="237"/>
        <v>3.13</v>
      </c>
      <c r="AW411" s="438">
        <f t="shared" si="238"/>
        <v>5.81</v>
      </c>
      <c r="AX411" s="444">
        <f t="shared" si="239"/>
        <v>20.729999999999997</v>
      </c>
      <c r="AY411" s="441">
        <f t="shared" si="240"/>
        <v>11.79</v>
      </c>
      <c r="AZ411" s="70">
        <f t="shared" si="241"/>
        <v>4</v>
      </c>
      <c r="BA411" s="438">
        <f t="shared" si="218"/>
        <v>0.78</v>
      </c>
      <c r="BB411" s="442">
        <f t="shared" si="219"/>
        <v>1.45</v>
      </c>
      <c r="BC411" s="563">
        <v>0</v>
      </c>
      <c r="BD411" s="563">
        <v>0</v>
      </c>
      <c r="BE411" s="570">
        <v>0</v>
      </c>
      <c r="BF411" s="571">
        <v>0</v>
      </c>
      <c r="BG411" s="572">
        <v>0</v>
      </c>
      <c r="BH411" s="573">
        <v>0</v>
      </c>
      <c r="BI411" s="571">
        <v>20.71</v>
      </c>
      <c r="BJ411" s="572">
        <v>1125112.8069338158</v>
      </c>
      <c r="BK411" s="574">
        <v>3.3586924531520588E-3</v>
      </c>
      <c r="BL411" s="571">
        <v>120065.15</v>
      </c>
      <c r="BM411" s="594">
        <v>2.21</v>
      </c>
      <c r="BN411" s="441">
        <f t="shared" si="242"/>
        <v>11.79</v>
      </c>
      <c r="BO411" s="70">
        <v>4</v>
      </c>
      <c r="BP411" s="438">
        <f t="shared" si="223"/>
        <v>0.78</v>
      </c>
      <c r="BQ411" s="442">
        <f t="shared" si="224"/>
        <v>1.45</v>
      </c>
      <c r="BR411" s="438">
        <f>+INDEX('For AA'!AE:AE,MATCH(A411,'For AA'!A:A,0))</f>
        <v>11.84</v>
      </c>
      <c r="BS411" s="70">
        <v>4</v>
      </c>
      <c r="BT411" s="438">
        <f>+ROUND(INDEX('For AA'!AF:AF,MATCH(A411,'For AA'!A:A,0))/BS411,$BP$2)</f>
        <v>0.79</v>
      </c>
      <c r="BU411" s="442">
        <f>+ROUND(INDEX('For AA'!AG:AG,MATCH(A411,'For AA'!A:A,0))/BS411,$BP$2)</f>
        <v>1.46</v>
      </c>
      <c r="BV411" s="438">
        <f>++INDEX('For AA'!AE:AE,MATCH(A411,'For AA'!A:A,0))</f>
        <v>11.84</v>
      </c>
      <c r="BW411" s="70">
        <v>4</v>
      </c>
      <c r="BX411" s="438">
        <f>++ROUND(INDEX('For AA'!AF:AF,MATCH(A411,'For AA'!A:A,0))/BS411,$BP$2)</f>
        <v>0.79</v>
      </c>
      <c r="BY411" s="442">
        <f>++ROUND(INDEX('For AA'!AG:AG,MATCH(A411,'For AA'!A:A,0))/BS411,$BP$2)</f>
        <v>1.46</v>
      </c>
      <c r="BZ411" s="93">
        <f>++INDEX(FY2018_ALL_Targets!DY:DY,MATCH('Final Comp Values'!C411,FY2018_ALL_Targets!B:B,0))</f>
        <v>0</v>
      </c>
      <c r="CA411" s="93">
        <f>+INDEX(FY2018_ALL_Targets!DV:DV,MATCH('Final Comp Values'!C411,FY2018_ALL_Targets!B:B,0))</f>
        <v>0</v>
      </c>
      <c r="CB411" s="93">
        <f>++INDEX(FY2018_ALL_Targets!DW:DW,MATCH('Final Comp Values'!C411,FY2018_ALL_Targets!B:B,0))</f>
        <v>0</v>
      </c>
      <c r="CC411" s="533">
        <f>++INDEX(FY2018_ALL_Targets!DX:DX,MATCH('Final Comp Values'!$C411,FY2018_ALL_Targets!$B:$B,0))</f>
        <v>0</v>
      </c>
      <c r="CD411" s="437">
        <f t="shared" si="243"/>
        <v>0</v>
      </c>
      <c r="CE411" s="437">
        <f t="shared" si="244"/>
        <v>0</v>
      </c>
      <c r="CF411" s="438">
        <f t="shared" si="245"/>
        <v>0</v>
      </c>
      <c r="CG411" s="537">
        <f t="shared" si="246"/>
        <v>0</v>
      </c>
      <c r="CH411" s="437">
        <f t="shared" si="247"/>
        <v>20.729999999999997</v>
      </c>
      <c r="CI411" s="438">
        <f t="shared" si="225"/>
        <v>1126199.3475489134</v>
      </c>
      <c r="CJ411" s="540">
        <f t="shared" si="248"/>
        <v>3.3642442856603736E-3</v>
      </c>
      <c r="CK411" s="437">
        <f t="shared" si="226"/>
        <v>123210.05</v>
      </c>
      <c r="CL411" s="543">
        <f t="shared" si="227"/>
        <v>2.27</v>
      </c>
      <c r="CM411" s="466">
        <f t="shared" si="217"/>
        <v>1.9999999999997353E-2</v>
      </c>
      <c r="CN411" s="465">
        <f t="shared" si="228"/>
        <v>1126177.3500000001</v>
      </c>
      <c r="CO411" s="466">
        <f t="shared" si="249"/>
        <v>1249409.3975489135</v>
      </c>
      <c r="CP411" s="466">
        <f t="shared" si="229"/>
        <v>2.2699999999999996</v>
      </c>
      <c r="CQ411" s="469">
        <f t="shared" si="230"/>
        <v>123319.95101302462</v>
      </c>
      <c r="CR411" s="469">
        <f t="shared" si="250"/>
        <v>123232.0475489134</v>
      </c>
      <c r="CS411" s="467">
        <f t="shared" si="251"/>
        <v>87.903464111223002</v>
      </c>
      <c r="CT411" s="468">
        <f t="shared" si="231"/>
        <v>0</v>
      </c>
    </row>
    <row r="412" spans="1:98"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+INDEX('For AA'!AD:AD,MATCH(A412,'For AA'!A:A,0))</f>
        <v>26991.332744195854</v>
      </c>
      <c r="AN412" s="434">
        <f t="shared" si="232"/>
        <v>1044030.1075268817</v>
      </c>
      <c r="AO412" s="435">
        <f t="shared" si="233"/>
        <v>277314.17204301077</v>
      </c>
      <c r="AP412" s="436">
        <f t="shared" si="234"/>
        <v>515012.04301075271</v>
      </c>
      <c r="AQ412" s="437">
        <f t="shared" si="220"/>
        <v>19.22</v>
      </c>
      <c r="AR412" s="438">
        <f t="shared" si="221"/>
        <v>5.0999999999999996</v>
      </c>
      <c r="AS412" s="438">
        <f t="shared" si="222"/>
        <v>9.48</v>
      </c>
      <c r="AT412" s="443">
        <f t="shared" si="235"/>
        <v>33.799999999999997</v>
      </c>
      <c r="AU412" s="437">
        <f t="shared" si="236"/>
        <v>17.87</v>
      </c>
      <c r="AV412" s="438">
        <f t="shared" si="237"/>
        <v>4.75</v>
      </c>
      <c r="AW412" s="438">
        <f t="shared" si="238"/>
        <v>8.82</v>
      </c>
      <c r="AX412" s="444">
        <f t="shared" si="239"/>
        <v>31.44</v>
      </c>
      <c r="AY412" s="441">
        <f t="shared" si="240"/>
        <v>17.87</v>
      </c>
      <c r="AZ412" s="70">
        <f t="shared" si="241"/>
        <v>4</v>
      </c>
      <c r="BA412" s="438">
        <f t="shared" si="218"/>
        <v>1.19</v>
      </c>
      <c r="BB412" s="442">
        <f t="shared" si="219"/>
        <v>2.21</v>
      </c>
      <c r="BC412" s="563">
        <v>0</v>
      </c>
      <c r="BD412" s="563">
        <v>0</v>
      </c>
      <c r="BE412" s="570">
        <v>0</v>
      </c>
      <c r="BF412" s="571">
        <v>0</v>
      </c>
      <c r="BG412" s="572">
        <v>0</v>
      </c>
      <c r="BH412" s="573">
        <v>0</v>
      </c>
      <c r="BI412" s="571">
        <v>31.47</v>
      </c>
      <c r="BJ412" s="572">
        <v>1709671.6578564548</v>
      </c>
      <c r="BK412" s="574">
        <v>5.1037204973778498E-3</v>
      </c>
      <c r="BL412" s="571">
        <v>182445.69</v>
      </c>
      <c r="BM412" s="594">
        <v>3.36</v>
      </c>
      <c r="BN412" s="441">
        <f t="shared" si="242"/>
        <v>17.87</v>
      </c>
      <c r="BO412" s="70">
        <v>4</v>
      </c>
      <c r="BP412" s="438">
        <f t="shared" si="223"/>
        <v>1.19</v>
      </c>
      <c r="BQ412" s="442">
        <f t="shared" si="224"/>
        <v>2.21</v>
      </c>
      <c r="BR412" s="438">
        <f>+INDEX('For AA'!AE:AE,MATCH(A412,'For AA'!A:A,0))</f>
        <v>17.95</v>
      </c>
      <c r="BS412" s="70">
        <v>4</v>
      </c>
      <c r="BT412" s="438">
        <f>+ROUND(INDEX('For AA'!AF:AF,MATCH(A412,'For AA'!A:A,0))/BS412,$BP$2)</f>
        <v>1.19</v>
      </c>
      <c r="BU412" s="442">
        <f>+ROUND(INDEX('For AA'!AG:AG,MATCH(A412,'For AA'!A:A,0))/BS412,$BP$2)</f>
        <v>2.2200000000000002</v>
      </c>
      <c r="BV412" s="438">
        <f>++INDEX('For AA'!AE:AE,MATCH(A412,'For AA'!A:A,0))</f>
        <v>17.95</v>
      </c>
      <c r="BW412" s="70">
        <v>4</v>
      </c>
      <c r="BX412" s="438">
        <f>++ROUND(INDEX('For AA'!AF:AF,MATCH(A412,'For AA'!A:A,0))/BS412,$BP$2)</f>
        <v>1.19</v>
      </c>
      <c r="BY412" s="442">
        <f>++ROUND(INDEX('For AA'!AG:AG,MATCH(A412,'For AA'!A:A,0))/BS412,$BP$2)</f>
        <v>2.2200000000000002</v>
      </c>
      <c r="BZ412" s="93">
        <f>++INDEX(FY2018_ALL_Targets!DY:DY,MATCH('Final Comp Values'!C412,FY2018_ALL_Targets!B:B,0))</f>
        <v>0</v>
      </c>
      <c r="CA412" s="93">
        <f>+INDEX(FY2018_ALL_Targets!DV:DV,MATCH('Final Comp Values'!C412,FY2018_ALL_Targets!B:B,0))</f>
        <v>0</v>
      </c>
      <c r="CB412" s="93">
        <f>++INDEX(FY2018_ALL_Targets!DW:DW,MATCH('Final Comp Values'!C412,FY2018_ALL_Targets!B:B,0))</f>
        <v>1</v>
      </c>
      <c r="CC412" s="533">
        <f>++INDEX(FY2018_ALL_Targets!DX:DX,MATCH('Final Comp Values'!$C412,FY2018_ALL_Targets!$B:$B,0))</f>
        <v>0</v>
      </c>
      <c r="CD412" s="437">
        <f t="shared" si="243"/>
        <v>0</v>
      </c>
      <c r="CE412" s="437">
        <f t="shared" si="244"/>
        <v>0</v>
      </c>
      <c r="CF412" s="438">
        <f t="shared" si="245"/>
        <v>2.21</v>
      </c>
      <c r="CG412" s="537">
        <f t="shared" si="246"/>
        <v>120062.73796831159</v>
      </c>
      <c r="CH412" s="437">
        <f t="shared" si="247"/>
        <v>29.23</v>
      </c>
      <c r="CI412" s="438">
        <f t="shared" si="225"/>
        <v>1587979.1089654968</v>
      </c>
      <c r="CJ412" s="540">
        <f t="shared" si="248"/>
        <v>4.7436980448554147E-3</v>
      </c>
      <c r="CK412" s="437">
        <f t="shared" si="226"/>
        <v>173730.34</v>
      </c>
      <c r="CL412" s="543">
        <f t="shared" si="227"/>
        <v>3.2</v>
      </c>
      <c r="CM412" s="466">
        <f t="shared" si="217"/>
        <v>-2.9999999999998028E-2</v>
      </c>
      <c r="CN412" s="465">
        <f t="shared" si="228"/>
        <v>1707811.38</v>
      </c>
      <c r="CO412" s="466">
        <f t="shared" si="249"/>
        <v>1761709.4489654968</v>
      </c>
      <c r="CP412" s="466">
        <f t="shared" si="229"/>
        <v>0.98999999999999844</v>
      </c>
      <c r="CQ412" s="469">
        <f t="shared" si="230"/>
        <v>53776.5033778625</v>
      </c>
      <c r="CR412" s="469">
        <f t="shared" si="250"/>
        <v>53898.068965496961</v>
      </c>
      <c r="CS412" s="467">
        <f t="shared" si="251"/>
        <v>-121.56558763446083</v>
      </c>
      <c r="CT412" s="468">
        <f t="shared" si="231"/>
        <v>7.030210676328412E-2</v>
      </c>
    </row>
    <row r="413" spans="1:98"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+INDEX('For AA'!AD:AD,MATCH(A413,'For AA'!A:A,0))</f>
        <v>17518.15388659466</v>
      </c>
      <c r="AN413" s="434">
        <f t="shared" si="232"/>
        <v>765473.1182795699</v>
      </c>
      <c r="AO413" s="435">
        <f t="shared" si="233"/>
        <v>203323.84946236559</v>
      </c>
      <c r="AP413" s="436">
        <f t="shared" si="234"/>
        <v>377601.44086021511</v>
      </c>
      <c r="AQ413" s="437">
        <f t="shared" si="220"/>
        <v>21.66</v>
      </c>
      <c r="AR413" s="438">
        <f t="shared" si="221"/>
        <v>5.75</v>
      </c>
      <c r="AS413" s="438">
        <f t="shared" si="222"/>
        <v>10.69</v>
      </c>
      <c r="AT413" s="443">
        <f t="shared" si="235"/>
        <v>38.1</v>
      </c>
      <c r="AU413" s="437">
        <f t="shared" si="236"/>
        <v>20.149999999999999</v>
      </c>
      <c r="AV413" s="438">
        <f t="shared" si="237"/>
        <v>5.35</v>
      </c>
      <c r="AW413" s="438">
        <f t="shared" si="238"/>
        <v>9.94</v>
      </c>
      <c r="AX413" s="444">
        <f t="shared" si="239"/>
        <v>35.44</v>
      </c>
      <c r="AY413" s="441">
        <f t="shared" si="240"/>
        <v>20.149999999999999</v>
      </c>
      <c r="AZ413" s="70">
        <f t="shared" si="241"/>
        <v>4</v>
      </c>
      <c r="BA413" s="438">
        <f t="shared" si="218"/>
        <v>1.34</v>
      </c>
      <c r="BB413" s="442">
        <f t="shared" si="219"/>
        <v>2.4900000000000002</v>
      </c>
      <c r="BC413" s="563">
        <v>0</v>
      </c>
      <c r="BD413" s="563">
        <v>0</v>
      </c>
      <c r="BE413" s="570">
        <v>0</v>
      </c>
      <c r="BF413" s="571">
        <v>0</v>
      </c>
      <c r="BG413" s="572">
        <v>0</v>
      </c>
      <c r="BH413" s="573">
        <v>0</v>
      </c>
      <c r="BI413" s="571">
        <v>35.47</v>
      </c>
      <c r="BJ413" s="572">
        <v>1253328.6146000251</v>
      </c>
      <c r="BK413" s="574">
        <v>3.7414429319746014E-3</v>
      </c>
      <c r="BL413" s="571">
        <v>133747.56</v>
      </c>
      <c r="BM413" s="594">
        <v>3.79</v>
      </c>
      <c r="BN413" s="441">
        <f t="shared" si="242"/>
        <v>20.149999999999999</v>
      </c>
      <c r="BO413" s="70">
        <v>4</v>
      </c>
      <c r="BP413" s="438">
        <f t="shared" si="223"/>
        <v>1.34</v>
      </c>
      <c r="BQ413" s="442">
        <f t="shared" si="224"/>
        <v>2.4900000000000002</v>
      </c>
      <c r="BR413" s="438">
        <f>+INDEX('For AA'!AE:AE,MATCH(A413,'For AA'!A:A,0))</f>
        <v>20.28</v>
      </c>
      <c r="BS413" s="70">
        <v>4</v>
      </c>
      <c r="BT413" s="438">
        <f>+ROUND(INDEX('For AA'!AF:AF,MATCH(A413,'For AA'!A:A,0))/BS413,$BP$2)</f>
        <v>1.35</v>
      </c>
      <c r="BU413" s="442">
        <f>+ROUND(INDEX('For AA'!AG:AG,MATCH(A413,'For AA'!A:A,0))/BS413,$BP$2)</f>
        <v>2.5099999999999998</v>
      </c>
      <c r="BV413" s="438">
        <f>++INDEX('For AA'!AE:AE,MATCH(A413,'For AA'!A:A,0))</f>
        <v>20.28</v>
      </c>
      <c r="BW413" s="70">
        <v>4</v>
      </c>
      <c r="BX413" s="438">
        <f>++ROUND(INDEX('For AA'!AF:AF,MATCH(A413,'For AA'!A:A,0))/BS413,$BP$2)</f>
        <v>1.35</v>
      </c>
      <c r="BY413" s="442">
        <f>++ROUND(INDEX('For AA'!AG:AG,MATCH(A413,'For AA'!A:A,0))/BS413,$BP$2)</f>
        <v>2.5099999999999998</v>
      </c>
      <c r="BZ413" s="93">
        <f>++INDEX(FY2018_ALL_Targets!DY:DY,MATCH('Final Comp Values'!C413,FY2018_ALL_Targets!B:B,0))</f>
        <v>0</v>
      </c>
      <c r="CA413" s="93">
        <f>+INDEX(FY2018_ALL_Targets!DV:DV,MATCH('Final Comp Values'!C413,FY2018_ALL_Targets!B:B,0))</f>
        <v>0</v>
      </c>
      <c r="CB413" s="93">
        <f>++INDEX(FY2018_ALL_Targets!DW:DW,MATCH('Final Comp Values'!C413,FY2018_ALL_Targets!B:B,0))</f>
        <v>1</v>
      </c>
      <c r="CC413" s="533">
        <f>++INDEX(FY2018_ALL_Targets!DX:DX,MATCH('Final Comp Values'!$C413,FY2018_ALL_Targets!$B:$B,0))</f>
        <v>0</v>
      </c>
      <c r="CD413" s="437">
        <f t="shared" si="243"/>
        <v>0</v>
      </c>
      <c r="CE413" s="437">
        <f t="shared" si="244"/>
        <v>0</v>
      </c>
      <c r="CF413" s="438">
        <f t="shared" si="245"/>
        <v>2.4900000000000002</v>
      </c>
      <c r="CG413" s="537">
        <f t="shared" si="246"/>
        <v>87983.880754272992</v>
      </c>
      <c r="CH413" s="437">
        <f t="shared" si="247"/>
        <v>32.950000000000003</v>
      </c>
      <c r="CI413" s="438">
        <f t="shared" si="225"/>
        <v>1164284.6870896767</v>
      </c>
      <c r="CJ413" s="540">
        <f t="shared" si="248"/>
        <v>3.4780148949191247E-3</v>
      </c>
      <c r="CK413" s="437">
        <f t="shared" si="226"/>
        <v>127376.72</v>
      </c>
      <c r="CL413" s="543">
        <f t="shared" si="227"/>
        <v>3.6</v>
      </c>
      <c r="CM413" s="466">
        <f t="shared" si="217"/>
        <v>-2.9999999999994031E-2</v>
      </c>
      <c r="CN413" s="465">
        <f t="shared" si="228"/>
        <v>1252150.52</v>
      </c>
      <c r="CO413" s="466">
        <f t="shared" si="249"/>
        <v>1291661.4070896767</v>
      </c>
      <c r="CP413" s="466">
        <f t="shared" si="229"/>
        <v>1.1100000000000065</v>
      </c>
      <c r="CQ413" s="469">
        <f t="shared" si="230"/>
        <v>39218.032652370435</v>
      </c>
      <c r="CR413" s="469">
        <f t="shared" si="250"/>
        <v>39510.887089676689</v>
      </c>
      <c r="CS413" s="467">
        <f t="shared" si="251"/>
        <v>-292.85443730625411</v>
      </c>
      <c r="CT413" s="468">
        <f t="shared" si="231"/>
        <v>7.0266217478608714E-2</v>
      </c>
    </row>
    <row r="414" spans="1:98"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+INDEX('For AA'!AD:AD,MATCH(A414,'For AA'!A:A,0))</f>
        <v>30335.791973545318</v>
      </c>
      <c r="AN414" s="434">
        <f t="shared" si="232"/>
        <v>307258.06451612903</v>
      </c>
      <c r="AO414" s="435">
        <f t="shared" si="233"/>
        <v>81613.311827957004</v>
      </c>
      <c r="AP414" s="436">
        <f t="shared" si="234"/>
        <v>151567.59139784946</v>
      </c>
      <c r="AQ414" s="437">
        <f t="shared" si="220"/>
        <v>5.03</v>
      </c>
      <c r="AR414" s="438">
        <f t="shared" si="221"/>
        <v>1.34</v>
      </c>
      <c r="AS414" s="438">
        <f t="shared" si="222"/>
        <v>2.48</v>
      </c>
      <c r="AT414" s="443">
        <f t="shared" si="235"/>
        <v>8.85</v>
      </c>
      <c r="AU414" s="437">
        <f t="shared" si="236"/>
        <v>4.67</v>
      </c>
      <c r="AV414" s="438">
        <f t="shared" si="237"/>
        <v>1.24</v>
      </c>
      <c r="AW414" s="438">
        <f t="shared" si="238"/>
        <v>2.31</v>
      </c>
      <c r="AX414" s="444">
        <f t="shared" si="239"/>
        <v>8.2200000000000006</v>
      </c>
      <c r="AY414" s="441">
        <f t="shared" si="240"/>
        <v>4.67</v>
      </c>
      <c r="AZ414" s="70">
        <f t="shared" si="241"/>
        <v>4</v>
      </c>
      <c r="BA414" s="438">
        <f t="shared" si="218"/>
        <v>0.31</v>
      </c>
      <c r="BB414" s="442">
        <f t="shared" si="219"/>
        <v>0.57999999999999996</v>
      </c>
      <c r="BC414" s="563">
        <v>1</v>
      </c>
      <c r="BD414" s="563">
        <v>1</v>
      </c>
      <c r="BE414" s="570">
        <v>0</v>
      </c>
      <c r="BF414" s="571">
        <v>0.31</v>
      </c>
      <c r="BG414" s="572">
        <v>0.57999999999999996</v>
      </c>
      <c r="BH414" s="573">
        <v>54402.188939951811</v>
      </c>
      <c r="BI414" s="571">
        <v>7.34</v>
      </c>
      <c r="BJ414" s="572">
        <v>448665.24361713068</v>
      </c>
      <c r="BK414" s="574">
        <v>1.3393577590101425E-3</v>
      </c>
      <c r="BL414" s="571">
        <v>47878.81</v>
      </c>
      <c r="BM414" s="594">
        <v>0.78</v>
      </c>
      <c r="BN414" s="441">
        <f t="shared" si="242"/>
        <v>4.67</v>
      </c>
      <c r="BO414" s="70">
        <v>4</v>
      </c>
      <c r="BP414" s="438">
        <f t="shared" si="223"/>
        <v>0.31</v>
      </c>
      <c r="BQ414" s="442">
        <f t="shared" si="224"/>
        <v>0.57999999999999996</v>
      </c>
      <c r="BR414" s="438">
        <f>+INDEX('For AA'!AE:AE,MATCH(A414,'For AA'!A:A,0))</f>
        <v>4.7</v>
      </c>
      <c r="BS414" s="70">
        <v>4</v>
      </c>
      <c r="BT414" s="438">
        <f>+ROUND(INDEX('For AA'!AF:AF,MATCH(A414,'For AA'!A:A,0))/BS414,$BP$2)</f>
        <v>0.31</v>
      </c>
      <c r="BU414" s="442">
        <f>+ROUND(INDEX('For AA'!AG:AG,MATCH(A414,'For AA'!A:A,0))/BS414,$BP$2)</f>
        <v>0.57999999999999996</v>
      </c>
      <c r="BV414" s="438">
        <f>++INDEX('For AA'!AE:AE,MATCH(A414,'For AA'!A:A,0))</f>
        <v>4.7</v>
      </c>
      <c r="BW414" s="70">
        <v>4</v>
      </c>
      <c r="BX414" s="438">
        <f>++ROUND(INDEX('For AA'!AF:AF,MATCH(A414,'For AA'!A:A,0))/BS414,$BP$2)</f>
        <v>0.31</v>
      </c>
      <c r="BY414" s="442">
        <f>++ROUND(INDEX('For AA'!AG:AG,MATCH(A414,'For AA'!A:A,0))/BS414,$BP$2)</f>
        <v>0.57999999999999996</v>
      </c>
      <c r="BZ414" s="93">
        <f>++INDEX(FY2018_ALL_Targets!DY:DY,MATCH('Final Comp Values'!C414,FY2018_ALL_Targets!B:B,0))</f>
        <v>0</v>
      </c>
      <c r="CA414" s="93">
        <f>+INDEX(FY2018_ALL_Targets!DV:DV,MATCH('Final Comp Values'!C414,FY2018_ALL_Targets!B:B,0))</f>
        <v>1</v>
      </c>
      <c r="CB414" s="93">
        <f>++INDEX(FY2018_ALL_Targets!DW:DW,MATCH('Final Comp Values'!C414,FY2018_ALL_Targets!B:B,0))</f>
        <v>1</v>
      </c>
      <c r="CC414" s="533">
        <f>++INDEX(FY2018_ALL_Targets!DX:DX,MATCH('Final Comp Values'!$C414,FY2018_ALL_Targets!$B:$B,0))</f>
        <v>0</v>
      </c>
      <c r="CD414" s="437">
        <f t="shared" si="243"/>
        <v>0</v>
      </c>
      <c r="CE414" s="437">
        <f t="shared" si="244"/>
        <v>0.31</v>
      </c>
      <c r="CF414" s="438">
        <f t="shared" si="245"/>
        <v>0.57999999999999996</v>
      </c>
      <c r="CG414" s="537">
        <f t="shared" si="246"/>
        <v>54402.188939951811</v>
      </c>
      <c r="CH414" s="437">
        <f t="shared" si="247"/>
        <v>7.33</v>
      </c>
      <c r="CI414" s="438">
        <f t="shared" si="225"/>
        <v>448053.98306724359</v>
      </c>
      <c r="CJ414" s="540">
        <f t="shared" si="248"/>
        <v>1.3384513634127069E-3</v>
      </c>
      <c r="CK414" s="437">
        <f t="shared" si="226"/>
        <v>49018.64</v>
      </c>
      <c r="CL414" s="543">
        <f t="shared" si="227"/>
        <v>0.8</v>
      </c>
      <c r="CM414" s="466">
        <f t="shared" si="217"/>
        <v>-9.9999999999994538E-3</v>
      </c>
      <c r="CN414" s="465">
        <f t="shared" si="228"/>
        <v>502608.24</v>
      </c>
      <c r="CO414" s="466">
        <f t="shared" si="249"/>
        <v>497072.62306724361</v>
      </c>
      <c r="CP414" s="466">
        <f t="shared" si="229"/>
        <v>-8.9999999999999858E-2</v>
      </c>
      <c r="CQ414" s="469">
        <f t="shared" si="230"/>
        <v>-5503.0099270072897</v>
      </c>
      <c r="CR414" s="469">
        <f t="shared" si="250"/>
        <v>-5535.6169327563839</v>
      </c>
      <c r="CS414" s="467">
        <f t="shared" si="251"/>
        <v>32.607005749094242</v>
      </c>
      <c r="CT414" s="468">
        <f t="shared" si="231"/>
        <v>0.10823974740237409</v>
      </c>
    </row>
    <row r="415" spans="1:98"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+INDEX('For AA'!AD:AD,MATCH(A415,'For AA'!A:A,0))</f>
        <v>30335.791973545318</v>
      </c>
      <c r="AN415" s="434">
        <f t="shared" si="232"/>
        <v>0</v>
      </c>
      <c r="AO415" s="435">
        <f t="shared" si="233"/>
        <v>31646.548387096776</v>
      </c>
      <c r="AP415" s="436">
        <f t="shared" si="234"/>
        <v>58772.161290322583</v>
      </c>
      <c r="AQ415" s="437">
        <f t="shared" si="220"/>
        <v>0</v>
      </c>
      <c r="AR415" s="438">
        <f t="shared" si="221"/>
        <v>0.52</v>
      </c>
      <c r="AS415" s="438">
        <f t="shared" si="222"/>
        <v>0.96</v>
      </c>
      <c r="AT415" s="443">
        <f t="shared" si="235"/>
        <v>1.48</v>
      </c>
      <c r="AU415" s="437">
        <f t="shared" si="236"/>
        <v>0</v>
      </c>
      <c r="AV415" s="438">
        <f t="shared" si="237"/>
        <v>0.48</v>
      </c>
      <c r="AW415" s="438">
        <f t="shared" si="238"/>
        <v>0.89</v>
      </c>
      <c r="AX415" s="444">
        <f t="shared" si="239"/>
        <v>1.37</v>
      </c>
      <c r="AY415" s="441">
        <f t="shared" si="240"/>
        <v>0</v>
      </c>
      <c r="AZ415" s="70">
        <f t="shared" si="241"/>
        <v>4</v>
      </c>
      <c r="BA415" s="438">
        <f t="shared" si="218"/>
        <v>0.12</v>
      </c>
      <c r="BB415" s="442">
        <f t="shared" si="219"/>
        <v>0.22</v>
      </c>
      <c r="BC415" s="563">
        <v>1</v>
      </c>
      <c r="BD415" s="563">
        <v>1</v>
      </c>
      <c r="BE415" s="570">
        <v>0</v>
      </c>
      <c r="BF415" s="571">
        <v>0.12</v>
      </c>
      <c r="BG415" s="572">
        <v>0.22</v>
      </c>
      <c r="BH415" s="573">
        <v>20782.858696161366</v>
      </c>
      <c r="BI415" s="571">
        <v>1.02</v>
      </c>
      <c r="BJ415" s="572">
        <v>62348.5760884841</v>
      </c>
      <c r="BK415" s="574">
        <v>1.8612328531203616E-4</v>
      </c>
      <c r="BL415" s="571">
        <v>6653.46</v>
      </c>
      <c r="BM415" s="594">
        <v>0.11</v>
      </c>
      <c r="BN415" s="441">
        <f t="shared" si="242"/>
        <v>0</v>
      </c>
      <c r="BO415" s="70">
        <v>4</v>
      </c>
      <c r="BP415" s="438">
        <f t="shared" si="223"/>
        <v>0.12</v>
      </c>
      <c r="BQ415" s="442">
        <f t="shared" si="224"/>
        <v>0.22</v>
      </c>
      <c r="BR415" s="438">
        <f>+INDEX('For AA'!AE:AE,MATCH(A415,'For AA'!A:A,0))</f>
        <v>1.82</v>
      </c>
      <c r="BS415" s="70">
        <v>4</v>
      </c>
      <c r="BT415" s="438">
        <f>+ROUND(INDEX('For AA'!AF:AF,MATCH(A415,'For AA'!A:A,0))/BS415,$BP$2)</f>
        <v>0.12</v>
      </c>
      <c r="BU415" s="442">
        <f>+ROUND(INDEX('For AA'!AG:AG,MATCH(A415,'For AA'!A:A,0))/BS415,$BP$2)</f>
        <v>0.23</v>
      </c>
      <c r="BV415" s="438">
        <f>++INDEX('For AA'!AE:AE,MATCH(A415,'For AA'!A:A,0))</f>
        <v>1.82</v>
      </c>
      <c r="BW415" s="70">
        <v>4</v>
      </c>
      <c r="BX415" s="438">
        <f>++ROUND(INDEX('For AA'!AF:AF,MATCH(A415,'For AA'!A:A,0))/BS415,$BP$2)</f>
        <v>0.12</v>
      </c>
      <c r="BY415" s="442">
        <f>++ROUND(INDEX('For AA'!AG:AG,MATCH(A415,'For AA'!A:A,0))/BS415,$BP$2)</f>
        <v>0.23</v>
      </c>
      <c r="BZ415" s="93">
        <f>++INDEX(FY2018_ALL_Targets!DY:DY,MATCH('Final Comp Values'!C415,FY2018_ALL_Targets!B:B,0))</f>
        <v>0</v>
      </c>
      <c r="CA415" s="93">
        <f>+INDEX(FY2018_ALL_Targets!DV:DV,MATCH('Final Comp Values'!C415,FY2018_ALL_Targets!B:B,0))</f>
        <v>2</v>
      </c>
      <c r="CB415" s="93">
        <f>++INDEX(FY2018_ALL_Targets!DW:DW,MATCH('Final Comp Values'!C415,FY2018_ALL_Targets!B:B,0))</f>
        <v>2</v>
      </c>
      <c r="CC415" s="533">
        <f>++INDEX(FY2018_ALL_Targets!DX:DX,MATCH('Final Comp Values'!$C415,FY2018_ALL_Targets!$B:$B,0))</f>
        <v>0</v>
      </c>
      <c r="CD415" s="437">
        <f t="shared" si="243"/>
        <v>0</v>
      </c>
      <c r="CE415" s="437">
        <f t="shared" si="244"/>
        <v>0.24</v>
      </c>
      <c r="CF415" s="438">
        <f t="shared" si="245"/>
        <v>0.44</v>
      </c>
      <c r="CG415" s="537">
        <f t="shared" si="246"/>
        <v>41565.717392322731</v>
      </c>
      <c r="CH415" s="437">
        <f t="shared" si="247"/>
        <v>0.69</v>
      </c>
      <c r="CI415" s="438">
        <f t="shared" si="225"/>
        <v>42176.977942209829</v>
      </c>
      <c r="CJ415" s="540">
        <f t="shared" si="248"/>
        <v>1.2599337527350172E-4</v>
      </c>
      <c r="CK415" s="437">
        <f t="shared" si="226"/>
        <v>4614.3100000000004</v>
      </c>
      <c r="CL415" s="543">
        <f t="shared" si="227"/>
        <v>0.08</v>
      </c>
      <c r="CM415" s="466">
        <f t="shared" si="217"/>
        <v>1.0000000000000092E-2</v>
      </c>
      <c r="CN415" s="465">
        <f t="shared" si="228"/>
        <v>84089.4</v>
      </c>
      <c r="CO415" s="466">
        <f t="shared" si="249"/>
        <v>46791.287942209827</v>
      </c>
      <c r="CP415" s="466">
        <f t="shared" si="229"/>
        <v>-0.6000000000000002</v>
      </c>
      <c r="CQ415" s="469">
        <f t="shared" si="230"/>
        <v>-36827.47445255475</v>
      </c>
      <c r="CR415" s="469">
        <f t="shared" si="250"/>
        <v>-37298.112057790167</v>
      </c>
      <c r="CS415" s="467">
        <f t="shared" si="251"/>
        <v>470.63760523541714</v>
      </c>
      <c r="CT415" s="468">
        <f t="shared" si="231"/>
        <v>0.4943038883892944</v>
      </c>
    </row>
    <row r="416" spans="1:98"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+INDEX('For AA'!AD:AD,MATCH(A416,'For AA'!A:A,0))</f>
        <v>47311.260857189824</v>
      </c>
      <c r="AN416" s="434">
        <f t="shared" si="232"/>
        <v>486154.83870967745</v>
      </c>
      <c r="AO416" s="435">
        <f t="shared" si="233"/>
        <v>129131.82795698926</v>
      </c>
      <c r="AP416" s="436">
        <f t="shared" si="234"/>
        <v>239816.24731182796</v>
      </c>
      <c r="AQ416" s="437">
        <f t="shared" si="220"/>
        <v>5.13</v>
      </c>
      <c r="AR416" s="438">
        <f t="shared" si="221"/>
        <v>1.36</v>
      </c>
      <c r="AS416" s="438">
        <f t="shared" si="222"/>
        <v>2.5299999999999998</v>
      </c>
      <c r="AT416" s="443">
        <f t="shared" si="235"/>
        <v>9.02</v>
      </c>
      <c r="AU416" s="437">
        <f t="shared" si="236"/>
        <v>4.7699999999999996</v>
      </c>
      <c r="AV416" s="438">
        <f t="shared" si="237"/>
        <v>1.27</v>
      </c>
      <c r="AW416" s="438">
        <f t="shared" si="238"/>
        <v>2.35</v>
      </c>
      <c r="AX416" s="444">
        <f t="shared" si="239"/>
        <v>8.3899999999999988</v>
      </c>
      <c r="AY416" s="441">
        <f t="shared" si="240"/>
        <v>4.7699999999999996</v>
      </c>
      <c r="AZ416" s="70">
        <f t="shared" si="241"/>
        <v>4</v>
      </c>
      <c r="BA416" s="438">
        <f t="shared" si="218"/>
        <v>0.32</v>
      </c>
      <c r="BB416" s="442">
        <f t="shared" si="219"/>
        <v>0.59</v>
      </c>
      <c r="BC416" s="563">
        <v>0</v>
      </c>
      <c r="BD416" s="563">
        <v>0</v>
      </c>
      <c r="BE416" s="570">
        <v>0</v>
      </c>
      <c r="BF416" s="571">
        <v>0</v>
      </c>
      <c r="BG416" s="572">
        <v>0</v>
      </c>
      <c r="BH416" s="573">
        <v>0</v>
      </c>
      <c r="BI416" s="571">
        <v>8.41</v>
      </c>
      <c r="BJ416" s="572">
        <v>797006.01267200417</v>
      </c>
      <c r="BK416" s="574">
        <v>2.3792263881285119E-3</v>
      </c>
      <c r="BL416" s="571">
        <v>85051.6</v>
      </c>
      <c r="BM416" s="594">
        <v>0.9</v>
      </c>
      <c r="BN416" s="441">
        <f t="shared" si="242"/>
        <v>4.7699999999999996</v>
      </c>
      <c r="BO416" s="70">
        <v>4</v>
      </c>
      <c r="BP416" s="438">
        <f t="shared" si="223"/>
        <v>0.32</v>
      </c>
      <c r="BQ416" s="442">
        <f t="shared" si="224"/>
        <v>0.59</v>
      </c>
      <c r="BR416" s="438">
        <f>+INDEX('For AA'!AE:AE,MATCH(A416,'For AA'!A:A,0))</f>
        <v>4.7699999999999996</v>
      </c>
      <c r="BS416" s="70">
        <v>4</v>
      </c>
      <c r="BT416" s="438">
        <f>+ROUND(INDEX('For AA'!AF:AF,MATCH(A416,'For AA'!A:A,0))/BS416,$BP$2)</f>
        <v>0.32</v>
      </c>
      <c r="BU416" s="442">
        <f>+ROUND(INDEX('For AA'!AG:AG,MATCH(A416,'For AA'!A:A,0))/BS416,$BP$2)</f>
        <v>0.59</v>
      </c>
      <c r="BV416" s="438">
        <f>++INDEX('For AA'!AE:AE,MATCH(A416,'For AA'!A:A,0))</f>
        <v>4.7699999999999996</v>
      </c>
      <c r="BW416" s="70">
        <v>4</v>
      </c>
      <c r="BX416" s="438">
        <f>++ROUND(INDEX('For AA'!AF:AF,MATCH(A416,'For AA'!A:A,0))/BS416,$BP$2)</f>
        <v>0.32</v>
      </c>
      <c r="BY416" s="442">
        <f>++ROUND(INDEX('For AA'!AG:AG,MATCH(A416,'For AA'!A:A,0))/BS416,$BP$2)</f>
        <v>0.59</v>
      </c>
      <c r="BZ416" s="93">
        <f>++INDEX(FY2018_ALL_Targets!DY:DY,MATCH('Final Comp Values'!C416,FY2018_ALL_Targets!B:B,0))</f>
        <v>0</v>
      </c>
      <c r="CA416" s="93">
        <f>+INDEX(FY2018_ALL_Targets!DV:DV,MATCH('Final Comp Values'!C416,FY2018_ALL_Targets!B:B,0))</f>
        <v>0</v>
      </c>
      <c r="CB416" s="93">
        <f>++INDEX(FY2018_ALL_Targets!DW:DW,MATCH('Final Comp Values'!C416,FY2018_ALL_Targets!B:B,0))</f>
        <v>0</v>
      </c>
      <c r="CC416" s="533">
        <f>++INDEX(FY2018_ALL_Targets!DX:DX,MATCH('Final Comp Values'!$C416,FY2018_ALL_Targets!$B:$B,0))</f>
        <v>0</v>
      </c>
      <c r="CD416" s="437">
        <f t="shared" si="243"/>
        <v>0</v>
      </c>
      <c r="CE416" s="437">
        <f t="shared" si="244"/>
        <v>0</v>
      </c>
      <c r="CF416" s="438">
        <f t="shared" si="245"/>
        <v>0</v>
      </c>
      <c r="CG416" s="537">
        <f t="shared" si="246"/>
        <v>0</v>
      </c>
      <c r="CH416" s="437">
        <f t="shared" si="247"/>
        <v>8.3899999999999988</v>
      </c>
      <c r="CI416" s="438">
        <f t="shared" si="225"/>
        <v>795110.63570964488</v>
      </c>
      <c r="CJ416" s="540">
        <f t="shared" si="248"/>
        <v>2.3751979775834321E-3</v>
      </c>
      <c r="CK416" s="437">
        <f t="shared" si="226"/>
        <v>86987.82</v>
      </c>
      <c r="CL416" s="543">
        <f t="shared" si="227"/>
        <v>0.92</v>
      </c>
      <c r="CM416" s="466">
        <f t="shared" si="217"/>
        <v>-2.0000000000000129E-2</v>
      </c>
      <c r="CN416" s="465">
        <f t="shared" si="228"/>
        <v>795245.71</v>
      </c>
      <c r="CO416" s="466">
        <f t="shared" si="249"/>
        <v>882098.45570964483</v>
      </c>
      <c r="CP416" s="466">
        <f t="shared" si="229"/>
        <v>0.91999999999999993</v>
      </c>
      <c r="CQ416" s="469">
        <f t="shared" si="230"/>
        <v>87202.151752085818</v>
      </c>
      <c r="CR416" s="469">
        <f t="shared" si="250"/>
        <v>86852.745709644863</v>
      </c>
      <c r="CS416" s="467">
        <f t="shared" si="251"/>
        <v>349.40604244095448</v>
      </c>
      <c r="CT416" s="468">
        <f t="shared" si="231"/>
        <v>0</v>
      </c>
    </row>
    <row r="417" spans="1:98"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+INDEX('For AA'!AD:AD,MATCH(A417,'For AA'!A:A,0))</f>
        <v>47311.260857189824</v>
      </c>
      <c r="AN417" s="434">
        <f t="shared" si="232"/>
        <v>615746.2365591398</v>
      </c>
      <c r="AO417" s="435">
        <f t="shared" si="233"/>
        <v>163553.52688172043</v>
      </c>
      <c r="AP417" s="436">
        <f t="shared" si="234"/>
        <v>303742.26881720434</v>
      </c>
      <c r="AQ417" s="437">
        <f t="shared" si="220"/>
        <v>6.5</v>
      </c>
      <c r="AR417" s="438">
        <f t="shared" si="221"/>
        <v>1.73</v>
      </c>
      <c r="AS417" s="438">
        <f t="shared" si="222"/>
        <v>3.21</v>
      </c>
      <c r="AT417" s="443">
        <f t="shared" si="235"/>
        <v>11.440000000000001</v>
      </c>
      <c r="AU417" s="437">
        <f t="shared" si="236"/>
        <v>6.04</v>
      </c>
      <c r="AV417" s="438">
        <f t="shared" si="237"/>
        <v>1.61</v>
      </c>
      <c r="AW417" s="438">
        <f t="shared" si="238"/>
        <v>2.98</v>
      </c>
      <c r="AX417" s="444">
        <f t="shared" si="239"/>
        <v>10.63</v>
      </c>
      <c r="AY417" s="441">
        <f t="shared" si="240"/>
        <v>6.04</v>
      </c>
      <c r="AZ417" s="70">
        <f t="shared" si="241"/>
        <v>4</v>
      </c>
      <c r="BA417" s="438">
        <f t="shared" si="218"/>
        <v>0.4</v>
      </c>
      <c r="BB417" s="442">
        <f t="shared" si="219"/>
        <v>0.75</v>
      </c>
      <c r="BC417" s="563">
        <v>0</v>
      </c>
      <c r="BD417" s="563">
        <v>0</v>
      </c>
      <c r="BE417" s="570">
        <v>0</v>
      </c>
      <c r="BF417" s="571">
        <v>0</v>
      </c>
      <c r="BG417" s="572">
        <v>0</v>
      </c>
      <c r="BH417" s="573">
        <v>0</v>
      </c>
      <c r="BI417" s="571">
        <v>10.64</v>
      </c>
      <c r="BJ417" s="572">
        <v>1008340.5439750445</v>
      </c>
      <c r="BK417" s="574">
        <v>3.0101033019842289E-3</v>
      </c>
      <c r="BL417" s="571">
        <v>107603.93</v>
      </c>
      <c r="BM417" s="594">
        <v>1.1399999999999999</v>
      </c>
      <c r="BN417" s="441">
        <f t="shared" si="242"/>
        <v>6.04</v>
      </c>
      <c r="BO417" s="70">
        <v>4</v>
      </c>
      <c r="BP417" s="438">
        <f t="shared" si="223"/>
        <v>0.4</v>
      </c>
      <c r="BQ417" s="442">
        <f t="shared" si="224"/>
        <v>0.75</v>
      </c>
      <c r="BR417" s="438">
        <f>+INDEX('For AA'!AE:AE,MATCH(A417,'For AA'!A:A,0))</f>
        <v>6.04</v>
      </c>
      <c r="BS417" s="70">
        <v>4</v>
      </c>
      <c r="BT417" s="438">
        <f>+ROUND(INDEX('For AA'!AF:AF,MATCH(A417,'For AA'!A:A,0))/BS417,$BP$2)</f>
        <v>0.4</v>
      </c>
      <c r="BU417" s="442">
        <f>+ROUND(INDEX('For AA'!AG:AG,MATCH(A417,'For AA'!A:A,0))/BS417,$BP$2)</f>
        <v>0.75</v>
      </c>
      <c r="BV417" s="438">
        <f>++INDEX('For AA'!AE:AE,MATCH(A417,'For AA'!A:A,0))</f>
        <v>6.04</v>
      </c>
      <c r="BW417" s="70">
        <v>4</v>
      </c>
      <c r="BX417" s="438">
        <f>++ROUND(INDEX('For AA'!AF:AF,MATCH(A417,'For AA'!A:A,0))/BS417,$BP$2)</f>
        <v>0.4</v>
      </c>
      <c r="BY417" s="442">
        <f>++ROUND(INDEX('For AA'!AG:AG,MATCH(A417,'For AA'!A:A,0))/BS417,$BP$2)</f>
        <v>0.75</v>
      </c>
      <c r="BZ417" s="93">
        <f>++INDEX(FY2018_ALL_Targets!DY:DY,MATCH('Final Comp Values'!C417,FY2018_ALL_Targets!B:B,0))</f>
        <v>0</v>
      </c>
      <c r="CA417" s="93">
        <f>+INDEX(FY2018_ALL_Targets!DV:DV,MATCH('Final Comp Values'!C417,FY2018_ALL_Targets!B:B,0))</f>
        <v>0</v>
      </c>
      <c r="CB417" s="93">
        <f>++INDEX(FY2018_ALL_Targets!DW:DW,MATCH('Final Comp Values'!C417,FY2018_ALL_Targets!B:B,0))</f>
        <v>0</v>
      </c>
      <c r="CC417" s="533">
        <f>++INDEX(FY2018_ALL_Targets!DX:DX,MATCH('Final Comp Values'!$C417,FY2018_ALL_Targets!$B:$B,0))</f>
        <v>0</v>
      </c>
      <c r="CD417" s="437">
        <f t="shared" si="243"/>
        <v>0</v>
      </c>
      <c r="CE417" s="437">
        <f t="shared" si="244"/>
        <v>0</v>
      </c>
      <c r="CF417" s="438">
        <f t="shared" si="245"/>
        <v>0</v>
      </c>
      <c r="CG417" s="537">
        <f t="shared" si="246"/>
        <v>0</v>
      </c>
      <c r="CH417" s="437">
        <f t="shared" si="247"/>
        <v>10.63</v>
      </c>
      <c r="CI417" s="438">
        <f t="shared" si="225"/>
        <v>1007392.855493865</v>
      </c>
      <c r="CJ417" s="540">
        <f t="shared" si="248"/>
        <v>3.0093390347689973E-3</v>
      </c>
      <c r="CK417" s="437">
        <f t="shared" si="226"/>
        <v>110212.22</v>
      </c>
      <c r="CL417" s="543">
        <f t="shared" si="227"/>
        <v>1.1599999999999999</v>
      </c>
      <c r="CM417" s="466">
        <f t="shared" si="217"/>
        <v>-9.9999999999994538E-3</v>
      </c>
      <c r="CN417" s="465">
        <f t="shared" si="228"/>
        <v>1007229.0900000001</v>
      </c>
      <c r="CO417" s="466">
        <f t="shared" si="249"/>
        <v>1117605.0754938649</v>
      </c>
      <c r="CP417" s="466">
        <f t="shared" si="229"/>
        <v>1.1600000000000001</v>
      </c>
      <c r="CQ417" s="469">
        <f t="shared" si="230"/>
        <v>109913.9928880527</v>
      </c>
      <c r="CR417" s="469">
        <f t="shared" si="250"/>
        <v>110375.98549386486</v>
      </c>
      <c r="CS417" s="467">
        <f t="shared" si="251"/>
        <v>-461.99260581216367</v>
      </c>
      <c r="CT417" s="468">
        <f t="shared" si="231"/>
        <v>0</v>
      </c>
    </row>
    <row r="418" spans="1:98"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+INDEX('For AA'!AD:AD,MATCH(A418,'For AA'!A:A,0))</f>
        <v>47311.260857189824</v>
      </c>
      <c r="AN418" s="434">
        <f t="shared" si="232"/>
        <v>510008.60215053766</v>
      </c>
      <c r="AO418" s="435">
        <f t="shared" si="233"/>
        <v>135468.08602150538</v>
      </c>
      <c r="AP418" s="436">
        <f t="shared" si="234"/>
        <v>251583.59139784946</v>
      </c>
      <c r="AQ418" s="437">
        <f t="shared" si="220"/>
        <v>5.38</v>
      </c>
      <c r="AR418" s="438">
        <f t="shared" si="221"/>
        <v>1.43</v>
      </c>
      <c r="AS418" s="438">
        <f t="shared" si="222"/>
        <v>2.65</v>
      </c>
      <c r="AT418" s="443">
        <f t="shared" si="235"/>
        <v>9.4599999999999991</v>
      </c>
      <c r="AU418" s="437">
        <f t="shared" si="236"/>
        <v>5</v>
      </c>
      <c r="AV418" s="438">
        <f t="shared" si="237"/>
        <v>1.33</v>
      </c>
      <c r="AW418" s="438">
        <f t="shared" si="238"/>
        <v>2.4700000000000002</v>
      </c>
      <c r="AX418" s="444">
        <f t="shared" si="239"/>
        <v>8.8000000000000007</v>
      </c>
      <c r="AY418" s="441">
        <f t="shared" si="240"/>
        <v>5</v>
      </c>
      <c r="AZ418" s="70">
        <f t="shared" si="241"/>
        <v>4</v>
      </c>
      <c r="BA418" s="438">
        <f t="shared" si="218"/>
        <v>0.33</v>
      </c>
      <c r="BB418" s="442">
        <f t="shared" si="219"/>
        <v>0.62</v>
      </c>
      <c r="BC418" s="563">
        <v>0</v>
      </c>
      <c r="BD418" s="563">
        <v>0</v>
      </c>
      <c r="BE418" s="570">
        <v>0</v>
      </c>
      <c r="BF418" s="571">
        <v>0</v>
      </c>
      <c r="BG418" s="572">
        <v>0</v>
      </c>
      <c r="BH418" s="573">
        <v>0</v>
      </c>
      <c r="BI418" s="571">
        <v>8.8000000000000007</v>
      </c>
      <c r="BJ418" s="572">
        <v>833965.86343800672</v>
      </c>
      <c r="BK418" s="574">
        <v>2.4895591219418435E-3</v>
      </c>
      <c r="BL418" s="571">
        <v>88995.73</v>
      </c>
      <c r="BM418" s="594">
        <v>0.94</v>
      </c>
      <c r="BN418" s="441">
        <f t="shared" si="242"/>
        <v>5</v>
      </c>
      <c r="BO418" s="70">
        <v>4</v>
      </c>
      <c r="BP418" s="438">
        <f t="shared" si="223"/>
        <v>0.33</v>
      </c>
      <c r="BQ418" s="442">
        <f t="shared" si="224"/>
        <v>0.62</v>
      </c>
      <c r="BR418" s="438">
        <f>+INDEX('For AA'!AE:AE,MATCH(A418,'For AA'!A:A,0))</f>
        <v>5</v>
      </c>
      <c r="BS418" s="70">
        <v>4</v>
      </c>
      <c r="BT418" s="438">
        <f>+ROUND(INDEX('For AA'!AF:AF,MATCH(A418,'For AA'!A:A,0))/BS418,$BP$2)</f>
        <v>0.33</v>
      </c>
      <c r="BU418" s="442">
        <f>+ROUND(INDEX('For AA'!AG:AG,MATCH(A418,'For AA'!A:A,0))/BS418,$BP$2)</f>
        <v>0.62</v>
      </c>
      <c r="BV418" s="438">
        <f>++INDEX('For AA'!AE:AE,MATCH(A418,'For AA'!A:A,0))</f>
        <v>5</v>
      </c>
      <c r="BW418" s="70">
        <v>4</v>
      </c>
      <c r="BX418" s="438">
        <f>++ROUND(INDEX('For AA'!AF:AF,MATCH(A418,'For AA'!A:A,0))/BS418,$BP$2)</f>
        <v>0.33</v>
      </c>
      <c r="BY418" s="442">
        <f>++ROUND(INDEX('For AA'!AG:AG,MATCH(A418,'For AA'!A:A,0))/BS418,$BP$2)</f>
        <v>0.62</v>
      </c>
      <c r="BZ418" s="93">
        <f>++INDEX(FY2018_ALL_Targets!DY:DY,MATCH('Final Comp Values'!C418,FY2018_ALL_Targets!B:B,0))</f>
        <v>0</v>
      </c>
      <c r="CA418" s="93">
        <f>+INDEX(FY2018_ALL_Targets!DV:DV,MATCH('Final Comp Values'!C418,FY2018_ALL_Targets!B:B,0))</f>
        <v>0</v>
      </c>
      <c r="CB418" s="93">
        <f>++INDEX(FY2018_ALL_Targets!DW:DW,MATCH('Final Comp Values'!C418,FY2018_ALL_Targets!B:B,0))</f>
        <v>0</v>
      </c>
      <c r="CC418" s="533">
        <f>++INDEX(FY2018_ALL_Targets!DX:DX,MATCH('Final Comp Values'!$C418,FY2018_ALL_Targets!$B:$B,0))</f>
        <v>0</v>
      </c>
      <c r="CD418" s="437">
        <f t="shared" si="243"/>
        <v>0</v>
      </c>
      <c r="CE418" s="437">
        <f t="shared" si="244"/>
        <v>0</v>
      </c>
      <c r="CF418" s="438">
        <f t="shared" si="245"/>
        <v>0</v>
      </c>
      <c r="CG418" s="537">
        <f t="shared" si="246"/>
        <v>0</v>
      </c>
      <c r="CH418" s="437">
        <f t="shared" si="247"/>
        <v>8.8000000000000007</v>
      </c>
      <c r="CI418" s="438">
        <f t="shared" si="225"/>
        <v>833965.86343800672</v>
      </c>
      <c r="CJ418" s="540">
        <f t="shared" si="248"/>
        <v>2.4912684389432902E-3</v>
      </c>
      <c r="CK418" s="437">
        <f t="shared" si="226"/>
        <v>91238.71</v>
      </c>
      <c r="CL418" s="543">
        <f t="shared" si="227"/>
        <v>0.96</v>
      </c>
      <c r="CM418" s="466">
        <f t="shared" si="217"/>
        <v>0</v>
      </c>
      <c r="CN418" s="465">
        <f t="shared" si="228"/>
        <v>834266.06</v>
      </c>
      <c r="CO418" s="466">
        <f t="shared" si="249"/>
        <v>925204.57343800669</v>
      </c>
      <c r="CP418" s="466">
        <f t="shared" si="229"/>
        <v>0.96000000000000085</v>
      </c>
      <c r="CQ418" s="469">
        <f t="shared" si="230"/>
        <v>91010.842909090992</v>
      </c>
      <c r="CR418" s="469">
        <f t="shared" si="250"/>
        <v>90938.51343800663</v>
      </c>
      <c r="CS418" s="467">
        <f t="shared" si="251"/>
        <v>72.329471084362012</v>
      </c>
      <c r="CT418" s="468">
        <f t="shared" si="231"/>
        <v>0</v>
      </c>
    </row>
    <row r="419" spans="1:98"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+INDEX('For AA'!AD:AD,MATCH(A419,'For AA'!A:A,0))</f>
        <v>47311.260857189824</v>
      </c>
      <c r="AN419" s="434">
        <f t="shared" si="232"/>
        <v>601632.25806451612</v>
      </c>
      <c r="AO419" s="435">
        <f t="shared" si="233"/>
        <v>159804.63440860217</v>
      </c>
      <c r="AP419" s="436">
        <f t="shared" si="234"/>
        <v>296780.03225806454</v>
      </c>
      <c r="AQ419" s="437">
        <f t="shared" si="220"/>
        <v>6.35</v>
      </c>
      <c r="AR419" s="438">
        <f t="shared" si="221"/>
        <v>1.69</v>
      </c>
      <c r="AS419" s="438">
        <f t="shared" si="222"/>
        <v>3.13</v>
      </c>
      <c r="AT419" s="443">
        <f t="shared" si="235"/>
        <v>11.169999999999998</v>
      </c>
      <c r="AU419" s="437">
        <f t="shared" si="236"/>
        <v>5.9</v>
      </c>
      <c r="AV419" s="438">
        <f t="shared" si="237"/>
        <v>1.57</v>
      </c>
      <c r="AW419" s="438">
        <f t="shared" si="238"/>
        <v>2.91</v>
      </c>
      <c r="AX419" s="444">
        <f t="shared" si="239"/>
        <v>10.38</v>
      </c>
      <c r="AY419" s="441">
        <f t="shared" si="240"/>
        <v>5.9</v>
      </c>
      <c r="AZ419" s="70">
        <f t="shared" si="241"/>
        <v>4</v>
      </c>
      <c r="BA419" s="438">
        <f t="shared" si="218"/>
        <v>0.39</v>
      </c>
      <c r="BB419" s="442">
        <f t="shared" si="219"/>
        <v>0.73</v>
      </c>
      <c r="BC419" s="563">
        <v>0</v>
      </c>
      <c r="BD419" s="563">
        <v>0</v>
      </c>
      <c r="BE419" s="570">
        <v>0</v>
      </c>
      <c r="BF419" s="571">
        <v>0</v>
      </c>
      <c r="BG419" s="572">
        <v>0</v>
      </c>
      <c r="BH419" s="573">
        <v>0</v>
      </c>
      <c r="BI419" s="571">
        <v>10.38</v>
      </c>
      <c r="BJ419" s="572">
        <v>983700.6434643761</v>
      </c>
      <c r="BK419" s="574">
        <v>2.9365481461086744E-3</v>
      </c>
      <c r="BL419" s="571">
        <v>104974.51</v>
      </c>
      <c r="BM419" s="594">
        <v>1.1100000000000001</v>
      </c>
      <c r="BN419" s="441">
        <f t="shared" si="242"/>
        <v>5.9</v>
      </c>
      <c r="BO419" s="70">
        <v>4</v>
      </c>
      <c r="BP419" s="438">
        <f t="shared" si="223"/>
        <v>0.39</v>
      </c>
      <c r="BQ419" s="442">
        <f t="shared" si="224"/>
        <v>0.73</v>
      </c>
      <c r="BR419" s="438">
        <f>+INDEX('For AA'!AE:AE,MATCH(A419,'For AA'!A:A,0))</f>
        <v>5.9</v>
      </c>
      <c r="BS419" s="70">
        <v>4</v>
      </c>
      <c r="BT419" s="438">
        <f>+ROUND(INDEX('For AA'!AF:AF,MATCH(A419,'For AA'!A:A,0))/BS419,$BP$2)</f>
        <v>0.39</v>
      </c>
      <c r="BU419" s="442">
        <f>+ROUND(INDEX('For AA'!AG:AG,MATCH(A419,'For AA'!A:A,0))/BS419,$BP$2)</f>
        <v>0.73</v>
      </c>
      <c r="BV419" s="438">
        <f>++INDEX('For AA'!AE:AE,MATCH(A419,'For AA'!A:A,0))</f>
        <v>5.9</v>
      </c>
      <c r="BW419" s="70">
        <v>4</v>
      </c>
      <c r="BX419" s="438">
        <f>++ROUND(INDEX('For AA'!AF:AF,MATCH(A419,'For AA'!A:A,0))/BS419,$BP$2)</f>
        <v>0.39</v>
      </c>
      <c r="BY419" s="442">
        <f>++ROUND(INDEX('For AA'!AG:AG,MATCH(A419,'For AA'!A:A,0))/BS419,$BP$2)</f>
        <v>0.73</v>
      </c>
      <c r="BZ419" s="93">
        <f>++INDEX(FY2018_ALL_Targets!DY:DY,MATCH('Final Comp Values'!C419,FY2018_ALL_Targets!B:B,0))</f>
        <v>0</v>
      </c>
      <c r="CA419" s="93">
        <f>+INDEX(FY2018_ALL_Targets!DV:DV,MATCH('Final Comp Values'!C419,FY2018_ALL_Targets!B:B,0))</f>
        <v>0</v>
      </c>
      <c r="CB419" s="93">
        <f>++INDEX(FY2018_ALL_Targets!DW:DW,MATCH('Final Comp Values'!C419,FY2018_ALL_Targets!B:B,0))</f>
        <v>0</v>
      </c>
      <c r="CC419" s="533">
        <f>++INDEX(FY2018_ALL_Targets!DX:DX,MATCH('Final Comp Values'!$C419,FY2018_ALL_Targets!$B:$B,0))</f>
        <v>0</v>
      </c>
      <c r="CD419" s="437">
        <f t="shared" si="243"/>
        <v>0</v>
      </c>
      <c r="CE419" s="437">
        <f t="shared" si="244"/>
        <v>0</v>
      </c>
      <c r="CF419" s="438">
        <f t="shared" si="245"/>
        <v>0</v>
      </c>
      <c r="CG419" s="537">
        <f t="shared" si="246"/>
        <v>0</v>
      </c>
      <c r="CH419" s="437">
        <f t="shared" si="247"/>
        <v>10.38</v>
      </c>
      <c r="CI419" s="438">
        <f t="shared" si="225"/>
        <v>983700.6434643761</v>
      </c>
      <c r="CJ419" s="540">
        <f t="shared" si="248"/>
        <v>2.9385643632081084E-3</v>
      </c>
      <c r="CK419" s="437">
        <f t="shared" si="226"/>
        <v>107620.21</v>
      </c>
      <c r="CL419" s="543">
        <f t="shared" si="227"/>
        <v>1.1399999999999999</v>
      </c>
      <c r="CM419" s="466">
        <f t="shared" si="217"/>
        <v>0</v>
      </c>
      <c r="CN419" s="465">
        <f t="shared" si="228"/>
        <v>984141.74</v>
      </c>
      <c r="CO419" s="466">
        <f t="shared" si="249"/>
        <v>1091320.8534643762</v>
      </c>
      <c r="CP419" s="466">
        <f t="shared" si="229"/>
        <v>1.1400000000000006</v>
      </c>
      <c r="CQ419" s="469">
        <f t="shared" si="230"/>
        <v>108084.930982659</v>
      </c>
      <c r="CR419" s="469">
        <f t="shared" si="250"/>
        <v>107179.11346437619</v>
      </c>
      <c r="CS419" s="467">
        <f t="shared" si="251"/>
        <v>905.81751828281267</v>
      </c>
      <c r="CT419" s="468">
        <f t="shared" si="231"/>
        <v>0</v>
      </c>
    </row>
    <row r="420" spans="1:98"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+INDEX('For AA'!AD:AD,MATCH(A420,'For AA'!A:A,0))</f>
        <v>47311.260857189824</v>
      </c>
      <c r="AN420" s="434">
        <f t="shared" si="232"/>
        <v>535984.94623655919</v>
      </c>
      <c r="AO420" s="435">
        <f t="shared" si="233"/>
        <v>142367.73118279569</v>
      </c>
      <c r="AP420" s="436">
        <f t="shared" si="234"/>
        <v>264397.21505376347</v>
      </c>
      <c r="AQ420" s="437">
        <f t="shared" si="220"/>
        <v>5.66</v>
      </c>
      <c r="AR420" s="438">
        <f t="shared" si="221"/>
        <v>1.5</v>
      </c>
      <c r="AS420" s="438">
        <f t="shared" si="222"/>
        <v>2.79</v>
      </c>
      <c r="AT420" s="443">
        <f t="shared" si="235"/>
        <v>9.9499999999999993</v>
      </c>
      <c r="AU420" s="437">
        <f t="shared" si="236"/>
        <v>5.26</v>
      </c>
      <c r="AV420" s="438">
        <f t="shared" si="237"/>
        <v>1.4</v>
      </c>
      <c r="AW420" s="438">
        <f t="shared" si="238"/>
        <v>2.59</v>
      </c>
      <c r="AX420" s="444">
        <f t="shared" si="239"/>
        <v>9.25</v>
      </c>
      <c r="AY420" s="441">
        <f t="shared" si="240"/>
        <v>5.26</v>
      </c>
      <c r="AZ420" s="70">
        <f t="shared" si="241"/>
        <v>4</v>
      </c>
      <c r="BA420" s="438">
        <f t="shared" si="218"/>
        <v>0.35</v>
      </c>
      <c r="BB420" s="442">
        <f t="shared" si="219"/>
        <v>0.65</v>
      </c>
      <c r="BC420" s="563">
        <v>0</v>
      </c>
      <c r="BD420" s="563">
        <v>0</v>
      </c>
      <c r="BE420" s="570">
        <v>0</v>
      </c>
      <c r="BF420" s="571">
        <v>0</v>
      </c>
      <c r="BG420" s="572">
        <v>0</v>
      </c>
      <c r="BH420" s="573">
        <v>0</v>
      </c>
      <c r="BI420" s="571">
        <v>9.26</v>
      </c>
      <c r="BJ420" s="572">
        <v>877559.53357226611</v>
      </c>
      <c r="BK420" s="574">
        <v>2.6196951669524397E-3</v>
      </c>
      <c r="BL420" s="571">
        <v>93647.78</v>
      </c>
      <c r="BM420" s="594">
        <v>0.99</v>
      </c>
      <c r="BN420" s="441">
        <f t="shared" si="242"/>
        <v>5.26</v>
      </c>
      <c r="BO420" s="70">
        <v>4</v>
      </c>
      <c r="BP420" s="438">
        <f t="shared" si="223"/>
        <v>0.35</v>
      </c>
      <c r="BQ420" s="442">
        <f t="shared" si="224"/>
        <v>0.65</v>
      </c>
      <c r="BR420" s="438">
        <f>+INDEX('For AA'!AE:AE,MATCH(A420,'For AA'!A:A,0))</f>
        <v>5.26</v>
      </c>
      <c r="BS420" s="70">
        <v>4</v>
      </c>
      <c r="BT420" s="438">
        <f>+ROUND(INDEX('For AA'!AF:AF,MATCH(A420,'For AA'!A:A,0))/BS420,$BP$2)</f>
        <v>0.35</v>
      </c>
      <c r="BU420" s="442">
        <f>+ROUND(INDEX('For AA'!AG:AG,MATCH(A420,'For AA'!A:A,0))/BS420,$BP$2)</f>
        <v>0.65</v>
      </c>
      <c r="BV420" s="438">
        <f>++INDEX('For AA'!AE:AE,MATCH(A420,'For AA'!A:A,0))</f>
        <v>5.26</v>
      </c>
      <c r="BW420" s="70">
        <v>4</v>
      </c>
      <c r="BX420" s="438">
        <f>++ROUND(INDEX('For AA'!AF:AF,MATCH(A420,'For AA'!A:A,0))/BS420,$BP$2)</f>
        <v>0.35</v>
      </c>
      <c r="BY420" s="442">
        <f>++ROUND(INDEX('For AA'!AG:AG,MATCH(A420,'For AA'!A:A,0))/BS420,$BP$2)</f>
        <v>0.65</v>
      </c>
      <c r="BZ420" s="93">
        <f>++INDEX(FY2018_ALL_Targets!DY:DY,MATCH('Final Comp Values'!C420,FY2018_ALL_Targets!B:B,0))</f>
        <v>0</v>
      </c>
      <c r="CA420" s="93">
        <f>+INDEX(FY2018_ALL_Targets!DV:DV,MATCH('Final Comp Values'!C420,FY2018_ALL_Targets!B:B,0))</f>
        <v>0</v>
      </c>
      <c r="CB420" s="93">
        <f>++INDEX(FY2018_ALL_Targets!DW:DW,MATCH('Final Comp Values'!C420,FY2018_ALL_Targets!B:B,0))</f>
        <v>0</v>
      </c>
      <c r="CC420" s="533">
        <f>++INDEX(FY2018_ALL_Targets!DX:DX,MATCH('Final Comp Values'!$C420,FY2018_ALL_Targets!$B:$B,0))</f>
        <v>0</v>
      </c>
      <c r="CD420" s="437">
        <f t="shared" si="243"/>
        <v>0</v>
      </c>
      <c r="CE420" s="437">
        <f t="shared" si="244"/>
        <v>0</v>
      </c>
      <c r="CF420" s="438">
        <f t="shared" si="245"/>
        <v>0</v>
      </c>
      <c r="CG420" s="537">
        <f t="shared" si="246"/>
        <v>0</v>
      </c>
      <c r="CH420" s="437">
        <f t="shared" si="247"/>
        <v>9.25</v>
      </c>
      <c r="CI420" s="438">
        <f t="shared" si="225"/>
        <v>876611.84509108658</v>
      </c>
      <c r="CJ420" s="540">
        <f t="shared" si="248"/>
        <v>2.6186628477528904E-3</v>
      </c>
      <c r="CK420" s="437">
        <f t="shared" si="226"/>
        <v>95904.33</v>
      </c>
      <c r="CL420" s="543">
        <f t="shared" si="227"/>
        <v>1.01</v>
      </c>
      <c r="CM420" s="466">
        <f t="shared" si="217"/>
        <v>-9.9999999999998979E-3</v>
      </c>
      <c r="CN420" s="465">
        <f t="shared" si="228"/>
        <v>876757.4</v>
      </c>
      <c r="CO420" s="466">
        <f t="shared" si="249"/>
        <v>972516.17509108654</v>
      </c>
      <c r="CP420" s="466">
        <f t="shared" si="229"/>
        <v>1.0099999999999998</v>
      </c>
      <c r="CQ420" s="469">
        <f t="shared" si="230"/>
        <v>95732.429621621603</v>
      </c>
      <c r="CR420" s="469">
        <f t="shared" si="250"/>
        <v>95758.775091086514</v>
      </c>
      <c r="CS420" s="467">
        <f t="shared" si="251"/>
        <v>-26.34546946491173</v>
      </c>
      <c r="CT420" s="468">
        <f t="shared" si="231"/>
        <v>0</v>
      </c>
    </row>
    <row r="421" spans="1:98"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+INDEX('For AA'!AD:AD,MATCH(A421,'For AA'!A:A,0))</f>
        <v>38894.179775798271</v>
      </c>
      <c r="AN421" s="434">
        <f t="shared" si="232"/>
        <v>407965.59139784949</v>
      </c>
      <c r="AO421" s="435">
        <f t="shared" si="233"/>
        <v>108363.34408602152</v>
      </c>
      <c r="AP421" s="436">
        <f t="shared" si="234"/>
        <v>201246.20430107528</v>
      </c>
      <c r="AQ421" s="437">
        <f t="shared" si="220"/>
        <v>5.21</v>
      </c>
      <c r="AR421" s="438">
        <f t="shared" si="221"/>
        <v>1.38</v>
      </c>
      <c r="AS421" s="438">
        <f t="shared" si="222"/>
        <v>2.57</v>
      </c>
      <c r="AT421" s="443">
        <f t="shared" si="235"/>
        <v>9.16</v>
      </c>
      <c r="AU421" s="437">
        <f t="shared" si="236"/>
        <v>4.84</v>
      </c>
      <c r="AV421" s="438">
        <f t="shared" si="237"/>
        <v>1.29</v>
      </c>
      <c r="AW421" s="438">
        <f t="shared" si="238"/>
        <v>2.39</v>
      </c>
      <c r="AX421" s="444">
        <f t="shared" si="239"/>
        <v>8.52</v>
      </c>
      <c r="AY421" s="441">
        <f t="shared" si="240"/>
        <v>4.84</v>
      </c>
      <c r="AZ421" s="70">
        <f t="shared" si="241"/>
        <v>4</v>
      </c>
      <c r="BA421" s="438">
        <f t="shared" si="218"/>
        <v>0.32</v>
      </c>
      <c r="BB421" s="442">
        <f t="shared" si="219"/>
        <v>0.6</v>
      </c>
      <c r="BC421" s="563">
        <v>0</v>
      </c>
      <c r="BD421" s="563">
        <v>0</v>
      </c>
      <c r="BE421" s="570">
        <v>0</v>
      </c>
      <c r="BF421" s="571">
        <v>0</v>
      </c>
      <c r="BG421" s="572">
        <v>0</v>
      </c>
      <c r="BH421" s="573">
        <v>0</v>
      </c>
      <c r="BI421" s="571">
        <v>8.52</v>
      </c>
      <c r="BJ421" s="572">
        <v>667543.81984878913</v>
      </c>
      <c r="BK421" s="574">
        <v>1.9927551940187934E-3</v>
      </c>
      <c r="BL421" s="571">
        <v>71236.19</v>
      </c>
      <c r="BM421" s="594">
        <v>0.91</v>
      </c>
      <c r="BN421" s="441">
        <f t="shared" si="242"/>
        <v>4.84</v>
      </c>
      <c r="BO421" s="70">
        <v>4</v>
      </c>
      <c r="BP421" s="438">
        <f t="shared" si="223"/>
        <v>0.32</v>
      </c>
      <c r="BQ421" s="442">
        <f t="shared" si="224"/>
        <v>0.6</v>
      </c>
      <c r="BR421" s="438">
        <f>+INDEX('For AA'!AE:AE,MATCH(A421,'For AA'!A:A,0))</f>
        <v>4.87</v>
      </c>
      <c r="BS421" s="70">
        <v>4</v>
      </c>
      <c r="BT421" s="438">
        <f>+ROUND(INDEX('For AA'!AF:AF,MATCH(A421,'For AA'!A:A,0))/BS421,$BP$2)</f>
        <v>0.32</v>
      </c>
      <c r="BU421" s="442">
        <f>+ROUND(INDEX('For AA'!AG:AG,MATCH(A421,'For AA'!A:A,0))/BS421,$BP$2)</f>
        <v>0.6</v>
      </c>
      <c r="BV421" s="438">
        <f>++INDEX('For AA'!AE:AE,MATCH(A421,'For AA'!A:A,0))</f>
        <v>4.87</v>
      </c>
      <c r="BW421" s="70">
        <v>4</v>
      </c>
      <c r="BX421" s="438">
        <f>++ROUND(INDEX('For AA'!AF:AF,MATCH(A421,'For AA'!A:A,0))/BS421,$BP$2)</f>
        <v>0.32</v>
      </c>
      <c r="BY421" s="442">
        <f>++ROUND(INDEX('For AA'!AG:AG,MATCH(A421,'For AA'!A:A,0))/BS421,$BP$2)</f>
        <v>0.6</v>
      </c>
      <c r="BZ421" s="93">
        <f>++INDEX(FY2018_ALL_Targets!DY:DY,MATCH('Final Comp Values'!C421,FY2018_ALL_Targets!B:B,0))</f>
        <v>0</v>
      </c>
      <c r="CA421" s="93">
        <f>+INDEX(FY2018_ALL_Targets!DV:DV,MATCH('Final Comp Values'!C421,FY2018_ALL_Targets!B:B,0))</f>
        <v>0</v>
      </c>
      <c r="CB421" s="93">
        <f>++INDEX(FY2018_ALL_Targets!DW:DW,MATCH('Final Comp Values'!C421,FY2018_ALL_Targets!B:B,0))</f>
        <v>0</v>
      </c>
      <c r="CC421" s="533">
        <f>++INDEX(FY2018_ALL_Targets!DX:DX,MATCH('Final Comp Values'!$C421,FY2018_ALL_Targets!$B:$B,0))</f>
        <v>0</v>
      </c>
      <c r="CD421" s="437">
        <f t="shared" si="243"/>
        <v>0</v>
      </c>
      <c r="CE421" s="437">
        <f t="shared" si="244"/>
        <v>0</v>
      </c>
      <c r="CF421" s="438">
        <f t="shared" si="245"/>
        <v>0</v>
      </c>
      <c r="CG421" s="537">
        <f t="shared" si="246"/>
        <v>0</v>
      </c>
      <c r="CH421" s="437">
        <f t="shared" si="247"/>
        <v>8.52</v>
      </c>
      <c r="CI421" s="438">
        <f t="shared" si="225"/>
        <v>667543.81984878913</v>
      </c>
      <c r="CJ421" s="540">
        <f t="shared" si="248"/>
        <v>1.9941234082953038E-3</v>
      </c>
      <c r="CK421" s="437">
        <f t="shared" si="226"/>
        <v>73031.570000000007</v>
      </c>
      <c r="CL421" s="543">
        <f t="shared" si="227"/>
        <v>0.93</v>
      </c>
      <c r="CM421" s="466">
        <f t="shared" si="217"/>
        <v>0</v>
      </c>
      <c r="CN421" s="465">
        <f t="shared" si="228"/>
        <v>667344.88</v>
      </c>
      <c r="CO421" s="466">
        <f t="shared" si="249"/>
        <v>740575.3898487892</v>
      </c>
      <c r="CP421" s="466">
        <f t="shared" si="229"/>
        <v>0.92999999999999972</v>
      </c>
      <c r="CQ421" s="469">
        <f t="shared" si="230"/>
        <v>72843.983380281672</v>
      </c>
      <c r="CR421" s="469">
        <f t="shared" si="250"/>
        <v>73230.509848789196</v>
      </c>
      <c r="CS421" s="467">
        <f t="shared" si="251"/>
        <v>-386.52646850752353</v>
      </c>
      <c r="CT421" s="468">
        <f t="shared" si="231"/>
        <v>0</v>
      </c>
    </row>
    <row r="422" spans="1:98"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+INDEX('For AA'!AD:AD,MATCH(A422,'For AA'!A:A,0))</f>
        <v>38894.179775798271</v>
      </c>
      <c r="AN422" s="434">
        <f t="shared" si="232"/>
        <v>305843.01075268822</v>
      </c>
      <c r="AO422" s="435">
        <f t="shared" si="233"/>
        <v>81237.731182795702</v>
      </c>
      <c r="AP422" s="436">
        <f t="shared" si="234"/>
        <v>150870.07526881722</v>
      </c>
      <c r="AQ422" s="437">
        <f t="shared" si="220"/>
        <v>3.9</v>
      </c>
      <c r="AR422" s="438">
        <f t="shared" si="221"/>
        <v>1.04</v>
      </c>
      <c r="AS422" s="438">
        <f t="shared" si="222"/>
        <v>1.93</v>
      </c>
      <c r="AT422" s="443">
        <f t="shared" si="235"/>
        <v>6.8699999999999992</v>
      </c>
      <c r="AU422" s="437">
        <f t="shared" si="236"/>
        <v>3.63</v>
      </c>
      <c r="AV422" s="438">
        <f t="shared" si="237"/>
        <v>0.96</v>
      </c>
      <c r="AW422" s="438">
        <f t="shared" si="238"/>
        <v>1.79</v>
      </c>
      <c r="AX422" s="444">
        <f t="shared" si="239"/>
        <v>6.38</v>
      </c>
      <c r="AY422" s="441">
        <f t="shared" si="240"/>
        <v>3.63</v>
      </c>
      <c r="AZ422" s="70">
        <f t="shared" si="241"/>
        <v>4</v>
      </c>
      <c r="BA422" s="438">
        <f t="shared" si="218"/>
        <v>0.24</v>
      </c>
      <c r="BB422" s="442">
        <f t="shared" si="219"/>
        <v>0.45</v>
      </c>
      <c r="BC422" s="563">
        <v>1</v>
      </c>
      <c r="BD422" s="563">
        <v>1</v>
      </c>
      <c r="BE422" s="570">
        <v>0</v>
      </c>
      <c r="BF422" s="571">
        <v>0.24</v>
      </c>
      <c r="BG422" s="572">
        <v>0.45</v>
      </c>
      <c r="BH422" s="573">
        <v>54061.647382120245</v>
      </c>
      <c r="BI422" s="571">
        <v>5.7</v>
      </c>
      <c r="BJ422" s="572">
        <v>446596.21750447166</v>
      </c>
      <c r="BK422" s="574">
        <v>1.3331812917731366E-3</v>
      </c>
      <c r="BL422" s="571">
        <v>47658.01</v>
      </c>
      <c r="BM422" s="594">
        <v>0.61</v>
      </c>
      <c r="BN422" s="441">
        <f t="shared" si="242"/>
        <v>3.63</v>
      </c>
      <c r="BO422" s="70">
        <v>4</v>
      </c>
      <c r="BP422" s="438">
        <f t="shared" si="223"/>
        <v>0.24</v>
      </c>
      <c r="BQ422" s="442">
        <f t="shared" si="224"/>
        <v>0.45</v>
      </c>
      <c r="BR422" s="438">
        <f>+INDEX('For AA'!AE:AE,MATCH(A422,'For AA'!A:A,0))</f>
        <v>3.65</v>
      </c>
      <c r="BS422" s="70">
        <v>4</v>
      </c>
      <c r="BT422" s="438">
        <f>+ROUND(INDEX('For AA'!AF:AF,MATCH(A422,'For AA'!A:A,0))/BS422,$BP$2)</f>
        <v>0.24</v>
      </c>
      <c r="BU422" s="442">
        <f>+ROUND(INDEX('For AA'!AG:AG,MATCH(A422,'For AA'!A:A,0))/BS422,$BP$2)</f>
        <v>0.45</v>
      </c>
      <c r="BV422" s="438">
        <f>++INDEX('For AA'!AE:AE,MATCH(A422,'For AA'!A:A,0))</f>
        <v>3.65</v>
      </c>
      <c r="BW422" s="70">
        <v>4</v>
      </c>
      <c r="BX422" s="438">
        <f>++ROUND(INDEX('For AA'!AF:AF,MATCH(A422,'For AA'!A:A,0))/BS422,$BP$2)</f>
        <v>0.24</v>
      </c>
      <c r="BY422" s="442">
        <f>++ROUND(INDEX('For AA'!AG:AG,MATCH(A422,'For AA'!A:A,0))/BS422,$BP$2)</f>
        <v>0.45</v>
      </c>
      <c r="BZ422" s="93">
        <f>++INDEX(FY2018_ALL_Targets!DY:DY,MATCH('Final Comp Values'!C422,FY2018_ALL_Targets!B:B,0))</f>
        <v>0</v>
      </c>
      <c r="CA422" s="93">
        <f>+INDEX(FY2018_ALL_Targets!DV:DV,MATCH('Final Comp Values'!C422,FY2018_ALL_Targets!B:B,0))</f>
        <v>0</v>
      </c>
      <c r="CB422" s="93">
        <f>++INDEX(FY2018_ALL_Targets!DW:DW,MATCH('Final Comp Values'!C422,FY2018_ALL_Targets!B:B,0))</f>
        <v>0</v>
      </c>
      <c r="CC422" s="533">
        <f>++INDEX(FY2018_ALL_Targets!DX:DX,MATCH('Final Comp Values'!$C422,FY2018_ALL_Targets!$B:$B,0))</f>
        <v>0</v>
      </c>
      <c r="CD422" s="437">
        <f t="shared" si="243"/>
        <v>0</v>
      </c>
      <c r="CE422" s="437">
        <f t="shared" si="244"/>
        <v>0</v>
      </c>
      <c r="CF422" s="438">
        <f t="shared" si="245"/>
        <v>0</v>
      </c>
      <c r="CG422" s="537">
        <f t="shared" si="246"/>
        <v>0</v>
      </c>
      <c r="CH422" s="437">
        <f t="shared" si="247"/>
        <v>6.38</v>
      </c>
      <c r="CI422" s="438">
        <f t="shared" si="225"/>
        <v>499874.36275061913</v>
      </c>
      <c r="CJ422" s="540">
        <f t="shared" si="248"/>
        <v>1.4932520357892065E-3</v>
      </c>
      <c r="CK422" s="437">
        <f t="shared" si="226"/>
        <v>54687.96</v>
      </c>
      <c r="CL422" s="543">
        <f t="shared" si="227"/>
        <v>0.7</v>
      </c>
      <c r="CM422" s="466">
        <f t="shared" si="217"/>
        <v>-1.0000000000000286E-2</v>
      </c>
      <c r="CN422" s="465">
        <f t="shared" si="228"/>
        <v>500294.26</v>
      </c>
      <c r="CO422" s="466">
        <f t="shared" si="249"/>
        <v>554562.32275061915</v>
      </c>
      <c r="CP422" s="466">
        <f t="shared" si="229"/>
        <v>0.70000000000000018</v>
      </c>
      <c r="CQ422" s="469">
        <f t="shared" si="230"/>
        <v>54891.219749216318</v>
      </c>
      <c r="CR422" s="469">
        <f t="shared" si="250"/>
        <v>54268.062750619138</v>
      </c>
      <c r="CS422" s="467">
        <f t="shared" si="251"/>
        <v>623.15699859718006</v>
      </c>
      <c r="CT422" s="468">
        <f t="shared" si="231"/>
        <v>0</v>
      </c>
    </row>
    <row r="423" spans="1:98"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+INDEX('For AA'!AD:AD,MATCH(A423,'For AA'!A:A,0))</f>
        <v>19751.398654117922</v>
      </c>
      <c r="AN423" s="434">
        <f t="shared" si="232"/>
        <v>356877.41935483873</v>
      </c>
      <c r="AO423" s="435">
        <f t="shared" si="233"/>
        <v>94793.580645161303</v>
      </c>
      <c r="AP423" s="436">
        <f t="shared" si="234"/>
        <v>176045.22580645164</v>
      </c>
      <c r="AQ423" s="437">
        <f t="shared" si="220"/>
        <v>8.9700000000000006</v>
      </c>
      <c r="AR423" s="438">
        <f t="shared" si="221"/>
        <v>2.38</v>
      </c>
      <c r="AS423" s="438">
        <f t="shared" si="222"/>
        <v>4.42</v>
      </c>
      <c r="AT423" s="443">
        <f t="shared" si="235"/>
        <v>15.770000000000001</v>
      </c>
      <c r="AU423" s="437">
        <f t="shared" si="236"/>
        <v>8.34</v>
      </c>
      <c r="AV423" s="438">
        <f t="shared" si="237"/>
        <v>2.2200000000000002</v>
      </c>
      <c r="AW423" s="438">
        <f t="shared" si="238"/>
        <v>4.1100000000000003</v>
      </c>
      <c r="AX423" s="444">
        <f t="shared" si="239"/>
        <v>14.670000000000002</v>
      </c>
      <c r="AY423" s="441">
        <f t="shared" si="240"/>
        <v>8.34</v>
      </c>
      <c r="AZ423" s="70">
        <f t="shared" si="241"/>
        <v>4</v>
      </c>
      <c r="BA423" s="438">
        <f t="shared" si="218"/>
        <v>0.56000000000000005</v>
      </c>
      <c r="BB423" s="442">
        <f t="shared" si="219"/>
        <v>1.03</v>
      </c>
      <c r="BC423" s="563">
        <v>0</v>
      </c>
      <c r="BD423" s="563">
        <v>0</v>
      </c>
      <c r="BE423" s="570">
        <v>0</v>
      </c>
      <c r="BF423" s="571">
        <v>0</v>
      </c>
      <c r="BG423" s="572">
        <v>0</v>
      </c>
      <c r="BH423" s="573">
        <v>0</v>
      </c>
      <c r="BI423" s="571">
        <v>14.7</v>
      </c>
      <c r="BJ423" s="572">
        <v>584868.31197411369</v>
      </c>
      <c r="BK423" s="574">
        <v>1.745951848924953E-3</v>
      </c>
      <c r="BL423" s="571">
        <v>62413.57</v>
      </c>
      <c r="BM423" s="594">
        <v>1.57</v>
      </c>
      <c r="BN423" s="441">
        <f t="shared" si="242"/>
        <v>8.34</v>
      </c>
      <c r="BO423" s="70">
        <v>4</v>
      </c>
      <c r="BP423" s="438">
        <f t="shared" si="223"/>
        <v>0.56000000000000005</v>
      </c>
      <c r="BQ423" s="442">
        <f t="shared" si="224"/>
        <v>1.03</v>
      </c>
      <c r="BR423" s="438">
        <f>+INDEX('For AA'!AE:AE,MATCH(A423,'For AA'!A:A,0))</f>
        <v>8.3800000000000008</v>
      </c>
      <c r="BS423" s="70">
        <v>4</v>
      </c>
      <c r="BT423" s="438">
        <f>+ROUND(INDEX('For AA'!AF:AF,MATCH(A423,'For AA'!A:A,0))/BS423,$BP$2)</f>
        <v>0.56000000000000005</v>
      </c>
      <c r="BU423" s="442">
        <f>+ROUND(INDEX('For AA'!AG:AG,MATCH(A423,'For AA'!A:A,0))/BS423,$BP$2)</f>
        <v>1.04</v>
      </c>
      <c r="BV423" s="438">
        <f>++INDEX('For AA'!AE:AE,MATCH(A423,'For AA'!A:A,0))</f>
        <v>8.3800000000000008</v>
      </c>
      <c r="BW423" s="70">
        <v>4</v>
      </c>
      <c r="BX423" s="438">
        <f>++ROUND(INDEX('For AA'!AF:AF,MATCH(A423,'For AA'!A:A,0))/BS423,$BP$2)</f>
        <v>0.56000000000000005</v>
      </c>
      <c r="BY423" s="442">
        <f>++ROUND(INDEX('For AA'!AG:AG,MATCH(A423,'For AA'!A:A,0))/BS423,$BP$2)</f>
        <v>1.04</v>
      </c>
      <c r="BZ423" s="93">
        <f>++INDEX(FY2018_ALL_Targets!DY:DY,MATCH('Final Comp Values'!C423,FY2018_ALL_Targets!B:B,0))</f>
        <v>0</v>
      </c>
      <c r="CA423" s="93">
        <f>+INDEX(FY2018_ALL_Targets!DV:DV,MATCH('Final Comp Values'!C423,FY2018_ALL_Targets!B:B,0))</f>
        <v>0</v>
      </c>
      <c r="CB423" s="93">
        <f>++INDEX(FY2018_ALL_Targets!DW:DW,MATCH('Final Comp Values'!C423,FY2018_ALL_Targets!B:B,0))</f>
        <v>0</v>
      </c>
      <c r="CC423" s="533">
        <f>++INDEX(FY2018_ALL_Targets!DX:DX,MATCH('Final Comp Values'!$C423,FY2018_ALL_Targets!$B:$B,0))</f>
        <v>0</v>
      </c>
      <c r="CD423" s="437">
        <f t="shared" si="243"/>
        <v>0</v>
      </c>
      <c r="CE423" s="437">
        <f t="shared" si="244"/>
        <v>0</v>
      </c>
      <c r="CF423" s="438">
        <f t="shared" si="245"/>
        <v>0</v>
      </c>
      <c r="CG423" s="537">
        <f t="shared" si="246"/>
        <v>0</v>
      </c>
      <c r="CH423" s="437">
        <f t="shared" si="247"/>
        <v>14.670000000000002</v>
      </c>
      <c r="CI423" s="438">
        <f t="shared" si="225"/>
        <v>583674.70317416661</v>
      </c>
      <c r="CJ423" s="540">
        <f t="shared" si="248"/>
        <v>1.7435849959528769E-3</v>
      </c>
      <c r="CK423" s="437">
        <f t="shared" si="226"/>
        <v>63856.01</v>
      </c>
      <c r="CL423" s="543">
        <f t="shared" si="227"/>
        <v>1.6</v>
      </c>
      <c r="CM423" s="466">
        <f t="shared" si="217"/>
        <v>-2.9999999999998916E-2</v>
      </c>
      <c r="CN423" s="465">
        <f t="shared" si="228"/>
        <v>583776.09000000008</v>
      </c>
      <c r="CO423" s="466">
        <f t="shared" si="249"/>
        <v>647530.71317416662</v>
      </c>
      <c r="CP423" s="466">
        <f t="shared" si="229"/>
        <v>1.6000000000000014</v>
      </c>
      <c r="CQ423" s="469">
        <f t="shared" si="230"/>
        <v>63670.193865030735</v>
      </c>
      <c r="CR423" s="469">
        <f t="shared" si="250"/>
        <v>63754.62317416654</v>
      </c>
      <c r="CS423" s="467">
        <f t="shared" si="251"/>
        <v>-84.429309135804942</v>
      </c>
      <c r="CT423" s="468">
        <f t="shared" si="231"/>
        <v>0</v>
      </c>
    </row>
    <row r="424" spans="1:98"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+INDEX('For AA'!AD:AD,MATCH(A424,'For AA'!A:A,0))</f>
        <v>47311.260857189824</v>
      </c>
      <c r="AN424" s="434">
        <f t="shared" si="232"/>
        <v>934053.76344086032</v>
      </c>
      <c r="AO424" s="435">
        <f t="shared" si="233"/>
        <v>248101.97849462368</v>
      </c>
      <c r="AP424" s="436">
        <f t="shared" si="234"/>
        <v>460760.81720430113</v>
      </c>
      <c r="AQ424" s="437">
        <f t="shared" si="220"/>
        <v>9.86</v>
      </c>
      <c r="AR424" s="438">
        <f t="shared" si="221"/>
        <v>2.62</v>
      </c>
      <c r="AS424" s="438">
        <f t="shared" si="222"/>
        <v>4.8600000000000003</v>
      </c>
      <c r="AT424" s="443">
        <f t="shared" si="235"/>
        <v>17.34</v>
      </c>
      <c r="AU424" s="437">
        <f t="shared" si="236"/>
        <v>9.17</v>
      </c>
      <c r="AV424" s="438">
        <f t="shared" si="237"/>
        <v>2.4300000000000002</v>
      </c>
      <c r="AW424" s="438">
        <f t="shared" si="238"/>
        <v>4.5199999999999996</v>
      </c>
      <c r="AX424" s="444">
        <f t="shared" si="239"/>
        <v>16.119999999999997</v>
      </c>
      <c r="AY424" s="441">
        <f t="shared" si="240"/>
        <v>9.17</v>
      </c>
      <c r="AZ424" s="70">
        <f t="shared" si="241"/>
        <v>4</v>
      </c>
      <c r="BA424" s="438">
        <f t="shared" si="218"/>
        <v>0.61</v>
      </c>
      <c r="BB424" s="442">
        <f t="shared" si="219"/>
        <v>1.1299999999999999</v>
      </c>
      <c r="BC424" s="563">
        <v>0</v>
      </c>
      <c r="BD424" s="563">
        <v>0</v>
      </c>
      <c r="BE424" s="570">
        <v>0</v>
      </c>
      <c r="BF424" s="571">
        <v>0</v>
      </c>
      <c r="BG424" s="572">
        <v>0</v>
      </c>
      <c r="BH424" s="573">
        <v>0</v>
      </c>
      <c r="BI424" s="571">
        <v>16.13</v>
      </c>
      <c r="BJ424" s="572">
        <v>1528621.520142619</v>
      </c>
      <c r="BK424" s="574">
        <v>4.5632487087411289E-3</v>
      </c>
      <c r="BL424" s="571">
        <v>163125.13</v>
      </c>
      <c r="BM424" s="594">
        <v>1.72</v>
      </c>
      <c r="BN424" s="441">
        <f t="shared" si="242"/>
        <v>9.17</v>
      </c>
      <c r="BO424" s="70">
        <v>4</v>
      </c>
      <c r="BP424" s="438">
        <f t="shared" si="223"/>
        <v>0.61</v>
      </c>
      <c r="BQ424" s="442">
        <f t="shared" si="224"/>
        <v>1.1299999999999999</v>
      </c>
      <c r="BR424" s="438">
        <f>+INDEX('For AA'!AE:AE,MATCH(A424,'For AA'!A:A,0))</f>
        <v>9.16</v>
      </c>
      <c r="BS424" s="70">
        <v>4</v>
      </c>
      <c r="BT424" s="438">
        <f>+ROUND(INDEX('For AA'!AF:AF,MATCH(A424,'For AA'!A:A,0))/BS424,$BP$2)</f>
        <v>0.61</v>
      </c>
      <c r="BU424" s="442">
        <f>+ROUND(INDEX('For AA'!AG:AG,MATCH(A424,'For AA'!A:A,0))/BS424,$BP$2)</f>
        <v>1.1299999999999999</v>
      </c>
      <c r="BV424" s="438">
        <f>++INDEX('For AA'!AE:AE,MATCH(A424,'For AA'!A:A,0))</f>
        <v>9.16</v>
      </c>
      <c r="BW424" s="70">
        <v>4</v>
      </c>
      <c r="BX424" s="438">
        <f>++ROUND(INDEX('For AA'!AF:AF,MATCH(A424,'For AA'!A:A,0))/BS424,$BP$2)</f>
        <v>0.61</v>
      </c>
      <c r="BY424" s="442">
        <f>++ROUND(INDEX('For AA'!AG:AG,MATCH(A424,'For AA'!A:A,0))/BS424,$BP$2)</f>
        <v>1.1299999999999999</v>
      </c>
      <c r="BZ424" s="93">
        <f>++INDEX(FY2018_ALL_Targets!DY:DY,MATCH('Final Comp Values'!C424,FY2018_ALL_Targets!B:B,0))</f>
        <v>0</v>
      </c>
      <c r="CA424" s="93">
        <f>+INDEX(FY2018_ALL_Targets!DV:DV,MATCH('Final Comp Values'!C424,FY2018_ALL_Targets!B:B,0))</f>
        <v>1</v>
      </c>
      <c r="CB424" s="93">
        <f>++INDEX(FY2018_ALL_Targets!DW:DW,MATCH('Final Comp Values'!C424,FY2018_ALL_Targets!B:B,0))</f>
        <v>1</v>
      </c>
      <c r="CC424" s="533">
        <f>++INDEX(FY2018_ALL_Targets!DX:DX,MATCH('Final Comp Values'!$C424,FY2018_ALL_Targets!$B:$B,0))</f>
        <v>0</v>
      </c>
      <c r="CD424" s="437">
        <f t="shared" si="243"/>
        <v>0</v>
      </c>
      <c r="CE424" s="437">
        <f t="shared" si="244"/>
        <v>0.61</v>
      </c>
      <c r="CF424" s="438">
        <f t="shared" si="245"/>
        <v>1.1299999999999999</v>
      </c>
      <c r="CG424" s="537">
        <f t="shared" si="246"/>
        <v>164897.79572524221</v>
      </c>
      <c r="CH424" s="437">
        <f t="shared" si="247"/>
        <v>14.379999999999999</v>
      </c>
      <c r="CI424" s="438">
        <f t="shared" si="225"/>
        <v>1362776.0359361973</v>
      </c>
      <c r="CJ424" s="540">
        <f t="shared" si="248"/>
        <v>4.070959108182331E-3</v>
      </c>
      <c r="CK424" s="437">
        <f t="shared" si="226"/>
        <v>149092.35</v>
      </c>
      <c r="CL424" s="543">
        <f t="shared" si="227"/>
        <v>1.57</v>
      </c>
      <c r="CM424" s="466">
        <f t="shared" si="217"/>
        <v>-1.0000000000002451E-2</v>
      </c>
      <c r="CN424" s="465">
        <f t="shared" si="228"/>
        <v>1527912.4000000001</v>
      </c>
      <c r="CO424" s="466">
        <f t="shared" si="249"/>
        <v>1511868.3859361974</v>
      </c>
      <c r="CP424" s="466">
        <f t="shared" si="229"/>
        <v>-0.16999999999999815</v>
      </c>
      <c r="CQ424" s="469">
        <f t="shared" si="230"/>
        <v>-16113.220099255414</v>
      </c>
      <c r="CR424" s="469">
        <f t="shared" si="250"/>
        <v>-16044.014063802781</v>
      </c>
      <c r="CS424" s="467">
        <f t="shared" si="251"/>
        <v>-69.206035452632932</v>
      </c>
      <c r="CT424" s="468">
        <f t="shared" si="231"/>
        <v>0.10792359282197211</v>
      </c>
    </row>
    <row r="425" spans="1:98"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+INDEX('For AA'!AD:AD,MATCH(A425,'For AA'!A:A,0))</f>
        <v>47311.260857189824</v>
      </c>
      <c r="AN425" s="434">
        <f t="shared" si="232"/>
        <v>610455.9139784947</v>
      </c>
      <c r="AO425" s="435">
        <f t="shared" si="233"/>
        <v>162148.55913978495</v>
      </c>
      <c r="AP425" s="436">
        <f t="shared" si="234"/>
        <v>301133.04301075271</v>
      </c>
      <c r="AQ425" s="437">
        <f t="shared" si="220"/>
        <v>6.44</v>
      </c>
      <c r="AR425" s="438">
        <f t="shared" si="221"/>
        <v>1.71</v>
      </c>
      <c r="AS425" s="438">
        <f t="shared" si="222"/>
        <v>3.18</v>
      </c>
      <c r="AT425" s="443">
        <f t="shared" si="235"/>
        <v>11.33</v>
      </c>
      <c r="AU425" s="437">
        <f t="shared" si="236"/>
        <v>5.99</v>
      </c>
      <c r="AV425" s="438">
        <f t="shared" si="237"/>
        <v>1.59</v>
      </c>
      <c r="AW425" s="438">
        <f t="shared" si="238"/>
        <v>2.96</v>
      </c>
      <c r="AX425" s="444">
        <f t="shared" si="239"/>
        <v>10.54</v>
      </c>
      <c r="AY425" s="441">
        <f t="shared" si="240"/>
        <v>5.99</v>
      </c>
      <c r="AZ425" s="70">
        <f t="shared" si="241"/>
        <v>4</v>
      </c>
      <c r="BA425" s="438">
        <f t="shared" si="218"/>
        <v>0.4</v>
      </c>
      <c r="BB425" s="442">
        <f t="shared" si="219"/>
        <v>0.74</v>
      </c>
      <c r="BC425" s="563">
        <v>0</v>
      </c>
      <c r="BD425" s="563">
        <v>0</v>
      </c>
      <c r="BE425" s="570">
        <v>0</v>
      </c>
      <c r="BF425" s="571">
        <v>0</v>
      </c>
      <c r="BG425" s="572">
        <v>0</v>
      </c>
      <c r="BH425" s="573">
        <v>0</v>
      </c>
      <c r="BI425" s="571">
        <v>10.55</v>
      </c>
      <c r="BJ425" s="572">
        <v>999811.34764442849</v>
      </c>
      <c r="BK425" s="574">
        <v>2.9846419018734601E-3</v>
      </c>
      <c r="BL425" s="571">
        <v>106693.75</v>
      </c>
      <c r="BM425" s="594">
        <v>1.1299999999999999</v>
      </c>
      <c r="BN425" s="441">
        <f t="shared" si="242"/>
        <v>5.99</v>
      </c>
      <c r="BO425" s="70">
        <v>4</v>
      </c>
      <c r="BP425" s="438">
        <f t="shared" si="223"/>
        <v>0.4</v>
      </c>
      <c r="BQ425" s="442">
        <f t="shared" si="224"/>
        <v>0.74</v>
      </c>
      <c r="BR425" s="438">
        <f>+INDEX('For AA'!AE:AE,MATCH(A425,'For AA'!A:A,0))</f>
        <v>5.99</v>
      </c>
      <c r="BS425" s="70">
        <v>4</v>
      </c>
      <c r="BT425" s="438">
        <f>+ROUND(INDEX('For AA'!AF:AF,MATCH(A425,'For AA'!A:A,0))/BS425,$BP$2)</f>
        <v>0.4</v>
      </c>
      <c r="BU425" s="442">
        <f>+ROUND(INDEX('For AA'!AG:AG,MATCH(A425,'For AA'!A:A,0))/BS425,$BP$2)</f>
        <v>0.74</v>
      </c>
      <c r="BV425" s="438">
        <f>++INDEX('For AA'!AE:AE,MATCH(A425,'For AA'!A:A,0))</f>
        <v>5.99</v>
      </c>
      <c r="BW425" s="70">
        <v>4</v>
      </c>
      <c r="BX425" s="438">
        <f>++ROUND(INDEX('For AA'!AF:AF,MATCH(A425,'For AA'!A:A,0))/BS425,$BP$2)</f>
        <v>0.4</v>
      </c>
      <c r="BY425" s="442">
        <f>++ROUND(INDEX('For AA'!AG:AG,MATCH(A425,'For AA'!A:A,0))/BS425,$BP$2)</f>
        <v>0.74</v>
      </c>
      <c r="BZ425" s="93">
        <f>++INDEX(FY2018_ALL_Targets!DY:DY,MATCH('Final Comp Values'!C425,FY2018_ALL_Targets!B:B,0))</f>
        <v>0</v>
      </c>
      <c r="CA425" s="93">
        <f>+INDEX(FY2018_ALL_Targets!DV:DV,MATCH('Final Comp Values'!C425,FY2018_ALL_Targets!B:B,0))</f>
        <v>0</v>
      </c>
      <c r="CB425" s="93">
        <f>++INDEX(FY2018_ALL_Targets!DW:DW,MATCH('Final Comp Values'!C425,FY2018_ALL_Targets!B:B,0))</f>
        <v>0</v>
      </c>
      <c r="CC425" s="533">
        <f>++INDEX(FY2018_ALL_Targets!DX:DX,MATCH('Final Comp Values'!$C425,FY2018_ALL_Targets!$B:$B,0))</f>
        <v>0</v>
      </c>
      <c r="CD425" s="437">
        <f t="shared" si="243"/>
        <v>0</v>
      </c>
      <c r="CE425" s="437">
        <f t="shared" si="244"/>
        <v>0</v>
      </c>
      <c r="CF425" s="438">
        <f t="shared" si="245"/>
        <v>0</v>
      </c>
      <c r="CG425" s="537">
        <f t="shared" si="246"/>
        <v>0</v>
      </c>
      <c r="CH425" s="437">
        <f t="shared" si="247"/>
        <v>10.54</v>
      </c>
      <c r="CI425" s="438">
        <f t="shared" si="225"/>
        <v>998863.65916324884</v>
      </c>
      <c r="CJ425" s="540">
        <f t="shared" si="248"/>
        <v>2.9838601530070767E-3</v>
      </c>
      <c r="CK425" s="437">
        <f t="shared" si="226"/>
        <v>109279.1</v>
      </c>
      <c r="CL425" s="543">
        <f t="shared" si="227"/>
        <v>1.1499999999999999</v>
      </c>
      <c r="CM425" s="466">
        <f t="shared" si="217"/>
        <v>-1.000000000000123E-2</v>
      </c>
      <c r="CN425" s="465">
        <f t="shared" si="228"/>
        <v>998575.89</v>
      </c>
      <c r="CO425" s="466">
        <f t="shared" si="249"/>
        <v>1108142.7591632488</v>
      </c>
      <c r="CP425" s="466">
        <f t="shared" si="229"/>
        <v>1.1500000000000004</v>
      </c>
      <c r="CQ425" s="469">
        <f t="shared" si="230"/>
        <v>108952.77737191656</v>
      </c>
      <c r="CR425" s="469">
        <f t="shared" si="250"/>
        <v>109566.8691632488</v>
      </c>
      <c r="CS425" s="467">
        <f t="shared" si="251"/>
        <v>-614.09179133224825</v>
      </c>
      <c r="CT425" s="468">
        <f t="shared" si="231"/>
        <v>0</v>
      </c>
    </row>
    <row r="426" spans="1:98"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+INDEX('For AA'!AD:AD,MATCH(A426,'For AA'!A:A,0))</f>
        <v>38894.179775798271</v>
      </c>
      <c r="AN426" s="434">
        <f t="shared" si="232"/>
        <v>392124.73118279572</v>
      </c>
      <c r="AO426" s="435">
        <f t="shared" si="233"/>
        <v>104155.39784946237</v>
      </c>
      <c r="AP426" s="436">
        <f t="shared" si="234"/>
        <v>193431.45161290324</v>
      </c>
      <c r="AQ426" s="437">
        <f t="shared" si="220"/>
        <v>5</v>
      </c>
      <c r="AR426" s="438">
        <f t="shared" si="221"/>
        <v>1.33</v>
      </c>
      <c r="AS426" s="438">
        <f t="shared" si="222"/>
        <v>2.4700000000000002</v>
      </c>
      <c r="AT426" s="443">
        <f t="shared" si="235"/>
        <v>8.8000000000000007</v>
      </c>
      <c r="AU426" s="437">
        <f t="shared" si="236"/>
        <v>4.6500000000000004</v>
      </c>
      <c r="AV426" s="438">
        <f t="shared" si="237"/>
        <v>1.24</v>
      </c>
      <c r="AW426" s="438">
        <f t="shared" si="238"/>
        <v>2.2999999999999998</v>
      </c>
      <c r="AX426" s="444">
        <f t="shared" si="239"/>
        <v>8.1900000000000013</v>
      </c>
      <c r="AY426" s="441">
        <f t="shared" si="240"/>
        <v>4.6500000000000004</v>
      </c>
      <c r="AZ426" s="70">
        <f t="shared" si="241"/>
        <v>4</v>
      </c>
      <c r="BA426" s="438">
        <f t="shared" si="218"/>
        <v>0.31</v>
      </c>
      <c r="BB426" s="442">
        <f t="shared" si="219"/>
        <v>0.57999999999999996</v>
      </c>
      <c r="BC426" s="563">
        <v>1</v>
      </c>
      <c r="BD426" s="563">
        <v>1</v>
      </c>
      <c r="BE426" s="570">
        <v>0</v>
      </c>
      <c r="BF426" s="571">
        <v>0.31</v>
      </c>
      <c r="BG426" s="572">
        <v>0.57999999999999996</v>
      </c>
      <c r="BH426" s="573">
        <v>69731.690101575383</v>
      </c>
      <c r="BI426" s="571">
        <v>7.32</v>
      </c>
      <c r="BJ426" s="572">
        <v>573523.56353205827</v>
      </c>
      <c r="BK426" s="574">
        <v>1.7120854483823437E-3</v>
      </c>
      <c r="BL426" s="571">
        <v>61202.92</v>
      </c>
      <c r="BM426" s="594">
        <v>0.78</v>
      </c>
      <c r="BN426" s="441">
        <f t="shared" si="242"/>
        <v>4.6500000000000004</v>
      </c>
      <c r="BO426" s="70">
        <v>4</v>
      </c>
      <c r="BP426" s="438">
        <f t="shared" si="223"/>
        <v>0.31</v>
      </c>
      <c r="BQ426" s="442">
        <f t="shared" si="224"/>
        <v>0.57999999999999996</v>
      </c>
      <c r="BR426" s="438">
        <f>+INDEX('For AA'!AE:AE,MATCH(A426,'For AA'!A:A,0))</f>
        <v>4.68</v>
      </c>
      <c r="BS426" s="70">
        <v>4</v>
      </c>
      <c r="BT426" s="438">
        <f>+ROUND(INDEX('For AA'!AF:AF,MATCH(A426,'For AA'!A:A,0))/BS426,$BP$2)</f>
        <v>0.31</v>
      </c>
      <c r="BU426" s="442">
        <f>+ROUND(INDEX('For AA'!AG:AG,MATCH(A426,'For AA'!A:A,0))/BS426,$BP$2)</f>
        <v>0.57999999999999996</v>
      </c>
      <c r="BV426" s="438">
        <f>++INDEX('For AA'!AE:AE,MATCH(A426,'For AA'!A:A,0))</f>
        <v>4.68</v>
      </c>
      <c r="BW426" s="70">
        <v>4</v>
      </c>
      <c r="BX426" s="438">
        <f>++ROUND(INDEX('For AA'!AF:AF,MATCH(A426,'For AA'!A:A,0))/BS426,$BP$2)</f>
        <v>0.31</v>
      </c>
      <c r="BY426" s="442">
        <f>++ROUND(INDEX('For AA'!AG:AG,MATCH(A426,'For AA'!A:A,0))/BS426,$BP$2)</f>
        <v>0.57999999999999996</v>
      </c>
      <c r="BZ426" s="93">
        <f>++INDEX(FY2018_ALL_Targets!DY:DY,MATCH('Final Comp Values'!C426,FY2018_ALL_Targets!B:B,0))</f>
        <v>0</v>
      </c>
      <c r="CA426" s="93">
        <f>+INDEX(FY2018_ALL_Targets!DV:DV,MATCH('Final Comp Values'!C426,FY2018_ALL_Targets!B:B,0))</f>
        <v>0</v>
      </c>
      <c r="CB426" s="93">
        <f>++INDEX(FY2018_ALL_Targets!DW:DW,MATCH('Final Comp Values'!C426,FY2018_ALL_Targets!B:B,0))</f>
        <v>0</v>
      </c>
      <c r="CC426" s="533">
        <f>++INDEX(FY2018_ALL_Targets!DX:DX,MATCH('Final Comp Values'!$C426,FY2018_ALL_Targets!$B:$B,0))</f>
        <v>0</v>
      </c>
      <c r="CD426" s="437">
        <f t="shared" si="243"/>
        <v>0</v>
      </c>
      <c r="CE426" s="437">
        <f t="shared" si="244"/>
        <v>0</v>
      </c>
      <c r="CF426" s="438">
        <f t="shared" si="245"/>
        <v>0</v>
      </c>
      <c r="CG426" s="537">
        <f t="shared" si="246"/>
        <v>0</v>
      </c>
      <c r="CH426" s="437">
        <f t="shared" si="247"/>
        <v>8.1900000000000013</v>
      </c>
      <c r="CI426" s="438">
        <f t="shared" si="225"/>
        <v>641688.24936168827</v>
      </c>
      <c r="CJ426" s="540">
        <f t="shared" si="248"/>
        <v>1.9168862340303453E-3</v>
      </c>
      <c r="CK426" s="437">
        <f t="shared" si="226"/>
        <v>70202.89</v>
      </c>
      <c r="CL426" s="543">
        <f t="shared" si="227"/>
        <v>0.9</v>
      </c>
      <c r="CM426" s="466">
        <f t="shared" si="217"/>
        <v>-1.9999999999999241E-2</v>
      </c>
      <c r="CN426" s="465">
        <f t="shared" si="228"/>
        <v>641431.77</v>
      </c>
      <c r="CO426" s="466">
        <f t="shared" si="249"/>
        <v>711891.13936168829</v>
      </c>
      <c r="CP426" s="466">
        <f t="shared" si="229"/>
        <v>0.90000000000000036</v>
      </c>
      <c r="CQ426" s="469">
        <f t="shared" si="230"/>
        <v>70487.007692307714</v>
      </c>
      <c r="CR426" s="469">
        <f t="shared" si="250"/>
        <v>70459.369361688267</v>
      </c>
      <c r="CS426" s="467">
        <f t="shared" si="251"/>
        <v>27.638330619447515</v>
      </c>
      <c r="CT426" s="468">
        <f t="shared" si="231"/>
        <v>0</v>
      </c>
    </row>
    <row r="427" spans="1:98"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+INDEX('For AA'!AD:AD,MATCH(A427,'For AA'!A:A,0))</f>
        <v>47311.260857189824</v>
      </c>
      <c r="AN427" s="434">
        <f t="shared" si="232"/>
        <v>316578.49462365592</v>
      </c>
      <c r="AO427" s="435">
        <f t="shared" si="233"/>
        <v>84089.397849462373</v>
      </c>
      <c r="AP427" s="436">
        <f t="shared" si="234"/>
        <v>156166.02150537635</v>
      </c>
      <c r="AQ427" s="437">
        <f t="shared" si="220"/>
        <v>3.34</v>
      </c>
      <c r="AR427" s="438">
        <f t="shared" si="221"/>
        <v>0.89</v>
      </c>
      <c r="AS427" s="438">
        <f t="shared" si="222"/>
        <v>1.65</v>
      </c>
      <c r="AT427" s="443">
        <f t="shared" si="235"/>
        <v>5.879999999999999</v>
      </c>
      <c r="AU427" s="437">
        <f t="shared" si="236"/>
        <v>3.11</v>
      </c>
      <c r="AV427" s="438">
        <f t="shared" si="237"/>
        <v>0.83</v>
      </c>
      <c r="AW427" s="438">
        <f t="shared" si="238"/>
        <v>1.53</v>
      </c>
      <c r="AX427" s="444">
        <f t="shared" si="239"/>
        <v>5.47</v>
      </c>
      <c r="AY427" s="441">
        <f t="shared" si="240"/>
        <v>3.11</v>
      </c>
      <c r="AZ427" s="70">
        <f t="shared" si="241"/>
        <v>4</v>
      </c>
      <c r="BA427" s="438">
        <f t="shared" si="218"/>
        <v>0.21</v>
      </c>
      <c r="BB427" s="442">
        <f t="shared" si="219"/>
        <v>0.38</v>
      </c>
      <c r="BC427" s="563">
        <v>0</v>
      </c>
      <c r="BD427" s="563">
        <v>0</v>
      </c>
      <c r="BE427" s="570">
        <v>0</v>
      </c>
      <c r="BF427" s="571">
        <v>0</v>
      </c>
      <c r="BG427" s="572">
        <v>0</v>
      </c>
      <c r="BH427" s="573">
        <v>0</v>
      </c>
      <c r="BI427" s="571">
        <v>5.47</v>
      </c>
      <c r="BJ427" s="572">
        <v>518385.59920521552</v>
      </c>
      <c r="BK427" s="574">
        <v>1.5474873178433959E-3</v>
      </c>
      <c r="BL427" s="571">
        <v>55318.94</v>
      </c>
      <c r="BM427" s="594">
        <v>0.57999999999999996</v>
      </c>
      <c r="BN427" s="441">
        <f t="shared" si="242"/>
        <v>3.11</v>
      </c>
      <c r="BO427" s="70">
        <v>4</v>
      </c>
      <c r="BP427" s="438">
        <f t="shared" si="223"/>
        <v>0.21</v>
      </c>
      <c r="BQ427" s="442">
        <f t="shared" si="224"/>
        <v>0.38</v>
      </c>
      <c r="BR427" s="438">
        <f>+INDEX('For AA'!AE:AE,MATCH(A427,'For AA'!A:A,0))</f>
        <v>3.1</v>
      </c>
      <c r="BS427" s="70">
        <v>4</v>
      </c>
      <c r="BT427" s="438">
        <f>+ROUND(INDEX('For AA'!AF:AF,MATCH(A427,'For AA'!A:A,0))/BS427,$BP$2)</f>
        <v>0.21</v>
      </c>
      <c r="BU427" s="442">
        <f>+ROUND(INDEX('For AA'!AG:AG,MATCH(A427,'For AA'!A:A,0))/BS427,$BP$2)</f>
        <v>0.38</v>
      </c>
      <c r="BV427" s="438">
        <f>++INDEX('For AA'!AE:AE,MATCH(A427,'For AA'!A:A,0))</f>
        <v>3.1</v>
      </c>
      <c r="BW427" s="70">
        <v>4</v>
      </c>
      <c r="BX427" s="438">
        <f>++ROUND(INDEX('For AA'!AF:AF,MATCH(A427,'For AA'!A:A,0))/BS427,$BP$2)</f>
        <v>0.21</v>
      </c>
      <c r="BY427" s="442">
        <f>++ROUND(INDEX('For AA'!AG:AG,MATCH(A427,'For AA'!A:A,0))/BS427,$BP$2)</f>
        <v>0.38</v>
      </c>
      <c r="BZ427" s="93">
        <f>++INDEX(FY2018_ALL_Targets!DY:DY,MATCH('Final Comp Values'!C427,FY2018_ALL_Targets!B:B,0))</f>
        <v>0</v>
      </c>
      <c r="CA427" s="93">
        <f>+INDEX(FY2018_ALL_Targets!DV:DV,MATCH('Final Comp Values'!C427,FY2018_ALL_Targets!B:B,0))</f>
        <v>0</v>
      </c>
      <c r="CB427" s="93">
        <f>++INDEX(FY2018_ALL_Targets!DW:DW,MATCH('Final Comp Values'!C427,FY2018_ALL_Targets!B:B,0))</f>
        <v>0</v>
      </c>
      <c r="CC427" s="533">
        <f>++INDEX(FY2018_ALL_Targets!DX:DX,MATCH('Final Comp Values'!$C427,FY2018_ALL_Targets!$B:$B,0))</f>
        <v>0</v>
      </c>
      <c r="CD427" s="437">
        <f t="shared" si="243"/>
        <v>0</v>
      </c>
      <c r="CE427" s="437">
        <f t="shared" si="244"/>
        <v>0</v>
      </c>
      <c r="CF427" s="438">
        <f t="shared" si="245"/>
        <v>0</v>
      </c>
      <c r="CG427" s="537">
        <f t="shared" si="246"/>
        <v>0</v>
      </c>
      <c r="CH427" s="437">
        <f t="shared" si="247"/>
        <v>5.47</v>
      </c>
      <c r="CI427" s="438">
        <f t="shared" si="225"/>
        <v>518385.59920521552</v>
      </c>
      <c r="CJ427" s="540">
        <f t="shared" si="248"/>
        <v>1.5485498137522496E-3</v>
      </c>
      <c r="CK427" s="437">
        <f t="shared" si="226"/>
        <v>56713.15</v>
      </c>
      <c r="CL427" s="543">
        <f t="shared" si="227"/>
        <v>0.6</v>
      </c>
      <c r="CM427" s="466">
        <f t="shared" si="217"/>
        <v>0</v>
      </c>
      <c r="CN427" s="465">
        <f t="shared" si="228"/>
        <v>517855.54000000004</v>
      </c>
      <c r="CO427" s="466">
        <f t="shared" si="249"/>
        <v>575098.74920521548</v>
      </c>
      <c r="CP427" s="466">
        <f t="shared" si="229"/>
        <v>0.59999999999999964</v>
      </c>
      <c r="CQ427" s="469">
        <f t="shared" si="230"/>
        <v>56803.167093235803</v>
      </c>
      <c r="CR427" s="469">
        <f t="shared" si="250"/>
        <v>57243.209205215448</v>
      </c>
      <c r="CS427" s="467">
        <f t="shared" si="251"/>
        <v>-440.04211197964469</v>
      </c>
      <c r="CT427" s="468">
        <f t="shared" si="231"/>
        <v>0</v>
      </c>
    </row>
    <row r="428" spans="1:98"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+INDEX('For AA'!AD:AD,MATCH(A428,'For AA'!A:A,0))</f>
        <v>38894.179775798271</v>
      </c>
      <c r="AN428" s="434">
        <f t="shared" si="232"/>
        <v>663010.75268817204</v>
      </c>
      <c r="AO428" s="435">
        <f t="shared" si="233"/>
        <v>176107.81720430107</v>
      </c>
      <c r="AP428" s="436">
        <f t="shared" si="234"/>
        <v>327057.37634408602</v>
      </c>
      <c r="AQ428" s="437">
        <f t="shared" si="220"/>
        <v>8.4600000000000009</v>
      </c>
      <c r="AR428" s="438">
        <f t="shared" si="221"/>
        <v>2.25</v>
      </c>
      <c r="AS428" s="438">
        <f t="shared" si="222"/>
        <v>4.17</v>
      </c>
      <c r="AT428" s="443">
        <f t="shared" si="235"/>
        <v>14.88</v>
      </c>
      <c r="AU428" s="437">
        <f t="shared" si="236"/>
        <v>7.87</v>
      </c>
      <c r="AV428" s="438">
        <f t="shared" si="237"/>
        <v>2.09</v>
      </c>
      <c r="AW428" s="438">
        <f t="shared" si="238"/>
        <v>3.88</v>
      </c>
      <c r="AX428" s="444">
        <f t="shared" si="239"/>
        <v>13.84</v>
      </c>
      <c r="AY428" s="441">
        <f t="shared" si="240"/>
        <v>7.87</v>
      </c>
      <c r="AZ428" s="70">
        <f t="shared" si="241"/>
        <v>4</v>
      </c>
      <c r="BA428" s="438">
        <f t="shared" si="218"/>
        <v>0.52</v>
      </c>
      <c r="BB428" s="442">
        <f t="shared" si="219"/>
        <v>0.97</v>
      </c>
      <c r="BC428" s="563">
        <v>1</v>
      </c>
      <c r="BD428" s="563">
        <v>1</v>
      </c>
      <c r="BE428" s="570">
        <v>0</v>
      </c>
      <c r="BF428" s="571">
        <v>0.52</v>
      </c>
      <c r="BG428" s="572">
        <v>0.97</v>
      </c>
      <c r="BH428" s="573">
        <v>116741.81825994083</v>
      </c>
      <c r="BI428" s="571">
        <v>12.34</v>
      </c>
      <c r="BJ428" s="572">
        <v>966841.6357903824</v>
      </c>
      <c r="BK428" s="574">
        <v>2.8862205509614918E-3</v>
      </c>
      <c r="BL428" s="571">
        <v>103175.42</v>
      </c>
      <c r="BM428" s="594">
        <v>1.32</v>
      </c>
      <c r="BN428" s="441">
        <f t="shared" si="242"/>
        <v>7.87</v>
      </c>
      <c r="BO428" s="70">
        <v>4</v>
      </c>
      <c r="BP428" s="438">
        <f t="shared" si="223"/>
        <v>0.52</v>
      </c>
      <c r="BQ428" s="442">
        <f t="shared" si="224"/>
        <v>0.97</v>
      </c>
      <c r="BR428" s="438">
        <f>+INDEX('For AA'!AE:AE,MATCH(A428,'For AA'!A:A,0))</f>
        <v>7.91</v>
      </c>
      <c r="BS428" s="70">
        <v>4</v>
      </c>
      <c r="BT428" s="438">
        <f>+ROUND(INDEX('For AA'!AF:AF,MATCH(A428,'For AA'!A:A,0))/BS428,$BP$2)</f>
        <v>0.53</v>
      </c>
      <c r="BU428" s="442">
        <f>+ROUND(INDEX('For AA'!AG:AG,MATCH(A428,'For AA'!A:A,0))/BS428,$BP$2)</f>
        <v>0.98</v>
      </c>
      <c r="BV428" s="438">
        <f>++INDEX('For AA'!AE:AE,MATCH(A428,'For AA'!A:A,0))</f>
        <v>7.91</v>
      </c>
      <c r="BW428" s="70">
        <v>4</v>
      </c>
      <c r="BX428" s="438">
        <f>++ROUND(INDEX('For AA'!AF:AF,MATCH(A428,'For AA'!A:A,0))/BS428,$BP$2)</f>
        <v>0.53</v>
      </c>
      <c r="BY428" s="442">
        <f>++ROUND(INDEX('For AA'!AG:AG,MATCH(A428,'For AA'!A:A,0))/BS428,$BP$2)</f>
        <v>0.98</v>
      </c>
      <c r="BZ428" s="93">
        <f>++INDEX(FY2018_ALL_Targets!DY:DY,MATCH('Final Comp Values'!C428,FY2018_ALL_Targets!B:B,0))</f>
        <v>0</v>
      </c>
      <c r="CA428" s="93">
        <f>+INDEX(FY2018_ALL_Targets!DV:DV,MATCH('Final Comp Values'!C428,FY2018_ALL_Targets!B:B,0))</f>
        <v>1</v>
      </c>
      <c r="CB428" s="93">
        <f>++INDEX(FY2018_ALL_Targets!DW:DW,MATCH('Final Comp Values'!C428,FY2018_ALL_Targets!B:B,0))</f>
        <v>1</v>
      </c>
      <c r="CC428" s="533">
        <f>++INDEX(FY2018_ALL_Targets!DX:DX,MATCH('Final Comp Values'!$C428,FY2018_ALL_Targets!$B:$B,0))</f>
        <v>0</v>
      </c>
      <c r="CD428" s="437">
        <f t="shared" si="243"/>
        <v>0</v>
      </c>
      <c r="CE428" s="437">
        <f t="shared" si="244"/>
        <v>0.52</v>
      </c>
      <c r="CF428" s="438">
        <f t="shared" si="245"/>
        <v>0.97</v>
      </c>
      <c r="CG428" s="537">
        <f t="shared" si="246"/>
        <v>116741.81825994083</v>
      </c>
      <c r="CH428" s="437">
        <f t="shared" si="247"/>
        <v>12.35</v>
      </c>
      <c r="CI428" s="438">
        <f t="shared" si="225"/>
        <v>967625.13792635512</v>
      </c>
      <c r="CJ428" s="540">
        <f t="shared" si="248"/>
        <v>2.8905427338552819E-3</v>
      </c>
      <c r="CK428" s="437">
        <f t="shared" si="226"/>
        <v>105861.49</v>
      </c>
      <c r="CL428" s="543">
        <f t="shared" si="227"/>
        <v>1.35</v>
      </c>
      <c r="CM428" s="466">
        <f t="shared" si="217"/>
        <v>9.9999999999993427E-3</v>
      </c>
      <c r="CN428" s="465">
        <f t="shared" si="228"/>
        <v>1084543.6299999999</v>
      </c>
      <c r="CO428" s="466">
        <f t="shared" si="249"/>
        <v>1073486.6279263552</v>
      </c>
      <c r="CP428" s="466">
        <f t="shared" si="229"/>
        <v>-0.14000000000000057</v>
      </c>
      <c r="CQ428" s="469">
        <f t="shared" si="230"/>
        <v>-10970.817066474032</v>
      </c>
      <c r="CR428" s="469">
        <f t="shared" si="250"/>
        <v>-11057.00207364466</v>
      </c>
      <c r="CS428" s="467">
        <f t="shared" si="251"/>
        <v>86.185007170628523</v>
      </c>
      <c r="CT428" s="468">
        <f t="shared" si="231"/>
        <v>0.10764142172864069</v>
      </c>
    </row>
    <row r="429" spans="1:98"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+INDEX('For AA'!AD:AD,MATCH(A429,'For AA'!A:A,0))</f>
        <v>38894.179775798271</v>
      </c>
      <c r="AN429" s="434">
        <f t="shared" si="232"/>
        <v>490711.82795698929</v>
      </c>
      <c r="AO429" s="435">
        <f t="shared" si="233"/>
        <v>130342.04301075271</v>
      </c>
      <c r="AP429" s="436">
        <f t="shared" si="234"/>
        <v>242063.79569892475</v>
      </c>
      <c r="AQ429" s="437">
        <f t="shared" si="220"/>
        <v>6.26</v>
      </c>
      <c r="AR429" s="438">
        <f t="shared" si="221"/>
        <v>1.66</v>
      </c>
      <c r="AS429" s="438">
        <f t="shared" si="222"/>
        <v>3.09</v>
      </c>
      <c r="AT429" s="443">
        <f t="shared" si="235"/>
        <v>11.01</v>
      </c>
      <c r="AU429" s="437">
        <f t="shared" si="236"/>
        <v>5.82</v>
      </c>
      <c r="AV429" s="438">
        <f t="shared" si="237"/>
        <v>1.55</v>
      </c>
      <c r="AW429" s="438">
        <f t="shared" si="238"/>
        <v>2.87</v>
      </c>
      <c r="AX429" s="444">
        <f t="shared" si="239"/>
        <v>10.24</v>
      </c>
      <c r="AY429" s="441">
        <f t="shared" si="240"/>
        <v>5.82</v>
      </c>
      <c r="AZ429" s="70">
        <f t="shared" si="241"/>
        <v>4</v>
      </c>
      <c r="BA429" s="438">
        <f t="shared" si="218"/>
        <v>0.39</v>
      </c>
      <c r="BB429" s="442">
        <f t="shared" si="219"/>
        <v>0.72</v>
      </c>
      <c r="BC429" s="563">
        <v>0</v>
      </c>
      <c r="BD429" s="563">
        <v>0</v>
      </c>
      <c r="BE429" s="570">
        <v>0</v>
      </c>
      <c r="BF429" s="571">
        <v>0</v>
      </c>
      <c r="BG429" s="572">
        <v>0</v>
      </c>
      <c r="BH429" s="573">
        <v>0</v>
      </c>
      <c r="BI429" s="571">
        <v>10.26</v>
      </c>
      <c r="BJ429" s="572">
        <v>803873.19150804891</v>
      </c>
      <c r="BK429" s="574">
        <v>2.3997263251916458E-3</v>
      </c>
      <c r="BL429" s="571">
        <v>85784.43</v>
      </c>
      <c r="BM429" s="594">
        <v>1.0900000000000001</v>
      </c>
      <c r="BN429" s="441">
        <f t="shared" si="242"/>
        <v>5.82</v>
      </c>
      <c r="BO429" s="70">
        <v>4</v>
      </c>
      <c r="BP429" s="438">
        <f t="shared" si="223"/>
        <v>0.39</v>
      </c>
      <c r="BQ429" s="442">
        <f t="shared" si="224"/>
        <v>0.72</v>
      </c>
      <c r="BR429" s="438">
        <f>+INDEX('For AA'!AE:AE,MATCH(A429,'For AA'!A:A,0))</f>
        <v>5.85</v>
      </c>
      <c r="BS429" s="70">
        <v>4</v>
      </c>
      <c r="BT429" s="438">
        <f>+ROUND(INDEX('For AA'!AF:AF,MATCH(A429,'For AA'!A:A,0))/BS429,$BP$2)</f>
        <v>0.39</v>
      </c>
      <c r="BU429" s="442">
        <f>+ROUND(INDEX('For AA'!AG:AG,MATCH(A429,'For AA'!A:A,0))/BS429,$BP$2)</f>
        <v>0.72</v>
      </c>
      <c r="BV429" s="438">
        <f>++INDEX('For AA'!AE:AE,MATCH(A429,'For AA'!A:A,0))</f>
        <v>5.85</v>
      </c>
      <c r="BW429" s="70">
        <v>4</v>
      </c>
      <c r="BX429" s="438">
        <f>++ROUND(INDEX('For AA'!AF:AF,MATCH(A429,'For AA'!A:A,0))/BS429,$BP$2)</f>
        <v>0.39</v>
      </c>
      <c r="BY429" s="442">
        <f>++ROUND(INDEX('For AA'!AG:AG,MATCH(A429,'For AA'!A:A,0))/BS429,$BP$2)</f>
        <v>0.72</v>
      </c>
      <c r="BZ429" s="93">
        <f>++INDEX(FY2018_ALL_Targets!DY:DY,MATCH('Final Comp Values'!C429,FY2018_ALL_Targets!B:B,0))</f>
        <v>0</v>
      </c>
      <c r="CA429" s="93">
        <f>+INDEX(FY2018_ALL_Targets!DV:DV,MATCH('Final Comp Values'!C429,FY2018_ALL_Targets!B:B,0))</f>
        <v>0</v>
      </c>
      <c r="CB429" s="93">
        <f>++INDEX(FY2018_ALL_Targets!DW:DW,MATCH('Final Comp Values'!C429,FY2018_ALL_Targets!B:B,0))</f>
        <v>0</v>
      </c>
      <c r="CC429" s="533">
        <f>++INDEX(FY2018_ALL_Targets!DX:DX,MATCH('Final Comp Values'!$C429,FY2018_ALL_Targets!$B:$B,0))</f>
        <v>0</v>
      </c>
      <c r="CD429" s="437">
        <f t="shared" si="243"/>
        <v>0</v>
      </c>
      <c r="CE429" s="437">
        <f t="shared" si="244"/>
        <v>0</v>
      </c>
      <c r="CF429" s="438">
        <f t="shared" si="245"/>
        <v>0</v>
      </c>
      <c r="CG429" s="537">
        <f t="shared" si="246"/>
        <v>0</v>
      </c>
      <c r="CH429" s="437">
        <f t="shared" si="247"/>
        <v>10.24</v>
      </c>
      <c r="CI429" s="438">
        <f t="shared" si="225"/>
        <v>802306.18723610346</v>
      </c>
      <c r="CJ429" s="540">
        <f t="shared" si="248"/>
        <v>2.3966929226459993E-3</v>
      </c>
      <c r="CK429" s="437">
        <f t="shared" si="226"/>
        <v>87775.039999999994</v>
      </c>
      <c r="CL429" s="543">
        <f t="shared" si="227"/>
        <v>1.1200000000000001</v>
      </c>
      <c r="CM429" s="466">
        <f t="shared" si="217"/>
        <v>-1.9999999999999907E-2</v>
      </c>
      <c r="CN429" s="465">
        <f t="shared" si="228"/>
        <v>802699.42999999993</v>
      </c>
      <c r="CO429" s="466">
        <f t="shared" si="249"/>
        <v>890081.2272361035</v>
      </c>
      <c r="CP429" s="466">
        <f t="shared" si="229"/>
        <v>1.1199999999999992</v>
      </c>
      <c r="CQ429" s="469">
        <f t="shared" si="230"/>
        <v>87795.250156249924</v>
      </c>
      <c r="CR429" s="469">
        <f t="shared" si="250"/>
        <v>87381.797236103565</v>
      </c>
      <c r="CS429" s="467">
        <f t="shared" si="251"/>
        <v>413.45292014635925</v>
      </c>
      <c r="CT429" s="468">
        <f t="shared" si="231"/>
        <v>0</v>
      </c>
    </row>
    <row r="430" spans="1:98"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+INDEX('For AA'!AD:AD,MATCH(A430,'For AA'!A:A,0))</f>
        <v>47311.260857189824</v>
      </c>
      <c r="AN430" s="434">
        <f t="shared" si="232"/>
        <v>1439690.3225806453</v>
      </c>
      <c r="AO430" s="435">
        <f t="shared" si="233"/>
        <v>382408.53763440863</v>
      </c>
      <c r="AP430" s="436">
        <f t="shared" si="234"/>
        <v>710187.27956989256</v>
      </c>
      <c r="AQ430" s="437">
        <f t="shared" si="220"/>
        <v>15.19</v>
      </c>
      <c r="AR430" s="438">
        <f t="shared" si="221"/>
        <v>4.04</v>
      </c>
      <c r="AS430" s="438">
        <f t="shared" si="222"/>
        <v>7.49</v>
      </c>
      <c r="AT430" s="443">
        <f t="shared" si="235"/>
        <v>26.72</v>
      </c>
      <c r="AU430" s="437">
        <f t="shared" si="236"/>
        <v>14.13</v>
      </c>
      <c r="AV430" s="438">
        <f t="shared" si="237"/>
        <v>3.75</v>
      </c>
      <c r="AW430" s="438">
        <f t="shared" si="238"/>
        <v>6.97</v>
      </c>
      <c r="AX430" s="444">
        <f t="shared" si="239"/>
        <v>24.85</v>
      </c>
      <c r="AY430" s="441">
        <f t="shared" si="240"/>
        <v>14.13</v>
      </c>
      <c r="AZ430" s="70">
        <f t="shared" si="241"/>
        <v>4</v>
      </c>
      <c r="BA430" s="438">
        <f t="shared" si="218"/>
        <v>0.94</v>
      </c>
      <c r="BB430" s="442">
        <f t="shared" si="219"/>
        <v>1.74</v>
      </c>
      <c r="BC430" s="563">
        <v>0</v>
      </c>
      <c r="BD430" s="563">
        <v>0</v>
      </c>
      <c r="BE430" s="570">
        <v>0</v>
      </c>
      <c r="BF430" s="571">
        <v>0</v>
      </c>
      <c r="BG430" s="572">
        <v>0</v>
      </c>
      <c r="BH430" s="573">
        <v>0</v>
      </c>
      <c r="BI430" s="571">
        <v>24.85</v>
      </c>
      <c r="BJ430" s="572">
        <v>2355005.8757311893</v>
      </c>
      <c r="BK430" s="574">
        <v>7.0301754750289559E-3</v>
      </c>
      <c r="BL430" s="571">
        <v>251311.81</v>
      </c>
      <c r="BM430" s="594">
        <v>2.65</v>
      </c>
      <c r="BN430" s="441">
        <f t="shared" si="242"/>
        <v>14.13</v>
      </c>
      <c r="BO430" s="70">
        <v>4</v>
      </c>
      <c r="BP430" s="438">
        <f t="shared" si="223"/>
        <v>0.94</v>
      </c>
      <c r="BQ430" s="442">
        <f t="shared" si="224"/>
        <v>1.74</v>
      </c>
      <c r="BR430" s="438">
        <f>+INDEX('For AA'!AE:AE,MATCH(A430,'For AA'!A:A,0))</f>
        <v>14.12</v>
      </c>
      <c r="BS430" s="70">
        <v>4</v>
      </c>
      <c r="BT430" s="438">
        <f>+ROUND(INDEX('For AA'!AF:AF,MATCH(A430,'For AA'!A:A,0))/BS430,$BP$2)</f>
        <v>0.94</v>
      </c>
      <c r="BU430" s="442">
        <f>+ROUND(INDEX('For AA'!AG:AG,MATCH(A430,'For AA'!A:A,0))/BS430,$BP$2)</f>
        <v>1.75</v>
      </c>
      <c r="BV430" s="438">
        <f>++INDEX('For AA'!AE:AE,MATCH(A430,'For AA'!A:A,0))</f>
        <v>14.12</v>
      </c>
      <c r="BW430" s="70">
        <v>4</v>
      </c>
      <c r="BX430" s="438">
        <f>++ROUND(INDEX('For AA'!AF:AF,MATCH(A430,'For AA'!A:A,0))/BS430,$BP$2)</f>
        <v>0.94</v>
      </c>
      <c r="BY430" s="442">
        <f>++ROUND(INDEX('For AA'!AG:AG,MATCH(A430,'For AA'!A:A,0))/BS430,$BP$2)</f>
        <v>1.75</v>
      </c>
      <c r="BZ430" s="93">
        <f>++INDEX(FY2018_ALL_Targets!DY:DY,MATCH('Final Comp Values'!C430,FY2018_ALL_Targets!B:B,0))</f>
        <v>0</v>
      </c>
      <c r="CA430" s="93">
        <f>+INDEX(FY2018_ALL_Targets!DV:DV,MATCH('Final Comp Values'!C430,FY2018_ALL_Targets!B:B,0))</f>
        <v>0</v>
      </c>
      <c r="CB430" s="93">
        <f>++INDEX(FY2018_ALL_Targets!DW:DW,MATCH('Final Comp Values'!C430,FY2018_ALL_Targets!B:B,0))</f>
        <v>0</v>
      </c>
      <c r="CC430" s="533">
        <f>++INDEX(FY2018_ALL_Targets!DX:DX,MATCH('Final Comp Values'!$C430,FY2018_ALL_Targets!$B:$B,0))</f>
        <v>0</v>
      </c>
      <c r="CD430" s="437">
        <f t="shared" si="243"/>
        <v>0</v>
      </c>
      <c r="CE430" s="437">
        <f t="shared" si="244"/>
        <v>0</v>
      </c>
      <c r="CF430" s="438">
        <f t="shared" si="245"/>
        <v>0</v>
      </c>
      <c r="CG430" s="537">
        <f t="shared" si="246"/>
        <v>0</v>
      </c>
      <c r="CH430" s="437">
        <f t="shared" si="247"/>
        <v>24.85</v>
      </c>
      <c r="CI430" s="438">
        <f t="shared" si="225"/>
        <v>2355005.8757311893</v>
      </c>
      <c r="CJ430" s="540">
        <f t="shared" si="248"/>
        <v>7.0350023531523592E-3</v>
      </c>
      <c r="CK430" s="437">
        <f t="shared" si="226"/>
        <v>257645.69</v>
      </c>
      <c r="CL430" s="543">
        <f t="shared" si="227"/>
        <v>2.72</v>
      </c>
      <c r="CM430" s="466">
        <f t="shared" si="217"/>
        <v>0</v>
      </c>
      <c r="CN430" s="465">
        <f t="shared" si="228"/>
        <v>2355026.11</v>
      </c>
      <c r="CO430" s="466">
        <f t="shared" si="249"/>
        <v>2612651.5657311892</v>
      </c>
      <c r="CP430" s="466">
        <f t="shared" si="229"/>
        <v>2.7199999999999989</v>
      </c>
      <c r="CQ430" s="469">
        <f t="shared" si="230"/>
        <v>257773.48165794753</v>
      </c>
      <c r="CR430" s="469">
        <f t="shared" si="250"/>
        <v>257625.45573118934</v>
      </c>
      <c r="CS430" s="467">
        <f t="shared" si="251"/>
        <v>148.02592675818596</v>
      </c>
      <c r="CT430" s="468">
        <f t="shared" si="231"/>
        <v>0</v>
      </c>
    </row>
    <row r="431" spans="1:98"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+INDEX('For AA'!AD:AD,MATCH(A431,'For AA'!A:A,0))</f>
        <v>12850.778677390743</v>
      </c>
      <c r="AN431" s="434">
        <f t="shared" si="232"/>
        <v>597101.07526881725</v>
      </c>
      <c r="AO431" s="435">
        <f t="shared" si="233"/>
        <v>158601.36559139786</v>
      </c>
      <c r="AP431" s="436">
        <f t="shared" si="234"/>
        <v>294545.39784946234</v>
      </c>
      <c r="AQ431" s="437">
        <f t="shared" si="220"/>
        <v>23.07</v>
      </c>
      <c r="AR431" s="438">
        <f t="shared" si="221"/>
        <v>6.13</v>
      </c>
      <c r="AS431" s="438">
        <f t="shared" si="222"/>
        <v>11.38</v>
      </c>
      <c r="AT431" s="443">
        <f t="shared" si="235"/>
        <v>40.58</v>
      </c>
      <c r="AU431" s="437">
        <f t="shared" si="236"/>
        <v>21.46</v>
      </c>
      <c r="AV431" s="438">
        <f t="shared" si="237"/>
        <v>5.7</v>
      </c>
      <c r="AW431" s="438">
        <f t="shared" si="238"/>
        <v>10.59</v>
      </c>
      <c r="AX431" s="444">
        <f t="shared" si="239"/>
        <v>37.75</v>
      </c>
      <c r="AY431" s="441">
        <f t="shared" si="240"/>
        <v>21.46</v>
      </c>
      <c r="AZ431" s="70">
        <f t="shared" si="241"/>
        <v>4</v>
      </c>
      <c r="BA431" s="438">
        <f t="shared" si="218"/>
        <v>1.43</v>
      </c>
      <c r="BB431" s="442">
        <f t="shared" si="219"/>
        <v>2.65</v>
      </c>
      <c r="BC431" s="563">
        <v>2</v>
      </c>
      <c r="BD431" s="563">
        <v>2</v>
      </c>
      <c r="BE431" s="570">
        <v>0</v>
      </c>
      <c r="BF431" s="571">
        <v>2.86</v>
      </c>
      <c r="BG431" s="572">
        <v>5.3</v>
      </c>
      <c r="BH431" s="573">
        <v>211160.44715769016</v>
      </c>
      <c r="BI431" s="571">
        <v>29.62</v>
      </c>
      <c r="BJ431" s="572">
        <v>766491.72117779206</v>
      </c>
      <c r="BK431" s="574">
        <v>2.2881349705184011E-3</v>
      </c>
      <c r="BL431" s="571">
        <v>81795.3</v>
      </c>
      <c r="BM431" s="594">
        <v>3.16</v>
      </c>
      <c r="BN431" s="441">
        <f t="shared" si="242"/>
        <v>21.46</v>
      </c>
      <c r="BO431" s="70">
        <v>4</v>
      </c>
      <c r="BP431" s="438">
        <f t="shared" si="223"/>
        <v>1.43</v>
      </c>
      <c r="BQ431" s="442">
        <f t="shared" si="224"/>
        <v>2.65</v>
      </c>
      <c r="BR431" s="438">
        <f>+INDEX('For AA'!AE:AE,MATCH(A431,'For AA'!A:A,0))</f>
        <v>21.56</v>
      </c>
      <c r="BS431" s="70">
        <v>4</v>
      </c>
      <c r="BT431" s="438">
        <f>+ROUND(INDEX('For AA'!AF:AF,MATCH(A431,'For AA'!A:A,0))/BS431,$BP$2)</f>
        <v>1.44</v>
      </c>
      <c r="BU431" s="442">
        <f>+ROUND(INDEX('For AA'!AG:AG,MATCH(A431,'For AA'!A:A,0))/BS431,$BP$2)</f>
        <v>2.66</v>
      </c>
      <c r="BV431" s="438">
        <f>++INDEX('For AA'!AE:AE,MATCH(A431,'For AA'!A:A,0))</f>
        <v>21.56</v>
      </c>
      <c r="BW431" s="70">
        <v>4</v>
      </c>
      <c r="BX431" s="438">
        <f>++ROUND(INDEX('For AA'!AF:AF,MATCH(A431,'For AA'!A:A,0))/BS431,$BP$2)</f>
        <v>1.44</v>
      </c>
      <c r="BY431" s="442">
        <f>++ROUND(INDEX('For AA'!AG:AG,MATCH(A431,'For AA'!A:A,0))/BS431,$BP$2)</f>
        <v>2.66</v>
      </c>
      <c r="BZ431" s="93">
        <f>++INDEX(FY2018_ALL_Targets!DY:DY,MATCH('Final Comp Values'!C431,FY2018_ALL_Targets!B:B,0))</f>
        <v>0</v>
      </c>
      <c r="CA431" s="93">
        <f>+INDEX(FY2018_ALL_Targets!DV:DV,MATCH('Final Comp Values'!C431,FY2018_ALL_Targets!B:B,0))</f>
        <v>2</v>
      </c>
      <c r="CB431" s="93">
        <f>++INDEX(FY2018_ALL_Targets!DW:DW,MATCH('Final Comp Values'!C431,FY2018_ALL_Targets!B:B,0))</f>
        <v>3</v>
      </c>
      <c r="CC431" s="533">
        <f>++INDEX(FY2018_ALL_Targets!DX:DX,MATCH('Final Comp Values'!$C431,FY2018_ALL_Targets!$B:$B,0))</f>
        <v>0</v>
      </c>
      <c r="CD431" s="437">
        <f t="shared" si="243"/>
        <v>0</v>
      </c>
      <c r="CE431" s="437">
        <f t="shared" si="244"/>
        <v>2.86</v>
      </c>
      <c r="CF431" s="438">
        <f t="shared" si="245"/>
        <v>7.9499999999999993</v>
      </c>
      <c r="CG431" s="537">
        <f t="shared" si="246"/>
        <v>279735.83747238119</v>
      </c>
      <c r="CH431" s="437">
        <f t="shared" si="247"/>
        <v>26.94</v>
      </c>
      <c r="CI431" s="438">
        <f t="shared" si="225"/>
        <v>697140.00568972714</v>
      </c>
      <c r="CJ431" s="540">
        <f t="shared" si="248"/>
        <v>2.0825347533288646E-3</v>
      </c>
      <c r="CK431" s="437">
        <f t="shared" si="226"/>
        <v>76269.5</v>
      </c>
      <c r="CL431" s="543">
        <f t="shared" si="227"/>
        <v>2.95</v>
      </c>
      <c r="CM431" s="466">
        <f t="shared" si="217"/>
        <v>-3.0000000000000693E-2</v>
      </c>
      <c r="CN431" s="465">
        <f t="shared" si="228"/>
        <v>976730.49</v>
      </c>
      <c r="CO431" s="466">
        <f t="shared" si="249"/>
        <v>773409.50568972714</v>
      </c>
      <c r="CP431" s="466">
        <f t="shared" si="229"/>
        <v>-7.8599999999999994</v>
      </c>
      <c r="CQ431" s="469">
        <f t="shared" si="230"/>
        <v>-203366.93116291388</v>
      </c>
      <c r="CR431" s="469">
        <f t="shared" si="250"/>
        <v>-203320.98431027285</v>
      </c>
      <c r="CS431" s="467">
        <f t="shared" si="251"/>
        <v>-45.946852641034639</v>
      </c>
      <c r="CT431" s="468">
        <f t="shared" si="231"/>
        <v>0.28640023050000329</v>
      </c>
    </row>
    <row r="432" spans="1:98"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+INDEX('For AA'!AD:AD,MATCH(A432,'For AA'!A:A,0))</f>
        <v>28857.066402483964</v>
      </c>
      <c r="AN432" s="434">
        <f t="shared" si="232"/>
        <v>328597.84946236562</v>
      </c>
      <c r="AO432" s="435">
        <f t="shared" si="233"/>
        <v>87281.870967741939</v>
      </c>
      <c r="AP432" s="436">
        <f t="shared" si="234"/>
        <v>162094.90322580648</v>
      </c>
      <c r="AQ432" s="437">
        <f t="shared" si="220"/>
        <v>5.65</v>
      </c>
      <c r="AR432" s="438">
        <f t="shared" si="221"/>
        <v>1.5</v>
      </c>
      <c r="AS432" s="438">
        <f t="shared" si="222"/>
        <v>2.79</v>
      </c>
      <c r="AT432" s="443">
        <f t="shared" si="235"/>
        <v>9.9400000000000013</v>
      </c>
      <c r="AU432" s="437">
        <f t="shared" si="236"/>
        <v>5.26</v>
      </c>
      <c r="AV432" s="438">
        <f t="shared" si="237"/>
        <v>1.4</v>
      </c>
      <c r="AW432" s="438">
        <f t="shared" si="238"/>
        <v>2.59</v>
      </c>
      <c r="AX432" s="444">
        <f t="shared" si="239"/>
        <v>9.25</v>
      </c>
      <c r="AY432" s="441">
        <f t="shared" si="240"/>
        <v>5.26</v>
      </c>
      <c r="AZ432" s="70">
        <f t="shared" si="241"/>
        <v>4</v>
      </c>
      <c r="BA432" s="438">
        <f t="shared" si="218"/>
        <v>0.35</v>
      </c>
      <c r="BB432" s="442">
        <f t="shared" si="219"/>
        <v>0.65</v>
      </c>
      <c r="BC432" s="563">
        <v>1</v>
      </c>
      <c r="BD432" s="563">
        <v>1</v>
      </c>
      <c r="BE432" s="570">
        <v>0</v>
      </c>
      <c r="BF432" s="571">
        <v>0.35</v>
      </c>
      <c r="BG432" s="572">
        <v>0.65</v>
      </c>
      <c r="BH432" s="573">
        <v>58134.265874579767</v>
      </c>
      <c r="BI432" s="571">
        <v>8.26</v>
      </c>
      <c r="BJ432" s="572">
        <v>480189.03612402885</v>
      </c>
      <c r="BK432" s="574">
        <v>1.4334627441593148E-3</v>
      </c>
      <c r="BL432" s="571">
        <v>51242.83</v>
      </c>
      <c r="BM432" s="594">
        <v>0.88</v>
      </c>
      <c r="BN432" s="441">
        <f t="shared" si="242"/>
        <v>5.26</v>
      </c>
      <c r="BO432" s="70">
        <v>4</v>
      </c>
      <c r="BP432" s="438">
        <f t="shared" si="223"/>
        <v>0.35</v>
      </c>
      <c r="BQ432" s="442">
        <f t="shared" si="224"/>
        <v>0.65</v>
      </c>
      <c r="BR432" s="438">
        <f>+INDEX('For AA'!AE:AE,MATCH(A432,'For AA'!A:A,0))</f>
        <v>5.28</v>
      </c>
      <c r="BS432" s="70">
        <v>4</v>
      </c>
      <c r="BT432" s="438">
        <f>+ROUND(INDEX('For AA'!AF:AF,MATCH(A432,'For AA'!A:A,0))/BS432,$BP$2)</f>
        <v>0.35</v>
      </c>
      <c r="BU432" s="442">
        <f>+ROUND(INDEX('For AA'!AG:AG,MATCH(A432,'For AA'!A:A,0))/BS432,$BP$2)</f>
        <v>0.65</v>
      </c>
      <c r="BV432" s="438">
        <f>++INDEX('For AA'!AE:AE,MATCH(A432,'For AA'!A:A,0))</f>
        <v>5.28</v>
      </c>
      <c r="BW432" s="70">
        <v>4</v>
      </c>
      <c r="BX432" s="438">
        <f>++ROUND(INDEX('For AA'!AF:AF,MATCH(A432,'For AA'!A:A,0))/BS432,$BP$2)</f>
        <v>0.35</v>
      </c>
      <c r="BY432" s="442">
        <f>++ROUND(INDEX('For AA'!AG:AG,MATCH(A432,'For AA'!A:A,0))/BS432,$BP$2)</f>
        <v>0.65</v>
      </c>
      <c r="BZ432" s="93">
        <f>++INDEX(FY2018_ALL_Targets!DY:DY,MATCH('Final Comp Values'!C432,FY2018_ALL_Targets!B:B,0))</f>
        <v>0</v>
      </c>
      <c r="CA432" s="93">
        <f>+INDEX(FY2018_ALL_Targets!DV:DV,MATCH('Final Comp Values'!C432,FY2018_ALL_Targets!B:B,0))</f>
        <v>1</v>
      </c>
      <c r="CB432" s="93">
        <f>++INDEX(FY2018_ALL_Targets!DW:DW,MATCH('Final Comp Values'!C432,FY2018_ALL_Targets!B:B,0))</f>
        <v>1</v>
      </c>
      <c r="CC432" s="533">
        <f>++INDEX(FY2018_ALL_Targets!DX:DX,MATCH('Final Comp Values'!$C432,FY2018_ALL_Targets!$B:$B,0))</f>
        <v>0</v>
      </c>
      <c r="CD432" s="437">
        <f t="shared" si="243"/>
        <v>0</v>
      </c>
      <c r="CE432" s="437">
        <f t="shared" si="244"/>
        <v>0.35</v>
      </c>
      <c r="CF432" s="438">
        <f t="shared" si="245"/>
        <v>0.65</v>
      </c>
      <c r="CG432" s="537">
        <f t="shared" si="246"/>
        <v>58134.265874579767</v>
      </c>
      <c r="CH432" s="437">
        <f t="shared" si="247"/>
        <v>8.25</v>
      </c>
      <c r="CI432" s="438">
        <f t="shared" si="225"/>
        <v>479607.69346528308</v>
      </c>
      <c r="CJ432" s="540">
        <f t="shared" si="248"/>
        <v>1.4327103328651608E-3</v>
      </c>
      <c r="CK432" s="437">
        <f t="shared" si="226"/>
        <v>52470.720000000001</v>
      </c>
      <c r="CL432" s="543">
        <f t="shared" si="227"/>
        <v>0.9</v>
      </c>
      <c r="CM432" s="466">
        <f t="shared" si="217"/>
        <v>-9.9999999999998979E-3</v>
      </c>
      <c r="CN432" s="465">
        <f t="shared" si="228"/>
        <v>537516.4</v>
      </c>
      <c r="CO432" s="466">
        <f t="shared" si="249"/>
        <v>532078.41346528311</v>
      </c>
      <c r="CP432" s="466">
        <f t="shared" si="229"/>
        <v>-9.9999999999999645E-2</v>
      </c>
      <c r="CQ432" s="469">
        <f t="shared" si="230"/>
        <v>-5810.9881081080885</v>
      </c>
      <c r="CR432" s="469">
        <f t="shared" si="250"/>
        <v>-5437.9865347169107</v>
      </c>
      <c r="CS432" s="467">
        <f t="shared" si="251"/>
        <v>-373.00157339117777</v>
      </c>
      <c r="CT432" s="468">
        <f t="shared" si="231"/>
        <v>0.10815347378159952</v>
      </c>
    </row>
    <row r="433" spans="1:98"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+INDEX('For AA'!AD:AD,MATCH(A433,'For AA'!A:A,0))</f>
        <v>12850.778677390743</v>
      </c>
      <c r="AN433" s="434">
        <f t="shared" si="232"/>
        <v>424698.92473118281</v>
      </c>
      <c r="AO433" s="435">
        <f t="shared" si="233"/>
        <v>112807.77419354839</v>
      </c>
      <c r="AP433" s="436">
        <f t="shared" si="234"/>
        <v>209500.13978494625</v>
      </c>
      <c r="AQ433" s="437">
        <f t="shared" si="220"/>
        <v>16.41</v>
      </c>
      <c r="AR433" s="438">
        <f t="shared" si="221"/>
        <v>4.3600000000000003</v>
      </c>
      <c r="AS433" s="438">
        <f t="shared" si="222"/>
        <v>8.1</v>
      </c>
      <c r="AT433" s="443">
        <f t="shared" si="235"/>
        <v>28.869999999999997</v>
      </c>
      <c r="AU433" s="437">
        <f t="shared" si="236"/>
        <v>15.26</v>
      </c>
      <c r="AV433" s="438">
        <f t="shared" si="237"/>
        <v>4.05</v>
      </c>
      <c r="AW433" s="438">
        <f t="shared" si="238"/>
        <v>7.53</v>
      </c>
      <c r="AX433" s="444">
        <f t="shared" si="239"/>
        <v>26.84</v>
      </c>
      <c r="AY433" s="441">
        <f t="shared" si="240"/>
        <v>15.26</v>
      </c>
      <c r="AZ433" s="70">
        <f t="shared" si="241"/>
        <v>4</v>
      </c>
      <c r="BA433" s="438">
        <f t="shared" si="218"/>
        <v>1.01</v>
      </c>
      <c r="BB433" s="442">
        <f t="shared" si="219"/>
        <v>1.88</v>
      </c>
      <c r="BC433" s="563">
        <v>1</v>
      </c>
      <c r="BD433" s="563">
        <v>1</v>
      </c>
      <c r="BE433" s="570">
        <v>0</v>
      </c>
      <c r="BF433" s="571">
        <v>1.01</v>
      </c>
      <c r="BG433" s="572">
        <v>1.88</v>
      </c>
      <c r="BH433" s="573">
        <v>74785.991701681924</v>
      </c>
      <c r="BI433" s="571">
        <v>23.93</v>
      </c>
      <c r="BJ433" s="572">
        <v>619248.71329454973</v>
      </c>
      <c r="BK433" s="574">
        <v>1.848584397181139E-3</v>
      </c>
      <c r="BL433" s="571">
        <v>66082.429999999993</v>
      </c>
      <c r="BM433" s="594">
        <v>2.5499999999999998</v>
      </c>
      <c r="BN433" s="441">
        <f t="shared" si="242"/>
        <v>15.26</v>
      </c>
      <c r="BO433" s="70">
        <v>4</v>
      </c>
      <c r="BP433" s="438">
        <f t="shared" si="223"/>
        <v>1.01</v>
      </c>
      <c r="BQ433" s="442">
        <f t="shared" si="224"/>
        <v>1.88</v>
      </c>
      <c r="BR433" s="438">
        <f>+INDEX('For AA'!AE:AE,MATCH(A433,'For AA'!A:A,0))</f>
        <v>15.33</v>
      </c>
      <c r="BS433" s="70">
        <v>4</v>
      </c>
      <c r="BT433" s="438">
        <f>+ROUND(INDEX('For AA'!AF:AF,MATCH(A433,'For AA'!A:A,0))/BS433,$BP$2)</f>
        <v>1.02</v>
      </c>
      <c r="BU433" s="442">
        <f>+ROUND(INDEX('For AA'!AG:AG,MATCH(A433,'For AA'!A:A,0))/BS433,$BP$2)</f>
        <v>1.9</v>
      </c>
      <c r="BV433" s="438">
        <f>++INDEX('For AA'!AE:AE,MATCH(A433,'For AA'!A:A,0))</f>
        <v>15.33</v>
      </c>
      <c r="BW433" s="70">
        <v>4</v>
      </c>
      <c r="BX433" s="438">
        <f>++ROUND(INDEX('For AA'!AF:AF,MATCH(A433,'For AA'!A:A,0))/BS433,$BP$2)</f>
        <v>1.02</v>
      </c>
      <c r="BY433" s="442">
        <f>++ROUND(INDEX('For AA'!AG:AG,MATCH(A433,'For AA'!A:A,0))/BS433,$BP$2)</f>
        <v>1.9</v>
      </c>
      <c r="BZ433" s="93">
        <f>++INDEX(FY2018_ALL_Targets!DY:DY,MATCH('Final Comp Values'!C433,FY2018_ALL_Targets!B:B,0))</f>
        <v>0</v>
      </c>
      <c r="CA433" s="93">
        <f>+INDEX(FY2018_ALL_Targets!DV:DV,MATCH('Final Comp Values'!C433,FY2018_ALL_Targets!B:B,0))</f>
        <v>2</v>
      </c>
      <c r="CB433" s="93">
        <f>++INDEX(FY2018_ALL_Targets!DW:DW,MATCH('Final Comp Values'!C433,FY2018_ALL_Targets!B:B,0))</f>
        <v>2</v>
      </c>
      <c r="CC433" s="533">
        <f>++INDEX(FY2018_ALL_Targets!DX:DX,MATCH('Final Comp Values'!$C433,FY2018_ALL_Targets!$B:$B,0))</f>
        <v>0</v>
      </c>
      <c r="CD433" s="437">
        <f t="shared" si="243"/>
        <v>0</v>
      </c>
      <c r="CE433" s="437">
        <f t="shared" si="244"/>
        <v>2.02</v>
      </c>
      <c r="CF433" s="438">
        <f t="shared" si="245"/>
        <v>3.76</v>
      </c>
      <c r="CG433" s="537">
        <f t="shared" si="246"/>
        <v>149571.98340336385</v>
      </c>
      <c r="CH433" s="437">
        <f t="shared" si="247"/>
        <v>21.06</v>
      </c>
      <c r="CI433" s="438">
        <f t="shared" si="225"/>
        <v>544980.27170845028</v>
      </c>
      <c r="CJ433" s="540">
        <f t="shared" si="248"/>
        <v>1.6279948739831432E-3</v>
      </c>
      <c r="CK433" s="437">
        <f t="shared" si="226"/>
        <v>59622.7</v>
      </c>
      <c r="CL433" s="543">
        <f t="shared" si="227"/>
        <v>2.2999999999999998</v>
      </c>
      <c r="CM433" s="466">
        <f t="shared" si="217"/>
        <v>1.9999999999998463E-2</v>
      </c>
      <c r="CN433" s="465">
        <f t="shared" si="228"/>
        <v>694716.36</v>
      </c>
      <c r="CO433" s="466">
        <f t="shared" si="249"/>
        <v>604602.97170845023</v>
      </c>
      <c r="CP433" s="466">
        <f t="shared" si="229"/>
        <v>-3.4800000000000004</v>
      </c>
      <c r="CQ433" s="469">
        <f t="shared" si="230"/>
        <v>-90074.997496274227</v>
      </c>
      <c r="CR433" s="469">
        <f t="shared" si="250"/>
        <v>-90113.388291549752</v>
      </c>
      <c r="CS433" s="467">
        <f t="shared" si="251"/>
        <v>38.390795275525306</v>
      </c>
      <c r="CT433" s="468">
        <f t="shared" si="231"/>
        <v>0.2152993538303371</v>
      </c>
    </row>
    <row r="434" spans="1:98"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+INDEX('For AA'!AD:AD,MATCH(A434,'For AA'!A:A,0))</f>
        <v>19751.398654117922</v>
      </c>
      <c r="AN434" s="434">
        <f t="shared" si="232"/>
        <v>252845.16129032261</v>
      </c>
      <c r="AO434" s="435">
        <f t="shared" si="233"/>
        <v>67160.236559139783</v>
      </c>
      <c r="AP434" s="436">
        <f t="shared" si="234"/>
        <v>124726.15053763443</v>
      </c>
      <c r="AQ434" s="437">
        <f t="shared" si="220"/>
        <v>6.35</v>
      </c>
      <c r="AR434" s="438">
        <f t="shared" si="221"/>
        <v>1.69</v>
      </c>
      <c r="AS434" s="438">
        <f t="shared" si="222"/>
        <v>3.13</v>
      </c>
      <c r="AT434" s="443">
        <f t="shared" si="235"/>
        <v>11.169999999999998</v>
      </c>
      <c r="AU434" s="437">
        <f t="shared" si="236"/>
        <v>5.91</v>
      </c>
      <c r="AV434" s="438">
        <f t="shared" si="237"/>
        <v>1.57</v>
      </c>
      <c r="AW434" s="438">
        <f t="shared" si="238"/>
        <v>2.92</v>
      </c>
      <c r="AX434" s="444">
        <f t="shared" si="239"/>
        <v>10.4</v>
      </c>
      <c r="AY434" s="441">
        <f t="shared" si="240"/>
        <v>5.91</v>
      </c>
      <c r="AZ434" s="70">
        <f t="shared" si="241"/>
        <v>4</v>
      </c>
      <c r="BA434" s="438">
        <f t="shared" si="218"/>
        <v>0.39</v>
      </c>
      <c r="BB434" s="442">
        <f t="shared" si="219"/>
        <v>0.73</v>
      </c>
      <c r="BC434" s="563">
        <v>1</v>
      </c>
      <c r="BD434" s="563">
        <v>1</v>
      </c>
      <c r="BE434" s="570">
        <v>0</v>
      </c>
      <c r="BF434" s="571">
        <v>0.39</v>
      </c>
      <c r="BG434" s="572">
        <v>0.73</v>
      </c>
      <c r="BH434" s="573">
        <v>44561.395198027712</v>
      </c>
      <c r="BI434" s="571">
        <v>9.27</v>
      </c>
      <c r="BJ434" s="572">
        <v>368825.11918367579</v>
      </c>
      <c r="BK434" s="574">
        <v>1.1010186149343071E-3</v>
      </c>
      <c r="BL434" s="571">
        <v>39358.76</v>
      </c>
      <c r="BM434" s="594">
        <v>0.99</v>
      </c>
      <c r="BN434" s="441">
        <f t="shared" si="242"/>
        <v>5.91</v>
      </c>
      <c r="BO434" s="70">
        <v>4</v>
      </c>
      <c r="BP434" s="438">
        <f t="shared" si="223"/>
        <v>0.39</v>
      </c>
      <c r="BQ434" s="442">
        <f t="shared" si="224"/>
        <v>0.73</v>
      </c>
      <c r="BR434" s="438">
        <f>+INDEX('For AA'!AE:AE,MATCH(A434,'For AA'!A:A,0))</f>
        <v>5.94</v>
      </c>
      <c r="BS434" s="70">
        <v>4</v>
      </c>
      <c r="BT434" s="438">
        <f>+ROUND(INDEX('For AA'!AF:AF,MATCH(A434,'For AA'!A:A,0))/BS434,$BP$2)</f>
        <v>0.4</v>
      </c>
      <c r="BU434" s="442">
        <f>+ROUND(INDEX('For AA'!AG:AG,MATCH(A434,'For AA'!A:A,0))/BS434,$BP$2)</f>
        <v>0.73</v>
      </c>
      <c r="BV434" s="438">
        <f>++INDEX('For AA'!AE:AE,MATCH(A434,'For AA'!A:A,0))</f>
        <v>5.94</v>
      </c>
      <c r="BW434" s="70">
        <v>4</v>
      </c>
      <c r="BX434" s="438">
        <f>++ROUND(INDEX('For AA'!AF:AF,MATCH(A434,'For AA'!A:A,0))/BS434,$BP$2)</f>
        <v>0.4</v>
      </c>
      <c r="BY434" s="442">
        <f>++ROUND(INDEX('For AA'!AG:AG,MATCH(A434,'For AA'!A:A,0))/BS434,$BP$2)</f>
        <v>0.73</v>
      </c>
      <c r="BZ434" s="93">
        <f>++INDEX(FY2018_ALL_Targets!DY:DY,MATCH('Final Comp Values'!C434,FY2018_ALL_Targets!B:B,0))</f>
        <v>0</v>
      </c>
      <c r="CA434" s="93">
        <f>+INDEX(FY2018_ALL_Targets!DV:DV,MATCH('Final Comp Values'!C434,FY2018_ALL_Targets!B:B,0))</f>
        <v>1</v>
      </c>
      <c r="CB434" s="93">
        <f>++INDEX(FY2018_ALL_Targets!DW:DW,MATCH('Final Comp Values'!C434,FY2018_ALL_Targets!B:B,0))</f>
        <v>1</v>
      </c>
      <c r="CC434" s="533">
        <f>++INDEX(FY2018_ALL_Targets!DX:DX,MATCH('Final Comp Values'!$C434,FY2018_ALL_Targets!$B:$B,0))</f>
        <v>0</v>
      </c>
      <c r="CD434" s="437">
        <f t="shared" si="243"/>
        <v>0</v>
      </c>
      <c r="CE434" s="437">
        <f t="shared" si="244"/>
        <v>0.39</v>
      </c>
      <c r="CF434" s="438">
        <f t="shared" si="245"/>
        <v>0.73</v>
      </c>
      <c r="CG434" s="537">
        <f t="shared" si="246"/>
        <v>44561.395198027712</v>
      </c>
      <c r="CH434" s="437">
        <f t="shared" si="247"/>
        <v>9.2799999999999994</v>
      </c>
      <c r="CI434" s="438">
        <f t="shared" si="225"/>
        <v>369222.98878365813</v>
      </c>
      <c r="CJ434" s="540">
        <f t="shared" si="248"/>
        <v>1.1029631058243144E-3</v>
      </c>
      <c r="CK434" s="437">
        <f t="shared" si="226"/>
        <v>40394.26</v>
      </c>
      <c r="CL434" s="543">
        <f t="shared" si="227"/>
        <v>1.02</v>
      </c>
      <c r="CM434" s="466">
        <f t="shared" si="217"/>
        <v>9.9999999999985656E-3</v>
      </c>
      <c r="CN434" s="465">
        <f t="shared" si="228"/>
        <v>413600.34</v>
      </c>
      <c r="CO434" s="466">
        <f t="shared" si="249"/>
        <v>409617.24878365814</v>
      </c>
      <c r="CP434" s="466">
        <f t="shared" si="229"/>
        <v>-0.10000000000000142</v>
      </c>
      <c r="CQ434" s="469">
        <f t="shared" si="230"/>
        <v>-3976.9263461539026</v>
      </c>
      <c r="CR434" s="469">
        <f t="shared" si="250"/>
        <v>-3983.0912163418834</v>
      </c>
      <c r="CS434" s="467">
        <f t="shared" si="251"/>
        <v>6.1648701879807959</v>
      </c>
      <c r="CT434" s="468">
        <f t="shared" si="231"/>
        <v>0.10774022864204538</v>
      </c>
    </row>
    <row r="435" spans="1:98"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+INDEX('For AA'!AD:AD,MATCH(A435,'For AA'!A:A,0))</f>
        <v>47311.260857189824</v>
      </c>
      <c r="AN435" s="434">
        <f t="shared" si="232"/>
        <v>0</v>
      </c>
      <c r="AO435" s="435">
        <f t="shared" si="233"/>
        <v>225831.15053763441</v>
      </c>
      <c r="AP435" s="436">
        <f t="shared" si="234"/>
        <v>419400.72043010755</v>
      </c>
      <c r="AQ435" s="437">
        <f t="shared" si="220"/>
        <v>0</v>
      </c>
      <c r="AR435" s="438">
        <f t="shared" si="221"/>
        <v>2.38</v>
      </c>
      <c r="AS435" s="438">
        <f t="shared" si="222"/>
        <v>4.43</v>
      </c>
      <c r="AT435" s="443">
        <f t="shared" si="235"/>
        <v>6.81</v>
      </c>
      <c r="AU435" s="437">
        <f t="shared" si="236"/>
        <v>0</v>
      </c>
      <c r="AV435" s="438">
        <f t="shared" si="237"/>
        <v>2.2200000000000002</v>
      </c>
      <c r="AW435" s="438">
        <f t="shared" si="238"/>
        <v>4.12</v>
      </c>
      <c r="AX435" s="444">
        <f t="shared" si="239"/>
        <v>6.34</v>
      </c>
      <c r="AY435" s="441">
        <f t="shared" si="240"/>
        <v>0</v>
      </c>
      <c r="AZ435" s="70">
        <f t="shared" si="241"/>
        <v>4</v>
      </c>
      <c r="BA435" s="438">
        <f t="shared" si="218"/>
        <v>0.56000000000000005</v>
      </c>
      <c r="BB435" s="442">
        <f t="shared" si="219"/>
        <v>1.03</v>
      </c>
      <c r="BC435" s="563">
        <v>0</v>
      </c>
      <c r="BD435" s="563">
        <v>0</v>
      </c>
      <c r="BE435" s="570">
        <v>0</v>
      </c>
      <c r="BF435" s="571">
        <v>0</v>
      </c>
      <c r="BG435" s="572">
        <v>0</v>
      </c>
      <c r="BH435" s="573">
        <v>0</v>
      </c>
      <c r="BI435" s="571">
        <v>6.36</v>
      </c>
      <c r="BJ435" s="572">
        <v>602729.87403019576</v>
      </c>
      <c r="BK435" s="574">
        <v>1.7992722744943324E-3</v>
      </c>
      <c r="BL435" s="571">
        <v>64319.64</v>
      </c>
      <c r="BM435" s="594">
        <v>0.68</v>
      </c>
      <c r="BN435" s="441">
        <f t="shared" si="242"/>
        <v>0</v>
      </c>
      <c r="BO435" s="70">
        <v>4</v>
      </c>
      <c r="BP435" s="438">
        <f t="shared" si="223"/>
        <v>0.56000000000000005</v>
      </c>
      <c r="BQ435" s="442">
        <f t="shared" si="224"/>
        <v>1.03</v>
      </c>
      <c r="BR435" s="438">
        <f>+INDEX('For AA'!AE:AE,MATCH(A435,'For AA'!A:A,0))</f>
        <v>0</v>
      </c>
      <c r="BS435" s="70">
        <v>4</v>
      </c>
      <c r="BT435" s="438">
        <f>+ROUND(INDEX('For AA'!AF:AF,MATCH(A435,'For AA'!A:A,0))/BS435,$BP$2)</f>
        <v>0.56000000000000005</v>
      </c>
      <c r="BU435" s="442">
        <f>+ROUND(INDEX('For AA'!AG:AG,MATCH(A435,'For AA'!A:A,0))/BS435,$BP$2)</f>
        <v>1.03</v>
      </c>
      <c r="BV435" s="438">
        <f>++INDEX('For AA'!AE:AE,MATCH(A435,'For AA'!A:A,0))</f>
        <v>0</v>
      </c>
      <c r="BW435" s="70">
        <v>4</v>
      </c>
      <c r="BX435" s="438">
        <f>++ROUND(INDEX('For AA'!AF:AF,MATCH(A435,'For AA'!A:A,0))/BS435,$BP$2)</f>
        <v>0.56000000000000005</v>
      </c>
      <c r="BY435" s="442">
        <f>++ROUND(INDEX('For AA'!AG:AG,MATCH(A435,'For AA'!A:A,0))/BS435,$BP$2)</f>
        <v>1.03</v>
      </c>
      <c r="BZ435" s="93">
        <f>++INDEX(FY2018_ALL_Targets!DY:DY,MATCH('Final Comp Values'!C435,FY2018_ALL_Targets!B:B,0))</f>
        <v>0</v>
      </c>
      <c r="CA435" s="93">
        <f>+INDEX(FY2018_ALL_Targets!DV:DV,MATCH('Final Comp Values'!C435,FY2018_ALL_Targets!B:B,0))</f>
        <v>0</v>
      </c>
      <c r="CB435" s="93">
        <f>++INDEX(FY2018_ALL_Targets!DW:DW,MATCH('Final Comp Values'!C435,FY2018_ALL_Targets!B:B,0))</f>
        <v>0</v>
      </c>
      <c r="CC435" s="533">
        <f>++INDEX(FY2018_ALL_Targets!DX:DX,MATCH('Final Comp Values'!$C435,FY2018_ALL_Targets!$B:$B,0))</f>
        <v>0</v>
      </c>
      <c r="CD435" s="437">
        <f t="shared" si="243"/>
        <v>0</v>
      </c>
      <c r="CE435" s="437">
        <f t="shared" si="244"/>
        <v>0</v>
      </c>
      <c r="CF435" s="438">
        <f t="shared" si="245"/>
        <v>0</v>
      </c>
      <c r="CG435" s="537">
        <f t="shared" si="246"/>
        <v>0</v>
      </c>
      <c r="CH435" s="437">
        <f t="shared" si="247"/>
        <v>6.34</v>
      </c>
      <c r="CI435" s="438">
        <f t="shared" si="225"/>
        <v>600834.49706783658</v>
      </c>
      <c r="CJ435" s="540">
        <f t="shared" si="248"/>
        <v>1.7948456707841428E-3</v>
      </c>
      <c r="CK435" s="437">
        <f t="shared" si="226"/>
        <v>65733.350000000006</v>
      </c>
      <c r="CL435" s="543">
        <f t="shared" si="227"/>
        <v>0.69</v>
      </c>
      <c r="CM435" s="466">
        <f t="shared" si="217"/>
        <v>-2.0000000000000906E-2</v>
      </c>
      <c r="CN435" s="465">
        <f t="shared" si="228"/>
        <v>600065.64</v>
      </c>
      <c r="CO435" s="466">
        <f t="shared" si="249"/>
        <v>666567.84706783656</v>
      </c>
      <c r="CP435" s="466">
        <f t="shared" si="229"/>
        <v>0.6899999999999995</v>
      </c>
      <c r="CQ435" s="469">
        <f t="shared" si="230"/>
        <v>65306.828328075666</v>
      </c>
      <c r="CR435" s="469">
        <f t="shared" si="250"/>
        <v>66502.207067836542</v>
      </c>
      <c r="CS435" s="467">
        <f t="shared" si="251"/>
        <v>-1195.3787397608758</v>
      </c>
      <c r="CT435" s="468">
        <f t="shared" si="231"/>
        <v>0</v>
      </c>
    </row>
    <row r="436" spans="1:98"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+INDEX('For AA'!AD:AD,MATCH(A436,'For AA'!A:A,0))</f>
        <v>37985.388832274351</v>
      </c>
      <c r="AN436" s="434">
        <f t="shared" si="232"/>
        <v>0</v>
      </c>
      <c r="AO436" s="435">
        <f t="shared" si="233"/>
        <v>178611.72043010753</v>
      </c>
      <c r="AP436" s="436">
        <f t="shared" si="234"/>
        <v>331707.48387096782</v>
      </c>
      <c r="AQ436" s="437">
        <f t="shared" si="220"/>
        <v>0</v>
      </c>
      <c r="AR436" s="438">
        <f t="shared" si="221"/>
        <v>2.34</v>
      </c>
      <c r="AS436" s="438">
        <f t="shared" si="222"/>
        <v>4.34</v>
      </c>
      <c r="AT436" s="443">
        <f t="shared" si="235"/>
        <v>6.68</v>
      </c>
      <c r="AU436" s="437">
        <f t="shared" si="236"/>
        <v>0</v>
      </c>
      <c r="AV436" s="438">
        <f t="shared" si="237"/>
        <v>2.17</v>
      </c>
      <c r="AW436" s="438">
        <f t="shared" si="238"/>
        <v>4.04</v>
      </c>
      <c r="AX436" s="444">
        <f t="shared" si="239"/>
        <v>6.21</v>
      </c>
      <c r="AY436" s="441">
        <f t="shared" si="240"/>
        <v>0</v>
      </c>
      <c r="AZ436" s="70">
        <f t="shared" si="241"/>
        <v>4</v>
      </c>
      <c r="BA436" s="438">
        <f t="shared" si="218"/>
        <v>0.54</v>
      </c>
      <c r="BB436" s="442">
        <f t="shared" si="219"/>
        <v>1.01</v>
      </c>
      <c r="BC436" s="563">
        <v>1</v>
      </c>
      <c r="BD436" s="563">
        <v>1</v>
      </c>
      <c r="BE436" s="570">
        <v>0</v>
      </c>
      <c r="BF436" s="571">
        <v>0.54</v>
      </c>
      <c r="BG436" s="572">
        <v>1.01</v>
      </c>
      <c r="BH436" s="573">
        <v>118498.6554875273</v>
      </c>
      <c r="BI436" s="571">
        <v>4.6500000000000004</v>
      </c>
      <c r="BJ436" s="572">
        <v>355495.96646258194</v>
      </c>
      <c r="BK436" s="574">
        <v>1.0612283606812661E-3</v>
      </c>
      <c r="BL436" s="571">
        <v>37936.35</v>
      </c>
      <c r="BM436" s="594">
        <v>0.5</v>
      </c>
      <c r="BN436" s="441">
        <f t="shared" si="242"/>
        <v>0</v>
      </c>
      <c r="BO436" s="70">
        <v>4</v>
      </c>
      <c r="BP436" s="438">
        <f t="shared" si="223"/>
        <v>0.54</v>
      </c>
      <c r="BQ436" s="442">
        <f t="shared" si="224"/>
        <v>1.01</v>
      </c>
      <c r="BR436" s="438">
        <f>+INDEX('For AA'!AE:AE,MATCH(A436,'For AA'!A:A,0))</f>
        <v>0</v>
      </c>
      <c r="BS436" s="70">
        <v>4</v>
      </c>
      <c r="BT436" s="438">
        <f>+ROUND(INDEX('For AA'!AF:AF,MATCH(A436,'For AA'!A:A,0))/BS436,$BP$2)</f>
        <v>0.55000000000000004</v>
      </c>
      <c r="BU436" s="442">
        <f>+ROUND(INDEX('For AA'!AG:AG,MATCH(A436,'For AA'!A:A,0))/BS436,$BP$2)</f>
        <v>1.02</v>
      </c>
      <c r="BV436" s="438">
        <f>++INDEX('For AA'!AE:AE,MATCH(A436,'For AA'!A:A,0))</f>
        <v>0</v>
      </c>
      <c r="BW436" s="70">
        <v>4</v>
      </c>
      <c r="BX436" s="438">
        <f>++ROUND(INDEX('For AA'!AF:AF,MATCH(A436,'For AA'!A:A,0))/BS436,$BP$2)</f>
        <v>0.55000000000000004</v>
      </c>
      <c r="BY436" s="442">
        <f>++ROUND(INDEX('For AA'!AG:AG,MATCH(A436,'For AA'!A:A,0))/BS436,$BP$2)</f>
        <v>1.02</v>
      </c>
      <c r="BZ436" s="93">
        <f>++INDEX(FY2018_ALL_Targets!DY:DY,MATCH('Final Comp Values'!C436,FY2018_ALL_Targets!B:B,0))</f>
        <v>0</v>
      </c>
      <c r="CA436" s="93">
        <f>+INDEX(FY2018_ALL_Targets!DV:DV,MATCH('Final Comp Values'!C436,FY2018_ALL_Targets!B:B,0))</f>
        <v>1</v>
      </c>
      <c r="CB436" s="93">
        <f>++INDEX(FY2018_ALL_Targets!DW:DW,MATCH('Final Comp Values'!C436,FY2018_ALL_Targets!B:B,0))</f>
        <v>1</v>
      </c>
      <c r="CC436" s="533">
        <f>++INDEX(FY2018_ALL_Targets!DX:DX,MATCH('Final Comp Values'!$C436,FY2018_ALL_Targets!$B:$B,0))</f>
        <v>0</v>
      </c>
      <c r="CD436" s="437">
        <f t="shared" si="243"/>
        <v>0</v>
      </c>
      <c r="CE436" s="437">
        <f t="shared" si="244"/>
        <v>0.54</v>
      </c>
      <c r="CF436" s="438">
        <f t="shared" si="245"/>
        <v>1.01</v>
      </c>
      <c r="CG436" s="537">
        <f t="shared" si="246"/>
        <v>118498.6554875273</v>
      </c>
      <c r="CH436" s="437">
        <f t="shared" si="247"/>
        <v>4.66</v>
      </c>
      <c r="CI436" s="438">
        <f t="shared" si="225"/>
        <v>356260.47391734016</v>
      </c>
      <c r="CJ436" s="540">
        <f t="shared" si="248"/>
        <v>1.0642407724632539E-3</v>
      </c>
      <c r="CK436" s="437">
        <f t="shared" si="226"/>
        <v>38976.11</v>
      </c>
      <c r="CL436" s="543">
        <f t="shared" si="227"/>
        <v>0.51</v>
      </c>
      <c r="CM436" s="466">
        <f t="shared" ref="CM436:CM455" si="252">+CE436+CF436+CH436-AY436-BA436-BB436-BA436-BB436-BA436-BB436-BA436-BB436</f>
        <v>1.0000000000000231E-2</v>
      </c>
      <c r="CN436" s="465">
        <f t="shared" si="228"/>
        <v>474596.86</v>
      </c>
      <c r="CO436" s="466">
        <f t="shared" si="249"/>
        <v>395236.58391734015</v>
      </c>
      <c r="CP436" s="466">
        <f t="shared" si="229"/>
        <v>-1.04</v>
      </c>
      <c r="CQ436" s="469">
        <f t="shared" si="230"/>
        <v>-79481.599742351042</v>
      </c>
      <c r="CR436" s="469">
        <f t="shared" si="250"/>
        <v>-79360.276082659839</v>
      </c>
      <c r="CS436" s="467">
        <f t="shared" si="251"/>
        <v>-121.32365969120292</v>
      </c>
      <c r="CT436" s="468">
        <f t="shared" si="231"/>
        <v>0.2496827633615766</v>
      </c>
    </row>
    <row r="437" spans="1:98"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+INDEX('For AA'!AD:AD,MATCH(A437,'For AA'!A:A,0))</f>
        <v>47311.260857189824</v>
      </c>
      <c r="AN437" s="434">
        <f t="shared" si="232"/>
        <v>0</v>
      </c>
      <c r="AO437" s="435">
        <f t="shared" si="233"/>
        <v>156459.13978494625</v>
      </c>
      <c r="AP437" s="436">
        <f t="shared" si="234"/>
        <v>290566.97849462368</v>
      </c>
      <c r="AQ437" s="437">
        <f t="shared" si="220"/>
        <v>0</v>
      </c>
      <c r="AR437" s="438">
        <f t="shared" si="221"/>
        <v>1.65</v>
      </c>
      <c r="AS437" s="438">
        <f t="shared" si="222"/>
        <v>3.07</v>
      </c>
      <c r="AT437" s="443">
        <f t="shared" si="235"/>
        <v>4.72</v>
      </c>
      <c r="AU437" s="437">
        <f t="shared" si="236"/>
        <v>0</v>
      </c>
      <c r="AV437" s="438">
        <f t="shared" si="237"/>
        <v>1.54</v>
      </c>
      <c r="AW437" s="438">
        <f t="shared" si="238"/>
        <v>2.85</v>
      </c>
      <c r="AX437" s="444">
        <f t="shared" si="239"/>
        <v>4.3900000000000006</v>
      </c>
      <c r="AY437" s="441">
        <f t="shared" si="240"/>
        <v>0</v>
      </c>
      <c r="AZ437" s="70">
        <f t="shared" si="241"/>
        <v>4</v>
      </c>
      <c r="BA437" s="438">
        <f t="shared" si="218"/>
        <v>0.39</v>
      </c>
      <c r="BB437" s="442">
        <f t="shared" si="219"/>
        <v>0.71</v>
      </c>
      <c r="BC437" s="563">
        <v>1</v>
      </c>
      <c r="BD437" s="563">
        <v>1</v>
      </c>
      <c r="BE437" s="570">
        <v>0</v>
      </c>
      <c r="BF437" s="571">
        <v>0.39</v>
      </c>
      <c r="BG437" s="572">
        <v>0.71</v>
      </c>
      <c r="BH437" s="573">
        <v>104245.73292975084</v>
      </c>
      <c r="BI437" s="571">
        <v>3.3</v>
      </c>
      <c r="BJ437" s="572">
        <v>312737.19878925249</v>
      </c>
      <c r="BK437" s="574">
        <v>9.335846707281913E-4</v>
      </c>
      <c r="BL437" s="571">
        <v>33373.4</v>
      </c>
      <c r="BM437" s="594">
        <v>0.35</v>
      </c>
      <c r="BN437" s="441">
        <f t="shared" si="242"/>
        <v>0</v>
      </c>
      <c r="BO437" s="70">
        <v>4</v>
      </c>
      <c r="BP437" s="438">
        <f t="shared" si="223"/>
        <v>0.39</v>
      </c>
      <c r="BQ437" s="442">
        <f t="shared" si="224"/>
        <v>0.71</v>
      </c>
      <c r="BR437" s="438">
        <f>+INDEX('For AA'!AE:AE,MATCH(A437,'For AA'!A:A,0))</f>
        <v>0</v>
      </c>
      <c r="BS437" s="70">
        <v>4</v>
      </c>
      <c r="BT437" s="438">
        <f>+ROUND(INDEX('For AA'!AF:AF,MATCH(A437,'For AA'!A:A,0))/BS437,$BP$2)</f>
        <v>0.39</v>
      </c>
      <c r="BU437" s="442">
        <f>+ROUND(INDEX('For AA'!AG:AG,MATCH(A437,'For AA'!A:A,0))/BS437,$BP$2)</f>
        <v>0.71</v>
      </c>
      <c r="BV437" s="438">
        <f>++INDEX('For AA'!AE:AE,MATCH(A437,'For AA'!A:A,0))</f>
        <v>0</v>
      </c>
      <c r="BW437" s="70">
        <v>4</v>
      </c>
      <c r="BX437" s="438">
        <f>++ROUND(INDEX('For AA'!AF:AF,MATCH(A437,'For AA'!A:A,0))/BS437,$BP$2)</f>
        <v>0.39</v>
      </c>
      <c r="BY437" s="442">
        <f>++ROUND(INDEX('For AA'!AG:AG,MATCH(A437,'For AA'!A:A,0))/BS437,$BP$2)</f>
        <v>0.71</v>
      </c>
      <c r="BZ437" s="93">
        <f>++INDEX(FY2018_ALL_Targets!DY:DY,MATCH('Final Comp Values'!C437,FY2018_ALL_Targets!B:B,0))</f>
        <v>0</v>
      </c>
      <c r="CA437" s="93">
        <f>+INDEX(FY2018_ALL_Targets!DV:DV,MATCH('Final Comp Values'!C437,FY2018_ALL_Targets!B:B,0))</f>
        <v>1</v>
      </c>
      <c r="CB437" s="93">
        <f>++INDEX(FY2018_ALL_Targets!DW:DW,MATCH('Final Comp Values'!C437,FY2018_ALL_Targets!B:B,0))</f>
        <v>1</v>
      </c>
      <c r="CC437" s="533">
        <f>++INDEX(FY2018_ALL_Targets!DX:DX,MATCH('Final Comp Values'!$C437,FY2018_ALL_Targets!$B:$B,0))</f>
        <v>0</v>
      </c>
      <c r="CD437" s="437">
        <f t="shared" si="243"/>
        <v>0</v>
      </c>
      <c r="CE437" s="437">
        <f t="shared" si="244"/>
        <v>0.39</v>
      </c>
      <c r="CF437" s="438">
        <f t="shared" si="245"/>
        <v>0.71</v>
      </c>
      <c r="CG437" s="537">
        <f t="shared" si="246"/>
        <v>104245.73292975084</v>
      </c>
      <c r="CH437" s="437">
        <f t="shared" si="247"/>
        <v>3.29</v>
      </c>
      <c r="CI437" s="438">
        <f t="shared" si="225"/>
        <v>311789.51030807296</v>
      </c>
      <c r="CJ437" s="540">
        <f t="shared" si="248"/>
        <v>9.313946777412983E-4</v>
      </c>
      <c r="CK437" s="437">
        <f t="shared" si="226"/>
        <v>34110.839999999997</v>
      </c>
      <c r="CL437" s="543">
        <f t="shared" si="227"/>
        <v>0.36</v>
      </c>
      <c r="CM437" s="466">
        <f t="shared" si="252"/>
        <v>-9.9999999999992317E-3</v>
      </c>
      <c r="CN437" s="465">
        <f t="shared" si="228"/>
        <v>415734.29</v>
      </c>
      <c r="CO437" s="466">
        <f t="shared" si="249"/>
        <v>345900.35030807299</v>
      </c>
      <c r="CP437" s="466">
        <f t="shared" si="229"/>
        <v>-0.74000000000000066</v>
      </c>
      <c r="CQ437" s="469">
        <f t="shared" si="230"/>
        <v>-70078.217448747208</v>
      </c>
      <c r="CR437" s="469">
        <f t="shared" si="250"/>
        <v>-69833.939691926993</v>
      </c>
      <c r="CS437" s="467">
        <f t="shared" si="251"/>
        <v>-244.27775682021456</v>
      </c>
      <c r="CT437" s="468">
        <f t="shared" si="231"/>
        <v>0.2507508652455655</v>
      </c>
    </row>
    <row r="438" spans="1:98"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+INDEX('For AA'!AD:AD,MATCH(A438,'For AA'!A:A,0))</f>
        <v>37985.388832274351</v>
      </c>
      <c r="AN438" s="434">
        <f t="shared" si="232"/>
        <v>0</v>
      </c>
      <c r="AO438" s="435">
        <f t="shared" si="233"/>
        <v>208686.37634408602</v>
      </c>
      <c r="AP438" s="436">
        <f t="shared" si="234"/>
        <v>387560.40860215056</v>
      </c>
      <c r="AQ438" s="437">
        <f t="shared" si="220"/>
        <v>0</v>
      </c>
      <c r="AR438" s="438">
        <f t="shared" si="221"/>
        <v>2.73</v>
      </c>
      <c r="AS438" s="438">
        <f t="shared" si="222"/>
        <v>5.07</v>
      </c>
      <c r="AT438" s="443">
        <f t="shared" si="235"/>
        <v>7.8000000000000007</v>
      </c>
      <c r="AU438" s="437">
        <f t="shared" si="236"/>
        <v>0</v>
      </c>
      <c r="AV438" s="438">
        <f t="shared" si="237"/>
        <v>2.54</v>
      </c>
      <c r="AW438" s="438">
        <f t="shared" si="238"/>
        <v>4.71</v>
      </c>
      <c r="AX438" s="444">
        <f t="shared" si="239"/>
        <v>7.25</v>
      </c>
      <c r="AY438" s="441">
        <f t="shared" si="240"/>
        <v>0</v>
      </c>
      <c r="AZ438" s="70">
        <f t="shared" si="241"/>
        <v>4</v>
      </c>
      <c r="BA438" s="438">
        <f t="shared" si="218"/>
        <v>0.64</v>
      </c>
      <c r="BB438" s="442">
        <f t="shared" si="219"/>
        <v>1.18</v>
      </c>
      <c r="BC438" s="563">
        <v>0</v>
      </c>
      <c r="BD438" s="563">
        <v>0</v>
      </c>
      <c r="BE438" s="570">
        <v>0</v>
      </c>
      <c r="BF438" s="571">
        <v>0</v>
      </c>
      <c r="BG438" s="572">
        <v>0</v>
      </c>
      <c r="BH438" s="573">
        <v>0</v>
      </c>
      <c r="BI438" s="571">
        <v>7.2799999999999994</v>
      </c>
      <c r="BJ438" s="572">
        <v>556561.42706399912</v>
      </c>
      <c r="BK438" s="574">
        <v>1.6614499926364764E-3</v>
      </c>
      <c r="BL438" s="571">
        <v>59392.83</v>
      </c>
      <c r="BM438" s="594">
        <v>0.78</v>
      </c>
      <c r="BN438" s="441">
        <f t="shared" si="242"/>
        <v>0</v>
      </c>
      <c r="BO438" s="70">
        <v>4</v>
      </c>
      <c r="BP438" s="438">
        <f t="shared" si="223"/>
        <v>0.64</v>
      </c>
      <c r="BQ438" s="442">
        <f t="shared" si="224"/>
        <v>1.18</v>
      </c>
      <c r="BR438" s="438">
        <f>+INDEX('For AA'!AE:AE,MATCH(A438,'For AA'!A:A,0))</f>
        <v>0</v>
      </c>
      <c r="BS438" s="70">
        <v>4</v>
      </c>
      <c r="BT438" s="438">
        <f>+ROUND(INDEX('For AA'!AF:AF,MATCH(A438,'For AA'!A:A,0))/BS438,$BP$2)</f>
        <v>0.64</v>
      </c>
      <c r="BU438" s="442">
        <f>+ROUND(INDEX('For AA'!AG:AG,MATCH(A438,'For AA'!A:A,0))/BS438,$BP$2)</f>
        <v>1.19</v>
      </c>
      <c r="BV438" s="438">
        <f>++INDEX('For AA'!AE:AE,MATCH(A438,'For AA'!A:A,0))</f>
        <v>0</v>
      </c>
      <c r="BW438" s="70">
        <v>4</v>
      </c>
      <c r="BX438" s="438">
        <f>++ROUND(INDEX('For AA'!AF:AF,MATCH(A438,'For AA'!A:A,0))/BS438,$BP$2)</f>
        <v>0.64</v>
      </c>
      <c r="BY438" s="442">
        <f>++ROUND(INDEX('For AA'!AG:AG,MATCH(A438,'For AA'!A:A,0))/BS438,$BP$2)</f>
        <v>1.19</v>
      </c>
      <c r="BZ438" s="93">
        <f>++INDEX(FY2018_ALL_Targets!DY:DY,MATCH('Final Comp Values'!C438,FY2018_ALL_Targets!B:B,0))</f>
        <v>0</v>
      </c>
      <c r="CA438" s="93">
        <f>+INDEX(FY2018_ALL_Targets!DV:DV,MATCH('Final Comp Values'!C438,FY2018_ALL_Targets!B:B,0))</f>
        <v>0</v>
      </c>
      <c r="CB438" s="93">
        <f>++INDEX(FY2018_ALL_Targets!DW:DW,MATCH('Final Comp Values'!C438,FY2018_ALL_Targets!B:B,0))</f>
        <v>0</v>
      </c>
      <c r="CC438" s="533">
        <f>++INDEX(FY2018_ALL_Targets!DX:DX,MATCH('Final Comp Values'!$C438,FY2018_ALL_Targets!$B:$B,0))</f>
        <v>0</v>
      </c>
      <c r="CD438" s="437">
        <f t="shared" si="243"/>
        <v>0</v>
      </c>
      <c r="CE438" s="437">
        <f t="shared" si="244"/>
        <v>0</v>
      </c>
      <c r="CF438" s="438">
        <f t="shared" si="245"/>
        <v>0</v>
      </c>
      <c r="CG438" s="537">
        <f t="shared" si="246"/>
        <v>0</v>
      </c>
      <c r="CH438" s="437">
        <f t="shared" si="247"/>
        <v>7.25</v>
      </c>
      <c r="CI438" s="438">
        <f t="shared" si="225"/>
        <v>554267.90469972452</v>
      </c>
      <c r="CJ438" s="540">
        <f t="shared" si="248"/>
        <v>1.6557393992185818E-3</v>
      </c>
      <c r="CK438" s="437">
        <f t="shared" si="226"/>
        <v>60638.8</v>
      </c>
      <c r="CL438" s="543">
        <f t="shared" si="227"/>
        <v>0.79</v>
      </c>
      <c r="CM438" s="466">
        <f t="shared" si="252"/>
        <v>-2.9999999999998694E-2</v>
      </c>
      <c r="CN438" s="465">
        <f t="shared" si="228"/>
        <v>554509.51</v>
      </c>
      <c r="CO438" s="466">
        <f t="shared" si="249"/>
        <v>614906.70469972456</v>
      </c>
      <c r="CP438" s="466">
        <f t="shared" si="229"/>
        <v>0.78999999999999915</v>
      </c>
      <c r="CQ438" s="469">
        <f t="shared" si="230"/>
        <v>60422.415572413731</v>
      </c>
      <c r="CR438" s="469">
        <f t="shared" si="250"/>
        <v>60397.194699724554</v>
      </c>
      <c r="CS438" s="467">
        <f t="shared" si="251"/>
        <v>25.220872689176758</v>
      </c>
      <c r="CT438" s="468">
        <f t="shared" si="231"/>
        <v>0</v>
      </c>
    </row>
    <row r="439" spans="1:98"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+INDEX('For AA'!AD:AD,MATCH(A439,'For AA'!A:A,0))</f>
        <v>38894.179775798271</v>
      </c>
      <c r="AN439" s="434">
        <f t="shared" si="232"/>
        <v>0</v>
      </c>
      <c r="AO439" s="435">
        <f t="shared" si="233"/>
        <v>123052.90322580645</v>
      </c>
      <c r="AP439" s="436">
        <f t="shared" si="234"/>
        <v>228526.82795698926</v>
      </c>
      <c r="AQ439" s="437">
        <f t="shared" si="220"/>
        <v>0</v>
      </c>
      <c r="AR439" s="438">
        <f t="shared" si="221"/>
        <v>1.57</v>
      </c>
      <c r="AS439" s="438">
        <f t="shared" si="222"/>
        <v>2.92</v>
      </c>
      <c r="AT439" s="443">
        <f t="shared" si="235"/>
        <v>4.49</v>
      </c>
      <c r="AU439" s="437">
        <f t="shared" si="236"/>
        <v>0</v>
      </c>
      <c r="AV439" s="438">
        <f t="shared" si="237"/>
        <v>1.46</v>
      </c>
      <c r="AW439" s="438">
        <f t="shared" si="238"/>
        <v>2.71</v>
      </c>
      <c r="AX439" s="444">
        <f t="shared" si="239"/>
        <v>4.17</v>
      </c>
      <c r="AY439" s="441">
        <f t="shared" si="240"/>
        <v>0</v>
      </c>
      <c r="AZ439" s="70">
        <f t="shared" si="241"/>
        <v>4</v>
      </c>
      <c r="BA439" s="438">
        <f t="shared" si="218"/>
        <v>0.37</v>
      </c>
      <c r="BB439" s="442">
        <f t="shared" si="219"/>
        <v>0.68</v>
      </c>
      <c r="BC439" s="563">
        <v>1</v>
      </c>
      <c r="BD439" s="563">
        <v>1</v>
      </c>
      <c r="BE439" s="570">
        <v>0</v>
      </c>
      <c r="BF439" s="571">
        <v>0.37</v>
      </c>
      <c r="BG439" s="572">
        <v>0.68</v>
      </c>
      <c r="BH439" s="573">
        <v>82267.72427713951</v>
      </c>
      <c r="BI439" s="571">
        <v>3.15</v>
      </c>
      <c r="BJ439" s="572">
        <v>246803.17283141852</v>
      </c>
      <c r="BK439" s="574">
        <v>7.367580822956807E-4</v>
      </c>
      <c r="BL439" s="571">
        <v>26337.32</v>
      </c>
      <c r="BM439" s="594">
        <v>0.34</v>
      </c>
      <c r="BN439" s="441">
        <f t="shared" si="242"/>
        <v>0</v>
      </c>
      <c r="BO439" s="70">
        <v>4</v>
      </c>
      <c r="BP439" s="438">
        <f t="shared" si="223"/>
        <v>0.37</v>
      </c>
      <c r="BQ439" s="442">
        <f t="shared" si="224"/>
        <v>0.68</v>
      </c>
      <c r="BR439" s="438">
        <f>+INDEX('For AA'!AE:AE,MATCH(A439,'For AA'!A:A,0))</f>
        <v>0</v>
      </c>
      <c r="BS439" s="70">
        <v>4</v>
      </c>
      <c r="BT439" s="438">
        <f>+ROUND(INDEX('For AA'!AF:AF,MATCH(A439,'For AA'!A:A,0))/BS439,$BP$2)</f>
        <v>0.37</v>
      </c>
      <c r="BU439" s="442">
        <f>+ROUND(INDEX('For AA'!AG:AG,MATCH(A439,'For AA'!A:A,0))/BS439,$BP$2)</f>
        <v>0.68</v>
      </c>
      <c r="BV439" s="438">
        <f>++INDEX('For AA'!AE:AE,MATCH(A439,'For AA'!A:A,0))</f>
        <v>0</v>
      </c>
      <c r="BW439" s="70">
        <v>4</v>
      </c>
      <c r="BX439" s="438">
        <f>++ROUND(INDEX('For AA'!AF:AF,MATCH(A439,'For AA'!A:A,0))/BS439,$BP$2)</f>
        <v>0.37</v>
      </c>
      <c r="BY439" s="442">
        <f>++ROUND(INDEX('For AA'!AG:AG,MATCH(A439,'For AA'!A:A,0))/BS439,$BP$2)</f>
        <v>0.68</v>
      </c>
      <c r="BZ439" s="93">
        <f>++INDEX(FY2018_ALL_Targets!DY:DY,MATCH('Final Comp Values'!C439,FY2018_ALL_Targets!B:B,0))</f>
        <v>0</v>
      </c>
      <c r="CA439" s="93">
        <f>+INDEX(FY2018_ALL_Targets!DV:DV,MATCH('Final Comp Values'!C439,FY2018_ALL_Targets!B:B,0))</f>
        <v>1</v>
      </c>
      <c r="CB439" s="93">
        <f>++INDEX(FY2018_ALL_Targets!DW:DW,MATCH('Final Comp Values'!C439,FY2018_ALL_Targets!B:B,0))</f>
        <v>1</v>
      </c>
      <c r="CC439" s="533">
        <f>++INDEX(FY2018_ALL_Targets!DX:DX,MATCH('Final Comp Values'!$C439,FY2018_ALL_Targets!$B:$B,0))</f>
        <v>0</v>
      </c>
      <c r="CD439" s="437">
        <f t="shared" si="243"/>
        <v>0</v>
      </c>
      <c r="CE439" s="437">
        <f t="shared" si="244"/>
        <v>0.37</v>
      </c>
      <c r="CF439" s="438">
        <f t="shared" si="245"/>
        <v>0.68</v>
      </c>
      <c r="CG439" s="537">
        <f t="shared" si="246"/>
        <v>82267.72427713951</v>
      </c>
      <c r="CH439" s="437">
        <f t="shared" si="247"/>
        <v>3.1199999999999997</v>
      </c>
      <c r="CI439" s="438">
        <f t="shared" si="225"/>
        <v>244452.66642350022</v>
      </c>
      <c r="CJ439" s="540">
        <f t="shared" si="248"/>
        <v>7.3024237486870268E-4</v>
      </c>
      <c r="CK439" s="437">
        <f t="shared" si="226"/>
        <v>26743.96</v>
      </c>
      <c r="CL439" s="543">
        <f t="shared" si="227"/>
        <v>0.34</v>
      </c>
      <c r="CM439" s="466">
        <f t="shared" si="252"/>
        <v>-3.0000000000000915E-2</v>
      </c>
      <c r="CN439" s="465">
        <f t="shared" si="228"/>
        <v>326969.15000000002</v>
      </c>
      <c r="CO439" s="466">
        <f t="shared" si="249"/>
        <v>271196.62642350025</v>
      </c>
      <c r="CP439" s="466">
        <f t="shared" si="229"/>
        <v>-0.71000000000000041</v>
      </c>
      <c r="CQ439" s="469">
        <f t="shared" si="230"/>
        <v>-55671.006354916106</v>
      </c>
      <c r="CR439" s="469">
        <f t="shared" si="250"/>
        <v>-55772.523576499778</v>
      </c>
      <c r="CS439" s="467">
        <f t="shared" si="251"/>
        <v>101.51722158367193</v>
      </c>
      <c r="CT439" s="468">
        <f t="shared" si="231"/>
        <v>0.25160699190470875</v>
      </c>
    </row>
    <row r="440" spans="1:98"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+INDEX('For AA'!AD:AD,MATCH(A440,'For AA'!A:A,0))</f>
        <v>38894.179775798271</v>
      </c>
      <c r="AN440" s="434">
        <f t="shared" si="232"/>
        <v>0</v>
      </c>
      <c r="AO440" s="435">
        <f t="shared" si="233"/>
        <v>81808.064516129045</v>
      </c>
      <c r="AP440" s="436">
        <f t="shared" si="234"/>
        <v>151929.25806451612</v>
      </c>
      <c r="AQ440" s="437">
        <f t="shared" si="220"/>
        <v>0</v>
      </c>
      <c r="AR440" s="438">
        <f t="shared" si="221"/>
        <v>1.04</v>
      </c>
      <c r="AS440" s="438">
        <f t="shared" si="222"/>
        <v>1.94</v>
      </c>
      <c r="AT440" s="443">
        <f t="shared" si="235"/>
        <v>2.98</v>
      </c>
      <c r="AU440" s="437">
        <f t="shared" si="236"/>
        <v>0</v>
      </c>
      <c r="AV440" s="438">
        <f t="shared" si="237"/>
        <v>0.97</v>
      </c>
      <c r="AW440" s="438">
        <f t="shared" si="238"/>
        <v>1.8</v>
      </c>
      <c r="AX440" s="444">
        <f t="shared" si="239"/>
        <v>2.77</v>
      </c>
      <c r="AY440" s="441">
        <f t="shared" si="240"/>
        <v>0</v>
      </c>
      <c r="AZ440" s="70">
        <f t="shared" si="241"/>
        <v>4</v>
      </c>
      <c r="BA440" s="438">
        <f t="shared" si="218"/>
        <v>0.24</v>
      </c>
      <c r="BB440" s="442">
        <f t="shared" si="219"/>
        <v>0.45</v>
      </c>
      <c r="BC440" s="563">
        <v>0</v>
      </c>
      <c r="BD440" s="563">
        <v>1</v>
      </c>
      <c r="BE440" s="570">
        <v>0</v>
      </c>
      <c r="BF440" s="571">
        <v>0</v>
      </c>
      <c r="BG440" s="572">
        <v>0.45</v>
      </c>
      <c r="BH440" s="573">
        <v>35257.596118774076</v>
      </c>
      <c r="BI440" s="571">
        <v>2.31</v>
      </c>
      <c r="BJ440" s="572">
        <v>180988.99340970692</v>
      </c>
      <c r="BK440" s="574">
        <v>5.402892603501658E-4</v>
      </c>
      <c r="BL440" s="571">
        <v>19314.04</v>
      </c>
      <c r="BM440" s="594">
        <v>0.25</v>
      </c>
      <c r="BN440" s="441">
        <f t="shared" si="242"/>
        <v>0</v>
      </c>
      <c r="BO440" s="70">
        <v>4</v>
      </c>
      <c r="BP440" s="438">
        <f t="shared" si="223"/>
        <v>0.24</v>
      </c>
      <c r="BQ440" s="442">
        <f t="shared" si="224"/>
        <v>0.45</v>
      </c>
      <c r="BR440" s="438">
        <f>+INDEX('For AA'!AE:AE,MATCH(A440,'For AA'!A:A,0))</f>
        <v>0</v>
      </c>
      <c r="BS440" s="70">
        <v>4</v>
      </c>
      <c r="BT440" s="438">
        <f>+ROUND(INDEX('For AA'!AF:AF,MATCH(A440,'For AA'!A:A,0))/BS440,$BP$2)</f>
        <v>0.25</v>
      </c>
      <c r="BU440" s="442">
        <f>+ROUND(INDEX('For AA'!AG:AG,MATCH(A440,'For AA'!A:A,0))/BS440,$BP$2)</f>
        <v>0.46</v>
      </c>
      <c r="BV440" s="438">
        <f>++INDEX('For AA'!AE:AE,MATCH(A440,'For AA'!A:A,0))</f>
        <v>0</v>
      </c>
      <c r="BW440" s="70">
        <v>4</v>
      </c>
      <c r="BX440" s="438">
        <f>++ROUND(INDEX('For AA'!AF:AF,MATCH(A440,'For AA'!A:A,0))/BS440,$BP$2)</f>
        <v>0.25</v>
      </c>
      <c r="BY440" s="442">
        <f>++ROUND(INDEX('For AA'!AG:AG,MATCH(A440,'For AA'!A:A,0))/BS440,$BP$2)</f>
        <v>0.46</v>
      </c>
      <c r="BZ440" s="93">
        <f>++INDEX(FY2018_ALL_Targets!DY:DY,MATCH('Final Comp Values'!C440,FY2018_ALL_Targets!B:B,0))</f>
        <v>0</v>
      </c>
      <c r="CA440" s="93">
        <f>+INDEX(FY2018_ALL_Targets!DV:DV,MATCH('Final Comp Values'!C440,FY2018_ALL_Targets!B:B,0))</f>
        <v>2</v>
      </c>
      <c r="CB440" s="93">
        <f>++INDEX(FY2018_ALL_Targets!DW:DW,MATCH('Final Comp Values'!C440,FY2018_ALL_Targets!B:B,0))</f>
        <v>2</v>
      </c>
      <c r="CC440" s="533">
        <f>++INDEX(FY2018_ALL_Targets!DX:DX,MATCH('Final Comp Values'!$C440,FY2018_ALL_Targets!$B:$B,0))</f>
        <v>0</v>
      </c>
      <c r="CD440" s="437">
        <f t="shared" si="243"/>
        <v>0</v>
      </c>
      <c r="CE440" s="437">
        <f t="shared" si="244"/>
        <v>0.48</v>
      </c>
      <c r="CF440" s="438">
        <f t="shared" si="245"/>
        <v>0.9</v>
      </c>
      <c r="CG440" s="537">
        <f t="shared" si="246"/>
        <v>108123.29476424049</v>
      </c>
      <c r="CH440" s="437">
        <f t="shared" si="247"/>
        <v>1.3900000000000001</v>
      </c>
      <c r="CI440" s="438">
        <f t="shared" si="225"/>
        <v>108906.79690021326</v>
      </c>
      <c r="CJ440" s="540">
        <f t="shared" si="248"/>
        <v>3.2533234008573622E-4</v>
      </c>
      <c r="CK440" s="437">
        <f t="shared" si="226"/>
        <v>11914.78</v>
      </c>
      <c r="CL440" s="543">
        <f t="shared" si="227"/>
        <v>0.15</v>
      </c>
      <c r="CM440" s="466">
        <f t="shared" si="252"/>
        <v>1.0000000000000175E-2</v>
      </c>
      <c r="CN440" s="465">
        <f t="shared" si="228"/>
        <v>217375.71</v>
      </c>
      <c r="CO440" s="466">
        <f t="shared" si="249"/>
        <v>120821.57690021326</v>
      </c>
      <c r="CP440" s="466">
        <f t="shared" si="229"/>
        <v>-1.23</v>
      </c>
      <c r="CQ440" s="469">
        <f t="shared" si="230"/>
        <v>-96524.232238267141</v>
      </c>
      <c r="CR440" s="469">
        <f t="shared" si="250"/>
        <v>-96554.133099786734</v>
      </c>
      <c r="CS440" s="467">
        <f t="shared" si="251"/>
        <v>29.900861519592581</v>
      </c>
      <c r="CT440" s="468">
        <f t="shared" si="231"/>
        <v>0.49740283661058771</v>
      </c>
    </row>
    <row r="441" spans="1:98"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+INDEX('For AA'!AD:AD,MATCH(A441,'For AA'!A:A,0))</f>
        <v>30335.791973545318</v>
      </c>
      <c r="AN441" s="434">
        <f t="shared" si="232"/>
        <v>0</v>
      </c>
      <c r="AO441" s="435">
        <f t="shared" si="233"/>
        <v>132491.22580645161</v>
      </c>
      <c r="AP441" s="436">
        <f t="shared" si="234"/>
        <v>246055.13978494625</v>
      </c>
      <c r="AQ441" s="437">
        <f t="shared" si="220"/>
        <v>0</v>
      </c>
      <c r="AR441" s="438">
        <f t="shared" si="221"/>
        <v>2.17</v>
      </c>
      <c r="AS441" s="438">
        <f t="shared" si="222"/>
        <v>4.03</v>
      </c>
      <c r="AT441" s="443">
        <f t="shared" si="235"/>
        <v>6.2</v>
      </c>
      <c r="AU441" s="437">
        <f t="shared" si="236"/>
        <v>0</v>
      </c>
      <c r="AV441" s="438">
        <f t="shared" si="237"/>
        <v>2.02</v>
      </c>
      <c r="AW441" s="438">
        <f t="shared" si="238"/>
        <v>3.74</v>
      </c>
      <c r="AX441" s="444">
        <f t="shared" si="239"/>
        <v>5.76</v>
      </c>
      <c r="AY441" s="441">
        <f t="shared" si="240"/>
        <v>0</v>
      </c>
      <c r="AZ441" s="70">
        <f t="shared" si="241"/>
        <v>4</v>
      </c>
      <c r="BA441" s="438">
        <f t="shared" si="218"/>
        <v>0.51</v>
      </c>
      <c r="BB441" s="442">
        <f t="shared" si="219"/>
        <v>0.94</v>
      </c>
      <c r="BC441" s="563">
        <v>1</v>
      </c>
      <c r="BD441" s="563">
        <v>1</v>
      </c>
      <c r="BE441" s="570">
        <v>0</v>
      </c>
      <c r="BF441" s="571">
        <v>0.51</v>
      </c>
      <c r="BG441" s="572">
        <v>0.94</v>
      </c>
      <c r="BH441" s="573">
        <v>88632.779733629359</v>
      </c>
      <c r="BI441" s="571">
        <v>4.3499999999999996</v>
      </c>
      <c r="BJ441" s="572">
        <v>265898.33920088806</v>
      </c>
      <c r="BK441" s="574">
        <v>7.9376106971309535E-4</v>
      </c>
      <c r="BL441" s="571">
        <v>28375.040000000001</v>
      </c>
      <c r="BM441" s="594">
        <v>0.46</v>
      </c>
      <c r="BN441" s="441">
        <f t="shared" si="242"/>
        <v>0</v>
      </c>
      <c r="BO441" s="70">
        <v>4</v>
      </c>
      <c r="BP441" s="438">
        <f t="shared" si="223"/>
        <v>0.51</v>
      </c>
      <c r="BQ441" s="442">
        <f t="shared" si="224"/>
        <v>0.94</v>
      </c>
      <c r="BR441" s="438">
        <f>+INDEX('For AA'!AE:AE,MATCH(A441,'For AA'!A:A,0))</f>
        <v>0</v>
      </c>
      <c r="BS441" s="70">
        <v>4</v>
      </c>
      <c r="BT441" s="438">
        <f>+ROUND(INDEX('For AA'!AF:AF,MATCH(A441,'For AA'!A:A,0))/BS441,$BP$2)</f>
        <v>0.51</v>
      </c>
      <c r="BU441" s="442">
        <f>+ROUND(INDEX('For AA'!AG:AG,MATCH(A441,'For AA'!A:A,0))/BS441,$BP$2)</f>
        <v>0.94</v>
      </c>
      <c r="BV441" s="438">
        <f>++INDEX('For AA'!AE:AE,MATCH(A441,'For AA'!A:A,0))</f>
        <v>0</v>
      </c>
      <c r="BW441" s="70">
        <v>4</v>
      </c>
      <c r="BX441" s="438">
        <f>++ROUND(INDEX('For AA'!AF:AF,MATCH(A441,'For AA'!A:A,0))/BS441,$BP$2)</f>
        <v>0.51</v>
      </c>
      <c r="BY441" s="442">
        <f>++ROUND(INDEX('For AA'!AG:AG,MATCH(A441,'For AA'!A:A,0))/BS441,$BP$2)</f>
        <v>0.94</v>
      </c>
      <c r="BZ441" s="93">
        <f>++INDEX(FY2018_ALL_Targets!DY:DY,MATCH('Final Comp Values'!C441,FY2018_ALL_Targets!B:B,0))</f>
        <v>0</v>
      </c>
      <c r="CA441" s="93">
        <f>+INDEX(FY2018_ALL_Targets!DV:DV,MATCH('Final Comp Values'!C441,FY2018_ALL_Targets!B:B,0))</f>
        <v>1</v>
      </c>
      <c r="CB441" s="93">
        <f>++INDEX(FY2018_ALL_Targets!DW:DW,MATCH('Final Comp Values'!C441,FY2018_ALL_Targets!B:B,0))</f>
        <v>1</v>
      </c>
      <c r="CC441" s="533">
        <f>++INDEX(FY2018_ALL_Targets!DX:DX,MATCH('Final Comp Values'!$C441,FY2018_ALL_Targets!$B:$B,0))</f>
        <v>0</v>
      </c>
      <c r="CD441" s="437">
        <f t="shared" si="243"/>
        <v>0</v>
      </c>
      <c r="CE441" s="437">
        <f t="shared" si="244"/>
        <v>0.51</v>
      </c>
      <c r="CF441" s="438">
        <f t="shared" si="245"/>
        <v>0.94</v>
      </c>
      <c r="CG441" s="537">
        <f t="shared" si="246"/>
        <v>88632.779733629359</v>
      </c>
      <c r="CH441" s="437">
        <f t="shared" si="247"/>
        <v>4.3100000000000005</v>
      </c>
      <c r="CI441" s="438">
        <f t="shared" si="225"/>
        <v>263453.29700133973</v>
      </c>
      <c r="CJ441" s="540">
        <f t="shared" si="248"/>
        <v>7.870020977228877E-4</v>
      </c>
      <c r="CK441" s="437">
        <f t="shared" si="226"/>
        <v>28822.69</v>
      </c>
      <c r="CL441" s="543">
        <f t="shared" si="227"/>
        <v>0.47</v>
      </c>
      <c r="CM441" s="466">
        <f t="shared" si="252"/>
        <v>-3.9999999999999369E-2</v>
      </c>
      <c r="CN441" s="465">
        <f t="shared" si="228"/>
        <v>352048.12</v>
      </c>
      <c r="CO441" s="466">
        <f t="shared" si="249"/>
        <v>292275.98700133973</v>
      </c>
      <c r="CP441" s="466">
        <f t="shared" si="229"/>
        <v>-0.97999999999999954</v>
      </c>
      <c r="CQ441" s="469">
        <f t="shared" si="230"/>
        <v>-59897.075972222192</v>
      </c>
      <c r="CR441" s="469">
        <f t="shared" si="250"/>
        <v>-59772.132998660265</v>
      </c>
      <c r="CS441" s="467">
        <f t="shared" si="251"/>
        <v>-124.94297356192692</v>
      </c>
      <c r="CT441" s="468">
        <f t="shared" si="231"/>
        <v>0.2517632525168132</v>
      </c>
    </row>
    <row r="442" spans="1:98"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+INDEX('For AA'!AD:AD,MATCH(A442,'For AA'!A:A,0))</f>
        <v>30335.791973545318</v>
      </c>
      <c r="AN442" s="434">
        <f t="shared" si="232"/>
        <v>0</v>
      </c>
      <c r="AO442" s="435">
        <f t="shared" si="233"/>
        <v>112070.5053763441</v>
      </c>
      <c r="AP442" s="436">
        <f t="shared" si="234"/>
        <v>208130.94623655916</v>
      </c>
      <c r="AQ442" s="437">
        <f t="shared" si="220"/>
        <v>0</v>
      </c>
      <c r="AR442" s="438">
        <f t="shared" si="221"/>
        <v>1.83</v>
      </c>
      <c r="AS442" s="438">
        <f t="shared" si="222"/>
        <v>3.4</v>
      </c>
      <c r="AT442" s="443">
        <f t="shared" si="235"/>
        <v>5.23</v>
      </c>
      <c r="AU442" s="437">
        <f t="shared" si="236"/>
        <v>0</v>
      </c>
      <c r="AV442" s="438">
        <f t="shared" si="237"/>
        <v>1.71</v>
      </c>
      <c r="AW442" s="438">
        <f t="shared" si="238"/>
        <v>3.17</v>
      </c>
      <c r="AX442" s="444">
        <f t="shared" si="239"/>
        <v>4.88</v>
      </c>
      <c r="AY442" s="441">
        <f t="shared" si="240"/>
        <v>0</v>
      </c>
      <c r="AZ442" s="70">
        <f t="shared" si="241"/>
        <v>4</v>
      </c>
      <c r="BA442" s="438">
        <f t="shared" si="218"/>
        <v>0.43</v>
      </c>
      <c r="BB442" s="442">
        <f t="shared" si="219"/>
        <v>0.79</v>
      </c>
      <c r="BC442" s="563">
        <v>1</v>
      </c>
      <c r="BD442" s="563">
        <v>1</v>
      </c>
      <c r="BE442" s="570">
        <v>0</v>
      </c>
      <c r="BF442" s="571">
        <v>0.43</v>
      </c>
      <c r="BG442" s="572">
        <v>0.79</v>
      </c>
      <c r="BH442" s="573">
        <v>74573.787086226075</v>
      </c>
      <c r="BI442" s="571">
        <v>3.66</v>
      </c>
      <c r="BJ442" s="572">
        <v>223721.36125867825</v>
      </c>
      <c r="BK442" s="574">
        <v>6.678541414137768E-4</v>
      </c>
      <c r="BL442" s="571">
        <v>23874.17</v>
      </c>
      <c r="BM442" s="594">
        <v>0.39</v>
      </c>
      <c r="BN442" s="441">
        <f t="shared" si="242"/>
        <v>0</v>
      </c>
      <c r="BO442" s="70">
        <v>4</v>
      </c>
      <c r="BP442" s="438">
        <f t="shared" si="223"/>
        <v>0.43</v>
      </c>
      <c r="BQ442" s="442">
        <f t="shared" si="224"/>
        <v>0.79</v>
      </c>
      <c r="BR442" s="438">
        <f>+INDEX('For AA'!AE:AE,MATCH(A442,'For AA'!A:A,0))</f>
        <v>0</v>
      </c>
      <c r="BS442" s="70">
        <v>4</v>
      </c>
      <c r="BT442" s="438">
        <f>+ROUND(INDEX('For AA'!AF:AF,MATCH(A442,'For AA'!A:A,0))/BS442,$BP$2)</f>
        <v>0.43</v>
      </c>
      <c r="BU442" s="442">
        <f>+ROUND(INDEX('For AA'!AG:AG,MATCH(A442,'For AA'!A:A,0))/BS442,$BP$2)</f>
        <v>0.8</v>
      </c>
      <c r="BV442" s="438">
        <f>++INDEX('For AA'!AE:AE,MATCH(A442,'For AA'!A:A,0))</f>
        <v>0</v>
      </c>
      <c r="BW442" s="70">
        <v>4</v>
      </c>
      <c r="BX442" s="438">
        <f>++ROUND(INDEX('For AA'!AF:AF,MATCH(A442,'For AA'!A:A,0))/BS442,$BP$2)</f>
        <v>0.43</v>
      </c>
      <c r="BY442" s="442">
        <f>++ROUND(INDEX('For AA'!AG:AG,MATCH(A442,'For AA'!A:A,0))/BS442,$BP$2)</f>
        <v>0.8</v>
      </c>
      <c r="BZ442" s="93">
        <f>++INDEX(FY2018_ALL_Targets!DY:DY,MATCH('Final Comp Values'!C442,FY2018_ALL_Targets!B:B,0))</f>
        <v>0</v>
      </c>
      <c r="CA442" s="93">
        <f>+INDEX(FY2018_ALL_Targets!DV:DV,MATCH('Final Comp Values'!C442,FY2018_ALL_Targets!B:B,0))</f>
        <v>0</v>
      </c>
      <c r="CB442" s="93">
        <f>++INDEX(FY2018_ALL_Targets!DW:DW,MATCH('Final Comp Values'!C442,FY2018_ALL_Targets!B:B,0))</f>
        <v>1</v>
      </c>
      <c r="CC442" s="533">
        <f>++INDEX(FY2018_ALL_Targets!DX:DX,MATCH('Final Comp Values'!$C442,FY2018_ALL_Targets!$B:$B,0))</f>
        <v>0</v>
      </c>
      <c r="CD442" s="437">
        <f t="shared" si="243"/>
        <v>0</v>
      </c>
      <c r="CE442" s="437">
        <f t="shared" si="244"/>
        <v>0</v>
      </c>
      <c r="CF442" s="438">
        <f t="shared" si="245"/>
        <v>0.79</v>
      </c>
      <c r="CG442" s="537">
        <f t="shared" si="246"/>
        <v>48289.583441080824</v>
      </c>
      <c r="CH442" s="437">
        <f t="shared" si="247"/>
        <v>4.09</v>
      </c>
      <c r="CI442" s="438">
        <f t="shared" si="225"/>
        <v>250005.56490382351</v>
      </c>
      <c r="CJ442" s="540">
        <f t="shared" si="248"/>
        <v>7.4683029691104651E-4</v>
      </c>
      <c r="CK442" s="437">
        <f t="shared" si="226"/>
        <v>27351.46</v>
      </c>
      <c r="CL442" s="543">
        <f t="shared" si="227"/>
        <v>0.45</v>
      </c>
      <c r="CM442" s="466">
        <f t="shared" si="252"/>
        <v>0</v>
      </c>
      <c r="CN442" s="465">
        <f t="shared" si="228"/>
        <v>297787.34999999998</v>
      </c>
      <c r="CO442" s="466">
        <f t="shared" si="249"/>
        <v>277357.02490382351</v>
      </c>
      <c r="CP442" s="466">
        <f t="shared" si="229"/>
        <v>-0.33999999999999986</v>
      </c>
      <c r="CQ442" s="469">
        <f t="shared" si="230"/>
        <v>-20747.479303278677</v>
      </c>
      <c r="CR442" s="469">
        <f t="shared" si="250"/>
        <v>-20430.325096176472</v>
      </c>
      <c r="CS442" s="467">
        <f t="shared" si="251"/>
        <v>-317.15420710220496</v>
      </c>
      <c r="CT442" s="468">
        <f t="shared" si="231"/>
        <v>0.16216129879620753</v>
      </c>
    </row>
    <row r="443" spans="1:98"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+INDEX('For AA'!AD:AD,MATCH(A443,'For AA'!A:A,0))</f>
        <v>19751.398654117922</v>
      </c>
      <c r="AN443" s="434">
        <f t="shared" si="232"/>
        <v>0</v>
      </c>
      <c r="AO443" s="435">
        <f t="shared" si="233"/>
        <v>146054.03225806452</v>
      </c>
      <c r="AP443" s="436">
        <f t="shared" si="234"/>
        <v>271243.20430107525</v>
      </c>
      <c r="AQ443" s="437">
        <f t="shared" si="220"/>
        <v>0</v>
      </c>
      <c r="AR443" s="438">
        <f t="shared" si="221"/>
        <v>3.67</v>
      </c>
      <c r="AS443" s="438">
        <f t="shared" si="222"/>
        <v>6.82</v>
      </c>
      <c r="AT443" s="443">
        <f t="shared" si="235"/>
        <v>10.49</v>
      </c>
      <c r="AU443" s="437">
        <f t="shared" si="236"/>
        <v>0</v>
      </c>
      <c r="AV443" s="438">
        <f t="shared" si="237"/>
        <v>3.41</v>
      </c>
      <c r="AW443" s="438">
        <f t="shared" si="238"/>
        <v>6.34</v>
      </c>
      <c r="AX443" s="444">
        <f t="shared" si="239"/>
        <v>9.75</v>
      </c>
      <c r="AY443" s="441">
        <f t="shared" si="240"/>
        <v>0</v>
      </c>
      <c r="AZ443" s="70">
        <f t="shared" si="241"/>
        <v>4</v>
      </c>
      <c r="BA443" s="438">
        <f t="shared" si="218"/>
        <v>0.85</v>
      </c>
      <c r="BB443" s="442">
        <f t="shared" si="219"/>
        <v>1.59</v>
      </c>
      <c r="BC443" s="563">
        <v>1</v>
      </c>
      <c r="BD443" s="563">
        <v>1</v>
      </c>
      <c r="BE443" s="570">
        <v>0</v>
      </c>
      <c r="BF443" s="571">
        <v>0.85</v>
      </c>
      <c r="BG443" s="572">
        <v>1.59</v>
      </c>
      <c r="BH443" s="573">
        <v>97080.182395703232</v>
      </c>
      <c r="BI443" s="571">
        <v>7.32</v>
      </c>
      <c r="BJ443" s="572">
        <v>291240.54718710971</v>
      </c>
      <c r="BK443" s="574">
        <v>8.6941275742385428E-4</v>
      </c>
      <c r="BL443" s="571">
        <v>31079.41</v>
      </c>
      <c r="BM443" s="594">
        <v>0.78</v>
      </c>
      <c r="BN443" s="441">
        <f t="shared" si="242"/>
        <v>0</v>
      </c>
      <c r="BO443" s="70">
        <v>4</v>
      </c>
      <c r="BP443" s="438">
        <f t="shared" si="223"/>
        <v>0.85</v>
      </c>
      <c r="BQ443" s="442">
        <f t="shared" si="224"/>
        <v>1.59</v>
      </c>
      <c r="BR443" s="438">
        <f>+INDEX('For AA'!AE:AE,MATCH(A443,'For AA'!A:A,0))</f>
        <v>0</v>
      </c>
      <c r="BS443" s="70">
        <v>4</v>
      </c>
      <c r="BT443" s="438">
        <f>+ROUND(INDEX('For AA'!AF:AF,MATCH(A443,'For AA'!A:A,0))/BS443,$BP$2)</f>
        <v>0.86</v>
      </c>
      <c r="BU443" s="442">
        <f>+ROUND(INDEX('For AA'!AG:AG,MATCH(A443,'For AA'!A:A,0))/BS443,$BP$2)</f>
        <v>1.6</v>
      </c>
      <c r="BV443" s="438">
        <f>++INDEX('For AA'!AE:AE,MATCH(A443,'For AA'!A:A,0))</f>
        <v>0</v>
      </c>
      <c r="BW443" s="70">
        <v>4</v>
      </c>
      <c r="BX443" s="438">
        <f>++ROUND(INDEX('For AA'!AF:AF,MATCH(A443,'For AA'!A:A,0))/BS443,$BP$2)</f>
        <v>0.86</v>
      </c>
      <c r="BY443" s="442">
        <f>++ROUND(INDEX('For AA'!AG:AG,MATCH(A443,'For AA'!A:A,0))/BS443,$BP$2)</f>
        <v>1.6</v>
      </c>
      <c r="BZ443" s="93">
        <f>++INDEX(FY2018_ALL_Targets!DY:DY,MATCH('Final Comp Values'!C443,FY2018_ALL_Targets!B:B,0))</f>
        <v>0</v>
      </c>
      <c r="CA443" s="93">
        <f>+INDEX(FY2018_ALL_Targets!DV:DV,MATCH('Final Comp Values'!C443,FY2018_ALL_Targets!B:B,0))</f>
        <v>1</v>
      </c>
      <c r="CB443" s="93">
        <f>++INDEX(FY2018_ALL_Targets!DW:DW,MATCH('Final Comp Values'!C443,FY2018_ALL_Targets!B:B,0))</f>
        <v>1</v>
      </c>
      <c r="CC443" s="533">
        <f>++INDEX(FY2018_ALL_Targets!DX:DX,MATCH('Final Comp Values'!$C443,FY2018_ALL_Targets!$B:$B,0))</f>
        <v>0</v>
      </c>
      <c r="CD443" s="437">
        <f t="shared" si="243"/>
        <v>0</v>
      </c>
      <c r="CE443" s="437">
        <f t="shared" si="244"/>
        <v>0.85</v>
      </c>
      <c r="CF443" s="438">
        <f t="shared" si="245"/>
        <v>1.59</v>
      </c>
      <c r="CG443" s="537">
        <f t="shared" si="246"/>
        <v>97080.182395703232</v>
      </c>
      <c r="CH443" s="437">
        <f t="shared" si="247"/>
        <v>7.3100000000000005</v>
      </c>
      <c r="CI443" s="438">
        <f t="shared" si="225"/>
        <v>290842.67758712731</v>
      </c>
      <c r="CJ443" s="540">
        <f t="shared" si="248"/>
        <v>8.6882115340255822E-4</v>
      </c>
      <c r="CK443" s="437">
        <f t="shared" si="226"/>
        <v>31819.18</v>
      </c>
      <c r="CL443" s="543">
        <f t="shared" si="227"/>
        <v>0.8</v>
      </c>
      <c r="CM443" s="466">
        <f t="shared" si="252"/>
        <v>-9.9999999999986766E-3</v>
      </c>
      <c r="CN443" s="465">
        <f t="shared" si="228"/>
        <v>388086.43</v>
      </c>
      <c r="CO443" s="466">
        <f t="shared" si="249"/>
        <v>322661.85758712731</v>
      </c>
      <c r="CP443" s="466">
        <f t="shared" si="229"/>
        <v>-1.6399999999999988</v>
      </c>
      <c r="CQ443" s="469">
        <f t="shared" si="230"/>
        <v>-65278.127712820467</v>
      </c>
      <c r="CR443" s="469">
        <f t="shared" si="250"/>
        <v>-65424.572412872687</v>
      </c>
      <c r="CS443" s="467">
        <f t="shared" si="251"/>
        <v>146.44470005221956</v>
      </c>
      <c r="CT443" s="468">
        <f t="shared" si="231"/>
        <v>0.25015093260463456</v>
      </c>
    </row>
    <row r="444" spans="1:98"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+INDEX('For AA'!AD:AD,MATCH(A444,'For AA'!A:A,0))</f>
        <v>17518.15388659466</v>
      </c>
      <c r="AN444" s="434">
        <f t="shared" si="232"/>
        <v>0</v>
      </c>
      <c r="AO444" s="435">
        <f t="shared" si="233"/>
        <v>113698.04301075269</v>
      </c>
      <c r="AP444" s="436">
        <f t="shared" si="234"/>
        <v>211153.51612903227</v>
      </c>
      <c r="AQ444" s="437">
        <f t="shared" si="220"/>
        <v>0</v>
      </c>
      <c r="AR444" s="438">
        <f t="shared" si="221"/>
        <v>3.22</v>
      </c>
      <c r="AS444" s="438">
        <f t="shared" si="222"/>
        <v>5.98</v>
      </c>
      <c r="AT444" s="443">
        <f t="shared" si="235"/>
        <v>9.2000000000000011</v>
      </c>
      <c r="AU444" s="437">
        <f t="shared" si="236"/>
        <v>0</v>
      </c>
      <c r="AV444" s="438">
        <f t="shared" si="237"/>
        <v>2.99</v>
      </c>
      <c r="AW444" s="438">
        <f t="shared" si="238"/>
        <v>5.56</v>
      </c>
      <c r="AX444" s="444">
        <f t="shared" si="239"/>
        <v>8.5500000000000007</v>
      </c>
      <c r="AY444" s="441">
        <f t="shared" si="240"/>
        <v>0</v>
      </c>
      <c r="AZ444" s="70">
        <f t="shared" si="241"/>
        <v>4</v>
      </c>
      <c r="BA444" s="438">
        <f t="shared" si="218"/>
        <v>0.75</v>
      </c>
      <c r="BB444" s="442">
        <f t="shared" si="219"/>
        <v>1.39</v>
      </c>
      <c r="BC444" s="563">
        <v>0</v>
      </c>
      <c r="BD444" s="563">
        <v>0</v>
      </c>
      <c r="BE444" s="570">
        <v>0</v>
      </c>
      <c r="BF444" s="571">
        <v>0</v>
      </c>
      <c r="BG444" s="572">
        <v>0</v>
      </c>
      <c r="BH444" s="573">
        <v>0</v>
      </c>
      <c r="BI444" s="571">
        <v>8.5599999999999987</v>
      </c>
      <c r="BJ444" s="572">
        <v>302466.67440023157</v>
      </c>
      <c r="BK444" s="574">
        <v>9.0292504927269764E-4</v>
      </c>
      <c r="BL444" s="571">
        <v>32277.39</v>
      </c>
      <c r="BM444" s="594">
        <v>0.91</v>
      </c>
      <c r="BN444" s="441">
        <f t="shared" si="242"/>
        <v>0</v>
      </c>
      <c r="BO444" s="70">
        <v>4</v>
      </c>
      <c r="BP444" s="438">
        <f t="shared" si="223"/>
        <v>0.75</v>
      </c>
      <c r="BQ444" s="442">
        <f t="shared" si="224"/>
        <v>1.39</v>
      </c>
      <c r="BR444" s="438">
        <f>+INDEX('For AA'!AE:AE,MATCH(A444,'For AA'!A:A,0))</f>
        <v>0</v>
      </c>
      <c r="BS444" s="70">
        <v>4</v>
      </c>
      <c r="BT444" s="438">
        <f>+ROUND(INDEX('For AA'!AF:AF,MATCH(A444,'For AA'!A:A,0))/BS444,$BP$2)</f>
        <v>0.76</v>
      </c>
      <c r="BU444" s="442">
        <f>+ROUND(INDEX('For AA'!AG:AG,MATCH(A444,'For AA'!A:A,0))/BS444,$BP$2)</f>
        <v>1.4</v>
      </c>
      <c r="BV444" s="438">
        <f>++INDEX('For AA'!AE:AE,MATCH(A444,'For AA'!A:A,0))</f>
        <v>0</v>
      </c>
      <c r="BW444" s="70">
        <v>4</v>
      </c>
      <c r="BX444" s="438">
        <f>++ROUND(INDEX('For AA'!AF:AF,MATCH(A444,'For AA'!A:A,0))/BS444,$BP$2)</f>
        <v>0.76</v>
      </c>
      <c r="BY444" s="442">
        <f>++ROUND(INDEX('For AA'!AG:AG,MATCH(A444,'For AA'!A:A,0))/BS444,$BP$2)</f>
        <v>1.4</v>
      </c>
      <c r="BZ444" s="93">
        <f>++INDEX(FY2018_ALL_Targets!DY:DY,MATCH('Final Comp Values'!C444,FY2018_ALL_Targets!B:B,0))</f>
        <v>0</v>
      </c>
      <c r="CA444" s="93">
        <f>+INDEX(FY2018_ALL_Targets!DV:DV,MATCH('Final Comp Values'!C444,FY2018_ALL_Targets!B:B,0))</f>
        <v>0</v>
      </c>
      <c r="CB444" s="93">
        <f>++INDEX(FY2018_ALL_Targets!DW:DW,MATCH('Final Comp Values'!C444,FY2018_ALL_Targets!B:B,0))</f>
        <v>0</v>
      </c>
      <c r="CC444" s="533">
        <f>++INDEX(FY2018_ALL_Targets!DX:DX,MATCH('Final Comp Values'!$C444,FY2018_ALL_Targets!$B:$B,0))</f>
        <v>0</v>
      </c>
      <c r="CD444" s="437">
        <f t="shared" si="243"/>
        <v>0</v>
      </c>
      <c r="CE444" s="437">
        <f t="shared" si="244"/>
        <v>0</v>
      </c>
      <c r="CF444" s="438">
        <f t="shared" si="245"/>
        <v>0</v>
      </c>
      <c r="CG444" s="537">
        <f t="shared" si="246"/>
        <v>0</v>
      </c>
      <c r="CH444" s="437">
        <f t="shared" si="247"/>
        <v>8.5500000000000007</v>
      </c>
      <c r="CI444" s="438">
        <f t="shared" si="225"/>
        <v>302113.32548153977</v>
      </c>
      <c r="CJ444" s="540">
        <f t="shared" si="248"/>
        <v>9.0248944921270146E-4</v>
      </c>
      <c r="CK444" s="437">
        <f t="shared" si="226"/>
        <v>33052.230000000003</v>
      </c>
      <c r="CL444" s="543">
        <f t="shared" si="227"/>
        <v>0.94</v>
      </c>
      <c r="CM444" s="466">
        <f t="shared" si="252"/>
        <v>-9.9999999999982325E-3</v>
      </c>
      <c r="CN444" s="465">
        <f t="shared" si="228"/>
        <v>302111.94999999995</v>
      </c>
      <c r="CO444" s="466">
        <f t="shared" si="249"/>
        <v>335165.55548153975</v>
      </c>
      <c r="CP444" s="466">
        <f t="shared" si="229"/>
        <v>0.9399999999999995</v>
      </c>
      <c r="CQ444" s="469">
        <f t="shared" si="230"/>
        <v>33214.647134502899</v>
      </c>
      <c r="CR444" s="469">
        <f t="shared" si="250"/>
        <v>33053.605481539795</v>
      </c>
      <c r="CS444" s="467">
        <f t="shared" si="251"/>
        <v>161.04165296310384</v>
      </c>
      <c r="CT444" s="468">
        <f t="shared" si="231"/>
        <v>0</v>
      </c>
    </row>
    <row r="445" spans="1:98"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+INDEX('For AA'!AD:AD,MATCH(A445,'For AA'!A:A,0))</f>
        <v>12694.558936844121</v>
      </c>
      <c r="AN445" s="434">
        <f t="shared" si="232"/>
        <v>0</v>
      </c>
      <c r="AO445" s="435">
        <f t="shared" si="233"/>
        <v>231903.1182795699</v>
      </c>
      <c r="AP445" s="436">
        <f t="shared" si="234"/>
        <v>430677.21505376347</v>
      </c>
      <c r="AQ445" s="437">
        <f t="shared" si="220"/>
        <v>0</v>
      </c>
      <c r="AR445" s="438">
        <f t="shared" si="221"/>
        <v>9.07</v>
      </c>
      <c r="AS445" s="438">
        <f t="shared" si="222"/>
        <v>16.84</v>
      </c>
      <c r="AT445" s="443">
        <f t="shared" si="235"/>
        <v>25.91</v>
      </c>
      <c r="AU445" s="437">
        <f t="shared" si="236"/>
        <v>0</v>
      </c>
      <c r="AV445" s="438">
        <f t="shared" si="237"/>
        <v>8.43</v>
      </c>
      <c r="AW445" s="438">
        <f t="shared" si="238"/>
        <v>15.66</v>
      </c>
      <c r="AX445" s="444">
        <f t="shared" si="239"/>
        <v>24.09</v>
      </c>
      <c r="AY445" s="441">
        <f t="shared" si="240"/>
        <v>0</v>
      </c>
      <c r="AZ445" s="70">
        <f t="shared" si="241"/>
        <v>4</v>
      </c>
      <c r="BA445" s="438">
        <f t="shared" si="218"/>
        <v>2.11</v>
      </c>
      <c r="BB445" s="442">
        <f t="shared" si="219"/>
        <v>3.92</v>
      </c>
      <c r="BC445" s="563">
        <v>2</v>
      </c>
      <c r="BD445" s="563">
        <v>2</v>
      </c>
      <c r="BE445" s="570">
        <v>0</v>
      </c>
      <c r="BF445" s="571">
        <v>4.22</v>
      </c>
      <c r="BG445" s="572">
        <v>7.84</v>
      </c>
      <c r="BH445" s="573">
        <v>308492.95856160467</v>
      </c>
      <c r="BI445" s="571">
        <v>12.059999999999999</v>
      </c>
      <c r="BJ445" s="572">
        <v>308492.95856160467</v>
      </c>
      <c r="BK445" s="574">
        <v>9.2091474329148077E-4</v>
      </c>
      <c r="BL445" s="571">
        <v>32920.480000000003</v>
      </c>
      <c r="BM445" s="594">
        <v>1.29</v>
      </c>
      <c r="BN445" s="441">
        <f t="shared" si="242"/>
        <v>0</v>
      </c>
      <c r="BO445" s="70">
        <v>4</v>
      </c>
      <c r="BP445" s="438">
        <f t="shared" si="223"/>
        <v>2.11</v>
      </c>
      <c r="BQ445" s="442">
        <f t="shared" si="224"/>
        <v>3.92</v>
      </c>
      <c r="BR445" s="438">
        <f>+INDEX('For AA'!AE:AE,MATCH(A445,'For AA'!A:A,0))</f>
        <v>0</v>
      </c>
      <c r="BS445" s="70">
        <v>4</v>
      </c>
      <c r="BT445" s="438">
        <f>+ROUND(INDEX('For AA'!AF:AF,MATCH(A445,'For AA'!A:A,0))/BS445,$BP$2)</f>
        <v>2.12</v>
      </c>
      <c r="BU445" s="442">
        <f>+ROUND(INDEX('For AA'!AG:AG,MATCH(A445,'For AA'!A:A,0))/BS445,$BP$2)</f>
        <v>3.94</v>
      </c>
      <c r="BV445" s="438">
        <f>++INDEX('For AA'!AE:AE,MATCH(A445,'For AA'!A:A,0))</f>
        <v>0</v>
      </c>
      <c r="BW445" s="70">
        <v>4</v>
      </c>
      <c r="BX445" s="438">
        <f>++ROUND(INDEX('For AA'!AF:AF,MATCH(A445,'For AA'!A:A,0))/BS445,$BP$2)</f>
        <v>2.12</v>
      </c>
      <c r="BY445" s="442">
        <f>++ROUND(INDEX('For AA'!AG:AG,MATCH(A445,'For AA'!A:A,0))/BS445,$BP$2)</f>
        <v>3.94</v>
      </c>
      <c r="BZ445" s="93">
        <f>++INDEX(FY2018_ALL_Targets!DY:DY,MATCH('Final Comp Values'!C445,FY2018_ALL_Targets!B:B,0))</f>
        <v>0</v>
      </c>
      <c r="CA445" s="93">
        <f>+INDEX(FY2018_ALL_Targets!DV:DV,MATCH('Final Comp Values'!C445,FY2018_ALL_Targets!B:B,0))</f>
        <v>2</v>
      </c>
      <c r="CB445" s="93">
        <f>++INDEX(FY2018_ALL_Targets!DW:DW,MATCH('Final Comp Values'!C445,FY2018_ALL_Targets!B:B,0))</f>
        <v>2</v>
      </c>
      <c r="CC445" s="533">
        <f>++INDEX(FY2018_ALL_Targets!DX:DX,MATCH('Final Comp Values'!$C445,FY2018_ALL_Targets!$B:$B,0))</f>
        <v>0</v>
      </c>
      <c r="CD445" s="437">
        <f t="shared" si="243"/>
        <v>0</v>
      </c>
      <c r="CE445" s="437">
        <f t="shared" si="244"/>
        <v>4.22</v>
      </c>
      <c r="CF445" s="438">
        <f t="shared" si="245"/>
        <v>7.84</v>
      </c>
      <c r="CG445" s="537">
        <f t="shared" si="246"/>
        <v>308492.95856160467</v>
      </c>
      <c r="CH445" s="437">
        <f t="shared" si="247"/>
        <v>12.030000000000001</v>
      </c>
      <c r="CI445" s="438">
        <f t="shared" si="225"/>
        <v>307725.56314229727</v>
      </c>
      <c r="CJ445" s="540">
        <f t="shared" si="248"/>
        <v>9.1925463250024672E-4</v>
      </c>
      <c r="CK445" s="437">
        <f t="shared" si="226"/>
        <v>33666.230000000003</v>
      </c>
      <c r="CL445" s="543">
        <f t="shared" si="227"/>
        <v>1.32</v>
      </c>
      <c r="CM445" s="466">
        <f t="shared" si="252"/>
        <v>-2.9999999999996252E-2</v>
      </c>
      <c r="CN445" s="465">
        <f t="shared" si="228"/>
        <v>616199.71</v>
      </c>
      <c r="CO445" s="466">
        <f t="shared" si="249"/>
        <v>341391.79314229725</v>
      </c>
      <c r="CP445" s="466">
        <f t="shared" si="229"/>
        <v>-10.739999999999998</v>
      </c>
      <c r="CQ445" s="469">
        <f t="shared" si="230"/>
        <v>-274719.17332503106</v>
      </c>
      <c r="CR445" s="469">
        <f t="shared" si="250"/>
        <v>-274807.91685770272</v>
      </c>
      <c r="CS445" s="467">
        <f t="shared" si="251"/>
        <v>88.743532671651337</v>
      </c>
      <c r="CT445" s="468">
        <f t="shared" si="231"/>
        <v>0.50063794830673436</v>
      </c>
    </row>
    <row r="446" spans="1:98"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+INDEX('For AA'!AD:AD,MATCH(A446,'For AA'!A:A,0))</f>
        <v>37985.388832274351</v>
      </c>
      <c r="AN446" s="434">
        <f t="shared" si="232"/>
        <v>0</v>
      </c>
      <c r="AO446" s="435">
        <f t="shared" si="233"/>
        <v>129479.59139784948</v>
      </c>
      <c r="AP446" s="436">
        <f t="shared" si="234"/>
        <v>240462.09677419357</v>
      </c>
      <c r="AQ446" s="437">
        <f t="shared" si="220"/>
        <v>0</v>
      </c>
      <c r="AR446" s="438">
        <f t="shared" si="221"/>
        <v>1.69</v>
      </c>
      <c r="AS446" s="438">
        <f t="shared" si="222"/>
        <v>3.15</v>
      </c>
      <c r="AT446" s="443">
        <f t="shared" si="235"/>
        <v>4.84</v>
      </c>
      <c r="AU446" s="437">
        <f t="shared" si="236"/>
        <v>0</v>
      </c>
      <c r="AV446" s="438">
        <f t="shared" si="237"/>
        <v>1.58</v>
      </c>
      <c r="AW446" s="438">
        <f t="shared" si="238"/>
        <v>2.93</v>
      </c>
      <c r="AX446" s="444">
        <f t="shared" si="239"/>
        <v>4.51</v>
      </c>
      <c r="AY446" s="441">
        <f t="shared" si="240"/>
        <v>0</v>
      </c>
      <c r="AZ446" s="70">
        <f t="shared" si="241"/>
        <v>4</v>
      </c>
      <c r="BA446" s="438">
        <f t="shared" si="218"/>
        <v>0.4</v>
      </c>
      <c r="BB446" s="442">
        <f t="shared" si="219"/>
        <v>0.73</v>
      </c>
      <c r="BC446" s="563">
        <v>1</v>
      </c>
      <c r="BD446" s="563">
        <v>1</v>
      </c>
      <c r="BE446" s="570">
        <v>0</v>
      </c>
      <c r="BF446" s="571">
        <v>0.4</v>
      </c>
      <c r="BG446" s="572">
        <v>0.73</v>
      </c>
      <c r="BH446" s="573">
        <v>86389.342387681187</v>
      </c>
      <c r="BI446" s="571">
        <v>3.39</v>
      </c>
      <c r="BJ446" s="572">
        <v>259168.02716304359</v>
      </c>
      <c r="BK446" s="574">
        <v>7.7366970810956821E-4</v>
      </c>
      <c r="BL446" s="571">
        <v>27656.83</v>
      </c>
      <c r="BM446" s="594">
        <v>0.36</v>
      </c>
      <c r="BN446" s="441">
        <f t="shared" si="242"/>
        <v>0</v>
      </c>
      <c r="BO446" s="70">
        <v>4</v>
      </c>
      <c r="BP446" s="438">
        <f t="shared" si="223"/>
        <v>0.4</v>
      </c>
      <c r="BQ446" s="442">
        <f t="shared" si="224"/>
        <v>0.73</v>
      </c>
      <c r="BR446" s="438">
        <f>+INDEX('For AA'!AE:AE,MATCH(A446,'For AA'!A:A,0))</f>
        <v>0</v>
      </c>
      <c r="BS446" s="70">
        <v>4</v>
      </c>
      <c r="BT446" s="438">
        <f>+ROUND(INDEX('For AA'!AF:AF,MATCH(A446,'For AA'!A:A,0))/BS446,$BP$2)</f>
        <v>0.4</v>
      </c>
      <c r="BU446" s="442">
        <f>+ROUND(INDEX('For AA'!AG:AG,MATCH(A446,'For AA'!A:A,0))/BS446,$BP$2)</f>
        <v>0.74</v>
      </c>
      <c r="BV446" s="438">
        <f>++INDEX('For AA'!AE:AE,MATCH(A446,'For AA'!A:A,0))</f>
        <v>0</v>
      </c>
      <c r="BW446" s="70">
        <v>4</v>
      </c>
      <c r="BX446" s="438">
        <f>++ROUND(INDEX('For AA'!AF:AF,MATCH(A446,'For AA'!A:A,0))/BS446,$BP$2)</f>
        <v>0.4</v>
      </c>
      <c r="BY446" s="442">
        <f>++ROUND(INDEX('For AA'!AG:AG,MATCH(A446,'For AA'!A:A,0))/BS446,$BP$2)</f>
        <v>0.74</v>
      </c>
      <c r="BZ446" s="93">
        <f>++INDEX(FY2018_ALL_Targets!DY:DY,MATCH('Final Comp Values'!C446,FY2018_ALL_Targets!B:B,0))</f>
        <v>0</v>
      </c>
      <c r="CA446" s="93">
        <f>+INDEX(FY2018_ALL_Targets!DV:DV,MATCH('Final Comp Values'!C446,FY2018_ALL_Targets!B:B,0))</f>
        <v>2</v>
      </c>
      <c r="CB446" s="93">
        <f>++INDEX(FY2018_ALL_Targets!DW:DW,MATCH('Final Comp Values'!C446,FY2018_ALL_Targets!B:B,0))</f>
        <v>3</v>
      </c>
      <c r="CC446" s="533">
        <f>++INDEX(FY2018_ALL_Targets!DX:DX,MATCH('Final Comp Values'!$C446,FY2018_ALL_Targets!$B:$B,0))</f>
        <v>0</v>
      </c>
      <c r="CD446" s="437">
        <f t="shared" si="243"/>
        <v>0</v>
      </c>
      <c r="CE446" s="437">
        <f t="shared" si="244"/>
        <v>0.8</v>
      </c>
      <c r="CF446" s="438">
        <f t="shared" si="245"/>
        <v>2.19</v>
      </c>
      <c r="CG446" s="537">
        <f t="shared" si="246"/>
        <v>228587.72897271396</v>
      </c>
      <c r="CH446" s="437">
        <f t="shared" si="247"/>
        <v>1.5200000000000002</v>
      </c>
      <c r="CI446" s="438">
        <f t="shared" si="225"/>
        <v>116205.1331232526</v>
      </c>
      <c r="CJ446" s="540">
        <f t="shared" si="248"/>
        <v>3.47134329215482E-4</v>
      </c>
      <c r="CK446" s="437">
        <f t="shared" si="226"/>
        <v>12713.24</v>
      </c>
      <c r="CL446" s="543">
        <f t="shared" si="227"/>
        <v>0.17</v>
      </c>
      <c r="CM446" s="466">
        <f t="shared" si="252"/>
        <v>-9.9999999999994538E-3</v>
      </c>
      <c r="CN446" s="465">
        <f t="shared" si="228"/>
        <v>344045.77</v>
      </c>
      <c r="CO446" s="466">
        <f t="shared" si="249"/>
        <v>128918.3731232526</v>
      </c>
      <c r="CP446" s="466">
        <f t="shared" si="229"/>
        <v>-2.8199999999999994</v>
      </c>
      <c r="CQ446" s="469">
        <f t="shared" si="230"/>
        <v>-215123.96261640795</v>
      </c>
      <c r="CR446" s="469">
        <f t="shared" si="250"/>
        <v>-215127.39687674743</v>
      </c>
      <c r="CS446" s="467">
        <f t="shared" si="251"/>
        <v>3.4342603394761682</v>
      </c>
      <c r="CT446" s="468">
        <f t="shared" si="231"/>
        <v>0.66441081072647379</v>
      </c>
    </row>
    <row r="447" spans="1:98"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+INDEX('For AA'!AD:AD,MATCH(A447,'For AA'!A:A,0))</f>
        <v>10803.935302951115</v>
      </c>
      <c r="AN447" s="434">
        <f t="shared" si="232"/>
        <v>0</v>
      </c>
      <c r="AO447" s="435">
        <f t="shared" si="233"/>
        <v>111284.55913978495</v>
      </c>
      <c r="AP447" s="436">
        <f t="shared" si="234"/>
        <v>206671.33333333334</v>
      </c>
      <c r="AQ447" s="437">
        <f t="shared" si="220"/>
        <v>0</v>
      </c>
      <c r="AR447" s="438">
        <f t="shared" si="221"/>
        <v>5.12</v>
      </c>
      <c r="AS447" s="438">
        <f t="shared" si="222"/>
        <v>9.5</v>
      </c>
      <c r="AT447" s="443">
        <f t="shared" si="235"/>
        <v>14.620000000000001</v>
      </c>
      <c r="AU447" s="437">
        <f t="shared" si="236"/>
        <v>0</v>
      </c>
      <c r="AV447" s="438">
        <f t="shared" si="237"/>
        <v>4.76</v>
      </c>
      <c r="AW447" s="438">
        <f t="shared" si="238"/>
        <v>8.84</v>
      </c>
      <c r="AX447" s="444">
        <f t="shared" si="239"/>
        <v>13.6</v>
      </c>
      <c r="AY447" s="441">
        <f t="shared" si="240"/>
        <v>0</v>
      </c>
      <c r="AZ447" s="70">
        <f t="shared" si="241"/>
        <v>4</v>
      </c>
      <c r="BA447" s="438">
        <f t="shared" si="218"/>
        <v>1.19</v>
      </c>
      <c r="BB447" s="442">
        <f t="shared" si="219"/>
        <v>2.21</v>
      </c>
      <c r="BC447" s="563">
        <v>1</v>
      </c>
      <c r="BD447" s="563">
        <v>1</v>
      </c>
      <c r="BE447" s="570">
        <v>0</v>
      </c>
      <c r="BF447" s="571">
        <v>1.19</v>
      </c>
      <c r="BG447" s="572">
        <v>2.21</v>
      </c>
      <c r="BH447" s="573">
        <v>73953.191019972524</v>
      </c>
      <c r="BI447" s="571">
        <v>10.199999999999999</v>
      </c>
      <c r="BJ447" s="572">
        <v>221859.57305991757</v>
      </c>
      <c r="BK447" s="574">
        <v>6.622963218475892E-4</v>
      </c>
      <c r="BL447" s="571">
        <v>23675.5</v>
      </c>
      <c r="BM447" s="594">
        <v>1.0900000000000001</v>
      </c>
      <c r="BN447" s="441">
        <f t="shared" si="242"/>
        <v>0</v>
      </c>
      <c r="BO447" s="70">
        <v>4</v>
      </c>
      <c r="BP447" s="438">
        <f t="shared" si="223"/>
        <v>1.19</v>
      </c>
      <c r="BQ447" s="442">
        <f t="shared" si="224"/>
        <v>2.21</v>
      </c>
      <c r="BR447" s="438">
        <f>+INDEX('For AA'!AE:AE,MATCH(A447,'For AA'!A:A,0))</f>
        <v>0</v>
      </c>
      <c r="BS447" s="70">
        <v>4</v>
      </c>
      <c r="BT447" s="438">
        <f>+ROUND(INDEX('For AA'!AF:AF,MATCH(A447,'For AA'!A:A,0))/BS447,$BP$2)</f>
        <v>1.2</v>
      </c>
      <c r="BU447" s="442">
        <f>+ROUND(INDEX('For AA'!AG:AG,MATCH(A447,'For AA'!A:A,0))/BS447,$BP$2)</f>
        <v>2.2200000000000002</v>
      </c>
      <c r="BV447" s="438">
        <f>++INDEX('For AA'!AE:AE,MATCH(A447,'For AA'!A:A,0))</f>
        <v>0</v>
      </c>
      <c r="BW447" s="70">
        <v>4</v>
      </c>
      <c r="BX447" s="438">
        <f>++ROUND(INDEX('For AA'!AF:AF,MATCH(A447,'For AA'!A:A,0))/BS447,$BP$2)</f>
        <v>1.2</v>
      </c>
      <c r="BY447" s="442">
        <f>++ROUND(INDEX('For AA'!AG:AG,MATCH(A447,'For AA'!A:A,0))/BS447,$BP$2)</f>
        <v>2.2200000000000002</v>
      </c>
      <c r="BZ447" s="93">
        <f>++INDEX(FY2018_ALL_Targets!DY:DY,MATCH('Final Comp Values'!C447,FY2018_ALL_Targets!B:B,0))</f>
        <v>0</v>
      </c>
      <c r="CA447" s="93">
        <f>+INDEX(FY2018_ALL_Targets!DV:DV,MATCH('Final Comp Values'!C447,FY2018_ALL_Targets!B:B,0))</f>
        <v>2</v>
      </c>
      <c r="CB447" s="93">
        <f>++INDEX(FY2018_ALL_Targets!DW:DW,MATCH('Final Comp Values'!C447,FY2018_ALL_Targets!B:B,0))</f>
        <v>2</v>
      </c>
      <c r="CC447" s="533">
        <f>++INDEX(FY2018_ALL_Targets!DX:DX,MATCH('Final Comp Values'!$C447,FY2018_ALL_Targets!$B:$B,0))</f>
        <v>0</v>
      </c>
      <c r="CD447" s="437">
        <f t="shared" si="243"/>
        <v>0</v>
      </c>
      <c r="CE447" s="437">
        <f t="shared" si="244"/>
        <v>2.38</v>
      </c>
      <c r="CF447" s="438">
        <f t="shared" si="245"/>
        <v>4.42</v>
      </c>
      <c r="CG447" s="537">
        <f t="shared" si="246"/>
        <v>147906.38203994505</v>
      </c>
      <c r="CH447" s="437">
        <f t="shared" si="247"/>
        <v>6.8</v>
      </c>
      <c r="CI447" s="438">
        <f t="shared" si="225"/>
        <v>147906.38203994505</v>
      </c>
      <c r="CJ447" s="540">
        <f t="shared" si="248"/>
        <v>4.4183403380010713E-4</v>
      </c>
      <c r="CK447" s="437">
        <f t="shared" si="226"/>
        <v>16181.46</v>
      </c>
      <c r="CL447" s="543">
        <f t="shared" si="227"/>
        <v>0.74</v>
      </c>
      <c r="CM447" s="466">
        <f t="shared" si="252"/>
        <v>0</v>
      </c>
      <c r="CN447" s="465">
        <f t="shared" si="228"/>
        <v>295698.98</v>
      </c>
      <c r="CO447" s="466">
        <f t="shared" si="249"/>
        <v>164087.84203994504</v>
      </c>
      <c r="CP447" s="466">
        <f t="shared" si="229"/>
        <v>-6.06</v>
      </c>
      <c r="CQ447" s="469">
        <f t="shared" si="230"/>
        <v>-131759.98667647058</v>
      </c>
      <c r="CR447" s="469">
        <f t="shared" si="250"/>
        <v>-131611.13796005494</v>
      </c>
      <c r="CS447" s="467">
        <f t="shared" si="251"/>
        <v>-148.8487164156395</v>
      </c>
      <c r="CT447" s="468">
        <f t="shared" si="231"/>
        <v>0.50019239849912589</v>
      </c>
    </row>
    <row r="448" spans="1:98"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+INDEX('For AA'!AD:AD,MATCH(A448,'For AA'!A:A,0))</f>
        <v>47311.260857189824</v>
      </c>
      <c r="AN448" s="434">
        <f t="shared" si="232"/>
        <v>0</v>
      </c>
      <c r="AO448" s="435">
        <f t="shared" si="233"/>
        <v>214341.02150537635</v>
      </c>
      <c r="AP448" s="436">
        <f t="shared" si="234"/>
        <v>398061.90322580648</v>
      </c>
      <c r="AQ448" s="437">
        <f t="shared" si="220"/>
        <v>0</v>
      </c>
      <c r="AR448" s="438">
        <f t="shared" si="221"/>
        <v>2.2599999999999998</v>
      </c>
      <c r="AS448" s="438">
        <f t="shared" si="222"/>
        <v>4.2</v>
      </c>
      <c r="AT448" s="443">
        <f t="shared" si="235"/>
        <v>6.46</v>
      </c>
      <c r="AU448" s="437">
        <f t="shared" si="236"/>
        <v>0</v>
      </c>
      <c r="AV448" s="438">
        <f t="shared" si="237"/>
        <v>2.1</v>
      </c>
      <c r="AW448" s="438">
        <f t="shared" si="238"/>
        <v>3.91</v>
      </c>
      <c r="AX448" s="444">
        <f t="shared" si="239"/>
        <v>6.01</v>
      </c>
      <c r="AY448" s="441">
        <f t="shared" si="240"/>
        <v>0</v>
      </c>
      <c r="AZ448" s="70">
        <f t="shared" si="241"/>
        <v>4</v>
      </c>
      <c r="BA448" s="438">
        <f t="shared" si="218"/>
        <v>0.53</v>
      </c>
      <c r="BB448" s="442">
        <f t="shared" si="219"/>
        <v>0.98</v>
      </c>
      <c r="BC448" s="563">
        <v>0</v>
      </c>
      <c r="BD448" s="563">
        <v>0</v>
      </c>
      <c r="BE448" s="570">
        <v>0</v>
      </c>
      <c r="BF448" s="571">
        <v>0</v>
      </c>
      <c r="BG448" s="572">
        <v>0</v>
      </c>
      <c r="BH448" s="573">
        <v>0</v>
      </c>
      <c r="BI448" s="571">
        <v>6.04</v>
      </c>
      <c r="BJ448" s="572">
        <v>572403.84263245005</v>
      </c>
      <c r="BK448" s="574">
        <v>1.7087428518782653E-3</v>
      </c>
      <c r="BL448" s="571">
        <v>61083.43</v>
      </c>
      <c r="BM448" s="594">
        <v>0.64</v>
      </c>
      <c r="BN448" s="441">
        <f t="shared" si="242"/>
        <v>0</v>
      </c>
      <c r="BO448" s="70">
        <v>4</v>
      </c>
      <c r="BP448" s="438">
        <f t="shared" si="223"/>
        <v>0.53</v>
      </c>
      <c r="BQ448" s="442">
        <f t="shared" si="224"/>
        <v>0.98</v>
      </c>
      <c r="BR448" s="438">
        <f>+INDEX('For AA'!AE:AE,MATCH(A448,'For AA'!A:A,0))</f>
        <v>0</v>
      </c>
      <c r="BS448" s="70">
        <v>4</v>
      </c>
      <c r="BT448" s="438">
        <f>+ROUND(INDEX('For AA'!AF:AF,MATCH(A448,'For AA'!A:A,0))/BS448,$BP$2)</f>
        <v>0.53</v>
      </c>
      <c r="BU448" s="442">
        <f>+ROUND(INDEX('For AA'!AG:AG,MATCH(A448,'For AA'!A:A,0))/BS448,$BP$2)</f>
        <v>0.98</v>
      </c>
      <c r="BV448" s="438">
        <f>++INDEX('For AA'!AE:AE,MATCH(A448,'For AA'!A:A,0))</f>
        <v>0</v>
      </c>
      <c r="BW448" s="70">
        <v>4</v>
      </c>
      <c r="BX448" s="438">
        <f>++ROUND(INDEX('For AA'!AF:AF,MATCH(A448,'For AA'!A:A,0))/BS448,$BP$2)</f>
        <v>0.53</v>
      </c>
      <c r="BY448" s="442">
        <f>++ROUND(INDEX('For AA'!AG:AG,MATCH(A448,'For AA'!A:A,0))/BS448,$BP$2)</f>
        <v>0.98</v>
      </c>
      <c r="BZ448" s="93">
        <f>++INDEX(FY2018_ALL_Targets!DY:DY,MATCH('Final Comp Values'!C448,FY2018_ALL_Targets!B:B,0))</f>
        <v>0</v>
      </c>
      <c r="CA448" s="93">
        <f>+INDEX(FY2018_ALL_Targets!DV:DV,MATCH('Final Comp Values'!C448,FY2018_ALL_Targets!B:B,0))</f>
        <v>1</v>
      </c>
      <c r="CB448" s="93">
        <f>++INDEX(FY2018_ALL_Targets!DW:DW,MATCH('Final Comp Values'!C448,FY2018_ALL_Targets!B:B,0))</f>
        <v>1</v>
      </c>
      <c r="CC448" s="533">
        <f>++INDEX(FY2018_ALL_Targets!DX:DX,MATCH('Final Comp Values'!$C448,FY2018_ALL_Targets!$B:$B,0))</f>
        <v>0</v>
      </c>
      <c r="CD448" s="437">
        <f t="shared" si="243"/>
        <v>0</v>
      </c>
      <c r="CE448" s="437">
        <f t="shared" si="244"/>
        <v>0.53</v>
      </c>
      <c r="CF448" s="438">
        <f t="shared" si="245"/>
        <v>0.98</v>
      </c>
      <c r="CG448" s="537">
        <f t="shared" si="246"/>
        <v>143100.96065811251</v>
      </c>
      <c r="CH448" s="437">
        <f t="shared" si="247"/>
        <v>4.5</v>
      </c>
      <c r="CI448" s="438">
        <f t="shared" si="225"/>
        <v>426459.81653079885</v>
      </c>
      <c r="CJ448" s="540">
        <f t="shared" si="248"/>
        <v>1.2739440880960005E-3</v>
      </c>
      <c r="CK448" s="437">
        <f t="shared" si="226"/>
        <v>46656.160000000003</v>
      </c>
      <c r="CL448" s="543">
        <f t="shared" si="227"/>
        <v>0.49</v>
      </c>
      <c r="CM448" s="466">
        <f t="shared" si="252"/>
        <v>-3.0000000000000027E-2</v>
      </c>
      <c r="CN448" s="465">
        <f t="shared" si="228"/>
        <v>569534.71999999997</v>
      </c>
      <c r="CO448" s="466">
        <f t="shared" si="249"/>
        <v>473115.97653079883</v>
      </c>
      <c r="CP448" s="466">
        <f t="shared" si="229"/>
        <v>-1.0199999999999996</v>
      </c>
      <c r="CQ448" s="469">
        <f t="shared" si="230"/>
        <v>-96659.802728785318</v>
      </c>
      <c r="CR448" s="469">
        <f t="shared" si="250"/>
        <v>-96418.743469201145</v>
      </c>
      <c r="CS448" s="467">
        <f t="shared" si="251"/>
        <v>-241.05925958417356</v>
      </c>
      <c r="CT448" s="468">
        <f t="shared" si="231"/>
        <v>0.25125941515578282</v>
      </c>
    </row>
    <row r="449" spans="1:98"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+INDEX('For AA'!AD:AD,MATCH(A449,'For AA'!A:A,0))</f>
        <v>30335.791973545318</v>
      </c>
      <c r="AN449" s="434">
        <f t="shared" si="232"/>
        <v>0</v>
      </c>
      <c r="AO449" s="435">
        <f t="shared" si="233"/>
        <v>128860.56989247313</v>
      </c>
      <c r="AP449" s="436">
        <f t="shared" si="234"/>
        <v>239312.48387096776</v>
      </c>
      <c r="AQ449" s="437">
        <f t="shared" si="220"/>
        <v>0</v>
      </c>
      <c r="AR449" s="438">
        <f t="shared" si="221"/>
        <v>2.11</v>
      </c>
      <c r="AS449" s="438">
        <f t="shared" si="222"/>
        <v>3.92</v>
      </c>
      <c r="AT449" s="443">
        <f t="shared" si="235"/>
        <v>6.0299999999999994</v>
      </c>
      <c r="AU449" s="437">
        <f t="shared" si="236"/>
        <v>0</v>
      </c>
      <c r="AV449" s="438">
        <f t="shared" si="237"/>
        <v>1.96</v>
      </c>
      <c r="AW449" s="438">
        <f t="shared" si="238"/>
        <v>3.64</v>
      </c>
      <c r="AX449" s="444">
        <f t="shared" si="239"/>
        <v>5.6</v>
      </c>
      <c r="AY449" s="441">
        <f t="shared" si="240"/>
        <v>0</v>
      </c>
      <c r="AZ449" s="70">
        <f t="shared" si="241"/>
        <v>4</v>
      </c>
      <c r="BA449" s="438">
        <f t="shared" si="218"/>
        <v>0.49</v>
      </c>
      <c r="BB449" s="442">
        <f t="shared" si="219"/>
        <v>0.91</v>
      </c>
      <c r="BC449" s="563">
        <v>1</v>
      </c>
      <c r="BD449" s="563">
        <v>1</v>
      </c>
      <c r="BE449" s="570">
        <v>0</v>
      </c>
      <c r="BF449" s="571">
        <v>0.49</v>
      </c>
      <c r="BG449" s="572">
        <v>0.91</v>
      </c>
      <c r="BH449" s="573">
        <v>85576.476984193854</v>
      </c>
      <c r="BI449" s="571">
        <v>4.2</v>
      </c>
      <c r="BJ449" s="572">
        <v>256729.43095258161</v>
      </c>
      <c r="BK449" s="574">
        <v>7.6638999834367826E-4</v>
      </c>
      <c r="BL449" s="571">
        <v>27396.59</v>
      </c>
      <c r="BM449" s="594">
        <v>0.45</v>
      </c>
      <c r="BN449" s="441">
        <f t="shared" si="242"/>
        <v>0</v>
      </c>
      <c r="BO449" s="70">
        <v>4</v>
      </c>
      <c r="BP449" s="438">
        <f t="shared" si="223"/>
        <v>0.49</v>
      </c>
      <c r="BQ449" s="442">
        <f t="shared" si="224"/>
        <v>0.91</v>
      </c>
      <c r="BR449" s="438">
        <f>+INDEX('For AA'!AE:AE,MATCH(A449,'For AA'!A:A,0))</f>
        <v>0</v>
      </c>
      <c r="BS449" s="70">
        <v>4</v>
      </c>
      <c r="BT449" s="438">
        <f>+ROUND(INDEX('For AA'!AF:AF,MATCH(A449,'For AA'!A:A,0))/BS449,$BP$2)</f>
        <v>0.49</v>
      </c>
      <c r="BU449" s="442">
        <f>+ROUND(INDEX('For AA'!AG:AG,MATCH(A449,'For AA'!A:A,0))/BS449,$BP$2)</f>
        <v>0.92</v>
      </c>
      <c r="BV449" s="438">
        <f>++INDEX('For AA'!AE:AE,MATCH(A449,'For AA'!A:A,0))</f>
        <v>0</v>
      </c>
      <c r="BW449" s="70">
        <v>4</v>
      </c>
      <c r="BX449" s="438">
        <f>++ROUND(INDEX('For AA'!AF:AF,MATCH(A449,'For AA'!A:A,0))/BS449,$BP$2)</f>
        <v>0.49</v>
      </c>
      <c r="BY449" s="442">
        <f>++ROUND(INDEX('For AA'!AG:AG,MATCH(A449,'For AA'!A:A,0))/BS449,$BP$2)</f>
        <v>0.92</v>
      </c>
      <c r="BZ449" s="93">
        <f>++INDEX(FY2018_ALL_Targets!DY:DY,MATCH('Final Comp Values'!C449,FY2018_ALL_Targets!B:B,0))</f>
        <v>0</v>
      </c>
      <c r="CA449" s="93">
        <f>+INDEX(FY2018_ALL_Targets!DV:DV,MATCH('Final Comp Values'!C449,FY2018_ALL_Targets!B:B,0))</f>
        <v>0</v>
      </c>
      <c r="CB449" s="93">
        <f>++INDEX(FY2018_ALL_Targets!DW:DW,MATCH('Final Comp Values'!C449,FY2018_ALL_Targets!B:B,0))</f>
        <v>0</v>
      </c>
      <c r="CC449" s="533">
        <f>++INDEX(FY2018_ALL_Targets!DX:DX,MATCH('Final Comp Values'!$C449,FY2018_ALL_Targets!$B:$B,0))</f>
        <v>0</v>
      </c>
      <c r="CD449" s="437">
        <f t="shared" si="243"/>
        <v>0</v>
      </c>
      <c r="CE449" s="437">
        <f t="shared" si="244"/>
        <v>0</v>
      </c>
      <c r="CF449" s="438">
        <f t="shared" si="245"/>
        <v>0</v>
      </c>
      <c r="CG449" s="537">
        <f t="shared" si="246"/>
        <v>0</v>
      </c>
      <c r="CH449" s="437">
        <f t="shared" si="247"/>
        <v>5.6</v>
      </c>
      <c r="CI449" s="438">
        <f t="shared" si="225"/>
        <v>342305.90793677542</v>
      </c>
      <c r="CJ449" s="540">
        <f t="shared" si="248"/>
        <v>1.022554929755956E-3</v>
      </c>
      <c r="CK449" s="437">
        <f t="shared" si="226"/>
        <v>37449.440000000002</v>
      </c>
      <c r="CL449" s="543">
        <f t="shared" si="227"/>
        <v>0.61</v>
      </c>
      <c r="CM449" s="466">
        <f t="shared" si="252"/>
        <v>-1.4432899320127035E-15</v>
      </c>
      <c r="CN449" s="465">
        <f t="shared" si="228"/>
        <v>342400.94</v>
      </c>
      <c r="CO449" s="466">
        <f t="shared" si="249"/>
        <v>379755.34793677542</v>
      </c>
      <c r="CP449" s="466">
        <f t="shared" si="229"/>
        <v>0.61000000000000032</v>
      </c>
      <c r="CQ449" s="469">
        <f t="shared" si="230"/>
        <v>37297.245250000022</v>
      </c>
      <c r="CR449" s="469">
        <f t="shared" si="250"/>
        <v>37354.407936775417</v>
      </c>
      <c r="CS449" s="467">
        <f t="shared" si="251"/>
        <v>-57.162686775394832</v>
      </c>
      <c r="CT449" s="468">
        <f t="shared" si="231"/>
        <v>0</v>
      </c>
    </row>
    <row r="450" spans="1:98"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+INDEX('For AA'!AD:AD,MATCH(A450,'For AA'!A:A,0))</f>
        <v>5230.2435280588725</v>
      </c>
      <c r="AN450" s="434">
        <f t="shared" si="232"/>
        <v>0</v>
      </c>
      <c r="AO450" s="435">
        <f t="shared" si="233"/>
        <v>223382.89247311829</v>
      </c>
      <c r="AP450" s="436">
        <f t="shared" si="234"/>
        <v>414853.94623655913</v>
      </c>
      <c r="AQ450" s="437">
        <f t="shared" si="220"/>
        <v>0</v>
      </c>
      <c r="AR450" s="438">
        <f t="shared" si="221"/>
        <v>21.17</v>
      </c>
      <c r="AS450" s="438">
        <f t="shared" si="222"/>
        <v>39.32</v>
      </c>
      <c r="AT450" s="443">
        <f t="shared" si="235"/>
        <v>60.49</v>
      </c>
      <c r="AU450" s="437">
        <f t="shared" si="236"/>
        <v>0</v>
      </c>
      <c r="AV450" s="438">
        <f t="shared" si="237"/>
        <v>19.690000000000001</v>
      </c>
      <c r="AW450" s="438">
        <f t="shared" si="238"/>
        <v>36.57</v>
      </c>
      <c r="AX450" s="444">
        <f t="shared" si="239"/>
        <v>56.260000000000005</v>
      </c>
      <c r="AY450" s="441">
        <f t="shared" si="240"/>
        <v>0</v>
      </c>
      <c r="AZ450" s="70">
        <f t="shared" si="241"/>
        <v>4</v>
      </c>
      <c r="BA450" s="438">
        <f t="shared" si="218"/>
        <v>4.92</v>
      </c>
      <c r="BB450" s="442">
        <f t="shared" si="219"/>
        <v>9.14</v>
      </c>
      <c r="BC450" s="563">
        <v>1</v>
      </c>
      <c r="BD450" s="563">
        <v>1</v>
      </c>
      <c r="BE450" s="570">
        <v>0</v>
      </c>
      <c r="BF450" s="571">
        <v>4.92</v>
      </c>
      <c r="BG450" s="572">
        <v>9.14</v>
      </c>
      <c r="BH450" s="573">
        <v>148334.3692922777</v>
      </c>
      <c r="BI450" s="571">
        <v>42.18</v>
      </c>
      <c r="BJ450" s="572">
        <v>445003.10787683312</v>
      </c>
      <c r="BK450" s="574">
        <v>1.3284255328390832E-3</v>
      </c>
      <c r="BL450" s="571">
        <v>47488.01</v>
      </c>
      <c r="BM450" s="594">
        <v>4.5</v>
      </c>
      <c r="BN450" s="441">
        <f t="shared" si="242"/>
        <v>0</v>
      </c>
      <c r="BO450" s="70">
        <v>4</v>
      </c>
      <c r="BP450" s="438">
        <f t="shared" si="223"/>
        <v>4.92</v>
      </c>
      <c r="BQ450" s="442">
        <f t="shared" si="224"/>
        <v>9.14</v>
      </c>
      <c r="BR450" s="438">
        <f>+INDEX('For AA'!AE:AE,MATCH(A450,'For AA'!A:A,0))</f>
        <v>0</v>
      </c>
      <c r="BS450" s="70">
        <v>4</v>
      </c>
      <c r="BT450" s="438">
        <f>+ROUND(INDEX('For AA'!AF:AF,MATCH(A450,'For AA'!A:A,0))/BS450,$BP$2)</f>
        <v>4.96</v>
      </c>
      <c r="BU450" s="442">
        <f>+ROUND(INDEX('For AA'!AG:AG,MATCH(A450,'For AA'!A:A,0))/BS450,$BP$2)</f>
        <v>9.2200000000000006</v>
      </c>
      <c r="BV450" s="438">
        <f>++INDEX('For AA'!AE:AE,MATCH(A450,'For AA'!A:A,0))</f>
        <v>0</v>
      </c>
      <c r="BW450" s="70">
        <v>4</v>
      </c>
      <c r="BX450" s="438">
        <f>++ROUND(INDEX('For AA'!AF:AF,MATCH(A450,'For AA'!A:A,0))/BS450,$BP$2)</f>
        <v>4.96</v>
      </c>
      <c r="BY450" s="442">
        <f>++ROUND(INDEX('For AA'!AG:AG,MATCH(A450,'For AA'!A:A,0))/BS450,$BP$2)</f>
        <v>9.2200000000000006</v>
      </c>
      <c r="BZ450" s="93">
        <f>++INDEX(FY2018_ALL_Targets!DY:DY,MATCH('Final Comp Values'!C450,FY2018_ALL_Targets!B:B,0))</f>
        <v>0</v>
      </c>
      <c r="CA450" s="93">
        <f>+INDEX(FY2018_ALL_Targets!DV:DV,MATCH('Final Comp Values'!C450,FY2018_ALL_Targets!B:B,0))</f>
        <v>0</v>
      </c>
      <c r="CB450" s="93">
        <f>++INDEX(FY2018_ALL_Targets!DW:DW,MATCH('Final Comp Values'!C450,FY2018_ALL_Targets!B:B,0))</f>
        <v>0</v>
      </c>
      <c r="CC450" s="533">
        <f>++INDEX(FY2018_ALL_Targets!DX:DX,MATCH('Final Comp Values'!$C450,FY2018_ALL_Targets!$B:$B,0))</f>
        <v>0</v>
      </c>
      <c r="CD450" s="437">
        <f t="shared" si="243"/>
        <v>0</v>
      </c>
      <c r="CE450" s="437">
        <f t="shared" si="244"/>
        <v>0</v>
      </c>
      <c r="CF450" s="438">
        <f t="shared" si="245"/>
        <v>0</v>
      </c>
      <c r="CG450" s="537">
        <f t="shared" si="246"/>
        <v>0</v>
      </c>
      <c r="CH450" s="437">
        <f t="shared" si="247"/>
        <v>56.260000000000005</v>
      </c>
      <c r="CI450" s="438">
        <f t="shared" si="225"/>
        <v>593548.479116895</v>
      </c>
      <c r="CJ450" s="540">
        <f t="shared" si="248"/>
        <v>1.7730804794705247E-3</v>
      </c>
      <c r="CK450" s="437">
        <f t="shared" si="226"/>
        <v>64936.23</v>
      </c>
      <c r="CL450" s="543">
        <f t="shared" si="227"/>
        <v>6.16</v>
      </c>
      <c r="CM450" s="466">
        <f t="shared" si="252"/>
        <v>1.9999999999997797E-2</v>
      </c>
      <c r="CN450" s="465">
        <f t="shared" si="228"/>
        <v>593560.26</v>
      </c>
      <c r="CO450" s="466">
        <f t="shared" si="249"/>
        <v>658484.70911689498</v>
      </c>
      <c r="CP450" s="466">
        <f t="shared" si="229"/>
        <v>6.1599999999999966</v>
      </c>
      <c r="CQ450" s="469">
        <f t="shared" si="230"/>
        <v>64989.889825808707</v>
      </c>
      <c r="CR450" s="469">
        <f t="shared" si="250"/>
        <v>64924.449116894975</v>
      </c>
      <c r="CS450" s="467">
        <f t="shared" si="251"/>
        <v>65.440708913731214</v>
      </c>
      <c r="CT450" s="468">
        <f t="shared" si="231"/>
        <v>0</v>
      </c>
    </row>
    <row r="451" spans="1:98"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+INDEX('For AA'!AD:AD,MATCH(A451,'For AA'!A:A,0))</f>
        <v>37985.388832274351</v>
      </c>
      <c r="AN451" s="434">
        <f t="shared" si="232"/>
        <v>0</v>
      </c>
      <c r="AO451" s="435">
        <f t="shared" si="233"/>
        <v>230268.62365591401</v>
      </c>
      <c r="AP451" s="436">
        <f t="shared" si="234"/>
        <v>427641.73118279572</v>
      </c>
      <c r="AQ451" s="437">
        <f t="shared" si="220"/>
        <v>0</v>
      </c>
      <c r="AR451" s="438">
        <f t="shared" si="221"/>
        <v>3.01</v>
      </c>
      <c r="AS451" s="438">
        <f t="shared" si="222"/>
        <v>5.59</v>
      </c>
      <c r="AT451" s="443">
        <f t="shared" si="235"/>
        <v>8.6</v>
      </c>
      <c r="AU451" s="437">
        <f t="shared" si="236"/>
        <v>0</v>
      </c>
      <c r="AV451" s="438">
        <f t="shared" si="237"/>
        <v>2.8</v>
      </c>
      <c r="AW451" s="438">
        <f t="shared" si="238"/>
        <v>5.2</v>
      </c>
      <c r="AX451" s="444">
        <f t="shared" si="239"/>
        <v>8</v>
      </c>
      <c r="AY451" s="441">
        <f t="shared" si="240"/>
        <v>0</v>
      </c>
      <c r="AZ451" s="70">
        <f t="shared" si="241"/>
        <v>4</v>
      </c>
      <c r="BA451" s="438">
        <f t="shared" si="218"/>
        <v>0.7</v>
      </c>
      <c r="BB451" s="442">
        <f t="shared" si="219"/>
        <v>1.3</v>
      </c>
      <c r="BC451" s="563">
        <v>2</v>
      </c>
      <c r="BD451" s="563">
        <v>2</v>
      </c>
      <c r="BE451" s="570">
        <v>0</v>
      </c>
      <c r="BF451" s="571">
        <v>1.4</v>
      </c>
      <c r="BG451" s="572">
        <v>2.6</v>
      </c>
      <c r="BH451" s="573">
        <v>305802.98190329626</v>
      </c>
      <c r="BI451" s="571">
        <v>4</v>
      </c>
      <c r="BJ451" s="572">
        <v>305802.98190329626</v>
      </c>
      <c r="BK451" s="574">
        <v>9.1288461133872344E-4</v>
      </c>
      <c r="BL451" s="571">
        <v>32633.42</v>
      </c>
      <c r="BM451" s="594">
        <v>0.43</v>
      </c>
      <c r="BN451" s="441">
        <f t="shared" si="242"/>
        <v>0</v>
      </c>
      <c r="BO451" s="70">
        <v>4</v>
      </c>
      <c r="BP451" s="438">
        <f t="shared" si="223"/>
        <v>0.7</v>
      </c>
      <c r="BQ451" s="442">
        <f t="shared" si="224"/>
        <v>1.3</v>
      </c>
      <c r="BR451" s="438">
        <f>+INDEX('For AA'!AE:AE,MATCH(A451,'For AA'!A:A,0))</f>
        <v>0</v>
      </c>
      <c r="BS451" s="70">
        <v>4</v>
      </c>
      <c r="BT451" s="438">
        <f>+ROUND(INDEX('For AA'!AF:AF,MATCH(A451,'For AA'!A:A,0))/BS451,$BP$2)</f>
        <v>0.71</v>
      </c>
      <c r="BU451" s="442">
        <f>+ROUND(INDEX('For AA'!AG:AG,MATCH(A451,'For AA'!A:A,0))/BS451,$BP$2)</f>
        <v>1.31</v>
      </c>
      <c r="BV451" s="438">
        <f>++INDEX('For AA'!AE:AE,MATCH(A451,'For AA'!A:A,0))</f>
        <v>0</v>
      </c>
      <c r="BW451" s="70">
        <v>4</v>
      </c>
      <c r="BX451" s="438">
        <f>++ROUND(INDEX('For AA'!AF:AF,MATCH(A451,'For AA'!A:A,0))/BS451,$BP$2)</f>
        <v>0.71</v>
      </c>
      <c r="BY451" s="442">
        <f>++ROUND(INDEX('For AA'!AG:AG,MATCH(A451,'For AA'!A:A,0))/BS451,$BP$2)</f>
        <v>1.31</v>
      </c>
      <c r="BZ451" s="93">
        <f>++INDEX(FY2018_ALL_Targets!DY:DY,MATCH('Final Comp Values'!C451,FY2018_ALL_Targets!B:B,0))</f>
        <v>0</v>
      </c>
      <c r="CA451" s="93">
        <f>+INDEX(FY2018_ALL_Targets!DV:DV,MATCH('Final Comp Values'!C451,FY2018_ALL_Targets!B:B,0))</f>
        <v>1</v>
      </c>
      <c r="CB451" s="93">
        <f>++INDEX(FY2018_ALL_Targets!DW:DW,MATCH('Final Comp Values'!C451,FY2018_ALL_Targets!B:B,0))</f>
        <v>1</v>
      </c>
      <c r="CC451" s="533">
        <f>++INDEX(FY2018_ALL_Targets!DX:DX,MATCH('Final Comp Values'!$C451,FY2018_ALL_Targets!$B:$B,0))</f>
        <v>0</v>
      </c>
      <c r="CD451" s="437">
        <f t="shared" si="243"/>
        <v>0</v>
      </c>
      <c r="CE451" s="437">
        <f t="shared" si="244"/>
        <v>0.7</v>
      </c>
      <c r="CF451" s="438">
        <f t="shared" si="245"/>
        <v>1.3</v>
      </c>
      <c r="CG451" s="537">
        <f t="shared" si="246"/>
        <v>152901.49095164813</v>
      </c>
      <c r="CH451" s="437">
        <f t="shared" si="247"/>
        <v>6</v>
      </c>
      <c r="CI451" s="438">
        <f t="shared" si="225"/>
        <v>458704.47285494441</v>
      </c>
      <c r="CJ451" s="540">
        <f t="shared" si="248"/>
        <v>1.3702670890084815E-3</v>
      </c>
      <c r="CK451" s="437">
        <f t="shared" si="226"/>
        <v>50183.839999999997</v>
      </c>
      <c r="CL451" s="543">
        <f t="shared" si="227"/>
        <v>0.66</v>
      </c>
      <c r="CM451" s="466">
        <f t="shared" si="252"/>
        <v>0</v>
      </c>
      <c r="CN451" s="465">
        <f t="shared" si="228"/>
        <v>611856.63</v>
      </c>
      <c r="CO451" s="466">
        <f t="shared" si="249"/>
        <v>508888.31285494438</v>
      </c>
      <c r="CP451" s="466">
        <f t="shared" si="229"/>
        <v>-1.3399999999999999</v>
      </c>
      <c r="CQ451" s="469">
        <f t="shared" si="230"/>
        <v>-102485.985525</v>
      </c>
      <c r="CR451" s="469">
        <f t="shared" si="250"/>
        <v>-102968.31714505563</v>
      </c>
      <c r="CS451" s="467">
        <f t="shared" si="251"/>
        <v>482.33162005562917</v>
      </c>
      <c r="CT451" s="468">
        <f t="shared" si="231"/>
        <v>0.24989757968569881</v>
      </c>
    </row>
    <row r="452" spans="1:98"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+INDEX('For AA'!AD:AD,MATCH(A452,'For AA'!A:A,0))</f>
        <v>38894.179775798271</v>
      </c>
      <c r="AN452" s="434">
        <f t="shared" si="232"/>
        <v>0</v>
      </c>
      <c r="AO452" s="435">
        <f t="shared" si="233"/>
        <v>101978.3870967742</v>
      </c>
      <c r="AP452" s="436">
        <f t="shared" si="234"/>
        <v>189388.44086021508</v>
      </c>
      <c r="AQ452" s="437">
        <f t="shared" si="220"/>
        <v>0</v>
      </c>
      <c r="AR452" s="438">
        <f t="shared" si="221"/>
        <v>1.3</v>
      </c>
      <c r="AS452" s="438">
        <f t="shared" si="222"/>
        <v>2.42</v>
      </c>
      <c r="AT452" s="443">
        <f t="shared" si="235"/>
        <v>3.7199999999999998</v>
      </c>
      <c r="AU452" s="437">
        <f t="shared" si="236"/>
        <v>0</v>
      </c>
      <c r="AV452" s="438">
        <f t="shared" si="237"/>
        <v>1.21</v>
      </c>
      <c r="AW452" s="438">
        <f t="shared" si="238"/>
        <v>2.25</v>
      </c>
      <c r="AX452" s="444">
        <f t="shared" si="239"/>
        <v>3.46</v>
      </c>
      <c r="AY452" s="441">
        <f t="shared" si="240"/>
        <v>0</v>
      </c>
      <c r="AZ452" s="70">
        <f t="shared" si="241"/>
        <v>4</v>
      </c>
      <c r="BA452" s="438">
        <f t="shared" ref="BA452:BA515" si="253">+IF(AZ452=0,0,ROUND($AV452/AZ452,$BA$2))</f>
        <v>0.3</v>
      </c>
      <c r="BB452" s="442">
        <f t="shared" ref="BB452:BB515" si="254">+IF(AZ452=0,0,ROUND($AW452/AZ452,$BA$2))</f>
        <v>0.56000000000000005</v>
      </c>
      <c r="BC452" s="563">
        <v>0</v>
      </c>
      <c r="BD452" s="563">
        <v>0</v>
      </c>
      <c r="BE452" s="570">
        <v>0</v>
      </c>
      <c r="BF452" s="571">
        <v>0</v>
      </c>
      <c r="BG452" s="572">
        <v>0</v>
      </c>
      <c r="BH452" s="573">
        <v>0</v>
      </c>
      <c r="BI452" s="571">
        <v>3.4400000000000004</v>
      </c>
      <c r="BJ452" s="572">
        <v>269524.73477462854</v>
      </c>
      <c r="BK452" s="574">
        <v>8.0458660415782287E-4</v>
      </c>
      <c r="BL452" s="571">
        <v>28762.03</v>
      </c>
      <c r="BM452" s="594">
        <v>0.37</v>
      </c>
      <c r="BN452" s="441">
        <f t="shared" si="242"/>
        <v>0</v>
      </c>
      <c r="BO452" s="70">
        <v>4</v>
      </c>
      <c r="BP452" s="438">
        <f t="shared" si="223"/>
        <v>0.3</v>
      </c>
      <c r="BQ452" s="442">
        <f t="shared" si="224"/>
        <v>0.56000000000000005</v>
      </c>
      <c r="BR452" s="438">
        <f>+INDEX('For AA'!AE:AE,MATCH(A452,'For AA'!A:A,0))</f>
        <v>0</v>
      </c>
      <c r="BS452" s="70">
        <v>4</v>
      </c>
      <c r="BT452" s="438">
        <f>+ROUND(INDEX('For AA'!AF:AF,MATCH(A452,'For AA'!A:A,0))/BS452,$BP$2)</f>
        <v>0.31</v>
      </c>
      <c r="BU452" s="442">
        <f>+ROUND(INDEX('For AA'!AG:AG,MATCH(A452,'For AA'!A:A,0))/BS452,$BP$2)</f>
        <v>0.56999999999999995</v>
      </c>
      <c r="BV452" s="438">
        <f>++INDEX('For AA'!AE:AE,MATCH(A452,'For AA'!A:A,0))</f>
        <v>0</v>
      </c>
      <c r="BW452" s="70">
        <v>4</v>
      </c>
      <c r="BX452" s="438">
        <f>++ROUND(INDEX('For AA'!AF:AF,MATCH(A452,'For AA'!A:A,0))/BS452,$BP$2)</f>
        <v>0.31</v>
      </c>
      <c r="BY452" s="442">
        <f>++ROUND(INDEX('For AA'!AG:AG,MATCH(A452,'For AA'!A:A,0))/BS452,$BP$2)</f>
        <v>0.56999999999999995</v>
      </c>
      <c r="BZ452" s="93">
        <f>++INDEX(FY2018_ALL_Targets!DY:DY,MATCH('Final Comp Values'!C452,FY2018_ALL_Targets!B:B,0))</f>
        <v>0</v>
      </c>
      <c r="CA452" s="93">
        <f>+INDEX(FY2018_ALL_Targets!DV:DV,MATCH('Final Comp Values'!C452,FY2018_ALL_Targets!B:B,0))</f>
        <v>0</v>
      </c>
      <c r="CB452" s="93">
        <f>++INDEX(FY2018_ALL_Targets!DW:DW,MATCH('Final Comp Values'!C452,FY2018_ALL_Targets!B:B,0))</f>
        <v>0</v>
      </c>
      <c r="CC452" s="533">
        <f>++INDEX(FY2018_ALL_Targets!DX:DX,MATCH('Final Comp Values'!$C452,FY2018_ALL_Targets!$B:$B,0))</f>
        <v>0</v>
      </c>
      <c r="CD452" s="437">
        <f t="shared" si="243"/>
        <v>0</v>
      </c>
      <c r="CE452" s="437">
        <f t="shared" si="244"/>
        <v>0</v>
      </c>
      <c r="CF452" s="438">
        <f t="shared" si="245"/>
        <v>0</v>
      </c>
      <c r="CG452" s="537">
        <f t="shared" si="246"/>
        <v>0</v>
      </c>
      <c r="CH452" s="437">
        <f t="shared" si="247"/>
        <v>3.46</v>
      </c>
      <c r="CI452" s="438">
        <f t="shared" si="225"/>
        <v>271091.73904657399</v>
      </c>
      <c r="CJ452" s="540">
        <f t="shared" si="248"/>
        <v>8.0982006956593325E-4</v>
      </c>
      <c r="CK452" s="437">
        <f t="shared" si="226"/>
        <v>29658.36</v>
      </c>
      <c r="CL452" s="543">
        <f t="shared" si="227"/>
        <v>0.38</v>
      </c>
      <c r="CM452" s="466">
        <f t="shared" si="252"/>
        <v>2.0000000000000018E-2</v>
      </c>
      <c r="CN452" s="465">
        <f t="shared" si="228"/>
        <v>270971.15000000002</v>
      </c>
      <c r="CO452" s="466">
        <f t="shared" si="249"/>
        <v>300750.09904657397</v>
      </c>
      <c r="CP452" s="466">
        <f t="shared" si="229"/>
        <v>0.37999999999999989</v>
      </c>
      <c r="CQ452" s="469">
        <f t="shared" si="230"/>
        <v>29759.83728323699</v>
      </c>
      <c r="CR452" s="469">
        <f t="shared" si="250"/>
        <v>29778.949046573951</v>
      </c>
      <c r="CS452" s="467">
        <f t="shared" si="251"/>
        <v>-19.111763336961303</v>
      </c>
      <c r="CT452" s="468">
        <f t="shared" si="231"/>
        <v>0</v>
      </c>
    </row>
    <row r="453" spans="1:98"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+INDEX('For AA'!AD:AD,MATCH(A453,'For AA'!A:A,0))</f>
        <v>37985.388832274351</v>
      </c>
      <c r="AN453" s="434">
        <f t="shared" si="232"/>
        <v>0</v>
      </c>
      <c r="AO453" s="435">
        <f t="shared" si="233"/>
        <v>114136.22580645162</v>
      </c>
      <c r="AP453" s="436">
        <f t="shared" si="234"/>
        <v>211967.2795698925</v>
      </c>
      <c r="AQ453" s="437">
        <f t="shared" ref="AQ453:AQ517" si="255">+ROUND(AN453/$AL453,$AW$2)</f>
        <v>0</v>
      </c>
      <c r="AR453" s="438">
        <f t="shared" ref="AR453:AR517" si="256">+ROUND(AO453/$AL453,$AW$2)</f>
        <v>1.49</v>
      </c>
      <c r="AS453" s="438">
        <f t="shared" ref="AS453:AS517" si="257">+ROUND(AP453/$AL453,$AW$2)</f>
        <v>2.77</v>
      </c>
      <c r="AT453" s="443">
        <f t="shared" si="235"/>
        <v>4.26</v>
      </c>
      <c r="AU453" s="437">
        <f t="shared" si="236"/>
        <v>0</v>
      </c>
      <c r="AV453" s="438">
        <f t="shared" si="237"/>
        <v>1.39</v>
      </c>
      <c r="AW453" s="438">
        <f t="shared" si="238"/>
        <v>2.58</v>
      </c>
      <c r="AX453" s="444">
        <f t="shared" si="239"/>
        <v>3.9699999999999998</v>
      </c>
      <c r="AY453" s="441">
        <f t="shared" si="240"/>
        <v>0</v>
      </c>
      <c r="AZ453" s="70">
        <f t="shared" si="241"/>
        <v>4</v>
      </c>
      <c r="BA453" s="438">
        <f t="shared" si="253"/>
        <v>0.35</v>
      </c>
      <c r="BB453" s="442">
        <f t="shared" si="254"/>
        <v>0.65</v>
      </c>
      <c r="BC453" s="563">
        <v>0</v>
      </c>
      <c r="BD453" s="563">
        <v>0</v>
      </c>
      <c r="BE453" s="570">
        <v>0</v>
      </c>
      <c r="BF453" s="571">
        <v>0</v>
      </c>
      <c r="BG453" s="572">
        <v>0</v>
      </c>
      <c r="BH453" s="573">
        <v>0</v>
      </c>
      <c r="BI453" s="571">
        <v>4</v>
      </c>
      <c r="BJ453" s="572">
        <v>305802.98190329626</v>
      </c>
      <c r="BK453" s="574">
        <v>9.1288461133872344E-4</v>
      </c>
      <c r="BL453" s="571">
        <v>32633.42</v>
      </c>
      <c r="BM453" s="594">
        <v>0.43</v>
      </c>
      <c r="BN453" s="441">
        <f t="shared" si="242"/>
        <v>0</v>
      </c>
      <c r="BO453" s="70">
        <v>4</v>
      </c>
      <c r="BP453" s="438">
        <f t="shared" ref="BP453:BP516" si="258">+ROUND($AV453/BO453,$BP$2)</f>
        <v>0.35</v>
      </c>
      <c r="BQ453" s="442">
        <f t="shared" ref="BQ453:BQ518" si="259">+ROUND($AW453/BO453,$BP$2)</f>
        <v>0.65</v>
      </c>
      <c r="BR453" s="438">
        <f>+INDEX('For AA'!AE:AE,MATCH(A453,'For AA'!A:A,0))</f>
        <v>0</v>
      </c>
      <c r="BS453" s="70">
        <v>4</v>
      </c>
      <c r="BT453" s="438">
        <f>+ROUND(INDEX('For AA'!AF:AF,MATCH(A453,'For AA'!A:A,0))/BS453,$BP$2)</f>
        <v>0.35</v>
      </c>
      <c r="BU453" s="442">
        <f>+ROUND(INDEX('For AA'!AG:AG,MATCH(A453,'For AA'!A:A,0))/BS453,$BP$2)</f>
        <v>0.65</v>
      </c>
      <c r="BV453" s="438">
        <f>++INDEX('For AA'!AE:AE,MATCH(A453,'For AA'!A:A,0))</f>
        <v>0</v>
      </c>
      <c r="BW453" s="70">
        <v>4</v>
      </c>
      <c r="BX453" s="438">
        <f>++ROUND(INDEX('For AA'!AF:AF,MATCH(A453,'For AA'!A:A,0))/BS453,$BP$2)</f>
        <v>0.35</v>
      </c>
      <c r="BY453" s="442">
        <f>++ROUND(INDEX('For AA'!AG:AG,MATCH(A453,'For AA'!A:A,0))/BS453,$BP$2)</f>
        <v>0.65</v>
      </c>
      <c r="BZ453" s="93">
        <f>++INDEX(FY2018_ALL_Targets!DY:DY,MATCH('Final Comp Values'!C453,FY2018_ALL_Targets!B:B,0))</f>
        <v>0</v>
      </c>
      <c r="CA453" s="93">
        <f>+INDEX(FY2018_ALL_Targets!DV:DV,MATCH('Final Comp Values'!C453,FY2018_ALL_Targets!B:B,0))</f>
        <v>0</v>
      </c>
      <c r="CB453" s="93">
        <f>++INDEX(FY2018_ALL_Targets!DW:DW,MATCH('Final Comp Values'!C453,FY2018_ALL_Targets!B:B,0))</f>
        <v>0</v>
      </c>
      <c r="CC453" s="533">
        <f>++INDEX(FY2018_ALL_Targets!DX:DX,MATCH('Final Comp Values'!$C453,FY2018_ALL_Targets!$B:$B,0))</f>
        <v>0</v>
      </c>
      <c r="CD453" s="437">
        <f t="shared" si="243"/>
        <v>0</v>
      </c>
      <c r="CE453" s="437">
        <f t="shared" si="244"/>
        <v>0</v>
      </c>
      <c r="CF453" s="438">
        <f t="shared" si="245"/>
        <v>0</v>
      </c>
      <c r="CG453" s="537">
        <f t="shared" si="246"/>
        <v>0</v>
      </c>
      <c r="CH453" s="437">
        <f t="shared" si="247"/>
        <v>3.9699999999999998</v>
      </c>
      <c r="CI453" s="438">
        <f t="shared" ref="CI453:CI516" si="260">+IF(CH453="",0,CH453*AL453)</f>
        <v>303509.45953902154</v>
      </c>
      <c r="CJ453" s="540">
        <f t="shared" si="248"/>
        <v>9.0666005722727847E-4</v>
      </c>
      <c r="CK453" s="437">
        <f t="shared" ref="CK453:CK516" si="261">+IF(CJ453=0,0,ROUND(CJ453*$CG$519,2))</f>
        <v>33204.97</v>
      </c>
      <c r="CL453" s="543">
        <f t="shared" ref="CL453:CL516" si="262">+IF(CK453=0,0,ROUND(CK453/AL453,2))</f>
        <v>0.43</v>
      </c>
      <c r="CM453" s="466">
        <f t="shared" si="252"/>
        <v>-3.000000000000036E-2</v>
      </c>
      <c r="CN453" s="465">
        <f t="shared" ref="CN453:CN518" si="263">+AJ453</f>
        <v>303276.26</v>
      </c>
      <c r="CO453" s="466">
        <f t="shared" si="249"/>
        <v>336714.42953902157</v>
      </c>
      <c r="CP453" s="466">
        <f t="shared" ref="CP453:CP518" si="264">+CL453+CH453-AX453</f>
        <v>0.42999999999999972</v>
      </c>
      <c r="CQ453" s="469">
        <f t="shared" ref="CQ453:CQ516" si="265">+(CP453/AX453)*AJ453</f>
        <v>32848.562166246833</v>
      </c>
      <c r="CR453" s="469">
        <f t="shared" si="250"/>
        <v>33438.169539021561</v>
      </c>
      <c r="CS453" s="467">
        <f t="shared" si="251"/>
        <v>-589.60737277472799</v>
      </c>
      <c r="CT453" s="468">
        <f t="shared" ref="CT453:CT518" si="266">+CG453/AJ453</f>
        <v>0</v>
      </c>
    </row>
    <row r="454" spans="1:98"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+INDEX('For AA'!AD:AD,MATCH(A454,'For AA'!A:A,0))</f>
        <v>26991.332744195854</v>
      </c>
      <c r="AN454" s="434">
        <f t="shared" ref="AN454:AN517" si="267">+Y454/(1-$AP$2)</f>
        <v>0</v>
      </c>
      <c r="AO454" s="435">
        <f t="shared" ref="AO454:AO517" si="268">+AD454/(1-$AP$2)</f>
        <v>187785.74193548388</v>
      </c>
      <c r="AP454" s="436">
        <f t="shared" ref="AP454:AP517" si="269">+AI454/(1-$AP$2)</f>
        <v>348744.95698924735</v>
      </c>
      <c r="AQ454" s="437">
        <f t="shared" si="255"/>
        <v>0</v>
      </c>
      <c r="AR454" s="438">
        <f t="shared" si="256"/>
        <v>3.46</v>
      </c>
      <c r="AS454" s="438">
        <f t="shared" si="257"/>
        <v>6.42</v>
      </c>
      <c r="AT454" s="443">
        <f t="shared" ref="AT454:AT517" si="270">+AQ454+AR454+AS454</f>
        <v>9.879999999999999</v>
      </c>
      <c r="AU454" s="437">
        <f t="shared" ref="AU454:AU517" si="271">+ROUND(Y454/$AL454,$AW$2)</f>
        <v>0</v>
      </c>
      <c r="AV454" s="438">
        <f t="shared" ref="AV454:AV517" si="272">+ROUND(AD454/$AL454,$AW$2)</f>
        <v>3.21</v>
      </c>
      <c r="AW454" s="438">
        <f t="shared" ref="AW454:AW517" si="273">+ROUND(AI454/$AL454,$AW$2)</f>
        <v>5.97</v>
      </c>
      <c r="AX454" s="444">
        <f t="shared" ref="AX454:AX517" si="274">+AU454+AV454+AW454</f>
        <v>9.18</v>
      </c>
      <c r="AY454" s="441">
        <f t="shared" ref="AY454:AY517" si="275">+$AU454</f>
        <v>0</v>
      </c>
      <c r="AZ454" s="70">
        <f t="shared" ref="AZ454:AZ517" si="276">4-CC454</f>
        <v>4</v>
      </c>
      <c r="BA454" s="438">
        <f t="shared" si="253"/>
        <v>0.8</v>
      </c>
      <c r="BB454" s="442">
        <f t="shared" si="254"/>
        <v>1.49</v>
      </c>
      <c r="BC454" s="563">
        <v>1</v>
      </c>
      <c r="BD454" s="563">
        <v>1</v>
      </c>
      <c r="BE454" s="570">
        <v>0</v>
      </c>
      <c r="BF454" s="571">
        <v>0.8</v>
      </c>
      <c r="BG454" s="572">
        <v>1.49</v>
      </c>
      <c r="BH454" s="573">
        <v>124408.90042870295</v>
      </c>
      <c r="BI454" s="571">
        <v>6.87</v>
      </c>
      <c r="BJ454" s="572">
        <v>373226.70128610887</v>
      </c>
      <c r="BK454" s="574">
        <v>1.1141582401330103E-3</v>
      </c>
      <c r="BL454" s="571">
        <v>39828.47</v>
      </c>
      <c r="BM454" s="594">
        <v>0.73</v>
      </c>
      <c r="BN454" s="441">
        <f t="shared" ref="BN454:BN517" si="277">+$AU454</f>
        <v>0</v>
      </c>
      <c r="BO454" s="70">
        <v>4</v>
      </c>
      <c r="BP454" s="438">
        <f t="shared" si="258"/>
        <v>0.8</v>
      </c>
      <c r="BQ454" s="442">
        <f t="shared" si="259"/>
        <v>1.49</v>
      </c>
      <c r="BR454" s="438">
        <f>+INDEX('For AA'!AE:AE,MATCH(A454,'For AA'!A:A,0))</f>
        <v>0</v>
      </c>
      <c r="BS454" s="70">
        <v>4</v>
      </c>
      <c r="BT454" s="438">
        <f>+ROUND(INDEX('For AA'!AF:AF,MATCH(A454,'For AA'!A:A,0))/BS454,$BP$2)</f>
        <v>0.81</v>
      </c>
      <c r="BU454" s="442">
        <f>+ROUND(INDEX('For AA'!AG:AG,MATCH(A454,'For AA'!A:A,0))/BS454,$BP$2)</f>
        <v>1.5</v>
      </c>
      <c r="BV454" s="438">
        <f>++INDEX('For AA'!AE:AE,MATCH(A454,'For AA'!A:A,0))</f>
        <v>0</v>
      </c>
      <c r="BW454" s="70">
        <v>4</v>
      </c>
      <c r="BX454" s="438">
        <f>++ROUND(INDEX('For AA'!AF:AF,MATCH(A454,'For AA'!A:A,0))/BS454,$BP$2)</f>
        <v>0.81</v>
      </c>
      <c r="BY454" s="442">
        <f>++ROUND(INDEX('For AA'!AG:AG,MATCH(A454,'For AA'!A:A,0))/BS454,$BP$2)</f>
        <v>1.5</v>
      </c>
      <c r="BZ454" s="93">
        <f>++INDEX(FY2018_ALL_Targets!DY:DY,MATCH('Final Comp Values'!C454,FY2018_ALL_Targets!B:B,0))</f>
        <v>0</v>
      </c>
      <c r="CA454" s="93">
        <f>+INDEX(FY2018_ALL_Targets!DV:DV,MATCH('Final Comp Values'!C454,FY2018_ALL_Targets!B:B,0))</f>
        <v>1</v>
      </c>
      <c r="CB454" s="93">
        <f>++INDEX(FY2018_ALL_Targets!DW:DW,MATCH('Final Comp Values'!C454,FY2018_ALL_Targets!B:B,0))</f>
        <v>1</v>
      </c>
      <c r="CC454" s="533">
        <f>++INDEX(FY2018_ALL_Targets!DX:DX,MATCH('Final Comp Values'!$C454,FY2018_ALL_Targets!$B:$B,0))</f>
        <v>0</v>
      </c>
      <c r="CD454" s="437">
        <f t="shared" ref="CD454:CD517" si="278">+IF(BZ454=3,AU454,BZ454*(BN454/3))</f>
        <v>0</v>
      </c>
      <c r="CE454" s="437">
        <f t="shared" ref="CE454:CE517" si="279">+IF(CA454=4,AV454,CA454*BP454)</f>
        <v>0.8</v>
      </c>
      <c r="CF454" s="438">
        <f t="shared" ref="CF454:CF517" si="280">IF(CB454=4,AW454,+CB454*BQ454)</f>
        <v>1.49</v>
      </c>
      <c r="CG454" s="537">
        <f t="shared" ref="CG454:CG517" si="281">+IF((CE454+CF454)=0,0,AL454*(CE454+CF454+CD454))</f>
        <v>124408.90042870295</v>
      </c>
      <c r="CH454" s="437">
        <f t="shared" ref="CH454:CH517" si="282">+(BN454-CD454)+(AV454-CE454)+(AW454-CF454)</f>
        <v>6.89</v>
      </c>
      <c r="CI454" s="438">
        <f t="shared" si="260"/>
        <v>374313.24190120667</v>
      </c>
      <c r="CJ454" s="540">
        <f t="shared" ref="CJ454:CJ517" si="283">+CI454/$CI$519</f>
        <v>1.1181689883357441E-3</v>
      </c>
      <c r="CK454" s="437">
        <f t="shared" si="261"/>
        <v>40951.15</v>
      </c>
      <c r="CL454" s="543">
        <f t="shared" si="262"/>
        <v>0.75</v>
      </c>
      <c r="CM454" s="466">
        <f t="shared" si="252"/>
        <v>1.9999999999998685E-2</v>
      </c>
      <c r="CN454" s="465">
        <f t="shared" si="263"/>
        <v>498973.55</v>
      </c>
      <c r="CO454" s="466">
        <f t="shared" ref="CO454:CO517" si="284">+CI454+CK454</f>
        <v>415264.39190120669</v>
      </c>
      <c r="CP454" s="466">
        <f t="shared" si="264"/>
        <v>-1.54</v>
      </c>
      <c r="CQ454" s="469">
        <f t="shared" si="265"/>
        <v>-83705.802505446627</v>
      </c>
      <c r="CR454" s="469">
        <f t="shared" ref="CR454:CR517" si="285">+CO454-CN454</f>
        <v>-83709.158098793298</v>
      </c>
      <c r="CS454" s="467">
        <f t="shared" ref="CS454:CS517" si="286">+CQ454-CR454</f>
        <v>3.3555933466705028</v>
      </c>
      <c r="CT454" s="468">
        <f t="shared" si="266"/>
        <v>0.24932964969526533</v>
      </c>
    </row>
    <row r="455" spans="1:98"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+INDEX('For AA'!AD:AD,MATCH(A455,'For AA'!A:A,0))</f>
        <v>38894.179775798271</v>
      </c>
      <c r="AN455" s="434">
        <f t="shared" si="267"/>
        <v>0</v>
      </c>
      <c r="AO455" s="435">
        <f t="shared" si="268"/>
        <v>216323.27956989247</v>
      </c>
      <c r="AP455" s="436">
        <f t="shared" si="269"/>
        <v>401743.23655913986</v>
      </c>
      <c r="AQ455" s="437">
        <f t="shared" si="255"/>
        <v>0</v>
      </c>
      <c r="AR455" s="438">
        <f t="shared" si="256"/>
        <v>2.76</v>
      </c>
      <c r="AS455" s="438">
        <f t="shared" si="257"/>
        <v>5.13</v>
      </c>
      <c r="AT455" s="443">
        <f t="shared" si="270"/>
        <v>7.89</v>
      </c>
      <c r="AU455" s="437">
        <f t="shared" si="271"/>
        <v>0</v>
      </c>
      <c r="AV455" s="438">
        <f t="shared" si="272"/>
        <v>2.57</v>
      </c>
      <c r="AW455" s="438">
        <f t="shared" si="273"/>
        <v>4.7699999999999996</v>
      </c>
      <c r="AX455" s="444">
        <f t="shared" si="274"/>
        <v>7.34</v>
      </c>
      <c r="AY455" s="441">
        <f t="shared" si="275"/>
        <v>0</v>
      </c>
      <c r="AZ455" s="70">
        <f t="shared" si="276"/>
        <v>4</v>
      </c>
      <c r="BA455" s="438">
        <f t="shared" si="253"/>
        <v>0.64</v>
      </c>
      <c r="BB455" s="442">
        <f t="shared" si="254"/>
        <v>1.19</v>
      </c>
      <c r="BC455" s="563">
        <v>1</v>
      </c>
      <c r="BD455" s="563">
        <v>1</v>
      </c>
      <c r="BE455" s="570">
        <v>0</v>
      </c>
      <c r="BF455" s="571">
        <v>0.64</v>
      </c>
      <c r="BG455" s="572">
        <v>1.19</v>
      </c>
      <c r="BH455" s="573">
        <v>143380.89088301457</v>
      </c>
      <c r="BI455" s="571">
        <v>5.49</v>
      </c>
      <c r="BJ455" s="572">
        <v>430142.67264904373</v>
      </c>
      <c r="BK455" s="574">
        <v>1.2840640862867578E-3</v>
      </c>
      <c r="BL455" s="571">
        <v>45902.19</v>
      </c>
      <c r="BM455" s="594">
        <v>0.59</v>
      </c>
      <c r="BN455" s="441">
        <f t="shared" si="277"/>
        <v>0</v>
      </c>
      <c r="BO455" s="70">
        <v>4</v>
      </c>
      <c r="BP455" s="438">
        <f t="shared" si="258"/>
        <v>0.64</v>
      </c>
      <c r="BQ455" s="442">
        <f t="shared" si="259"/>
        <v>1.19</v>
      </c>
      <c r="BR455" s="438">
        <f>+INDEX('For AA'!AE:AE,MATCH(A455,'For AA'!A:A,0))</f>
        <v>0</v>
      </c>
      <c r="BS455" s="70">
        <v>4</v>
      </c>
      <c r="BT455" s="438">
        <f>+ROUND(INDEX('For AA'!AF:AF,MATCH(A455,'For AA'!A:A,0))/BS455,$BP$2)</f>
        <v>0.65</v>
      </c>
      <c r="BU455" s="442">
        <f>+ROUND(INDEX('For AA'!AG:AG,MATCH(A455,'For AA'!A:A,0))/BS455,$BP$2)</f>
        <v>1.2</v>
      </c>
      <c r="BV455" s="438">
        <f>++INDEX('For AA'!AE:AE,MATCH(A455,'For AA'!A:A,0))</f>
        <v>0</v>
      </c>
      <c r="BW455" s="70">
        <v>4</v>
      </c>
      <c r="BX455" s="438">
        <f>++ROUND(INDEX('For AA'!AF:AF,MATCH(A455,'For AA'!A:A,0))/BS455,$BP$2)</f>
        <v>0.65</v>
      </c>
      <c r="BY455" s="442">
        <f>++ROUND(INDEX('For AA'!AG:AG,MATCH(A455,'For AA'!A:A,0))/BS455,$BP$2)</f>
        <v>1.2</v>
      </c>
      <c r="BZ455" s="93">
        <f>++INDEX(FY2018_ALL_Targets!DY:DY,MATCH('Final Comp Values'!C455,FY2018_ALL_Targets!B:B,0))</f>
        <v>0</v>
      </c>
      <c r="CA455" s="93">
        <f>+INDEX(FY2018_ALL_Targets!DV:DV,MATCH('Final Comp Values'!C455,FY2018_ALL_Targets!B:B,0))</f>
        <v>0</v>
      </c>
      <c r="CB455" s="93">
        <f>++INDEX(FY2018_ALL_Targets!DW:DW,MATCH('Final Comp Values'!C455,FY2018_ALL_Targets!B:B,0))</f>
        <v>0</v>
      </c>
      <c r="CC455" s="533">
        <f>++INDEX(FY2018_ALL_Targets!DX:DX,MATCH('Final Comp Values'!$C455,FY2018_ALL_Targets!$B:$B,0))</f>
        <v>0</v>
      </c>
      <c r="CD455" s="437">
        <f t="shared" si="278"/>
        <v>0</v>
      </c>
      <c r="CE455" s="437">
        <f t="shared" si="279"/>
        <v>0</v>
      </c>
      <c r="CF455" s="438">
        <f t="shared" si="280"/>
        <v>0</v>
      </c>
      <c r="CG455" s="537">
        <f t="shared" si="281"/>
        <v>0</v>
      </c>
      <c r="CH455" s="437">
        <f t="shared" si="282"/>
        <v>7.34</v>
      </c>
      <c r="CI455" s="438">
        <f t="shared" si="260"/>
        <v>575090.56780400383</v>
      </c>
      <c r="CJ455" s="540">
        <f t="shared" si="283"/>
        <v>1.717941997287269E-3</v>
      </c>
      <c r="CK455" s="437">
        <f t="shared" si="261"/>
        <v>62916.87</v>
      </c>
      <c r="CL455" s="543">
        <f t="shared" si="262"/>
        <v>0.8</v>
      </c>
      <c r="CM455" s="466">
        <f t="shared" si="252"/>
        <v>2.0000000000000018E-2</v>
      </c>
      <c r="CN455" s="465">
        <f t="shared" si="263"/>
        <v>574801.86</v>
      </c>
      <c r="CO455" s="466">
        <f t="shared" si="284"/>
        <v>638007.43780400383</v>
      </c>
      <c r="CP455" s="466">
        <f t="shared" si="264"/>
        <v>0.80000000000000071</v>
      </c>
      <c r="CQ455" s="469">
        <f t="shared" si="265"/>
        <v>62648.704087193517</v>
      </c>
      <c r="CR455" s="469">
        <f t="shared" si="285"/>
        <v>63205.577804003842</v>
      </c>
      <c r="CS455" s="467">
        <f t="shared" si="286"/>
        <v>-556.87371681032528</v>
      </c>
      <c r="CT455" s="468">
        <f t="shared" si="266"/>
        <v>0</v>
      </c>
    </row>
    <row r="456" spans="1:98"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+INDEX('For AA'!AD:AD,MATCH(A456,'For AA'!A:A,0))</f>
        <v>47311.260857189824</v>
      </c>
      <c r="AN456" s="434">
        <f t="shared" si="267"/>
        <v>0</v>
      </c>
      <c r="AO456" s="435">
        <f t="shared" si="268"/>
        <v>77224.526881720434</v>
      </c>
      <c r="AP456" s="436">
        <f t="shared" si="269"/>
        <v>143416.98924731184</v>
      </c>
      <c r="AQ456" s="437">
        <f t="shared" si="255"/>
        <v>0</v>
      </c>
      <c r="AR456" s="438">
        <f t="shared" si="256"/>
        <v>0.81</v>
      </c>
      <c r="AS456" s="438">
        <f t="shared" si="257"/>
        <v>1.51</v>
      </c>
      <c r="AT456" s="443">
        <f t="shared" si="270"/>
        <v>2.3200000000000003</v>
      </c>
      <c r="AU456" s="437">
        <f t="shared" si="271"/>
        <v>0</v>
      </c>
      <c r="AV456" s="438">
        <f t="shared" si="272"/>
        <v>0.76</v>
      </c>
      <c r="AW456" s="438">
        <f t="shared" si="273"/>
        <v>1.41</v>
      </c>
      <c r="AX456" s="444">
        <f t="shared" si="274"/>
        <v>2.17</v>
      </c>
      <c r="AY456" s="441">
        <f t="shared" si="275"/>
        <v>0</v>
      </c>
      <c r="AZ456" s="70">
        <f t="shared" si="276"/>
        <v>0</v>
      </c>
      <c r="BA456" s="438">
        <f t="shared" si="253"/>
        <v>0</v>
      </c>
      <c r="BB456" s="442">
        <f t="shared" si="254"/>
        <v>0</v>
      </c>
      <c r="BC456" s="563">
        <v>1</v>
      </c>
      <c r="BD456" s="563">
        <v>1</v>
      </c>
      <c r="BE456" s="570">
        <v>1</v>
      </c>
      <c r="BF456" s="571">
        <v>0.25</v>
      </c>
      <c r="BG456" s="572">
        <v>0.47</v>
      </c>
      <c r="BH456" s="573">
        <v>68233.570644927822</v>
      </c>
      <c r="BI456" s="571">
        <v>1.44</v>
      </c>
      <c r="BJ456" s="572">
        <v>136467.14128985564</v>
      </c>
      <c r="BK456" s="574">
        <v>4.0738240177230165E-4</v>
      </c>
      <c r="BL456" s="571">
        <v>14562.94</v>
      </c>
      <c r="BM456" s="594">
        <v>0.15</v>
      </c>
      <c r="BN456" s="441">
        <f t="shared" si="277"/>
        <v>0</v>
      </c>
      <c r="BO456" s="70">
        <v>4</v>
      </c>
      <c r="BP456" s="438">
        <f t="shared" si="258"/>
        <v>0.19</v>
      </c>
      <c r="BQ456" s="442">
        <f t="shared" si="259"/>
        <v>0.35</v>
      </c>
      <c r="BR456" s="438">
        <f>+INDEX('For AA'!AE:AE,MATCH(A456,'For AA'!A:A,0))</f>
        <v>0</v>
      </c>
      <c r="BS456" s="70">
        <v>4</v>
      </c>
      <c r="BT456" s="438">
        <f>+ROUND(INDEX('For AA'!AF:AF,MATCH(A456,'For AA'!A:A,0))/BS456,$BP$2)</f>
        <v>0.19</v>
      </c>
      <c r="BU456" s="442">
        <f>+ROUND(INDEX('For AA'!AG:AG,MATCH(A456,'For AA'!A:A,0))/BS456,$BP$2)</f>
        <v>0.35</v>
      </c>
      <c r="BV456" s="438">
        <f>++INDEX('For AA'!AE:AE,MATCH(A456,'For AA'!A:A,0))</f>
        <v>0</v>
      </c>
      <c r="BW456" s="70">
        <v>4</v>
      </c>
      <c r="BX456" s="438">
        <f>++ROUND(INDEX('For AA'!AF:AF,MATCH(A456,'For AA'!A:A,0))/BS456,$BP$2)</f>
        <v>0.19</v>
      </c>
      <c r="BY456" s="442">
        <f>++ROUND(INDEX('For AA'!AG:AG,MATCH(A456,'For AA'!A:A,0))/BS456,$BP$2)</f>
        <v>0.35</v>
      </c>
      <c r="BZ456" s="93">
        <f>++INDEX(FY2018_ALL_Targets!DY:DY,MATCH('Final Comp Values'!C456,FY2018_ALL_Targets!B:B,0))</f>
        <v>0</v>
      </c>
      <c r="CA456" s="93">
        <f>+INDEX(FY2018_ALL_Targets!DV:DV,MATCH('Final Comp Values'!C456,FY2018_ALL_Targets!B:B,0))</f>
        <v>4</v>
      </c>
      <c r="CB456" s="93">
        <f>++INDEX(FY2018_ALL_Targets!DW:DW,MATCH('Final Comp Values'!C456,FY2018_ALL_Targets!B:B,0))</f>
        <v>4</v>
      </c>
      <c r="CC456" s="533">
        <f>++INDEX(FY2018_ALL_Targets!DX:DX,MATCH('Final Comp Values'!$C456,FY2018_ALL_Targets!$B:$B,0))</f>
        <v>4</v>
      </c>
      <c r="CD456" s="437">
        <f t="shared" si="278"/>
        <v>0</v>
      </c>
      <c r="CE456" s="437">
        <f t="shared" si="279"/>
        <v>0.76</v>
      </c>
      <c r="CF456" s="438">
        <f t="shared" si="280"/>
        <v>1.41</v>
      </c>
      <c r="CG456" s="537">
        <f t="shared" si="281"/>
        <v>205648.400415963</v>
      </c>
      <c r="CH456" s="437">
        <f t="shared" si="282"/>
        <v>0</v>
      </c>
      <c r="CI456" s="438">
        <f t="shared" si="260"/>
        <v>0</v>
      </c>
      <c r="CJ456" s="540">
        <f t="shared" si="283"/>
        <v>0</v>
      </c>
      <c r="CK456" s="437">
        <f t="shared" si="261"/>
        <v>0</v>
      </c>
      <c r="CL456" s="543">
        <f t="shared" si="262"/>
        <v>0</v>
      </c>
      <c r="CM456" s="466">
        <f>+CE456+CF456+CH456-AY456-BA456-BB456-BA456-BB456-BA456-BB456</f>
        <v>2.17</v>
      </c>
      <c r="CN456" s="465">
        <f t="shared" si="263"/>
        <v>205196.61</v>
      </c>
      <c r="CO456" s="466">
        <f t="shared" si="284"/>
        <v>0</v>
      </c>
      <c r="CP456" s="466">
        <f t="shared" si="264"/>
        <v>-2.17</v>
      </c>
      <c r="CQ456" s="469">
        <f t="shared" si="265"/>
        <v>-205196.61</v>
      </c>
      <c r="CR456" s="469">
        <f t="shared" si="285"/>
        <v>-205196.61</v>
      </c>
      <c r="CS456" s="467">
        <f t="shared" si="286"/>
        <v>0</v>
      </c>
      <c r="CT456" s="468">
        <f t="shared" si="266"/>
        <v>1.0022017440539734</v>
      </c>
    </row>
    <row r="457" spans="1:98"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+INDEX('For AA'!AD:AD,MATCH(A457,'For AA'!A:A,0))</f>
        <v>37985.388832274351</v>
      </c>
      <c r="AN457" s="434">
        <f t="shared" si="267"/>
        <v>0</v>
      </c>
      <c r="AO457" s="435">
        <f t="shared" si="268"/>
        <v>128304.15053763441</v>
      </c>
      <c r="AP457" s="436">
        <f t="shared" si="269"/>
        <v>238279.12903225809</v>
      </c>
      <c r="AQ457" s="437">
        <f t="shared" si="255"/>
        <v>0</v>
      </c>
      <c r="AR457" s="438">
        <f t="shared" si="256"/>
        <v>1.68</v>
      </c>
      <c r="AS457" s="438">
        <f t="shared" si="257"/>
        <v>3.12</v>
      </c>
      <c r="AT457" s="443">
        <f t="shared" si="270"/>
        <v>4.8</v>
      </c>
      <c r="AU457" s="437">
        <f t="shared" si="271"/>
        <v>0</v>
      </c>
      <c r="AV457" s="438">
        <f t="shared" si="272"/>
        <v>1.56</v>
      </c>
      <c r="AW457" s="438">
        <f t="shared" si="273"/>
        <v>2.9</v>
      </c>
      <c r="AX457" s="444">
        <f t="shared" si="274"/>
        <v>4.46</v>
      </c>
      <c r="AY457" s="441">
        <f t="shared" si="275"/>
        <v>0</v>
      </c>
      <c r="AZ457" s="70">
        <f t="shared" si="276"/>
        <v>4</v>
      </c>
      <c r="BA457" s="438">
        <f t="shared" si="253"/>
        <v>0.39</v>
      </c>
      <c r="BB457" s="442">
        <f t="shared" si="254"/>
        <v>0.73</v>
      </c>
      <c r="BC457" s="563">
        <v>0</v>
      </c>
      <c r="BD457" s="563">
        <v>0</v>
      </c>
      <c r="BE457" s="570">
        <v>0</v>
      </c>
      <c r="BF457" s="571">
        <v>0</v>
      </c>
      <c r="BG457" s="572">
        <v>0</v>
      </c>
      <c r="BH457" s="573">
        <v>0</v>
      </c>
      <c r="BI457" s="571">
        <v>4.4800000000000004</v>
      </c>
      <c r="BJ457" s="572">
        <v>342499.33973169181</v>
      </c>
      <c r="BK457" s="574">
        <v>1.0224307646993704E-3</v>
      </c>
      <c r="BL457" s="571">
        <v>36549.43</v>
      </c>
      <c r="BM457" s="594">
        <v>0.48</v>
      </c>
      <c r="BN457" s="441">
        <f t="shared" si="277"/>
        <v>0</v>
      </c>
      <c r="BO457" s="70">
        <v>4</v>
      </c>
      <c r="BP457" s="438">
        <f t="shared" si="258"/>
        <v>0.39</v>
      </c>
      <c r="BQ457" s="442">
        <f t="shared" si="259"/>
        <v>0.73</v>
      </c>
      <c r="BR457" s="438">
        <f>+INDEX('For AA'!AE:AE,MATCH(A457,'For AA'!A:A,0))</f>
        <v>0</v>
      </c>
      <c r="BS457" s="70">
        <v>4</v>
      </c>
      <c r="BT457" s="438">
        <f>+ROUND(INDEX('For AA'!AF:AF,MATCH(A457,'For AA'!A:A,0))/BS457,$BP$2)</f>
        <v>0.39</v>
      </c>
      <c r="BU457" s="442">
        <f>+ROUND(INDEX('For AA'!AG:AG,MATCH(A457,'For AA'!A:A,0))/BS457,$BP$2)</f>
        <v>0.73</v>
      </c>
      <c r="BV457" s="438">
        <f>++INDEX('For AA'!AE:AE,MATCH(A457,'For AA'!A:A,0))</f>
        <v>0</v>
      </c>
      <c r="BW457" s="70">
        <v>4</v>
      </c>
      <c r="BX457" s="438">
        <f>++ROUND(INDEX('For AA'!AF:AF,MATCH(A457,'For AA'!A:A,0))/BS457,$BP$2)</f>
        <v>0.39</v>
      </c>
      <c r="BY457" s="442">
        <f>++ROUND(INDEX('For AA'!AG:AG,MATCH(A457,'For AA'!A:A,0))/BS457,$BP$2)</f>
        <v>0.73</v>
      </c>
      <c r="BZ457" s="93">
        <f>++INDEX(FY2018_ALL_Targets!DY:DY,MATCH('Final Comp Values'!C457,FY2018_ALL_Targets!B:B,0))</f>
        <v>0</v>
      </c>
      <c r="CA457" s="93">
        <f>+INDEX(FY2018_ALL_Targets!DV:DV,MATCH('Final Comp Values'!C457,FY2018_ALL_Targets!B:B,0))</f>
        <v>1</v>
      </c>
      <c r="CB457" s="93">
        <f>++INDEX(FY2018_ALL_Targets!DW:DW,MATCH('Final Comp Values'!C457,FY2018_ALL_Targets!B:B,0))</f>
        <v>1</v>
      </c>
      <c r="CC457" s="533">
        <f>++INDEX(FY2018_ALL_Targets!DX:DX,MATCH('Final Comp Values'!$C457,FY2018_ALL_Targets!$B:$B,0))</f>
        <v>0</v>
      </c>
      <c r="CD457" s="437">
        <f t="shared" si="278"/>
        <v>0</v>
      </c>
      <c r="CE457" s="437">
        <f t="shared" si="279"/>
        <v>0.39</v>
      </c>
      <c r="CF457" s="438">
        <f t="shared" si="280"/>
        <v>0.73</v>
      </c>
      <c r="CG457" s="537">
        <f t="shared" si="281"/>
        <v>85624.834932922953</v>
      </c>
      <c r="CH457" s="437">
        <f t="shared" si="282"/>
        <v>3.34</v>
      </c>
      <c r="CI457" s="438">
        <f t="shared" si="260"/>
        <v>255345.48988925235</v>
      </c>
      <c r="CJ457" s="540">
        <f t="shared" si="283"/>
        <v>7.6278201288138784E-4</v>
      </c>
      <c r="CK457" s="437">
        <f t="shared" si="261"/>
        <v>27935.67</v>
      </c>
      <c r="CL457" s="543">
        <f t="shared" si="262"/>
        <v>0.37</v>
      </c>
      <c r="CM457" s="466">
        <f t="shared" ref="CM457:CM488" si="287">+CE457+CF457+CH457-AY457-BA457-BB457-BA457-BB457-BA457-BB457-BA457-BB457</f>
        <v>-1.9999999999999907E-2</v>
      </c>
      <c r="CN457" s="465">
        <f t="shared" si="263"/>
        <v>340922.45</v>
      </c>
      <c r="CO457" s="466">
        <f t="shared" si="284"/>
        <v>283281.15988925233</v>
      </c>
      <c r="CP457" s="466">
        <f t="shared" si="264"/>
        <v>-0.75</v>
      </c>
      <c r="CQ457" s="469">
        <f t="shared" si="265"/>
        <v>-57330.008408071757</v>
      </c>
      <c r="CR457" s="469">
        <f t="shared" si="285"/>
        <v>-57641.290110747679</v>
      </c>
      <c r="CS457" s="467">
        <f t="shared" si="286"/>
        <v>311.28170267592213</v>
      </c>
      <c r="CT457" s="468">
        <f t="shared" si="266"/>
        <v>0.25115634049011132</v>
      </c>
    </row>
    <row r="458" spans="1:98"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+INDEX('For AA'!AD:AD,MATCH(A458,'For AA'!A:A,0))</f>
        <v>12694.558936844121</v>
      </c>
      <c r="AN458" s="434">
        <f t="shared" si="267"/>
        <v>0</v>
      </c>
      <c r="AO458" s="435">
        <f t="shared" si="268"/>
        <v>108279.8817204301</v>
      </c>
      <c r="AP458" s="436">
        <f t="shared" si="269"/>
        <v>201091.20430107528</v>
      </c>
      <c r="AQ458" s="437">
        <f t="shared" si="255"/>
        <v>0</v>
      </c>
      <c r="AR458" s="438">
        <f t="shared" si="256"/>
        <v>4.2300000000000004</v>
      </c>
      <c r="AS458" s="438">
        <f t="shared" si="257"/>
        <v>7.86</v>
      </c>
      <c r="AT458" s="443">
        <f t="shared" si="270"/>
        <v>12.09</v>
      </c>
      <c r="AU458" s="437">
        <f t="shared" si="271"/>
        <v>0</v>
      </c>
      <c r="AV458" s="438">
        <f t="shared" si="272"/>
        <v>3.94</v>
      </c>
      <c r="AW458" s="438">
        <f t="shared" si="273"/>
        <v>7.31</v>
      </c>
      <c r="AX458" s="444">
        <f t="shared" si="274"/>
        <v>11.25</v>
      </c>
      <c r="AY458" s="441">
        <f t="shared" si="275"/>
        <v>0</v>
      </c>
      <c r="AZ458" s="70">
        <f t="shared" si="276"/>
        <v>4</v>
      </c>
      <c r="BA458" s="438">
        <f t="shared" si="253"/>
        <v>0.99</v>
      </c>
      <c r="BB458" s="442">
        <f t="shared" si="254"/>
        <v>1.83</v>
      </c>
      <c r="BC458" s="563">
        <v>1</v>
      </c>
      <c r="BD458" s="563">
        <v>1</v>
      </c>
      <c r="BE458" s="570">
        <v>0</v>
      </c>
      <c r="BF458" s="571">
        <v>0.99</v>
      </c>
      <c r="BG458" s="572">
        <v>1.83</v>
      </c>
      <c r="BH458" s="573">
        <v>72135.169414902601</v>
      </c>
      <c r="BI458" s="571">
        <v>8.4600000000000009</v>
      </c>
      <c r="BJ458" s="572">
        <v>216405.5082447078</v>
      </c>
      <c r="BK458" s="574">
        <v>6.4601481992088963E-4</v>
      </c>
      <c r="BL458" s="571">
        <v>23093.47</v>
      </c>
      <c r="BM458" s="594">
        <v>0.9</v>
      </c>
      <c r="BN458" s="441">
        <f t="shared" si="277"/>
        <v>0</v>
      </c>
      <c r="BO458" s="70">
        <v>4</v>
      </c>
      <c r="BP458" s="438">
        <f t="shared" si="258"/>
        <v>0.99</v>
      </c>
      <c r="BQ458" s="442">
        <f t="shared" si="259"/>
        <v>1.83</v>
      </c>
      <c r="BR458" s="438">
        <f>+INDEX('For AA'!AE:AE,MATCH(A458,'For AA'!A:A,0))</f>
        <v>0</v>
      </c>
      <c r="BS458" s="70">
        <v>4</v>
      </c>
      <c r="BT458" s="438">
        <f>+ROUND(INDEX('For AA'!AF:AF,MATCH(A458,'For AA'!A:A,0))/BS458,$BP$2)</f>
        <v>0.99</v>
      </c>
      <c r="BU458" s="442">
        <f>+ROUND(INDEX('For AA'!AG:AG,MATCH(A458,'For AA'!A:A,0))/BS458,$BP$2)</f>
        <v>1.84</v>
      </c>
      <c r="BV458" s="438">
        <f>++INDEX('For AA'!AE:AE,MATCH(A458,'For AA'!A:A,0))</f>
        <v>0</v>
      </c>
      <c r="BW458" s="70">
        <v>4</v>
      </c>
      <c r="BX458" s="438">
        <f>++ROUND(INDEX('For AA'!AF:AF,MATCH(A458,'For AA'!A:A,0))/BS458,$BP$2)</f>
        <v>0.99</v>
      </c>
      <c r="BY458" s="442">
        <f>++ROUND(INDEX('For AA'!AG:AG,MATCH(A458,'For AA'!A:A,0))/BS458,$BP$2)</f>
        <v>1.84</v>
      </c>
      <c r="BZ458" s="93">
        <f>++INDEX(FY2018_ALL_Targets!DY:DY,MATCH('Final Comp Values'!C458,FY2018_ALL_Targets!B:B,0))</f>
        <v>0</v>
      </c>
      <c r="CA458" s="93">
        <f>+INDEX(FY2018_ALL_Targets!DV:DV,MATCH('Final Comp Values'!C458,FY2018_ALL_Targets!B:B,0))</f>
        <v>2</v>
      </c>
      <c r="CB458" s="93">
        <f>++INDEX(FY2018_ALL_Targets!DW:DW,MATCH('Final Comp Values'!C458,FY2018_ALL_Targets!B:B,0))</f>
        <v>2</v>
      </c>
      <c r="CC458" s="533">
        <f>++INDEX(FY2018_ALL_Targets!DX:DX,MATCH('Final Comp Values'!$C458,FY2018_ALL_Targets!$B:$B,0))</f>
        <v>0</v>
      </c>
      <c r="CD458" s="437">
        <f t="shared" si="278"/>
        <v>0</v>
      </c>
      <c r="CE458" s="437">
        <f t="shared" si="279"/>
        <v>1.98</v>
      </c>
      <c r="CF458" s="438">
        <f t="shared" si="280"/>
        <v>3.66</v>
      </c>
      <c r="CG458" s="537">
        <f t="shared" si="281"/>
        <v>144270.3388298052</v>
      </c>
      <c r="CH458" s="437">
        <f t="shared" si="282"/>
        <v>5.6099999999999994</v>
      </c>
      <c r="CI458" s="438">
        <f t="shared" si="260"/>
        <v>143502.94341049771</v>
      </c>
      <c r="CJ458" s="540">
        <f t="shared" si="283"/>
        <v>4.2867984109113745E-4</v>
      </c>
      <c r="CK458" s="437">
        <f t="shared" si="261"/>
        <v>15699.71</v>
      </c>
      <c r="CL458" s="543">
        <f t="shared" si="262"/>
        <v>0.61</v>
      </c>
      <c r="CM458" s="466">
        <f t="shared" si="287"/>
        <v>-3.0000000000000915E-2</v>
      </c>
      <c r="CN458" s="465">
        <f t="shared" si="263"/>
        <v>287715.11</v>
      </c>
      <c r="CO458" s="466">
        <f t="shared" si="284"/>
        <v>159202.6534104977</v>
      </c>
      <c r="CP458" s="466">
        <f t="shared" si="264"/>
        <v>-5.03</v>
      </c>
      <c r="CQ458" s="469">
        <f t="shared" si="265"/>
        <v>-128640.62251555556</v>
      </c>
      <c r="CR458" s="469">
        <f t="shared" si="285"/>
        <v>-128512.45658950228</v>
      </c>
      <c r="CS458" s="467">
        <f t="shared" si="286"/>
        <v>-128.16592605327605</v>
      </c>
      <c r="CT458" s="468">
        <f t="shared" si="266"/>
        <v>0.50143469639048577</v>
      </c>
    </row>
    <row r="459" spans="1:98"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+INDEX('For AA'!AD:AD,MATCH(A459,'For AA'!A:A,0))</f>
        <v>26991.332744195854</v>
      </c>
      <c r="AN459" s="434">
        <f t="shared" si="267"/>
        <v>0</v>
      </c>
      <c r="AO459" s="435">
        <f t="shared" si="268"/>
        <v>114546.59139784948</v>
      </c>
      <c r="AP459" s="436">
        <f t="shared" si="269"/>
        <v>212729.38709677418</v>
      </c>
      <c r="AQ459" s="437">
        <f t="shared" si="255"/>
        <v>0</v>
      </c>
      <c r="AR459" s="438">
        <f t="shared" si="256"/>
        <v>2.11</v>
      </c>
      <c r="AS459" s="438">
        <f t="shared" si="257"/>
        <v>3.92</v>
      </c>
      <c r="AT459" s="443">
        <f t="shared" si="270"/>
        <v>6.0299999999999994</v>
      </c>
      <c r="AU459" s="437">
        <f t="shared" si="271"/>
        <v>0</v>
      </c>
      <c r="AV459" s="438">
        <f t="shared" si="272"/>
        <v>1.96</v>
      </c>
      <c r="AW459" s="438">
        <f t="shared" si="273"/>
        <v>3.64</v>
      </c>
      <c r="AX459" s="444">
        <f t="shared" si="274"/>
        <v>5.6</v>
      </c>
      <c r="AY459" s="441">
        <f t="shared" si="275"/>
        <v>0</v>
      </c>
      <c r="AZ459" s="70">
        <f t="shared" si="276"/>
        <v>4</v>
      </c>
      <c r="BA459" s="438">
        <f t="shared" si="253"/>
        <v>0.49</v>
      </c>
      <c r="BB459" s="442">
        <f t="shared" si="254"/>
        <v>0.91</v>
      </c>
      <c r="BC459" s="563">
        <v>2</v>
      </c>
      <c r="BD459" s="563">
        <v>2</v>
      </c>
      <c r="BE459" s="570">
        <v>0</v>
      </c>
      <c r="BF459" s="571">
        <v>0.98</v>
      </c>
      <c r="BG459" s="572">
        <v>1.82</v>
      </c>
      <c r="BH459" s="573">
        <v>152115.68611369791</v>
      </c>
      <c r="BI459" s="571">
        <v>2.8</v>
      </c>
      <c r="BJ459" s="572">
        <v>152115.68611369791</v>
      </c>
      <c r="BK459" s="574">
        <v>4.540965170847785E-4</v>
      </c>
      <c r="BL459" s="571">
        <v>16232.85</v>
      </c>
      <c r="BM459" s="594">
        <v>0.3</v>
      </c>
      <c r="BN459" s="441">
        <f t="shared" si="277"/>
        <v>0</v>
      </c>
      <c r="BO459" s="70">
        <v>4</v>
      </c>
      <c r="BP459" s="438">
        <f t="shared" si="258"/>
        <v>0.49</v>
      </c>
      <c r="BQ459" s="442">
        <f t="shared" si="259"/>
        <v>0.91</v>
      </c>
      <c r="BR459" s="438">
        <f>+INDEX('For AA'!AE:AE,MATCH(A459,'For AA'!A:A,0))</f>
        <v>0</v>
      </c>
      <c r="BS459" s="70">
        <v>4</v>
      </c>
      <c r="BT459" s="438">
        <f>+ROUND(INDEX('For AA'!AF:AF,MATCH(A459,'For AA'!A:A,0))/BS459,$BP$2)</f>
        <v>0.49</v>
      </c>
      <c r="BU459" s="442">
        <f>+ROUND(INDEX('For AA'!AG:AG,MATCH(A459,'For AA'!A:A,0))/BS459,$BP$2)</f>
        <v>0.92</v>
      </c>
      <c r="BV459" s="438">
        <f>++INDEX('For AA'!AE:AE,MATCH(A459,'For AA'!A:A,0))</f>
        <v>0</v>
      </c>
      <c r="BW459" s="70">
        <v>4</v>
      </c>
      <c r="BX459" s="438">
        <f>++ROUND(INDEX('For AA'!AF:AF,MATCH(A459,'For AA'!A:A,0))/BS459,$BP$2)</f>
        <v>0.49</v>
      </c>
      <c r="BY459" s="442">
        <f>++ROUND(INDEX('For AA'!AG:AG,MATCH(A459,'For AA'!A:A,0))/BS459,$BP$2)</f>
        <v>0.92</v>
      </c>
      <c r="BZ459" s="93">
        <f>++INDEX(FY2018_ALL_Targets!DY:DY,MATCH('Final Comp Values'!C459,FY2018_ALL_Targets!B:B,0))</f>
        <v>0</v>
      </c>
      <c r="CA459" s="93">
        <f>+INDEX(FY2018_ALL_Targets!DV:DV,MATCH('Final Comp Values'!C459,FY2018_ALL_Targets!B:B,0))</f>
        <v>0</v>
      </c>
      <c r="CB459" s="93">
        <f>++INDEX(FY2018_ALL_Targets!DW:DW,MATCH('Final Comp Values'!C459,FY2018_ALL_Targets!B:B,0))</f>
        <v>0</v>
      </c>
      <c r="CC459" s="533">
        <f>++INDEX(FY2018_ALL_Targets!DX:DX,MATCH('Final Comp Values'!$C459,FY2018_ALL_Targets!$B:$B,0))</f>
        <v>0</v>
      </c>
      <c r="CD459" s="437">
        <f t="shared" si="278"/>
        <v>0</v>
      </c>
      <c r="CE459" s="437">
        <f t="shared" si="279"/>
        <v>0</v>
      </c>
      <c r="CF459" s="438">
        <f t="shared" si="280"/>
        <v>0</v>
      </c>
      <c r="CG459" s="537">
        <f t="shared" si="281"/>
        <v>0</v>
      </c>
      <c r="CH459" s="437">
        <f t="shared" si="282"/>
        <v>5.6</v>
      </c>
      <c r="CI459" s="438">
        <f t="shared" si="260"/>
        <v>304231.37222739583</v>
      </c>
      <c r="CJ459" s="540">
        <f t="shared" si="283"/>
        <v>9.0881659429320276E-4</v>
      </c>
      <c r="CK459" s="437">
        <f t="shared" si="261"/>
        <v>33283.949999999997</v>
      </c>
      <c r="CL459" s="543">
        <f t="shared" si="262"/>
        <v>0.61</v>
      </c>
      <c r="CM459" s="466">
        <f t="shared" si="287"/>
        <v>-1.4432899320127035E-15</v>
      </c>
      <c r="CN459" s="465">
        <f t="shared" si="263"/>
        <v>304366.65999999997</v>
      </c>
      <c r="CO459" s="466">
        <f t="shared" si="284"/>
        <v>337515.32222739584</v>
      </c>
      <c r="CP459" s="466">
        <f t="shared" si="264"/>
        <v>0.61000000000000032</v>
      </c>
      <c r="CQ459" s="469">
        <f t="shared" si="265"/>
        <v>33154.22546428573</v>
      </c>
      <c r="CR459" s="469">
        <f t="shared" si="285"/>
        <v>33148.662227395864</v>
      </c>
      <c r="CS459" s="467">
        <f t="shared" si="286"/>
        <v>5.5632368898659479</v>
      </c>
      <c r="CT459" s="468">
        <f t="shared" si="266"/>
        <v>0</v>
      </c>
    </row>
    <row r="460" spans="1:98"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+INDEX('For AA'!AD:AD,MATCH(A460,'For AA'!A:A,0))</f>
        <v>10803.935302951115</v>
      </c>
      <c r="AN460" s="434">
        <f t="shared" si="267"/>
        <v>0</v>
      </c>
      <c r="AO460" s="435">
        <f t="shared" si="268"/>
        <v>229733.07526881722</v>
      </c>
      <c r="AP460" s="436">
        <f t="shared" si="269"/>
        <v>426647.12903225812</v>
      </c>
      <c r="AQ460" s="437">
        <f t="shared" si="255"/>
        <v>0</v>
      </c>
      <c r="AR460" s="438">
        <f t="shared" si="256"/>
        <v>10.56</v>
      </c>
      <c r="AS460" s="438">
        <f t="shared" si="257"/>
        <v>19.62</v>
      </c>
      <c r="AT460" s="443">
        <f t="shared" si="270"/>
        <v>30.18</v>
      </c>
      <c r="AU460" s="437">
        <f t="shared" si="271"/>
        <v>0</v>
      </c>
      <c r="AV460" s="438">
        <f t="shared" si="272"/>
        <v>9.82</v>
      </c>
      <c r="AW460" s="438">
        <f t="shared" si="273"/>
        <v>18.239999999999998</v>
      </c>
      <c r="AX460" s="444">
        <f t="shared" si="274"/>
        <v>28.06</v>
      </c>
      <c r="AY460" s="441">
        <f t="shared" si="275"/>
        <v>0</v>
      </c>
      <c r="AZ460" s="70">
        <f t="shared" si="276"/>
        <v>4</v>
      </c>
      <c r="BA460" s="438">
        <f t="shared" si="253"/>
        <v>2.46</v>
      </c>
      <c r="BB460" s="442">
        <f t="shared" si="254"/>
        <v>4.5599999999999996</v>
      </c>
      <c r="BC460" s="563">
        <v>2</v>
      </c>
      <c r="BD460" s="563">
        <v>2</v>
      </c>
      <c r="BE460" s="570">
        <v>0</v>
      </c>
      <c r="BF460" s="571">
        <v>4.92</v>
      </c>
      <c r="BG460" s="572">
        <v>9.1199999999999992</v>
      </c>
      <c r="BH460" s="573">
        <v>305383.17703541595</v>
      </c>
      <c r="BI460" s="571">
        <v>14.04</v>
      </c>
      <c r="BJ460" s="572">
        <v>305383.17703541595</v>
      </c>
      <c r="BK460" s="574">
        <v>9.116314077196227E-4</v>
      </c>
      <c r="BL460" s="571">
        <v>32588.62</v>
      </c>
      <c r="BM460" s="594">
        <v>1.5</v>
      </c>
      <c r="BN460" s="441">
        <f t="shared" si="277"/>
        <v>0</v>
      </c>
      <c r="BO460" s="70">
        <v>4</v>
      </c>
      <c r="BP460" s="438">
        <f t="shared" si="258"/>
        <v>2.46</v>
      </c>
      <c r="BQ460" s="442">
        <f t="shared" si="259"/>
        <v>4.5599999999999996</v>
      </c>
      <c r="BR460" s="438">
        <f>+INDEX('For AA'!AE:AE,MATCH(A460,'For AA'!A:A,0))</f>
        <v>0</v>
      </c>
      <c r="BS460" s="70">
        <v>4</v>
      </c>
      <c r="BT460" s="438">
        <f>+ROUND(INDEX('For AA'!AF:AF,MATCH(A460,'For AA'!A:A,0))/BS460,$BP$2)</f>
        <v>2.4700000000000002</v>
      </c>
      <c r="BU460" s="442">
        <f>+ROUND(INDEX('For AA'!AG:AG,MATCH(A460,'For AA'!A:A,0))/BS460,$BP$2)</f>
        <v>4.59</v>
      </c>
      <c r="BV460" s="438">
        <f>++INDEX('For AA'!AE:AE,MATCH(A460,'For AA'!A:A,0))</f>
        <v>0</v>
      </c>
      <c r="BW460" s="70">
        <v>4</v>
      </c>
      <c r="BX460" s="438">
        <f>++ROUND(INDEX('For AA'!AF:AF,MATCH(A460,'For AA'!A:A,0))/BS460,$BP$2)</f>
        <v>2.4700000000000002</v>
      </c>
      <c r="BY460" s="442">
        <f>++ROUND(INDEX('For AA'!AG:AG,MATCH(A460,'For AA'!A:A,0))/BS460,$BP$2)</f>
        <v>4.59</v>
      </c>
      <c r="BZ460" s="93">
        <f>++INDEX(FY2018_ALL_Targets!DY:DY,MATCH('Final Comp Values'!C460,FY2018_ALL_Targets!B:B,0))</f>
        <v>0</v>
      </c>
      <c r="CA460" s="93">
        <f>+INDEX(FY2018_ALL_Targets!DV:DV,MATCH('Final Comp Values'!C460,FY2018_ALL_Targets!B:B,0))</f>
        <v>2</v>
      </c>
      <c r="CB460" s="93">
        <f>++INDEX(FY2018_ALL_Targets!DW:DW,MATCH('Final Comp Values'!C460,FY2018_ALL_Targets!B:B,0))</f>
        <v>2</v>
      </c>
      <c r="CC460" s="533">
        <f>++INDEX(FY2018_ALL_Targets!DX:DX,MATCH('Final Comp Values'!$C460,FY2018_ALL_Targets!$B:$B,0))</f>
        <v>0</v>
      </c>
      <c r="CD460" s="437">
        <f t="shared" si="278"/>
        <v>0</v>
      </c>
      <c r="CE460" s="437">
        <f t="shared" si="279"/>
        <v>4.92</v>
      </c>
      <c r="CF460" s="438">
        <f t="shared" si="280"/>
        <v>9.1199999999999992</v>
      </c>
      <c r="CG460" s="537">
        <f t="shared" si="281"/>
        <v>305383.17703541595</v>
      </c>
      <c r="CH460" s="437">
        <f t="shared" si="282"/>
        <v>14.02</v>
      </c>
      <c r="CI460" s="438">
        <f t="shared" si="260"/>
        <v>304948.15826471022</v>
      </c>
      <c r="CJ460" s="540">
        <f t="shared" si="283"/>
        <v>9.1095781674669144E-4</v>
      </c>
      <c r="CK460" s="437">
        <f t="shared" si="261"/>
        <v>33362.370000000003</v>
      </c>
      <c r="CL460" s="543">
        <f t="shared" si="262"/>
        <v>1.53</v>
      </c>
      <c r="CM460" s="466">
        <f t="shared" si="287"/>
        <v>-2.0000000000000462E-2</v>
      </c>
      <c r="CN460" s="465">
        <f t="shared" si="263"/>
        <v>610433.59000000008</v>
      </c>
      <c r="CO460" s="466">
        <f t="shared" si="284"/>
        <v>338310.52826471021</v>
      </c>
      <c r="CP460" s="466">
        <f t="shared" si="264"/>
        <v>-12.51</v>
      </c>
      <c r="CQ460" s="469">
        <f t="shared" si="265"/>
        <v>-272149.82932644337</v>
      </c>
      <c r="CR460" s="469">
        <f t="shared" si="285"/>
        <v>-272123.06173528987</v>
      </c>
      <c r="CS460" s="467">
        <f t="shared" si="286"/>
        <v>-26.767591153504327</v>
      </c>
      <c r="CT460" s="468">
        <f t="shared" si="266"/>
        <v>0.50027256369593931</v>
      </c>
    </row>
    <row r="461" spans="1:98"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+INDEX('For AA'!AD:AD,MATCH(A461,'For AA'!A:A,0))</f>
        <v>34512.117198119064</v>
      </c>
      <c r="AN461" s="434">
        <f t="shared" si="267"/>
        <v>0</v>
      </c>
      <c r="AO461" s="435">
        <f t="shared" si="268"/>
        <v>242433.41935483873</v>
      </c>
      <c r="AP461" s="436">
        <f t="shared" si="269"/>
        <v>450233.49462365598</v>
      </c>
      <c r="AQ461" s="437">
        <f t="shared" si="255"/>
        <v>0</v>
      </c>
      <c r="AR461" s="438">
        <f t="shared" si="256"/>
        <v>3.49</v>
      </c>
      <c r="AS461" s="438">
        <f t="shared" si="257"/>
        <v>6.48</v>
      </c>
      <c r="AT461" s="443">
        <f t="shared" si="270"/>
        <v>9.9700000000000006</v>
      </c>
      <c r="AU461" s="437">
        <f t="shared" si="271"/>
        <v>0</v>
      </c>
      <c r="AV461" s="438">
        <f t="shared" si="272"/>
        <v>3.25</v>
      </c>
      <c r="AW461" s="438">
        <f t="shared" si="273"/>
        <v>6.03</v>
      </c>
      <c r="AX461" s="444">
        <f t="shared" si="274"/>
        <v>9.2800000000000011</v>
      </c>
      <c r="AY461" s="441">
        <f t="shared" si="275"/>
        <v>0</v>
      </c>
      <c r="AZ461" s="70">
        <f t="shared" si="276"/>
        <v>4</v>
      </c>
      <c r="BA461" s="438">
        <f t="shared" si="253"/>
        <v>0.81</v>
      </c>
      <c r="BB461" s="442">
        <f t="shared" si="254"/>
        <v>1.51</v>
      </c>
      <c r="BC461" s="563">
        <v>1</v>
      </c>
      <c r="BD461" s="563">
        <v>1</v>
      </c>
      <c r="BE461" s="570">
        <v>0</v>
      </c>
      <c r="BF461" s="571">
        <v>0.81</v>
      </c>
      <c r="BG461" s="572">
        <v>1.51</v>
      </c>
      <c r="BH461" s="573">
        <v>161167.05433417697</v>
      </c>
      <c r="BI461" s="571">
        <v>6.9600000000000009</v>
      </c>
      <c r="BJ461" s="572">
        <v>483501.16300253087</v>
      </c>
      <c r="BK461" s="574">
        <v>1.4433501221023527E-3</v>
      </c>
      <c r="BL461" s="571">
        <v>51596.28</v>
      </c>
      <c r="BM461" s="594">
        <v>0.74</v>
      </c>
      <c r="BN461" s="441">
        <f t="shared" si="277"/>
        <v>0</v>
      </c>
      <c r="BO461" s="70">
        <v>4</v>
      </c>
      <c r="BP461" s="438">
        <f t="shared" si="258"/>
        <v>0.81</v>
      </c>
      <c r="BQ461" s="442">
        <f t="shared" si="259"/>
        <v>1.51</v>
      </c>
      <c r="BR461" s="438">
        <f>+INDEX('For AA'!AE:AE,MATCH(A461,'For AA'!A:A,0))</f>
        <v>0</v>
      </c>
      <c r="BS461" s="70">
        <v>4</v>
      </c>
      <c r="BT461" s="438">
        <f>+ROUND(INDEX('For AA'!AF:AF,MATCH(A461,'For AA'!A:A,0))/BS461,$BP$2)</f>
        <v>0.82</v>
      </c>
      <c r="BU461" s="442">
        <f>+ROUND(INDEX('For AA'!AG:AG,MATCH(A461,'For AA'!A:A,0))/BS461,$BP$2)</f>
        <v>1.52</v>
      </c>
      <c r="BV461" s="438">
        <f>++INDEX('For AA'!AE:AE,MATCH(A461,'For AA'!A:A,0))</f>
        <v>0</v>
      </c>
      <c r="BW461" s="70">
        <v>4</v>
      </c>
      <c r="BX461" s="438">
        <f>++ROUND(INDEX('For AA'!AF:AF,MATCH(A461,'For AA'!A:A,0))/BS461,$BP$2)</f>
        <v>0.82</v>
      </c>
      <c r="BY461" s="442">
        <f>++ROUND(INDEX('For AA'!AG:AG,MATCH(A461,'For AA'!A:A,0))/BS461,$BP$2)</f>
        <v>1.52</v>
      </c>
      <c r="BZ461" s="93">
        <f>++INDEX(FY2018_ALL_Targets!DY:DY,MATCH('Final Comp Values'!C461,FY2018_ALL_Targets!B:B,0))</f>
        <v>0</v>
      </c>
      <c r="CA461" s="93">
        <f>+INDEX(FY2018_ALL_Targets!DV:DV,MATCH('Final Comp Values'!C461,FY2018_ALL_Targets!B:B,0))</f>
        <v>1</v>
      </c>
      <c r="CB461" s="93">
        <f>++INDEX(FY2018_ALL_Targets!DW:DW,MATCH('Final Comp Values'!C461,FY2018_ALL_Targets!B:B,0))</f>
        <v>1</v>
      </c>
      <c r="CC461" s="533">
        <f>++INDEX(FY2018_ALL_Targets!DX:DX,MATCH('Final Comp Values'!$C461,FY2018_ALL_Targets!$B:$B,0))</f>
        <v>0</v>
      </c>
      <c r="CD461" s="437">
        <f t="shared" si="278"/>
        <v>0</v>
      </c>
      <c r="CE461" s="437">
        <f t="shared" si="279"/>
        <v>0.81</v>
      </c>
      <c r="CF461" s="438">
        <f t="shared" si="280"/>
        <v>1.51</v>
      </c>
      <c r="CG461" s="537">
        <f t="shared" si="281"/>
        <v>161167.05433417697</v>
      </c>
      <c r="CH461" s="437">
        <f t="shared" si="282"/>
        <v>6.9600000000000009</v>
      </c>
      <c r="CI461" s="438">
        <f t="shared" si="260"/>
        <v>483501.16300253087</v>
      </c>
      <c r="CJ461" s="540">
        <f t="shared" si="283"/>
        <v>1.4443411180104255E-3</v>
      </c>
      <c r="CK461" s="437">
        <f t="shared" si="261"/>
        <v>52896.68</v>
      </c>
      <c r="CL461" s="543">
        <f t="shared" si="262"/>
        <v>0.76</v>
      </c>
      <c r="CM461" s="466">
        <f t="shared" si="287"/>
        <v>0</v>
      </c>
      <c r="CN461" s="465">
        <f t="shared" si="263"/>
        <v>644180.23</v>
      </c>
      <c r="CO461" s="466">
        <f t="shared" si="284"/>
        <v>536397.84300253086</v>
      </c>
      <c r="CP461" s="466">
        <f t="shared" si="264"/>
        <v>-1.5600000000000005</v>
      </c>
      <c r="CQ461" s="469">
        <f t="shared" si="265"/>
        <v>-108288.91797413795</v>
      </c>
      <c r="CR461" s="469">
        <f t="shared" si="285"/>
        <v>-107782.38699746912</v>
      </c>
      <c r="CS461" s="467">
        <f t="shared" si="286"/>
        <v>-506.53097666882968</v>
      </c>
      <c r="CT461" s="468">
        <f t="shared" si="266"/>
        <v>0.25018938307711952</v>
      </c>
    </row>
    <row r="462" spans="1:98"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+INDEX('For AA'!AD:AD,MATCH(A462,'For AA'!A:A,0))</f>
        <v>17518.15388659466</v>
      </c>
      <c r="AN462" s="434">
        <f t="shared" si="267"/>
        <v>0</v>
      </c>
      <c r="AO462" s="435">
        <f t="shared" si="268"/>
        <v>174862.82795698926</v>
      </c>
      <c r="AP462" s="436">
        <f t="shared" si="269"/>
        <v>324745.24731182802</v>
      </c>
      <c r="AQ462" s="437">
        <f t="shared" si="255"/>
        <v>0</v>
      </c>
      <c r="AR462" s="438">
        <f t="shared" si="256"/>
        <v>4.95</v>
      </c>
      <c r="AS462" s="438">
        <f t="shared" si="257"/>
        <v>9.19</v>
      </c>
      <c r="AT462" s="443">
        <f t="shared" si="270"/>
        <v>14.14</v>
      </c>
      <c r="AU462" s="437">
        <f t="shared" si="271"/>
        <v>0</v>
      </c>
      <c r="AV462" s="438">
        <f t="shared" si="272"/>
        <v>4.5999999999999996</v>
      </c>
      <c r="AW462" s="438">
        <f t="shared" si="273"/>
        <v>8.5500000000000007</v>
      </c>
      <c r="AX462" s="444">
        <f t="shared" si="274"/>
        <v>13.15</v>
      </c>
      <c r="AY462" s="441">
        <f t="shared" si="275"/>
        <v>0</v>
      </c>
      <c r="AZ462" s="70">
        <f t="shared" si="276"/>
        <v>4</v>
      </c>
      <c r="BA462" s="438">
        <f t="shared" si="253"/>
        <v>1.1499999999999999</v>
      </c>
      <c r="BB462" s="442">
        <f t="shared" si="254"/>
        <v>2.14</v>
      </c>
      <c r="BC462" s="563">
        <v>0</v>
      </c>
      <c r="BD462" s="563">
        <v>0</v>
      </c>
      <c r="BE462" s="570">
        <v>0</v>
      </c>
      <c r="BF462" s="571">
        <v>0</v>
      </c>
      <c r="BG462" s="572">
        <v>0</v>
      </c>
      <c r="BH462" s="573">
        <v>0</v>
      </c>
      <c r="BI462" s="571">
        <v>13.16</v>
      </c>
      <c r="BJ462" s="572">
        <v>465007.17699848692</v>
      </c>
      <c r="BK462" s="574">
        <v>1.3881417813584932E-3</v>
      </c>
      <c r="BL462" s="571">
        <v>49622.720000000001</v>
      </c>
      <c r="BM462" s="594">
        <v>1.4</v>
      </c>
      <c r="BN462" s="441">
        <f t="shared" si="277"/>
        <v>0</v>
      </c>
      <c r="BO462" s="70">
        <v>4</v>
      </c>
      <c r="BP462" s="438">
        <f t="shared" si="258"/>
        <v>1.1499999999999999</v>
      </c>
      <c r="BQ462" s="442">
        <f t="shared" si="259"/>
        <v>2.14</v>
      </c>
      <c r="BR462" s="438">
        <f>+INDEX('For AA'!AE:AE,MATCH(A462,'For AA'!A:A,0))</f>
        <v>0</v>
      </c>
      <c r="BS462" s="70">
        <v>4</v>
      </c>
      <c r="BT462" s="438">
        <f>+ROUND(INDEX('For AA'!AF:AF,MATCH(A462,'For AA'!A:A,0))/BS462,$BP$2)</f>
        <v>1.1599999999999999</v>
      </c>
      <c r="BU462" s="442">
        <f>+ROUND(INDEX('For AA'!AG:AG,MATCH(A462,'For AA'!A:A,0))/BS462,$BP$2)</f>
        <v>2.16</v>
      </c>
      <c r="BV462" s="438">
        <f>++INDEX('For AA'!AE:AE,MATCH(A462,'For AA'!A:A,0))</f>
        <v>0</v>
      </c>
      <c r="BW462" s="70">
        <v>4</v>
      </c>
      <c r="BX462" s="438">
        <f>++ROUND(INDEX('For AA'!AF:AF,MATCH(A462,'For AA'!A:A,0))/BS462,$BP$2)</f>
        <v>1.1599999999999999</v>
      </c>
      <c r="BY462" s="442">
        <f>++ROUND(INDEX('For AA'!AG:AG,MATCH(A462,'For AA'!A:A,0))/BS462,$BP$2)</f>
        <v>2.16</v>
      </c>
      <c r="BZ462" s="93">
        <f>++INDEX(FY2018_ALL_Targets!DY:DY,MATCH('Final Comp Values'!C462,FY2018_ALL_Targets!B:B,0))</f>
        <v>0</v>
      </c>
      <c r="CA462" s="93">
        <f>+INDEX(FY2018_ALL_Targets!DV:DV,MATCH('Final Comp Values'!C462,FY2018_ALL_Targets!B:B,0))</f>
        <v>0</v>
      </c>
      <c r="CB462" s="93">
        <f>++INDEX(FY2018_ALL_Targets!DW:DW,MATCH('Final Comp Values'!C462,FY2018_ALL_Targets!B:B,0))</f>
        <v>1</v>
      </c>
      <c r="CC462" s="533">
        <f>++INDEX(FY2018_ALL_Targets!DX:DX,MATCH('Final Comp Values'!$C462,FY2018_ALL_Targets!$B:$B,0))</f>
        <v>0</v>
      </c>
      <c r="CD462" s="437">
        <f t="shared" si="278"/>
        <v>0</v>
      </c>
      <c r="CE462" s="437">
        <f t="shared" si="279"/>
        <v>0</v>
      </c>
      <c r="CF462" s="438">
        <f t="shared" si="280"/>
        <v>2.14</v>
      </c>
      <c r="CG462" s="537">
        <f t="shared" si="281"/>
        <v>75616.668600057907</v>
      </c>
      <c r="CH462" s="437">
        <f t="shared" si="282"/>
        <v>11.01</v>
      </c>
      <c r="CI462" s="438">
        <f t="shared" si="260"/>
        <v>389037.15947973717</v>
      </c>
      <c r="CJ462" s="540">
        <f t="shared" si="283"/>
        <v>1.1621530802142506E-3</v>
      </c>
      <c r="CK462" s="437">
        <f t="shared" si="261"/>
        <v>42561.99</v>
      </c>
      <c r="CL462" s="543">
        <f t="shared" si="262"/>
        <v>1.2</v>
      </c>
      <c r="CM462" s="466">
        <f t="shared" si="287"/>
        <v>-1.0000000000002007E-2</v>
      </c>
      <c r="CN462" s="465">
        <f t="shared" si="263"/>
        <v>464635.51</v>
      </c>
      <c r="CO462" s="466">
        <f t="shared" si="284"/>
        <v>431599.14947973716</v>
      </c>
      <c r="CP462" s="466">
        <f t="shared" si="264"/>
        <v>-0.94000000000000128</v>
      </c>
      <c r="CQ462" s="469">
        <f t="shared" si="265"/>
        <v>-33213.488927756698</v>
      </c>
      <c r="CR462" s="469">
        <f t="shared" si="285"/>
        <v>-33036.360520262853</v>
      </c>
      <c r="CS462" s="467">
        <f t="shared" si="286"/>
        <v>-177.12840749384486</v>
      </c>
      <c r="CT462" s="468">
        <f t="shared" si="266"/>
        <v>0.16274405845575149</v>
      </c>
    </row>
    <row r="463" spans="1:98"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+INDEX('For AA'!AD:AD,MATCH(A463,'For AA'!A:A,0))</f>
        <v>17518.15388659466</v>
      </c>
      <c r="AN463" s="434">
        <f t="shared" si="267"/>
        <v>0</v>
      </c>
      <c r="AO463" s="435">
        <f t="shared" si="268"/>
        <v>224725.26881720431</v>
      </c>
      <c r="AP463" s="436">
        <f t="shared" si="269"/>
        <v>417346.91397849465</v>
      </c>
      <c r="AQ463" s="437">
        <f t="shared" si="255"/>
        <v>0</v>
      </c>
      <c r="AR463" s="438">
        <f t="shared" si="256"/>
        <v>6.36</v>
      </c>
      <c r="AS463" s="438">
        <f t="shared" si="257"/>
        <v>11.81</v>
      </c>
      <c r="AT463" s="443">
        <f t="shared" si="270"/>
        <v>18.170000000000002</v>
      </c>
      <c r="AU463" s="437">
        <f t="shared" si="271"/>
        <v>0</v>
      </c>
      <c r="AV463" s="438">
        <f t="shared" si="272"/>
        <v>5.91</v>
      </c>
      <c r="AW463" s="438">
        <f t="shared" si="273"/>
        <v>10.98</v>
      </c>
      <c r="AX463" s="444">
        <f t="shared" si="274"/>
        <v>16.89</v>
      </c>
      <c r="AY463" s="441">
        <f t="shared" si="275"/>
        <v>0</v>
      </c>
      <c r="AZ463" s="70">
        <f t="shared" si="276"/>
        <v>4</v>
      </c>
      <c r="BA463" s="438">
        <f t="shared" si="253"/>
        <v>1.48</v>
      </c>
      <c r="BB463" s="442">
        <f t="shared" si="254"/>
        <v>2.75</v>
      </c>
      <c r="BC463" s="563">
        <v>1</v>
      </c>
      <c r="BD463" s="563">
        <v>1</v>
      </c>
      <c r="BE463" s="570">
        <v>0</v>
      </c>
      <c r="BF463" s="571">
        <v>1.48</v>
      </c>
      <c r="BG463" s="572">
        <v>2.75</v>
      </c>
      <c r="BH463" s="573">
        <v>149466.59260665652</v>
      </c>
      <c r="BI463" s="571">
        <v>12.69</v>
      </c>
      <c r="BJ463" s="572">
        <v>448399.77781996952</v>
      </c>
      <c r="BK463" s="574">
        <v>1.3385652891671185E-3</v>
      </c>
      <c r="BL463" s="571">
        <v>47850.48</v>
      </c>
      <c r="BM463" s="594">
        <v>1.35</v>
      </c>
      <c r="BN463" s="441">
        <f t="shared" si="277"/>
        <v>0</v>
      </c>
      <c r="BO463" s="70">
        <v>4</v>
      </c>
      <c r="BP463" s="438">
        <f t="shared" si="258"/>
        <v>1.48</v>
      </c>
      <c r="BQ463" s="442">
        <f t="shared" si="259"/>
        <v>2.75</v>
      </c>
      <c r="BR463" s="438">
        <f>+INDEX('For AA'!AE:AE,MATCH(A463,'For AA'!A:A,0))</f>
        <v>0</v>
      </c>
      <c r="BS463" s="70">
        <v>4</v>
      </c>
      <c r="BT463" s="438">
        <f>+ROUND(INDEX('For AA'!AF:AF,MATCH(A463,'For AA'!A:A,0))/BS463,$BP$2)</f>
        <v>1.49</v>
      </c>
      <c r="BU463" s="442">
        <f>+ROUND(INDEX('For AA'!AG:AG,MATCH(A463,'For AA'!A:A,0))/BS463,$BP$2)</f>
        <v>2.77</v>
      </c>
      <c r="BV463" s="438">
        <f>++INDEX('For AA'!AE:AE,MATCH(A463,'For AA'!A:A,0))</f>
        <v>0</v>
      </c>
      <c r="BW463" s="70">
        <v>4</v>
      </c>
      <c r="BX463" s="438">
        <f>++ROUND(INDEX('For AA'!AF:AF,MATCH(A463,'For AA'!A:A,0))/BS463,$BP$2)</f>
        <v>1.49</v>
      </c>
      <c r="BY463" s="442">
        <f>++ROUND(INDEX('For AA'!AG:AG,MATCH(A463,'For AA'!A:A,0))/BS463,$BP$2)</f>
        <v>2.77</v>
      </c>
      <c r="BZ463" s="93">
        <f>++INDEX(FY2018_ALL_Targets!DY:DY,MATCH('Final Comp Values'!C463,FY2018_ALL_Targets!B:B,0))</f>
        <v>0</v>
      </c>
      <c r="CA463" s="93">
        <f>+INDEX(FY2018_ALL_Targets!DV:DV,MATCH('Final Comp Values'!C463,FY2018_ALL_Targets!B:B,0))</f>
        <v>2</v>
      </c>
      <c r="CB463" s="93">
        <f>++INDEX(FY2018_ALL_Targets!DW:DW,MATCH('Final Comp Values'!C463,FY2018_ALL_Targets!B:B,0))</f>
        <v>2</v>
      </c>
      <c r="CC463" s="533">
        <f>++INDEX(FY2018_ALL_Targets!DX:DX,MATCH('Final Comp Values'!$C463,FY2018_ALL_Targets!$B:$B,0))</f>
        <v>0</v>
      </c>
      <c r="CD463" s="437">
        <f t="shared" si="278"/>
        <v>0</v>
      </c>
      <c r="CE463" s="437">
        <f t="shared" si="279"/>
        <v>2.96</v>
      </c>
      <c r="CF463" s="438">
        <f t="shared" si="280"/>
        <v>5.5</v>
      </c>
      <c r="CG463" s="537">
        <f t="shared" si="281"/>
        <v>298933.18521331303</v>
      </c>
      <c r="CH463" s="437">
        <f t="shared" si="282"/>
        <v>8.43</v>
      </c>
      <c r="CI463" s="438">
        <f t="shared" si="260"/>
        <v>297873.13845723745</v>
      </c>
      <c r="CJ463" s="540">
        <f t="shared" si="283"/>
        <v>8.8982293062726001E-4</v>
      </c>
      <c r="CK463" s="437">
        <f t="shared" si="261"/>
        <v>32588.34</v>
      </c>
      <c r="CL463" s="543">
        <f t="shared" si="262"/>
        <v>0.92</v>
      </c>
      <c r="CM463" s="466">
        <f t="shared" si="287"/>
        <v>-3.0000000000000693E-2</v>
      </c>
      <c r="CN463" s="465">
        <f t="shared" si="263"/>
        <v>597127.13</v>
      </c>
      <c r="CO463" s="466">
        <f t="shared" si="284"/>
        <v>330461.47845723748</v>
      </c>
      <c r="CP463" s="466">
        <f t="shared" si="264"/>
        <v>-7.5400000000000009</v>
      </c>
      <c r="CQ463" s="469">
        <f t="shared" si="265"/>
        <v>-266568.2984132623</v>
      </c>
      <c r="CR463" s="469">
        <f t="shared" si="285"/>
        <v>-266665.65154276253</v>
      </c>
      <c r="CS463" s="467">
        <f t="shared" si="286"/>
        <v>97.353129500232171</v>
      </c>
      <c r="CT463" s="468">
        <f t="shared" si="266"/>
        <v>0.50061899752120298</v>
      </c>
    </row>
    <row r="464" spans="1:98"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+INDEX('For AA'!AD:AD,MATCH(A464,'For AA'!A:A,0))</f>
        <v>30335.791973545318</v>
      </c>
      <c r="AN464" s="434">
        <f t="shared" si="267"/>
        <v>0</v>
      </c>
      <c r="AO464" s="435">
        <f t="shared" si="268"/>
        <v>90717.784946236556</v>
      </c>
      <c r="AP464" s="436">
        <f t="shared" si="269"/>
        <v>168475.88172043013</v>
      </c>
      <c r="AQ464" s="437">
        <f t="shared" si="255"/>
        <v>0</v>
      </c>
      <c r="AR464" s="438">
        <f t="shared" si="256"/>
        <v>1.48</v>
      </c>
      <c r="AS464" s="438">
        <f t="shared" si="257"/>
        <v>2.76</v>
      </c>
      <c r="AT464" s="443">
        <f t="shared" si="270"/>
        <v>4.24</v>
      </c>
      <c r="AU464" s="437">
        <f t="shared" si="271"/>
        <v>0</v>
      </c>
      <c r="AV464" s="438">
        <f t="shared" si="272"/>
        <v>1.38</v>
      </c>
      <c r="AW464" s="438">
        <f t="shared" si="273"/>
        <v>2.56</v>
      </c>
      <c r="AX464" s="444">
        <f t="shared" si="274"/>
        <v>3.94</v>
      </c>
      <c r="AY464" s="441">
        <f t="shared" si="275"/>
        <v>0</v>
      </c>
      <c r="AZ464" s="70">
        <f t="shared" si="276"/>
        <v>4</v>
      </c>
      <c r="BA464" s="438">
        <f t="shared" si="253"/>
        <v>0.35</v>
      </c>
      <c r="BB464" s="442">
        <f t="shared" si="254"/>
        <v>0.64</v>
      </c>
      <c r="BC464" s="563">
        <v>1</v>
      </c>
      <c r="BD464" s="563">
        <v>1</v>
      </c>
      <c r="BE464" s="570">
        <v>0</v>
      </c>
      <c r="BF464" s="571">
        <v>0.35</v>
      </c>
      <c r="BG464" s="572">
        <v>0.64</v>
      </c>
      <c r="BH464" s="573">
        <v>60514.794438822806</v>
      </c>
      <c r="BI464" s="571">
        <v>2.9699999999999998</v>
      </c>
      <c r="BJ464" s="572">
        <v>181544.38331646839</v>
      </c>
      <c r="BK464" s="574">
        <v>5.4194721311445814E-4</v>
      </c>
      <c r="BL464" s="571">
        <v>19373.310000000001</v>
      </c>
      <c r="BM464" s="594">
        <v>0.32</v>
      </c>
      <c r="BN464" s="441">
        <f t="shared" si="277"/>
        <v>0</v>
      </c>
      <c r="BO464" s="70">
        <v>4</v>
      </c>
      <c r="BP464" s="438">
        <f t="shared" si="258"/>
        <v>0.35</v>
      </c>
      <c r="BQ464" s="442">
        <f t="shared" si="259"/>
        <v>0.64</v>
      </c>
      <c r="BR464" s="438">
        <f>+INDEX('For AA'!AE:AE,MATCH(A464,'For AA'!A:A,0))</f>
        <v>0</v>
      </c>
      <c r="BS464" s="70">
        <v>4</v>
      </c>
      <c r="BT464" s="438">
        <f>+ROUND(INDEX('For AA'!AF:AF,MATCH(A464,'For AA'!A:A,0))/BS464,$BP$2)</f>
        <v>0.35</v>
      </c>
      <c r="BU464" s="442">
        <f>+ROUND(INDEX('For AA'!AG:AG,MATCH(A464,'For AA'!A:A,0))/BS464,$BP$2)</f>
        <v>0.65</v>
      </c>
      <c r="BV464" s="438">
        <f>++INDEX('For AA'!AE:AE,MATCH(A464,'For AA'!A:A,0))</f>
        <v>0</v>
      </c>
      <c r="BW464" s="70">
        <v>4</v>
      </c>
      <c r="BX464" s="438">
        <f>++ROUND(INDEX('For AA'!AF:AF,MATCH(A464,'For AA'!A:A,0))/BS464,$BP$2)</f>
        <v>0.35</v>
      </c>
      <c r="BY464" s="442">
        <f>++ROUND(INDEX('For AA'!AG:AG,MATCH(A464,'For AA'!A:A,0))/BS464,$BP$2)</f>
        <v>0.65</v>
      </c>
      <c r="BZ464" s="93">
        <f>++INDEX(FY2018_ALL_Targets!DY:DY,MATCH('Final Comp Values'!C464,FY2018_ALL_Targets!B:B,0))</f>
        <v>0</v>
      </c>
      <c r="CA464" s="93">
        <f>+INDEX(FY2018_ALL_Targets!DV:DV,MATCH('Final Comp Values'!C464,FY2018_ALL_Targets!B:B,0))</f>
        <v>0</v>
      </c>
      <c r="CB464" s="93">
        <f>++INDEX(FY2018_ALL_Targets!DW:DW,MATCH('Final Comp Values'!C464,FY2018_ALL_Targets!B:B,0))</f>
        <v>0</v>
      </c>
      <c r="CC464" s="533">
        <f>++INDEX(FY2018_ALL_Targets!DX:DX,MATCH('Final Comp Values'!$C464,FY2018_ALL_Targets!$B:$B,0))</f>
        <v>0</v>
      </c>
      <c r="CD464" s="437">
        <f t="shared" si="278"/>
        <v>0</v>
      </c>
      <c r="CE464" s="437">
        <f t="shared" si="279"/>
        <v>0</v>
      </c>
      <c r="CF464" s="438">
        <f t="shared" si="280"/>
        <v>0</v>
      </c>
      <c r="CG464" s="537">
        <f t="shared" si="281"/>
        <v>0</v>
      </c>
      <c r="CH464" s="437">
        <f t="shared" si="282"/>
        <v>3.94</v>
      </c>
      <c r="CI464" s="438">
        <f t="shared" si="260"/>
        <v>240836.65665551703</v>
      </c>
      <c r="CJ464" s="540">
        <f t="shared" si="283"/>
        <v>7.1944043272115482E-4</v>
      </c>
      <c r="CK464" s="437">
        <f t="shared" si="261"/>
        <v>26348.35</v>
      </c>
      <c r="CL464" s="543">
        <f t="shared" si="262"/>
        <v>0.43</v>
      </c>
      <c r="CM464" s="466">
        <f t="shared" si="287"/>
        <v>-2.0000000000000573E-2</v>
      </c>
      <c r="CN464" s="465">
        <f t="shared" si="263"/>
        <v>241050.11</v>
      </c>
      <c r="CO464" s="466">
        <f t="shared" si="284"/>
        <v>267185.00665551703</v>
      </c>
      <c r="CP464" s="466">
        <f t="shared" si="264"/>
        <v>0.43000000000000016</v>
      </c>
      <c r="CQ464" s="469">
        <f t="shared" si="265"/>
        <v>26307.499314720819</v>
      </c>
      <c r="CR464" s="469">
        <f t="shared" si="285"/>
        <v>26134.896655517048</v>
      </c>
      <c r="CS464" s="467">
        <f t="shared" si="286"/>
        <v>172.6026592037706</v>
      </c>
      <c r="CT464" s="468">
        <f t="shared" si="266"/>
        <v>0</v>
      </c>
    </row>
    <row r="465" spans="1:98"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+INDEX('For AA'!AD:AD,MATCH(A465,'For AA'!A:A,0))</f>
        <v>34512.117198119064</v>
      </c>
      <c r="AN465" s="434">
        <f t="shared" si="267"/>
        <v>0</v>
      </c>
      <c r="AO465" s="435">
        <f t="shared" si="268"/>
        <v>179202.92473118281</v>
      </c>
      <c r="AP465" s="436">
        <f t="shared" si="269"/>
        <v>332805.43010752689</v>
      </c>
      <c r="AQ465" s="437">
        <f t="shared" si="255"/>
        <v>0</v>
      </c>
      <c r="AR465" s="438">
        <f t="shared" si="256"/>
        <v>2.58</v>
      </c>
      <c r="AS465" s="438">
        <f t="shared" si="257"/>
        <v>4.79</v>
      </c>
      <c r="AT465" s="443">
        <f t="shared" si="270"/>
        <v>7.37</v>
      </c>
      <c r="AU465" s="437">
        <f t="shared" si="271"/>
        <v>0</v>
      </c>
      <c r="AV465" s="438">
        <f t="shared" si="272"/>
        <v>2.4</v>
      </c>
      <c r="AW465" s="438">
        <f t="shared" si="273"/>
        <v>4.46</v>
      </c>
      <c r="AX465" s="444">
        <f t="shared" si="274"/>
        <v>6.8599999999999994</v>
      </c>
      <c r="AY465" s="441">
        <f t="shared" si="275"/>
        <v>0</v>
      </c>
      <c r="AZ465" s="70">
        <f t="shared" si="276"/>
        <v>4</v>
      </c>
      <c r="BA465" s="438">
        <f t="shared" si="253"/>
        <v>0.6</v>
      </c>
      <c r="BB465" s="442">
        <f t="shared" si="254"/>
        <v>1.1200000000000001</v>
      </c>
      <c r="BC465" s="563">
        <v>1</v>
      </c>
      <c r="BD465" s="563">
        <v>1</v>
      </c>
      <c r="BE465" s="570">
        <v>0</v>
      </c>
      <c r="BF465" s="571">
        <v>0.6</v>
      </c>
      <c r="BG465" s="572">
        <v>1.1200000000000001</v>
      </c>
      <c r="BH465" s="573">
        <v>119485.91959257948</v>
      </c>
      <c r="BI465" s="571">
        <v>5.16</v>
      </c>
      <c r="BJ465" s="572">
        <v>358457.75877773837</v>
      </c>
      <c r="BK465" s="574">
        <v>1.0700699181103647E-3</v>
      </c>
      <c r="BL465" s="571">
        <v>38252.42</v>
      </c>
      <c r="BM465" s="594">
        <v>0.55000000000000004</v>
      </c>
      <c r="BN465" s="441">
        <f t="shared" si="277"/>
        <v>0</v>
      </c>
      <c r="BO465" s="70">
        <v>4</v>
      </c>
      <c r="BP465" s="438">
        <f t="shared" si="258"/>
        <v>0.6</v>
      </c>
      <c r="BQ465" s="442">
        <f t="shared" si="259"/>
        <v>1.1200000000000001</v>
      </c>
      <c r="BR465" s="438">
        <f>+INDEX('For AA'!AE:AE,MATCH(A465,'For AA'!A:A,0))</f>
        <v>0</v>
      </c>
      <c r="BS465" s="70">
        <v>4</v>
      </c>
      <c r="BT465" s="438">
        <f>+ROUND(INDEX('For AA'!AF:AF,MATCH(A465,'For AA'!A:A,0))/BS465,$BP$2)</f>
        <v>0.6</v>
      </c>
      <c r="BU465" s="442">
        <f>+ROUND(INDEX('For AA'!AG:AG,MATCH(A465,'For AA'!A:A,0))/BS465,$BP$2)</f>
        <v>1.1200000000000001</v>
      </c>
      <c r="BV465" s="438">
        <f>++INDEX('For AA'!AE:AE,MATCH(A465,'For AA'!A:A,0))</f>
        <v>0</v>
      </c>
      <c r="BW465" s="70">
        <v>4</v>
      </c>
      <c r="BX465" s="438">
        <f>++ROUND(INDEX('For AA'!AF:AF,MATCH(A465,'For AA'!A:A,0))/BS465,$BP$2)</f>
        <v>0.6</v>
      </c>
      <c r="BY465" s="442">
        <f>++ROUND(INDEX('For AA'!AG:AG,MATCH(A465,'For AA'!A:A,0))/BS465,$BP$2)</f>
        <v>1.1200000000000001</v>
      </c>
      <c r="BZ465" s="93">
        <f>++INDEX(FY2018_ALL_Targets!DY:DY,MATCH('Final Comp Values'!C465,FY2018_ALL_Targets!B:B,0))</f>
        <v>0</v>
      </c>
      <c r="CA465" s="93">
        <f>+INDEX(FY2018_ALL_Targets!DV:DV,MATCH('Final Comp Values'!C465,FY2018_ALL_Targets!B:B,0))</f>
        <v>2</v>
      </c>
      <c r="CB465" s="93">
        <f>++INDEX(FY2018_ALL_Targets!DW:DW,MATCH('Final Comp Values'!C465,FY2018_ALL_Targets!B:B,0))</f>
        <v>2</v>
      </c>
      <c r="CC465" s="533">
        <f>++INDEX(FY2018_ALL_Targets!DX:DX,MATCH('Final Comp Values'!$C465,FY2018_ALL_Targets!$B:$B,0))</f>
        <v>0</v>
      </c>
      <c r="CD465" s="437">
        <f t="shared" si="278"/>
        <v>0</v>
      </c>
      <c r="CE465" s="437">
        <f t="shared" si="279"/>
        <v>1.2</v>
      </c>
      <c r="CF465" s="438">
        <f t="shared" si="280"/>
        <v>2.2400000000000002</v>
      </c>
      <c r="CG465" s="537">
        <f t="shared" si="281"/>
        <v>238971.83918515895</v>
      </c>
      <c r="CH465" s="437">
        <f t="shared" si="282"/>
        <v>3.42</v>
      </c>
      <c r="CI465" s="438">
        <f t="shared" si="260"/>
        <v>237582.46802710567</v>
      </c>
      <c r="CJ465" s="540">
        <f t="shared" si="283"/>
        <v>7.0971934247063999E-4</v>
      </c>
      <c r="CK465" s="437">
        <f t="shared" si="261"/>
        <v>25992.33</v>
      </c>
      <c r="CL465" s="543">
        <f t="shared" si="262"/>
        <v>0.37</v>
      </c>
      <c r="CM465" s="466">
        <f t="shared" si="287"/>
        <v>-1.9999999999999574E-2</v>
      </c>
      <c r="CN465" s="465">
        <f t="shared" si="263"/>
        <v>476167.77</v>
      </c>
      <c r="CO465" s="466">
        <f t="shared" si="284"/>
        <v>263574.79802710569</v>
      </c>
      <c r="CP465" s="466">
        <f t="shared" si="264"/>
        <v>-3.0699999999999994</v>
      </c>
      <c r="CQ465" s="469">
        <f t="shared" si="265"/>
        <v>-213095.48890670552</v>
      </c>
      <c r="CR465" s="469">
        <f t="shared" si="285"/>
        <v>-212592.97197289433</v>
      </c>
      <c r="CS465" s="467">
        <f t="shared" si="286"/>
        <v>-502.51693381118821</v>
      </c>
      <c r="CT465" s="468">
        <f t="shared" si="266"/>
        <v>0.50186479270774442</v>
      </c>
    </row>
    <row r="466" spans="1:98"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+INDEX('For AA'!AD:AD,MATCH(A466,'For AA'!A:A,0))</f>
        <v>37985.388832274351</v>
      </c>
      <c r="AN466" s="434">
        <f t="shared" si="267"/>
        <v>0</v>
      </c>
      <c r="AO466" s="435">
        <f t="shared" si="268"/>
        <v>249555.63440860217</v>
      </c>
      <c r="AP466" s="436">
        <f t="shared" si="269"/>
        <v>463460.46236559143</v>
      </c>
      <c r="AQ466" s="437">
        <f t="shared" si="255"/>
        <v>0</v>
      </c>
      <c r="AR466" s="438">
        <f t="shared" si="256"/>
        <v>3.26</v>
      </c>
      <c r="AS466" s="438">
        <f t="shared" si="257"/>
        <v>6.06</v>
      </c>
      <c r="AT466" s="443">
        <f t="shared" si="270"/>
        <v>9.32</v>
      </c>
      <c r="AU466" s="437">
        <f t="shared" si="271"/>
        <v>0</v>
      </c>
      <c r="AV466" s="438">
        <f>+ROUND(AD466/$AL466,$AW$2)</f>
        <v>3.04</v>
      </c>
      <c r="AW466" s="438">
        <f t="shared" si="273"/>
        <v>5.64</v>
      </c>
      <c r="AX466" s="444">
        <f t="shared" si="274"/>
        <v>8.68</v>
      </c>
      <c r="AY466" s="441">
        <f t="shared" si="275"/>
        <v>0</v>
      </c>
      <c r="AZ466" s="70">
        <f t="shared" si="276"/>
        <v>4</v>
      </c>
      <c r="BA466" s="438">
        <f t="shared" si="253"/>
        <v>0.76</v>
      </c>
      <c r="BB466" s="442">
        <f t="shared" si="254"/>
        <v>1.41</v>
      </c>
      <c r="BC466" s="563">
        <v>1</v>
      </c>
      <c r="BD466" s="563">
        <v>1</v>
      </c>
      <c r="BE466" s="570">
        <v>0</v>
      </c>
      <c r="BF466" s="571">
        <v>0.76</v>
      </c>
      <c r="BG466" s="572">
        <v>1.41</v>
      </c>
      <c r="BH466" s="573">
        <v>165898.1176825382</v>
      </c>
      <c r="BI466" s="571">
        <v>6.51</v>
      </c>
      <c r="BJ466" s="572">
        <v>497694.35304761463</v>
      </c>
      <c r="BK466" s="574">
        <v>1.4857197049537724E-3</v>
      </c>
      <c r="BL466" s="571">
        <v>53110.9</v>
      </c>
      <c r="BM466" s="594">
        <v>0.69</v>
      </c>
      <c r="BN466" s="441">
        <f t="shared" si="277"/>
        <v>0</v>
      </c>
      <c r="BO466" s="70">
        <v>4</v>
      </c>
      <c r="BP466" s="438">
        <f t="shared" si="258"/>
        <v>0.76</v>
      </c>
      <c r="BQ466" s="442">
        <f t="shared" si="259"/>
        <v>1.41</v>
      </c>
      <c r="BR466" s="438">
        <f>+INDEX('For AA'!AE:AE,MATCH(A466,'For AA'!A:A,0))</f>
        <v>0</v>
      </c>
      <c r="BS466" s="70">
        <v>4</v>
      </c>
      <c r="BT466" s="438">
        <f>+ROUND(INDEX('For AA'!AF:AF,MATCH(A466,'For AA'!A:A,0))/BS466,$BP$2)</f>
        <v>0.76</v>
      </c>
      <c r="BU466" s="442">
        <f>+ROUND(INDEX('For AA'!AG:AG,MATCH(A466,'For AA'!A:A,0))/BS466,$BP$2)</f>
        <v>1.42</v>
      </c>
      <c r="BV466" s="438">
        <f>++INDEX('For AA'!AE:AE,MATCH(A466,'For AA'!A:A,0))</f>
        <v>0</v>
      </c>
      <c r="BW466" s="70">
        <v>4</v>
      </c>
      <c r="BX466" s="438">
        <f>++ROUND(INDEX('For AA'!AF:AF,MATCH(A466,'For AA'!A:A,0))/BS466,$BP$2)</f>
        <v>0.76</v>
      </c>
      <c r="BY466" s="442">
        <f>++ROUND(INDEX('For AA'!AG:AG,MATCH(A466,'For AA'!A:A,0))/BS466,$BP$2)</f>
        <v>1.42</v>
      </c>
      <c r="BZ466" s="93">
        <f>++INDEX(FY2018_ALL_Targets!DY:DY,MATCH('Final Comp Values'!C466,FY2018_ALL_Targets!B:B,0))</f>
        <v>0</v>
      </c>
      <c r="CA466" s="93">
        <f>+INDEX(FY2018_ALL_Targets!DV:DV,MATCH('Final Comp Values'!C466,FY2018_ALL_Targets!B:B,0))</f>
        <v>2</v>
      </c>
      <c r="CB466" s="93">
        <f>++INDEX(FY2018_ALL_Targets!DW:DW,MATCH('Final Comp Values'!C466,FY2018_ALL_Targets!B:B,0))</f>
        <v>2</v>
      </c>
      <c r="CC466" s="533">
        <f>++INDEX(FY2018_ALL_Targets!DX:DX,MATCH('Final Comp Values'!$C466,FY2018_ALL_Targets!$B:$B,0))</f>
        <v>0</v>
      </c>
      <c r="CD466" s="437">
        <f t="shared" si="278"/>
        <v>0</v>
      </c>
      <c r="CE466" s="437">
        <f t="shared" si="279"/>
        <v>1.52</v>
      </c>
      <c r="CF466" s="438">
        <f t="shared" si="280"/>
        <v>2.82</v>
      </c>
      <c r="CG466" s="537">
        <f t="shared" si="281"/>
        <v>331796.2353650764</v>
      </c>
      <c r="CH466" s="437">
        <f t="shared" si="282"/>
        <v>4.34</v>
      </c>
      <c r="CI466" s="438">
        <f t="shared" si="260"/>
        <v>331796.2353650764</v>
      </c>
      <c r="CJ466" s="540">
        <f t="shared" si="283"/>
        <v>9.9115986104946797E-4</v>
      </c>
      <c r="CK466" s="437">
        <f t="shared" si="261"/>
        <v>36299.64</v>
      </c>
      <c r="CL466" s="543">
        <f t="shared" si="262"/>
        <v>0.47</v>
      </c>
      <c r="CM466" s="466">
        <f t="shared" si="287"/>
        <v>0</v>
      </c>
      <c r="CN466" s="465">
        <f t="shared" si="263"/>
        <v>663104.97</v>
      </c>
      <c r="CO466" s="466">
        <f t="shared" si="284"/>
        <v>368095.87536507641</v>
      </c>
      <c r="CP466" s="466">
        <f t="shared" si="264"/>
        <v>-3.87</v>
      </c>
      <c r="CQ466" s="469">
        <f t="shared" si="265"/>
        <v>-295647.03155529953</v>
      </c>
      <c r="CR466" s="469">
        <f t="shared" si="285"/>
        <v>-295009.09463492356</v>
      </c>
      <c r="CS466" s="467">
        <f t="shared" si="286"/>
        <v>-637.93692037597066</v>
      </c>
      <c r="CT466" s="468">
        <f t="shared" si="266"/>
        <v>0.50036758941058213</v>
      </c>
    </row>
    <row r="467" spans="1:98"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+INDEX('For AA'!AD:AD,MATCH(A467,'For AA'!A:A,0))</f>
        <v>28857.066402483964</v>
      </c>
      <c r="AN467" s="434">
        <f t="shared" si="267"/>
        <v>0</v>
      </c>
      <c r="AO467" s="435">
        <f t="shared" si="268"/>
        <v>189002.92473118281</v>
      </c>
      <c r="AP467" s="436">
        <f t="shared" si="269"/>
        <v>351005.41935483873</v>
      </c>
      <c r="AQ467" s="437">
        <f t="shared" si="255"/>
        <v>0</v>
      </c>
      <c r="AR467" s="438">
        <f t="shared" si="256"/>
        <v>3.25</v>
      </c>
      <c r="AS467" s="438">
        <f t="shared" si="257"/>
        <v>6.04</v>
      </c>
      <c r="AT467" s="443">
        <f t="shared" si="270"/>
        <v>9.2899999999999991</v>
      </c>
      <c r="AU467" s="437">
        <f t="shared" si="271"/>
        <v>0</v>
      </c>
      <c r="AV467" s="438">
        <f t="shared" si="272"/>
        <v>3.02</v>
      </c>
      <c r="AW467" s="438">
        <f t="shared" si="273"/>
        <v>5.62</v>
      </c>
      <c r="AX467" s="444">
        <f t="shared" si="274"/>
        <v>8.64</v>
      </c>
      <c r="AY467" s="441">
        <f t="shared" si="275"/>
        <v>0</v>
      </c>
      <c r="AZ467" s="70">
        <f t="shared" si="276"/>
        <v>4</v>
      </c>
      <c r="BA467" s="438">
        <f t="shared" si="253"/>
        <v>0.76</v>
      </c>
      <c r="BB467" s="442">
        <f t="shared" si="254"/>
        <v>1.41</v>
      </c>
      <c r="BC467" s="563">
        <v>1</v>
      </c>
      <c r="BD467" s="563">
        <v>1</v>
      </c>
      <c r="BE467" s="570">
        <v>0</v>
      </c>
      <c r="BF467" s="571">
        <v>0.76</v>
      </c>
      <c r="BG467" s="572">
        <v>1.41</v>
      </c>
      <c r="BH467" s="573">
        <v>126151.3569478381</v>
      </c>
      <c r="BI467" s="571">
        <v>6.51</v>
      </c>
      <c r="BJ467" s="572">
        <v>378454.07084351429</v>
      </c>
      <c r="BK467" s="574">
        <v>1.1297630102272565E-3</v>
      </c>
      <c r="BL467" s="571">
        <v>40386.300000000003</v>
      </c>
      <c r="BM467" s="594">
        <v>0.69</v>
      </c>
      <c r="BN467" s="441">
        <f t="shared" si="277"/>
        <v>0</v>
      </c>
      <c r="BO467" s="70">
        <v>4</v>
      </c>
      <c r="BP467" s="438">
        <f t="shared" si="258"/>
        <v>0.76</v>
      </c>
      <c r="BQ467" s="442">
        <f t="shared" si="259"/>
        <v>1.41</v>
      </c>
      <c r="BR467" s="438">
        <f>+INDEX('For AA'!AE:AE,MATCH(A467,'For AA'!A:A,0))</f>
        <v>0</v>
      </c>
      <c r="BS467" s="70">
        <v>4</v>
      </c>
      <c r="BT467" s="438">
        <f>+ROUND(INDEX('For AA'!AF:AF,MATCH(A467,'For AA'!A:A,0))/BS467,$BP$2)</f>
        <v>0.76</v>
      </c>
      <c r="BU467" s="442">
        <f>+ROUND(INDEX('For AA'!AG:AG,MATCH(A467,'For AA'!A:A,0))/BS467,$BP$2)</f>
        <v>1.41</v>
      </c>
      <c r="BV467" s="438">
        <f>++INDEX('For AA'!AE:AE,MATCH(A467,'For AA'!A:A,0))</f>
        <v>0</v>
      </c>
      <c r="BW467" s="70">
        <v>4</v>
      </c>
      <c r="BX467" s="438">
        <f>++ROUND(INDEX('For AA'!AF:AF,MATCH(A467,'For AA'!A:A,0))/BS467,$BP$2)</f>
        <v>0.76</v>
      </c>
      <c r="BY467" s="442">
        <f>++ROUND(INDEX('For AA'!AG:AG,MATCH(A467,'For AA'!A:A,0))/BS467,$BP$2)</f>
        <v>1.41</v>
      </c>
      <c r="BZ467" s="93">
        <f>++INDEX(FY2018_ALL_Targets!DY:DY,MATCH('Final Comp Values'!C467,FY2018_ALL_Targets!B:B,0))</f>
        <v>0</v>
      </c>
      <c r="CA467" s="93">
        <f>+INDEX(FY2018_ALL_Targets!DV:DV,MATCH('Final Comp Values'!C467,FY2018_ALL_Targets!B:B,0))</f>
        <v>0</v>
      </c>
      <c r="CB467" s="93">
        <f>++INDEX(FY2018_ALL_Targets!DW:DW,MATCH('Final Comp Values'!C467,FY2018_ALL_Targets!B:B,0))</f>
        <v>0</v>
      </c>
      <c r="CC467" s="533">
        <f>++INDEX(FY2018_ALL_Targets!DX:DX,MATCH('Final Comp Values'!$C467,FY2018_ALL_Targets!$B:$B,0))</f>
        <v>0</v>
      </c>
      <c r="CD467" s="437">
        <f t="shared" si="278"/>
        <v>0</v>
      </c>
      <c r="CE467" s="437">
        <f t="shared" si="279"/>
        <v>0</v>
      </c>
      <c r="CF467" s="438">
        <f t="shared" si="280"/>
        <v>0</v>
      </c>
      <c r="CG467" s="537">
        <f t="shared" si="281"/>
        <v>0</v>
      </c>
      <c r="CH467" s="437">
        <f t="shared" si="282"/>
        <v>8.64</v>
      </c>
      <c r="CI467" s="438">
        <f t="shared" si="260"/>
        <v>502280.05715636921</v>
      </c>
      <c r="CJ467" s="540">
        <f t="shared" si="283"/>
        <v>1.5004384576915138E-3</v>
      </c>
      <c r="CK467" s="437">
        <f t="shared" si="261"/>
        <v>54951.15</v>
      </c>
      <c r="CL467" s="543">
        <f t="shared" si="262"/>
        <v>0.95</v>
      </c>
      <c r="CM467" s="466">
        <f t="shared" si="287"/>
        <v>-3.9999999999999147E-2</v>
      </c>
      <c r="CN467" s="465">
        <f t="shared" si="263"/>
        <v>502207.76</v>
      </c>
      <c r="CO467" s="466">
        <f t="shared" si="284"/>
        <v>557231.20715636923</v>
      </c>
      <c r="CP467" s="466">
        <f t="shared" si="264"/>
        <v>0.94999999999999929</v>
      </c>
      <c r="CQ467" s="469">
        <f t="shared" si="265"/>
        <v>55219.603240740696</v>
      </c>
      <c r="CR467" s="469">
        <f t="shared" si="285"/>
        <v>55023.44715636922</v>
      </c>
      <c r="CS467" s="467">
        <f t="shared" si="286"/>
        <v>196.15608437147603</v>
      </c>
      <c r="CT467" s="468">
        <f t="shared" si="266"/>
        <v>0</v>
      </c>
    </row>
    <row r="468" spans="1:98"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+INDEX('For AA'!AD:AD,MATCH(A468,'For AA'!A:A,0))</f>
        <v>37985.388832274351</v>
      </c>
      <c r="AN468" s="434">
        <f t="shared" si="267"/>
        <v>0</v>
      </c>
      <c r="AO468" s="435">
        <f t="shared" si="268"/>
        <v>126913.08602150538</v>
      </c>
      <c r="AP468" s="436">
        <f t="shared" si="269"/>
        <v>235695.73118279572</v>
      </c>
      <c r="AQ468" s="437">
        <f t="shared" si="255"/>
        <v>0</v>
      </c>
      <c r="AR468" s="438">
        <f t="shared" si="256"/>
        <v>1.66</v>
      </c>
      <c r="AS468" s="438">
        <f t="shared" si="257"/>
        <v>3.08</v>
      </c>
      <c r="AT468" s="443">
        <f t="shared" si="270"/>
        <v>4.74</v>
      </c>
      <c r="AU468" s="437">
        <f t="shared" si="271"/>
        <v>0</v>
      </c>
      <c r="AV468" s="438">
        <f t="shared" si="272"/>
        <v>1.54</v>
      </c>
      <c r="AW468" s="438">
        <f t="shared" si="273"/>
        <v>2.87</v>
      </c>
      <c r="AX468" s="444">
        <f t="shared" si="274"/>
        <v>4.41</v>
      </c>
      <c r="AY468" s="441">
        <f t="shared" si="275"/>
        <v>0</v>
      </c>
      <c r="AZ468" s="70">
        <f t="shared" si="276"/>
        <v>4</v>
      </c>
      <c r="BA468" s="438">
        <f t="shared" si="253"/>
        <v>0.39</v>
      </c>
      <c r="BB468" s="442">
        <f t="shared" si="254"/>
        <v>0.72</v>
      </c>
      <c r="BC468" s="563">
        <v>0</v>
      </c>
      <c r="BD468" s="563">
        <v>0</v>
      </c>
      <c r="BE468" s="570">
        <v>0</v>
      </c>
      <c r="BF468" s="571">
        <v>0</v>
      </c>
      <c r="BG468" s="572">
        <v>0</v>
      </c>
      <c r="BH468" s="573">
        <v>0</v>
      </c>
      <c r="BI468" s="571">
        <v>4.4399999999999995</v>
      </c>
      <c r="BJ468" s="572">
        <v>339441.30991265882</v>
      </c>
      <c r="BK468" s="574">
        <v>1.013301918585983E-3</v>
      </c>
      <c r="BL468" s="571">
        <v>36223.1</v>
      </c>
      <c r="BM468" s="594">
        <v>0.47</v>
      </c>
      <c r="BN468" s="441">
        <f t="shared" si="277"/>
        <v>0</v>
      </c>
      <c r="BO468" s="70">
        <v>4</v>
      </c>
      <c r="BP468" s="438">
        <f t="shared" si="258"/>
        <v>0.39</v>
      </c>
      <c r="BQ468" s="442">
        <f t="shared" si="259"/>
        <v>0.72</v>
      </c>
      <c r="BR468" s="438">
        <f>+INDEX('For AA'!AE:AE,MATCH(A468,'For AA'!A:A,0))</f>
        <v>0</v>
      </c>
      <c r="BS468" s="70">
        <v>4</v>
      </c>
      <c r="BT468" s="438">
        <f>+ROUND(INDEX('For AA'!AF:AF,MATCH(A468,'For AA'!A:A,0))/BS468,$BP$2)</f>
        <v>0.39</v>
      </c>
      <c r="BU468" s="442">
        <f>+ROUND(INDEX('For AA'!AG:AG,MATCH(A468,'For AA'!A:A,0))/BS468,$BP$2)</f>
        <v>0.72</v>
      </c>
      <c r="BV468" s="438">
        <f>++INDEX('For AA'!AE:AE,MATCH(A468,'For AA'!A:A,0))</f>
        <v>0</v>
      </c>
      <c r="BW468" s="70">
        <v>4</v>
      </c>
      <c r="BX468" s="438">
        <f>++ROUND(INDEX('For AA'!AF:AF,MATCH(A468,'For AA'!A:A,0))/BS468,$BP$2)</f>
        <v>0.39</v>
      </c>
      <c r="BY468" s="442">
        <f>++ROUND(INDEX('For AA'!AG:AG,MATCH(A468,'For AA'!A:A,0))/BS468,$BP$2)</f>
        <v>0.72</v>
      </c>
      <c r="BZ468" s="93">
        <f>++INDEX(FY2018_ALL_Targets!DY:DY,MATCH('Final Comp Values'!C468,FY2018_ALL_Targets!B:B,0))</f>
        <v>0</v>
      </c>
      <c r="CA468" s="93">
        <f>+INDEX(FY2018_ALL_Targets!DV:DV,MATCH('Final Comp Values'!C468,FY2018_ALL_Targets!B:B,0))</f>
        <v>0</v>
      </c>
      <c r="CB468" s="93">
        <f>++INDEX(FY2018_ALL_Targets!DW:DW,MATCH('Final Comp Values'!C468,FY2018_ALL_Targets!B:B,0))</f>
        <v>0</v>
      </c>
      <c r="CC468" s="533">
        <f>++INDEX(FY2018_ALL_Targets!DX:DX,MATCH('Final Comp Values'!$C468,FY2018_ALL_Targets!$B:$B,0))</f>
        <v>0</v>
      </c>
      <c r="CD468" s="437">
        <f t="shared" si="278"/>
        <v>0</v>
      </c>
      <c r="CE468" s="437">
        <f t="shared" si="279"/>
        <v>0</v>
      </c>
      <c r="CF468" s="438">
        <f t="shared" si="280"/>
        <v>0</v>
      </c>
      <c r="CG468" s="537">
        <f t="shared" si="281"/>
        <v>0</v>
      </c>
      <c r="CH468" s="437">
        <f t="shared" si="282"/>
        <v>4.41</v>
      </c>
      <c r="CI468" s="438">
        <f t="shared" si="260"/>
        <v>337147.78754838411</v>
      </c>
      <c r="CJ468" s="540">
        <f t="shared" si="283"/>
        <v>1.0071463104212336E-3</v>
      </c>
      <c r="CK468" s="437">
        <f t="shared" si="261"/>
        <v>36885.120000000003</v>
      </c>
      <c r="CL468" s="543">
        <f t="shared" si="262"/>
        <v>0.48</v>
      </c>
      <c r="CM468" s="466">
        <f t="shared" si="287"/>
        <v>-2.9999999999999694E-2</v>
      </c>
      <c r="CN468" s="465">
        <f t="shared" si="263"/>
        <v>337226.2</v>
      </c>
      <c r="CO468" s="466">
        <f t="shared" si="284"/>
        <v>374032.9075483841</v>
      </c>
      <c r="CP468" s="466">
        <f t="shared" si="264"/>
        <v>0.48000000000000043</v>
      </c>
      <c r="CQ468" s="469">
        <f t="shared" si="265"/>
        <v>36704.892517006832</v>
      </c>
      <c r="CR468" s="469">
        <f t="shared" si="285"/>
        <v>36806.707548384089</v>
      </c>
      <c r="CS468" s="467">
        <f t="shared" si="286"/>
        <v>-101.81503137725667</v>
      </c>
      <c r="CT468" s="468">
        <f t="shared" si="266"/>
        <v>0</v>
      </c>
    </row>
    <row r="469" spans="1:98"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+INDEX('For AA'!AD:AD,MATCH(A469,'For AA'!A:A,0))</f>
        <v>34512.117198119064</v>
      </c>
      <c r="AN469" s="434">
        <f t="shared" si="267"/>
        <v>0</v>
      </c>
      <c r="AO469" s="435">
        <f t="shared" si="268"/>
        <v>149329.97849462368</v>
      </c>
      <c r="AP469" s="436">
        <f t="shared" si="269"/>
        <v>277327.09677419357</v>
      </c>
      <c r="AQ469" s="437">
        <f t="shared" si="255"/>
        <v>0</v>
      </c>
      <c r="AR469" s="438">
        <f t="shared" si="256"/>
        <v>2.15</v>
      </c>
      <c r="AS469" s="438">
        <f t="shared" si="257"/>
        <v>3.99</v>
      </c>
      <c r="AT469" s="443">
        <f t="shared" si="270"/>
        <v>6.1400000000000006</v>
      </c>
      <c r="AU469" s="437">
        <f t="shared" si="271"/>
        <v>0</v>
      </c>
      <c r="AV469" s="438">
        <f t="shared" si="272"/>
        <v>2</v>
      </c>
      <c r="AW469" s="438">
        <f t="shared" si="273"/>
        <v>3.71</v>
      </c>
      <c r="AX469" s="444">
        <f t="shared" si="274"/>
        <v>5.71</v>
      </c>
      <c r="AY469" s="441">
        <f t="shared" si="275"/>
        <v>0</v>
      </c>
      <c r="AZ469" s="70">
        <f t="shared" si="276"/>
        <v>4</v>
      </c>
      <c r="BA469" s="438">
        <f t="shared" si="253"/>
        <v>0.5</v>
      </c>
      <c r="BB469" s="442">
        <f t="shared" si="254"/>
        <v>0.93</v>
      </c>
      <c r="BC469" s="563">
        <v>0</v>
      </c>
      <c r="BD469" s="563">
        <v>0</v>
      </c>
      <c r="BE469" s="570">
        <v>0</v>
      </c>
      <c r="BF469" s="571">
        <v>0</v>
      </c>
      <c r="BG469" s="572">
        <v>0</v>
      </c>
      <c r="BH469" s="573">
        <v>0</v>
      </c>
      <c r="BI469" s="571">
        <v>5.7200000000000006</v>
      </c>
      <c r="BJ469" s="572">
        <v>397360.15120322938</v>
      </c>
      <c r="BK469" s="574">
        <v>1.1862015371300943E-3</v>
      </c>
      <c r="BL469" s="571">
        <v>42403.839999999997</v>
      </c>
      <c r="BM469" s="594">
        <v>0.61</v>
      </c>
      <c r="BN469" s="441">
        <f t="shared" si="277"/>
        <v>0</v>
      </c>
      <c r="BO469" s="70">
        <v>4</v>
      </c>
      <c r="BP469" s="438">
        <f t="shared" si="258"/>
        <v>0.5</v>
      </c>
      <c r="BQ469" s="442">
        <f t="shared" si="259"/>
        <v>0.93</v>
      </c>
      <c r="BR469" s="438">
        <f>+INDEX('For AA'!AE:AE,MATCH(A469,'For AA'!A:A,0))</f>
        <v>0</v>
      </c>
      <c r="BS469" s="70">
        <v>4</v>
      </c>
      <c r="BT469" s="438">
        <f>+ROUND(INDEX('For AA'!AF:AF,MATCH(A469,'For AA'!A:A,0))/BS469,$BP$2)</f>
        <v>0.5</v>
      </c>
      <c r="BU469" s="442">
        <f>+ROUND(INDEX('For AA'!AG:AG,MATCH(A469,'For AA'!A:A,0))/BS469,$BP$2)</f>
        <v>0.93</v>
      </c>
      <c r="BV469" s="438">
        <f>++INDEX('For AA'!AE:AE,MATCH(A469,'For AA'!A:A,0))</f>
        <v>0</v>
      </c>
      <c r="BW469" s="70">
        <v>4</v>
      </c>
      <c r="BX469" s="438">
        <f>++ROUND(INDEX('For AA'!AF:AF,MATCH(A469,'For AA'!A:A,0))/BS469,$BP$2)</f>
        <v>0.5</v>
      </c>
      <c r="BY469" s="442">
        <f>++ROUND(INDEX('For AA'!AG:AG,MATCH(A469,'For AA'!A:A,0))/BS469,$BP$2)</f>
        <v>0.93</v>
      </c>
      <c r="BZ469" s="93">
        <f>++INDEX(FY2018_ALL_Targets!DY:DY,MATCH('Final Comp Values'!C469,FY2018_ALL_Targets!B:B,0))</f>
        <v>0</v>
      </c>
      <c r="CA469" s="93">
        <f>+INDEX(FY2018_ALL_Targets!DV:DV,MATCH('Final Comp Values'!C469,FY2018_ALL_Targets!B:B,0))</f>
        <v>0</v>
      </c>
      <c r="CB469" s="93">
        <f>++INDEX(FY2018_ALL_Targets!DW:DW,MATCH('Final Comp Values'!C469,FY2018_ALL_Targets!B:B,0))</f>
        <v>0</v>
      </c>
      <c r="CC469" s="533">
        <f>++INDEX(FY2018_ALL_Targets!DX:DX,MATCH('Final Comp Values'!$C469,FY2018_ALL_Targets!$B:$B,0))</f>
        <v>0</v>
      </c>
      <c r="CD469" s="437">
        <f t="shared" si="278"/>
        <v>0</v>
      </c>
      <c r="CE469" s="437">
        <f t="shared" si="279"/>
        <v>0</v>
      </c>
      <c r="CF469" s="438">
        <f t="shared" si="280"/>
        <v>0</v>
      </c>
      <c r="CG469" s="537">
        <f t="shared" si="281"/>
        <v>0</v>
      </c>
      <c r="CH469" s="437">
        <f t="shared" si="282"/>
        <v>5.71</v>
      </c>
      <c r="CI469" s="438">
        <f t="shared" si="260"/>
        <v>396665.46562420274</v>
      </c>
      <c r="CJ469" s="540">
        <f t="shared" si="283"/>
        <v>1.184940773540162E-3</v>
      </c>
      <c r="CK469" s="437">
        <f t="shared" si="261"/>
        <v>43396.56</v>
      </c>
      <c r="CL469" s="543">
        <f t="shared" si="262"/>
        <v>0.62</v>
      </c>
      <c r="CM469" s="466">
        <f t="shared" si="287"/>
        <v>-1.000000000000012E-2</v>
      </c>
      <c r="CN469" s="465">
        <f t="shared" si="263"/>
        <v>396791.08</v>
      </c>
      <c r="CO469" s="466">
        <f t="shared" si="284"/>
        <v>440062.02562420274</v>
      </c>
      <c r="CP469" s="466">
        <f t="shared" si="264"/>
        <v>0.62000000000000011</v>
      </c>
      <c r="CQ469" s="469">
        <f t="shared" si="265"/>
        <v>43084.145288966734</v>
      </c>
      <c r="CR469" s="469">
        <f t="shared" si="285"/>
        <v>43270.945624202723</v>
      </c>
      <c r="CS469" s="467">
        <f t="shared" si="286"/>
        <v>-186.80033523598831</v>
      </c>
      <c r="CT469" s="468">
        <f t="shared" si="266"/>
        <v>0</v>
      </c>
    </row>
    <row r="470" spans="1:98"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+INDEX('For AA'!AD:AD,MATCH(A470,'For AA'!A:A,0))</f>
        <v>34512.117198119064</v>
      </c>
      <c r="AN470" s="434">
        <f t="shared" si="267"/>
        <v>0</v>
      </c>
      <c r="AO470" s="435">
        <f t="shared" si="268"/>
        <v>194010.72043010755</v>
      </c>
      <c r="AP470" s="436">
        <f t="shared" si="269"/>
        <v>360305.63440860214</v>
      </c>
      <c r="AQ470" s="437">
        <f t="shared" si="255"/>
        <v>0</v>
      </c>
      <c r="AR470" s="438">
        <f t="shared" si="256"/>
        <v>2.79</v>
      </c>
      <c r="AS470" s="438">
        <f t="shared" si="257"/>
        <v>5.19</v>
      </c>
      <c r="AT470" s="443">
        <f t="shared" si="270"/>
        <v>7.98</v>
      </c>
      <c r="AU470" s="437">
        <f t="shared" si="271"/>
        <v>0</v>
      </c>
      <c r="AV470" s="438">
        <f t="shared" si="272"/>
        <v>2.6</v>
      </c>
      <c r="AW470" s="438">
        <f t="shared" si="273"/>
        <v>4.82</v>
      </c>
      <c r="AX470" s="444">
        <f t="shared" si="274"/>
        <v>7.42</v>
      </c>
      <c r="AY470" s="441">
        <f t="shared" si="275"/>
        <v>0</v>
      </c>
      <c r="AZ470" s="70">
        <f t="shared" si="276"/>
        <v>4</v>
      </c>
      <c r="BA470" s="438">
        <f t="shared" si="253"/>
        <v>0.65</v>
      </c>
      <c r="BB470" s="442">
        <f t="shared" si="254"/>
        <v>1.21</v>
      </c>
      <c r="BC470" s="563">
        <v>3</v>
      </c>
      <c r="BD470" s="563">
        <v>3</v>
      </c>
      <c r="BE470" s="570">
        <v>0</v>
      </c>
      <c r="BF470" s="571">
        <v>1.9500000000000002</v>
      </c>
      <c r="BG470" s="572">
        <v>3.63</v>
      </c>
      <c r="BH470" s="573">
        <v>387634.55309685663</v>
      </c>
      <c r="BI470" s="571">
        <v>1.8599999999999999</v>
      </c>
      <c r="BJ470" s="572">
        <v>129211.5176989522</v>
      </c>
      <c r="BK470" s="574">
        <v>3.8572287745838727E-4</v>
      </c>
      <c r="BL470" s="571">
        <v>13788.66</v>
      </c>
      <c r="BM470" s="594">
        <v>0.2</v>
      </c>
      <c r="BN470" s="441">
        <f t="shared" si="277"/>
        <v>0</v>
      </c>
      <c r="BO470" s="70">
        <v>4</v>
      </c>
      <c r="BP470" s="438">
        <f t="shared" si="258"/>
        <v>0.65</v>
      </c>
      <c r="BQ470" s="442">
        <f t="shared" si="259"/>
        <v>1.21</v>
      </c>
      <c r="BR470" s="438">
        <f>+INDEX('For AA'!AE:AE,MATCH(A470,'For AA'!A:A,0))</f>
        <v>0</v>
      </c>
      <c r="BS470" s="70">
        <v>4</v>
      </c>
      <c r="BT470" s="438">
        <f>+ROUND(INDEX('For AA'!AF:AF,MATCH(A470,'For AA'!A:A,0))/BS470,$BP$2)</f>
        <v>0.65</v>
      </c>
      <c r="BU470" s="442">
        <f>+ROUND(INDEX('For AA'!AG:AG,MATCH(A470,'For AA'!A:A,0))/BS470,$BP$2)</f>
        <v>1.21</v>
      </c>
      <c r="BV470" s="438">
        <f>++INDEX('For AA'!AE:AE,MATCH(A470,'For AA'!A:A,0))</f>
        <v>0</v>
      </c>
      <c r="BW470" s="70">
        <v>4</v>
      </c>
      <c r="BX470" s="438">
        <f>++ROUND(INDEX('For AA'!AF:AF,MATCH(A470,'For AA'!A:A,0))/BS470,$BP$2)</f>
        <v>0.65</v>
      </c>
      <c r="BY470" s="442">
        <f>++ROUND(INDEX('For AA'!AG:AG,MATCH(A470,'For AA'!A:A,0))/BS470,$BP$2)</f>
        <v>1.21</v>
      </c>
      <c r="BZ470" s="93">
        <f>++INDEX(FY2018_ALL_Targets!DY:DY,MATCH('Final Comp Values'!C470,FY2018_ALL_Targets!B:B,0))</f>
        <v>0</v>
      </c>
      <c r="CA470" s="93">
        <f>+INDEX(FY2018_ALL_Targets!DV:DV,MATCH('Final Comp Values'!C470,FY2018_ALL_Targets!B:B,0))</f>
        <v>2</v>
      </c>
      <c r="CB470" s="93">
        <f>++INDEX(FY2018_ALL_Targets!DW:DW,MATCH('Final Comp Values'!C470,FY2018_ALL_Targets!B:B,0))</f>
        <v>2</v>
      </c>
      <c r="CC470" s="533">
        <f>++INDEX(FY2018_ALL_Targets!DX:DX,MATCH('Final Comp Values'!$C470,FY2018_ALL_Targets!$B:$B,0))</f>
        <v>0</v>
      </c>
      <c r="CD470" s="437">
        <f t="shared" si="278"/>
        <v>0</v>
      </c>
      <c r="CE470" s="437">
        <f t="shared" si="279"/>
        <v>1.3</v>
      </c>
      <c r="CF470" s="438">
        <f t="shared" si="280"/>
        <v>2.42</v>
      </c>
      <c r="CG470" s="537">
        <f t="shared" si="281"/>
        <v>258423.0353979044</v>
      </c>
      <c r="CH470" s="437">
        <f t="shared" si="282"/>
        <v>3.7</v>
      </c>
      <c r="CI470" s="438">
        <f t="shared" si="260"/>
        <v>257033.66423985118</v>
      </c>
      <c r="CJ470" s="540">
        <f t="shared" si="283"/>
        <v>7.6782501963197896E-4</v>
      </c>
      <c r="CK470" s="437">
        <f t="shared" si="261"/>
        <v>28120.36</v>
      </c>
      <c r="CL470" s="543">
        <f t="shared" si="262"/>
        <v>0.4</v>
      </c>
      <c r="CM470" s="466">
        <f t="shared" si="287"/>
        <v>-2.0000000000000462E-2</v>
      </c>
      <c r="CN470" s="465">
        <f t="shared" si="263"/>
        <v>515514.20999999996</v>
      </c>
      <c r="CO470" s="466">
        <f t="shared" si="284"/>
        <v>285154.02423985116</v>
      </c>
      <c r="CP470" s="466">
        <f t="shared" si="264"/>
        <v>-3.3199999999999994</v>
      </c>
      <c r="CQ470" s="469">
        <f t="shared" si="265"/>
        <v>-230661.34463611853</v>
      </c>
      <c r="CR470" s="469">
        <f t="shared" si="285"/>
        <v>-230360.1857601488</v>
      </c>
      <c r="CS470" s="467">
        <f t="shared" si="286"/>
        <v>-301.15887596973334</v>
      </c>
      <c r="CT470" s="468">
        <f t="shared" si="266"/>
        <v>0.50129177893642241</v>
      </c>
    </row>
    <row r="471" spans="1:98"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+INDEX('For AA'!AD:AD,MATCH(A471,'For AA'!A:A,0))</f>
        <v>38894.179775798271</v>
      </c>
      <c r="AN471" s="434">
        <f t="shared" si="267"/>
        <v>0</v>
      </c>
      <c r="AO471" s="435">
        <f t="shared" si="268"/>
        <v>122232.18279569893</v>
      </c>
      <c r="AP471" s="436">
        <f t="shared" si="269"/>
        <v>227002.62365591401</v>
      </c>
      <c r="AQ471" s="437">
        <f t="shared" si="255"/>
        <v>0</v>
      </c>
      <c r="AR471" s="438">
        <f t="shared" si="256"/>
        <v>1.56</v>
      </c>
      <c r="AS471" s="438">
        <f t="shared" si="257"/>
        <v>2.9</v>
      </c>
      <c r="AT471" s="443">
        <f t="shared" si="270"/>
        <v>4.46</v>
      </c>
      <c r="AU471" s="437">
        <f t="shared" si="271"/>
        <v>0</v>
      </c>
      <c r="AV471" s="438">
        <f t="shared" si="272"/>
        <v>1.45</v>
      </c>
      <c r="AW471" s="438">
        <f t="shared" si="273"/>
        <v>2.69</v>
      </c>
      <c r="AX471" s="444">
        <f t="shared" si="274"/>
        <v>4.1399999999999997</v>
      </c>
      <c r="AY471" s="441">
        <f t="shared" si="275"/>
        <v>0</v>
      </c>
      <c r="AZ471" s="70">
        <f t="shared" si="276"/>
        <v>4</v>
      </c>
      <c r="BA471" s="438">
        <f t="shared" si="253"/>
        <v>0.36</v>
      </c>
      <c r="BB471" s="442">
        <f t="shared" si="254"/>
        <v>0.67</v>
      </c>
      <c r="BC471" s="563">
        <v>0</v>
      </c>
      <c r="BD471" s="563">
        <v>0</v>
      </c>
      <c r="BE471" s="570">
        <v>0</v>
      </c>
      <c r="BF471" s="571">
        <v>0</v>
      </c>
      <c r="BG471" s="572">
        <v>0</v>
      </c>
      <c r="BH471" s="573">
        <v>0</v>
      </c>
      <c r="BI471" s="571">
        <v>4.12</v>
      </c>
      <c r="BJ471" s="572">
        <v>322802.88002077601</v>
      </c>
      <c r="BK471" s="574">
        <v>9.6363279335181108E-4</v>
      </c>
      <c r="BL471" s="571">
        <v>34447.550000000003</v>
      </c>
      <c r="BM471" s="594">
        <v>0.44</v>
      </c>
      <c r="BN471" s="441">
        <f t="shared" si="277"/>
        <v>0</v>
      </c>
      <c r="BO471" s="70">
        <v>4</v>
      </c>
      <c r="BP471" s="438">
        <f t="shared" si="258"/>
        <v>0.36</v>
      </c>
      <c r="BQ471" s="442">
        <f t="shared" si="259"/>
        <v>0.67</v>
      </c>
      <c r="BR471" s="438">
        <f>+INDEX('For AA'!AE:AE,MATCH(A471,'For AA'!A:A,0))</f>
        <v>0</v>
      </c>
      <c r="BS471" s="70">
        <v>4</v>
      </c>
      <c r="BT471" s="438">
        <f>+ROUND(INDEX('For AA'!AF:AF,MATCH(A471,'For AA'!A:A,0))/BS471,$BP$2)</f>
        <v>0.37</v>
      </c>
      <c r="BU471" s="442">
        <f>+ROUND(INDEX('For AA'!AG:AG,MATCH(A471,'For AA'!A:A,0))/BS471,$BP$2)</f>
        <v>0.68</v>
      </c>
      <c r="BV471" s="438">
        <f>++INDEX('For AA'!AE:AE,MATCH(A471,'For AA'!A:A,0))</f>
        <v>0</v>
      </c>
      <c r="BW471" s="70">
        <v>4</v>
      </c>
      <c r="BX471" s="438">
        <f>++ROUND(INDEX('For AA'!AF:AF,MATCH(A471,'For AA'!A:A,0))/BS471,$BP$2)</f>
        <v>0.37</v>
      </c>
      <c r="BY471" s="442">
        <f>++ROUND(INDEX('For AA'!AG:AG,MATCH(A471,'For AA'!A:A,0))/BS471,$BP$2)</f>
        <v>0.68</v>
      </c>
      <c r="BZ471" s="93">
        <f>++INDEX(FY2018_ALL_Targets!DY:DY,MATCH('Final Comp Values'!C471,FY2018_ALL_Targets!B:B,0))</f>
        <v>0</v>
      </c>
      <c r="CA471" s="93">
        <f>+INDEX(FY2018_ALL_Targets!DV:DV,MATCH('Final Comp Values'!C471,FY2018_ALL_Targets!B:B,0))</f>
        <v>1</v>
      </c>
      <c r="CB471" s="93">
        <f>++INDEX(FY2018_ALL_Targets!DW:DW,MATCH('Final Comp Values'!C471,FY2018_ALL_Targets!B:B,0))</f>
        <v>1</v>
      </c>
      <c r="CC471" s="533">
        <f>++INDEX(FY2018_ALL_Targets!DX:DX,MATCH('Final Comp Values'!$C471,FY2018_ALL_Targets!$B:$B,0))</f>
        <v>0</v>
      </c>
      <c r="CD471" s="437">
        <f t="shared" si="278"/>
        <v>0</v>
      </c>
      <c r="CE471" s="437">
        <f t="shared" si="279"/>
        <v>0.36</v>
      </c>
      <c r="CF471" s="438">
        <f t="shared" si="280"/>
        <v>0.67</v>
      </c>
      <c r="CG471" s="537">
        <f t="shared" si="281"/>
        <v>80700.720005194002</v>
      </c>
      <c r="CH471" s="437">
        <f t="shared" si="282"/>
        <v>3.11</v>
      </c>
      <c r="CI471" s="438">
        <f t="shared" si="260"/>
        <v>243669.1642875275</v>
      </c>
      <c r="CJ471" s="540">
        <f t="shared" si="283"/>
        <v>7.2790185443643131E-4</v>
      </c>
      <c r="CK471" s="437">
        <f t="shared" si="261"/>
        <v>26658.240000000002</v>
      </c>
      <c r="CL471" s="543">
        <f t="shared" si="262"/>
        <v>0.34</v>
      </c>
      <c r="CM471" s="466">
        <f t="shared" si="287"/>
        <v>2.000000000000024E-2</v>
      </c>
      <c r="CN471" s="465">
        <f t="shared" si="263"/>
        <v>324788.37</v>
      </c>
      <c r="CO471" s="466">
        <f t="shared" si="284"/>
        <v>270327.40428752749</v>
      </c>
      <c r="CP471" s="466">
        <f t="shared" si="264"/>
        <v>-0.69</v>
      </c>
      <c r="CQ471" s="469">
        <f t="shared" si="265"/>
        <v>-54131.394999999997</v>
      </c>
      <c r="CR471" s="469">
        <f t="shared" si="285"/>
        <v>-54460.965712472505</v>
      </c>
      <c r="CS471" s="467">
        <f t="shared" si="286"/>
        <v>329.5707124725086</v>
      </c>
      <c r="CT471" s="468">
        <f t="shared" si="266"/>
        <v>0.24847170483719599</v>
      </c>
    </row>
    <row r="472" spans="1:98"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+INDEX('For AA'!AD:AD,MATCH(A472,'For AA'!A:A,0))</f>
        <v>12850.778677390743</v>
      </c>
      <c r="AN472" s="434">
        <f t="shared" si="267"/>
        <v>0</v>
      </c>
      <c r="AO472" s="435">
        <f t="shared" si="268"/>
        <v>264356.48387096776</v>
      </c>
      <c r="AP472" s="436">
        <f t="shared" si="269"/>
        <v>490947.74193548394</v>
      </c>
      <c r="AQ472" s="437">
        <f t="shared" si="255"/>
        <v>0</v>
      </c>
      <c r="AR472" s="438">
        <f t="shared" si="256"/>
        <v>10.220000000000001</v>
      </c>
      <c r="AS472" s="438">
        <f t="shared" si="257"/>
        <v>18.97</v>
      </c>
      <c r="AT472" s="443">
        <f t="shared" si="270"/>
        <v>29.189999999999998</v>
      </c>
      <c r="AU472" s="437">
        <f t="shared" si="271"/>
        <v>0</v>
      </c>
      <c r="AV472" s="438">
        <f t="shared" si="272"/>
        <v>9.5</v>
      </c>
      <c r="AW472" s="438">
        <f t="shared" si="273"/>
        <v>17.64</v>
      </c>
      <c r="AX472" s="444">
        <f t="shared" si="274"/>
        <v>27.14</v>
      </c>
      <c r="AY472" s="441">
        <f t="shared" si="275"/>
        <v>0</v>
      </c>
      <c r="AZ472" s="70">
        <f t="shared" si="276"/>
        <v>4</v>
      </c>
      <c r="BA472" s="438">
        <f t="shared" si="253"/>
        <v>2.38</v>
      </c>
      <c r="BB472" s="442">
        <f t="shared" si="254"/>
        <v>4.41</v>
      </c>
      <c r="BC472" s="563">
        <v>1</v>
      </c>
      <c r="BD472" s="563">
        <v>1</v>
      </c>
      <c r="BE472" s="570">
        <v>0</v>
      </c>
      <c r="BF472" s="571">
        <v>2.38</v>
      </c>
      <c r="BG472" s="572">
        <v>4.41</v>
      </c>
      <c r="BH472" s="573">
        <v>175708.26424028384</v>
      </c>
      <c r="BI472" s="571">
        <v>20.37</v>
      </c>
      <c r="BJ472" s="572">
        <v>527124.7927208516</v>
      </c>
      <c r="BK472" s="574">
        <v>1.5735756026151193E-3</v>
      </c>
      <c r="BL472" s="571">
        <v>56251.53</v>
      </c>
      <c r="BM472" s="594">
        <v>2.17</v>
      </c>
      <c r="BN472" s="441">
        <f t="shared" si="277"/>
        <v>0</v>
      </c>
      <c r="BO472" s="70">
        <v>4</v>
      </c>
      <c r="BP472" s="438">
        <f t="shared" si="258"/>
        <v>2.38</v>
      </c>
      <c r="BQ472" s="442">
        <f t="shared" si="259"/>
        <v>4.41</v>
      </c>
      <c r="BR472" s="438">
        <f>+INDEX('For AA'!AE:AE,MATCH(A472,'For AA'!A:A,0))</f>
        <v>0</v>
      </c>
      <c r="BS472" s="70">
        <v>4</v>
      </c>
      <c r="BT472" s="438">
        <f>+ROUND(INDEX('For AA'!AF:AF,MATCH(A472,'For AA'!A:A,0))/BS472,$BP$2)</f>
        <v>2.39</v>
      </c>
      <c r="BU472" s="442">
        <f>+ROUND(INDEX('For AA'!AG:AG,MATCH(A472,'For AA'!A:A,0))/BS472,$BP$2)</f>
        <v>4.4400000000000004</v>
      </c>
      <c r="BV472" s="438">
        <f>++INDEX('For AA'!AE:AE,MATCH(A472,'For AA'!A:A,0))</f>
        <v>0</v>
      </c>
      <c r="BW472" s="70">
        <v>4</v>
      </c>
      <c r="BX472" s="438">
        <f>++ROUND(INDEX('For AA'!AF:AF,MATCH(A472,'For AA'!A:A,0))/BS472,$BP$2)</f>
        <v>2.39</v>
      </c>
      <c r="BY472" s="442">
        <f>++ROUND(INDEX('For AA'!AG:AG,MATCH(A472,'For AA'!A:A,0))/BS472,$BP$2)</f>
        <v>4.4400000000000004</v>
      </c>
      <c r="BZ472" s="93">
        <f>++INDEX(FY2018_ALL_Targets!DY:DY,MATCH('Final Comp Values'!C472,FY2018_ALL_Targets!B:B,0))</f>
        <v>0</v>
      </c>
      <c r="CA472" s="93">
        <f>+INDEX(FY2018_ALL_Targets!DV:DV,MATCH('Final Comp Values'!C472,FY2018_ALL_Targets!B:B,0))</f>
        <v>1</v>
      </c>
      <c r="CB472" s="93">
        <f>++INDEX(FY2018_ALL_Targets!DW:DW,MATCH('Final Comp Values'!C472,FY2018_ALL_Targets!B:B,0))</f>
        <v>1</v>
      </c>
      <c r="CC472" s="533">
        <f>++INDEX(FY2018_ALL_Targets!DX:DX,MATCH('Final Comp Values'!$C472,FY2018_ALL_Targets!$B:$B,0))</f>
        <v>0</v>
      </c>
      <c r="CD472" s="437">
        <f t="shared" si="278"/>
        <v>0</v>
      </c>
      <c r="CE472" s="437">
        <f t="shared" si="279"/>
        <v>2.38</v>
      </c>
      <c r="CF472" s="438">
        <f t="shared" si="280"/>
        <v>4.41</v>
      </c>
      <c r="CG472" s="537">
        <f t="shared" si="281"/>
        <v>175708.26424028384</v>
      </c>
      <c r="CH472" s="437">
        <f t="shared" si="282"/>
        <v>20.350000000000001</v>
      </c>
      <c r="CI472" s="438">
        <f t="shared" si="260"/>
        <v>526607.24260526896</v>
      </c>
      <c r="CJ472" s="540">
        <f t="shared" si="283"/>
        <v>1.5731099565791534E-3</v>
      </c>
      <c r="CK472" s="437">
        <f t="shared" si="261"/>
        <v>57612.63</v>
      </c>
      <c r="CL472" s="543">
        <f t="shared" si="262"/>
        <v>2.23</v>
      </c>
      <c r="CM472" s="466">
        <f t="shared" si="287"/>
        <v>-1.9999999999996909E-2</v>
      </c>
      <c r="CN472" s="465">
        <f t="shared" si="263"/>
        <v>702432.93</v>
      </c>
      <c r="CO472" s="466">
        <f t="shared" si="284"/>
        <v>584219.87260526896</v>
      </c>
      <c r="CP472" s="466">
        <f t="shared" si="264"/>
        <v>-4.5599999999999987</v>
      </c>
      <c r="CQ472" s="469">
        <f t="shared" si="265"/>
        <v>-118021.15551952833</v>
      </c>
      <c r="CR472" s="469">
        <f t="shared" si="285"/>
        <v>-118213.05739473109</v>
      </c>
      <c r="CS472" s="467">
        <f t="shared" si="286"/>
        <v>191.90187520276231</v>
      </c>
      <c r="CT472" s="468">
        <f t="shared" si="266"/>
        <v>0.25014240753246553</v>
      </c>
    </row>
    <row r="473" spans="1:98"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+INDEX('For AA'!AD:AD,MATCH(A473,'For AA'!A:A,0))</f>
        <v>47311.260857189824</v>
      </c>
      <c r="AN473" s="434">
        <f t="shared" si="267"/>
        <v>0</v>
      </c>
      <c r="AO473" s="435">
        <f t="shared" si="268"/>
        <v>342464.33333333337</v>
      </c>
      <c r="AP473" s="436">
        <f t="shared" si="269"/>
        <v>636005.18279569887</v>
      </c>
      <c r="AQ473" s="437">
        <f t="shared" si="255"/>
        <v>0</v>
      </c>
      <c r="AR473" s="438">
        <f t="shared" si="256"/>
        <v>3.61</v>
      </c>
      <c r="AS473" s="438">
        <f t="shared" si="257"/>
        <v>6.71</v>
      </c>
      <c r="AT473" s="443">
        <f t="shared" si="270"/>
        <v>10.32</v>
      </c>
      <c r="AU473" s="437">
        <f t="shared" si="271"/>
        <v>0</v>
      </c>
      <c r="AV473" s="438">
        <f t="shared" si="272"/>
        <v>3.36</v>
      </c>
      <c r="AW473" s="438">
        <f t="shared" si="273"/>
        <v>6.24</v>
      </c>
      <c r="AX473" s="444">
        <f t="shared" si="274"/>
        <v>9.6</v>
      </c>
      <c r="AY473" s="441">
        <f t="shared" si="275"/>
        <v>0</v>
      </c>
      <c r="AZ473" s="70">
        <f t="shared" si="276"/>
        <v>4</v>
      </c>
      <c r="BA473" s="438">
        <f t="shared" si="253"/>
        <v>0.84</v>
      </c>
      <c r="BB473" s="442">
        <f t="shared" si="254"/>
        <v>1.56</v>
      </c>
      <c r="BC473" s="563">
        <v>1</v>
      </c>
      <c r="BD473" s="563">
        <v>1</v>
      </c>
      <c r="BE473" s="570">
        <v>0</v>
      </c>
      <c r="BF473" s="571">
        <v>0.84</v>
      </c>
      <c r="BG473" s="572">
        <v>1.56</v>
      </c>
      <c r="BH473" s="573">
        <v>227445.23548309272</v>
      </c>
      <c r="BI473" s="571">
        <v>7.1999999999999993</v>
      </c>
      <c r="BJ473" s="572">
        <v>682335.70644927816</v>
      </c>
      <c r="BK473" s="574">
        <v>2.0369120088615084E-3</v>
      </c>
      <c r="BL473" s="571">
        <v>72814.69</v>
      </c>
      <c r="BM473" s="594">
        <v>0.77</v>
      </c>
      <c r="BN473" s="441">
        <f t="shared" si="277"/>
        <v>0</v>
      </c>
      <c r="BO473" s="70">
        <v>4</v>
      </c>
      <c r="BP473" s="438">
        <f t="shared" si="258"/>
        <v>0.84</v>
      </c>
      <c r="BQ473" s="442">
        <f t="shared" si="259"/>
        <v>1.56</v>
      </c>
      <c r="BR473" s="438">
        <f>+INDEX('For AA'!AE:AE,MATCH(A473,'For AA'!A:A,0))</f>
        <v>0</v>
      </c>
      <c r="BS473" s="70">
        <v>4</v>
      </c>
      <c r="BT473" s="438">
        <f>+ROUND(INDEX('For AA'!AF:AF,MATCH(A473,'For AA'!A:A,0))/BS473,$BP$2)</f>
        <v>0.84</v>
      </c>
      <c r="BU473" s="442">
        <f>+ROUND(INDEX('For AA'!AG:AG,MATCH(A473,'For AA'!A:A,0))/BS473,$BP$2)</f>
        <v>1.56</v>
      </c>
      <c r="BV473" s="438">
        <f>++INDEX('For AA'!AE:AE,MATCH(A473,'For AA'!A:A,0))</f>
        <v>0</v>
      </c>
      <c r="BW473" s="70">
        <v>4</v>
      </c>
      <c r="BX473" s="438">
        <f>++ROUND(INDEX('For AA'!AF:AF,MATCH(A473,'For AA'!A:A,0))/BS473,$BP$2)</f>
        <v>0.84</v>
      </c>
      <c r="BY473" s="442">
        <f>++ROUND(INDEX('For AA'!AG:AG,MATCH(A473,'For AA'!A:A,0))/BS473,$BP$2)</f>
        <v>1.56</v>
      </c>
      <c r="BZ473" s="93">
        <f>++INDEX(FY2018_ALL_Targets!DY:DY,MATCH('Final Comp Values'!C473,FY2018_ALL_Targets!B:B,0))</f>
        <v>0</v>
      </c>
      <c r="CA473" s="93">
        <f>+INDEX(FY2018_ALL_Targets!DV:DV,MATCH('Final Comp Values'!C473,FY2018_ALL_Targets!B:B,0))</f>
        <v>0</v>
      </c>
      <c r="CB473" s="93">
        <f>++INDEX(FY2018_ALL_Targets!DW:DW,MATCH('Final Comp Values'!C473,FY2018_ALL_Targets!B:B,0))</f>
        <v>0</v>
      </c>
      <c r="CC473" s="533">
        <f>++INDEX(FY2018_ALL_Targets!DX:DX,MATCH('Final Comp Values'!$C473,FY2018_ALL_Targets!$B:$B,0))</f>
        <v>0</v>
      </c>
      <c r="CD473" s="437">
        <f t="shared" si="278"/>
        <v>0</v>
      </c>
      <c r="CE473" s="437">
        <f t="shared" si="279"/>
        <v>0</v>
      </c>
      <c r="CF473" s="438">
        <f t="shared" si="280"/>
        <v>0</v>
      </c>
      <c r="CG473" s="537">
        <f t="shared" si="281"/>
        <v>0</v>
      </c>
      <c r="CH473" s="437">
        <f t="shared" si="282"/>
        <v>9.6</v>
      </c>
      <c r="CI473" s="438">
        <f t="shared" si="260"/>
        <v>909780.94193237089</v>
      </c>
      <c r="CJ473" s="540">
        <f t="shared" si="283"/>
        <v>2.7177473879381347E-3</v>
      </c>
      <c r="CK473" s="437">
        <f t="shared" si="261"/>
        <v>99533.14</v>
      </c>
      <c r="CL473" s="543">
        <f t="shared" si="262"/>
        <v>1.05</v>
      </c>
      <c r="CM473" s="466">
        <f t="shared" si="287"/>
        <v>0</v>
      </c>
      <c r="CN473" s="465">
        <f t="shared" si="263"/>
        <v>909976.64999999991</v>
      </c>
      <c r="CO473" s="466">
        <f t="shared" si="284"/>
        <v>1009314.0819323709</v>
      </c>
      <c r="CP473" s="466">
        <f t="shared" si="264"/>
        <v>1.0500000000000007</v>
      </c>
      <c r="CQ473" s="469">
        <f t="shared" si="265"/>
        <v>99528.69609375007</v>
      </c>
      <c r="CR473" s="469">
        <f t="shared" si="285"/>
        <v>99337.431932370993</v>
      </c>
      <c r="CS473" s="467">
        <f t="shared" si="286"/>
        <v>191.26416137907654</v>
      </c>
      <c r="CT473" s="468">
        <f t="shared" si="266"/>
        <v>0</v>
      </c>
    </row>
    <row r="474" spans="1:98"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+INDEX('For AA'!AD:AD,MATCH(A474,'For AA'!A:A,0))</f>
        <v>47311.260857189824</v>
      </c>
      <c r="AN474" s="434">
        <f t="shared" si="267"/>
        <v>0</v>
      </c>
      <c r="AO474" s="435">
        <f t="shared" si="268"/>
        <v>219307.09677419357</v>
      </c>
      <c r="AP474" s="436">
        <f t="shared" si="269"/>
        <v>407284.61290322582</v>
      </c>
      <c r="AQ474" s="437">
        <f t="shared" si="255"/>
        <v>0</v>
      </c>
      <c r="AR474" s="438">
        <f t="shared" si="256"/>
        <v>2.31</v>
      </c>
      <c r="AS474" s="438">
        <f t="shared" si="257"/>
        <v>4.3</v>
      </c>
      <c r="AT474" s="443">
        <f t="shared" si="270"/>
        <v>6.6099999999999994</v>
      </c>
      <c r="AU474" s="437">
        <f t="shared" si="271"/>
        <v>0</v>
      </c>
      <c r="AV474" s="438">
        <f t="shared" si="272"/>
        <v>2.15</v>
      </c>
      <c r="AW474" s="438">
        <f t="shared" si="273"/>
        <v>4</v>
      </c>
      <c r="AX474" s="444">
        <f t="shared" si="274"/>
        <v>6.15</v>
      </c>
      <c r="AY474" s="441">
        <f t="shared" si="275"/>
        <v>0</v>
      </c>
      <c r="AZ474" s="70">
        <f t="shared" si="276"/>
        <v>4</v>
      </c>
      <c r="BA474" s="438">
        <f t="shared" si="253"/>
        <v>0.54</v>
      </c>
      <c r="BB474" s="442">
        <f t="shared" si="254"/>
        <v>1</v>
      </c>
      <c r="BC474" s="563">
        <v>1</v>
      </c>
      <c r="BD474" s="563">
        <v>1</v>
      </c>
      <c r="BE474" s="570">
        <v>0</v>
      </c>
      <c r="BF474" s="571">
        <v>0.54</v>
      </c>
      <c r="BG474" s="572">
        <v>1</v>
      </c>
      <c r="BH474" s="573">
        <v>145944.02610165116</v>
      </c>
      <c r="BI474" s="571">
        <v>4.62</v>
      </c>
      <c r="BJ474" s="572">
        <v>437832.07830495352</v>
      </c>
      <c r="BK474" s="574">
        <v>1.3070185390194678E-3</v>
      </c>
      <c r="BL474" s="571">
        <v>46722.76</v>
      </c>
      <c r="BM474" s="594">
        <v>0.49</v>
      </c>
      <c r="BN474" s="441">
        <f t="shared" si="277"/>
        <v>0</v>
      </c>
      <c r="BO474" s="70">
        <v>4</v>
      </c>
      <c r="BP474" s="438">
        <f t="shared" si="258"/>
        <v>0.54</v>
      </c>
      <c r="BQ474" s="442">
        <f t="shared" si="259"/>
        <v>1</v>
      </c>
      <c r="BR474" s="438">
        <f>+INDEX('For AA'!AE:AE,MATCH(A474,'For AA'!A:A,0))</f>
        <v>0</v>
      </c>
      <c r="BS474" s="70">
        <v>4</v>
      </c>
      <c r="BT474" s="438">
        <f>+ROUND(INDEX('For AA'!AF:AF,MATCH(A474,'For AA'!A:A,0))/BS474,$BP$2)</f>
        <v>0.54</v>
      </c>
      <c r="BU474" s="442">
        <f>+ROUND(INDEX('For AA'!AG:AG,MATCH(A474,'For AA'!A:A,0))/BS474,$BP$2)</f>
        <v>1</v>
      </c>
      <c r="BV474" s="438">
        <f>++INDEX('For AA'!AE:AE,MATCH(A474,'For AA'!A:A,0))</f>
        <v>0</v>
      </c>
      <c r="BW474" s="70">
        <v>4</v>
      </c>
      <c r="BX474" s="438">
        <f>++ROUND(INDEX('For AA'!AF:AF,MATCH(A474,'For AA'!A:A,0))/BS474,$BP$2)</f>
        <v>0.54</v>
      </c>
      <c r="BY474" s="442">
        <f>++ROUND(INDEX('For AA'!AG:AG,MATCH(A474,'For AA'!A:A,0))/BS474,$BP$2)</f>
        <v>1</v>
      </c>
      <c r="BZ474" s="93">
        <f>++INDEX(FY2018_ALL_Targets!DY:DY,MATCH('Final Comp Values'!C474,FY2018_ALL_Targets!B:B,0))</f>
        <v>0</v>
      </c>
      <c r="CA474" s="93">
        <f>+INDEX(FY2018_ALL_Targets!DV:DV,MATCH('Final Comp Values'!C474,FY2018_ALL_Targets!B:B,0))</f>
        <v>2</v>
      </c>
      <c r="CB474" s="93">
        <f>++INDEX(FY2018_ALL_Targets!DW:DW,MATCH('Final Comp Values'!C474,FY2018_ALL_Targets!B:B,0))</f>
        <v>2</v>
      </c>
      <c r="CC474" s="533">
        <f>++INDEX(FY2018_ALL_Targets!DX:DX,MATCH('Final Comp Values'!$C474,FY2018_ALL_Targets!$B:$B,0))</f>
        <v>0</v>
      </c>
      <c r="CD474" s="437">
        <f t="shared" si="278"/>
        <v>0</v>
      </c>
      <c r="CE474" s="437">
        <f t="shared" si="279"/>
        <v>1.08</v>
      </c>
      <c r="CF474" s="438">
        <f t="shared" si="280"/>
        <v>2</v>
      </c>
      <c r="CG474" s="537">
        <f t="shared" si="281"/>
        <v>291888.05220330233</v>
      </c>
      <c r="CH474" s="437">
        <f t="shared" si="282"/>
        <v>3.07</v>
      </c>
      <c r="CI474" s="438">
        <f t="shared" si="260"/>
        <v>290940.3637221228</v>
      </c>
      <c r="CJ474" s="540">
        <f t="shared" si="283"/>
        <v>8.6911296676771602E-4</v>
      </c>
      <c r="CK474" s="437">
        <f t="shared" si="261"/>
        <v>31829.87</v>
      </c>
      <c r="CL474" s="543">
        <f t="shared" si="262"/>
        <v>0.34</v>
      </c>
      <c r="CM474" s="466">
        <f t="shared" si="287"/>
        <v>-9.9999999999997868E-3</v>
      </c>
      <c r="CN474" s="465">
        <f t="shared" si="263"/>
        <v>582730.29</v>
      </c>
      <c r="CO474" s="466">
        <f t="shared" si="284"/>
        <v>322770.23372212279</v>
      </c>
      <c r="CP474" s="466">
        <f t="shared" si="264"/>
        <v>-2.7400000000000007</v>
      </c>
      <c r="CQ474" s="469">
        <f t="shared" si="265"/>
        <v>-259622.92595121957</v>
      </c>
      <c r="CR474" s="469">
        <f t="shared" si="285"/>
        <v>-259960.05627787724</v>
      </c>
      <c r="CS474" s="467">
        <f t="shared" si="286"/>
        <v>337.13032665767241</v>
      </c>
      <c r="CT474" s="468">
        <f t="shared" si="266"/>
        <v>0.50089734000836361</v>
      </c>
    </row>
    <row r="475" spans="1:98"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+INDEX('For AA'!AD:AD,MATCH(A475,'For AA'!A:A,0))</f>
        <v>37985.388832274351</v>
      </c>
      <c r="AN475" s="434">
        <f t="shared" si="267"/>
        <v>0</v>
      </c>
      <c r="AO475" s="435">
        <f t="shared" si="268"/>
        <v>189927.96774193551</v>
      </c>
      <c r="AP475" s="436">
        <f t="shared" si="269"/>
        <v>352723.37634408602</v>
      </c>
      <c r="AQ475" s="437">
        <f t="shared" si="255"/>
        <v>0</v>
      </c>
      <c r="AR475" s="438">
        <f t="shared" si="256"/>
        <v>2.48</v>
      </c>
      <c r="AS475" s="438">
        <f t="shared" si="257"/>
        <v>4.6100000000000003</v>
      </c>
      <c r="AT475" s="443">
        <f t="shared" si="270"/>
        <v>7.09</v>
      </c>
      <c r="AU475" s="437">
        <f t="shared" si="271"/>
        <v>0</v>
      </c>
      <c r="AV475" s="438">
        <f t="shared" si="272"/>
        <v>2.31</v>
      </c>
      <c r="AW475" s="438">
        <f t="shared" si="273"/>
        <v>4.29</v>
      </c>
      <c r="AX475" s="444">
        <f t="shared" si="274"/>
        <v>6.6</v>
      </c>
      <c r="AY475" s="441">
        <f t="shared" si="275"/>
        <v>0</v>
      </c>
      <c r="AZ475" s="70">
        <f t="shared" si="276"/>
        <v>4</v>
      </c>
      <c r="BA475" s="438">
        <f t="shared" si="253"/>
        <v>0.57999999999999996</v>
      </c>
      <c r="BB475" s="442">
        <f t="shared" si="254"/>
        <v>1.07</v>
      </c>
      <c r="BC475" s="563">
        <v>1</v>
      </c>
      <c r="BD475" s="563">
        <v>1</v>
      </c>
      <c r="BE475" s="570">
        <v>0</v>
      </c>
      <c r="BF475" s="571">
        <v>0.57999999999999996</v>
      </c>
      <c r="BG475" s="572">
        <v>1.07</v>
      </c>
      <c r="BH475" s="573">
        <v>126143.73003510969</v>
      </c>
      <c r="BI475" s="571">
        <v>4.9499999999999993</v>
      </c>
      <c r="BJ475" s="572">
        <v>378431.19010532903</v>
      </c>
      <c r="BK475" s="574">
        <v>1.1296947065316701E-3</v>
      </c>
      <c r="BL475" s="571">
        <v>40383.86</v>
      </c>
      <c r="BM475" s="594">
        <v>0.53</v>
      </c>
      <c r="BN475" s="441">
        <f t="shared" si="277"/>
        <v>0</v>
      </c>
      <c r="BO475" s="70">
        <v>4</v>
      </c>
      <c r="BP475" s="438">
        <f t="shared" si="258"/>
        <v>0.57999999999999996</v>
      </c>
      <c r="BQ475" s="442">
        <f t="shared" si="259"/>
        <v>1.07</v>
      </c>
      <c r="BR475" s="438">
        <f>+INDEX('For AA'!AE:AE,MATCH(A475,'For AA'!A:A,0))</f>
        <v>0</v>
      </c>
      <c r="BS475" s="70">
        <v>4</v>
      </c>
      <c r="BT475" s="438">
        <f>+ROUND(INDEX('For AA'!AF:AF,MATCH(A475,'For AA'!A:A,0))/BS475,$BP$2)</f>
        <v>0.57999999999999996</v>
      </c>
      <c r="BU475" s="442">
        <f>+ROUND(INDEX('For AA'!AG:AG,MATCH(A475,'For AA'!A:A,0))/BS475,$BP$2)</f>
        <v>1.08</v>
      </c>
      <c r="BV475" s="438">
        <f>++INDEX('For AA'!AE:AE,MATCH(A475,'For AA'!A:A,0))</f>
        <v>0</v>
      </c>
      <c r="BW475" s="70">
        <v>4</v>
      </c>
      <c r="BX475" s="438">
        <f>++ROUND(INDEX('For AA'!AF:AF,MATCH(A475,'For AA'!A:A,0))/BS475,$BP$2)</f>
        <v>0.57999999999999996</v>
      </c>
      <c r="BY475" s="442">
        <f>++ROUND(INDEX('For AA'!AG:AG,MATCH(A475,'For AA'!A:A,0))/BS475,$BP$2)</f>
        <v>1.08</v>
      </c>
      <c r="BZ475" s="93">
        <f>++INDEX(FY2018_ALL_Targets!DY:DY,MATCH('Final Comp Values'!C475,FY2018_ALL_Targets!B:B,0))</f>
        <v>0</v>
      </c>
      <c r="CA475" s="93">
        <f>+INDEX(FY2018_ALL_Targets!DV:DV,MATCH('Final Comp Values'!C475,FY2018_ALL_Targets!B:B,0))</f>
        <v>0</v>
      </c>
      <c r="CB475" s="93">
        <f>++INDEX(FY2018_ALL_Targets!DW:DW,MATCH('Final Comp Values'!C475,FY2018_ALL_Targets!B:B,0))</f>
        <v>0</v>
      </c>
      <c r="CC475" s="533">
        <f>++INDEX(FY2018_ALL_Targets!DX:DX,MATCH('Final Comp Values'!$C475,FY2018_ALL_Targets!$B:$B,0))</f>
        <v>0</v>
      </c>
      <c r="CD475" s="437">
        <f t="shared" si="278"/>
        <v>0</v>
      </c>
      <c r="CE475" s="437">
        <f t="shared" si="279"/>
        <v>0</v>
      </c>
      <c r="CF475" s="438">
        <f t="shared" si="280"/>
        <v>0</v>
      </c>
      <c r="CG475" s="537">
        <f t="shared" si="281"/>
        <v>0</v>
      </c>
      <c r="CH475" s="437">
        <f t="shared" si="282"/>
        <v>6.6</v>
      </c>
      <c r="CI475" s="438">
        <f t="shared" si="260"/>
        <v>504574.92014043877</v>
      </c>
      <c r="CJ475" s="540">
        <f t="shared" si="283"/>
        <v>1.5072937979093294E-3</v>
      </c>
      <c r="CK475" s="437">
        <f t="shared" si="261"/>
        <v>55202.22</v>
      </c>
      <c r="CL475" s="543">
        <f t="shared" si="262"/>
        <v>0.72</v>
      </c>
      <c r="CM475" s="466">
        <f t="shared" si="287"/>
        <v>0</v>
      </c>
      <c r="CN475" s="465">
        <f t="shared" si="263"/>
        <v>504665.75</v>
      </c>
      <c r="CO475" s="466">
        <f t="shared" si="284"/>
        <v>559777.1401404388</v>
      </c>
      <c r="CP475" s="466">
        <f t="shared" si="264"/>
        <v>0.71999999999999975</v>
      </c>
      <c r="CQ475" s="469">
        <f t="shared" si="265"/>
        <v>55054.445454545435</v>
      </c>
      <c r="CR475" s="469">
        <f t="shared" si="285"/>
        <v>55111.390140438802</v>
      </c>
      <c r="CS475" s="467">
        <f t="shared" si="286"/>
        <v>-56.944685893366113</v>
      </c>
      <c r="CT475" s="468">
        <f t="shared" si="266"/>
        <v>0</v>
      </c>
    </row>
    <row r="476" spans="1:98"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+INDEX('For AA'!AD:AD,MATCH(A476,'For AA'!A:A,0))</f>
        <v>17518.15388659466</v>
      </c>
      <c r="AN476" s="434">
        <f t="shared" si="267"/>
        <v>0</v>
      </c>
      <c r="AO476" s="435">
        <f t="shared" si="268"/>
        <v>237780.33333333334</v>
      </c>
      <c r="AP476" s="436">
        <f t="shared" si="269"/>
        <v>441592.05376344087</v>
      </c>
      <c r="AQ476" s="437">
        <f t="shared" si="255"/>
        <v>0</v>
      </c>
      <c r="AR476" s="438">
        <f t="shared" si="256"/>
        <v>6.73</v>
      </c>
      <c r="AS476" s="438">
        <f t="shared" si="257"/>
        <v>12.5</v>
      </c>
      <c r="AT476" s="443">
        <f t="shared" si="270"/>
        <v>19.23</v>
      </c>
      <c r="AU476" s="437">
        <f t="shared" si="271"/>
        <v>0</v>
      </c>
      <c r="AV476" s="438">
        <f t="shared" si="272"/>
        <v>6.26</v>
      </c>
      <c r="AW476" s="438">
        <f t="shared" si="273"/>
        <v>11.62</v>
      </c>
      <c r="AX476" s="444">
        <f t="shared" si="274"/>
        <v>17.88</v>
      </c>
      <c r="AY476" s="441">
        <f t="shared" si="275"/>
        <v>0</v>
      </c>
      <c r="AZ476" s="70">
        <f t="shared" si="276"/>
        <v>4</v>
      </c>
      <c r="BA476" s="438">
        <f t="shared" si="253"/>
        <v>1.57</v>
      </c>
      <c r="BB476" s="442">
        <f t="shared" si="254"/>
        <v>2.91</v>
      </c>
      <c r="BC476" s="563">
        <v>0</v>
      </c>
      <c r="BD476" s="563">
        <v>0</v>
      </c>
      <c r="BE476" s="570">
        <v>0</v>
      </c>
      <c r="BF476" s="571">
        <v>0</v>
      </c>
      <c r="BG476" s="572">
        <v>0</v>
      </c>
      <c r="BH476" s="573">
        <v>0</v>
      </c>
      <c r="BI476" s="571">
        <v>17.920000000000002</v>
      </c>
      <c r="BJ476" s="572">
        <v>633201.26229581202</v>
      </c>
      <c r="BK476" s="574">
        <v>1.8902356171690122E-3</v>
      </c>
      <c r="BL476" s="571">
        <v>67571.360000000001</v>
      </c>
      <c r="BM476" s="594">
        <v>1.91</v>
      </c>
      <c r="BN476" s="441">
        <f t="shared" si="277"/>
        <v>0</v>
      </c>
      <c r="BO476" s="70">
        <v>4</v>
      </c>
      <c r="BP476" s="438">
        <f t="shared" si="258"/>
        <v>1.57</v>
      </c>
      <c r="BQ476" s="442">
        <f t="shared" si="259"/>
        <v>2.91</v>
      </c>
      <c r="BR476" s="438">
        <f>+INDEX('For AA'!AE:AE,MATCH(A476,'For AA'!A:A,0))</f>
        <v>0</v>
      </c>
      <c r="BS476" s="70">
        <v>4</v>
      </c>
      <c r="BT476" s="438">
        <f>+ROUND(INDEX('For AA'!AF:AF,MATCH(A476,'For AA'!A:A,0))/BS476,$BP$2)</f>
        <v>1.58</v>
      </c>
      <c r="BU476" s="442">
        <f>+ROUND(INDEX('For AA'!AG:AG,MATCH(A476,'For AA'!A:A,0))/BS476,$BP$2)</f>
        <v>2.93</v>
      </c>
      <c r="BV476" s="438">
        <f>++INDEX('For AA'!AE:AE,MATCH(A476,'For AA'!A:A,0))</f>
        <v>0</v>
      </c>
      <c r="BW476" s="70">
        <v>4</v>
      </c>
      <c r="BX476" s="438">
        <f>++ROUND(INDEX('For AA'!AF:AF,MATCH(A476,'For AA'!A:A,0))/BS476,$BP$2)</f>
        <v>1.58</v>
      </c>
      <c r="BY476" s="442">
        <f>++ROUND(INDEX('For AA'!AG:AG,MATCH(A476,'For AA'!A:A,0))/BS476,$BP$2)</f>
        <v>2.93</v>
      </c>
      <c r="BZ476" s="93">
        <f>++INDEX(FY2018_ALL_Targets!DY:DY,MATCH('Final Comp Values'!C476,FY2018_ALL_Targets!B:B,0))</f>
        <v>0</v>
      </c>
      <c r="CA476" s="93">
        <f>+INDEX(FY2018_ALL_Targets!DV:DV,MATCH('Final Comp Values'!C476,FY2018_ALL_Targets!B:B,0))</f>
        <v>1</v>
      </c>
      <c r="CB476" s="93">
        <f>++INDEX(FY2018_ALL_Targets!DW:DW,MATCH('Final Comp Values'!C476,FY2018_ALL_Targets!B:B,0))</f>
        <v>1</v>
      </c>
      <c r="CC476" s="533">
        <f>++INDEX(FY2018_ALL_Targets!DX:DX,MATCH('Final Comp Values'!$C476,FY2018_ALL_Targets!$B:$B,0))</f>
        <v>0</v>
      </c>
      <c r="CD476" s="437">
        <f t="shared" si="278"/>
        <v>0</v>
      </c>
      <c r="CE476" s="437">
        <f t="shared" si="279"/>
        <v>1.57</v>
      </c>
      <c r="CF476" s="438">
        <f t="shared" si="280"/>
        <v>2.91</v>
      </c>
      <c r="CG476" s="537">
        <f t="shared" si="281"/>
        <v>158300.315573953</v>
      </c>
      <c r="CH476" s="437">
        <f t="shared" si="282"/>
        <v>13.399999999999999</v>
      </c>
      <c r="CI476" s="438">
        <f t="shared" si="260"/>
        <v>473487.55104709149</v>
      </c>
      <c r="CJ476" s="540">
        <f t="shared" si="283"/>
        <v>1.4144279087076254E-3</v>
      </c>
      <c r="CK476" s="437">
        <f t="shared" si="261"/>
        <v>51801.16</v>
      </c>
      <c r="CL476" s="543">
        <f t="shared" si="262"/>
        <v>1.47</v>
      </c>
      <c r="CM476" s="466">
        <f t="shared" si="287"/>
        <v>-4.00000000000027E-2</v>
      </c>
      <c r="CN476" s="465">
        <f t="shared" si="263"/>
        <v>631816.31999999995</v>
      </c>
      <c r="CO476" s="466">
        <f t="shared" si="284"/>
        <v>525288.71104709152</v>
      </c>
      <c r="CP476" s="466">
        <f t="shared" si="264"/>
        <v>-3.01</v>
      </c>
      <c r="CQ476" s="469">
        <f t="shared" si="265"/>
        <v>-106362.81449664428</v>
      </c>
      <c r="CR476" s="469">
        <f t="shared" si="285"/>
        <v>-106527.60895290843</v>
      </c>
      <c r="CS476" s="467">
        <f t="shared" si="286"/>
        <v>164.79445626414963</v>
      </c>
      <c r="CT476" s="468">
        <f t="shared" si="266"/>
        <v>0.25054800036496844</v>
      </c>
    </row>
    <row r="477" spans="1:98"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+INDEX('For AA'!AD:AD,MATCH(A477,'For AA'!A:A,0))</f>
        <v>17518.15388659466</v>
      </c>
      <c r="AN477" s="434">
        <f t="shared" si="267"/>
        <v>0</v>
      </c>
      <c r="AO477" s="435">
        <f t="shared" si="268"/>
        <v>225392.96774193548</v>
      </c>
      <c r="AP477" s="436">
        <f t="shared" si="269"/>
        <v>418586.94623655913</v>
      </c>
      <c r="AQ477" s="437">
        <f t="shared" si="255"/>
        <v>0</v>
      </c>
      <c r="AR477" s="438">
        <f t="shared" si="256"/>
        <v>6.38</v>
      </c>
      <c r="AS477" s="438">
        <f t="shared" si="257"/>
        <v>11.85</v>
      </c>
      <c r="AT477" s="443">
        <f t="shared" si="270"/>
        <v>18.23</v>
      </c>
      <c r="AU477" s="437">
        <f t="shared" si="271"/>
        <v>0</v>
      </c>
      <c r="AV477" s="438">
        <f t="shared" si="272"/>
        <v>5.93</v>
      </c>
      <c r="AW477" s="438">
        <f t="shared" si="273"/>
        <v>11.02</v>
      </c>
      <c r="AX477" s="444">
        <f t="shared" si="274"/>
        <v>16.95</v>
      </c>
      <c r="AY477" s="441">
        <f t="shared" si="275"/>
        <v>0</v>
      </c>
      <c r="AZ477" s="70">
        <f t="shared" si="276"/>
        <v>4</v>
      </c>
      <c r="BA477" s="438">
        <f t="shared" si="253"/>
        <v>1.48</v>
      </c>
      <c r="BB477" s="442">
        <f t="shared" si="254"/>
        <v>2.76</v>
      </c>
      <c r="BC477" s="563">
        <v>2</v>
      </c>
      <c r="BD477" s="563">
        <v>2</v>
      </c>
      <c r="BE477" s="570">
        <v>0</v>
      </c>
      <c r="BF477" s="571">
        <v>2.96</v>
      </c>
      <c r="BG477" s="572">
        <v>5.52</v>
      </c>
      <c r="BH477" s="573">
        <v>299639.88305069675</v>
      </c>
      <c r="BI477" s="571">
        <v>8.48</v>
      </c>
      <c r="BJ477" s="572">
        <v>299639.88305069675</v>
      </c>
      <c r="BK477" s="574">
        <v>8.9448649741033612E-4</v>
      </c>
      <c r="BL477" s="571">
        <v>31975.73</v>
      </c>
      <c r="BM477" s="594">
        <v>0.9</v>
      </c>
      <c r="BN477" s="441">
        <f t="shared" si="277"/>
        <v>0</v>
      </c>
      <c r="BO477" s="70">
        <v>4</v>
      </c>
      <c r="BP477" s="438">
        <f t="shared" si="258"/>
        <v>1.48</v>
      </c>
      <c r="BQ477" s="442">
        <f t="shared" si="259"/>
        <v>2.76</v>
      </c>
      <c r="BR477" s="438">
        <f>+INDEX('For AA'!AE:AE,MATCH(A477,'For AA'!A:A,0))</f>
        <v>0</v>
      </c>
      <c r="BS477" s="70">
        <v>4</v>
      </c>
      <c r="BT477" s="438">
        <f>+ROUND(INDEX('For AA'!AF:AF,MATCH(A477,'For AA'!A:A,0))/BS477,$BP$2)</f>
        <v>1.5</v>
      </c>
      <c r="BU477" s="442">
        <f>+ROUND(INDEX('For AA'!AG:AG,MATCH(A477,'For AA'!A:A,0))/BS477,$BP$2)</f>
        <v>2.78</v>
      </c>
      <c r="BV477" s="438">
        <f>++INDEX('For AA'!AE:AE,MATCH(A477,'For AA'!A:A,0))</f>
        <v>0</v>
      </c>
      <c r="BW477" s="70">
        <v>4</v>
      </c>
      <c r="BX477" s="438">
        <f>++ROUND(INDEX('For AA'!AF:AF,MATCH(A477,'For AA'!A:A,0))/BS477,$BP$2)</f>
        <v>1.5</v>
      </c>
      <c r="BY477" s="442">
        <f>++ROUND(INDEX('For AA'!AG:AG,MATCH(A477,'For AA'!A:A,0))/BS477,$BP$2)</f>
        <v>2.78</v>
      </c>
      <c r="BZ477" s="93">
        <f>++INDEX(FY2018_ALL_Targets!DY:DY,MATCH('Final Comp Values'!C477,FY2018_ALL_Targets!B:B,0))</f>
        <v>0</v>
      </c>
      <c r="CA477" s="93">
        <f>+INDEX(FY2018_ALL_Targets!DV:DV,MATCH('Final Comp Values'!C477,FY2018_ALL_Targets!B:B,0))</f>
        <v>2</v>
      </c>
      <c r="CB477" s="93">
        <f>++INDEX(FY2018_ALL_Targets!DW:DW,MATCH('Final Comp Values'!C477,FY2018_ALL_Targets!B:B,0))</f>
        <v>2</v>
      </c>
      <c r="CC477" s="533">
        <f>++INDEX(FY2018_ALL_Targets!DX:DX,MATCH('Final Comp Values'!$C477,FY2018_ALL_Targets!$B:$B,0))</f>
        <v>0</v>
      </c>
      <c r="CD477" s="437">
        <f t="shared" si="278"/>
        <v>0</v>
      </c>
      <c r="CE477" s="437">
        <f t="shared" si="279"/>
        <v>2.96</v>
      </c>
      <c r="CF477" s="438">
        <f t="shared" si="280"/>
        <v>5.52</v>
      </c>
      <c r="CG477" s="537">
        <f t="shared" si="281"/>
        <v>299639.88305069675</v>
      </c>
      <c r="CH477" s="437">
        <f t="shared" si="282"/>
        <v>8.4699999999999989</v>
      </c>
      <c r="CI477" s="438">
        <f t="shared" si="260"/>
        <v>299286.53413200483</v>
      </c>
      <c r="CJ477" s="540">
        <f t="shared" si="283"/>
        <v>8.9404510348907364E-4</v>
      </c>
      <c r="CK477" s="437">
        <f t="shared" si="261"/>
        <v>32742.97</v>
      </c>
      <c r="CL477" s="543">
        <f t="shared" si="262"/>
        <v>0.93</v>
      </c>
      <c r="CM477" s="466">
        <f t="shared" si="287"/>
        <v>-1.0000000000001119E-2</v>
      </c>
      <c r="CN477" s="465">
        <f t="shared" si="263"/>
        <v>598901.31999999995</v>
      </c>
      <c r="CO477" s="466">
        <f t="shared" si="284"/>
        <v>332029.5041320048</v>
      </c>
      <c r="CP477" s="466">
        <f t="shared" si="264"/>
        <v>-7.5500000000000007</v>
      </c>
      <c r="CQ477" s="469">
        <f t="shared" si="265"/>
        <v>-266767.25463126844</v>
      </c>
      <c r="CR477" s="469">
        <f t="shared" si="285"/>
        <v>-266871.81586799514</v>
      </c>
      <c r="CS477" s="467">
        <f t="shared" si="286"/>
        <v>104.56123672670219</v>
      </c>
      <c r="CT477" s="468">
        <f t="shared" si="266"/>
        <v>0.50031595029828413</v>
      </c>
    </row>
    <row r="478" spans="1:98"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+INDEX('For AA'!AD:AD,MATCH(A478,'For AA'!A:A,0))</f>
        <v>17518.15388659466</v>
      </c>
      <c r="AN478" s="434">
        <f t="shared" si="267"/>
        <v>0</v>
      </c>
      <c r="AO478" s="435">
        <f t="shared" si="268"/>
        <v>209847.91397849465</v>
      </c>
      <c r="AP478" s="436">
        <f t="shared" si="269"/>
        <v>389717.54838709679</v>
      </c>
      <c r="AQ478" s="437">
        <f t="shared" si="255"/>
        <v>0</v>
      </c>
      <c r="AR478" s="438">
        <f t="shared" si="256"/>
        <v>5.94</v>
      </c>
      <c r="AS478" s="438">
        <f t="shared" si="257"/>
        <v>11.03</v>
      </c>
      <c r="AT478" s="443">
        <f t="shared" si="270"/>
        <v>16.97</v>
      </c>
      <c r="AU478" s="437">
        <f t="shared" si="271"/>
        <v>0</v>
      </c>
      <c r="AV478" s="438">
        <f t="shared" si="272"/>
        <v>5.52</v>
      </c>
      <c r="AW478" s="438">
        <f t="shared" si="273"/>
        <v>10.26</v>
      </c>
      <c r="AX478" s="444">
        <f t="shared" si="274"/>
        <v>15.78</v>
      </c>
      <c r="AY478" s="441">
        <f t="shared" si="275"/>
        <v>0</v>
      </c>
      <c r="AZ478" s="70">
        <f t="shared" si="276"/>
        <v>4</v>
      </c>
      <c r="BA478" s="438">
        <f t="shared" si="253"/>
        <v>1.38</v>
      </c>
      <c r="BB478" s="442">
        <f t="shared" si="254"/>
        <v>2.57</v>
      </c>
      <c r="BC478" s="563">
        <v>0</v>
      </c>
      <c r="BD478" s="563">
        <v>0</v>
      </c>
      <c r="BE478" s="570">
        <v>0</v>
      </c>
      <c r="BF478" s="571">
        <v>0</v>
      </c>
      <c r="BG478" s="572">
        <v>0</v>
      </c>
      <c r="BH478" s="573">
        <v>0</v>
      </c>
      <c r="BI478" s="571">
        <v>15.799999999999999</v>
      </c>
      <c r="BJ478" s="572">
        <v>558291.29153313779</v>
      </c>
      <c r="BK478" s="574">
        <v>1.666613992816428E-3</v>
      </c>
      <c r="BL478" s="571">
        <v>59577.43</v>
      </c>
      <c r="BM478" s="594">
        <v>1.69</v>
      </c>
      <c r="BN478" s="441">
        <f t="shared" si="277"/>
        <v>0</v>
      </c>
      <c r="BO478" s="70">
        <v>4</v>
      </c>
      <c r="BP478" s="438">
        <f t="shared" si="258"/>
        <v>1.38</v>
      </c>
      <c r="BQ478" s="442">
        <f t="shared" si="259"/>
        <v>2.57</v>
      </c>
      <c r="BR478" s="438">
        <f>+INDEX('For AA'!AE:AE,MATCH(A478,'For AA'!A:A,0))</f>
        <v>0</v>
      </c>
      <c r="BS478" s="70">
        <v>4</v>
      </c>
      <c r="BT478" s="438">
        <f>+ROUND(INDEX('For AA'!AF:AF,MATCH(A478,'For AA'!A:A,0))/BS478,$BP$2)</f>
        <v>1.39</v>
      </c>
      <c r="BU478" s="442">
        <f>+ROUND(INDEX('For AA'!AG:AG,MATCH(A478,'For AA'!A:A,0))/BS478,$BP$2)</f>
        <v>2.59</v>
      </c>
      <c r="BV478" s="438">
        <f>++INDEX('For AA'!AE:AE,MATCH(A478,'For AA'!A:A,0))</f>
        <v>0</v>
      </c>
      <c r="BW478" s="70">
        <v>4</v>
      </c>
      <c r="BX478" s="438">
        <f>++ROUND(INDEX('For AA'!AF:AF,MATCH(A478,'For AA'!A:A,0))/BS478,$BP$2)</f>
        <v>1.39</v>
      </c>
      <c r="BY478" s="442">
        <f>++ROUND(INDEX('For AA'!AG:AG,MATCH(A478,'For AA'!A:A,0))/BS478,$BP$2)</f>
        <v>2.59</v>
      </c>
      <c r="BZ478" s="93">
        <f>++INDEX(FY2018_ALL_Targets!DY:DY,MATCH('Final Comp Values'!C478,FY2018_ALL_Targets!B:B,0))</f>
        <v>0</v>
      </c>
      <c r="CA478" s="93">
        <f>+INDEX(FY2018_ALL_Targets!DV:DV,MATCH('Final Comp Values'!C478,FY2018_ALL_Targets!B:B,0))</f>
        <v>0</v>
      </c>
      <c r="CB478" s="93">
        <f>++INDEX(FY2018_ALL_Targets!DW:DW,MATCH('Final Comp Values'!C478,FY2018_ALL_Targets!B:B,0))</f>
        <v>0</v>
      </c>
      <c r="CC478" s="533">
        <f>++INDEX(FY2018_ALL_Targets!DX:DX,MATCH('Final Comp Values'!$C478,FY2018_ALL_Targets!$B:$B,0))</f>
        <v>0</v>
      </c>
      <c r="CD478" s="437">
        <f t="shared" si="278"/>
        <v>0</v>
      </c>
      <c r="CE478" s="437">
        <f t="shared" si="279"/>
        <v>0</v>
      </c>
      <c r="CF478" s="438">
        <f t="shared" si="280"/>
        <v>0</v>
      </c>
      <c r="CG478" s="537">
        <f t="shared" si="281"/>
        <v>0</v>
      </c>
      <c r="CH478" s="437">
        <f t="shared" si="282"/>
        <v>15.78</v>
      </c>
      <c r="CI478" s="438">
        <f t="shared" si="260"/>
        <v>557584.59369575407</v>
      </c>
      <c r="CJ478" s="540">
        <f t="shared" si="283"/>
        <v>1.6656471939855472E-3</v>
      </c>
      <c r="CK478" s="437">
        <f t="shared" si="261"/>
        <v>61001.66</v>
      </c>
      <c r="CL478" s="543">
        <f t="shared" si="262"/>
        <v>1.73</v>
      </c>
      <c r="CM478" s="466">
        <f t="shared" si="287"/>
        <v>-2.0000000000000462E-2</v>
      </c>
      <c r="CN478" s="465">
        <f t="shared" si="263"/>
        <v>557595.88</v>
      </c>
      <c r="CO478" s="466">
        <f t="shared" si="284"/>
        <v>618586.2536957541</v>
      </c>
      <c r="CP478" s="466">
        <f t="shared" si="264"/>
        <v>1.7299999999999986</v>
      </c>
      <c r="CQ478" s="469">
        <f t="shared" si="265"/>
        <v>61130.600278833925</v>
      </c>
      <c r="CR478" s="469">
        <f t="shared" si="285"/>
        <v>60990.373695754097</v>
      </c>
      <c r="CS478" s="467">
        <f t="shared" si="286"/>
        <v>140.22658307982783</v>
      </c>
      <c r="CT478" s="468">
        <f t="shared" si="266"/>
        <v>0</v>
      </c>
    </row>
    <row r="479" spans="1:98"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+INDEX('For AA'!AD:AD,MATCH(A479,'For AA'!A:A,0))</f>
        <v>17518.15388659466</v>
      </c>
      <c r="AN479" s="434">
        <f t="shared" si="267"/>
        <v>0</v>
      </c>
      <c r="AO479" s="435">
        <f t="shared" si="268"/>
        <v>231687.50537634411</v>
      </c>
      <c r="AP479" s="436">
        <f t="shared" si="269"/>
        <v>430276.79569892475</v>
      </c>
      <c r="AQ479" s="437">
        <f t="shared" si="255"/>
        <v>0</v>
      </c>
      <c r="AR479" s="438">
        <f t="shared" si="256"/>
        <v>6.56</v>
      </c>
      <c r="AS479" s="438">
        <f t="shared" si="257"/>
        <v>12.18</v>
      </c>
      <c r="AT479" s="443">
        <f t="shared" si="270"/>
        <v>18.739999999999998</v>
      </c>
      <c r="AU479" s="437">
        <f t="shared" si="271"/>
        <v>0</v>
      </c>
      <c r="AV479" s="438">
        <f t="shared" si="272"/>
        <v>6.1</v>
      </c>
      <c r="AW479" s="438">
        <f t="shared" si="273"/>
        <v>11.32</v>
      </c>
      <c r="AX479" s="444">
        <f t="shared" si="274"/>
        <v>17.420000000000002</v>
      </c>
      <c r="AY479" s="441">
        <f t="shared" si="275"/>
        <v>0</v>
      </c>
      <c r="AZ479" s="70">
        <f t="shared" si="276"/>
        <v>4</v>
      </c>
      <c r="BA479" s="438">
        <f t="shared" si="253"/>
        <v>1.53</v>
      </c>
      <c r="BB479" s="442">
        <f t="shared" si="254"/>
        <v>2.83</v>
      </c>
      <c r="BC479" s="563">
        <v>2</v>
      </c>
      <c r="BD479" s="563">
        <v>2</v>
      </c>
      <c r="BE479" s="570">
        <v>0</v>
      </c>
      <c r="BF479" s="571">
        <v>3.06</v>
      </c>
      <c r="BG479" s="572">
        <v>5.66</v>
      </c>
      <c r="BH479" s="573">
        <v>308120.25709930138</v>
      </c>
      <c r="BI479" s="571">
        <v>8.7200000000000006</v>
      </c>
      <c r="BJ479" s="572">
        <v>308120.25709930138</v>
      </c>
      <c r="BK479" s="574">
        <v>9.198021529974211E-4</v>
      </c>
      <c r="BL479" s="571">
        <v>32880.71</v>
      </c>
      <c r="BM479" s="594">
        <v>0.93</v>
      </c>
      <c r="BN479" s="441">
        <f t="shared" si="277"/>
        <v>0</v>
      </c>
      <c r="BO479" s="70">
        <v>4</v>
      </c>
      <c r="BP479" s="438">
        <f t="shared" si="258"/>
        <v>1.53</v>
      </c>
      <c r="BQ479" s="442">
        <f t="shared" si="259"/>
        <v>2.83</v>
      </c>
      <c r="BR479" s="438">
        <f>+INDEX('For AA'!AE:AE,MATCH(A479,'For AA'!A:A,0))</f>
        <v>0</v>
      </c>
      <c r="BS479" s="70">
        <v>4</v>
      </c>
      <c r="BT479" s="438">
        <f>+ROUND(INDEX('For AA'!AF:AF,MATCH(A479,'For AA'!A:A,0))/BS479,$BP$2)</f>
        <v>1.54</v>
      </c>
      <c r="BU479" s="442">
        <f>+ROUND(INDEX('For AA'!AG:AG,MATCH(A479,'For AA'!A:A,0))/BS479,$BP$2)</f>
        <v>2.86</v>
      </c>
      <c r="BV479" s="438">
        <f>++INDEX('For AA'!AE:AE,MATCH(A479,'For AA'!A:A,0))</f>
        <v>0</v>
      </c>
      <c r="BW479" s="70">
        <v>4</v>
      </c>
      <c r="BX479" s="438">
        <f>++ROUND(INDEX('For AA'!AF:AF,MATCH(A479,'For AA'!A:A,0))/BS479,$BP$2)</f>
        <v>1.54</v>
      </c>
      <c r="BY479" s="442">
        <f>++ROUND(INDEX('For AA'!AG:AG,MATCH(A479,'For AA'!A:A,0))/BS479,$BP$2)</f>
        <v>2.86</v>
      </c>
      <c r="BZ479" s="93">
        <f>++INDEX(FY2018_ALL_Targets!DY:DY,MATCH('Final Comp Values'!C479,FY2018_ALL_Targets!B:B,0))</f>
        <v>0</v>
      </c>
      <c r="CA479" s="93">
        <f>+INDEX(FY2018_ALL_Targets!DV:DV,MATCH('Final Comp Values'!C479,FY2018_ALL_Targets!B:B,0))</f>
        <v>1</v>
      </c>
      <c r="CB479" s="93">
        <f>++INDEX(FY2018_ALL_Targets!DW:DW,MATCH('Final Comp Values'!C479,FY2018_ALL_Targets!B:B,0))</f>
        <v>1</v>
      </c>
      <c r="CC479" s="533">
        <f>++INDEX(FY2018_ALL_Targets!DX:DX,MATCH('Final Comp Values'!$C479,FY2018_ALL_Targets!$B:$B,0))</f>
        <v>0</v>
      </c>
      <c r="CD479" s="437">
        <f t="shared" si="278"/>
        <v>0</v>
      </c>
      <c r="CE479" s="437">
        <f t="shared" si="279"/>
        <v>1.53</v>
      </c>
      <c r="CF479" s="438">
        <f t="shared" si="280"/>
        <v>2.83</v>
      </c>
      <c r="CG479" s="537">
        <f t="shared" si="281"/>
        <v>154060.12854965069</v>
      </c>
      <c r="CH479" s="437">
        <f t="shared" si="282"/>
        <v>13.059999999999999</v>
      </c>
      <c r="CI479" s="438">
        <f t="shared" si="260"/>
        <v>461473.68781156826</v>
      </c>
      <c r="CJ479" s="540">
        <f t="shared" si="283"/>
        <v>1.3785394393822082E-3</v>
      </c>
      <c r="CK479" s="437">
        <f t="shared" si="261"/>
        <v>50486.8</v>
      </c>
      <c r="CL479" s="543">
        <f t="shared" si="262"/>
        <v>1.43</v>
      </c>
      <c r="CM479" s="466">
        <f t="shared" si="287"/>
        <v>-2.000000000000135E-2</v>
      </c>
      <c r="CN479" s="465">
        <f t="shared" si="263"/>
        <v>615626.80000000005</v>
      </c>
      <c r="CO479" s="466">
        <f t="shared" si="284"/>
        <v>511960.48781156825</v>
      </c>
      <c r="CP479" s="466">
        <f t="shared" si="264"/>
        <v>-2.9300000000000033</v>
      </c>
      <c r="CQ479" s="469">
        <f t="shared" si="265"/>
        <v>-103546.87278989679</v>
      </c>
      <c r="CR479" s="469">
        <f t="shared" si="285"/>
        <v>-103666.3121884318</v>
      </c>
      <c r="CS479" s="467">
        <f t="shared" si="286"/>
        <v>119.43939853500342</v>
      </c>
      <c r="CT479" s="468">
        <f t="shared" si="266"/>
        <v>0.25024922331134819</v>
      </c>
    </row>
    <row r="480" spans="1:98"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+INDEX('For AA'!AD:AD,MATCH(A480,'For AA'!A:A,0))</f>
        <v>37985.388832274351</v>
      </c>
      <c r="AN480" s="434">
        <f t="shared" si="267"/>
        <v>0</v>
      </c>
      <c r="AO480" s="435">
        <f t="shared" si="268"/>
        <v>229865.22580645164</v>
      </c>
      <c r="AP480" s="436">
        <f t="shared" si="269"/>
        <v>426892.54838709679</v>
      </c>
      <c r="AQ480" s="437">
        <f t="shared" si="255"/>
        <v>0</v>
      </c>
      <c r="AR480" s="438">
        <f t="shared" si="256"/>
        <v>3.01</v>
      </c>
      <c r="AS480" s="438">
        <f t="shared" si="257"/>
        <v>5.58</v>
      </c>
      <c r="AT480" s="443">
        <f t="shared" si="270"/>
        <v>8.59</v>
      </c>
      <c r="AU480" s="437">
        <f t="shared" si="271"/>
        <v>0</v>
      </c>
      <c r="AV480" s="438">
        <f t="shared" si="272"/>
        <v>2.8</v>
      </c>
      <c r="AW480" s="438">
        <f t="shared" si="273"/>
        <v>5.19</v>
      </c>
      <c r="AX480" s="444">
        <f t="shared" si="274"/>
        <v>7.99</v>
      </c>
      <c r="AY480" s="441">
        <f t="shared" si="275"/>
        <v>0</v>
      </c>
      <c r="AZ480" s="70">
        <f t="shared" si="276"/>
        <v>4</v>
      </c>
      <c r="BA480" s="438">
        <f t="shared" si="253"/>
        <v>0.7</v>
      </c>
      <c r="BB480" s="442">
        <f t="shared" si="254"/>
        <v>1.3</v>
      </c>
      <c r="BC480" s="563">
        <v>1</v>
      </c>
      <c r="BD480" s="563">
        <v>1</v>
      </c>
      <c r="BE480" s="570">
        <v>0</v>
      </c>
      <c r="BF480" s="571">
        <v>0.7</v>
      </c>
      <c r="BG480" s="572">
        <v>1.3</v>
      </c>
      <c r="BH480" s="573">
        <v>152901.49095164813</v>
      </c>
      <c r="BI480" s="571">
        <v>6</v>
      </c>
      <c r="BJ480" s="572">
        <v>458704.47285494441</v>
      </c>
      <c r="BK480" s="574">
        <v>1.3693269170080853E-3</v>
      </c>
      <c r="BL480" s="571">
        <v>48950.13</v>
      </c>
      <c r="BM480" s="594">
        <v>0.64</v>
      </c>
      <c r="BN480" s="441">
        <f t="shared" si="277"/>
        <v>0</v>
      </c>
      <c r="BO480" s="70">
        <v>4</v>
      </c>
      <c r="BP480" s="438">
        <f t="shared" si="258"/>
        <v>0.7</v>
      </c>
      <c r="BQ480" s="442">
        <f t="shared" si="259"/>
        <v>1.3</v>
      </c>
      <c r="BR480" s="438">
        <f>+INDEX('For AA'!AE:AE,MATCH(A480,'For AA'!A:A,0))</f>
        <v>0</v>
      </c>
      <c r="BS480" s="70">
        <v>4</v>
      </c>
      <c r="BT480" s="438">
        <f>+ROUND(INDEX('For AA'!AF:AF,MATCH(A480,'For AA'!A:A,0))/BS480,$BP$2)</f>
        <v>0.7</v>
      </c>
      <c r="BU480" s="442">
        <f>+ROUND(INDEX('For AA'!AG:AG,MATCH(A480,'For AA'!A:A,0))/BS480,$BP$2)</f>
        <v>1.31</v>
      </c>
      <c r="BV480" s="438">
        <f>++INDEX('For AA'!AE:AE,MATCH(A480,'For AA'!A:A,0))</f>
        <v>0</v>
      </c>
      <c r="BW480" s="70">
        <v>4</v>
      </c>
      <c r="BX480" s="438">
        <f>++ROUND(INDEX('For AA'!AF:AF,MATCH(A480,'For AA'!A:A,0))/BS480,$BP$2)</f>
        <v>0.7</v>
      </c>
      <c r="BY480" s="442">
        <f>++ROUND(INDEX('For AA'!AG:AG,MATCH(A480,'For AA'!A:A,0))/BS480,$BP$2)</f>
        <v>1.31</v>
      </c>
      <c r="BZ480" s="93">
        <f>++INDEX(FY2018_ALL_Targets!DY:DY,MATCH('Final Comp Values'!C480,FY2018_ALL_Targets!B:B,0))</f>
        <v>0</v>
      </c>
      <c r="CA480" s="93">
        <f>+INDEX(FY2018_ALL_Targets!DV:DV,MATCH('Final Comp Values'!C480,FY2018_ALL_Targets!B:B,0))</f>
        <v>0</v>
      </c>
      <c r="CB480" s="93">
        <f>++INDEX(FY2018_ALL_Targets!DW:DW,MATCH('Final Comp Values'!C480,FY2018_ALL_Targets!B:B,0))</f>
        <v>0</v>
      </c>
      <c r="CC480" s="533">
        <f>++INDEX(FY2018_ALL_Targets!DX:DX,MATCH('Final Comp Values'!$C480,FY2018_ALL_Targets!$B:$B,0))</f>
        <v>0</v>
      </c>
      <c r="CD480" s="437">
        <f t="shared" si="278"/>
        <v>0</v>
      </c>
      <c r="CE480" s="437">
        <f t="shared" si="279"/>
        <v>0</v>
      </c>
      <c r="CF480" s="438">
        <f t="shared" si="280"/>
        <v>0</v>
      </c>
      <c r="CG480" s="537">
        <f t="shared" si="281"/>
        <v>0</v>
      </c>
      <c r="CH480" s="437">
        <f t="shared" si="282"/>
        <v>7.99</v>
      </c>
      <c r="CI480" s="438">
        <f t="shared" si="260"/>
        <v>610841.45635183423</v>
      </c>
      <c r="CJ480" s="540">
        <f t="shared" si="283"/>
        <v>1.8247390068629609E-3</v>
      </c>
      <c r="CK480" s="437">
        <f t="shared" si="261"/>
        <v>66828.14</v>
      </c>
      <c r="CL480" s="543">
        <f t="shared" si="262"/>
        <v>0.87</v>
      </c>
      <c r="CM480" s="466">
        <f t="shared" si="287"/>
        <v>-1.0000000000000009E-2</v>
      </c>
      <c r="CN480" s="465">
        <f t="shared" si="263"/>
        <v>610784.73</v>
      </c>
      <c r="CO480" s="466">
        <f t="shared" si="284"/>
        <v>677669.59635183425</v>
      </c>
      <c r="CP480" s="466">
        <f t="shared" si="264"/>
        <v>0.86999999999999922</v>
      </c>
      <c r="CQ480" s="469">
        <f t="shared" si="265"/>
        <v>66505.971852315328</v>
      </c>
      <c r="CR480" s="469">
        <f t="shared" si="285"/>
        <v>66884.866351834266</v>
      </c>
      <c r="CS480" s="467">
        <f t="shared" si="286"/>
        <v>-378.89449951893766</v>
      </c>
      <c r="CT480" s="468">
        <f t="shared" si="266"/>
        <v>0</v>
      </c>
    </row>
    <row r="481" spans="1:98"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+INDEX('For AA'!AD:AD,MATCH(A481,'For AA'!A:A,0))</f>
        <v>12694.558936844121</v>
      </c>
      <c r="AN481" s="434">
        <f t="shared" si="267"/>
        <v>0</v>
      </c>
      <c r="AO481" s="435">
        <f t="shared" si="268"/>
        <v>187577.08602150538</v>
      </c>
      <c r="AP481" s="436">
        <f t="shared" si="269"/>
        <v>348357.44086021505</v>
      </c>
      <c r="AQ481" s="437">
        <f t="shared" si="255"/>
        <v>0</v>
      </c>
      <c r="AR481" s="438">
        <f t="shared" si="256"/>
        <v>7.33</v>
      </c>
      <c r="AS481" s="438">
        <f t="shared" si="257"/>
        <v>13.62</v>
      </c>
      <c r="AT481" s="443">
        <f t="shared" si="270"/>
        <v>20.95</v>
      </c>
      <c r="AU481" s="437">
        <f t="shared" si="271"/>
        <v>0</v>
      </c>
      <c r="AV481" s="438">
        <f t="shared" si="272"/>
        <v>6.82</v>
      </c>
      <c r="AW481" s="438">
        <f t="shared" si="273"/>
        <v>12.67</v>
      </c>
      <c r="AX481" s="444">
        <f t="shared" si="274"/>
        <v>19.490000000000002</v>
      </c>
      <c r="AY481" s="441">
        <f t="shared" si="275"/>
        <v>0</v>
      </c>
      <c r="AZ481" s="70">
        <f t="shared" si="276"/>
        <v>4</v>
      </c>
      <c r="BA481" s="438">
        <f t="shared" si="253"/>
        <v>1.71</v>
      </c>
      <c r="BB481" s="442">
        <f t="shared" si="254"/>
        <v>3.17</v>
      </c>
      <c r="BC481" s="563">
        <v>1</v>
      </c>
      <c r="BD481" s="563">
        <v>1</v>
      </c>
      <c r="BE481" s="570">
        <v>0</v>
      </c>
      <c r="BF481" s="571">
        <v>1.71</v>
      </c>
      <c r="BG481" s="572">
        <v>3.17</v>
      </c>
      <c r="BH481" s="573">
        <v>124829.65487401583</v>
      </c>
      <c r="BI481" s="571">
        <v>14.64</v>
      </c>
      <c r="BJ481" s="572">
        <v>374488.96462204756</v>
      </c>
      <c r="BK481" s="574">
        <v>1.1179263550404048E-3</v>
      </c>
      <c r="BL481" s="571">
        <v>39963.17</v>
      </c>
      <c r="BM481" s="594">
        <v>1.56</v>
      </c>
      <c r="BN481" s="441">
        <f t="shared" si="277"/>
        <v>0</v>
      </c>
      <c r="BO481" s="70">
        <v>4</v>
      </c>
      <c r="BP481" s="438">
        <f t="shared" si="258"/>
        <v>1.71</v>
      </c>
      <c r="BQ481" s="442">
        <f t="shared" si="259"/>
        <v>3.17</v>
      </c>
      <c r="BR481" s="438">
        <f>+INDEX('For AA'!AE:AE,MATCH(A481,'For AA'!A:A,0))</f>
        <v>0</v>
      </c>
      <c r="BS481" s="70">
        <v>4</v>
      </c>
      <c r="BT481" s="438">
        <f>+ROUND(INDEX('For AA'!AF:AF,MATCH(A481,'For AA'!A:A,0))/BS481,$BP$2)</f>
        <v>1.72</v>
      </c>
      <c r="BU481" s="442">
        <f>+ROUND(INDEX('For AA'!AG:AG,MATCH(A481,'For AA'!A:A,0))/BS481,$BP$2)</f>
        <v>3.19</v>
      </c>
      <c r="BV481" s="438">
        <f>++INDEX('For AA'!AE:AE,MATCH(A481,'For AA'!A:A,0))</f>
        <v>0</v>
      </c>
      <c r="BW481" s="70">
        <v>4</v>
      </c>
      <c r="BX481" s="438">
        <f>++ROUND(INDEX('For AA'!AF:AF,MATCH(A481,'For AA'!A:A,0))/BS481,$BP$2)</f>
        <v>1.72</v>
      </c>
      <c r="BY481" s="442">
        <f>++ROUND(INDEX('For AA'!AG:AG,MATCH(A481,'For AA'!A:A,0))/BS481,$BP$2)</f>
        <v>3.19</v>
      </c>
      <c r="BZ481" s="93">
        <f>++INDEX(FY2018_ALL_Targets!DY:DY,MATCH('Final Comp Values'!C481,FY2018_ALL_Targets!B:B,0))</f>
        <v>0</v>
      </c>
      <c r="CA481" s="93">
        <f>+INDEX(FY2018_ALL_Targets!DV:DV,MATCH('Final Comp Values'!C481,FY2018_ALL_Targets!B:B,0))</f>
        <v>0</v>
      </c>
      <c r="CB481" s="93">
        <f>++INDEX(FY2018_ALL_Targets!DW:DW,MATCH('Final Comp Values'!C481,FY2018_ALL_Targets!B:B,0))</f>
        <v>0</v>
      </c>
      <c r="CC481" s="533">
        <f>++INDEX(FY2018_ALL_Targets!DX:DX,MATCH('Final Comp Values'!$C481,FY2018_ALL_Targets!$B:$B,0))</f>
        <v>0</v>
      </c>
      <c r="CD481" s="437">
        <f t="shared" si="278"/>
        <v>0</v>
      </c>
      <c r="CE481" s="437">
        <f t="shared" si="279"/>
        <v>0</v>
      </c>
      <c r="CF481" s="438">
        <f t="shared" si="280"/>
        <v>0</v>
      </c>
      <c r="CG481" s="537">
        <f t="shared" si="281"/>
        <v>0</v>
      </c>
      <c r="CH481" s="437">
        <f t="shared" si="282"/>
        <v>19.490000000000002</v>
      </c>
      <c r="CI481" s="438">
        <f t="shared" si="260"/>
        <v>498551.22407675593</v>
      </c>
      <c r="CJ481" s="540">
        <f t="shared" si="283"/>
        <v>1.4892994835768751E-3</v>
      </c>
      <c r="CK481" s="437">
        <f t="shared" si="261"/>
        <v>54543.21</v>
      </c>
      <c r="CL481" s="543">
        <f t="shared" si="262"/>
        <v>2.13</v>
      </c>
      <c r="CM481" s="466">
        <f t="shared" si="287"/>
        <v>-2.9999999999996696E-2</v>
      </c>
      <c r="CN481" s="465">
        <f t="shared" si="263"/>
        <v>498419.11</v>
      </c>
      <c r="CO481" s="466">
        <f t="shared" si="284"/>
        <v>553094.43407675589</v>
      </c>
      <c r="CP481" s="466">
        <f t="shared" si="264"/>
        <v>2.129999999999999</v>
      </c>
      <c r="CQ481" s="469">
        <f t="shared" si="265"/>
        <v>54470.636444330397</v>
      </c>
      <c r="CR481" s="469">
        <f t="shared" si="285"/>
        <v>54675.324076755904</v>
      </c>
      <c r="CS481" s="467">
        <f t="shared" si="286"/>
        <v>-204.68763242550631</v>
      </c>
      <c r="CT481" s="468">
        <f t="shared" si="266"/>
        <v>0</v>
      </c>
    </row>
    <row r="482" spans="1:98"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+INDEX('For AA'!AD:AD,MATCH(A482,'For AA'!A:A,0))</f>
        <v>26991.332744195854</v>
      </c>
      <c r="AN482" s="434">
        <f t="shared" si="267"/>
        <v>0</v>
      </c>
      <c r="AO482" s="435">
        <f t="shared" si="268"/>
        <v>167337.20430107528</v>
      </c>
      <c r="AP482" s="436">
        <f t="shared" si="269"/>
        <v>310769.09677419357</v>
      </c>
      <c r="AQ482" s="437">
        <f t="shared" si="255"/>
        <v>0</v>
      </c>
      <c r="AR482" s="438">
        <f t="shared" si="256"/>
        <v>3.08</v>
      </c>
      <c r="AS482" s="438">
        <f t="shared" si="257"/>
        <v>5.72</v>
      </c>
      <c r="AT482" s="443">
        <f t="shared" si="270"/>
        <v>8.8000000000000007</v>
      </c>
      <c r="AU482" s="437">
        <f t="shared" si="271"/>
        <v>0</v>
      </c>
      <c r="AV482" s="438">
        <f t="shared" si="272"/>
        <v>2.86</v>
      </c>
      <c r="AW482" s="438">
        <f t="shared" si="273"/>
        <v>5.32</v>
      </c>
      <c r="AX482" s="444">
        <f t="shared" si="274"/>
        <v>8.18</v>
      </c>
      <c r="AY482" s="441">
        <f t="shared" si="275"/>
        <v>0</v>
      </c>
      <c r="AZ482" s="70">
        <f t="shared" si="276"/>
        <v>4</v>
      </c>
      <c r="BA482" s="438">
        <f t="shared" si="253"/>
        <v>0.72</v>
      </c>
      <c r="BB482" s="442">
        <f t="shared" si="254"/>
        <v>1.33</v>
      </c>
      <c r="BC482" s="563">
        <v>4</v>
      </c>
      <c r="BD482" s="563">
        <v>4</v>
      </c>
      <c r="BE482" s="570">
        <v>0</v>
      </c>
      <c r="BF482" s="571">
        <v>2.88</v>
      </c>
      <c r="BG482" s="572">
        <v>5.32</v>
      </c>
      <c r="BH482" s="573">
        <v>445481.65219011536</v>
      </c>
      <c r="BI482" s="571">
        <v>0</v>
      </c>
      <c r="BJ482" s="572">
        <v>0</v>
      </c>
      <c r="BK482" s="574">
        <v>0</v>
      </c>
      <c r="BL482" s="571">
        <v>0</v>
      </c>
      <c r="BM482" s="594">
        <v>0</v>
      </c>
      <c r="BN482" s="441">
        <f t="shared" si="277"/>
        <v>0</v>
      </c>
      <c r="BO482" s="70">
        <v>4</v>
      </c>
      <c r="BP482" s="438">
        <f t="shared" si="258"/>
        <v>0.72</v>
      </c>
      <c r="BQ482" s="442">
        <f t="shared" si="259"/>
        <v>1.33</v>
      </c>
      <c r="BR482" s="438">
        <f>+INDEX('For AA'!AE:AE,MATCH(A482,'For AA'!A:A,0))</f>
        <v>0</v>
      </c>
      <c r="BS482" s="70">
        <v>4</v>
      </c>
      <c r="BT482" s="438">
        <f>+ROUND(INDEX('For AA'!AF:AF,MATCH(A482,'For AA'!A:A,0))/BS482,$BP$2)</f>
        <v>0.72</v>
      </c>
      <c r="BU482" s="442">
        <f>+ROUND(INDEX('For AA'!AG:AG,MATCH(A482,'For AA'!A:A,0))/BS482,$BP$2)</f>
        <v>1.34</v>
      </c>
      <c r="BV482" s="438">
        <f>++INDEX('For AA'!AE:AE,MATCH(A482,'For AA'!A:A,0))</f>
        <v>0</v>
      </c>
      <c r="BW482" s="70">
        <v>4</v>
      </c>
      <c r="BX482" s="438">
        <f>++ROUND(INDEX('For AA'!AF:AF,MATCH(A482,'For AA'!A:A,0))/BS482,$BP$2)</f>
        <v>0.72</v>
      </c>
      <c r="BY482" s="442">
        <f>++ROUND(INDEX('For AA'!AG:AG,MATCH(A482,'For AA'!A:A,0))/BS482,$BP$2)</f>
        <v>1.34</v>
      </c>
      <c r="BZ482" s="93">
        <f>++INDEX(FY2018_ALL_Targets!DY:DY,MATCH('Final Comp Values'!C482,FY2018_ALL_Targets!B:B,0))</f>
        <v>0</v>
      </c>
      <c r="CA482" s="93">
        <f>+INDEX(FY2018_ALL_Targets!DV:DV,MATCH('Final Comp Values'!C482,FY2018_ALL_Targets!B:B,0))</f>
        <v>3</v>
      </c>
      <c r="CB482" s="93">
        <f>++INDEX(FY2018_ALL_Targets!DW:DW,MATCH('Final Comp Values'!C482,FY2018_ALL_Targets!B:B,0))</f>
        <v>3</v>
      </c>
      <c r="CC482" s="533">
        <f>++INDEX(FY2018_ALL_Targets!DX:DX,MATCH('Final Comp Values'!$C482,FY2018_ALL_Targets!$B:$B,0))</f>
        <v>0</v>
      </c>
      <c r="CD482" s="437">
        <f t="shared" si="278"/>
        <v>0</v>
      </c>
      <c r="CE482" s="437">
        <f t="shared" si="279"/>
        <v>2.16</v>
      </c>
      <c r="CF482" s="438">
        <f t="shared" si="280"/>
        <v>3.99</v>
      </c>
      <c r="CG482" s="537">
        <f t="shared" si="281"/>
        <v>334111.23914258654</v>
      </c>
      <c r="CH482" s="437">
        <f t="shared" si="282"/>
        <v>2.0299999999999998</v>
      </c>
      <c r="CI482" s="438">
        <f t="shared" si="260"/>
        <v>110283.87243243099</v>
      </c>
      <c r="CJ482" s="540">
        <f t="shared" si="283"/>
        <v>3.2944601543128597E-4</v>
      </c>
      <c r="CK482" s="437">
        <f t="shared" si="261"/>
        <v>12065.43</v>
      </c>
      <c r="CL482" s="543">
        <f t="shared" si="262"/>
        <v>0.22</v>
      </c>
      <c r="CM482" s="466">
        <f t="shared" si="287"/>
        <v>-1.9999999999999796E-2</v>
      </c>
      <c r="CN482" s="465">
        <f t="shared" si="263"/>
        <v>444638.86</v>
      </c>
      <c r="CO482" s="466">
        <f t="shared" si="284"/>
        <v>122349.302432431</v>
      </c>
      <c r="CP482" s="466">
        <f t="shared" si="264"/>
        <v>-5.93</v>
      </c>
      <c r="CQ482" s="469">
        <f t="shared" si="265"/>
        <v>-322335.99508557457</v>
      </c>
      <c r="CR482" s="469">
        <f t="shared" si="285"/>
        <v>-322289.55756756896</v>
      </c>
      <c r="CS482" s="467">
        <f t="shared" si="286"/>
        <v>-46.437518005608581</v>
      </c>
      <c r="CT482" s="468">
        <f t="shared" si="266"/>
        <v>0.75142158996761221</v>
      </c>
    </row>
    <row r="483" spans="1:98"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+INDEX('For AA'!AD:AD,MATCH(A483,'For AA'!A:A,0))</f>
        <v>17518.15388659466</v>
      </c>
      <c r="AN483" s="434">
        <f t="shared" si="267"/>
        <v>0</v>
      </c>
      <c r="AO483" s="435">
        <f t="shared" si="268"/>
        <v>102124.45161290324</v>
      </c>
      <c r="AP483" s="436">
        <f t="shared" si="269"/>
        <v>189659.69892473117</v>
      </c>
      <c r="AQ483" s="437">
        <f t="shared" si="255"/>
        <v>0</v>
      </c>
      <c r="AR483" s="438">
        <f t="shared" si="256"/>
        <v>2.89</v>
      </c>
      <c r="AS483" s="438">
        <f t="shared" si="257"/>
        <v>5.37</v>
      </c>
      <c r="AT483" s="443">
        <f t="shared" si="270"/>
        <v>8.26</v>
      </c>
      <c r="AU483" s="437">
        <f t="shared" si="271"/>
        <v>0</v>
      </c>
      <c r="AV483" s="438">
        <f t="shared" si="272"/>
        <v>2.69</v>
      </c>
      <c r="AW483" s="438">
        <f t="shared" si="273"/>
        <v>4.99</v>
      </c>
      <c r="AX483" s="444">
        <f t="shared" si="274"/>
        <v>7.68</v>
      </c>
      <c r="AY483" s="441">
        <f t="shared" si="275"/>
        <v>0</v>
      </c>
      <c r="AZ483" s="70">
        <f t="shared" si="276"/>
        <v>4</v>
      </c>
      <c r="BA483" s="438">
        <f t="shared" si="253"/>
        <v>0.67</v>
      </c>
      <c r="BB483" s="442">
        <f t="shared" si="254"/>
        <v>1.25</v>
      </c>
      <c r="BC483" s="563">
        <v>1</v>
      </c>
      <c r="BD483" s="563">
        <v>1</v>
      </c>
      <c r="BE483" s="570">
        <v>0</v>
      </c>
      <c r="BF483" s="571">
        <v>0.67</v>
      </c>
      <c r="BG483" s="572">
        <v>1.25</v>
      </c>
      <c r="BH483" s="573">
        <v>67842.992388836996</v>
      </c>
      <c r="BI483" s="571">
        <v>5.76</v>
      </c>
      <c r="BJ483" s="572">
        <v>203528.97716651097</v>
      </c>
      <c r="BK483" s="574">
        <v>6.0757573409003958E-4</v>
      </c>
      <c r="BL483" s="571">
        <v>21719.37</v>
      </c>
      <c r="BM483" s="594">
        <v>0.61</v>
      </c>
      <c r="BN483" s="441">
        <f t="shared" si="277"/>
        <v>0</v>
      </c>
      <c r="BO483" s="70">
        <v>4</v>
      </c>
      <c r="BP483" s="438">
        <f t="shared" si="258"/>
        <v>0.67</v>
      </c>
      <c r="BQ483" s="442">
        <f t="shared" si="259"/>
        <v>1.25</v>
      </c>
      <c r="BR483" s="438">
        <f>+INDEX('For AA'!AE:AE,MATCH(A483,'For AA'!A:A,0))</f>
        <v>0</v>
      </c>
      <c r="BS483" s="70">
        <v>4</v>
      </c>
      <c r="BT483" s="438">
        <f>+ROUND(INDEX('For AA'!AF:AF,MATCH(A483,'For AA'!A:A,0))/BS483,$BP$2)</f>
        <v>0.68</v>
      </c>
      <c r="BU483" s="442">
        <f>+ROUND(INDEX('For AA'!AG:AG,MATCH(A483,'For AA'!A:A,0))/BS483,$BP$2)</f>
        <v>1.26</v>
      </c>
      <c r="BV483" s="438">
        <f>++INDEX('For AA'!AE:AE,MATCH(A483,'For AA'!A:A,0))</f>
        <v>0</v>
      </c>
      <c r="BW483" s="70">
        <v>4</v>
      </c>
      <c r="BX483" s="438">
        <f>++ROUND(INDEX('For AA'!AF:AF,MATCH(A483,'For AA'!A:A,0))/BS483,$BP$2)</f>
        <v>0.68</v>
      </c>
      <c r="BY483" s="442">
        <f>++ROUND(INDEX('For AA'!AG:AG,MATCH(A483,'For AA'!A:A,0))/BS483,$BP$2)</f>
        <v>1.26</v>
      </c>
      <c r="BZ483" s="93">
        <f>++INDEX(FY2018_ALL_Targets!DY:DY,MATCH('Final Comp Values'!C483,FY2018_ALL_Targets!B:B,0))</f>
        <v>0</v>
      </c>
      <c r="CA483" s="93">
        <f>+INDEX(FY2018_ALL_Targets!DV:DV,MATCH('Final Comp Values'!C483,FY2018_ALL_Targets!B:B,0))</f>
        <v>2</v>
      </c>
      <c r="CB483" s="93">
        <f>++INDEX(FY2018_ALL_Targets!DW:DW,MATCH('Final Comp Values'!C483,FY2018_ALL_Targets!B:B,0))</f>
        <v>2</v>
      </c>
      <c r="CC483" s="533">
        <f>++INDEX(FY2018_ALL_Targets!DX:DX,MATCH('Final Comp Values'!$C483,FY2018_ALL_Targets!$B:$B,0))</f>
        <v>0</v>
      </c>
      <c r="CD483" s="437">
        <f t="shared" si="278"/>
        <v>0</v>
      </c>
      <c r="CE483" s="437">
        <f t="shared" si="279"/>
        <v>1.34</v>
      </c>
      <c r="CF483" s="438">
        <f t="shared" si="280"/>
        <v>2.5</v>
      </c>
      <c r="CG483" s="537">
        <f t="shared" si="281"/>
        <v>135685.98477767399</v>
      </c>
      <c r="CH483" s="437">
        <f t="shared" si="282"/>
        <v>3.84</v>
      </c>
      <c r="CI483" s="438">
        <f t="shared" si="260"/>
        <v>135685.98477767399</v>
      </c>
      <c r="CJ483" s="540">
        <f t="shared" si="283"/>
        <v>4.0532859473412555E-4</v>
      </c>
      <c r="CK483" s="437">
        <f t="shared" si="261"/>
        <v>14844.51</v>
      </c>
      <c r="CL483" s="543">
        <f t="shared" si="262"/>
        <v>0.42</v>
      </c>
      <c r="CM483" s="466">
        <f t="shared" si="287"/>
        <v>0</v>
      </c>
      <c r="CN483" s="465">
        <f t="shared" si="263"/>
        <v>271359.26</v>
      </c>
      <c r="CO483" s="466">
        <f t="shared" si="284"/>
        <v>150530.494777674</v>
      </c>
      <c r="CP483" s="466">
        <f t="shared" si="264"/>
        <v>-3.42</v>
      </c>
      <c r="CQ483" s="469">
        <f t="shared" si="265"/>
        <v>-120839.67046875</v>
      </c>
      <c r="CR483" s="469">
        <f t="shared" si="285"/>
        <v>-120828.76522232601</v>
      </c>
      <c r="CS483" s="467">
        <f t="shared" si="286"/>
        <v>-10.905246423993958</v>
      </c>
      <c r="CT483" s="468">
        <f t="shared" si="266"/>
        <v>0.50002341831885155</v>
      </c>
    </row>
    <row r="484" spans="1:98"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+INDEX('For AA'!AD:AD,MATCH(A484,'For AA'!A:A,0))</f>
        <v>28857.066402483964</v>
      </c>
      <c r="AN484" s="434">
        <f t="shared" si="267"/>
        <v>0</v>
      </c>
      <c r="AO484" s="435">
        <f t="shared" si="268"/>
        <v>84214.591397849479</v>
      </c>
      <c r="AP484" s="436">
        <f t="shared" si="269"/>
        <v>156398.52688172043</v>
      </c>
      <c r="AQ484" s="437">
        <f t="shared" si="255"/>
        <v>0</v>
      </c>
      <c r="AR484" s="438">
        <f t="shared" si="256"/>
        <v>1.45</v>
      </c>
      <c r="AS484" s="438">
        <f t="shared" si="257"/>
        <v>2.69</v>
      </c>
      <c r="AT484" s="443">
        <f t="shared" si="270"/>
        <v>4.1399999999999997</v>
      </c>
      <c r="AU484" s="437">
        <f t="shared" si="271"/>
        <v>0</v>
      </c>
      <c r="AV484" s="438">
        <f t="shared" si="272"/>
        <v>1.35</v>
      </c>
      <c r="AW484" s="438">
        <f t="shared" si="273"/>
        <v>2.5</v>
      </c>
      <c r="AX484" s="444">
        <f t="shared" si="274"/>
        <v>3.85</v>
      </c>
      <c r="AY484" s="441">
        <f t="shared" si="275"/>
        <v>0</v>
      </c>
      <c r="AZ484" s="70">
        <f t="shared" si="276"/>
        <v>4</v>
      </c>
      <c r="BA484" s="438">
        <f t="shared" si="253"/>
        <v>0.34</v>
      </c>
      <c r="BB484" s="442">
        <f t="shared" si="254"/>
        <v>0.63</v>
      </c>
      <c r="BC484" s="563">
        <v>1</v>
      </c>
      <c r="BD484" s="563">
        <v>1</v>
      </c>
      <c r="BE484" s="570">
        <v>0</v>
      </c>
      <c r="BF484" s="571">
        <v>0.34</v>
      </c>
      <c r="BG484" s="572">
        <v>0.63</v>
      </c>
      <c r="BH484" s="573">
        <v>56390.23789834237</v>
      </c>
      <c r="BI484" s="571">
        <v>2.91</v>
      </c>
      <c r="BJ484" s="572">
        <v>169170.71369502714</v>
      </c>
      <c r="BK484" s="574">
        <v>5.0500927185273688E-4</v>
      </c>
      <c r="BL484" s="571">
        <v>18052.86</v>
      </c>
      <c r="BM484" s="594">
        <v>0.31</v>
      </c>
      <c r="BN484" s="441">
        <f t="shared" si="277"/>
        <v>0</v>
      </c>
      <c r="BO484" s="70">
        <v>4</v>
      </c>
      <c r="BP484" s="438">
        <f t="shared" si="258"/>
        <v>0.34</v>
      </c>
      <c r="BQ484" s="442">
        <f t="shared" si="259"/>
        <v>0.63</v>
      </c>
      <c r="BR484" s="438">
        <f>+INDEX('For AA'!AE:AE,MATCH(A484,'For AA'!A:A,0))</f>
        <v>0</v>
      </c>
      <c r="BS484" s="70">
        <v>4</v>
      </c>
      <c r="BT484" s="438">
        <f>+ROUND(INDEX('For AA'!AF:AF,MATCH(A484,'For AA'!A:A,0))/BS484,$BP$2)</f>
        <v>0.34</v>
      </c>
      <c r="BU484" s="442">
        <f>+ROUND(INDEX('For AA'!AG:AG,MATCH(A484,'For AA'!A:A,0))/BS484,$BP$2)</f>
        <v>0.63</v>
      </c>
      <c r="BV484" s="438">
        <f>++INDEX('For AA'!AE:AE,MATCH(A484,'For AA'!A:A,0))</f>
        <v>0</v>
      </c>
      <c r="BW484" s="70">
        <v>4</v>
      </c>
      <c r="BX484" s="438">
        <f>++ROUND(INDEX('For AA'!AF:AF,MATCH(A484,'For AA'!A:A,0))/BS484,$BP$2)</f>
        <v>0.34</v>
      </c>
      <c r="BY484" s="442">
        <f>++ROUND(INDEX('For AA'!AG:AG,MATCH(A484,'For AA'!A:A,0))/BS484,$BP$2)</f>
        <v>0.63</v>
      </c>
      <c r="BZ484" s="93">
        <f>++INDEX(FY2018_ALL_Targets!DY:DY,MATCH('Final Comp Values'!C484,FY2018_ALL_Targets!B:B,0))</f>
        <v>0</v>
      </c>
      <c r="CA484" s="93">
        <f>+INDEX(FY2018_ALL_Targets!DV:DV,MATCH('Final Comp Values'!C484,FY2018_ALL_Targets!B:B,0))</f>
        <v>0</v>
      </c>
      <c r="CB484" s="93">
        <f>++INDEX(FY2018_ALL_Targets!DW:DW,MATCH('Final Comp Values'!C484,FY2018_ALL_Targets!B:B,0))</f>
        <v>0</v>
      </c>
      <c r="CC484" s="533">
        <f>++INDEX(FY2018_ALL_Targets!DX:DX,MATCH('Final Comp Values'!$C484,FY2018_ALL_Targets!$B:$B,0))</f>
        <v>0</v>
      </c>
      <c r="CD484" s="437">
        <f t="shared" si="278"/>
        <v>0</v>
      </c>
      <c r="CE484" s="437">
        <f t="shared" si="279"/>
        <v>0</v>
      </c>
      <c r="CF484" s="438">
        <f t="shared" si="280"/>
        <v>0</v>
      </c>
      <c r="CG484" s="537">
        <f t="shared" si="281"/>
        <v>0</v>
      </c>
      <c r="CH484" s="437">
        <f t="shared" si="282"/>
        <v>3.85</v>
      </c>
      <c r="CI484" s="438">
        <f t="shared" si="260"/>
        <v>223816.9236171321</v>
      </c>
      <c r="CJ484" s="540">
        <f t="shared" si="283"/>
        <v>6.6859815533707497E-4</v>
      </c>
      <c r="CK484" s="437">
        <f t="shared" si="261"/>
        <v>24486.34</v>
      </c>
      <c r="CL484" s="543">
        <f t="shared" si="262"/>
        <v>0.42</v>
      </c>
      <c r="CM484" s="466">
        <f t="shared" si="287"/>
        <v>-2.9999999999999472E-2</v>
      </c>
      <c r="CN484" s="465">
        <f t="shared" si="263"/>
        <v>223770.2</v>
      </c>
      <c r="CO484" s="466">
        <f t="shared" si="284"/>
        <v>248303.26361713209</v>
      </c>
      <c r="CP484" s="466">
        <f t="shared" si="264"/>
        <v>0.42000000000000037</v>
      </c>
      <c r="CQ484" s="469">
        <f t="shared" si="265"/>
        <v>24411.294545454566</v>
      </c>
      <c r="CR484" s="469">
        <f t="shared" si="285"/>
        <v>24533.06361713208</v>
      </c>
      <c r="CS484" s="467">
        <f t="shared" si="286"/>
        <v>-121.76907167751415</v>
      </c>
      <c r="CT484" s="468">
        <f t="shared" si="266"/>
        <v>0</v>
      </c>
    </row>
    <row r="485" spans="1:98"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+INDEX('For AA'!AD:AD,MATCH(A485,'For AA'!A:A,0))</f>
        <v>47311.260857189824</v>
      </c>
      <c r="AN485" s="434">
        <f t="shared" si="267"/>
        <v>0</v>
      </c>
      <c r="AO485" s="435">
        <f t="shared" si="268"/>
        <v>196312.92473118281</v>
      </c>
      <c r="AP485" s="436">
        <f t="shared" si="269"/>
        <v>364581.13978494628</v>
      </c>
      <c r="AQ485" s="437">
        <f t="shared" si="255"/>
        <v>0</v>
      </c>
      <c r="AR485" s="438">
        <f t="shared" si="256"/>
        <v>2.0699999999999998</v>
      </c>
      <c r="AS485" s="438">
        <f t="shared" si="257"/>
        <v>3.85</v>
      </c>
      <c r="AT485" s="443">
        <f t="shared" si="270"/>
        <v>5.92</v>
      </c>
      <c r="AU485" s="437">
        <f t="shared" si="271"/>
        <v>0</v>
      </c>
      <c r="AV485" s="438">
        <f t="shared" si="272"/>
        <v>1.93</v>
      </c>
      <c r="AW485" s="438">
        <f t="shared" si="273"/>
        <v>3.58</v>
      </c>
      <c r="AX485" s="444">
        <f t="shared" si="274"/>
        <v>5.51</v>
      </c>
      <c r="AY485" s="441">
        <f t="shared" si="275"/>
        <v>0</v>
      </c>
      <c r="AZ485" s="70">
        <f t="shared" si="276"/>
        <v>4</v>
      </c>
      <c r="BA485" s="438">
        <f t="shared" si="253"/>
        <v>0.48</v>
      </c>
      <c r="BB485" s="442">
        <f t="shared" si="254"/>
        <v>0.9</v>
      </c>
      <c r="BC485" s="563">
        <v>1</v>
      </c>
      <c r="BD485" s="563">
        <v>1</v>
      </c>
      <c r="BE485" s="570">
        <v>0</v>
      </c>
      <c r="BF485" s="571">
        <v>0.48</v>
      </c>
      <c r="BG485" s="572">
        <v>0.9</v>
      </c>
      <c r="BH485" s="573">
        <v>130781.01040277831</v>
      </c>
      <c r="BI485" s="571">
        <v>4.1400000000000006</v>
      </c>
      <c r="BJ485" s="572">
        <v>392343.03120833501</v>
      </c>
      <c r="BK485" s="574">
        <v>1.1712244050953674E-3</v>
      </c>
      <c r="BL485" s="571">
        <v>41868.449999999997</v>
      </c>
      <c r="BM485" s="594">
        <v>0.44</v>
      </c>
      <c r="BN485" s="441">
        <f t="shared" si="277"/>
        <v>0</v>
      </c>
      <c r="BO485" s="70">
        <v>4</v>
      </c>
      <c r="BP485" s="438">
        <f t="shared" si="258"/>
        <v>0.48</v>
      </c>
      <c r="BQ485" s="442">
        <f t="shared" si="259"/>
        <v>0.9</v>
      </c>
      <c r="BR485" s="438">
        <f>+INDEX('For AA'!AE:AE,MATCH(A485,'For AA'!A:A,0))</f>
        <v>0</v>
      </c>
      <c r="BS485" s="70">
        <v>4</v>
      </c>
      <c r="BT485" s="438">
        <f>+ROUND(INDEX('For AA'!AF:AF,MATCH(A485,'For AA'!A:A,0))/BS485,$BP$2)</f>
        <v>0.48</v>
      </c>
      <c r="BU485" s="442">
        <f>+ROUND(INDEX('For AA'!AG:AG,MATCH(A485,'For AA'!A:A,0))/BS485,$BP$2)</f>
        <v>0.9</v>
      </c>
      <c r="BV485" s="438">
        <f>++INDEX('For AA'!AE:AE,MATCH(A485,'For AA'!A:A,0))</f>
        <v>0</v>
      </c>
      <c r="BW485" s="70">
        <v>4</v>
      </c>
      <c r="BX485" s="438">
        <f>++ROUND(INDEX('For AA'!AF:AF,MATCH(A485,'For AA'!A:A,0))/BS485,$BP$2)</f>
        <v>0.48</v>
      </c>
      <c r="BY485" s="442">
        <f>++ROUND(INDEX('For AA'!AG:AG,MATCH(A485,'For AA'!A:A,0))/BS485,$BP$2)</f>
        <v>0.9</v>
      </c>
      <c r="BZ485" s="93">
        <f>++INDEX(FY2018_ALL_Targets!DY:DY,MATCH('Final Comp Values'!C485,FY2018_ALL_Targets!B:B,0))</f>
        <v>0</v>
      </c>
      <c r="CA485" s="93">
        <f>+INDEX(FY2018_ALL_Targets!DV:DV,MATCH('Final Comp Values'!C485,FY2018_ALL_Targets!B:B,0))</f>
        <v>2</v>
      </c>
      <c r="CB485" s="93">
        <f>++INDEX(FY2018_ALL_Targets!DW:DW,MATCH('Final Comp Values'!C485,FY2018_ALL_Targets!B:B,0))</f>
        <v>2</v>
      </c>
      <c r="CC485" s="533">
        <f>++INDEX(FY2018_ALL_Targets!DX:DX,MATCH('Final Comp Values'!$C485,FY2018_ALL_Targets!$B:$B,0))</f>
        <v>0</v>
      </c>
      <c r="CD485" s="437">
        <f t="shared" si="278"/>
        <v>0</v>
      </c>
      <c r="CE485" s="437">
        <f t="shared" si="279"/>
        <v>0.96</v>
      </c>
      <c r="CF485" s="438">
        <f t="shared" si="280"/>
        <v>1.8</v>
      </c>
      <c r="CG485" s="537">
        <f t="shared" si="281"/>
        <v>261562.02080555662</v>
      </c>
      <c r="CH485" s="437">
        <f t="shared" si="282"/>
        <v>2.75</v>
      </c>
      <c r="CI485" s="438">
        <f t="shared" si="260"/>
        <v>260614.33232437709</v>
      </c>
      <c r="CJ485" s="540">
        <f t="shared" si="283"/>
        <v>7.7852138716977813E-4</v>
      </c>
      <c r="CK485" s="437">
        <f t="shared" si="261"/>
        <v>28512.1</v>
      </c>
      <c r="CL485" s="543">
        <f t="shared" si="262"/>
        <v>0.3</v>
      </c>
      <c r="CM485" s="466">
        <f t="shared" si="287"/>
        <v>-1.0000000000000786E-2</v>
      </c>
      <c r="CN485" s="465">
        <f t="shared" si="263"/>
        <v>521631.48</v>
      </c>
      <c r="CO485" s="466">
        <f t="shared" si="284"/>
        <v>289126.43232437706</v>
      </c>
      <c r="CP485" s="466">
        <f t="shared" si="264"/>
        <v>-2.46</v>
      </c>
      <c r="CQ485" s="469">
        <f t="shared" si="265"/>
        <v>-232888.10177858439</v>
      </c>
      <c r="CR485" s="469">
        <f t="shared" si="285"/>
        <v>-232505.04767562292</v>
      </c>
      <c r="CS485" s="467">
        <f t="shared" si="286"/>
        <v>-383.05410296146874</v>
      </c>
      <c r="CT485" s="468">
        <f t="shared" si="266"/>
        <v>0.5014306667334506</v>
      </c>
    </row>
    <row r="486" spans="1:98"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+INDEX('For AA'!AD:AD,MATCH(A486,'For AA'!A:A,0))</f>
        <v>37985.388832274351</v>
      </c>
      <c r="AN486" s="434">
        <f t="shared" si="267"/>
        <v>0</v>
      </c>
      <c r="AO486" s="435">
        <f t="shared" si="268"/>
        <v>276667.33333333337</v>
      </c>
      <c r="AP486" s="436">
        <f t="shared" si="269"/>
        <v>513810.76344086026</v>
      </c>
      <c r="AQ486" s="437">
        <f t="shared" si="255"/>
        <v>0</v>
      </c>
      <c r="AR486" s="438">
        <f t="shared" si="256"/>
        <v>3.62</v>
      </c>
      <c r="AS486" s="438">
        <f t="shared" si="257"/>
        <v>6.72</v>
      </c>
      <c r="AT486" s="443">
        <f t="shared" si="270"/>
        <v>10.34</v>
      </c>
      <c r="AU486" s="437">
        <f t="shared" si="271"/>
        <v>0</v>
      </c>
      <c r="AV486" s="438">
        <f t="shared" si="272"/>
        <v>3.37</v>
      </c>
      <c r="AW486" s="438">
        <f t="shared" si="273"/>
        <v>6.25</v>
      </c>
      <c r="AX486" s="444">
        <f t="shared" si="274"/>
        <v>9.620000000000001</v>
      </c>
      <c r="AY486" s="441">
        <f t="shared" si="275"/>
        <v>0</v>
      </c>
      <c r="AZ486" s="70">
        <f t="shared" si="276"/>
        <v>4</v>
      </c>
      <c r="BA486" s="438">
        <f t="shared" si="253"/>
        <v>0.84</v>
      </c>
      <c r="BB486" s="442">
        <f t="shared" si="254"/>
        <v>1.56</v>
      </c>
      <c r="BC486" s="563">
        <v>0</v>
      </c>
      <c r="BD486" s="563">
        <v>0</v>
      </c>
      <c r="BE486" s="570">
        <v>0</v>
      </c>
      <c r="BF486" s="571">
        <v>0</v>
      </c>
      <c r="BG486" s="572">
        <v>0</v>
      </c>
      <c r="BH486" s="573">
        <v>0</v>
      </c>
      <c r="BI486" s="571">
        <v>9.6</v>
      </c>
      <c r="BJ486" s="572">
        <v>733927.15656791104</v>
      </c>
      <c r="BK486" s="574">
        <v>2.1909230672129366E-3</v>
      </c>
      <c r="BL486" s="571">
        <v>78320.210000000006</v>
      </c>
      <c r="BM486" s="594">
        <v>1.02</v>
      </c>
      <c r="BN486" s="441">
        <f t="shared" si="277"/>
        <v>0</v>
      </c>
      <c r="BO486" s="70">
        <v>4</v>
      </c>
      <c r="BP486" s="438">
        <f t="shared" si="258"/>
        <v>0.84</v>
      </c>
      <c r="BQ486" s="442">
        <f t="shared" si="259"/>
        <v>1.56</v>
      </c>
      <c r="BR486" s="438">
        <f>+INDEX('For AA'!AE:AE,MATCH(A486,'For AA'!A:A,0))</f>
        <v>0</v>
      </c>
      <c r="BS486" s="70">
        <v>4</v>
      </c>
      <c r="BT486" s="438">
        <f>+ROUND(INDEX('For AA'!AF:AF,MATCH(A486,'For AA'!A:A,0))/BS486,$BP$2)</f>
        <v>0.85</v>
      </c>
      <c r="BU486" s="442">
        <f>+ROUND(INDEX('For AA'!AG:AG,MATCH(A486,'For AA'!A:A,0))/BS486,$BP$2)</f>
        <v>1.57</v>
      </c>
      <c r="BV486" s="438">
        <f>++INDEX('For AA'!AE:AE,MATCH(A486,'For AA'!A:A,0))</f>
        <v>0</v>
      </c>
      <c r="BW486" s="70">
        <v>4</v>
      </c>
      <c r="BX486" s="438">
        <f>++ROUND(INDEX('For AA'!AF:AF,MATCH(A486,'For AA'!A:A,0))/BS486,$BP$2)</f>
        <v>0.85</v>
      </c>
      <c r="BY486" s="442">
        <f>++ROUND(INDEX('For AA'!AG:AG,MATCH(A486,'For AA'!A:A,0))/BS486,$BP$2)</f>
        <v>1.57</v>
      </c>
      <c r="BZ486" s="93">
        <f>++INDEX(FY2018_ALL_Targets!DY:DY,MATCH('Final Comp Values'!C486,FY2018_ALL_Targets!B:B,0))</f>
        <v>0</v>
      </c>
      <c r="CA486" s="93">
        <f>+INDEX(FY2018_ALL_Targets!DV:DV,MATCH('Final Comp Values'!C486,FY2018_ALL_Targets!B:B,0))</f>
        <v>0</v>
      </c>
      <c r="CB486" s="93">
        <f>++INDEX(FY2018_ALL_Targets!DW:DW,MATCH('Final Comp Values'!C486,FY2018_ALL_Targets!B:B,0))</f>
        <v>0</v>
      </c>
      <c r="CC486" s="533">
        <f>++INDEX(FY2018_ALL_Targets!DX:DX,MATCH('Final Comp Values'!$C486,FY2018_ALL_Targets!$B:$B,0))</f>
        <v>0</v>
      </c>
      <c r="CD486" s="437">
        <f t="shared" si="278"/>
        <v>0</v>
      </c>
      <c r="CE486" s="437">
        <f t="shared" si="279"/>
        <v>0</v>
      </c>
      <c r="CF486" s="438">
        <f t="shared" si="280"/>
        <v>0</v>
      </c>
      <c r="CG486" s="537">
        <f t="shared" si="281"/>
        <v>0</v>
      </c>
      <c r="CH486" s="437">
        <f t="shared" si="282"/>
        <v>9.620000000000001</v>
      </c>
      <c r="CI486" s="438">
        <f t="shared" si="260"/>
        <v>735456.17147742759</v>
      </c>
      <c r="CJ486" s="540">
        <f t="shared" si="283"/>
        <v>2.1969948993769322E-3</v>
      </c>
      <c r="CK486" s="437">
        <f t="shared" si="261"/>
        <v>80461.42</v>
      </c>
      <c r="CL486" s="543">
        <f t="shared" si="262"/>
        <v>1.05</v>
      </c>
      <c r="CM486" s="466">
        <f t="shared" si="287"/>
        <v>2.0000000000000462E-2</v>
      </c>
      <c r="CN486" s="465">
        <f t="shared" si="263"/>
        <v>735144.63</v>
      </c>
      <c r="CO486" s="466">
        <f t="shared" si="284"/>
        <v>815917.59147742763</v>
      </c>
      <c r="CP486" s="466">
        <f t="shared" si="264"/>
        <v>1.0500000000000007</v>
      </c>
      <c r="CQ486" s="469">
        <f t="shared" si="265"/>
        <v>80239.278742203795</v>
      </c>
      <c r="CR486" s="469">
        <f t="shared" si="285"/>
        <v>80772.961477427627</v>
      </c>
      <c r="CS486" s="467">
        <f t="shared" si="286"/>
        <v>-533.68273522383242</v>
      </c>
      <c r="CT486" s="468">
        <f t="shared" si="266"/>
        <v>0</v>
      </c>
    </row>
    <row r="487" spans="1:98"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+INDEX('For AA'!AD:AD,MATCH(A487,'For AA'!A:A,0))</f>
        <v>26991.332744195854</v>
      </c>
      <c r="AN487" s="434">
        <f t="shared" si="267"/>
        <v>0</v>
      </c>
      <c r="AO487" s="435">
        <f t="shared" si="268"/>
        <v>145379.37634408605</v>
      </c>
      <c r="AP487" s="436">
        <f t="shared" si="269"/>
        <v>269990.25806451612</v>
      </c>
      <c r="AQ487" s="437">
        <f t="shared" si="255"/>
        <v>0</v>
      </c>
      <c r="AR487" s="438">
        <f t="shared" si="256"/>
        <v>2.68</v>
      </c>
      <c r="AS487" s="438">
        <f t="shared" si="257"/>
        <v>4.97</v>
      </c>
      <c r="AT487" s="443">
        <f t="shared" si="270"/>
        <v>7.65</v>
      </c>
      <c r="AU487" s="437">
        <f t="shared" si="271"/>
        <v>0</v>
      </c>
      <c r="AV487" s="438">
        <f t="shared" si="272"/>
        <v>2.4900000000000002</v>
      </c>
      <c r="AW487" s="438">
        <f t="shared" si="273"/>
        <v>4.62</v>
      </c>
      <c r="AX487" s="444">
        <f t="shared" si="274"/>
        <v>7.11</v>
      </c>
      <c r="AY487" s="441">
        <f t="shared" si="275"/>
        <v>0</v>
      </c>
      <c r="AZ487" s="70">
        <f t="shared" si="276"/>
        <v>4</v>
      </c>
      <c r="BA487" s="438">
        <f t="shared" si="253"/>
        <v>0.62</v>
      </c>
      <c r="BB487" s="442">
        <f t="shared" si="254"/>
        <v>1.1599999999999999</v>
      </c>
      <c r="BC487" s="563">
        <v>0</v>
      </c>
      <c r="BD487" s="563">
        <v>0</v>
      </c>
      <c r="BE487" s="570">
        <v>0</v>
      </c>
      <c r="BF487" s="571">
        <v>0</v>
      </c>
      <c r="BG487" s="572">
        <v>0</v>
      </c>
      <c r="BH487" s="573">
        <v>0</v>
      </c>
      <c r="BI487" s="571">
        <v>7.1199999999999992</v>
      </c>
      <c r="BJ487" s="572">
        <v>386808.45897483185</v>
      </c>
      <c r="BK487" s="574">
        <v>1.1547025720155797E-3</v>
      </c>
      <c r="BL487" s="571">
        <v>41277.83</v>
      </c>
      <c r="BM487" s="594">
        <v>0.76</v>
      </c>
      <c r="BN487" s="441">
        <f t="shared" si="277"/>
        <v>0</v>
      </c>
      <c r="BO487" s="70">
        <v>4</v>
      </c>
      <c r="BP487" s="438">
        <f t="shared" si="258"/>
        <v>0.62</v>
      </c>
      <c r="BQ487" s="442">
        <f t="shared" si="259"/>
        <v>1.1599999999999999</v>
      </c>
      <c r="BR487" s="438">
        <f>+INDEX('For AA'!AE:AE,MATCH(A487,'For AA'!A:A,0))</f>
        <v>0</v>
      </c>
      <c r="BS487" s="70">
        <v>4</v>
      </c>
      <c r="BT487" s="438">
        <f>+ROUND(INDEX('For AA'!AF:AF,MATCH(A487,'For AA'!A:A,0))/BS487,$BP$2)</f>
        <v>0.63</v>
      </c>
      <c r="BU487" s="442">
        <f>+ROUND(INDEX('For AA'!AG:AG,MATCH(A487,'For AA'!A:A,0))/BS487,$BP$2)</f>
        <v>1.1599999999999999</v>
      </c>
      <c r="BV487" s="438">
        <f>++INDEX('For AA'!AE:AE,MATCH(A487,'For AA'!A:A,0))</f>
        <v>0</v>
      </c>
      <c r="BW487" s="70">
        <v>4</v>
      </c>
      <c r="BX487" s="438">
        <f>++ROUND(INDEX('For AA'!AF:AF,MATCH(A487,'For AA'!A:A,0))/BS487,$BP$2)</f>
        <v>0.63</v>
      </c>
      <c r="BY487" s="442">
        <f>++ROUND(INDEX('For AA'!AG:AG,MATCH(A487,'For AA'!A:A,0))/BS487,$BP$2)</f>
        <v>1.1599999999999999</v>
      </c>
      <c r="BZ487" s="93">
        <f>++INDEX(FY2018_ALL_Targets!DY:DY,MATCH('Final Comp Values'!C487,FY2018_ALL_Targets!B:B,0))</f>
        <v>0</v>
      </c>
      <c r="CA487" s="93">
        <f>+INDEX(FY2018_ALL_Targets!DV:DV,MATCH('Final Comp Values'!C487,FY2018_ALL_Targets!B:B,0))</f>
        <v>0</v>
      </c>
      <c r="CB487" s="93">
        <f>++INDEX(FY2018_ALL_Targets!DW:DW,MATCH('Final Comp Values'!C487,FY2018_ALL_Targets!B:B,0))</f>
        <v>0</v>
      </c>
      <c r="CC487" s="533">
        <f>++INDEX(FY2018_ALL_Targets!DX:DX,MATCH('Final Comp Values'!$C487,FY2018_ALL_Targets!$B:$B,0))</f>
        <v>0</v>
      </c>
      <c r="CD487" s="437">
        <f t="shared" si="278"/>
        <v>0</v>
      </c>
      <c r="CE487" s="437">
        <f t="shared" si="279"/>
        <v>0</v>
      </c>
      <c r="CF487" s="438">
        <f t="shared" si="280"/>
        <v>0</v>
      </c>
      <c r="CG487" s="537">
        <f t="shared" si="281"/>
        <v>0</v>
      </c>
      <c r="CH487" s="437">
        <f t="shared" si="282"/>
        <v>7.11</v>
      </c>
      <c r="CI487" s="438">
        <f t="shared" si="260"/>
        <v>386265.18866728299</v>
      </c>
      <c r="CJ487" s="540">
        <f t="shared" si="283"/>
        <v>1.1538724973972629E-3</v>
      </c>
      <c r="CK487" s="437">
        <f t="shared" si="261"/>
        <v>42258.73</v>
      </c>
      <c r="CL487" s="543">
        <f t="shared" si="262"/>
        <v>0.78</v>
      </c>
      <c r="CM487" s="466">
        <f t="shared" si="287"/>
        <v>-1.0000000000000009E-2</v>
      </c>
      <c r="CN487" s="465">
        <f t="shared" si="263"/>
        <v>386293.76000000001</v>
      </c>
      <c r="CO487" s="466">
        <f t="shared" si="284"/>
        <v>428523.91866728297</v>
      </c>
      <c r="CP487" s="466">
        <f t="shared" si="264"/>
        <v>0.78000000000000025</v>
      </c>
      <c r="CQ487" s="469">
        <f t="shared" si="265"/>
        <v>42378.218396624485</v>
      </c>
      <c r="CR487" s="469">
        <f t="shared" si="285"/>
        <v>42230.158667282958</v>
      </c>
      <c r="CS487" s="467">
        <f t="shared" si="286"/>
        <v>148.05972934152669</v>
      </c>
      <c r="CT487" s="468">
        <f t="shared" si="266"/>
        <v>0</v>
      </c>
    </row>
    <row r="488" spans="1:98"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+INDEX('For AA'!AD:AD,MATCH(A488,'For AA'!A:A,0))</f>
        <v>47311.260857189824</v>
      </c>
      <c r="AN488" s="434">
        <f t="shared" si="267"/>
        <v>0</v>
      </c>
      <c r="AO488" s="435">
        <f t="shared" si="268"/>
        <v>101262.00000000001</v>
      </c>
      <c r="AP488" s="436">
        <f t="shared" si="269"/>
        <v>188057.98924731184</v>
      </c>
      <c r="AQ488" s="437">
        <f t="shared" si="255"/>
        <v>0</v>
      </c>
      <c r="AR488" s="438">
        <f t="shared" si="256"/>
        <v>1.07</v>
      </c>
      <c r="AS488" s="438">
        <f t="shared" si="257"/>
        <v>1.98</v>
      </c>
      <c r="AT488" s="443">
        <f t="shared" si="270"/>
        <v>3.05</v>
      </c>
      <c r="AU488" s="437">
        <f t="shared" si="271"/>
        <v>0</v>
      </c>
      <c r="AV488" s="438">
        <f t="shared" si="272"/>
        <v>0.99</v>
      </c>
      <c r="AW488" s="438">
        <f t="shared" si="273"/>
        <v>1.85</v>
      </c>
      <c r="AX488" s="444">
        <f t="shared" si="274"/>
        <v>2.84</v>
      </c>
      <c r="AY488" s="441">
        <f t="shared" si="275"/>
        <v>0</v>
      </c>
      <c r="AZ488" s="70">
        <f t="shared" si="276"/>
        <v>4</v>
      </c>
      <c r="BA488" s="438">
        <f t="shared" si="253"/>
        <v>0.25</v>
      </c>
      <c r="BB488" s="442">
        <f t="shared" si="254"/>
        <v>0.46</v>
      </c>
      <c r="BC488" s="563">
        <v>1</v>
      </c>
      <c r="BD488" s="563">
        <v>1</v>
      </c>
      <c r="BE488" s="570">
        <v>0</v>
      </c>
      <c r="BF488" s="571">
        <v>0.25</v>
      </c>
      <c r="BG488" s="572">
        <v>0.46</v>
      </c>
      <c r="BH488" s="573">
        <v>67285.882163748262</v>
      </c>
      <c r="BI488" s="571">
        <v>2.13</v>
      </c>
      <c r="BJ488" s="572">
        <v>201857.64649124478</v>
      </c>
      <c r="BK488" s="574">
        <v>6.025864692881962E-4</v>
      </c>
      <c r="BL488" s="571">
        <v>21541.01</v>
      </c>
      <c r="BM488" s="594">
        <v>0.23</v>
      </c>
      <c r="BN488" s="441">
        <f t="shared" si="277"/>
        <v>0</v>
      </c>
      <c r="BO488" s="70">
        <v>4</v>
      </c>
      <c r="BP488" s="438">
        <f t="shared" si="258"/>
        <v>0.25</v>
      </c>
      <c r="BQ488" s="442">
        <f t="shared" si="259"/>
        <v>0.46</v>
      </c>
      <c r="BR488" s="438">
        <f>+INDEX('For AA'!AE:AE,MATCH(A488,'For AA'!A:A,0))</f>
        <v>0</v>
      </c>
      <c r="BS488" s="70">
        <v>4</v>
      </c>
      <c r="BT488" s="438">
        <f>+ROUND(INDEX('For AA'!AF:AF,MATCH(A488,'For AA'!A:A,0))/BS488,$BP$2)</f>
        <v>0.25</v>
      </c>
      <c r="BU488" s="442">
        <f>+ROUND(INDEX('For AA'!AG:AG,MATCH(A488,'For AA'!A:A,0))/BS488,$BP$2)</f>
        <v>0.46</v>
      </c>
      <c r="BV488" s="438">
        <f>++INDEX('For AA'!AE:AE,MATCH(A488,'For AA'!A:A,0))</f>
        <v>0</v>
      </c>
      <c r="BW488" s="70">
        <v>4</v>
      </c>
      <c r="BX488" s="438">
        <f>++ROUND(INDEX('For AA'!AF:AF,MATCH(A488,'For AA'!A:A,0))/BS488,$BP$2)</f>
        <v>0.25</v>
      </c>
      <c r="BY488" s="442">
        <f>++ROUND(INDEX('For AA'!AG:AG,MATCH(A488,'For AA'!A:A,0))/BS488,$BP$2)</f>
        <v>0.46</v>
      </c>
      <c r="BZ488" s="93">
        <f>++INDEX(FY2018_ALL_Targets!DY:DY,MATCH('Final Comp Values'!C488,FY2018_ALL_Targets!B:B,0))</f>
        <v>0</v>
      </c>
      <c r="CA488" s="93">
        <f>+INDEX(FY2018_ALL_Targets!DV:DV,MATCH('Final Comp Values'!C488,FY2018_ALL_Targets!B:B,0))</f>
        <v>1</v>
      </c>
      <c r="CB488" s="93">
        <f>++INDEX(FY2018_ALL_Targets!DW:DW,MATCH('Final Comp Values'!C488,FY2018_ALL_Targets!B:B,0))</f>
        <v>2</v>
      </c>
      <c r="CC488" s="533">
        <f>++INDEX(FY2018_ALL_Targets!DX:DX,MATCH('Final Comp Values'!$C488,FY2018_ALL_Targets!$B:$B,0))</f>
        <v>0</v>
      </c>
      <c r="CD488" s="437">
        <f t="shared" si="278"/>
        <v>0</v>
      </c>
      <c r="CE488" s="437">
        <f t="shared" si="279"/>
        <v>0.25</v>
      </c>
      <c r="CF488" s="438">
        <f t="shared" si="280"/>
        <v>0.92</v>
      </c>
      <c r="CG488" s="537">
        <f t="shared" si="281"/>
        <v>110879.55229800771</v>
      </c>
      <c r="CH488" s="437">
        <f t="shared" si="282"/>
        <v>1.67</v>
      </c>
      <c r="CI488" s="438">
        <f t="shared" si="260"/>
        <v>158263.97635698537</v>
      </c>
      <c r="CJ488" s="540">
        <f t="shared" si="283"/>
        <v>4.7277480602673805E-4</v>
      </c>
      <c r="CK488" s="437">
        <f t="shared" si="261"/>
        <v>17314.62</v>
      </c>
      <c r="CL488" s="543">
        <f t="shared" si="262"/>
        <v>0.18</v>
      </c>
      <c r="CM488" s="466">
        <f t="shared" si="287"/>
        <v>0</v>
      </c>
      <c r="CN488" s="465">
        <f t="shared" si="263"/>
        <v>269067.58999999997</v>
      </c>
      <c r="CO488" s="466">
        <f t="shared" si="284"/>
        <v>175578.59635698536</v>
      </c>
      <c r="CP488" s="466">
        <f t="shared" si="264"/>
        <v>-0.99</v>
      </c>
      <c r="CQ488" s="469">
        <f t="shared" si="265"/>
        <v>-93794.688063380279</v>
      </c>
      <c r="CR488" s="469">
        <f t="shared" si="285"/>
        <v>-93488.993643014604</v>
      </c>
      <c r="CS488" s="467">
        <f t="shared" si="286"/>
        <v>-305.69442036567489</v>
      </c>
      <c r="CT488" s="468">
        <f t="shared" si="266"/>
        <v>0.41208810135032509</v>
      </c>
    </row>
    <row r="489" spans="1:98"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+INDEX('For AA'!AD:AD,MATCH(A489,'For AA'!A:A,0))</f>
        <v>28857.066402483964</v>
      </c>
      <c r="AN489" s="434">
        <f t="shared" si="267"/>
        <v>0</v>
      </c>
      <c r="AO489" s="435">
        <f t="shared" si="268"/>
        <v>130251.62365591398</v>
      </c>
      <c r="AP489" s="436">
        <f t="shared" si="269"/>
        <v>241895.87096774197</v>
      </c>
      <c r="AQ489" s="437">
        <f t="shared" si="255"/>
        <v>0</v>
      </c>
      <c r="AR489" s="438">
        <f t="shared" si="256"/>
        <v>2.2400000000000002</v>
      </c>
      <c r="AS489" s="438">
        <f t="shared" si="257"/>
        <v>4.16</v>
      </c>
      <c r="AT489" s="443">
        <f t="shared" si="270"/>
        <v>6.4</v>
      </c>
      <c r="AU489" s="437">
        <f t="shared" si="271"/>
        <v>0</v>
      </c>
      <c r="AV489" s="438">
        <f t="shared" si="272"/>
        <v>2.08</v>
      </c>
      <c r="AW489" s="438">
        <f t="shared" si="273"/>
        <v>3.87</v>
      </c>
      <c r="AX489" s="444">
        <f t="shared" si="274"/>
        <v>5.95</v>
      </c>
      <c r="AY489" s="441">
        <f t="shared" si="275"/>
        <v>0</v>
      </c>
      <c r="AZ489" s="70">
        <f>4-CC489</f>
        <v>0</v>
      </c>
      <c r="BA489" s="438">
        <f t="shared" si="253"/>
        <v>0</v>
      </c>
      <c r="BB489" s="442">
        <f t="shared" si="254"/>
        <v>0</v>
      </c>
      <c r="BC489" s="563">
        <v>0</v>
      </c>
      <c r="BD489" s="563">
        <v>0</v>
      </c>
      <c r="BE489" s="570">
        <v>4</v>
      </c>
      <c r="BF489" s="571">
        <v>2.08</v>
      </c>
      <c r="BG489" s="572">
        <v>3.87</v>
      </c>
      <c r="BH489" s="573">
        <v>345898.88195374963</v>
      </c>
      <c r="BI489" s="571">
        <v>0</v>
      </c>
      <c r="BJ489" s="572">
        <v>0</v>
      </c>
      <c r="BK489" s="574">
        <v>0</v>
      </c>
      <c r="BL489" s="571">
        <v>0</v>
      </c>
      <c r="BM489" s="594">
        <v>0</v>
      </c>
      <c r="BN489" s="441">
        <f t="shared" si="277"/>
        <v>0</v>
      </c>
      <c r="BO489" s="70">
        <v>4</v>
      </c>
      <c r="BP489" s="438">
        <f t="shared" si="258"/>
        <v>0.52</v>
      </c>
      <c r="BQ489" s="442">
        <f t="shared" si="259"/>
        <v>0.97</v>
      </c>
      <c r="BR489" s="438">
        <f>+INDEX('For AA'!AE:AE,MATCH(A489,'For AA'!A:A,0))</f>
        <v>0</v>
      </c>
      <c r="BS489" s="70">
        <v>4</v>
      </c>
      <c r="BT489" s="438">
        <f>+ROUND(INDEX('For AA'!AF:AF,MATCH(A489,'For AA'!A:A,0))/BS489,$BP$2)</f>
        <v>0.53</v>
      </c>
      <c r="BU489" s="442">
        <f>+ROUND(INDEX('For AA'!AG:AG,MATCH(A489,'For AA'!A:A,0))/BS489,$BP$2)</f>
        <v>0.98</v>
      </c>
      <c r="BV489" s="438">
        <f>++INDEX('For AA'!AE:AE,MATCH(A489,'For AA'!A:A,0))</f>
        <v>0</v>
      </c>
      <c r="BW489" s="70">
        <v>4</v>
      </c>
      <c r="BX489" s="438">
        <f>++ROUND(INDEX('For AA'!AF:AF,MATCH(A489,'For AA'!A:A,0))/BS489,$BP$2)</f>
        <v>0.53</v>
      </c>
      <c r="BY489" s="442">
        <f>++ROUND(INDEX('For AA'!AG:AG,MATCH(A489,'For AA'!A:A,0))/BS489,$BP$2)</f>
        <v>0.98</v>
      </c>
      <c r="BZ489" s="93">
        <f>++INDEX(FY2018_ALL_Targets!DY:DY,MATCH('Final Comp Values'!C489,FY2018_ALL_Targets!B:B,0))</f>
        <v>0</v>
      </c>
      <c r="CA489" s="93">
        <f>+INDEX(FY2018_ALL_Targets!DV:DV,MATCH('Final Comp Values'!C489,FY2018_ALL_Targets!B:B,0))</f>
        <v>4</v>
      </c>
      <c r="CB489" s="93">
        <f>++INDEX(FY2018_ALL_Targets!DW:DW,MATCH('Final Comp Values'!C489,FY2018_ALL_Targets!B:B,0))</f>
        <v>4</v>
      </c>
      <c r="CC489" s="533">
        <f>++INDEX(FY2018_ALL_Targets!DX:DX,MATCH('Final Comp Values'!$C489,FY2018_ALL_Targets!$B:$B,0))</f>
        <v>4</v>
      </c>
      <c r="CD489" s="437">
        <f t="shared" si="278"/>
        <v>0</v>
      </c>
      <c r="CE489" s="437">
        <f t="shared" si="279"/>
        <v>2.08</v>
      </c>
      <c r="CF489" s="438">
        <f t="shared" si="280"/>
        <v>3.87</v>
      </c>
      <c r="CG489" s="537">
        <f t="shared" si="281"/>
        <v>345898.88195374963</v>
      </c>
      <c r="CH489" s="437">
        <f t="shared" si="282"/>
        <v>0</v>
      </c>
      <c r="CI489" s="438">
        <f t="shared" si="260"/>
        <v>0</v>
      </c>
      <c r="CJ489" s="540">
        <f t="shared" si="283"/>
        <v>0</v>
      </c>
      <c r="CK489" s="437">
        <f t="shared" si="261"/>
        <v>0</v>
      </c>
      <c r="CL489" s="543">
        <f t="shared" si="262"/>
        <v>0</v>
      </c>
      <c r="CM489" s="466">
        <f t="shared" ref="CM489:CM518" si="288">+CE489+CF489+CH489-AY489-BA489-BB489-BA489-BB489-BA489-BB489-BA489-BB489</f>
        <v>5.95</v>
      </c>
      <c r="CN489" s="465">
        <f t="shared" si="263"/>
        <v>346097.17</v>
      </c>
      <c r="CO489" s="466">
        <f t="shared" si="284"/>
        <v>0</v>
      </c>
      <c r="CP489" s="466">
        <f t="shared" si="264"/>
        <v>-5.95</v>
      </c>
      <c r="CQ489" s="469">
        <f t="shared" si="265"/>
        <v>-346097.17</v>
      </c>
      <c r="CR489" s="469">
        <f t="shared" si="285"/>
        <v>-346097.17</v>
      </c>
      <c r="CS489" s="467">
        <f t="shared" si="286"/>
        <v>0</v>
      </c>
      <c r="CT489" s="468">
        <f t="shared" si="266"/>
        <v>0.99942707406058717</v>
      </c>
    </row>
    <row r="490" spans="1:98"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+INDEX('For AA'!AD:AD,MATCH(A490,'For AA'!A:A,0))</f>
        <v>47311.260857189824</v>
      </c>
      <c r="AN490" s="434">
        <f t="shared" si="267"/>
        <v>0</v>
      </c>
      <c r="AO490" s="435">
        <f t="shared" si="268"/>
        <v>94974.419354838727</v>
      </c>
      <c r="AP490" s="436">
        <f t="shared" si="269"/>
        <v>176381.06451612906</v>
      </c>
      <c r="AQ490" s="437">
        <f t="shared" si="255"/>
        <v>0</v>
      </c>
      <c r="AR490" s="438">
        <f t="shared" si="256"/>
        <v>1</v>
      </c>
      <c r="AS490" s="438">
        <f t="shared" si="257"/>
        <v>1.86</v>
      </c>
      <c r="AT490" s="443">
        <f t="shared" si="270"/>
        <v>2.8600000000000003</v>
      </c>
      <c r="AU490" s="437">
        <f t="shared" si="271"/>
        <v>0</v>
      </c>
      <c r="AV490" s="438">
        <f t="shared" si="272"/>
        <v>0.93</v>
      </c>
      <c r="AW490" s="438">
        <f t="shared" si="273"/>
        <v>1.73</v>
      </c>
      <c r="AX490" s="444">
        <f t="shared" si="274"/>
        <v>2.66</v>
      </c>
      <c r="AY490" s="441">
        <f t="shared" si="275"/>
        <v>0</v>
      </c>
      <c r="AZ490" s="70">
        <f t="shared" si="276"/>
        <v>4</v>
      </c>
      <c r="BA490" s="438">
        <f t="shared" si="253"/>
        <v>0.23</v>
      </c>
      <c r="BB490" s="442">
        <f t="shared" si="254"/>
        <v>0.43</v>
      </c>
      <c r="BC490" s="563">
        <v>1</v>
      </c>
      <c r="BD490" s="563">
        <v>1</v>
      </c>
      <c r="BE490" s="570">
        <v>0</v>
      </c>
      <c r="BF490" s="571">
        <v>0.23</v>
      </c>
      <c r="BG490" s="572">
        <v>0.43</v>
      </c>
      <c r="BH490" s="573">
        <v>62547.439757850501</v>
      </c>
      <c r="BI490" s="571">
        <v>1.98</v>
      </c>
      <c r="BJ490" s="572">
        <v>187642.31927355149</v>
      </c>
      <c r="BK490" s="574">
        <v>5.6015080243691469E-4</v>
      </c>
      <c r="BL490" s="571">
        <v>20024.04</v>
      </c>
      <c r="BM490" s="594">
        <v>0.21</v>
      </c>
      <c r="BN490" s="441">
        <f t="shared" si="277"/>
        <v>0</v>
      </c>
      <c r="BO490" s="70">
        <v>4</v>
      </c>
      <c r="BP490" s="438">
        <f t="shared" si="258"/>
        <v>0.23</v>
      </c>
      <c r="BQ490" s="442">
        <f t="shared" si="259"/>
        <v>0.43</v>
      </c>
      <c r="BR490" s="438">
        <f>+INDEX('For AA'!AE:AE,MATCH(A490,'For AA'!A:A,0))</f>
        <v>0</v>
      </c>
      <c r="BS490" s="70">
        <v>4</v>
      </c>
      <c r="BT490" s="438">
        <f>+ROUND(INDEX('For AA'!AF:AF,MATCH(A490,'For AA'!A:A,0))/BS490,$BP$2)</f>
        <v>0.23</v>
      </c>
      <c r="BU490" s="442">
        <f>+ROUND(INDEX('For AA'!AG:AG,MATCH(A490,'For AA'!A:A,0))/BS490,$BP$2)</f>
        <v>0.43</v>
      </c>
      <c r="BV490" s="438">
        <f>++INDEX('For AA'!AE:AE,MATCH(A490,'For AA'!A:A,0))</f>
        <v>0</v>
      </c>
      <c r="BW490" s="70">
        <v>4</v>
      </c>
      <c r="BX490" s="438">
        <f>++ROUND(INDEX('For AA'!AF:AF,MATCH(A490,'For AA'!A:A,0))/BS490,$BP$2)</f>
        <v>0.23</v>
      </c>
      <c r="BY490" s="442">
        <f>++ROUND(INDEX('For AA'!AG:AG,MATCH(A490,'For AA'!A:A,0))/BS490,$BP$2)</f>
        <v>0.43</v>
      </c>
      <c r="BZ490" s="93">
        <f>++INDEX(FY2018_ALL_Targets!DY:DY,MATCH('Final Comp Values'!C490,FY2018_ALL_Targets!B:B,0))</f>
        <v>0</v>
      </c>
      <c r="CA490" s="93">
        <f>+INDEX(FY2018_ALL_Targets!DV:DV,MATCH('Final Comp Values'!C490,FY2018_ALL_Targets!B:B,0))</f>
        <v>2</v>
      </c>
      <c r="CB490" s="93">
        <f>++INDEX(FY2018_ALL_Targets!DW:DW,MATCH('Final Comp Values'!C490,FY2018_ALL_Targets!B:B,0))</f>
        <v>2</v>
      </c>
      <c r="CC490" s="533">
        <f>++INDEX(FY2018_ALL_Targets!DX:DX,MATCH('Final Comp Values'!$C490,FY2018_ALL_Targets!$B:$B,0))</f>
        <v>0</v>
      </c>
      <c r="CD490" s="437">
        <f t="shared" si="278"/>
        <v>0</v>
      </c>
      <c r="CE490" s="437">
        <f t="shared" si="279"/>
        <v>0.46</v>
      </c>
      <c r="CF490" s="438">
        <f t="shared" si="280"/>
        <v>0.86</v>
      </c>
      <c r="CG490" s="537">
        <f t="shared" si="281"/>
        <v>125094.879515701</v>
      </c>
      <c r="CH490" s="437">
        <f t="shared" si="282"/>
        <v>1.34</v>
      </c>
      <c r="CI490" s="438">
        <f t="shared" si="260"/>
        <v>126990.25647806012</v>
      </c>
      <c r="CJ490" s="540">
        <f t="shared" si="283"/>
        <v>3.7935223956636469E-4</v>
      </c>
      <c r="CK490" s="437">
        <f t="shared" si="261"/>
        <v>13893.17</v>
      </c>
      <c r="CL490" s="543">
        <f t="shared" si="262"/>
        <v>0.15</v>
      </c>
      <c r="CM490" s="466">
        <f t="shared" si="288"/>
        <v>2.0000000000000184E-2</v>
      </c>
      <c r="CN490" s="465">
        <f t="shared" si="263"/>
        <v>252360.60000000003</v>
      </c>
      <c r="CO490" s="466">
        <f t="shared" si="284"/>
        <v>140883.42647806014</v>
      </c>
      <c r="CP490" s="466">
        <f t="shared" si="264"/>
        <v>-1.1700000000000002</v>
      </c>
      <c r="CQ490" s="469">
        <f t="shared" si="265"/>
        <v>-111000.71503759401</v>
      </c>
      <c r="CR490" s="469">
        <f t="shared" si="285"/>
        <v>-111477.1735219399</v>
      </c>
      <c r="CS490" s="467">
        <f t="shared" si="286"/>
        <v>476.45848434588697</v>
      </c>
      <c r="CT490" s="468">
        <f t="shared" si="266"/>
        <v>0.49569893048162428</v>
      </c>
    </row>
    <row r="491" spans="1:98"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+INDEX('For AA'!AD:AD,MATCH(A491,'For AA'!A:A,0))</f>
        <v>26991.332744195854</v>
      </c>
      <c r="AN491" s="434">
        <f t="shared" si="267"/>
        <v>0</v>
      </c>
      <c r="AO491" s="435">
        <f t="shared" si="268"/>
        <v>64419.849462365593</v>
      </c>
      <c r="AP491" s="436">
        <f t="shared" si="269"/>
        <v>119636.87096774194</v>
      </c>
      <c r="AQ491" s="437">
        <f t="shared" si="255"/>
        <v>0</v>
      </c>
      <c r="AR491" s="438">
        <f t="shared" si="256"/>
        <v>1.19</v>
      </c>
      <c r="AS491" s="438">
        <f t="shared" si="257"/>
        <v>2.2000000000000002</v>
      </c>
      <c r="AT491" s="443">
        <f t="shared" si="270"/>
        <v>3.39</v>
      </c>
      <c r="AU491" s="437">
        <f t="shared" si="271"/>
        <v>0</v>
      </c>
      <c r="AV491" s="438">
        <f t="shared" si="272"/>
        <v>1.1000000000000001</v>
      </c>
      <c r="AW491" s="438">
        <f t="shared" si="273"/>
        <v>2.0499999999999998</v>
      </c>
      <c r="AX491" s="444">
        <f t="shared" si="274"/>
        <v>3.15</v>
      </c>
      <c r="AY491" s="441">
        <f t="shared" si="275"/>
        <v>0</v>
      </c>
      <c r="AZ491" s="70">
        <f t="shared" si="276"/>
        <v>4</v>
      </c>
      <c r="BA491" s="438">
        <f t="shared" si="253"/>
        <v>0.28000000000000003</v>
      </c>
      <c r="BB491" s="442">
        <f t="shared" si="254"/>
        <v>0.51</v>
      </c>
      <c r="BC491" s="563">
        <v>0</v>
      </c>
      <c r="BD491" s="563">
        <v>0</v>
      </c>
      <c r="BE491" s="570">
        <v>0</v>
      </c>
      <c r="BF491" s="571">
        <v>0</v>
      </c>
      <c r="BG491" s="572">
        <v>0</v>
      </c>
      <c r="BH491" s="573">
        <v>0</v>
      </c>
      <c r="BI491" s="571">
        <v>3.16</v>
      </c>
      <c r="BJ491" s="572">
        <v>171673.41718545911</v>
      </c>
      <c r="BK491" s="574">
        <v>5.1248035499567874E-4</v>
      </c>
      <c r="BL491" s="571">
        <v>18319.939999999999</v>
      </c>
      <c r="BM491" s="594">
        <v>0.34</v>
      </c>
      <c r="BN491" s="441">
        <f t="shared" si="277"/>
        <v>0</v>
      </c>
      <c r="BO491" s="70">
        <v>4</v>
      </c>
      <c r="BP491" s="438">
        <f t="shared" si="258"/>
        <v>0.28000000000000003</v>
      </c>
      <c r="BQ491" s="442">
        <f t="shared" si="259"/>
        <v>0.51</v>
      </c>
      <c r="BR491" s="438">
        <f>+INDEX('For AA'!AE:AE,MATCH(A491,'For AA'!A:A,0))</f>
        <v>0</v>
      </c>
      <c r="BS491" s="70">
        <v>4</v>
      </c>
      <c r="BT491" s="438">
        <f>+ROUND(INDEX('For AA'!AF:AF,MATCH(A491,'For AA'!A:A,0))/BS491,$BP$2)</f>
        <v>0.28000000000000003</v>
      </c>
      <c r="BU491" s="442">
        <f>+ROUND(INDEX('For AA'!AG:AG,MATCH(A491,'For AA'!A:A,0))/BS491,$BP$2)</f>
        <v>0.52</v>
      </c>
      <c r="BV491" s="438">
        <f>++INDEX('For AA'!AE:AE,MATCH(A491,'For AA'!A:A,0))</f>
        <v>0</v>
      </c>
      <c r="BW491" s="70">
        <v>4</v>
      </c>
      <c r="BX491" s="438">
        <f>++ROUND(INDEX('For AA'!AF:AF,MATCH(A491,'For AA'!A:A,0))/BS491,$BP$2)</f>
        <v>0.28000000000000003</v>
      </c>
      <c r="BY491" s="442">
        <f>++ROUND(INDEX('For AA'!AG:AG,MATCH(A491,'For AA'!A:A,0))/BS491,$BP$2)</f>
        <v>0.52</v>
      </c>
      <c r="BZ491" s="93">
        <f>++INDEX(FY2018_ALL_Targets!DY:DY,MATCH('Final Comp Values'!C491,FY2018_ALL_Targets!B:B,0))</f>
        <v>0</v>
      </c>
      <c r="CA491" s="93">
        <f>+INDEX(FY2018_ALL_Targets!DV:DV,MATCH('Final Comp Values'!C491,FY2018_ALL_Targets!B:B,0))</f>
        <v>0</v>
      </c>
      <c r="CB491" s="93">
        <f>++INDEX(FY2018_ALL_Targets!DW:DW,MATCH('Final Comp Values'!C491,FY2018_ALL_Targets!B:B,0))</f>
        <v>0</v>
      </c>
      <c r="CC491" s="533">
        <f>++INDEX(FY2018_ALL_Targets!DX:DX,MATCH('Final Comp Values'!$C491,FY2018_ALL_Targets!$B:$B,0))</f>
        <v>0</v>
      </c>
      <c r="CD491" s="437">
        <f t="shared" si="278"/>
        <v>0</v>
      </c>
      <c r="CE491" s="437">
        <f t="shared" si="279"/>
        <v>0</v>
      </c>
      <c r="CF491" s="438">
        <f t="shared" si="280"/>
        <v>0</v>
      </c>
      <c r="CG491" s="537">
        <f t="shared" si="281"/>
        <v>0</v>
      </c>
      <c r="CH491" s="437">
        <f t="shared" si="282"/>
        <v>3.15</v>
      </c>
      <c r="CI491" s="438">
        <f t="shared" si="260"/>
        <v>171130.14687791016</v>
      </c>
      <c r="CJ491" s="540">
        <f t="shared" si="283"/>
        <v>5.1120933428992657E-4</v>
      </c>
      <c r="CK491" s="437">
        <f t="shared" si="261"/>
        <v>18722.22</v>
      </c>
      <c r="CL491" s="543">
        <f t="shared" si="262"/>
        <v>0.34</v>
      </c>
      <c r="CM491" s="466">
        <f t="shared" si="288"/>
        <v>-1.0000000000000009E-2</v>
      </c>
      <c r="CN491" s="465">
        <f t="shared" si="263"/>
        <v>171172.75</v>
      </c>
      <c r="CO491" s="466">
        <f t="shared" si="284"/>
        <v>189852.36687791016</v>
      </c>
      <c r="CP491" s="466">
        <f t="shared" si="264"/>
        <v>0.33999999999999986</v>
      </c>
      <c r="CQ491" s="469">
        <f t="shared" si="265"/>
        <v>18475.788888888881</v>
      </c>
      <c r="CR491" s="469">
        <f t="shared" si="285"/>
        <v>18679.616877910157</v>
      </c>
      <c r="CS491" s="467">
        <f t="shared" si="286"/>
        <v>-203.82798902127615</v>
      </c>
      <c r="CT491" s="468">
        <f t="shared" si="266"/>
        <v>0</v>
      </c>
    </row>
    <row r="492" spans="1:98"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+INDEX('For AA'!AD:AD,MATCH(A492,'For AA'!A:A,0))</f>
        <v>12694.558936844121</v>
      </c>
      <c r="AN492" s="434">
        <f t="shared" si="267"/>
        <v>0</v>
      </c>
      <c r="AO492" s="435">
        <f t="shared" si="268"/>
        <v>85445.677419354834</v>
      </c>
      <c r="AP492" s="436">
        <f t="shared" si="269"/>
        <v>158684.82795698926</v>
      </c>
      <c r="AQ492" s="437">
        <f t="shared" si="255"/>
        <v>0</v>
      </c>
      <c r="AR492" s="438">
        <f t="shared" si="256"/>
        <v>3.34</v>
      </c>
      <c r="AS492" s="438">
        <f t="shared" si="257"/>
        <v>6.2</v>
      </c>
      <c r="AT492" s="443">
        <f t="shared" si="270"/>
        <v>9.5399999999999991</v>
      </c>
      <c r="AU492" s="437">
        <f t="shared" si="271"/>
        <v>0</v>
      </c>
      <c r="AV492" s="438">
        <f t="shared" si="272"/>
        <v>3.11</v>
      </c>
      <c r="AW492" s="438">
        <f t="shared" si="273"/>
        <v>5.77</v>
      </c>
      <c r="AX492" s="444">
        <f t="shared" si="274"/>
        <v>8.879999999999999</v>
      </c>
      <c r="AY492" s="441">
        <f t="shared" si="275"/>
        <v>0</v>
      </c>
      <c r="AZ492" s="70">
        <f t="shared" si="276"/>
        <v>4</v>
      </c>
      <c r="BA492" s="438">
        <f t="shared" si="253"/>
        <v>0.78</v>
      </c>
      <c r="BB492" s="442">
        <f t="shared" si="254"/>
        <v>1.44</v>
      </c>
      <c r="BC492" s="563">
        <v>1</v>
      </c>
      <c r="BD492" s="563">
        <v>1</v>
      </c>
      <c r="BE492" s="570">
        <v>0</v>
      </c>
      <c r="BF492" s="571">
        <v>0.78</v>
      </c>
      <c r="BG492" s="572">
        <v>1.44</v>
      </c>
      <c r="BH492" s="573">
        <v>56787.261028753099</v>
      </c>
      <c r="BI492" s="571">
        <v>6.66</v>
      </c>
      <c r="BJ492" s="572">
        <v>170361.78308625933</v>
      </c>
      <c r="BK492" s="574">
        <v>5.085648582355939E-4</v>
      </c>
      <c r="BL492" s="571">
        <v>18179.97</v>
      </c>
      <c r="BM492" s="594">
        <v>0.71</v>
      </c>
      <c r="BN492" s="441">
        <f t="shared" si="277"/>
        <v>0</v>
      </c>
      <c r="BO492" s="70">
        <v>4</v>
      </c>
      <c r="BP492" s="438">
        <f t="shared" si="258"/>
        <v>0.78</v>
      </c>
      <c r="BQ492" s="442">
        <f t="shared" si="259"/>
        <v>1.44</v>
      </c>
      <c r="BR492" s="438">
        <f>+INDEX('For AA'!AE:AE,MATCH(A492,'For AA'!A:A,0))</f>
        <v>0</v>
      </c>
      <c r="BS492" s="70">
        <v>4</v>
      </c>
      <c r="BT492" s="438">
        <f>+ROUND(INDEX('For AA'!AF:AF,MATCH(A492,'For AA'!A:A,0))/BS492,$BP$2)</f>
        <v>0.78</v>
      </c>
      <c r="BU492" s="442">
        <f>+ROUND(INDEX('For AA'!AG:AG,MATCH(A492,'For AA'!A:A,0))/BS492,$BP$2)</f>
        <v>1.45</v>
      </c>
      <c r="BV492" s="438">
        <f>++INDEX('For AA'!AE:AE,MATCH(A492,'For AA'!A:A,0))</f>
        <v>0</v>
      </c>
      <c r="BW492" s="70">
        <v>4</v>
      </c>
      <c r="BX492" s="438">
        <f>++ROUND(INDEX('For AA'!AF:AF,MATCH(A492,'For AA'!A:A,0))/BS492,$BP$2)</f>
        <v>0.78</v>
      </c>
      <c r="BY492" s="442">
        <f>++ROUND(INDEX('For AA'!AG:AG,MATCH(A492,'For AA'!A:A,0))/BS492,$BP$2)</f>
        <v>1.45</v>
      </c>
      <c r="BZ492" s="93">
        <f>++INDEX(FY2018_ALL_Targets!DY:DY,MATCH('Final Comp Values'!C492,FY2018_ALL_Targets!B:B,0))</f>
        <v>0</v>
      </c>
      <c r="CA492" s="93">
        <f>+INDEX(FY2018_ALL_Targets!DV:DV,MATCH('Final Comp Values'!C492,FY2018_ALL_Targets!B:B,0))</f>
        <v>1</v>
      </c>
      <c r="CB492" s="93">
        <f>++INDEX(FY2018_ALL_Targets!DW:DW,MATCH('Final Comp Values'!C492,FY2018_ALL_Targets!B:B,0))</f>
        <v>1</v>
      </c>
      <c r="CC492" s="533">
        <f>++INDEX(FY2018_ALL_Targets!DX:DX,MATCH('Final Comp Values'!$C492,FY2018_ALL_Targets!$B:$B,0))</f>
        <v>0</v>
      </c>
      <c r="CD492" s="437">
        <f t="shared" si="278"/>
        <v>0</v>
      </c>
      <c r="CE492" s="437">
        <f t="shared" si="279"/>
        <v>0.78</v>
      </c>
      <c r="CF492" s="438">
        <f t="shared" si="280"/>
        <v>1.44</v>
      </c>
      <c r="CG492" s="537">
        <f t="shared" si="281"/>
        <v>56787.261028753099</v>
      </c>
      <c r="CH492" s="437">
        <f t="shared" si="282"/>
        <v>6.66</v>
      </c>
      <c r="CI492" s="438">
        <f t="shared" si="260"/>
        <v>170361.78308625933</v>
      </c>
      <c r="CJ492" s="540">
        <f t="shared" si="283"/>
        <v>5.0891403594776751E-4</v>
      </c>
      <c r="CK492" s="437">
        <f t="shared" si="261"/>
        <v>18638.16</v>
      </c>
      <c r="CL492" s="543">
        <f t="shared" si="262"/>
        <v>0.73</v>
      </c>
      <c r="CM492" s="466">
        <f t="shared" si="288"/>
        <v>0</v>
      </c>
      <c r="CN492" s="465">
        <f t="shared" si="263"/>
        <v>227041.37</v>
      </c>
      <c r="CO492" s="466">
        <f t="shared" si="284"/>
        <v>188999.94308625933</v>
      </c>
      <c r="CP492" s="466">
        <f t="shared" si="264"/>
        <v>-1.4899999999999984</v>
      </c>
      <c r="CQ492" s="469">
        <f t="shared" si="265"/>
        <v>-38095.905551801763</v>
      </c>
      <c r="CR492" s="469">
        <f t="shared" si="285"/>
        <v>-38041.426913740666</v>
      </c>
      <c r="CS492" s="467">
        <f t="shared" si="286"/>
        <v>-54.478638061096717</v>
      </c>
      <c r="CT492" s="468">
        <f t="shared" si="266"/>
        <v>0.25011856221953338</v>
      </c>
    </row>
    <row r="493" spans="1:98"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+INDEX('For AA'!AD:AD,MATCH(A493,'For AA'!A:A,0))</f>
        <v>12694.558936844121</v>
      </c>
      <c r="AN493" s="434">
        <f t="shared" si="267"/>
        <v>0</v>
      </c>
      <c r="AO493" s="435">
        <f t="shared" si="268"/>
        <v>106325.44086021507</v>
      </c>
      <c r="AP493" s="436">
        <f t="shared" si="269"/>
        <v>197461.53763440863</v>
      </c>
      <c r="AQ493" s="437">
        <f t="shared" si="255"/>
        <v>0</v>
      </c>
      <c r="AR493" s="438">
        <f t="shared" si="256"/>
        <v>4.16</v>
      </c>
      <c r="AS493" s="438">
        <f t="shared" si="257"/>
        <v>7.72</v>
      </c>
      <c r="AT493" s="443">
        <f t="shared" si="270"/>
        <v>11.879999999999999</v>
      </c>
      <c r="AU493" s="437">
        <f t="shared" si="271"/>
        <v>0</v>
      </c>
      <c r="AV493" s="438">
        <f t="shared" si="272"/>
        <v>3.87</v>
      </c>
      <c r="AW493" s="438">
        <f t="shared" si="273"/>
        <v>7.18</v>
      </c>
      <c r="AX493" s="444">
        <f t="shared" si="274"/>
        <v>11.05</v>
      </c>
      <c r="AY493" s="441">
        <f t="shared" si="275"/>
        <v>0</v>
      </c>
      <c r="AZ493" s="70">
        <f t="shared" si="276"/>
        <v>4</v>
      </c>
      <c r="BA493" s="438">
        <f t="shared" si="253"/>
        <v>0.97</v>
      </c>
      <c r="BB493" s="442">
        <f t="shared" si="254"/>
        <v>1.8</v>
      </c>
      <c r="BC493" s="563">
        <v>2</v>
      </c>
      <c r="BD493" s="563">
        <v>2</v>
      </c>
      <c r="BE493" s="570">
        <v>0</v>
      </c>
      <c r="BF493" s="571">
        <v>1.94</v>
      </c>
      <c r="BG493" s="572">
        <v>3.6</v>
      </c>
      <c r="BH493" s="573">
        <v>141712.35409878028</v>
      </c>
      <c r="BI493" s="571">
        <v>5.54</v>
      </c>
      <c r="BJ493" s="572">
        <v>141712.35409878028</v>
      </c>
      <c r="BK493" s="574">
        <v>4.2304043763140997E-4</v>
      </c>
      <c r="BL493" s="571">
        <v>15122.68</v>
      </c>
      <c r="BM493" s="594">
        <v>0.59</v>
      </c>
      <c r="BN493" s="441">
        <f t="shared" si="277"/>
        <v>0</v>
      </c>
      <c r="BO493" s="70">
        <v>4</v>
      </c>
      <c r="BP493" s="438">
        <f t="shared" si="258"/>
        <v>0.97</v>
      </c>
      <c r="BQ493" s="442">
        <f t="shared" si="259"/>
        <v>1.8</v>
      </c>
      <c r="BR493" s="438">
        <f>+INDEX('For AA'!AE:AE,MATCH(A493,'For AA'!A:A,0))</f>
        <v>0</v>
      </c>
      <c r="BS493" s="70">
        <v>4</v>
      </c>
      <c r="BT493" s="438">
        <f>+ROUND(INDEX('For AA'!AF:AF,MATCH(A493,'For AA'!A:A,0))/BS493,$BP$2)</f>
        <v>0.97</v>
      </c>
      <c r="BU493" s="442">
        <f>+ROUND(INDEX('For AA'!AG:AG,MATCH(A493,'For AA'!A:A,0))/BS493,$BP$2)</f>
        <v>1.81</v>
      </c>
      <c r="BV493" s="438">
        <f>++INDEX('For AA'!AE:AE,MATCH(A493,'For AA'!A:A,0))</f>
        <v>0</v>
      </c>
      <c r="BW493" s="70">
        <v>4</v>
      </c>
      <c r="BX493" s="438">
        <f>++ROUND(INDEX('For AA'!AF:AF,MATCH(A493,'For AA'!A:A,0))/BS493,$BP$2)</f>
        <v>0.97</v>
      </c>
      <c r="BY493" s="442">
        <f>++ROUND(INDEX('For AA'!AG:AG,MATCH(A493,'For AA'!A:A,0))/BS493,$BP$2)</f>
        <v>1.81</v>
      </c>
      <c r="BZ493" s="93">
        <f>++INDEX(FY2018_ALL_Targets!DY:DY,MATCH('Final Comp Values'!C493,FY2018_ALL_Targets!B:B,0))</f>
        <v>0</v>
      </c>
      <c r="CA493" s="93">
        <f>+INDEX(FY2018_ALL_Targets!DV:DV,MATCH('Final Comp Values'!C493,FY2018_ALL_Targets!B:B,0))</f>
        <v>1</v>
      </c>
      <c r="CB493" s="93">
        <f>++INDEX(FY2018_ALL_Targets!DW:DW,MATCH('Final Comp Values'!C493,FY2018_ALL_Targets!B:B,0))</f>
        <v>1</v>
      </c>
      <c r="CC493" s="533">
        <f>++INDEX(FY2018_ALL_Targets!DX:DX,MATCH('Final Comp Values'!$C493,FY2018_ALL_Targets!$B:$B,0))</f>
        <v>0</v>
      </c>
      <c r="CD493" s="437">
        <f t="shared" si="278"/>
        <v>0</v>
      </c>
      <c r="CE493" s="437">
        <f t="shared" si="279"/>
        <v>0.97</v>
      </c>
      <c r="CF493" s="438">
        <f t="shared" si="280"/>
        <v>1.8</v>
      </c>
      <c r="CG493" s="537">
        <f t="shared" si="281"/>
        <v>70856.177049390142</v>
      </c>
      <c r="CH493" s="437">
        <f t="shared" si="282"/>
        <v>8.2800000000000011</v>
      </c>
      <c r="CI493" s="438">
        <f t="shared" si="260"/>
        <v>211801.13572886298</v>
      </c>
      <c r="CJ493" s="540">
        <f t="shared" si="283"/>
        <v>6.3270393658371106E-4</v>
      </c>
      <c r="CK493" s="437">
        <f t="shared" si="261"/>
        <v>23171.77</v>
      </c>
      <c r="CL493" s="543">
        <f t="shared" si="262"/>
        <v>0.91</v>
      </c>
      <c r="CM493" s="466">
        <f t="shared" si="288"/>
        <v>-2.9999999999999805E-2</v>
      </c>
      <c r="CN493" s="465">
        <f t="shared" si="263"/>
        <v>282521.89</v>
      </c>
      <c r="CO493" s="466">
        <f t="shared" si="284"/>
        <v>234972.90572886297</v>
      </c>
      <c r="CP493" s="466">
        <f t="shared" si="264"/>
        <v>-1.8599999999999994</v>
      </c>
      <c r="CQ493" s="469">
        <f t="shared" si="265"/>
        <v>-47555.720850678714</v>
      </c>
      <c r="CR493" s="469">
        <f t="shared" si="285"/>
        <v>-47548.984271137044</v>
      </c>
      <c r="CS493" s="467">
        <f t="shared" si="286"/>
        <v>-6.7365795416699257</v>
      </c>
      <c r="CT493" s="468">
        <f t="shared" si="266"/>
        <v>0.25079889225358837</v>
      </c>
    </row>
    <row r="494" spans="1:98"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+INDEX('For AA'!AD:AD,MATCH(A494,'For AA'!A:A,0))</f>
        <v>30335.791973545318</v>
      </c>
      <c r="AN494" s="434">
        <f t="shared" si="267"/>
        <v>0</v>
      </c>
      <c r="AO494" s="435">
        <f t="shared" si="268"/>
        <v>174014.27956989247</v>
      </c>
      <c r="AP494" s="436">
        <f t="shared" si="269"/>
        <v>323169.37634408608</v>
      </c>
      <c r="AQ494" s="437">
        <f t="shared" si="255"/>
        <v>0</v>
      </c>
      <c r="AR494" s="438">
        <f t="shared" si="256"/>
        <v>2.85</v>
      </c>
      <c r="AS494" s="438">
        <f t="shared" si="257"/>
        <v>5.29</v>
      </c>
      <c r="AT494" s="443">
        <f t="shared" si="270"/>
        <v>8.14</v>
      </c>
      <c r="AU494" s="437">
        <f t="shared" si="271"/>
        <v>0</v>
      </c>
      <c r="AV494" s="438">
        <f t="shared" si="272"/>
        <v>2.65</v>
      </c>
      <c r="AW494" s="438">
        <f t="shared" si="273"/>
        <v>4.92</v>
      </c>
      <c r="AX494" s="444">
        <f t="shared" si="274"/>
        <v>7.57</v>
      </c>
      <c r="AY494" s="441">
        <f t="shared" si="275"/>
        <v>0</v>
      </c>
      <c r="AZ494" s="70">
        <f t="shared" si="276"/>
        <v>4</v>
      </c>
      <c r="BA494" s="438">
        <f t="shared" si="253"/>
        <v>0.66</v>
      </c>
      <c r="BB494" s="442">
        <f t="shared" si="254"/>
        <v>1.23</v>
      </c>
      <c r="BC494" s="563">
        <v>0</v>
      </c>
      <c r="BD494" s="563">
        <v>0</v>
      </c>
      <c r="BE494" s="570">
        <v>0</v>
      </c>
      <c r="BF494" s="571">
        <v>0</v>
      </c>
      <c r="BG494" s="572">
        <v>0</v>
      </c>
      <c r="BH494" s="573">
        <v>0</v>
      </c>
      <c r="BI494" s="571">
        <v>7.5600000000000005</v>
      </c>
      <c r="BJ494" s="572">
        <v>462112.97571464692</v>
      </c>
      <c r="BK494" s="574">
        <v>1.3795019970186211E-3</v>
      </c>
      <c r="BL494" s="571">
        <v>49313.87</v>
      </c>
      <c r="BM494" s="594">
        <v>0.81</v>
      </c>
      <c r="BN494" s="441">
        <f t="shared" si="277"/>
        <v>0</v>
      </c>
      <c r="BO494" s="70">
        <v>4</v>
      </c>
      <c r="BP494" s="438">
        <f t="shared" si="258"/>
        <v>0.66</v>
      </c>
      <c r="BQ494" s="442">
        <f t="shared" si="259"/>
        <v>1.23</v>
      </c>
      <c r="BR494" s="438">
        <f>+INDEX('For AA'!AE:AE,MATCH(A494,'For AA'!A:A,0))</f>
        <v>0</v>
      </c>
      <c r="BS494" s="70">
        <v>4</v>
      </c>
      <c r="BT494" s="438">
        <f>+ROUND(INDEX('For AA'!AF:AF,MATCH(A494,'For AA'!A:A,0))/BS494,$BP$2)</f>
        <v>0.67</v>
      </c>
      <c r="BU494" s="442">
        <f>+ROUND(INDEX('For AA'!AG:AG,MATCH(A494,'For AA'!A:A,0))/BS494,$BP$2)</f>
        <v>1.24</v>
      </c>
      <c r="BV494" s="438">
        <f>++INDEX('For AA'!AE:AE,MATCH(A494,'For AA'!A:A,0))</f>
        <v>0</v>
      </c>
      <c r="BW494" s="70">
        <v>4</v>
      </c>
      <c r="BX494" s="438">
        <f>++ROUND(INDEX('For AA'!AF:AF,MATCH(A494,'For AA'!A:A,0))/BS494,$BP$2)</f>
        <v>0.67</v>
      </c>
      <c r="BY494" s="442">
        <f>++ROUND(INDEX('For AA'!AG:AG,MATCH(A494,'For AA'!A:A,0))/BS494,$BP$2)</f>
        <v>1.24</v>
      </c>
      <c r="BZ494" s="93">
        <f>++INDEX(FY2018_ALL_Targets!DY:DY,MATCH('Final Comp Values'!C494,FY2018_ALL_Targets!B:B,0))</f>
        <v>0</v>
      </c>
      <c r="CA494" s="93">
        <f>+INDEX(FY2018_ALL_Targets!DV:DV,MATCH('Final Comp Values'!C494,FY2018_ALL_Targets!B:B,0))</f>
        <v>2</v>
      </c>
      <c r="CB494" s="93">
        <f>++INDEX(FY2018_ALL_Targets!DW:DW,MATCH('Final Comp Values'!C494,FY2018_ALL_Targets!B:B,0))</f>
        <v>2</v>
      </c>
      <c r="CC494" s="533">
        <f>++INDEX(FY2018_ALL_Targets!DX:DX,MATCH('Final Comp Values'!$C494,FY2018_ALL_Targets!$B:$B,0))</f>
        <v>0</v>
      </c>
      <c r="CD494" s="437">
        <f t="shared" si="278"/>
        <v>0</v>
      </c>
      <c r="CE494" s="437">
        <f t="shared" si="279"/>
        <v>1.32</v>
      </c>
      <c r="CF494" s="438">
        <f t="shared" si="280"/>
        <v>2.46</v>
      </c>
      <c r="CG494" s="537">
        <f t="shared" si="281"/>
        <v>231056.48785732346</v>
      </c>
      <c r="CH494" s="437">
        <f t="shared" si="282"/>
        <v>3.79</v>
      </c>
      <c r="CI494" s="438">
        <f t="shared" si="260"/>
        <v>231667.74840721054</v>
      </c>
      <c r="CJ494" s="540">
        <f t="shared" si="283"/>
        <v>6.9205056853126313E-4</v>
      </c>
      <c r="CK494" s="437">
        <f t="shared" si="261"/>
        <v>25345.24</v>
      </c>
      <c r="CL494" s="543">
        <f t="shared" si="262"/>
        <v>0.41</v>
      </c>
      <c r="CM494" s="466">
        <f t="shared" si="288"/>
        <v>9.9999999999993427E-3</v>
      </c>
      <c r="CN494" s="465">
        <f t="shared" si="263"/>
        <v>462380.80000000005</v>
      </c>
      <c r="CO494" s="466">
        <f t="shared" si="284"/>
        <v>257012.98840721053</v>
      </c>
      <c r="CP494" s="466">
        <f t="shared" si="264"/>
        <v>-3.37</v>
      </c>
      <c r="CQ494" s="469">
        <f t="shared" si="265"/>
        <v>-205841.9149273448</v>
      </c>
      <c r="CR494" s="469">
        <f t="shared" si="285"/>
        <v>-205367.81159278951</v>
      </c>
      <c r="CS494" s="467">
        <f t="shared" si="286"/>
        <v>-474.10333455528598</v>
      </c>
      <c r="CT494" s="468">
        <f t="shared" si="266"/>
        <v>0.49971038558980702</v>
      </c>
    </row>
    <row r="495" spans="1:98"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+INDEX('For AA'!AD:AD,MATCH(A495,'For AA'!A:A,0))</f>
        <v>26991.332744195854</v>
      </c>
      <c r="AN495" s="434">
        <f t="shared" si="267"/>
        <v>0</v>
      </c>
      <c r="AO495" s="435">
        <f t="shared" si="268"/>
        <v>210849.47311827959</v>
      </c>
      <c r="AP495" s="436">
        <f t="shared" si="269"/>
        <v>391577.59139784944</v>
      </c>
      <c r="AQ495" s="437">
        <f t="shared" si="255"/>
        <v>0</v>
      </c>
      <c r="AR495" s="438">
        <f t="shared" si="256"/>
        <v>3.88</v>
      </c>
      <c r="AS495" s="438">
        <f t="shared" si="257"/>
        <v>7.21</v>
      </c>
      <c r="AT495" s="443">
        <f t="shared" si="270"/>
        <v>11.09</v>
      </c>
      <c r="AU495" s="437">
        <f t="shared" si="271"/>
        <v>0</v>
      </c>
      <c r="AV495" s="438">
        <f t="shared" si="272"/>
        <v>3.61</v>
      </c>
      <c r="AW495" s="438">
        <f t="shared" si="273"/>
        <v>6.7</v>
      </c>
      <c r="AX495" s="444">
        <f t="shared" si="274"/>
        <v>10.31</v>
      </c>
      <c r="AY495" s="441">
        <f t="shared" si="275"/>
        <v>0</v>
      </c>
      <c r="AZ495" s="70">
        <f t="shared" si="276"/>
        <v>4</v>
      </c>
      <c r="BA495" s="438">
        <f t="shared" si="253"/>
        <v>0.9</v>
      </c>
      <c r="BB495" s="442">
        <f t="shared" si="254"/>
        <v>1.68</v>
      </c>
      <c r="BC495" s="563">
        <v>1</v>
      </c>
      <c r="BD495" s="563">
        <v>1</v>
      </c>
      <c r="BE495" s="570">
        <v>0</v>
      </c>
      <c r="BF495" s="571">
        <v>0.9</v>
      </c>
      <c r="BG495" s="572">
        <v>1.68</v>
      </c>
      <c r="BH495" s="573">
        <v>140163.73934762168</v>
      </c>
      <c r="BI495" s="571">
        <v>7.74</v>
      </c>
      <c r="BJ495" s="572">
        <v>420491.21804286499</v>
      </c>
      <c r="BK495" s="574">
        <v>1.255252515084352E-3</v>
      </c>
      <c r="BL495" s="571">
        <v>44872.25</v>
      </c>
      <c r="BM495" s="594">
        <v>0.83</v>
      </c>
      <c r="BN495" s="441">
        <f t="shared" si="277"/>
        <v>0</v>
      </c>
      <c r="BO495" s="70">
        <v>4</v>
      </c>
      <c r="BP495" s="438">
        <f t="shared" si="258"/>
        <v>0.9</v>
      </c>
      <c r="BQ495" s="442">
        <f t="shared" si="259"/>
        <v>1.68</v>
      </c>
      <c r="BR495" s="438">
        <f>+INDEX('For AA'!AE:AE,MATCH(A495,'For AA'!A:A,0))</f>
        <v>0</v>
      </c>
      <c r="BS495" s="70">
        <v>4</v>
      </c>
      <c r="BT495" s="438">
        <f>+ROUND(INDEX('For AA'!AF:AF,MATCH(A495,'For AA'!A:A,0))/BS495,$BP$2)</f>
        <v>0.91</v>
      </c>
      <c r="BU495" s="442">
        <f>+ROUND(INDEX('For AA'!AG:AG,MATCH(A495,'For AA'!A:A,0))/BS495,$BP$2)</f>
        <v>1.69</v>
      </c>
      <c r="BV495" s="438">
        <f>++INDEX('For AA'!AE:AE,MATCH(A495,'For AA'!A:A,0))</f>
        <v>0</v>
      </c>
      <c r="BW495" s="70">
        <v>4</v>
      </c>
      <c r="BX495" s="438">
        <f>++ROUND(INDEX('For AA'!AF:AF,MATCH(A495,'For AA'!A:A,0))/BS495,$BP$2)</f>
        <v>0.91</v>
      </c>
      <c r="BY495" s="442">
        <f>++ROUND(INDEX('For AA'!AG:AG,MATCH(A495,'For AA'!A:A,0))/BS495,$BP$2)</f>
        <v>1.69</v>
      </c>
      <c r="BZ495" s="93">
        <f>++INDEX(FY2018_ALL_Targets!DY:DY,MATCH('Final Comp Values'!C495,FY2018_ALL_Targets!B:B,0))</f>
        <v>0</v>
      </c>
      <c r="CA495" s="93">
        <f>+INDEX(FY2018_ALL_Targets!DV:DV,MATCH('Final Comp Values'!C495,FY2018_ALL_Targets!B:B,0))</f>
        <v>1</v>
      </c>
      <c r="CB495" s="93">
        <f>++INDEX(FY2018_ALL_Targets!DW:DW,MATCH('Final Comp Values'!C495,FY2018_ALL_Targets!B:B,0))</f>
        <v>1</v>
      </c>
      <c r="CC495" s="533">
        <f>++INDEX(FY2018_ALL_Targets!DX:DX,MATCH('Final Comp Values'!$C495,FY2018_ALL_Targets!$B:$B,0))</f>
        <v>0</v>
      </c>
      <c r="CD495" s="437">
        <f t="shared" si="278"/>
        <v>0</v>
      </c>
      <c r="CE495" s="437">
        <f t="shared" si="279"/>
        <v>0.9</v>
      </c>
      <c r="CF495" s="438">
        <f t="shared" si="280"/>
        <v>1.68</v>
      </c>
      <c r="CG495" s="537">
        <f t="shared" si="281"/>
        <v>140163.73934762168</v>
      </c>
      <c r="CH495" s="437">
        <f t="shared" si="282"/>
        <v>7.73</v>
      </c>
      <c r="CI495" s="438">
        <f t="shared" si="260"/>
        <v>419947.94773531612</v>
      </c>
      <c r="CJ495" s="540">
        <f t="shared" si="283"/>
        <v>1.2544914774797248E-3</v>
      </c>
      <c r="CK495" s="437">
        <f t="shared" si="261"/>
        <v>45943.74</v>
      </c>
      <c r="CL495" s="543">
        <f t="shared" si="262"/>
        <v>0.85</v>
      </c>
      <c r="CM495" s="466">
        <f t="shared" si="288"/>
        <v>-9.9999999999995648E-3</v>
      </c>
      <c r="CN495" s="465">
        <f t="shared" si="263"/>
        <v>560257.16999999993</v>
      </c>
      <c r="CO495" s="466">
        <f t="shared" si="284"/>
        <v>465891.68773531611</v>
      </c>
      <c r="CP495" s="466">
        <f t="shared" si="264"/>
        <v>-1.7300000000000004</v>
      </c>
      <c r="CQ495" s="469">
        <f t="shared" si="265"/>
        <v>-94010.174985451027</v>
      </c>
      <c r="CR495" s="469">
        <f t="shared" si="285"/>
        <v>-94365.482264683815</v>
      </c>
      <c r="CS495" s="467">
        <f t="shared" si="286"/>
        <v>355.30727923278755</v>
      </c>
      <c r="CT495" s="468">
        <f t="shared" si="266"/>
        <v>0.25017750214177842</v>
      </c>
    </row>
    <row r="496" spans="1:98"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+INDEX('For AA'!AD:AD,MATCH(A496,'For AA'!A:A,0))</f>
        <v>12850.778677390743</v>
      </c>
      <c r="AN496" s="434">
        <f t="shared" si="267"/>
        <v>0</v>
      </c>
      <c r="AO496" s="435">
        <f t="shared" si="268"/>
        <v>84903.161290322591</v>
      </c>
      <c r="AP496" s="436">
        <f t="shared" si="269"/>
        <v>157677.31182795699</v>
      </c>
      <c r="AQ496" s="437">
        <f t="shared" si="255"/>
        <v>0</v>
      </c>
      <c r="AR496" s="438">
        <f t="shared" si="256"/>
        <v>3.28</v>
      </c>
      <c r="AS496" s="438">
        <f t="shared" si="257"/>
        <v>6.09</v>
      </c>
      <c r="AT496" s="443">
        <f t="shared" si="270"/>
        <v>9.3699999999999992</v>
      </c>
      <c r="AU496" s="437">
        <f t="shared" si="271"/>
        <v>0</v>
      </c>
      <c r="AV496" s="438">
        <f t="shared" si="272"/>
        <v>3.05</v>
      </c>
      <c r="AW496" s="438">
        <f t="shared" si="273"/>
        <v>5.67</v>
      </c>
      <c r="AX496" s="444">
        <f t="shared" si="274"/>
        <v>8.7199999999999989</v>
      </c>
      <c r="AY496" s="441">
        <f t="shared" si="275"/>
        <v>0</v>
      </c>
      <c r="AZ496" s="70">
        <f t="shared" si="276"/>
        <v>4</v>
      </c>
      <c r="BA496" s="438">
        <f t="shared" si="253"/>
        <v>0.76</v>
      </c>
      <c r="BB496" s="442">
        <f t="shared" si="254"/>
        <v>1.42</v>
      </c>
      <c r="BC496" s="563">
        <v>1</v>
      </c>
      <c r="BD496" s="563">
        <v>1</v>
      </c>
      <c r="BE496" s="570">
        <v>0</v>
      </c>
      <c r="BF496" s="571">
        <v>0.76</v>
      </c>
      <c r="BG496" s="572">
        <v>1.42</v>
      </c>
      <c r="BH496" s="573">
        <v>56412.962598500548</v>
      </c>
      <c r="BI496" s="571">
        <v>6.54</v>
      </c>
      <c r="BJ496" s="572">
        <v>169238.88779550168</v>
      </c>
      <c r="BK496" s="574">
        <v>5.0521278552296905E-4</v>
      </c>
      <c r="BL496" s="571">
        <v>18060.14</v>
      </c>
      <c r="BM496" s="594">
        <v>0.7</v>
      </c>
      <c r="BN496" s="441">
        <f t="shared" si="277"/>
        <v>0</v>
      </c>
      <c r="BO496" s="70">
        <v>4</v>
      </c>
      <c r="BP496" s="438">
        <f t="shared" si="258"/>
        <v>0.76</v>
      </c>
      <c r="BQ496" s="442">
        <f t="shared" si="259"/>
        <v>1.42</v>
      </c>
      <c r="BR496" s="438">
        <f>+INDEX('For AA'!AE:AE,MATCH(A496,'For AA'!A:A,0))</f>
        <v>0</v>
      </c>
      <c r="BS496" s="70">
        <v>4</v>
      </c>
      <c r="BT496" s="438">
        <f>+ROUND(INDEX('For AA'!AF:AF,MATCH(A496,'For AA'!A:A,0))/BS496,$BP$2)</f>
        <v>0.77</v>
      </c>
      <c r="BU496" s="442">
        <f>+ROUND(INDEX('For AA'!AG:AG,MATCH(A496,'For AA'!A:A,0))/BS496,$BP$2)</f>
        <v>1.43</v>
      </c>
      <c r="BV496" s="438">
        <f>++INDEX('For AA'!AE:AE,MATCH(A496,'For AA'!A:A,0))</f>
        <v>0</v>
      </c>
      <c r="BW496" s="70">
        <v>4</v>
      </c>
      <c r="BX496" s="438">
        <f>++ROUND(INDEX('For AA'!AF:AF,MATCH(A496,'For AA'!A:A,0))/BS496,$BP$2)</f>
        <v>0.77</v>
      </c>
      <c r="BY496" s="442">
        <f>++ROUND(INDEX('For AA'!AG:AG,MATCH(A496,'For AA'!A:A,0))/BS496,$BP$2)</f>
        <v>1.43</v>
      </c>
      <c r="BZ496" s="93">
        <f>++INDEX(FY2018_ALL_Targets!DY:DY,MATCH('Final Comp Values'!C496,FY2018_ALL_Targets!B:B,0))</f>
        <v>0</v>
      </c>
      <c r="CA496" s="93">
        <f>+INDEX(FY2018_ALL_Targets!DV:DV,MATCH('Final Comp Values'!C496,FY2018_ALL_Targets!B:B,0))</f>
        <v>3</v>
      </c>
      <c r="CB496" s="93">
        <f>++INDEX(FY2018_ALL_Targets!DW:DW,MATCH('Final Comp Values'!C496,FY2018_ALL_Targets!B:B,0))</f>
        <v>3</v>
      </c>
      <c r="CC496" s="533">
        <f>++INDEX(FY2018_ALL_Targets!DX:DX,MATCH('Final Comp Values'!$C496,FY2018_ALL_Targets!$B:$B,0))</f>
        <v>0</v>
      </c>
      <c r="CD496" s="437">
        <f t="shared" si="278"/>
        <v>0</v>
      </c>
      <c r="CE496" s="437">
        <f t="shared" si="279"/>
        <v>2.2800000000000002</v>
      </c>
      <c r="CF496" s="438">
        <f t="shared" si="280"/>
        <v>4.26</v>
      </c>
      <c r="CG496" s="537">
        <f t="shared" si="281"/>
        <v>169238.88779550168</v>
      </c>
      <c r="CH496" s="437">
        <f t="shared" si="282"/>
        <v>2.1799999999999997</v>
      </c>
      <c r="CI496" s="438">
        <f t="shared" si="260"/>
        <v>56412.962598500548</v>
      </c>
      <c r="CJ496" s="540">
        <f t="shared" si="283"/>
        <v>1.6851988724042032E-4</v>
      </c>
      <c r="CK496" s="437">
        <f t="shared" si="261"/>
        <v>6171.77</v>
      </c>
      <c r="CL496" s="543">
        <f t="shared" si="262"/>
        <v>0.24</v>
      </c>
      <c r="CM496" s="466">
        <f t="shared" si="288"/>
        <v>0</v>
      </c>
      <c r="CN496" s="465">
        <f t="shared" si="263"/>
        <v>225599.84</v>
      </c>
      <c r="CO496" s="466">
        <f t="shared" si="284"/>
        <v>62584.732598500545</v>
      </c>
      <c r="CP496" s="466">
        <f t="shared" si="264"/>
        <v>-6.2999999999999989</v>
      </c>
      <c r="CQ496" s="469">
        <f t="shared" si="265"/>
        <v>-162990.71009174309</v>
      </c>
      <c r="CR496" s="469">
        <f t="shared" si="285"/>
        <v>-163015.10740149947</v>
      </c>
      <c r="CS496" s="467">
        <f t="shared" si="286"/>
        <v>24.397309756372124</v>
      </c>
      <c r="CT496" s="468">
        <f t="shared" si="266"/>
        <v>0.75017290701758332</v>
      </c>
    </row>
    <row r="497" spans="1:98"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+INDEX('For AA'!AD:AD,MATCH(A497,'For AA'!A:A,0))</f>
        <v>17518.15388659466</v>
      </c>
      <c r="AN497" s="434">
        <f t="shared" si="267"/>
        <v>0</v>
      </c>
      <c r="AO497" s="435">
        <f t="shared" si="268"/>
        <v>155854.03225806452</v>
      </c>
      <c r="AP497" s="436">
        <f t="shared" si="269"/>
        <v>289443.20430107525</v>
      </c>
      <c r="AQ497" s="437">
        <f t="shared" si="255"/>
        <v>0</v>
      </c>
      <c r="AR497" s="438">
        <f t="shared" si="256"/>
        <v>4.41</v>
      </c>
      <c r="AS497" s="438">
        <f t="shared" si="257"/>
        <v>8.19</v>
      </c>
      <c r="AT497" s="443">
        <f t="shared" si="270"/>
        <v>12.6</v>
      </c>
      <c r="AU497" s="437">
        <f t="shared" si="271"/>
        <v>0</v>
      </c>
      <c r="AV497" s="438">
        <f t="shared" si="272"/>
        <v>4.0999999999999996</v>
      </c>
      <c r="AW497" s="438">
        <f t="shared" si="273"/>
        <v>7.62</v>
      </c>
      <c r="AX497" s="444">
        <f t="shared" si="274"/>
        <v>11.719999999999999</v>
      </c>
      <c r="AY497" s="441">
        <f t="shared" si="275"/>
        <v>0</v>
      </c>
      <c r="AZ497" s="70">
        <f t="shared" si="276"/>
        <v>4</v>
      </c>
      <c r="BA497" s="438">
        <f t="shared" si="253"/>
        <v>1.03</v>
      </c>
      <c r="BB497" s="442">
        <f t="shared" si="254"/>
        <v>1.91</v>
      </c>
      <c r="BC497" s="563">
        <v>1</v>
      </c>
      <c r="BD497" s="563">
        <v>1</v>
      </c>
      <c r="BE497" s="570">
        <v>0</v>
      </c>
      <c r="BF497" s="571">
        <v>1.03</v>
      </c>
      <c r="BG497" s="572">
        <v>1.91</v>
      </c>
      <c r="BH497" s="573">
        <v>103884.58209540664</v>
      </c>
      <c r="BI497" s="571">
        <v>8.82</v>
      </c>
      <c r="BJ497" s="572">
        <v>311653.74628621998</v>
      </c>
      <c r="BK497" s="574">
        <v>9.3035034282537316E-4</v>
      </c>
      <c r="BL497" s="571">
        <v>33257.78</v>
      </c>
      <c r="BM497" s="594">
        <v>0.94</v>
      </c>
      <c r="BN497" s="441">
        <f t="shared" si="277"/>
        <v>0</v>
      </c>
      <c r="BO497" s="70">
        <v>4</v>
      </c>
      <c r="BP497" s="438">
        <f t="shared" si="258"/>
        <v>1.03</v>
      </c>
      <c r="BQ497" s="442">
        <f t="shared" si="259"/>
        <v>1.91</v>
      </c>
      <c r="BR497" s="438">
        <f>+INDEX('For AA'!AE:AE,MATCH(A497,'For AA'!A:A,0))</f>
        <v>0</v>
      </c>
      <c r="BS497" s="70">
        <v>4</v>
      </c>
      <c r="BT497" s="438">
        <f>+ROUND(INDEX('For AA'!AF:AF,MATCH(A497,'For AA'!A:A,0))/BS497,$BP$2)</f>
        <v>1.03</v>
      </c>
      <c r="BU497" s="442">
        <f>+ROUND(INDEX('For AA'!AG:AG,MATCH(A497,'For AA'!A:A,0))/BS497,$BP$2)</f>
        <v>1.92</v>
      </c>
      <c r="BV497" s="438">
        <f>++INDEX('For AA'!AE:AE,MATCH(A497,'For AA'!A:A,0))</f>
        <v>0</v>
      </c>
      <c r="BW497" s="70">
        <v>4</v>
      </c>
      <c r="BX497" s="438">
        <f>++ROUND(INDEX('For AA'!AF:AF,MATCH(A497,'For AA'!A:A,0))/BS497,$BP$2)</f>
        <v>1.03</v>
      </c>
      <c r="BY497" s="442">
        <f>++ROUND(INDEX('For AA'!AG:AG,MATCH(A497,'For AA'!A:A,0))/BS497,$BP$2)</f>
        <v>1.92</v>
      </c>
      <c r="BZ497" s="93">
        <f>++INDEX(FY2018_ALL_Targets!DY:DY,MATCH('Final Comp Values'!C497,FY2018_ALL_Targets!B:B,0))</f>
        <v>0</v>
      </c>
      <c r="CA497" s="93">
        <f>+INDEX(FY2018_ALL_Targets!DV:DV,MATCH('Final Comp Values'!C497,FY2018_ALL_Targets!B:B,0))</f>
        <v>0</v>
      </c>
      <c r="CB497" s="93">
        <f>++INDEX(FY2018_ALL_Targets!DW:DW,MATCH('Final Comp Values'!C497,FY2018_ALL_Targets!B:B,0))</f>
        <v>1</v>
      </c>
      <c r="CC497" s="533">
        <f>++INDEX(FY2018_ALL_Targets!DX:DX,MATCH('Final Comp Values'!$C497,FY2018_ALL_Targets!$B:$B,0))</f>
        <v>0</v>
      </c>
      <c r="CD497" s="437">
        <f t="shared" si="278"/>
        <v>0</v>
      </c>
      <c r="CE497" s="437">
        <f t="shared" si="279"/>
        <v>0</v>
      </c>
      <c r="CF497" s="438">
        <f t="shared" si="280"/>
        <v>1.91</v>
      </c>
      <c r="CG497" s="537">
        <f t="shared" si="281"/>
        <v>67489.643470145136</v>
      </c>
      <c r="CH497" s="437">
        <f t="shared" si="282"/>
        <v>9.8099999999999987</v>
      </c>
      <c r="CI497" s="438">
        <f t="shared" si="260"/>
        <v>346635.28923671402</v>
      </c>
      <c r="CJ497" s="540">
        <f t="shared" si="283"/>
        <v>1.0354878943598363E-3</v>
      </c>
      <c r="CK497" s="437">
        <f t="shared" si="261"/>
        <v>37923.08</v>
      </c>
      <c r="CL497" s="543">
        <f t="shared" si="262"/>
        <v>1.07</v>
      </c>
      <c r="CM497" s="466">
        <f t="shared" si="288"/>
        <v>-4.0000000000001368E-2</v>
      </c>
      <c r="CN497" s="465">
        <f t="shared" si="263"/>
        <v>414126.43</v>
      </c>
      <c r="CO497" s="466">
        <f t="shared" si="284"/>
        <v>384558.36923671403</v>
      </c>
      <c r="CP497" s="466">
        <f t="shared" si="264"/>
        <v>-0.83999999999999986</v>
      </c>
      <c r="CQ497" s="469">
        <f t="shared" si="265"/>
        <v>-29681.416484641635</v>
      </c>
      <c r="CR497" s="469">
        <f t="shared" si="285"/>
        <v>-29568.060763285961</v>
      </c>
      <c r="CS497" s="467">
        <f t="shared" si="286"/>
        <v>-113.35572135567418</v>
      </c>
      <c r="CT497" s="468">
        <f t="shared" si="266"/>
        <v>0.1629686940535168</v>
      </c>
    </row>
    <row r="498" spans="1:98"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+INDEX('For AA'!AD:AD,MATCH(A498,'For AA'!A:A,0))</f>
        <v>47311.260857189824</v>
      </c>
      <c r="AN498" s="434">
        <f t="shared" si="267"/>
        <v>0</v>
      </c>
      <c r="AO498" s="435">
        <f t="shared" si="268"/>
        <v>210564.30107526883</v>
      </c>
      <c r="AP498" s="436">
        <f t="shared" si="269"/>
        <v>391047.98924731184</v>
      </c>
      <c r="AQ498" s="437">
        <f t="shared" si="255"/>
        <v>0</v>
      </c>
      <c r="AR498" s="438">
        <f t="shared" si="256"/>
        <v>2.2200000000000002</v>
      </c>
      <c r="AS498" s="438">
        <f t="shared" si="257"/>
        <v>4.13</v>
      </c>
      <c r="AT498" s="443">
        <f t="shared" si="270"/>
        <v>6.35</v>
      </c>
      <c r="AU498" s="437">
        <f t="shared" si="271"/>
        <v>0</v>
      </c>
      <c r="AV498" s="438">
        <f t="shared" si="272"/>
        <v>2.0699999999999998</v>
      </c>
      <c r="AW498" s="438">
        <f t="shared" si="273"/>
        <v>3.84</v>
      </c>
      <c r="AX498" s="444">
        <f t="shared" si="274"/>
        <v>5.91</v>
      </c>
      <c r="AY498" s="441">
        <f t="shared" si="275"/>
        <v>0</v>
      </c>
      <c r="AZ498" s="70">
        <f t="shared" si="276"/>
        <v>4</v>
      </c>
      <c r="BA498" s="438">
        <f t="shared" si="253"/>
        <v>0.52</v>
      </c>
      <c r="BB498" s="442">
        <f t="shared" si="254"/>
        <v>0.96</v>
      </c>
      <c r="BC498" s="563">
        <v>1</v>
      </c>
      <c r="BD498" s="563">
        <v>1</v>
      </c>
      <c r="BE498" s="570">
        <v>0</v>
      </c>
      <c r="BF498" s="571">
        <v>0.52</v>
      </c>
      <c r="BG498" s="572">
        <v>0.96</v>
      </c>
      <c r="BH498" s="573">
        <v>140257.89521457386</v>
      </c>
      <c r="BI498" s="571">
        <v>4.4399999999999995</v>
      </c>
      <c r="BJ498" s="572">
        <v>420773.68564372149</v>
      </c>
      <c r="BK498" s="574">
        <v>1.25609573879793E-3</v>
      </c>
      <c r="BL498" s="571">
        <v>44902.39</v>
      </c>
      <c r="BM498" s="594">
        <v>0.47</v>
      </c>
      <c r="BN498" s="441">
        <f t="shared" si="277"/>
        <v>0</v>
      </c>
      <c r="BO498" s="70">
        <v>4</v>
      </c>
      <c r="BP498" s="438">
        <f t="shared" si="258"/>
        <v>0.52</v>
      </c>
      <c r="BQ498" s="442">
        <f t="shared" si="259"/>
        <v>0.96</v>
      </c>
      <c r="BR498" s="438">
        <f>+INDEX('For AA'!AE:AE,MATCH(A498,'For AA'!A:A,0))</f>
        <v>0</v>
      </c>
      <c r="BS498" s="70">
        <v>4</v>
      </c>
      <c r="BT498" s="438">
        <f>+ROUND(INDEX('For AA'!AF:AF,MATCH(A498,'For AA'!A:A,0))/BS498,$BP$2)</f>
        <v>0.52</v>
      </c>
      <c r="BU498" s="442">
        <f>+ROUND(INDEX('For AA'!AG:AG,MATCH(A498,'For AA'!A:A,0))/BS498,$BP$2)</f>
        <v>0.96</v>
      </c>
      <c r="BV498" s="438">
        <f>++INDEX('For AA'!AE:AE,MATCH(A498,'For AA'!A:A,0))</f>
        <v>0</v>
      </c>
      <c r="BW498" s="70">
        <v>4</v>
      </c>
      <c r="BX498" s="438">
        <f>++ROUND(INDEX('For AA'!AF:AF,MATCH(A498,'For AA'!A:A,0))/BS498,$BP$2)</f>
        <v>0.52</v>
      </c>
      <c r="BY498" s="442">
        <f>++ROUND(INDEX('For AA'!AG:AG,MATCH(A498,'For AA'!A:A,0))/BS498,$BP$2)</f>
        <v>0.96</v>
      </c>
      <c r="BZ498" s="93">
        <f>++INDEX(FY2018_ALL_Targets!DY:DY,MATCH('Final Comp Values'!C498,FY2018_ALL_Targets!B:B,0))</f>
        <v>0</v>
      </c>
      <c r="CA498" s="93">
        <f>+INDEX(FY2018_ALL_Targets!DV:DV,MATCH('Final Comp Values'!C498,FY2018_ALL_Targets!B:B,0))</f>
        <v>0</v>
      </c>
      <c r="CB498" s="93">
        <f>++INDEX(FY2018_ALL_Targets!DW:DW,MATCH('Final Comp Values'!C498,FY2018_ALL_Targets!B:B,0))</f>
        <v>0</v>
      </c>
      <c r="CC498" s="533">
        <f>++INDEX(FY2018_ALL_Targets!DX:DX,MATCH('Final Comp Values'!$C498,FY2018_ALL_Targets!$B:$B,0))</f>
        <v>0</v>
      </c>
      <c r="CD498" s="437">
        <f t="shared" si="278"/>
        <v>0</v>
      </c>
      <c r="CE498" s="437">
        <f t="shared" si="279"/>
        <v>0</v>
      </c>
      <c r="CF498" s="438">
        <f t="shared" si="280"/>
        <v>0</v>
      </c>
      <c r="CG498" s="537">
        <f t="shared" si="281"/>
        <v>0</v>
      </c>
      <c r="CH498" s="437">
        <f t="shared" si="282"/>
        <v>5.91</v>
      </c>
      <c r="CI498" s="438">
        <f t="shared" si="260"/>
        <v>560083.8923771159</v>
      </c>
      <c r="CJ498" s="540">
        <f t="shared" si="283"/>
        <v>1.6731132356994144E-3</v>
      </c>
      <c r="CK498" s="437">
        <f t="shared" si="261"/>
        <v>61275.09</v>
      </c>
      <c r="CL498" s="543">
        <f t="shared" si="262"/>
        <v>0.65</v>
      </c>
      <c r="CM498" s="466">
        <f t="shared" si="288"/>
        <v>-9.9999999999993427E-3</v>
      </c>
      <c r="CN498" s="465">
        <f t="shared" si="263"/>
        <v>559499.42999999993</v>
      </c>
      <c r="CO498" s="466">
        <f t="shared" si="284"/>
        <v>621358.98237711587</v>
      </c>
      <c r="CP498" s="466">
        <f t="shared" si="264"/>
        <v>0.65000000000000036</v>
      </c>
      <c r="CQ498" s="469">
        <f t="shared" si="265"/>
        <v>61535.470304568553</v>
      </c>
      <c r="CR498" s="469">
        <f t="shared" si="285"/>
        <v>61859.552377115935</v>
      </c>
      <c r="CS498" s="467">
        <f t="shared" si="286"/>
        <v>-324.08207254738227</v>
      </c>
      <c r="CT498" s="468">
        <f t="shared" si="266"/>
        <v>0</v>
      </c>
    </row>
    <row r="499" spans="1:98"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+INDEX('For AA'!AD:AD,MATCH(A499,'For AA'!A:A,0))</f>
        <v>47311.260857189824</v>
      </c>
      <c r="AN499" s="434">
        <f t="shared" si="267"/>
        <v>0</v>
      </c>
      <c r="AO499" s="435">
        <f t="shared" si="268"/>
        <v>223612.41935483873</v>
      </c>
      <c r="AP499" s="436">
        <f t="shared" si="269"/>
        <v>415280.20430107531</v>
      </c>
      <c r="AQ499" s="437">
        <f t="shared" si="255"/>
        <v>0</v>
      </c>
      <c r="AR499" s="438">
        <f t="shared" si="256"/>
        <v>2.36</v>
      </c>
      <c r="AS499" s="438">
        <f t="shared" si="257"/>
        <v>4.38</v>
      </c>
      <c r="AT499" s="443">
        <f t="shared" si="270"/>
        <v>6.74</v>
      </c>
      <c r="AU499" s="437">
        <f t="shared" si="271"/>
        <v>0</v>
      </c>
      <c r="AV499" s="438">
        <f t="shared" si="272"/>
        <v>2.19</v>
      </c>
      <c r="AW499" s="438">
        <f t="shared" si="273"/>
        <v>4.08</v>
      </c>
      <c r="AX499" s="444">
        <f t="shared" si="274"/>
        <v>6.27</v>
      </c>
      <c r="AY499" s="441">
        <f t="shared" si="275"/>
        <v>0</v>
      </c>
      <c r="AZ499" s="70">
        <f t="shared" si="276"/>
        <v>4</v>
      </c>
      <c r="BA499" s="438">
        <f t="shared" si="253"/>
        <v>0.55000000000000004</v>
      </c>
      <c r="BB499" s="442">
        <f t="shared" si="254"/>
        <v>1.02</v>
      </c>
      <c r="BC499" s="563">
        <v>0</v>
      </c>
      <c r="BD499" s="563">
        <v>0</v>
      </c>
      <c r="BE499" s="570">
        <v>0</v>
      </c>
      <c r="BF499" s="571">
        <v>0</v>
      </c>
      <c r="BG499" s="572">
        <v>0</v>
      </c>
      <c r="BH499" s="573">
        <v>0</v>
      </c>
      <c r="BI499" s="571">
        <v>6.28</v>
      </c>
      <c r="BJ499" s="572">
        <v>595148.36618075939</v>
      </c>
      <c r="BK499" s="574">
        <v>1.7766399188403159E-3</v>
      </c>
      <c r="BL499" s="571">
        <v>63510.59</v>
      </c>
      <c r="BM499" s="594">
        <v>0.67</v>
      </c>
      <c r="BN499" s="441">
        <f t="shared" si="277"/>
        <v>0</v>
      </c>
      <c r="BO499" s="70">
        <v>4</v>
      </c>
      <c r="BP499" s="438">
        <f t="shared" si="258"/>
        <v>0.55000000000000004</v>
      </c>
      <c r="BQ499" s="442">
        <f t="shared" si="259"/>
        <v>1.02</v>
      </c>
      <c r="BR499" s="438">
        <f>+INDEX('For AA'!AE:AE,MATCH(A499,'For AA'!A:A,0))</f>
        <v>0</v>
      </c>
      <c r="BS499" s="70">
        <v>4</v>
      </c>
      <c r="BT499" s="438">
        <f>+ROUND(INDEX('For AA'!AF:AF,MATCH(A499,'For AA'!A:A,0))/BS499,$BP$2)</f>
        <v>0.55000000000000004</v>
      </c>
      <c r="BU499" s="442">
        <f>+ROUND(INDEX('For AA'!AG:AG,MATCH(A499,'For AA'!A:A,0))/BS499,$BP$2)</f>
        <v>1.02</v>
      </c>
      <c r="BV499" s="438">
        <f>++INDEX('For AA'!AE:AE,MATCH(A499,'For AA'!A:A,0))</f>
        <v>0</v>
      </c>
      <c r="BW499" s="70">
        <v>4</v>
      </c>
      <c r="BX499" s="438">
        <f>++ROUND(INDEX('For AA'!AF:AF,MATCH(A499,'For AA'!A:A,0))/BS499,$BP$2)</f>
        <v>0.55000000000000004</v>
      </c>
      <c r="BY499" s="442">
        <f>++ROUND(INDEX('For AA'!AG:AG,MATCH(A499,'For AA'!A:A,0))/BS499,$BP$2)</f>
        <v>1.02</v>
      </c>
      <c r="BZ499" s="93">
        <f>++INDEX(FY2018_ALL_Targets!DY:DY,MATCH('Final Comp Values'!C499,FY2018_ALL_Targets!B:B,0))</f>
        <v>0</v>
      </c>
      <c r="CA499" s="93">
        <f>+INDEX(FY2018_ALL_Targets!DV:DV,MATCH('Final Comp Values'!C499,FY2018_ALL_Targets!B:B,0))</f>
        <v>2</v>
      </c>
      <c r="CB499" s="93">
        <f>++INDEX(FY2018_ALL_Targets!DW:DW,MATCH('Final Comp Values'!C499,FY2018_ALL_Targets!B:B,0))</f>
        <v>2</v>
      </c>
      <c r="CC499" s="533">
        <f>++INDEX(FY2018_ALL_Targets!DX:DX,MATCH('Final Comp Values'!$C499,FY2018_ALL_Targets!$B:$B,0))</f>
        <v>0</v>
      </c>
      <c r="CD499" s="437">
        <f t="shared" si="278"/>
        <v>0</v>
      </c>
      <c r="CE499" s="437">
        <f t="shared" si="279"/>
        <v>1.1000000000000001</v>
      </c>
      <c r="CF499" s="438">
        <f t="shared" si="280"/>
        <v>2.04</v>
      </c>
      <c r="CG499" s="537">
        <f t="shared" si="281"/>
        <v>297574.18309037969</v>
      </c>
      <c r="CH499" s="437">
        <f t="shared" si="282"/>
        <v>3.13</v>
      </c>
      <c r="CI499" s="438">
        <f t="shared" si="260"/>
        <v>296626.4946092001</v>
      </c>
      <c r="CJ499" s="540">
        <f t="shared" si="283"/>
        <v>8.8609888794232935E-4</v>
      </c>
      <c r="CK499" s="437">
        <f t="shared" si="261"/>
        <v>32451.95</v>
      </c>
      <c r="CL499" s="543">
        <f t="shared" si="262"/>
        <v>0.34</v>
      </c>
      <c r="CM499" s="466">
        <f t="shared" si="288"/>
        <v>-1.0000000000000897E-2</v>
      </c>
      <c r="CN499" s="465">
        <f t="shared" si="263"/>
        <v>594170.14</v>
      </c>
      <c r="CO499" s="466">
        <f t="shared" si="284"/>
        <v>329078.44460920012</v>
      </c>
      <c r="CP499" s="466">
        <f t="shared" si="264"/>
        <v>-2.8</v>
      </c>
      <c r="CQ499" s="469">
        <f t="shared" si="265"/>
        <v>-265339.13748006377</v>
      </c>
      <c r="CR499" s="469">
        <f t="shared" si="285"/>
        <v>-265091.6953907999</v>
      </c>
      <c r="CS499" s="467">
        <f t="shared" si="286"/>
        <v>-247.44208926387364</v>
      </c>
      <c r="CT499" s="468">
        <f t="shared" si="266"/>
        <v>0.50082318692484229</v>
      </c>
    </row>
    <row r="500" spans="1:98"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+INDEX('For AA'!AD:AD,MATCH(A500,'For AA'!A:A,0))</f>
        <v>17518.15388659466</v>
      </c>
      <c r="AN500" s="434">
        <f t="shared" si="267"/>
        <v>0</v>
      </c>
      <c r="AO500" s="435">
        <f t="shared" si="268"/>
        <v>155325.43010752689</v>
      </c>
      <c r="AP500" s="436">
        <f t="shared" si="269"/>
        <v>288461.50537634414</v>
      </c>
      <c r="AQ500" s="437">
        <f t="shared" si="255"/>
        <v>0</v>
      </c>
      <c r="AR500" s="438">
        <f t="shared" si="256"/>
        <v>4.4000000000000004</v>
      </c>
      <c r="AS500" s="438">
        <f t="shared" si="257"/>
        <v>8.16</v>
      </c>
      <c r="AT500" s="443">
        <f t="shared" si="270"/>
        <v>12.56</v>
      </c>
      <c r="AU500" s="437">
        <f t="shared" si="271"/>
        <v>0</v>
      </c>
      <c r="AV500" s="438">
        <f t="shared" si="272"/>
        <v>4.09</v>
      </c>
      <c r="AW500" s="438">
        <f t="shared" si="273"/>
        <v>7.59</v>
      </c>
      <c r="AX500" s="444">
        <f t="shared" si="274"/>
        <v>11.68</v>
      </c>
      <c r="AY500" s="441">
        <f t="shared" si="275"/>
        <v>0</v>
      </c>
      <c r="AZ500" s="70">
        <f t="shared" si="276"/>
        <v>4</v>
      </c>
      <c r="BA500" s="438">
        <f t="shared" si="253"/>
        <v>1.02</v>
      </c>
      <c r="BB500" s="442">
        <f t="shared" si="254"/>
        <v>1.9</v>
      </c>
      <c r="BC500" s="563">
        <v>0</v>
      </c>
      <c r="BD500" s="563">
        <v>0</v>
      </c>
      <c r="BE500" s="570">
        <v>0</v>
      </c>
      <c r="BF500" s="571">
        <v>0</v>
      </c>
      <c r="BG500" s="572">
        <v>0</v>
      </c>
      <c r="BH500" s="573">
        <v>0</v>
      </c>
      <c r="BI500" s="571">
        <v>11.68</v>
      </c>
      <c r="BJ500" s="572">
        <v>412711.5370320917</v>
      </c>
      <c r="BK500" s="574">
        <v>1.2320285719048024E-3</v>
      </c>
      <c r="BL500" s="571">
        <v>44042.05</v>
      </c>
      <c r="BM500" s="594">
        <v>1.25</v>
      </c>
      <c r="BN500" s="441">
        <f t="shared" si="277"/>
        <v>0</v>
      </c>
      <c r="BO500" s="70">
        <v>4</v>
      </c>
      <c r="BP500" s="438">
        <f t="shared" si="258"/>
        <v>1.02</v>
      </c>
      <c r="BQ500" s="442">
        <f t="shared" si="259"/>
        <v>1.9</v>
      </c>
      <c r="BR500" s="438">
        <f>+INDEX('For AA'!AE:AE,MATCH(A500,'For AA'!A:A,0))</f>
        <v>0</v>
      </c>
      <c r="BS500" s="70">
        <v>4</v>
      </c>
      <c r="BT500" s="438">
        <f>+ROUND(INDEX('For AA'!AF:AF,MATCH(A500,'For AA'!A:A,0))/BS500,$BP$2)</f>
        <v>1.03</v>
      </c>
      <c r="BU500" s="442">
        <f>+ROUND(INDEX('For AA'!AG:AG,MATCH(A500,'For AA'!A:A,0))/BS500,$BP$2)</f>
        <v>1.91</v>
      </c>
      <c r="BV500" s="438">
        <f>++INDEX('For AA'!AE:AE,MATCH(A500,'For AA'!A:A,0))</f>
        <v>0</v>
      </c>
      <c r="BW500" s="70">
        <v>4</v>
      </c>
      <c r="BX500" s="438">
        <f>++ROUND(INDEX('For AA'!AF:AF,MATCH(A500,'For AA'!A:A,0))/BS500,$BP$2)</f>
        <v>1.03</v>
      </c>
      <c r="BY500" s="442">
        <f>++ROUND(INDEX('For AA'!AG:AG,MATCH(A500,'For AA'!A:A,0))/BS500,$BP$2)</f>
        <v>1.91</v>
      </c>
      <c r="BZ500" s="93">
        <f>++INDEX(FY2018_ALL_Targets!DY:DY,MATCH('Final Comp Values'!C500,FY2018_ALL_Targets!B:B,0))</f>
        <v>0</v>
      </c>
      <c r="CA500" s="93">
        <f>+INDEX(FY2018_ALL_Targets!DV:DV,MATCH('Final Comp Values'!C500,FY2018_ALL_Targets!B:B,0))</f>
        <v>0</v>
      </c>
      <c r="CB500" s="93">
        <f>++INDEX(FY2018_ALL_Targets!DW:DW,MATCH('Final Comp Values'!C500,FY2018_ALL_Targets!B:B,0))</f>
        <v>0</v>
      </c>
      <c r="CC500" s="533">
        <f>++INDEX(FY2018_ALL_Targets!DX:DX,MATCH('Final Comp Values'!$C500,FY2018_ALL_Targets!$B:$B,0))</f>
        <v>0</v>
      </c>
      <c r="CD500" s="437">
        <f t="shared" si="278"/>
        <v>0</v>
      </c>
      <c r="CE500" s="437">
        <f t="shared" si="279"/>
        <v>0</v>
      </c>
      <c r="CF500" s="438">
        <f t="shared" si="280"/>
        <v>0</v>
      </c>
      <c r="CG500" s="537">
        <f t="shared" si="281"/>
        <v>0</v>
      </c>
      <c r="CH500" s="437">
        <f t="shared" si="282"/>
        <v>11.68</v>
      </c>
      <c r="CI500" s="438">
        <f t="shared" si="260"/>
        <v>412711.5370320917</v>
      </c>
      <c r="CJ500" s="540">
        <f t="shared" si="283"/>
        <v>1.2328744756496318E-3</v>
      </c>
      <c r="CK500" s="437">
        <f t="shared" si="261"/>
        <v>45152.05</v>
      </c>
      <c r="CL500" s="543">
        <f t="shared" si="262"/>
        <v>1.28</v>
      </c>
      <c r="CM500" s="466">
        <f t="shared" si="288"/>
        <v>0</v>
      </c>
      <c r="CN500" s="465">
        <f t="shared" si="263"/>
        <v>412721.85</v>
      </c>
      <c r="CO500" s="466">
        <f t="shared" si="284"/>
        <v>457863.58703209169</v>
      </c>
      <c r="CP500" s="466">
        <f t="shared" si="264"/>
        <v>1.2799999999999994</v>
      </c>
      <c r="CQ500" s="469">
        <f t="shared" si="265"/>
        <v>45229.791780821899</v>
      </c>
      <c r="CR500" s="469">
        <f t="shared" si="285"/>
        <v>45141.737032091711</v>
      </c>
      <c r="CS500" s="467">
        <f t="shared" si="286"/>
        <v>88.054748730188294</v>
      </c>
      <c r="CT500" s="468">
        <f t="shared" si="266"/>
        <v>0</v>
      </c>
    </row>
    <row r="501" spans="1:98"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+INDEX('For AA'!AD:AD,MATCH(A501,'For AA'!A:A,0))</f>
        <v>47311.260857189824</v>
      </c>
      <c r="AN501" s="434">
        <f t="shared" si="267"/>
        <v>0</v>
      </c>
      <c r="AO501" s="435">
        <f t="shared" si="268"/>
        <v>204179.35483870967</v>
      </c>
      <c r="AP501" s="436">
        <f t="shared" si="269"/>
        <v>379190.22580645164</v>
      </c>
      <c r="AQ501" s="437">
        <f t="shared" si="255"/>
        <v>0</v>
      </c>
      <c r="AR501" s="438">
        <f t="shared" si="256"/>
        <v>2.15</v>
      </c>
      <c r="AS501" s="438">
        <f t="shared" si="257"/>
        <v>4</v>
      </c>
      <c r="AT501" s="443">
        <f t="shared" si="270"/>
        <v>6.15</v>
      </c>
      <c r="AU501" s="437">
        <f t="shared" si="271"/>
        <v>0</v>
      </c>
      <c r="AV501" s="438">
        <f t="shared" si="272"/>
        <v>2</v>
      </c>
      <c r="AW501" s="438">
        <f t="shared" si="273"/>
        <v>3.72</v>
      </c>
      <c r="AX501" s="444">
        <f t="shared" si="274"/>
        <v>5.7200000000000006</v>
      </c>
      <c r="AY501" s="441">
        <f t="shared" si="275"/>
        <v>0</v>
      </c>
      <c r="AZ501" s="70">
        <f t="shared" si="276"/>
        <v>4</v>
      </c>
      <c r="BA501" s="438">
        <f t="shared" si="253"/>
        <v>0.5</v>
      </c>
      <c r="BB501" s="442">
        <f t="shared" si="254"/>
        <v>0.93</v>
      </c>
      <c r="BC501" s="563">
        <v>1</v>
      </c>
      <c r="BD501" s="563">
        <v>1</v>
      </c>
      <c r="BE501" s="570">
        <v>0</v>
      </c>
      <c r="BF501" s="571">
        <v>0.5</v>
      </c>
      <c r="BG501" s="572">
        <v>0.93</v>
      </c>
      <c r="BH501" s="573">
        <v>135519.45280867611</v>
      </c>
      <c r="BI501" s="571">
        <v>4.29</v>
      </c>
      <c r="BJ501" s="572">
        <v>406558.35842602828</v>
      </c>
      <c r="BK501" s="574">
        <v>1.2136600719466488E-3</v>
      </c>
      <c r="BL501" s="571">
        <v>43385.42</v>
      </c>
      <c r="BM501" s="594">
        <v>0.46</v>
      </c>
      <c r="BN501" s="441">
        <f t="shared" si="277"/>
        <v>0</v>
      </c>
      <c r="BO501" s="70">
        <v>4</v>
      </c>
      <c r="BP501" s="438">
        <f t="shared" si="258"/>
        <v>0.5</v>
      </c>
      <c r="BQ501" s="442">
        <f t="shared" si="259"/>
        <v>0.93</v>
      </c>
      <c r="BR501" s="438">
        <f>+INDEX('For AA'!AE:AE,MATCH(A501,'For AA'!A:A,0))</f>
        <v>0</v>
      </c>
      <c r="BS501" s="70">
        <v>4</v>
      </c>
      <c r="BT501" s="438">
        <f>+ROUND(INDEX('For AA'!AF:AF,MATCH(A501,'For AA'!A:A,0))/BS501,$BP$2)</f>
        <v>0.5</v>
      </c>
      <c r="BU501" s="442">
        <f>+ROUND(INDEX('For AA'!AG:AG,MATCH(A501,'For AA'!A:A,0))/BS501,$BP$2)</f>
        <v>0.93</v>
      </c>
      <c r="BV501" s="438">
        <f>++INDEX('For AA'!AE:AE,MATCH(A501,'For AA'!A:A,0))</f>
        <v>0</v>
      </c>
      <c r="BW501" s="70">
        <v>4</v>
      </c>
      <c r="BX501" s="438">
        <f>++ROUND(INDEX('For AA'!AF:AF,MATCH(A501,'For AA'!A:A,0))/BS501,$BP$2)</f>
        <v>0.5</v>
      </c>
      <c r="BY501" s="442">
        <f>++ROUND(INDEX('For AA'!AG:AG,MATCH(A501,'For AA'!A:A,0))/BS501,$BP$2)</f>
        <v>0.93</v>
      </c>
      <c r="BZ501" s="93">
        <f>++INDEX(FY2018_ALL_Targets!DY:DY,MATCH('Final Comp Values'!C501,FY2018_ALL_Targets!B:B,0))</f>
        <v>0</v>
      </c>
      <c r="CA501" s="93">
        <f>+INDEX(FY2018_ALL_Targets!DV:DV,MATCH('Final Comp Values'!C501,FY2018_ALL_Targets!B:B,0))</f>
        <v>0</v>
      </c>
      <c r="CB501" s="93">
        <f>++INDEX(FY2018_ALL_Targets!DW:DW,MATCH('Final Comp Values'!C501,FY2018_ALL_Targets!B:B,0))</f>
        <v>0</v>
      </c>
      <c r="CC501" s="533">
        <f>++INDEX(FY2018_ALL_Targets!DX:DX,MATCH('Final Comp Values'!$C501,FY2018_ALL_Targets!$B:$B,0))</f>
        <v>0</v>
      </c>
      <c r="CD501" s="437">
        <f t="shared" si="278"/>
        <v>0</v>
      </c>
      <c r="CE501" s="437">
        <f t="shared" si="279"/>
        <v>0</v>
      </c>
      <c r="CF501" s="438">
        <f t="shared" si="280"/>
        <v>0</v>
      </c>
      <c r="CG501" s="537">
        <f t="shared" si="281"/>
        <v>0</v>
      </c>
      <c r="CH501" s="437">
        <f t="shared" si="282"/>
        <v>5.7200000000000006</v>
      </c>
      <c r="CI501" s="438">
        <f t="shared" si="260"/>
        <v>542077.81123470445</v>
      </c>
      <c r="CJ501" s="540">
        <f t="shared" si="283"/>
        <v>1.619324485313139E-3</v>
      </c>
      <c r="CK501" s="437">
        <f t="shared" si="261"/>
        <v>59305.16</v>
      </c>
      <c r="CL501" s="543">
        <f t="shared" si="262"/>
        <v>0.63</v>
      </c>
      <c r="CM501" s="466">
        <f t="shared" si="288"/>
        <v>0</v>
      </c>
      <c r="CN501" s="465">
        <f t="shared" si="263"/>
        <v>542533.71</v>
      </c>
      <c r="CO501" s="466">
        <f t="shared" si="284"/>
        <v>601382.97123470448</v>
      </c>
      <c r="CP501" s="466">
        <f t="shared" si="264"/>
        <v>0.62999999999999989</v>
      </c>
      <c r="CQ501" s="469">
        <f t="shared" si="265"/>
        <v>59754.58694055942</v>
      </c>
      <c r="CR501" s="469">
        <f t="shared" si="285"/>
        <v>58849.261234704521</v>
      </c>
      <c r="CS501" s="467">
        <f t="shared" si="286"/>
        <v>905.32570585489884</v>
      </c>
      <c r="CT501" s="468">
        <f t="shared" si="266"/>
        <v>0</v>
      </c>
    </row>
    <row r="502" spans="1:98"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+INDEX('For AA'!AD:AD,MATCH(A502,'For AA'!A:A,0))</f>
        <v>17518.15388659466</v>
      </c>
      <c r="AN502" s="434">
        <f t="shared" si="267"/>
        <v>0</v>
      </c>
      <c r="AO502" s="435">
        <f t="shared" si="268"/>
        <v>126043.67741935485</v>
      </c>
      <c r="AP502" s="436">
        <f t="shared" si="269"/>
        <v>234081.1182795699</v>
      </c>
      <c r="AQ502" s="437">
        <f t="shared" si="255"/>
        <v>0</v>
      </c>
      <c r="AR502" s="438">
        <f t="shared" si="256"/>
        <v>3.57</v>
      </c>
      <c r="AS502" s="438">
        <f t="shared" si="257"/>
        <v>6.62</v>
      </c>
      <c r="AT502" s="443">
        <f t="shared" si="270"/>
        <v>10.19</v>
      </c>
      <c r="AU502" s="437">
        <f t="shared" si="271"/>
        <v>0</v>
      </c>
      <c r="AV502" s="438">
        <f t="shared" si="272"/>
        <v>3.32</v>
      </c>
      <c r="AW502" s="438">
        <f t="shared" si="273"/>
        <v>6.16</v>
      </c>
      <c r="AX502" s="444">
        <f t="shared" si="274"/>
        <v>9.48</v>
      </c>
      <c r="AY502" s="441">
        <f t="shared" si="275"/>
        <v>0</v>
      </c>
      <c r="AZ502" s="70">
        <f t="shared" si="276"/>
        <v>4</v>
      </c>
      <c r="BA502" s="438">
        <f t="shared" si="253"/>
        <v>0.83</v>
      </c>
      <c r="BB502" s="442">
        <f t="shared" si="254"/>
        <v>1.54</v>
      </c>
      <c r="BC502" s="563">
        <v>2</v>
      </c>
      <c r="BD502" s="563">
        <v>2</v>
      </c>
      <c r="BE502" s="570">
        <v>0</v>
      </c>
      <c r="BF502" s="571">
        <v>1.66</v>
      </c>
      <c r="BG502" s="572">
        <v>3.08</v>
      </c>
      <c r="BH502" s="573">
        <v>167487.38745994135</v>
      </c>
      <c r="BI502" s="571">
        <v>4.74</v>
      </c>
      <c r="BJ502" s="572">
        <v>167487.38745994135</v>
      </c>
      <c r="BK502" s="574">
        <v>4.9998419784492846E-4</v>
      </c>
      <c r="BL502" s="571">
        <v>17873.23</v>
      </c>
      <c r="BM502" s="594">
        <v>0.51</v>
      </c>
      <c r="BN502" s="441">
        <f t="shared" si="277"/>
        <v>0</v>
      </c>
      <c r="BO502" s="70">
        <v>4</v>
      </c>
      <c r="BP502" s="438">
        <f t="shared" si="258"/>
        <v>0.83</v>
      </c>
      <c r="BQ502" s="442">
        <f t="shared" si="259"/>
        <v>1.54</v>
      </c>
      <c r="BR502" s="438">
        <f>+INDEX('For AA'!AE:AE,MATCH(A502,'For AA'!A:A,0))</f>
        <v>0</v>
      </c>
      <c r="BS502" s="70">
        <v>4</v>
      </c>
      <c r="BT502" s="438">
        <f>+ROUND(INDEX('For AA'!AF:AF,MATCH(A502,'For AA'!A:A,0))/BS502,$BP$2)</f>
        <v>0.84</v>
      </c>
      <c r="BU502" s="442">
        <f>+ROUND(INDEX('For AA'!AG:AG,MATCH(A502,'For AA'!A:A,0))/BS502,$BP$2)</f>
        <v>1.55</v>
      </c>
      <c r="BV502" s="438">
        <f>++INDEX('For AA'!AE:AE,MATCH(A502,'For AA'!A:A,0))</f>
        <v>0</v>
      </c>
      <c r="BW502" s="70">
        <v>4</v>
      </c>
      <c r="BX502" s="438">
        <f>++ROUND(INDEX('For AA'!AF:AF,MATCH(A502,'For AA'!A:A,0))/BS502,$BP$2)</f>
        <v>0.84</v>
      </c>
      <c r="BY502" s="442">
        <f>++ROUND(INDEX('For AA'!AG:AG,MATCH(A502,'For AA'!A:A,0))/BS502,$BP$2)</f>
        <v>1.55</v>
      </c>
      <c r="BZ502" s="93">
        <f>++INDEX(FY2018_ALL_Targets!DY:DY,MATCH('Final Comp Values'!C502,FY2018_ALL_Targets!B:B,0))</f>
        <v>0</v>
      </c>
      <c r="CA502" s="93">
        <f>+INDEX(FY2018_ALL_Targets!DV:DV,MATCH('Final Comp Values'!C502,FY2018_ALL_Targets!B:B,0))</f>
        <v>1</v>
      </c>
      <c r="CB502" s="93">
        <f>++INDEX(FY2018_ALL_Targets!DW:DW,MATCH('Final Comp Values'!C502,FY2018_ALL_Targets!B:B,0))</f>
        <v>1</v>
      </c>
      <c r="CC502" s="533">
        <f>++INDEX(FY2018_ALL_Targets!DX:DX,MATCH('Final Comp Values'!$C502,FY2018_ALL_Targets!$B:$B,0))</f>
        <v>0</v>
      </c>
      <c r="CD502" s="437">
        <f t="shared" si="278"/>
        <v>0</v>
      </c>
      <c r="CE502" s="437">
        <f t="shared" si="279"/>
        <v>0.83</v>
      </c>
      <c r="CF502" s="438">
        <f t="shared" si="280"/>
        <v>1.54</v>
      </c>
      <c r="CG502" s="537">
        <f t="shared" si="281"/>
        <v>83743.693729970677</v>
      </c>
      <c r="CH502" s="437">
        <f t="shared" si="282"/>
        <v>7.1099999999999994</v>
      </c>
      <c r="CI502" s="438">
        <f t="shared" si="260"/>
        <v>251231.08118991199</v>
      </c>
      <c r="CJ502" s="540">
        <f t="shared" si="283"/>
        <v>7.5049122618740436E-4</v>
      </c>
      <c r="CK502" s="437">
        <f t="shared" si="261"/>
        <v>27485.54</v>
      </c>
      <c r="CL502" s="543">
        <f t="shared" si="262"/>
        <v>0.78</v>
      </c>
      <c r="CM502" s="466">
        <f t="shared" si="288"/>
        <v>0</v>
      </c>
      <c r="CN502" s="465">
        <f t="shared" si="263"/>
        <v>334916.06</v>
      </c>
      <c r="CO502" s="466">
        <f t="shared" si="284"/>
        <v>278716.62118991197</v>
      </c>
      <c r="CP502" s="466">
        <f t="shared" si="264"/>
        <v>-1.5900000000000007</v>
      </c>
      <c r="CQ502" s="469">
        <f t="shared" si="265"/>
        <v>-56172.630316455718</v>
      </c>
      <c r="CR502" s="469">
        <f t="shared" si="285"/>
        <v>-56199.438810088031</v>
      </c>
      <c r="CS502" s="467">
        <f t="shared" si="286"/>
        <v>26.808493632313912</v>
      </c>
      <c r="CT502" s="468">
        <f t="shared" si="266"/>
        <v>0.25004382808626935</v>
      </c>
    </row>
    <row r="503" spans="1:98"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+INDEX('For AA'!AD:AD,MATCH(A503,'For AA'!A:A,0))</f>
        <v>12694.558936844121</v>
      </c>
      <c r="AN503" s="434">
        <f t="shared" si="267"/>
        <v>0</v>
      </c>
      <c r="AO503" s="435">
        <f t="shared" si="268"/>
        <v>112807.77419354839</v>
      </c>
      <c r="AP503" s="436">
        <f t="shared" si="269"/>
        <v>209500.13978494625</v>
      </c>
      <c r="AQ503" s="437">
        <f t="shared" si="255"/>
        <v>0</v>
      </c>
      <c r="AR503" s="438">
        <f t="shared" si="256"/>
        <v>4.41</v>
      </c>
      <c r="AS503" s="438">
        <f t="shared" si="257"/>
        <v>8.19</v>
      </c>
      <c r="AT503" s="443">
        <f t="shared" si="270"/>
        <v>12.6</v>
      </c>
      <c r="AU503" s="437">
        <f t="shared" si="271"/>
        <v>0</v>
      </c>
      <c r="AV503" s="438">
        <f t="shared" si="272"/>
        <v>4.0999999999999996</v>
      </c>
      <c r="AW503" s="438">
        <f t="shared" si="273"/>
        <v>7.62</v>
      </c>
      <c r="AX503" s="444">
        <f t="shared" si="274"/>
        <v>11.719999999999999</v>
      </c>
      <c r="AY503" s="441">
        <f t="shared" si="275"/>
        <v>0</v>
      </c>
      <c r="AZ503" s="70">
        <f t="shared" si="276"/>
        <v>4</v>
      </c>
      <c r="BA503" s="438">
        <f t="shared" si="253"/>
        <v>1.03</v>
      </c>
      <c r="BB503" s="442">
        <f t="shared" si="254"/>
        <v>1.91</v>
      </c>
      <c r="BC503" s="563">
        <v>1</v>
      </c>
      <c r="BD503" s="563">
        <v>1</v>
      </c>
      <c r="BE503" s="570">
        <v>0</v>
      </c>
      <c r="BF503" s="571">
        <v>1.03</v>
      </c>
      <c r="BG503" s="572">
        <v>1.91</v>
      </c>
      <c r="BH503" s="573">
        <v>75204.751092132487</v>
      </c>
      <c r="BI503" s="571">
        <v>8.82</v>
      </c>
      <c r="BJ503" s="572">
        <v>225614.2532763975</v>
      </c>
      <c r="BK503" s="574">
        <v>6.7350481225794884E-4</v>
      </c>
      <c r="BL503" s="571">
        <v>24076.17</v>
      </c>
      <c r="BM503" s="594">
        <v>0.94</v>
      </c>
      <c r="BN503" s="441">
        <f t="shared" si="277"/>
        <v>0</v>
      </c>
      <c r="BO503" s="70">
        <v>4</v>
      </c>
      <c r="BP503" s="438">
        <f t="shared" si="258"/>
        <v>1.03</v>
      </c>
      <c r="BQ503" s="442">
        <f t="shared" si="259"/>
        <v>1.91</v>
      </c>
      <c r="BR503" s="438">
        <f>+INDEX('For AA'!AE:AE,MATCH(A503,'For AA'!A:A,0))</f>
        <v>0</v>
      </c>
      <c r="BS503" s="70">
        <v>4</v>
      </c>
      <c r="BT503" s="438">
        <f>+ROUND(INDEX('For AA'!AF:AF,MATCH(A503,'For AA'!A:A,0))/BS503,$BP$2)</f>
        <v>1.03</v>
      </c>
      <c r="BU503" s="442">
        <f>+ROUND(INDEX('For AA'!AG:AG,MATCH(A503,'For AA'!A:A,0))/BS503,$BP$2)</f>
        <v>1.92</v>
      </c>
      <c r="BV503" s="438">
        <f>++INDEX('For AA'!AE:AE,MATCH(A503,'For AA'!A:A,0))</f>
        <v>0</v>
      </c>
      <c r="BW503" s="70">
        <v>4</v>
      </c>
      <c r="BX503" s="438">
        <f>++ROUND(INDEX('For AA'!AF:AF,MATCH(A503,'For AA'!A:A,0))/BS503,$BP$2)</f>
        <v>1.03</v>
      </c>
      <c r="BY503" s="442">
        <f>++ROUND(INDEX('For AA'!AG:AG,MATCH(A503,'For AA'!A:A,0))/BS503,$BP$2)</f>
        <v>1.92</v>
      </c>
      <c r="BZ503" s="93">
        <f>++INDEX(FY2018_ALL_Targets!DY:DY,MATCH('Final Comp Values'!C503,FY2018_ALL_Targets!B:B,0))</f>
        <v>0</v>
      </c>
      <c r="CA503" s="93">
        <f>+INDEX(FY2018_ALL_Targets!DV:DV,MATCH('Final Comp Values'!C503,FY2018_ALL_Targets!B:B,0))</f>
        <v>0</v>
      </c>
      <c r="CB503" s="93">
        <f>++INDEX(FY2018_ALL_Targets!DW:DW,MATCH('Final Comp Values'!C503,FY2018_ALL_Targets!B:B,0))</f>
        <v>0</v>
      </c>
      <c r="CC503" s="533">
        <f>++INDEX(FY2018_ALL_Targets!DX:DX,MATCH('Final Comp Values'!$C503,FY2018_ALL_Targets!$B:$B,0))</f>
        <v>0</v>
      </c>
      <c r="CD503" s="437">
        <f t="shared" si="278"/>
        <v>0</v>
      </c>
      <c r="CE503" s="437">
        <f t="shared" si="279"/>
        <v>0</v>
      </c>
      <c r="CF503" s="438">
        <f t="shared" si="280"/>
        <v>0</v>
      </c>
      <c r="CG503" s="537">
        <f t="shared" si="281"/>
        <v>0</v>
      </c>
      <c r="CH503" s="437">
        <f t="shared" si="282"/>
        <v>11.719999999999999</v>
      </c>
      <c r="CI503" s="438">
        <f t="shared" si="260"/>
        <v>299795.81047611998</v>
      </c>
      <c r="CJ503" s="540">
        <f t="shared" si="283"/>
        <v>8.9556644163781289E-4</v>
      </c>
      <c r="CK503" s="437">
        <f t="shared" si="261"/>
        <v>32798.69</v>
      </c>
      <c r="CL503" s="543">
        <f t="shared" si="262"/>
        <v>1.28</v>
      </c>
      <c r="CM503" s="466">
        <f t="shared" si="288"/>
        <v>-4.0000000000001368E-2</v>
      </c>
      <c r="CN503" s="465">
        <f t="shared" si="263"/>
        <v>299746.36</v>
      </c>
      <c r="CO503" s="466">
        <f t="shared" si="284"/>
        <v>332594.50047611998</v>
      </c>
      <c r="CP503" s="466">
        <f t="shared" si="264"/>
        <v>1.2799999999999994</v>
      </c>
      <c r="CQ503" s="469">
        <f t="shared" si="265"/>
        <v>32736.803822525584</v>
      </c>
      <c r="CR503" s="469">
        <f t="shared" si="285"/>
        <v>32848.140476119996</v>
      </c>
      <c r="CS503" s="467">
        <f t="shared" si="286"/>
        <v>-111.33665359441147</v>
      </c>
      <c r="CT503" s="468">
        <f t="shared" si="266"/>
        <v>0</v>
      </c>
    </row>
    <row r="504" spans="1:98"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+INDEX('For AA'!AD:AD,MATCH(A504,'For AA'!A:A,0))</f>
        <v>26991.332744195854</v>
      </c>
      <c r="AN504" s="434">
        <f t="shared" si="267"/>
        <v>0</v>
      </c>
      <c r="AO504" s="435">
        <f t="shared" si="268"/>
        <v>200326.12903225806</v>
      </c>
      <c r="AP504" s="436">
        <f t="shared" si="269"/>
        <v>372034.22580645164</v>
      </c>
      <c r="AQ504" s="437">
        <f t="shared" si="255"/>
        <v>0</v>
      </c>
      <c r="AR504" s="438">
        <f t="shared" si="256"/>
        <v>3.69</v>
      </c>
      <c r="AS504" s="438">
        <f t="shared" si="257"/>
        <v>6.85</v>
      </c>
      <c r="AT504" s="443">
        <f t="shared" si="270"/>
        <v>10.54</v>
      </c>
      <c r="AU504" s="437">
        <f t="shared" si="271"/>
        <v>0</v>
      </c>
      <c r="AV504" s="438">
        <f t="shared" si="272"/>
        <v>3.43</v>
      </c>
      <c r="AW504" s="438">
        <f t="shared" si="273"/>
        <v>6.37</v>
      </c>
      <c r="AX504" s="444">
        <f t="shared" si="274"/>
        <v>9.8000000000000007</v>
      </c>
      <c r="AY504" s="441">
        <f t="shared" si="275"/>
        <v>0</v>
      </c>
      <c r="AZ504" s="70">
        <f t="shared" si="276"/>
        <v>4</v>
      </c>
      <c r="BA504" s="438">
        <f t="shared" si="253"/>
        <v>0.86</v>
      </c>
      <c r="BB504" s="442">
        <f t="shared" si="254"/>
        <v>1.59</v>
      </c>
      <c r="BC504" s="563">
        <v>2</v>
      </c>
      <c r="BD504" s="563">
        <v>2</v>
      </c>
      <c r="BE504" s="570">
        <v>0</v>
      </c>
      <c r="BF504" s="571">
        <v>1.72</v>
      </c>
      <c r="BG504" s="572">
        <v>3.18</v>
      </c>
      <c r="BH504" s="573">
        <v>266202.4506989714</v>
      </c>
      <c r="BI504" s="571">
        <v>4.9000000000000004</v>
      </c>
      <c r="BJ504" s="572">
        <v>266202.4506989714</v>
      </c>
      <c r="BK504" s="574">
        <v>7.9466890489836252E-4</v>
      </c>
      <c r="BL504" s="571">
        <v>28407.5</v>
      </c>
      <c r="BM504" s="594">
        <v>0.52</v>
      </c>
      <c r="BN504" s="441">
        <f t="shared" si="277"/>
        <v>0</v>
      </c>
      <c r="BO504" s="70">
        <v>4</v>
      </c>
      <c r="BP504" s="438">
        <f t="shared" si="258"/>
        <v>0.86</v>
      </c>
      <c r="BQ504" s="442">
        <f t="shared" si="259"/>
        <v>1.59</v>
      </c>
      <c r="BR504" s="438">
        <f>+INDEX('For AA'!AE:AE,MATCH(A504,'For AA'!A:A,0))</f>
        <v>0</v>
      </c>
      <c r="BS504" s="70">
        <v>4</v>
      </c>
      <c r="BT504" s="438">
        <f>+ROUND(INDEX('For AA'!AF:AF,MATCH(A504,'For AA'!A:A,0))/BS504,$BP$2)</f>
        <v>0.86</v>
      </c>
      <c r="BU504" s="442">
        <f>+ROUND(INDEX('For AA'!AG:AG,MATCH(A504,'For AA'!A:A,0))/BS504,$BP$2)</f>
        <v>1.6</v>
      </c>
      <c r="BV504" s="438">
        <f>++INDEX('For AA'!AE:AE,MATCH(A504,'For AA'!A:A,0))</f>
        <v>0</v>
      </c>
      <c r="BW504" s="70">
        <v>4</v>
      </c>
      <c r="BX504" s="438">
        <f>++ROUND(INDEX('For AA'!AF:AF,MATCH(A504,'For AA'!A:A,0))/BS504,$BP$2)</f>
        <v>0.86</v>
      </c>
      <c r="BY504" s="442">
        <f>++ROUND(INDEX('For AA'!AG:AG,MATCH(A504,'For AA'!A:A,0))/BS504,$BP$2)</f>
        <v>1.6</v>
      </c>
      <c r="BZ504" s="93">
        <f>++INDEX(FY2018_ALL_Targets!DY:DY,MATCH('Final Comp Values'!C504,FY2018_ALL_Targets!B:B,0))</f>
        <v>0</v>
      </c>
      <c r="CA504" s="93">
        <f>+INDEX(FY2018_ALL_Targets!DV:DV,MATCH('Final Comp Values'!C504,FY2018_ALL_Targets!B:B,0))</f>
        <v>1</v>
      </c>
      <c r="CB504" s="93">
        <f>++INDEX(FY2018_ALL_Targets!DW:DW,MATCH('Final Comp Values'!C504,FY2018_ALL_Targets!B:B,0))</f>
        <v>1</v>
      </c>
      <c r="CC504" s="533">
        <f>++INDEX(FY2018_ALL_Targets!DX:DX,MATCH('Final Comp Values'!$C504,FY2018_ALL_Targets!$B:$B,0))</f>
        <v>0</v>
      </c>
      <c r="CD504" s="437">
        <f t="shared" si="278"/>
        <v>0</v>
      </c>
      <c r="CE504" s="437">
        <f t="shared" si="279"/>
        <v>0.86</v>
      </c>
      <c r="CF504" s="438">
        <f t="shared" si="280"/>
        <v>1.59</v>
      </c>
      <c r="CG504" s="537">
        <f t="shared" si="281"/>
        <v>133101.2253494857</v>
      </c>
      <c r="CH504" s="437">
        <f t="shared" si="282"/>
        <v>7.3500000000000005</v>
      </c>
      <c r="CI504" s="438">
        <f t="shared" si="260"/>
        <v>399303.6760484571</v>
      </c>
      <c r="CJ504" s="540">
        <f t="shared" si="283"/>
        <v>1.1928217800098288E-3</v>
      </c>
      <c r="CK504" s="437">
        <f t="shared" si="261"/>
        <v>43685.19</v>
      </c>
      <c r="CL504" s="543">
        <f t="shared" si="262"/>
        <v>0.8</v>
      </c>
      <c r="CM504" s="466">
        <f t="shared" si="288"/>
        <v>0</v>
      </c>
      <c r="CN504" s="465">
        <f t="shared" si="263"/>
        <v>532295.13</v>
      </c>
      <c r="CO504" s="466">
        <f t="shared" si="284"/>
        <v>442988.8660484571</v>
      </c>
      <c r="CP504" s="466">
        <f t="shared" si="264"/>
        <v>-1.6500000000000004</v>
      </c>
      <c r="CQ504" s="469">
        <f t="shared" si="265"/>
        <v>-89621.118826530626</v>
      </c>
      <c r="CR504" s="469">
        <f t="shared" si="285"/>
        <v>-89306.263951542904</v>
      </c>
      <c r="CS504" s="467">
        <f t="shared" si="286"/>
        <v>-314.85487498772272</v>
      </c>
      <c r="CT504" s="468">
        <f t="shared" si="266"/>
        <v>0.25005155570272775</v>
      </c>
    </row>
    <row r="505" spans="1:98"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+INDEX('For AA'!AD:AD,MATCH(A505,'For AA'!A:A,0))</f>
        <v>47311.260857189824</v>
      </c>
      <c r="AN505" s="434">
        <f t="shared" si="267"/>
        <v>0</v>
      </c>
      <c r="AO505" s="435">
        <f t="shared" si="268"/>
        <v>152459.84946236562</v>
      </c>
      <c r="AP505" s="436">
        <f t="shared" si="269"/>
        <v>283139.72043010755</v>
      </c>
      <c r="AQ505" s="437">
        <f t="shared" si="255"/>
        <v>0</v>
      </c>
      <c r="AR505" s="438">
        <f t="shared" si="256"/>
        <v>1.61</v>
      </c>
      <c r="AS505" s="438">
        <f t="shared" si="257"/>
        <v>2.99</v>
      </c>
      <c r="AT505" s="443">
        <f t="shared" si="270"/>
        <v>4.6000000000000005</v>
      </c>
      <c r="AU505" s="437">
        <f t="shared" si="271"/>
        <v>0</v>
      </c>
      <c r="AV505" s="438">
        <f t="shared" si="272"/>
        <v>1.5</v>
      </c>
      <c r="AW505" s="438">
        <f t="shared" si="273"/>
        <v>2.78</v>
      </c>
      <c r="AX505" s="444">
        <f t="shared" si="274"/>
        <v>4.2799999999999994</v>
      </c>
      <c r="AY505" s="441">
        <f t="shared" si="275"/>
        <v>0</v>
      </c>
      <c r="AZ505" s="70">
        <f t="shared" si="276"/>
        <v>4</v>
      </c>
      <c r="BA505" s="438">
        <f t="shared" si="253"/>
        <v>0.38</v>
      </c>
      <c r="BB505" s="442">
        <f t="shared" si="254"/>
        <v>0.7</v>
      </c>
      <c r="BC505" s="563">
        <v>2</v>
      </c>
      <c r="BD505" s="563">
        <v>2</v>
      </c>
      <c r="BE505" s="570">
        <v>0</v>
      </c>
      <c r="BF505" s="571">
        <v>0.76</v>
      </c>
      <c r="BG505" s="572">
        <v>1.4</v>
      </c>
      <c r="BH505" s="573">
        <v>204700.71193478347</v>
      </c>
      <c r="BI505" s="571">
        <v>2.16</v>
      </c>
      <c r="BJ505" s="572">
        <v>204700.71193478347</v>
      </c>
      <c r="BK505" s="574">
        <v>6.110736026584525E-4</v>
      </c>
      <c r="BL505" s="571">
        <v>21844.41</v>
      </c>
      <c r="BM505" s="594">
        <v>0.23</v>
      </c>
      <c r="BN505" s="441">
        <f t="shared" si="277"/>
        <v>0</v>
      </c>
      <c r="BO505" s="70">
        <v>4</v>
      </c>
      <c r="BP505" s="438">
        <f t="shared" si="258"/>
        <v>0.38</v>
      </c>
      <c r="BQ505" s="442">
        <f t="shared" si="259"/>
        <v>0.7</v>
      </c>
      <c r="BR505" s="438">
        <f>+INDEX('For AA'!AE:AE,MATCH(A505,'For AA'!A:A,0))</f>
        <v>0</v>
      </c>
      <c r="BS505" s="70">
        <v>4</v>
      </c>
      <c r="BT505" s="438">
        <f>+ROUND(INDEX('For AA'!AF:AF,MATCH(A505,'For AA'!A:A,0))/BS505,$BP$2)</f>
        <v>0.38</v>
      </c>
      <c r="BU505" s="442">
        <f>+ROUND(INDEX('For AA'!AG:AG,MATCH(A505,'For AA'!A:A,0))/BS505,$BP$2)</f>
        <v>0.7</v>
      </c>
      <c r="BV505" s="438">
        <f>++INDEX('For AA'!AE:AE,MATCH(A505,'For AA'!A:A,0))</f>
        <v>0</v>
      </c>
      <c r="BW505" s="70">
        <v>4</v>
      </c>
      <c r="BX505" s="438">
        <f>++ROUND(INDEX('For AA'!AF:AF,MATCH(A505,'For AA'!A:A,0))/BS505,$BP$2)</f>
        <v>0.38</v>
      </c>
      <c r="BY505" s="442">
        <f>++ROUND(INDEX('For AA'!AG:AG,MATCH(A505,'For AA'!A:A,0))/BS505,$BP$2)</f>
        <v>0.7</v>
      </c>
      <c r="BZ505" s="93">
        <f>++INDEX(FY2018_ALL_Targets!DY:DY,MATCH('Final Comp Values'!C505,FY2018_ALL_Targets!B:B,0))</f>
        <v>0</v>
      </c>
      <c r="CA505" s="93">
        <f>+INDEX(FY2018_ALL_Targets!DV:DV,MATCH('Final Comp Values'!C505,FY2018_ALL_Targets!B:B,0))</f>
        <v>3</v>
      </c>
      <c r="CB505" s="93">
        <f>++INDEX(FY2018_ALL_Targets!DW:DW,MATCH('Final Comp Values'!C505,FY2018_ALL_Targets!B:B,0))</f>
        <v>3</v>
      </c>
      <c r="CC505" s="533">
        <f>++INDEX(FY2018_ALL_Targets!DX:DX,MATCH('Final Comp Values'!$C505,FY2018_ALL_Targets!$B:$B,0))</f>
        <v>0</v>
      </c>
      <c r="CD505" s="437">
        <f t="shared" si="278"/>
        <v>0</v>
      </c>
      <c r="CE505" s="437">
        <f t="shared" si="279"/>
        <v>1.1400000000000001</v>
      </c>
      <c r="CF505" s="438">
        <f t="shared" si="280"/>
        <v>2.0999999999999996</v>
      </c>
      <c r="CG505" s="537">
        <f t="shared" si="281"/>
        <v>307051.06790217519</v>
      </c>
      <c r="CH505" s="437">
        <f t="shared" si="282"/>
        <v>1.04</v>
      </c>
      <c r="CI505" s="438">
        <f t="shared" si="260"/>
        <v>98559.602042673519</v>
      </c>
      <c r="CJ505" s="540">
        <f t="shared" si="283"/>
        <v>2.9442263369329794E-4</v>
      </c>
      <c r="CK505" s="437">
        <f t="shared" si="261"/>
        <v>10782.76</v>
      </c>
      <c r="CL505" s="543">
        <f t="shared" si="262"/>
        <v>0.11</v>
      </c>
      <c r="CM505" s="466">
        <f t="shared" si="288"/>
        <v>-4.0000000000000591E-2</v>
      </c>
      <c r="CN505" s="465">
        <f t="shared" si="263"/>
        <v>405107.6</v>
      </c>
      <c r="CO505" s="466">
        <f t="shared" si="284"/>
        <v>109342.36204267351</v>
      </c>
      <c r="CP505" s="466">
        <f t="shared" si="264"/>
        <v>-3.129999999999999</v>
      </c>
      <c r="CQ505" s="469">
        <f t="shared" si="265"/>
        <v>-296258.59532710275</v>
      </c>
      <c r="CR505" s="469">
        <f t="shared" si="285"/>
        <v>-295765.23795732646</v>
      </c>
      <c r="CS505" s="467">
        <f t="shared" si="286"/>
        <v>-493.35736977629131</v>
      </c>
      <c r="CT505" s="468">
        <f t="shared" si="266"/>
        <v>0.75794941369200475</v>
      </c>
    </row>
    <row r="506" spans="1:98"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+INDEX('For AA'!AD:AD,MATCH(A506,'For AA'!A:A,0))</f>
        <v>17518.15388659466</v>
      </c>
      <c r="AN506" s="434">
        <f t="shared" si="267"/>
        <v>0</v>
      </c>
      <c r="AO506" s="435">
        <f t="shared" si="268"/>
        <v>151527.83870967745</v>
      </c>
      <c r="AP506" s="436">
        <f t="shared" si="269"/>
        <v>281408.84946236562</v>
      </c>
      <c r="AQ506" s="437">
        <f t="shared" si="255"/>
        <v>0</v>
      </c>
      <c r="AR506" s="438">
        <f t="shared" si="256"/>
        <v>4.29</v>
      </c>
      <c r="AS506" s="438">
        <f t="shared" si="257"/>
        <v>7.96</v>
      </c>
      <c r="AT506" s="443">
        <f t="shared" si="270"/>
        <v>12.25</v>
      </c>
      <c r="AU506" s="437">
        <f t="shared" si="271"/>
        <v>0</v>
      </c>
      <c r="AV506" s="438">
        <f t="shared" si="272"/>
        <v>3.99</v>
      </c>
      <c r="AW506" s="438">
        <f t="shared" si="273"/>
        <v>7.41</v>
      </c>
      <c r="AX506" s="444">
        <f t="shared" si="274"/>
        <v>11.4</v>
      </c>
      <c r="AY506" s="441">
        <f t="shared" si="275"/>
        <v>0</v>
      </c>
      <c r="AZ506" s="70">
        <f t="shared" si="276"/>
        <v>4</v>
      </c>
      <c r="BA506" s="438">
        <f t="shared" si="253"/>
        <v>1</v>
      </c>
      <c r="BB506" s="442">
        <f t="shared" si="254"/>
        <v>1.85</v>
      </c>
      <c r="BC506" s="563">
        <v>2</v>
      </c>
      <c r="BD506" s="563">
        <v>2</v>
      </c>
      <c r="BE506" s="570">
        <v>0</v>
      </c>
      <c r="BF506" s="571">
        <v>2</v>
      </c>
      <c r="BG506" s="572">
        <v>3.7</v>
      </c>
      <c r="BH506" s="573">
        <v>201408.88365435984</v>
      </c>
      <c r="BI506" s="571">
        <v>5.7</v>
      </c>
      <c r="BJ506" s="572">
        <v>201408.88365435984</v>
      </c>
      <c r="BK506" s="574">
        <v>6.0124682019326839E-4</v>
      </c>
      <c r="BL506" s="571">
        <v>21493.119999999999</v>
      </c>
      <c r="BM506" s="594">
        <v>0.61</v>
      </c>
      <c r="BN506" s="441">
        <f t="shared" si="277"/>
        <v>0</v>
      </c>
      <c r="BO506" s="70">
        <v>4</v>
      </c>
      <c r="BP506" s="438">
        <f t="shared" si="258"/>
        <v>1</v>
      </c>
      <c r="BQ506" s="442">
        <f t="shared" si="259"/>
        <v>1.85</v>
      </c>
      <c r="BR506" s="438">
        <f>+INDEX('For AA'!AE:AE,MATCH(A506,'For AA'!A:A,0))</f>
        <v>0</v>
      </c>
      <c r="BS506" s="70">
        <v>4</v>
      </c>
      <c r="BT506" s="438">
        <f>+ROUND(INDEX('For AA'!AF:AF,MATCH(A506,'For AA'!A:A,0))/BS506,$BP$2)</f>
        <v>1.01</v>
      </c>
      <c r="BU506" s="442">
        <f>+ROUND(INDEX('For AA'!AG:AG,MATCH(A506,'For AA'!A:A,0))/BS506,$BP$2)</f>
        <v>1.87</v>
      </c>
      <c r="BV506" s="438">
        <f>++INDEX('For AA'!AE:AE,MATCH(A506,'For AA'!A:A,0))</f>
        <v>0</v>
      </c>
      <c r="BW506" s="70">
        <v>4</v>
      </c>
      <c r="BX506" s="438">
        <f>++ROUND(INDEX('For AA'!AF:AF,MATCH(A506,'For AA'!A:A,0))/BS506,$BP$2)</f>
        <v>1.01</v>
      </c>
      <c r="BY506" s="442">
        <f>++ROUND(INDEX('For AA'!AG:AG,MATCH(A506,'For AA'!A:A,0))/BS506,$BP$2)</f>
        <v>1.87</v>
      </c>
      <c r="BZ506" s="93">
        <f>++INDEX(FY2018_ALL_Targets!DY:DY,MATCH('Final Comp Values'!C506,FY2018_ALL_Targets!B:B,0))</f>
        <v>0</v>
      </c>
      <c r="CA506" s="93">
        <f>+INDEX(FY2018_ALL_Targets!DV:DV,MATCH('Final Comp Values'!C506,FY2018_ALL_Targets!B:B,0))</f>
        <v>0</v>
      </c>
      <c r="CB506" s="93">
        <f>++INDEX(FY2018_ALL_Targets!DW:DW,MATCH('Final Comp Values'!C506,FY2018_ALL_Targets!B:B,0))</f>
        <v>0</v>
      </c>
      <c r="CC506" s="533">
        <f>++INDEX(FY2018_ALL_Targets!DX:DX,MATCH('Final Comp Values'!$C506,FY2018_ALL_Targets!$B:$B,0))</f>
        <v>0</v>
      </c>
      <c r="CD506" s="437">
        <f t="shared" si="278"/>
        <v>0</v>
      </c>
      <c r="CE506" s="437">
        <f t="shared" si="279"/>
        <v>0</v>
      </c>
      <c r="CF506" s="438">
        <f t="shared" si="280"/>
        <v>0</v>
      </c>
      <c r="CG506" s="537">
        <f t="shared" si="281"/>
        <v>0</v>
      </c>
      <c r="CH506" s="437">
        <f t="shared" si="282"/>
        <v>11.4</v>
      </c>
      <c r="CI506" s="438">
        <f t="shared" si="260"/>
        <v>402817.76730871969</v>
      </c>
      <c r="CJ506" s="540">
        <f t="shared" si="283"/>
        <v>1.2033192656169354E-3</v>
      </c>
      <c r="CK506" s="437">
        <f t="shared" si="261"/>
        <v>44069.64</v>
      </c>
      <c r="CL506" s="543">
        <f t="shared" si="262"/>
        <v>1.25</v>
      </c>
      <c r="CM506" s="466">
        <f t="shared" si="288"/>
        <v>0</v>
      </c>
      <c r="CN506" s="465">
        <f t="shared" si="263"/>
        <v>402631.12</v>
      </c>
      <c r="CO506" s="466">
        <f t="shared" si="284"/>
        <v>446887.4073087197</v>
      </c>
      <c r="CP506" s="466">
        <f t="shared" si="264"/>
        <v>1.25</v>
      </c>
      <c r="CQ506" s="469">
        <f t="shared" si="265"/>
        <v>44148.149122807015</v>
      </c>
      <c r="CR506" s="469">
        <f t="shared" si="285"/>
        <v>44256.287308719708</v>
      </c>
      <c r="CS506" s="467">
        <f t="shared" si="286"/>
        <v>-108.13818591269228</v>
      </c>
      <c r="CT506" s="468">
        <f t="shared" si="266"/>
        <v>0</v>
      </c>
    </row>
    <row r="507" spans="1:98"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+INDEX('For AA'!AD:AD,MATCH(A507,'For AA'!A:A,0))</f>
        <v>26991.332744195854</v>
      </c>
      <c r="AN507" s="434">
        <f t="shared" si="267"/>
        <v>0</v>
      </c>
      <c r="AO507" s="435">
        <f t="shared" si="268"/>
        <v>161098.31182795699</v>
      </c>
      <c r="AP507" s="436">
        <f t="shared" si="269"/>
        <v>299182.58064516127</v>
      </c>
      <c r="AQ507" s="437">
        <f t="shared" si="255"/>
        <v>0</v>
      </c>
      <c r="AR507" s="438">
        <f t="shared" si="256"/>
        <v>2.97</v>
      </c>
      <c r="AS507" s="438">
        <f t="shared" si="257"/>
        <v>5.51</v>
      </c>
      <c r="AT507" s="443">
        <f t="shared" si="270"/>
        <v>8.48</v>
      </c>
      <c r="AU507" s="437">
        <f t="shared" si="271"/>
        <v>0</v>
      </c>
      <c r="AV507" s="438">
        <f t="shared" si="272"/>
        <v>2.76</v>
      </c>
      <c r="AW507" s="438">
        <f t="shared" si="273"/>
        <v>5.12</v>
      </c>
      <c r="AX507" s="444">
        <f t="shared" si="274"/>
        <v>7.88</v>
      </c>
      <c r="AY507" s="441">
        <f t="shared" si="275"/>
        <v>0</v>
      </c>
      <c r="AZ507" s="70">
        <f t="shared" si="276"/>
        <v>4</v>
      </c>
      <c r="BA507" s="438">
        <f t="shared" si="253"/>
        <v>0.69</v>
      </c>
      <c r="BB507" s="442">
        <f t="shared" si="254"/>
        <v>1.28</v>
      </c>
      <c r="BC507" s="563">
        <v>0</v>
      </c>
      <c r="BD507" s="563">
        <v>0</v>
      </c>
      <c r="BE507" s="570">
        <v>0</v>
      </c>
      <c r="BF507" s="571">
        <v>0</v>
      </c>
      <c r="BG507" s="572">
        <v>0</v>
      </c>
      <c r="BH507" s="573">
        <v>0</v>
      </c>
      <c r="BI507" s="571">
        <v>7.88</v>
      </c>
      <c r="BJ507" s="572">
        <v>428097.0023485499</v>
      </c>
      <c r="BK507" s="574">
        <v>1.2779573409385911E-3</v>
      </c>
      <c r="BL507" s="571">
        <v>45683.89</v>
      </c>
      <c r="BM507" s="594">
        <v>0.84</v>
      </c>
      <c r="BN507" s="441">
        <f t="shared" si="277"/>
        <v>0</v>
      </c>
      <c r="BO507" s="70">
        <v>4</v>
      </c>
      <c r="BP507" s="438">
        <f t="shared" si="258"/>
        <v>0.69</v>
      </c>
      <c r="BQ507" s="442">
        <f t="shared" si="259"/>
        <v>1.28</v>
      </c>
      <c r="BR507" s="438">
        <f>+INDEX('For AA'!AE:AE,MATCH(A507,'For AA'!A:A,0))</f>
        <v>0</v>
      </c>
      <c r="BS507" s="70">
        <v>4</v>
      </c>
      <c r="BT507" s="438">
        <f>+ROUND(INDEX('For AA'!AF:AF,MATCH(A507,'For AA'!A:A,0))/BS507,$BP$2)</f>
        <v>0.69</v>
      </c>
      <c r="BU507" s="442">
        <f>+ROUND(INDEX('For AA'!AG:AG,MATCH(A507,'For AA'!A:A,0))/BS507,$BP$2)</f>
        <v>1.29</v>
      </c>
      <c r="BV507" s="438">
        <f>++INDEX('For AA'!AE:AE,MATCH(A507,'For AA'!A:A,0))</f>
        <v>0</v>
      </c>
      <c r="BW507" s="70">
        <v>4</v>
      </c>
      <c r="BX507" s="438">
        <f>++ROUND(INDEX('For AA'!AF:AF,MATCH(A507,'For AA'!A:A,0))/BS507,$BP$2)</f>
        <v>0.69</v>
      </c>
      <c r="BY507" s="442">
        <f>++ROUND(INDEX('For AA'!AG:AG,MATCH(A507,'For AA'!A:A,0))/BS507,$BP$2)</f>
        <v>1.29</v>
      </c>
      <c r="BZ507" s="93">
        <f>++INDEX(FY2018_ALL_Targets!DY:DY,MATCH('Final Comp Values'!C507,FY2018_ALL_Targets!B:B,0))</f>
        <v>0</v>
      </c>
      <c r="CA507" s="93">
        <f>+INDEX(FY2018_ALL_Targets!DV:DV,MATCH('Final Comp Values'!C507,FY2018_ALL_Targets!B:B,0))</f>
        <v>1</v>
      </c>
      <c r="CB507" s="93">
        <f>++INDEX(FY2018_ALL_Targets!DW:DW,MATCH('Final Comp Values'!C507,FY2018_ALL_Targets!B:B,0))</f>
        <v>1</v>
      </c>
      <c r="CC507" s="533">
        <f>++INDEX(FY2018_ALL_Targets!DX:DX,MATCH('Final Comp Values'!$C507,FY2018_ALL_Targets!$B:$B,0))</f>
        <v>0</v>
      </c>
      <c r="CD507" s="437">
        <f t="shared" si="278"/>
        <v>0</v>
      </c>
      <c r="CE507" s="437">
        <f t="shared" si="279"/>
        <v>0.69</v>
      </c>
      <c r="CF507" s="438">
        <f t="shared" si="280"/>
        <v>1.28</v>
      </c>
      <c r="CG507" s="537">
        <f t="shared" si="281"/>
        <v>107024.25058713747</v>
      </c>
      <c r="CH507" s="437">
        <f t="shared" si="282"/>
        <v>5.91</v>
      </c>
      <c r="CI507" s="438">
        <f t="shared" si="260"/>
        <v>321072.75176141242</v>
      </c>
      <c r="CJ507" s="540">
        <f t="shared" si="283"/>
        <v>9.5912608433443367E-4</v>
      </c>
      <c r="CK507" s="437">
        <f t="shared" si="261"/>
        <v>35126.46</v>
      </c>
      <c r="CL507" s="543">
        <f t="shared" si="262"/>
        <v>0.65</v>
      </c>
      <c r="CM507" s="466">
        <f t="shared" si="288"/>
        <v>0</v>
      </c>
      <c r="CN507" s="465">
        <f t="shared" si="263"/>
        <v>428061.23</v>
      </c>
      <c r="CO507" s="466">
        <f t="shared" si="284"/>
        <v>356199.21176141244</v>
      </c>
      <c r="CP507" s="466">
        <f t="shared" si="264"/>
        <v>-1.3199999999999994</v>
      </c>
      <c r="CQ507" s="469">
        <f t="shared" si="265"/>
        <v>-71705.688274111642</v>
      </c>
      <c r="CR507" s="469">
        <f t="shared" si="285"/>
        <v>-71862.018238587538</v>
      </c>
      <c r="CS507" s="467">
        <f t="shared" si="286"/>
        <v>156.32996447589539</v>
      </c>
      <c r="CT507" s="468">
        <f t="shared" si="266"/>
        <v>0.25002089207456951</v>
      </c>
    </row>
    <row r="508" spans="1:98"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+INDEX('For AA'!AD:AD,MATCH(A508,'For AA'!A:A,0))</f>
        <v>34512.117198119064</v>
      </c>
      <c r="AN508" s="434">
        <f t="shared" si="267"/>
        <v>0</v>
      </c>
      <c r="AO508" s="435">
        <f t="shared" si="268"/>
        <v>98104.301075268828</v>
      </c>
      <c r="AP508" s="436">
        <f t="shared" si="269"/>
        <v>182193.6989247312</v>
      </c>
      <c r="AQ508" s="437">
        <f t="shared" si="255"/>
        <v>0</v>
      </c>
      <c r="AR508" s="438">
        <f t="shared" si="256"/>
        <v>1.41</v>
      </c>
      <c r="AS508" s="438">
        <f t="shared" si="257"/>
        <v>2.62</v>
      </c>
      <c r="AT508" s="443">
        <f t="shared" si="270"/>
        <v>4.03</v>
      </c>
      <c r="AU508" s="437">
        <f t="shared" si="271"/>
        <v>0</v>
      </c>
      <c r="AV508" s="438">
        <f t="shared" si="272"/>
        <v>1.31</v>
      </c>
      <c r="AW508" s="438">
        <f t="shared" si="273"/>
        <v>2.44</v>
      </c>
      <c r="AX508" s="444">
        <f t="shared" si="274"/>
        <v>3.75</v>
      </c>
      <c r="AY508" s="441">
        <f t="shared" si="275"/>
        <v>0</v>
      </c>
      <c r="AZ508" s="70">
        <f t="shared" si="276"/>
        <v>4</v>
      </c>
      <c r="BA508" s="438">
        <f t="shared" si="253"/>
        <v>0.33</v>
      </c>
      <c r="BB508" s="442">
        <f t="shared" si="254"/>
        <v>0.61</v>
      </c>
      <c r="BC508" s="563">
        <v>2</v>
      </c>
      <c r="BD508" s="563">
        <v>2</v>
      </c>
      <c r="BE508" s="570">
        <v>0</v>
      </c>
      <c r="BF508" s="571">
        <v>0.66</v>
      </c>
      <c r="BG508" s="572">
        <v>1.22</v>
      </c>
      <c r="BH508" s="573">
        <v>130600.88885700546</v>
      </c>
      <c r="BI508" s="571">
        <v>1.88</v>
      </c>
      <c r="BJ508" s="572">
        <v>130600.88885700546</v>
      </c>
      <c r="BK508" s="574">
        <v>3.8987043528052051E-4</v>
      </c>
      <c r="BL508" s="571">
        <v>13936.93</v>
      </c>
      <c r="BM508" s="594">
        <v>0.2</v>
      </c>
      <c r="BN508" s="441">
        <f t="shared" si="277"/>
        <v>0</v>
      </c>
      <c r="BO508" s="70">
        <v>4</v>
      </c>
      <c r="BP508" s="438">
        <f t="shared" si="258"/>
        <v>0.33</v>
      </c>
      <c r="BQ508" s="442">
        <f t="shared" si="259"/>
        <v>0.61</v>
      </c>
      <c r="BR508" s="438">
        <f>+INDEX('For AA'!AE:AE,MATCH(A508,'For AA'!A:A,0))</f>
        <v>0</v>
      </c>
      <c r="BS508" s="70">
        <v>4</v>
      </c>
      <c r="BT508" s="438">
        <f>+ROUND(INDEX('For AA'!AF:AF,MATCH(A508,'For AA'!A:A,0))/BS508,$BP$2)</f>
        <v>0.33</v>
      </c>
      <c r="BU508" s="442">
        <f>+ROUND(INDEX('For AA'!AG:AG,MATCH(A508,'For AA'!A:A,0))/BS508,$BP$2)</f>
        <v>0.61</v>
      </c>
      <c r="BV508" s="438">
        <f>++INDEX('For AA'!AE:AE,MATCH(A508,'For AA'!A:A,0))</f>
        <v>0</v>
      </c>
      <c r="BW508" s="70">
        <v>4</v>
      </c>
      <c r="BX508" s="438">
        <f>++ROUND(INDEX('For AA'!AF:AF,MATCH(A508,'For AA'!A:A,0))/BS508,$BP$2)</f>
        <v>0.33</v>
      </c>
      <c r="BY508" s="442">
        <f>++ROUND(INDEX('For AA'!AG:AG,MATCH(A508,'For AA'!A:A,0))/BS508,$BP$2)</f>
        <v>0.61</v>
      </c>
      <c r="BZ508" s="93">
        <f>++INDEX(FY2018_ALL_Targets!DY:DY,MATCH('Final Comp Values'!C508,FY2018_ALL_Targets!B:B,0))</f>
        <v>0</v>
      </c>
      <c r="CA508" s="93">
        <f>+INDEX(FY2018_ALL_Targets!DV:DV,MATCH('Final Comp Values'!C508,FY2018_ALL_Targets!B:B,0))</f>
        <v>2</v>
      </c>
      <c r="CB508" s="93">
        <f>++INDEX(FY2018_ALL_Targets!DW:DW,MATCH('Final Comp Values'!C508,FY2018_ALL_Targets!B:B,0))</f>
        <v>2</v>
      </c>
      <c r="CC508" s="533">
        <f>++INDEX(FY2018_ALL_Targets!DX:DX,MATCH('Final Comp Values'!$C508,FY2018_ALL_Targets!$B:$B,0))</f>
        <v>0</v>
      </c>
      <c r="CD508" s="437">
        <f t="shared" si="278"/>
        <v>0</v>
      </c>
      <c r="CE508" s="437">
        <f t="shared" si="279"/>
        <v>0.66</v>
      </c>
      <c r="CF508" s="438">
        <f t="shared" si="280"/>
        <v>1.22</v>
      </c>
      <c r="CG508" s="537">
        <f t="shared" si="281"/>
        <v>130600.88885700546</v>
      </c>
      <c r="CH508" s="437">
        <f t="shared" si="282"/>
        <v>1.87</v>
      </c>
      <c r="CI508" s="438">
        <f t="shared" si="260"/>
        <v>129906.20327797884</v>
      </c>
      <c r="CJ508" s="540">
        <f t="shared" si="283"/>
        <v>3.8806291532751371E-4</v>
      </c>
      <c r="CK508" s="437">
        <f t="shared" si="261"/>
        <v>14212.18</v>
      </c>
      <c r="CL508" s="543">
        <f t="shared" si="262"/>
        <v>0.2</v>
      </c>
      <c r="CM508" s="466">
        <f t="shared" si="288"/>
        <v>-9.9999999999998979E-3</v>
      </c>
      <c r="CN508" s="465">
        <f t="shared" si="263"/>
        <v>260677.14</v>
      </c>
      <c r="CO508" s="466">
        <f t="shared" si="284"/>
        <v>144118.38327797884</v>
      </c>
      <c r="CP508" s="466">
        <f t="shared" si="264"/>
        <v>-1.6799999999999997</v>
      </c>
      <c r="CQ508" s="469">
        <f t="shared" si="265"/>
        <v>-116783.35871999997</v>
      </c>
      <c r="CR508" s="469">
        <f t="shared" si="285"/>
        <v>-116558.75672202118</v>
      </c>
      <c r="CS508" s="467">
        <f t="shared" si="286"/>
        <v>-224.60199797879613</v>
      </c>
      <c r="CT508" s="468">
        <f t="shared" si="266"/>
        <v>0.5010062978940365</v>
      </c>
    </row>
    <row r="509" spans="1:98"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+INDEX('For AA'!AD:AD,MATCH(A509,'For AA'!A:A,0))</f>
        <v>38894.179775798271</v>
      </c>
      <c r="AN509" s="434">
        <f t="shared" si="267"/>
        <v>0</v>
      </c>
      <c r="AO509" s="435">
        <f t="shared" si="268"/>
        <v>98584.215053763459</v>
      </c>
      <c r="AP509" s="436">
        <f t="shared" si="269"/>
        <v>183084.96774193548</v>
      </c>
      <c r="AQ509" s="437">
        <f t="shared" si="255"/>
        <v>0</v>
      </c>
      <c r="AR509" s="438">
        <f t="shared" si="256"/>
        <v>1.26</v>
      </c>
      <c r="AS509" s="438">
        <f t="shared" si="257"/>
        <v>2.34</v>
      </c>
      <c r="AT509" s="443">
        <f t="shared" si="270"/>
        <v>3.5999999999999996</v>
      </c>
      <c r="AU509" s="437">
        <f t="shared" si="271"/>
        <v>0</v>
      </c>
      <c r="AV509" s="438">
        <f t="shared" si="272"/>
        <v>1.17</v>
      </c>
      <c r="AW509" s="438">
        <f t="shared" si="273"/>
        <v>2.17</v>
      </c>
      <c r="AX509" s="444">
        <f t="shared" si="274"/>
        <v>3.34</v>
      </c>
      <c r="AY509" s="441">
        <f t="shared" si="275"/>
        <v>0</v>
      </c>
      <c r="AZ509" s="70">
        <f t="shared" si="276"/>
        <v>4</v>
      </c>
      <c r="BA509" s="438">
        <f t="shared" si="253"/>
        <v>0.28999999999999998</v>
      </c>
      <c r="BB509" s="442">
        <f t="shared" si="254"/>
        <v>0.54</v>
      </c>
      <c r="BC509" s="563">
        <v>0</v>
      </c>
      <c r="BD509" s="563">
        <v>0</v>
      </c>
      <c r="BE509" s="570">
        <v>0</v>
      </c>
      <c r="BF509" s="571">
        <v>0</v>
      </c>
      <c r="BG509" s="572">
        <v>0</v>
      </c>
      <c r="BH509" s="573">
        <v>0</v>
      </c>
      <c r="BI509" s="571">
        <v>3.3200000000000003</v>
      </c>
      <c r="BJ509" s="572">
        <v>260122.70914295543</v>
      </c>
      <c r="BK509" s="574">
        <v>7.7651962959417783E-4</v>
      </c>
      <c r="BL509" s="571">
        <v>27758.7</v>
      </c>
      <c r="BM509" s="594">
        <v>0.35</v>
      </c>
      <c r="BN509" s="441">
        <f t="shared" si="277"/>
        <v>0</v>
      </c>
      <c r="BO509" s="70">
        <v>4</v>
      </c>
      <c r="BP509" s="438">
        <f t="shared" si="258"/>
        <v>0.28999999999999998</v>
      </c>
      <c r="BQ509" s="442">
        <f t="shared" si="259"/>
        <v>0.54</v>
      </c>
      <c r="BR509" s="438">
        <f>+INDEX('For AA'!AE:AE,MATCH(A509,'For AA'!A:A,0))</f>
        <v>0</v>
      </c>
      <c r="BS509" s="70">
        <v>4</v>
      </c>
      <c r="BT509" s="438">
        <f>+ROUND(INDEX('For AA'!AF:AF,MATCH(A509,'For AA'!A:A,0))/BS509,$BP$2)</f>
        <v>0.3</v>
      </c>
      <c r="BU509" s="442">
        <f>+ROUND(INDEX('For AA'!AG:AG,MATCH(A509,'For AA'!A:A,0))/BS509,$BP$2)</f>
        <v>0.55000000000000004</v>
      </c>
      <c r="BV509" s="438">
        <f>++INDEX('For AA'!AE:AE,MATCH(A509,'For AA'!A:A,0))</f>
        <v>0</v>
      </c>
      <c r="BW509" s="70">
        <v>4</v>
      </c>
      <c r="BX509" s="438">
        <f>++ROUND(INDEX('For AA'!AF:AF,MATCH(A509,'For AA'!A:A,0))/BS509,$BP$2)</f>
        <v>0.3</v>
      </c>
      <c r="BY509" s="442">
        <f>++ROUND(INDEX('For AA'!AG:AG,MATCH(A509,'For AA'!A:A,0))/BS509,$BP$2)</f>
        <v>0.55000000000000004</v>
      </c>
      <c r="BZ509" s="93">
        <f>++INDEX(FY2018_ALL_Targets!DY:DY,MATCH('Final Comp Values'!C509,FY2018_ALL_Targets!B:B,0))</f>
        <v>0</v>
      </c>
      <c r="CA509" s="93">
        <f>+INDEX(FY2018_ALL_Targets!DV:DV,MATCH('Final Comp Values'!C509,FY2018_ALL_Targets!B:B,0))</f>
        <v>1</v>
      </c>
      <c r="CB509" s="93">
        <f>++INDEX(FY2018_ALL_Targets!DW:DW,MATCH('Final Comp Values'!C509,FY2018_ALL_Targets!B:B,0))</f>
        <v>1</v>
      </c>
      <c r="CC509" s="533">
        <f>++INDEX(FY2018_ALL_Targets!DX:DX,MATCH('Final Comp Values'!$C509,FY2018_ALL_Targets!$B:$B,0))</f>
        <v>0</v>
      </c>
      <c r="CD509" s="437">
        <f t="shared" si="278"/>
        <v>0</v>
      </c>
      <c r="CE509" s="437">
        <f t="shared" si="279"/>
        <v>0.28999999999999998</v>
      </c>
      <c r="CF509" s="438">
        <f t="shared" si="280"/>
        <v>0.54</v>
      </c>
      <c r="CG509" s="537">
        <f t="shared" si="281"/>
        <v>65030.677285738857</v>
      </c>
      <c r="CH509" s="437">
        <f t="shared" si="282"/>
        <v>2.5099999999999998</v>
      </c>
      <c r="CI509" s="438">
        <f t="shared" si="260"/>
        <v>196659.03612916206</v>
      </c>
      <c r="CJ509" s="540">
        <f t="shared" si="283"/>
        <v>5.8747062850014232E-4</v>
      </c>
      <c r="CK509" s="437">
        <f t="shared" si="261"/>
        <v>21515.17</v>
      </c>
      <c r="CL509" s="543">
        <f t="shared" si="262"/>
        <v>0.27</v>
      </c>
      <c r="CM509" s="466">
        <f t="shared" si="288"/>
        <v>1.9999999999999574E-2</v>
      </c>
      <c r="CN509" s="465">
        <f t="shared" si="263"/>
        <v>261952.34</v>
      </c>
      <c r="CO509" s="466">
        <f t="shared" si="284"/>
        <v>218174.20612916205</v>
      </c>
      <c r="CP509" s="466">
        <f t="shared" si="264"/>
        <v>-0.56000000000000005</v>
      </c>
      <c r="CQ509" s="469">
        <f t="shared" si="265"/>
        <v>-43920.152814371264</v>
      </c>
      <c r="CR509" s="469">
        <f t="shared" si="285"/>
        <v>-43778.133870837948</v>
      </c>
      <c r="CS509" s="467">
        <f t="shared" si="286"/>
        <v>-142.01894353331591</v>
      </c>
      <c r="CT509" s="468">
        <f t="shared" si="266"/>
        <v>0.24825385139044323</v>
      </c>
    </row>
    <row r="510" spans="1:98"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+INDEX('For AA'!AD:AD,MATCH(A510,'For AA'!A:A,0))</f>
        <v>38894.179775798271</v>
      </c>
      <c r="AN510" s="434">
        <f t="shared" si="267"/>
        <v>0</v>
      </c>
      <c r="AO510" s="435">
        <f t="shared" si="268"/>
        <v>197335.3548387097</v>
      </c>
      <c r="AP510" s="436">
        <f t="shared" si="269"/>
        <v>366479.93548387103</v>
      </c>
      <c r="AQ510" s="437">
        <f t="shared" si="255"/>
        <v>0</v>
      </c>
      <c r="AR510" s="438">
        <f t="shared" si="256"/>
        <v>2.52</v>
      </c>
      <c r="AS510" s="438">
        <f t="shared" si="257"/>
        <v>4.68</v>
      </c>
      <c r="AT510" s="443">
        <f t="shared" si="270"/>
        <v>7.1999999999999993</v>
      </c>
      <c r="AU510" s="437">
        <f t="shared" si="271"/>
        <v>0</v>
      </c>
      <c r="AV510" s="438">
        <f t="shared" si="272"/>
        <v>2.34</v>
      </c>
      <c r="AW510" s="438">
        <f t="shared" si="273"/>
        <v>4.3499999999999996</v>
      </c>
      <c r="AX510" s="444">
        <f t="shared" si="274"/>
        <v>6.6899999999999995</v>
      </c>
      <c r="AY510" s="441">
        <f t="shared" si="275"/>
        <v>0</v>
      </c>
      <c r="AZ510" s="70">
        <f t="shared" si="276"/>
        <v>4</v>
      </c>
      <c r="BA510" s="438">
        <f t="shared" si="253"/>
        <v>0.59</v>
      </c>
      <c r="BB510" s="442">
        <f t="shared" si="254"/>
        <v>1.0900000000000001</v>
      </c>
      <c r="BC510" s="563">
        <v>0</v>
      </c>
      <c r="BD510" s="563">
        <v>0</v>
      </c>
      <c r="BE510" s="570">
        <v>0</v>
      </c>
      <c r="BF510" s="571">
        <v>0</v>
      </c>
      <c r="BG510" s="572">
        <v>0</v>
      </c>
      <c r="BH510" s="573">
        <v>0</v>
      </c>
      <c r="BI510" s="571">
        <v>6.7200000000000006</v>
      </c>
      <c r="BJ510" s="572">
        <v>526513.43537369289</v>
      </c>
      <c r="BK510" s="574">
        <v>1.5717505755641189E-3</v>
      </c>
      <c r="BL510" s="571">
        <v>56186.29</v>
      </c>
      <c r="BM510" s="594">
        <v>0.72</v>
      </c>
      <c r="BN510" s="441">
        <f t="shared" si="277"/>
        <v>0</v>
      </c>
      <c r="BO510" s="70">
        <v>4</v>
      </c>
      <c r="BP510" s="438">
        <f t="shared" si="258"/>
        <v>0.59</v>
      </c>
      <c r="BQ510" s="442">
        <f t="shared" si="259"/>
        <v>1.0900000000000001</v>
      </c>
      <c r="BR510" s="438">
        <f>+INDEX('For AA'!AE:AE,MATCH(A510,'For AA'!A:A,0))</f>
        <v>0</v>
      </c>
      <c r="BS510" s="70">
        <v>4</v>
      </c>
      <c r="BT510" s="438">
        <f>+ROUND(INDEX('For AA'!AF:AF,MATCH(A510,'For AA'!A:A,0))/BS510,$BP$2)</f>
        <v>0.59</v>
      </c>
      <c r="BU510" s="442">
        <f>+ROUND(INDEX('For AA'!AG:AG,MATCH(A510,'For AA'!A:A,0))/BS510,$BP$2)</f>
        <v>1.1000000000000001</v>
      </c>
      <c r="BV510" s="438">
        <f>++INDEX('For AA'!AE:AE,MATCH(A510,'For AA'!A:A,0))</f>
        <v>0</v>
      </c>
      <c r="BW510" s="70">
        <v>4</v>
      </c>
      <c r="BX510" s="438">
        <f>++ROUND(INDEX('For AA'!AF:AF,MATCH(A510,'For AA'!A:A,0))/BS510,$BP$2)</f>
        <v>0.59</v>
      </c>
      <c r="BY510" s="442">
        <f>++ROUND(INDEX('For AA'!AG:AG,MATCH(A510,'For AA'!A:A,0))/BS510,$BP$2)</f>
        <v>1.1000000000000001</v>
      </c>
      <c r="BZ510" s="93">
        <f>++INDEX(FY2018_ALL_Targets!DY:DY,MATCH('Final Comp Values'!C510,FY2018_ALL_Targets!B:B,0))</f>
        <v>0</v>
      </c>
      <c r="CA510" s="93">
        <f>+INDEX(FY2018_ALL_Targets!DV:DV,MATCH('Final Comp Values'!C510,FY2018_ALL_Targets!B:B,0))</f>
        <v>0</v>
      </c>
      <c r="CB510" s="93">
        <f>++INDEX(FY2018_ALL_Targets!DW:DW,MATCH('Final Comp Values'!C510,FY2018_ALL_Targets!B:B,0))</f>
        <v>0</v>
      </c>
      <c r="CC510" s="533">
        <f>++INDEX(FY2018_ALL_Targets!DX:DX,MATCH('Final Comp Values'!$C510,FY2018_ALL_Targets!$B:$B,0))</f>
        <v>0</v>
      </c>
      <c r="CD510" s="437">
        <f t="shared" si="278"/>
        <v>0</v>
      </c>
      <c r="CE510" s="437">
        <f t="shared" si="279"/>
        <v>0</v>
      </c>
      <c r="CF510" s="438">
        <f t="shared" si="280"/>
        <v>0</v>
      </c>
      <c r="CG510" s="537">
        <f t="shared" si="281"/>
        <v>0</v>
      </c>
      <c r="CH510" s="437">
        <f t="shared" si="282"/>
        <v>6.6899999999999995</v>
      </c>
      <c r="CI510" s="438">
        <f t="shared" si="260"/>
        <v>524162.92896577454</v>
      </c>
      <c r="CJ510" s="540">
        <f t="shared" si="283"/>
        <v>1.5658081691896223E-3</v>
      </c>
      <c r="CK510" s="437">
        <f t="shared" si="261"/>
        <v>57345.21</v>
      </c>
      <c r="CL510" s="543">
        <f t="shared" si="262"/>
        <v>0.73</v>
      </c>
      <c r="CM510" s="466">
        <f t="shared" si="288"/>
        <v>-3.0000000000000027E-2</v>
      </c>
      <c r="CN510" s="465">
        <f t="shared" si="263"/>
        <v>524348.22</v>
      </c>
      <c r="CO510" s="466">
        <f t="shared" si="284"/>
        <v>581508.13896577456</v>
      </c>
      <c r="CP510" s="466">
        <f t="shared" si="264"/>
        <v>0.73000000000000043</v>
      </c>
      <c r="CQ510" s="469">
        <f t="shared" si="265"/>
        <v>57215.874529148015</v>
      </c>
      <c r="CR510" s="469">
        <f t="shared" si="285"/>
        <v>57159.918965774588</v>
      </c>
      <c r="CS510" s="467">
        <f t="shared" si="286"/>
        <v>55.95556337342714</v>
      </c>
      <c r="CT510" s="468">
        <f t="shared" si="266"/>
        <v>0</v>
      </c>
    </row>
    <row r="511" spans="1:98"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+INDEX('For AA'!AD:AD,MATCH(A511,'For AA'!A:A,0))</f>
        <v>26991.332744195854</v>
      </c>
      <c r="AN511" s="434">
        <f t="shared" si="267"/>
        <v>0</v>
      </c>
      <c r="AO511" s="435">
        <f t="shared" si="268"/>
        <v>127726.86021505376</v>
      </c>
      <c r="AP511" s="436">
        <f t="shared" si="269"/>
        <v>237207.02150537635</v>
      </c>
      <c r="AQ511" s="437">
        <f t="shared" si="255"/>
        <v>0</v>
      </c>
      <c r="AR511" s="438">
        <f t="shared" si="256"/>
        <v>2.35</v>
      </c>
      <c r="AS511" s="438">
        <f t="shared" si="257"/>
        <v>4.37</v>
      </c>
      <c r="AT511" s="443">
        <f t="shared" si="270"/>
        <v>6.7200000000000006</v>
      </c>
      <c r="AU511" s="437">
        <f t="shared" si="271"/>
        <v>0</v>
      </c>
      <c r="AV511" s="438">
        <f t="shared" si="272"/>
        <v>2.19</v>
      </c>
      <c r="AW511" s="438">
        <f t="shared" si="273"/>
        <v>4.0599999999999996</v>
      </c>
      <c r="AX511" s="444">
        <f t="shared" si="274"/>
        <v>6.25</v>
      </c>
      <c r="AY511" s="441">
        <f t="shared" si="275"/>
        <v>0</v>
      </c>
      <c r="AZ511" s="70">
        <f t="shared" si="276"/>
        <v>4</v>
      </c>
      <c r="BA511" s="438">
        <f t="shared" si="253"/>
        <v>0.55000000000000004</v>
      </c>
      <c r="BB511" s="442">
        <f t="shared" si="254"/>
        <v>1.02</v>
      </c>
      <c r="BC511" s="563">
        <v>1</v>
      </c>
      <c r="BD511" s="563">
        <v>1</v>
      </c>
      <c r="BE511" s="570">
        <v>0</v>
      </c>
      <c r="BF511" s="571">
        <v>0.55000000000000004</v>
      </c>
      <c r="BG511" s="572">
        <v>1.02</v>
      </c>
      <c r="BH511" s="573">
        <v>85293.438285180629</v>
      </c>
      <c r="BI511" s="571">
        <v>4.71</v>
      </c>
      <c r="BJ511" s="572">
        <v>255880.31485554189</v>
      </c>
      <c r="BK511" s="574">
        <v>7.6385521266760968E-4</v>
      </c>
      <c r="BL511" s="571">
        <v>27305.98</v>
      </c>
      <c r="BM511" s="594">
        <v>0.5</v>
      </c>
      <c r="BN511" s="441">
        <f t="shared" si="277"/>
        <v>0</v>
      </c>
      <c r="BO511" s="70">
        <v>4</v>
      </c>
      <c r="BP511" s="438">
        <f t="shared" si="258"/>
        <v>0.55000000000000004</v>
      </c>
      <c r="BQ511" s="442">
        <f t="shared" si="259"/>
        <v>1.02</v>
      </c>
      <c r="BR511" s="438">
        <f>+INDEX('For AA'!AE:AE,MATCH(A511,'For AA'!A:A,0))</f>
        <v>0</v>
      </c>
      <c r="BS511" s="70">
        <v>4</v>
      </c>
      <c r="BT511" s="438">
        <f>+ROUND(INDEX('For AA'!AF:AF,MATCH(A511,'For AA'!A:A,0))/BS511,$BP$2)</f>
        <v>0.55000000000000004</v>
      </c>
      <c r="BU511" s="442">
        <f>+ROUND(INDEX('For AA'!AG:AG,MATCH(A511,'For AA'!A:A,0))/BS511,$BP$2)</f>
        <v>1.02</v>
      </c>
      <c r="BV511" s="438">
        <f>++INDEX('For AA'!AE:AE,MATCH(A511,'For AA'!A:A,0))</f>
        <v>0</v>
      </c>
      <c r="BW511" s="70">
        <v>4</v>
      </c>
      <c r="BX511" s="438">
        <f>++ROUND(INDEX('For AA'!AF:AF,MATCH(A511,'For AA'!A:A,0))/BS511,$BP$2)</f>
        <v>0.55000000000000004</v>
      </c>
      <c r="BY511" s="442">
        <f>++ROUND(INDEX('For AA'!AG:AG,MATCH(A511,'For AA'!A:A,0))/BS511,$BP$2)</f>
        <v>1.02</v>
      </c>
      <c r="BZ511" s="93">
        <f>++INDEX(FY2018_ALL_Targets!DY:DY,MATCH('Final Comp Values'!C511,FY2018_ALL_Targets!B:B,0))</f>
        <v>0</v>
      </c>
      <c r="CA511" s="93">
        <f>+INDEX(FY2018_ALL_Targets!DV:DV,MATCH('Final Comp Values'!C511,FY2018_ALL_Targets!B:B,0))</f>
        <v>0</v>
      </c>
      <c r="CB511" s="93">
        <f>++INDEX(FY2018_ALL_Targets!DW:DW,MATCH('Final Comp Values'!C511,FY2018_ALL_Targets!B:B,0))</f>
        <v>1</v>
      </c>
      <c r="CC511" s="533">
        <f>++INDEX(FY2018_ALL_Targets!DX:DX,MATCH('Final Comp Values'!$C511,FY2018_ALL_Targets!$B:$B,0))</f>
        <v>0</v>
      </c>
      <c r="CD511" s="437">
        <f t="shared" si="278"/>
        <v>0</v>
      </c>
      <c r="CE511" s="437">
        <f t="shared" si="279"/>
        <v>0</v>
      </c>
      <c r="CF511" s="438">
        <f t="shared" si="280"/>
        <v>1.02</v>
      </c>
      <c r="CG511" s="537">
        <f t="shared" si="281"/>
        <v>55413.571369989964</v>
      </c>
      <c r="CH511" s="437">
        <f t="shared" si="282"/>
        <v>5.2299999999999995</v>
      </c>
      <c r="CI511" s="438">
        <f t="shared" si="260"/>
        <v>284130.37084808573</v>
      </c>
      <c r="CJ511" s="540">
        <f t="shared" si="283"/>
        <v>8.4876978359883033E-4</v>
      </c>
      <c r="CK511" s="437">
        <f t="shared" si="261"/>
        <v>31084.83</v>
      </c>
      <c r="CL511" s="543">
        <f t="shared" si="262"/>
        <v>0.56999999999999995</v>
      </c>
      <c r="CM511" s="466">
        <f t="shared" si="288"/>
        <v>-3.0000000000000471E-2</v>
      </c>
      <c r="CN511" s="465">
        <f t="shared" si="263"/>
        <v>339388.51</v>
      </c>
      <c r="CO511" s="466">
        <f t="shared" si="284"/>
        <v>315215.20084808575</v>
      </c>
      <c r="CP511" s="466">
        <f t="shared" si="264"/>
        <v>-0.45000000000000018</v>
      </c>
      <c r="CQ511" s="469">
        <f t="shared" si="265"/>
        <v>-24435.972720000009</v>
      </c>
      <c r="CR511" s="469">
        <f t="shared" si="285"/>
        <v>-24173.309151914262</v>
      </c>
      <c r="CS511" s="467">
        <f t="shared" si="286"/>
        <v>-262.6635680857471</v>
      </c>
      <c r="CT511" s="468">
        <f t="shared" si="266"/>
        <v>0.16327474188796187</v>
      </c>
    </row>
    <row r="512" spans="1:98"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+INDEX('For AA'!AD:AD,MATCH(A512,'For AA'!A:A,0))</f>
        <v>37985.388832274351</v>
      </c>
      <c r="AN512" s="434">
        <f t="shared" si="267"/>
        <v>0</v>
      </c>
      <c r="AO512" s="435">
        <f t="shared" si="268"/>
        <v>316875.83870967745</v>
      </c>
      <c r="AP512" s="436">
        <f t="shared" si="269"/>
        <v>588483.69892473123</v>
      </c>
      <c r="AQ512" s="437">
        <f t="shared" si="255"/>
        <v>0</v>
      </c>
      <c r="AR512" s="438">
        <f t="shared" si="256"/>
        <v>4.1399999999999997</v>
      </c>
      <c r="AS512" s="438">
        <f t="shared" si="257"/>
        <v>7.7</v>
      </c>
      <c r="AT512" s="443">
        <f t="shared" si="270"/>
        <v>11.84</v>
      </c>
      <c r="AU512" s="437">
        <f t="shared" si="271"/>
        <v>0</v>
      </c>
      <c r="AV512" s="438">
        <f t="shared" si="272"/>
        <v>3.85</v>
      </c>
      <c r="AW512" s="438">
        <f t="shared" si="273"/>
        <v>7.16</v>
      </c>
      <c r="AX512" s="444">
        <f t="shared" si="274"/>
        <v>11.01</v>
      </c>
      <c r="AY512" s="441">
        <f t="shared" si="275"/>
        <v>0</v>
      </c>
      <c r="AZ512" s="70">
        <f t="shared" si="276"/>
        <v>4</v>
      </c>
      <c r="BA512" s="438">
        <f t="shared" si="253"/>
        <v>0.96</v>
      </c>
      <c r="BB512" s="442">
        <f t="shared" si="254"/>
        <v>1.79</v>
      </c>
      <c r="BC512" s="563">
        <v>0</v>
      </c>
      <c r="BD512" s="563">
        <v>0</v>
      </c>
      <c r="BE512" s="570">
        <v>0</v>
      </c>
      <c r="BF512" s="571">
        <v>0</v>
      </c>
      <c r="BG512" s="572">
        <v>0</v>
      </c>
      <c r="BH512" s="573">
        <v>0</v>
      </c>
      <c r="BI512" s="571">
        <v>11</v>
      </c>
      <c r="BJ512" s="572">
        <v>840958.20023406472</v>
      </c>
      <c r="BK512" s="574">
        <v>2.5104326811814896E-3</v>
      </c>
      <c r="BL512" s="571">
        <v>89741.91</v>
      </c>
      <c r="BM512" s="594">
        <v>1.17</v>
      </c>
      <c r="BN512" s="441">
        <f t="shared" si="277"/>
        <v>0</v>
      </c>
      <c r="BO512" s="70">
        <v>4</v>
      </c>
      <c r="BP512" s="438">
        <f t="shared" si="258"/>
        <v>0.96</v>
      </c>
      <c r="BQ512" s="442">
        <f t="shared" si="259"/>
        <v>1.79</v>
      </c>
      <c r="BR512" s="438">
        <f>+INDEX('For AA'!AE:AE,MATCH(A512,'For AA'!A:A,0))</f>
        <v>0</v>
      </c>
      <c r="BS512" s="70">
        <v>4</v>
      </c>
      <c r="BT512" s="438">
        <f>+ROUND(INDEX('For AA'!AF:AF,MATCH(A512,'For AA'!A:A,0))/BS512,$BP$2)</f>
        <v>0.97</v>
      </c>
      <c r="BU512" s="442">
        <f>+ROUND(INDEX('For AA'!AG:AG,MATCH(A512,'For AA'!A:A,0))/BS512,$BP$2)</f>
        <v>1.8</v>
      </c>
      <c r="BV512" s="438">
        <f>++INDEX('For AA'!AE:AE,MATCH(A512,'For AA'!A:A,0))</f>
        <v>0</v>
      </c>
      <c r="BW512" s="70">
        <v>4</v>
      </c>
      <c r="BX512" s="438">
        <f>++ROUND(INDEX('For AA'!AF:AF,MATCH(A512,'For AA'!A:A,0))/BS512,$BP$2)</f>
        <v>0.97</v>
      </c>
      <c r="BY512" s="442">
        <f>++ROUND(INDEX('For AA'!AG:AG,MATCH(A512,'For AA'!A:A,0))/BS512,$BP$2)</f>
        <v>1.8</v>
      </c>
      <c r="BZ512" s="93">
        <f>++INDEX(FY2018_ALL_Targets!DY:DY,MATCH('Final Comp Values'!C512,FY2018_ALL_Targets!B:B,0))</f>
        <v>0</v>
      </c>
      <c r="CA512" s="93">
        <f>+INDEX(FY2018_ALL_Targets!DV:DV,MATCH('Final Comp Values'!C512,FY2018_ALL_Targets!B:B,0))</f>
        <v>0</v>
      </c>
      <c r="CB512" s="93">
        <f>++INDEX(FY2018_ALL_Targets!DW:DW,MATCH('Final Comp Values'!C512,FY2018_ALL_Targets!B:B,0))</f>
        <v>0</v>
      </c>
      <c r="CC512" s="533">
        <f>++INDEX(FY2018_ALL_Targets!DX:DX,MATCH('Final Comp Values'!$C512,FY2018_ALL_Targets!$B:$B,0))</f>
        <v>0</v>
      </c>
      <c r="CD512" s="437">
        <f t="shared" si="278"/>
        <v>0</v>
      </c>
      <c r="CE512" s="437">
        <f t="shared" si="279"/>
        <v>0</v>
      </c>
      <c r="CF512" s="438">
        <f t="shared" si="280"/>
        <v>0</v>
      </c>
      <c r="CG512" s="537">
        <f t="shared" si="281"/>
        <v>0</v>
      </c>
      <c r="CH512" s="437">
        <f t="shared" si="282"/>
        <v>11.01</v>
      </c>
      <c r="CI512" s="438">
        <f t="shared" si="260"/>
        <v>841722.70768882288</v>
      </c>
      <c r="CJ512" s="540">
        <f t="shared" si="283"/>
        <v>2.514440108330563E-3</v>
      </c>
      <c r="CK512" s="437">
        <f t="shared" si="261"/>
        <v>92087.34</v>
      </c>
      <c r="CL512" s="543">
        <f t="shared" si="262"/>
        <v>1.2</v>
      </c>
      <c r="CM512" s="466">
        <f t="shared" si="288"/>
        <v>1.0000000000001563E-2</v>
      </c>
      <c r="CN512" s="465">
        <f t="shared" si="263"/>
        <v>841984.37</v>
      </c>
      <c r="CO512" s="466">
        <f t="shared" si="284"/>
        <v>933810.04768882284</v>
      </c>
      <c r="CP512" s="466">
        <f t="shared" si="264"/>
        <v>1.1999999999999993</v>
      </c>
      <c r="CQ512" s="469">
        <f t="shared" si="265"/>
        <v>91769.413623978151</v>
      </c>
      <c r="CR512" s="469">
        <f t="shared" si="285"/>
        <v>91825.677688822849</v>
      </c>
      <c r="CS512" s="467">
        <f t="shared" si="286"/>
        <v>-56.264064844697714</v>
      </c>
      <c r="CT512" s="468">
        <f t="shared" si="266"/>
        <v>0</v>
      </c>
    </row>
    <row r="513" spans="1:98"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+INDEX('For AA'!AD:AD,MATCH(A513,'For AA'!A:A,0))</f>
        <v>47311.260857189824</v>
      </c>
      <c r="AN513" s="434">
        <f t="shared" si="267"/>
        <v>0</v>
      </c>
      <c r="AO513" s="435">
        <f t="shared" si="268"/>
        <v>304085.06451612903</v>
      </c>
      <c r="AP513" s="436">
        <f t="shared" si="269"/>
        <v>564729.40860215051</v>
      </c>
      <c r="AQ513" s="437">
        <f t="shared" si="255"/>
        <v>0</v>
      </c>
      <c r="AR513" s="438">
        <f t="shared" si="256"/>
        <v>3.21</v>
      </c>
      <c r="AS513" s="438">
        <f t="shared" si="257"/>
        <v>5.96</v>
      </c>
      <c r="AT513" s="443">
        <f t="shared" si="270"/>
        <v>9.17</v>
      </c>
      <c r="AU513" s="437">
        <f t="shared" si="271"/>
        <v>0</v>
      </c>
      <c r="AV513" s="438">
        <f t="shared" si="272"/>
        <v>2.98</v>
      </c>
      <c r="AW513" s="438">
        <f t="shared" si="273"/>
        <v>5.54</v>
      </c>
      <c r="AX513" s="444">
        <f t="shared" si="274"/>
        <v>8.52</v>
      </c>
      <c r="AY513" s="441">
        <f t="shared" si="275"/>
        <v>0</v>
      </c>
      <c r="AZ513" s="70">
        <f t="shared" si="276"/>
        <v>4</v>
      </c>
      <c r="BA513" s="438">
        <f t="shared" si="253"/>
        <v>0.75</v>
      </c>
      <c r="BB513" s="442">
        <f t="shared" si="254"/>
        <v>1.39</v>
      </c>
      <c r="BC513" s="563">
        <v>0</v>
      </c>
      <c r="BD513" s="563">
        <v>0</v>
      </c>
      <c r="BE513" s="570">
        <v>0</v>
      </c>
      <c r="BF513" s="571">
        <v>0</v>
      </c>
      <c r="BG513" s="572">
        <v>0</v>
      </c>
      <c r="BH513" s="573">
        <v>0</v>
      </c>
      <c r="BI513" s="571">
        <v>8.5599999999999987</v>
      </c>
      <c r="BJ513" s="572">
        <v>811221.33988969726</v>
      </c>
      <c r="BK513" s="574">
        <v>2.4216620549797926E-3</v>
      </c>
      <c r="BL513" s="571">
        <v>86568.58</v>
      </c>
      <c r="BM513" s="594">
        <v>0.91</v>
      </c>
      <c r="BN513" s="441">
        <f t="shared" si="277"/>
        <v>0</v>
      </c>
      <c r="BO513" s="70">
        <v>4</v>
      </c>
      <c r="BP513" s="438">
        <f t="shared" si="258"/>
        <v>0.75</v>
      </c>
      <c r="BQ513" s="442">
        <f t="shared" si="259"/>
        <v>1.39</v>
      </c>
      <c r="BR513" s="438">
        <f>+INDEX('For AA'!AE:AE,MATCH(A513,'For AA'!A:A,0))</f>
        <v>0</v>
      </c>
      <c r="BS513" s="70">
        <v>4</v>
      </c>
      <c r="BT513" s="438">
        <f>+ROUND(INDEX('For AA'!AF:AF,MATCH(A513,'For AA'!A:A,0))/BS513,$BP$2)</f>
        <v>0.75</v>
      </c>
      <c r="BU513" s="442">
        <f>+ROUND(INDEX('For AA'!AG:AG,MATCH(A513,'For AA'!A:A,0))/BS513,$BP$2)</f>
        <v>1.39</v>
      </c>
      <c r="BV513" s="438">
        <f>++INDEX('For AA'!AE:AE,MATCH(A513,'For AA'!A:A,0))</f>
        <v>0</v>
      </c>
      <c r="BW513" s="70">
        <v>4</v>
      </c>
      <c r="BX513" s="438">
        <f>++ROUND(INDEX('For AA'!AF:AF,MATCH(A513,'For AA'!A:A,0))/BS513,$BP$2)</f>
        <v>0.75</v>
      </c>
      <c r="BY513" s="442">
        <f>++ROUND(INDEX('For AA'!AG:AG,MATCH(A513,'For AA'!A:A,0))/BS513,$BP$2)</f>
        <v>1.39</v>
      </c>
      <c r="BZ513" s="93">
        <f>++INDEX(FY2018_ALL_Targets!DY:DY,MATCH('Final Comp Values'!C513,FY2018_ALL_Targets!B:B,0))</f>
        <v>0</v>
      </c>
      <c r="CA513" s="93">
        <f>+INDEX(FY2018_ALL_Targets!DV:DV,MATCH('Final Comp Values'!C513,FY2018_ALL_Targets!B:B,0))</f>
        <v>0</v>
      </c>
      <c r="CB513" s="93">
        <f>++INDEX(FY2018_ALL_Targets!DW:DW,MATCH('Final Comp Values'!C513,FY2018_ALL_Targets!B:B,0))</f>
        <v>0</v>
      </c>
      <c r="CC513" s="533">
        <f>++INDEX(FY2018_ALL_Targets!DX:DX,MATCH('Final Comp Values'!$C513,FY2018_ALL_Targets!$B:$B,0))</f>
        <v>0</v>
      </c>
      <c r="CD513" s="437">
        <f t="shared" si="278"/>
        <v>0</v>
      </c>
      <c r="CE513" s="437">
        <f t="shared" si="279"/>
        <v>0</v>
      </c>
      <c r="CF513" s="438">
        <f t="shared" si="280"/>
        <v>0</v>
      </c>
      <c r="CG513" s="537">
        <f t="shared" si="281"/>
        <v>0</v>
      </c>
      <c r="CH513" s="437">
        <f t="shared" si="282"/>
        <v>8.52</v>
      </c>
      <c r="CI513" s="438">
        <f t="shared" si="260"/>
        <v>807430.58596497914</v>
      </c>
      <c r="CJ513" s="540">
        <f t="shared" si="283"/>
        <v>2.4120008067950944E-3</v>
      </c>
      <c r="CK513" s="437">
        <f t="shared" si="261"/>
        <v>88335.66</v>
      </c>
      <c r="CL513" s="543">
        <f t="shared" si="262"/>
        <v>0.93</v>
      </c>
      <c r="CM513" s="466">
        <f t="shared" si="288"/>
        <v>-3.9999999999999369E-2</v>
      </c>
      <c r="CN513" s="465">
        <f t="shared" si="263"/>
        <v>807997.46</v>
      </c>
      <c r="CO513" s="466">
        <f t="shared" si="284"/>
        <v>895766.24596497917</v>
      </c>
      <c r="CP513" s="466">
        <f t="shared" si="264"/>
        <v>0.92999999999999972</v>
      </c>
      <c r="CQ513" s="469">
        <f t="shared" si="265"/>
        <v>88196.905845070389</v>
      </c>
      <c r="CR513" s="469">
        <f t="shared" si="285"/>
        <v>87768.785964979208</v>
      </c>
      <c r="CS513" s="467">
        <f t="shared" si="286"/>
        <v>428.11988009118068</v>
      </c>
      <c r="CT513" s="468">
        <f t="shared" si="266"/>
        <v>0</v>
      </c>
    </row>
    <row r="514" spans="1:98"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+INDEX('For AA'!AD:AD,MATCH(A514,'For AA'!A:A,0))</f>
        <v>38894.179775798271</v>
      </c>
      <c r="AN514" s="434">
        <f t="shared" si="267"/>
        <v>0</v>
      </c>
      <c r="AO514" s="435">
        <f t="shared" si="268"/>
        <v>118010.32258064518</v>
      </c>
      <c r="AP514" s="436">
        <f t="shared" si="269"/>
        <v>219162.03225806454</v>
      </c>
      <c r="AQ514" s="437">
        <f t="shared" si="255"/>
        <v>0</v>
      </c>
      <c r="AR514" s="438">
        <f t="shared" si="256"/>
        <v>1.51</v>
      </c>
      <c r="AS514" s="438">
        <f t="shared" si="257"/>
        <v>2.8</v>
      </c>
      <c r="AT514" s="443">
        <f t="shared" si="270"/>
        <v>4.3099999999999996</v>
      </c>
      <c r="AU514" s="437">
        <f t="shared" si="271"/>
        <v>0</v>
      </c>
      <c r="AV514" s="438">
        <f t="shared" si="272"/>
        <v>1.4</v>
      </c>
      <c r="AW514" s="438">
        <f t="shared" si="273"/>
        <v>2.6</v>
      </c>
      <c r="AX514" s="444">
        <f t="shared" si="274"/>
        <v>4</v>
      </c>
      <c r="AY514" s="441">
        <f t="shared" si="275"/>
        <v>0</v>
      </c>
      <c r="AZ514" s="70">
        <f t="shared" si="276"/>
        <v>4</v>
      </c>
      <c r="BA514" s="438">
        <f t="shared" si="253"/>
        <v>0.35</v>
      </c>
      <c r="BB514" s="442">
        <f t="shared" si="254"/>
        <v>0.65</v>
      </c>
      <c r="BC514" s="563">
        <v>1</v>
      </c>
      <c r="BD514" s="563">
        <v>1</v>
      </c>
      <c r="BE514" s="570">
        <v>0</v>
      </c>
      <c r="BF514" s="571">
        <v>0.35</v>
      </c>
      <c r="BG514" s="572">
        <v>0.65</v>
      </c>
      <c r="BH514" s="573">
        <v>78350.213597275724</v>
      </c>
      <c r="BI514" s="571">
        <v>3</v>
      </c>
      <c r="BJ514" s="572">
        <v>235050.64079182717</v>
      </c>
      <c r="BK514" s="574">
        <v>7.0167436409112455E-4</v>
      </c>
      <c r="BL514" s="571">
        <v>25083.17</v>
      </c>
      <c r="BM514" s="594">
        <v>0.32</v>
      </c>
      <c r="BN514" s="441">
        <f t="shared" si="277"/>
        <v>0</v>
      </c>
      <c r="BO514" s="70">
        <v>4</v>
      </c>
      <c r="BP514" s="438">
        <f t="shared" si="258"/>
        <v>0.35</v>
      </c>
      <c r="BQ514" s="442">
        <f t="shared" si="259"/>
        <v>0.65</v>
      </c>
      <c r="BR514" s="438">
        <f>+INDEX('For AA'!AE:AE,MATCH(A514,'For AA'!A:A,0))</f>
        <v>0</v>
      </c>
      <c r="BS514" s="70">
        <v>4</v>
      </c>
      <c r="BT514" s="438">
        <f>+ROUND(INDEX('For AA'!AF:AF,MATCH(A514,'For AA'!A:A,0))/BS514,$BP$2)</f>
        <v>0.35</v>
      </c>
      <c r="BU514" s="442">
        <f>+ROUND(INDEX('For AA'!AG:AG,MATCH(A514,'For AA'!A:A,0))/BS514,$BP$2)</f>
        <v>0.66</v>
      </c>
      <c r="BV514" s="438">
        <f>++INDEX('For AA'!AE:AE,MATCH(A514,'For AA'!A:A,0))</f>
        <v>0</v>
      </c>
      <c r="BW514" s="70">
        <v>4</v>
      </c>
      <c r="BX514" s="438">
        <f>++ROUND(INDEX('For AA'!AF:AF,MATCH(A514,'For AA'!A:A,0))/BS514,$BP$2)</f>
        <v>0.35</v>
      </c>
      <c r="BY514" s="442">
        <f>++ROUND(INDEX('For AA'!AG:AG,MATCH(A514,'For AA'!A:A,0))/BS514,$BP$2)</f>
        <v>0.66</v>
      </c>
      <c r="BZ514" s="93">
        <f>++INDEX(FY2018_ALL_Targets!DY:DY,MATCH('Final Comp Values'!C514,FY2018_ALL_Targets!B:B,0))</f>
        <v>0</v>
      </c>
      <c r="CA514" s="93">
        <f>+INDEX(FY2018_ALL_Targets!DV:DV,MATCH('Final Comp Values'!C514,FY2018_ALL_Targets!B:B,0))</f>
        <v>1</v>
      </c>
      <c r="CB514" s="93">
        <f>++INDEX(FY2018_ALL_Targets!DW:DW,MATCH('Final Comp Values'!C514,FY2018_ALL_Targets!B:B,0))</f>
        <v>1</v>
      </c>
      <c r="CC514" s="533">
        <f>++INDEX(FY2018_ALL_Targets!DX:DX,MATCH('Final Comp Values'!$C514,FY2018_ALL_Targets!$B:$B,0))</f>
        <v>0</v>
      </c>
      <c r="CD514" s="437">
        <f t="shared" si="278"/>
        <v>0</v>
      </c>
      <c r="CE514" s="437">
        <f t="shared" si="279"/>
        <v>0.35</v>
      </c>
      <c r="CF514" s="438">
        <f t="shared" si="280"/>
        <v>0.65</v>
      </c>
      <c r="CG514" s="537">
        <f t="shared" si="281"/>
        <v>78350.213597275724</v>
      </c>
      <c r="CH514" s="437">
        <f t="shared" si="282"/>
        <v>3</v>
      </c>
      <c r="CI514" s="438">
        <f t="shared" si="260"/>
        <v>235050.64079182717</v>
      </c>
      <c r="CJ514" s="540">
        <f t="shared" si="283"/>
        <v>7.0215612968144506E-4</v>
      </c>
      <c r="CK514" s="437">
        <f t="shared" si="261"/>
        <v>25715.34</v>
      </c>
      <c r="CL514" s="543">
        <f t="shared" si="262"/>
        <v>0.33</v>
      </c>
      <c r="CM514" s="466">
        <f t="shared" si="288"/>
        <v>0</v>
      </c>
      <c r="CN514" s="465">
        <f t="shared" si="263"/>
        <v>313570.29000000004</v>
      </c>
      <c r="CO514" s="466">
        <f t="shared" si="284"/>
        <v>260765.98079182717</v>
      </c>
      <c r="CP514" s="466">
        <f t="shared" si="264"/>
        <v>-0.66999999999999993</v>
      </c>
      <c r="CQ514" s="469">
        <f t="shared" si="265"/>
        <v>-52523.023574999999</v>
      </c>
      <c r="CR514" s="469">
        <f t="shared" si="285"/>
        <v>-52804.309208172868</v>
      </c>
      <c r="CS514" s="467">
        <f t="shared" si="286"/>
        <v>281.28563317286898</v>
      </c>
      <c r="CT514" s="468">
        <f t="shared" si="266"/>
        <v>0.24986491417052206</v>
      </c>
    </row>
    <row r="515" spans="1:98"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+INDEX('For AA'!AD:AD,MATCH(A515,'For AA'!A:A,0))</f>
        <v>17518.15388659466</v>
      </c>
      <c r="AN515" s="434">
        <f t="shared" si="267"/>
        <v>0</v>
      </c>
      <c r="AO515" s="435">
        <f t="shared" si="268"/>
        <v>242078.6989247312</v>
      </c>
      <c r="AP515" s="436">
        <f t="shared" si="269"/>
        <v>449574.73118279572</v>
      </c>
      <c r="AQ515" s="437">
        <f t="shared" si="255"/>
        <v>0</v>
      </c>
      <c r="AR515" s="438">
        <f t="shared" si="256"/>
        <v>6.85</v>
      </c>
      <c r="AS515" s="438">
        <f t="shared" si="257"/>
        <v>12.72</v>
      </c>
      <c r="AT515" s="443">
        <f t="shared" si="270"/>
        <v>19.57</v>
      </c>
      <c r="AU515" s="437">
        <f t="shared" si="271"/>
        <v>0</v>
      </c>
      <c r="AV515" s="438">
        <f t="shared" si="272"/>
        <v>6.37</v>
      </c>
      <c r="AW515" s="438">
        <f t="shared" si="273"/>
        <v>11.83</v>
      </c>
      <c r="AX515" s="444">
        <f t="shared" si="274"/>
        <v>18.2</v>
      </c>
      <c r="AY515" s="441">
        <f t="shared" si="275"/>
        <v>0</v>
      </c>
      <c r="AZ515" s="70">
        <f t="shared" si="276"/>
        <v>4</v>
      </c>
      <c r="BA515" s="438">
        <f t="shared" si="253"/>
        <v>1.59</v>
      </c>
      <c r="BB515" s="442">
        <f t="shared" si="254"/>
        <v>2.96</v>
      </c>
      <c r="BC515" s="563">
        <v>0</v>
      </c>
      <c r="BD515" s="563">
        <v>0</v>
      </c>
      <c r="BE515" s="570">
        <v>0</v>
      </c>
      <c r="BF515" s="571">
        <v>0</v>
      </c>
      <c r="BG515" s="572">
        <v>0</v>
      </c>
      <c r="BH515" s="573">
        <v>0</v>
      </c>
      <c r="BI515" s="571">
        <v>18.2</v>
      </c>
      <c r="BJ515" s="572">
        <v>643095.03201918397</v>
      </c>
      <c r="BK515" s="574">
        <v>1.9197705486872776E-3</v>
      </c>
      <c r="BL515" s="571">
        <v>68627.17</v>
      </c>
      <c r="BM515" s="594">
        <v>1.94</v>
      </c>
      <c r="BN515" s="441">
        <f t="shared" si="277"/>
        <v>0</v>
      </c>
      <c r="BO515" s="70">
        <v>4</v>
      </c>
      <c r="BP515" s="438">
        <f t="shared" si="258"/>
        <v>1.59</v>
      </c>
      <c r="BQ515" s="442">
        <f t="shared" si="259"/>
        <v>2.96</v>
      </c>
      <c r="BR515" s="438">
        <f>+INDEX('For AA'!AE:AE,MATCH(A515,'For AA'!A:A,0))</f>
        <v>0</v>
      </c>
      <c r="BS515" s="70">
        <v>4</v>
      </c>
      <c r="BT515" s="438">
        <f>+ROUND(INDEX('For AA'!AF:AF,MATCH(A515,'For AA'!A:A,0))/BS515,$BP$2)</f>
        <v>1.61</v>
      </c>
      <c r="BU515" s="442">
        <f>+ROUND(INDEX('For AA'!AG:AG,MATCH(A515,'For AA'!A:A,0))/BS515,$BP$2)</f>
        <v>2.98</v>
      </c>
      <c r="BV515" s="438">
        <f>++INDEX('For AA'!AE:AE,MATCH(A515,'For AA'!A:A,0))</f>
        <v>0</v>
      </c>
      <c r="BW515" s="70">
        <v>4</v>
      </c>
      <c r="BX515" s="438">
        <f>++ROUND(INDEX('For AA'!AF:AF,MATCH(A515,'For AA'!A:A,0))/BS515,$BP$2)</f>
        <v>1.61</v>
      </c>
      <c r="BY515" s="442">
        <f>++ROUND(INDEX('For AA'!AG:AG,MATCH(A515,'For AA'!A:A,0))/BS515,$BP$2)</f>
        <v>2.98</v>
      </c>
      <c r="BZ515" s="93">
        <f>++INDEX(FY2018_ALL_Targets!DY:DY,MATCH('Final Comp Values'!C515,FY2018_ALL_Targets!B:B,0))</f>
        <v>0</v>
      </c>
      <c r="CA515" s="93">
        <f>+INDEX(FY2018_ALL_Targets!DV:DV,MATCH('Final Comp Values'!C515,FY2018_ALL_Targets!B:B,0))</f>
        <v>0</v>
      </c>
      <c r="CB515" s="93">
        <f>++INDEX(FY2018_ALL_Targets!DW:DW,MATCH('Final Comp Values'!C515,FY2018_ALL_Targets!B:B,0))</f>
        <v>0</v>
      </c>
      <c r="CC515" s="533">
        <f>++INDEX(FY2018_ALL_Targets!DX:DX,MATCH('Final Comp Values'!$C515,FY2018_ALL_Targets!$B:$B,0))</f>
        <v>0</v>
      </c>
      <c r="CD515" s="437">
        <f t="shared" si="278"/>
        <v>0</v>
      </c>
      <c r="CE515" s="437">
        <f t="shared" si="279"/>
        <v>0</v>
      </c>
      <c r="CF515" s="438">
        <f t="shared" si="280"/>
        <v>0</v>
      </c>
      <c r="CG515" s="537">
        <f t="shared" si="281"/>
        <v>0</v>
      </c>
      <c r="CH515" s="437">
        <f t="shared" si="282"/>
        <v>18.2</v>
      </c>
      <c r="CI515" s="438">
        <f t="shared" si="260"/>
        <v>643095.03201918397</v>
      </c>
      <c r="CJ515" s="540">
        <f t="shared" si="283"/>
        <v>1.9210886521252824E-3</v>
      </c>
      <c r="CK515" s="437">
        <f t="shared" si="261"/>
        <v>70356.789999999994</v>
      </c>
      <c r="CL515" s="543">
        <f t="shared" si="262"/>
        <v>1.99</v>
      </c>
      <c r="CM515" s="466">
        <f t="shared" si="288"/>
        <v>0</v>
      </c>
      <c r="CN515" s="465">
        <f t="shared" si="263"/>
        <v>643237.68999999994</v>
      </c>
      <c r="CO515" s="466">
        <f t="shared" si="284"/>
        <v>713451.82201918401</v>
      </c>
      <c r="CP515" s="466">
        <f t="shared" si="264"/>
        <v>1.9899999999999984</v>
      </c>
      <c r="CQ515" s="469">
        <f t="shared" si="265"/>
        <v>70332.033137362581</v>
      </c>
      <c r="CR515" s="469">
        <f t="shared" si="285"/>
        <v>70214.132019184064</v>
      </c>
      <c r="CS515" s="467">
        <f t="shared" si="286"/>
        <v>117.90111817851721</v>
      </c>
      <c r="CT515" s="468">
        <f t="shared" si="266"/>
        <v>0</v>
      </c>
    </row>
    <row r="516" spans="1:98"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+INDEX('For AA'!AD:AD,MATCH(A516,'For AA'!A:A,0))</f>
        <v>38894.179775798271</v>
      </c>
      <c r="AN516" s="434">
        <f t="shared" si="267"/>
        <v>0</v>
      </c>
      <c r="AO516" s="435">
        <f t="shared" si="268"/>
        <v>99161.505376344096</v>
      </c>
      <c r="AP516" s="436">
        <f t="shared" si="269"/>
        <v>184157.07526881719</v>
      </c>
      <c r="AQ516" s="437">
        <f t="shared" si="255"/>
        <v>0</v>
      </c>
      <c r="AR516" s="438">
        <f t="shared" si="256"/>
        <v>1.27</v>
      </c>
      <c r="AS516" s="438">
        <f t="shared" si="257"/>
        <v>2.35</v>
      </c>
      <c r="AT516" s="443">
        <f t="shared" si="270"/>
        <v>3.62</v>
      </c>
      <c r="AU516" s="437">
        <f t="shared" si="271"/>
        <v>0</v>
      </c>
      <c r="AV516" s="438">
        <f t="shared" si="272"/>
        <v>1.18</v>
      </c>
      <c r="AW516" s="438">
        <f t="shared" si="273"/>
        <v>2.19</v>
      </c>
      <c r="AX516" s="444">
        <f t="shared" si="274"/>
        <v>3.37</v>
      </c>
      <c r="AY516" s="441">
        <f t="shared" si="275"/>
        <v>0</v>
      </c>
      <c r="AZ516" s="70">
        <f t="shared" si="276"/>
        <v>4</v>
      </c>
      <c r="BA516" s="438">
        <f t="shared" ref="BA516:BA518" si="289">+IF(AZ516=0,0,ROUND($AV516/AZ516,$BA$2))</f>
        <v>0.3</v>
      </c>
      <c r="BB516" s="442">
        <f t="shared" ref="BB516:BB518" si="290">+IF(AZ516=0,0,ROUND($AW516/AZ516,$BA$2))</f>
        <v>0.55000000000000004</v>
      </c>
      <c r="BC516" s="563">
        <v>2</v>
      </c>
      <c r="BD516" s="563">
        <v>2</v>
      </c>
      <c r="BE516" s="570">
        <v>0</v>
      </c>
      <c r="BF516" s="571">
        <v>0.6</v>
      </c>
      <c r="BG516" s="572">
        <v>1.1000000000000001</v>
      </c>
      <c r="BH516" s="573">
        <v>133195.36311536873</v>
      </c>
      <c r="BI516" s="571">
        <v>1.7000000000000002</v>
      </c>
      <c r="BJ516" s="572">
        <v>133195.36311536873</v>
      </c>
      <c r="BK516" s="574">
        <v>3.9761547298497056E-4</v>
      </c>
      <c r="BL516" s="571">
        <v>14213.79</v>
      </c>
      <c r="BM516" s="594">
        <v>0.18</v>
      </c>
      <c r="BN516" s="441">
        <f t="shared" si="277"/>
        <v>0</v>
      </c>
      <c r="BO516" s="70">
        <v>4</v>
      </c>
      <c r="BP516" s="438">
        <f t="shared" si="258"/>
        <v>0.3</v>
      </c>
      <c r="BQ516" s="442">
        <f t="shared" si="259"/>
        <v>0.55000000000000004</v>
      </c>
      <c r="BR516" s="438">
        <f>+INDEX('For AA'!AE:AE,MATCH(A516,'For AA'!A:A,0))</f>
        <v>0</v>
      </c>
      <c r="BS516" s="70">
        <v>4</v>
      </c>
      <c r="BT516" s="438">
        <f>+ROUND(INDEX('For AA'!AF:AF,MATCH(A516,'For AA'!A:A,0))/BS516,$BP$2)</f>
        <v>0.3</v>
      </c>
      <c r="BU516" s="442">
        <f>+ROUND(INDEX('For AA'!AG:AG,MATCH(A516,'For AA'!A:A,0))/BS516,$BP$2)</f>
        <v>0.55000000000000004</v>
      </c>
      <c r="BV516" s="438">
        <f>++INDEX('For AA'!AE:AE,MATCH(A516,'For AA'!A:A,0))</f>
        <v>0</v>
      </c>
      <c r="BW516" s="70">
        <v>4</v>
      </c>
      <c r="BX516" s="438">
        <f>++ROUND(INDEX('For AA'!AF:AF,MATCH(A516,'For AA'!A:A,0))/BS516,$BP$2)</f>
        <v>0.3</v>
      </c>
      <c r="BY516" s="442">
        <f>++ROUND(INDEX('For AA'!AG:AG,MATCH(A516,'For AA'!A:A,0))/BS516,$BP$2)</f>
        <v>0.55000000000000004</v>
      </c>
      <c r="BZ516" s="93">
        <f>++INDEX(FY2018_ALL_Targets!DY:DY,MATCH('Final Comp Values'!C516,FY2018_ALL_Targets!B:B,0))</f>
        <v>0</v>
      </c>
      <c r="CA516" s="93">
        <f>+INDEX(FY2018_ALL_Targets!DV:DV,MATCH('Final Comp Values'!C516,FY2018_ALL_Targets!B:B,0))</f>
        <v>2</v>
      </c>
      <c r="CB516" s="93">
        <f>++INDEX(FY2018_ALL_Targets!DW:DW,MATCH('Final Comp Values'!C516,FY2018_ALL_Targets!B:B,0))</f>
        <v>2</v>
      </c>
      <c r="CC516" s="533">
        <f>++INDEX(FY2018_ALL_Targets!DX:DX,MATCH('Final Comp Values'!$C516,FY2018_ALL_Targets!$B:$B,0))</f>
        <v>0</v>
      </c>
      <c r="CD516" s="437">
        <f t="shared" si="278"/>
        <v>0</v>
      </c>
      <c r="CE516" s="437">
        <f t="shared" si="279"/>
        <v>0.6</v>
      </c>
      <c r="CF516" s="438">
        <f t="shared" si="280"/>
        <v>1.1000000000000001</v>
      </c>
      <c r="CG516" s="537">
        <f t="shared" si="281"/>
        <v>133195.36311536873</v>
      </c>
      <c r="CH516" s="437">
        <f t="shared" si="282"/>
        <v>1.67</v>
      </c>
      <c r="CI516" s="438">
        <f t="shared" si="260"/>
        <v>130844.85670745045</v>
      </c>
      <c r="CJ516" s="540">
        <f t="shared" si="283"/>
        <v>3.908669121893377E-4</v>
      </c>
      <c r="CK516" s="437">
        <f t="shared" si="261"/>
        <v>14314.87</v>
      </c>
      <c r="CL516" s="543">
        <f t="shared" si="262"/>
        <v>0.18</v>
      </c>
      <c r="CM516" s="466">
        <f t="shared" si="288"/>
        <v>-2.9999999999999583E-2</v>
      </c>
      <c r="CN516" s="465">
        <f t="shared" si="263"/>
        <v>263486.27999999997</v>
      </c>
      <c r="CO516" s="466">
        <f t="shared" si="284"/>
        <v>145159.72670745046</v>
      </c>
      <c r="CP516" s="466">
        <f t="shared" si="264"/>
        <v>-1.5200000000000002</v>
      </c>
      <c r="CQ516" s="469">
        <f t="shared" si="265"/>
        <v>-118842.47643916913</v>
      </c>
      <c r="CR516" s="469">
        <f t="shared" si="285"/>
        <v>-118326.55329254951</v>
      </c>
      <c r="CS516" s="467">
        <f t="shared" si="286"/>
        <v>-515.92314661962155</v>
      </c>
      <c r="CT516" s="468">
        <f t="shared" si="266"/>
        <v>0.50551157014842951</v>
      </c>
    </row>
    <row r="517" spans="1:98"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+INDEX('For AA'!AD:AD,MATCH(A517,'For AA'!A:A,0))</f>
        <v>37985.388832274351</v>
      </c>
      <c r="AN517" s="434">
        <f t="shared" si="267"/>
        <v>0</v>
      </c>
      <c r="AO517" s="435">
        <f t="shared" si="268"/>
        <v>166801.64516129033</v>
      </c>
      <c r="AP517" s="436">
        <f t="shared" si="269"/>
        <v>309774.49462365598</v>
      </c>
      <c r="AQ517" s="437">
        <f t="shared" si="255"/>
        <v>0</v>
      </c>
      <c r="AR517" s="438">
        <f t="shared" si="256"/>
        <v>2.1800000000000002</v>
      </c>
      <c r="AS517" s="438">
        <f t="shared" si="257"/>
        <v>4.05</v>
      </c>
      <c r="AT517" s="443">
        <f t="shared" si="270"/>
        <v>6.23</v>
      </c>
      <c r="AU517" s="437">
        <f t="shared" si="271"/>
        <v>0</v>
      </c>
      <c r="AV517" s="438">
        <f t="shared" si="272"/>
        <v>2.0299999999999998</v>
      </c>
      <c r="AW517" s="438">
        <f t="shared" si="273"/>
        <v>3.77</v>
      </c>
      <c r="AX517" s="444">
        <f t="shared" si="274"/>
        <v>5.8</v>
      </c>
      <c r="AY517" s="441">
        <f t="shared" si="275"/>
        <v>0</v>
      </c>
      <c r="AZ517" s="70">
        <f t="shared" si="276"/>
        <v>4</v>
      </c>
      <c r="BA517" s="438">
        <f t="shared" si="289"/>
        <v>0.51</v>
      </c>
      <c r="BB517" s="442">
        <f t="shared" si="290"/>
        <v>0.94</v>
      </c>
      <c r="BC517" s="563">
        <v>1</v>
      </c>
      <c r="BD517" s="563">
        <v>1</v>
      </c>
      <c r="BE517" s="570">
        <v>0</v>
      </c>
      <c r="BF517" s="571">
        <v>0.51</v>
      </c>
      <c r="BG517" s="572">
        <v>0.94</v>
      </c>
      <c r="BH517" s="573">
        <v>110853.58093994489</v>
      </c>
      <c r="BI517" s="571">
        <v>4.3499999999999996</v>
      </c>
      <c r="BJ517" s="572">
        <v>332560.74281983468</v>
      </c>
      <c r="BK517" s="574">
        <v>9.927620148308617E-4</v>
      </c>
      <c r="BL517" s="571">
        <v>35488.85</v>
      </c>
      <c r="BM517" s="594">
        <v>0.46</v>
      </c>
      <c r="BN517" s="441">
        <f t="shared" si="277"/>
        <v>0</v>
      </c>
      <c r="BO517" s="70">
        <v>4</v>
      </c>
      <c r="BP517" s="438">
        <f t="shared" ref="BP517:BP518" si="291">+ROUND($AV517/BO517,$BP$2)</f>
        <v>0.51</v>
      </c>
      <c r="BQ517" s="442">
        <f t="shared" si="259"/>
        <v>0.94</v>
      </c>
      <c r="BR517" s="438">
        <f>+INDEX('For AA'!AE:AE,MATCH(A517,'For AA'!A:A,0))</f>
        <v>0</v>
      </c>
      <c r="BS517" s="70">
        <v>4</v>
      </c>
      <c r="BT517" s="438">
        <f>+ROUND(INDEX('For AA'!AF:AF,MATCH(A517,'For AA'!A:A,0))/BS517,$BP$2)</f>
        <v>0.51</v>
      </c>
      <c r="BU517" s="442">
        <f>+ROUND(INDEX('For AA'!AG:AG,MATCH(A517,'For AA'!A:A,0))/BS517,$BP$2)</f>
        <v>0.95</v>
      </c>
      <c r="BV517" s="438">
        <f>++INDEX('For AA'!AE:AE,MATCH(A517,'For AA'!A:A,0))</f>
        <v>0</v>
      </c>
      <c r="BW517" s="70">
        <v>4</v>
      </c>
      <c r="BX517" s="438">
        <f>++ROUND(INDEX('For AA'!AF:AF,MATCH(A517,'For AA'!A:A,0))/BS517,$BP$2)</f>
        <v>0.51</v>
      </c>
      <c r="BY517" s="442">
        <f>++ROUND(INDEX('For AA'!AG:AG,MATCH(A517,'For AA'!A:A,0))/BS517,$BP$2)</f>
        <v>0.95</v>
      </c>
      <c r="BZ517" s="93">
        <f>++INDEX(FY2018_ALL_Targets!DY:DY,MATCH('Final Comp Values'!C517,FY2018_ALL_Targets!B:B,0))</f>
        <v>0</v>
      </c>
      <c r="CA517" s="93">
        <f>+INDEX(FY2018_ALL_Targets!DV:DV,MATCH('Final Comp Values'!C517,FY2018_ALL_Targets!B:B,0))</f>
        <v>0</v>
      </c>
      <c r="CB517" s="93">
        <f>++INDEX(FY2018_ALL_Targets!DW:DW,MATCH('Final Comp Values'!C517,FY2018_ALL_Targets!B:B,0))</f>
        <v>0</v>
      </c>
      <c r="CC517" s="533">
        <f>++INDEX(FY2018_ALL_Targets!DX:DX,MATCH('Final Comp Values'!$C517,FY2018_ALL_Targets!$B:$B,0))</f>
        <v>0</v>
      </c>
      <c r="CD517" s="437">
        <f t="shared" si="278"/>
        <v>0</v>
      </c>
      <c r="CE517" s="437">
        <f t="shared" si="279"/>
        <v>0</v>
      </c>
      <c r="CF517" s="438">
        <f t="shared" si="280"/>
        <v>0</v>
      </c>
      <c r="CG517" s="537">
        <f t="shared" si="281"/>
        <v>0</v>
      </c>
      <c r="CH517" s="437">
        <f t="shared" si="282"/>
        <v>5.8</v>
      </c>
      <c r="CI517" s="438">
        <f t="shared" ref="CI517:CI518" si="292">+IF(CH517="",0,CH517*AL517)</f>
        <v>443414.32375977957</v>
      </c>
      <c r="CJ517" s="540">
        <f t="shared" si="283"/>
        <v>1.3245915193748653E-3</v>
      </c>
      <c r="CK517" s="437">
        <f t="shared" ref="CK517:CK518" si="293">+IF(CJ517=0,0,ROUND(CJ517*$CG$519,2))</f>
        <v>48511.040000000001</v>
      </c>
      <c r="CL517" s="543">
        <f t="shared" ref="CL517:CL518" si="294">+IF(CK517=0,0,ROUND(CK517/AL517,2))</f>
        <v>0.63</v>
      </c>
      <c r="CM517" s="466">
        <f t="shared" si="288"/>
        <v>0</v>
      </c>
      <c r="CN517" s="465">
        <f t="shared" si="263"/>
        <v>443215.81000000006</v>
      </c>
      <c r="CO517" s="466">
        <f t="shared" si="284"/>
        <v>491925.36375977955</v>
      </c>
      <c r="CP517" s="466">
        <f t="shared" si="264"/>
        <v>0.62999999999999989</v>
      </c>
      <c r="CQ517" s="469">
        <f t="shared" ref="CQ517:CQ518" si="295">+(CP517/AX517)*AJ517</f>
        <v>48142.406948275857</v>
      </c>
      <c r="CR517" s="469">
        <f t="shared" si="285"/>
        <v>48709.55375977949</v>
      </c>
      <c r="CS517" s="467">
        <f t="shared" si="286"/>
        <v>-567.14681150363322</v>
      </c>
      <c r="CT517" s="468">
        <f t="shared" si="266"/>
        <v>0</v>
      </c>
    </row>
    <row r="518" spans="1:98"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+INDEX('For AA'!AD:AD,MATCH(A518,'For AA'!A:A,0))</f>
        <v>47311.260857189824</v>
      </c>
      <c r="AN518" s="434">
        <f t="shared" ref="AN518" si="296">+Y518/(1-$AP$2)</f>
        <v>0</v>
      </c>
      <c r="AO518" s="435">
        <f t="shared" ref="AO518" si="297">+AD518/(1-$AP$2)</f>
        <v>164763.75268817207</v>
      </c>
      <c r="AP518" s="436">
        <f t="shared" ref="AP518" si="298">+AI518/(1-$AP$2)</f>
        <v>305989.81720430113</v>
      </c>
      <c r="AQ518" s="437">
        <f t="shared" ref="AQ518" si="299">+ROUND(AN518/$AL518,$AW$2)</f>
        <v>0</v>
      </c>
      <c r="AR518" s="438">
        <f>+ROUND(AO518/$AL518,$AW$2)</f>
        <v>1.74</v>
      </c>
      <c r="AS518" s="438">
        <f>+ROUND(AP518/$AL518,$AW$2)</f>
        <v>3.23</v>
      </c>
      <c r="AT518" s="445">
        <f t="shared" ref="AT518" si="300">+AQ518+AR518+AS518</f>
        <v>4.97</v>
      </c>
      <c r="AU518" s="437">
        <f t="shared" ref="AU518" si="301">+ROUND(Y518/$AL518,$AW$2)</f>
        <v>0</v>
      </c>
      <c r="AV518" s="438">
        <f t="shared" ref="AV518" si="302">+ROUND(AD518/$AL518,$AW$2)</f>
        <v>1.62</v>
      </c>
      <c r="AW518" s="438">
        <f t="shared" ref="AW518" si="303">+ROUND(AI518/$AL518,$AW$2)</f>
        <v>3</v>
      </c>
      <c r="AX518" s="446">
        <f t="shared" ref="AX518" si="304">+AU518+AV518+AW518</f>
        <v>4.62</v>
      </c>
      <c r="AY518" s="441">
        <f t="shared" ref="AY518" si="305">+$AU518</f>
        <v>0</v>
      </c>
      <c r="AZ518" s="70">
        <f t="shared" ref="AZ518" si="306">4-CC518</f>
        <v>4</v>
      </c>
      <c r="BA518" s="438">
        <f t="shared" si="289"/>
        <v>0.41</v>
      </c>
      <c r="BB518" s="442">
        <f t="shared" si="290"/>
        <v>0.75</v>
      </c>
      <c r="BC518" s="581">
        <v>0</v>
      </c>
      <c r="BD518" s="581">
        <v>0</v>
      </c>
      <c r="BE518" s="582">
        <v>0</v>
      </c>
      <c r="BF518" s="571">
        <v>0</v>
      </c>
      <c r="BG518" s="572">
        <v>0</v>
      </c>
      <c r="BH518" s="583">
        <v>0</v>
      </c>
      <c r="BI518" s="584">
        <v>4.6399999999999997</v>
      </c>
      <c r="BJ518" s="585">
        <v>439727.45526731259</v>
      </c>
      <c r="BK518" s="586">
        <v>1.3126766279329719E-3</v>
      </c>
      <c r="BL518" s="584">
        <v>46925.02</v>
      </c>
      <c r="BM518" s="596">
        <v>0.5</v>
      </c>
      <c r="BN518" s="597">
        <f t="shared" ref="BN518" si="307">+$AU518</f>
        <v>0</v>
      </c>
      <c r="BO518" s="70">
        <v>4</v>
      </c>
      <c r="BP518" s="447">
        <f t="shared" si="291"/>
        <v>0.41</v>
      </c>
      <c r="BQ518" s="448">
        <f t="shared" si="259"/>
        <v>0.75</v>
      </c>
      <c r="BR518" s="438">
        <f>+INDEX('For AA'!AE:AE,MATCH(A518,'For AA'!A:A,0))</f>
        <v>0</v>
      </c>
      <c r="BS518" s="70">
        <v>4</v>
      </c>
      <c r="BT518" s="438">
        <f>+ROUND(INDEX('For AA'!AF:AF,MATCH(A518,'For AA'!A:A,0))/BS518,$BP$2)</f>
        <v>0.41</v>
      </c>
      <c r="BU518" s="442">
        <f>+ROUND(INDEX('For AA'!AG:AG,MATCH(A518,'For AA'!A:A,0))/BS518,$BP$2)</f>
        <v>0.75</v>
      </c>
      <c r="BV518" s="438">
        <f>++INDEX('For AA'!AE:AE,MATCH(A518,'For AA'!A:A,0))</f>
        <v>0</v>
      </c>
      <c r="BW518" s="70">
        <v>4</v>
      </c>
      <c r="BX518" s="438">
        <f>++ROUND(INDEX('For AA'!AF:AF,MATCH(A518,'For AA'!A:A,0))/BS518,$BP$2)</f>
        <v>0.41</v>
      </c>
      <c r="BY518" s="442">
        <f>++ROUND(INDEX('For AA'!AG:AG,MATCH(A518,'For AA'!A:A,0))/BS518,$BP$2)</f>
        <v>0.75</v>
      </c>
      <c r="BZ518" s="535">
        <f>++INDEX(FY2018_ALL_Targets!DY:DY,MATCH('Final Comp Values'!C518,FY2018_ALL_Targets!B:B,0))</f>
        <v>0</v>
      </c>
      <c r="CA518" s="535">
        <f>+INDEX(FY2018_ALL_Targets!DV:DV,MATCH('Final Comp Values'!C518,FY2018_ALL_Targets!B:B,0))</f>
        <v>1</v>
      </c>
      <c r="CB518" s="535">
        <f>++INDEX(FY2018_ALL_Targets!DW:DW,MATCH('Final Comp Values'!C518,FY2018_ALL_Targets!B:B,0))</f>
        <v>1</v>
      </c>
      <c r="CC518" s="536">
        <f>++INDEX(FY2018_ALL_Targets!DX:DX,MATCH('Final Comp Values'!$C518,FY2018_ALL_Targets!$B:$B,0))</f>
        <v>0</v>
      </c>
      <c r="CD518" s="437">
        <f t="shared" ref="CD518" si="308">+IF(BZ518=3,AU518,BZ518*(BN518/3))</f>
        <v>0</v>
      </c>
      <c r="CE518" s="437">
        <f t="shared" ref="CE518" si="309">+IF(CA518=4,AV518,CA518*BP518)</f>
        <v>0.41</v>
      </c>
      <c r="CF518" s="438">
        <f t="shared" ref="CF518" si="310">IF(CB518=4,AW518,+CB518*BQ518)</f>
        <v>0.75</v>
      </c>
      <c r="CG518" s="537">
        <f t="shared" ref="CG518" si="311">+IF((CE518+CF518)=0,0,AL518*(CE518+CF518+CD518))</f>
        <v>109931.86381682815</v>
      </c>
      <c r="CH518" s="437">
        <f t="shared" ref="CH518" si="312">+(BN518-CD518)+(AV518-CE518)+(AW518-CF518)</f>
        <v>3.46</v>
      </c>
      <c r="CI518" s="539">
        <f t="shared" si="292"/>
        <v>327900.21448812535</v>
      </c>
      <c r="CJ518" s="542">
        <f t="shared" ref="CJ518" si="313">+CI518/$CI$519</f>
        <v>9.7952145440270266E-4</v>
      </c>
      <c r="CK518" s="538">
        <f t="shared" si="293"/>
        <v>35873.4</v>
      </c>
      <c r="CL518" s="545">
        <f t="shared" si="294"/>
        <v>0.38</v>
      </c>
      <c r="CM518" s="466">
        <f t="shared" si="288"/>
        <v>-2.0000000000000018E-2</v>
      </c>
      <c r="CN518" s="465">
        <f t="shared" si="263"/>
        <v>437800.82000000007</v>
      </c>
      <c r="CO518" s="466">
        <f>+CI518+CK518</f>
        <v>363773.61448812537</v>
      </c>
      <c r="CP518" s="466">
        <f t="shared" si="264"/>
        <v>-0.78000000000000025</v>
      </c>
      <c r="CQ518" s="469">
        <f t="shared" si="295"/>
        <v>-73914.424155844186</v>
      </c>
      <c r="CR518" s="469">
        <f t="shared" ref="CR518" si="314">+CO518-CN518</f>
        <v>-74027.205511874694</v>
      </c>
      <c r="CS518" s="467">
        <f t="shared" ref="CS518" si="315">+CQ518-CR518</f>
        <v>112.7813560305076</v>
      </c>
      <c r="CT518" s="468">
        <f t="shared" si="266"/>
        <v>0.25110017796866652</v>
      </c>
    </row>
    <row r="519" spans="1:98"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182"/>
      <c r="AN519" s="449">
        <f>SUM(AN5:AN518)</f>
        <v>203952090.32258067</v>
      </c>
      <c r="AO519" s="449">
        <f t="shared" ref="AO519:BY519" si="316">SUM(AO5:AO518)</f>
        <v>68383508.483870968</v>
      </c>
      <c r="AP519" s="449">
        <f t="shared" si="316"/>
        <v>126997943.96774191</v>
      </c>
      <c r="AQ519" s="449">
        <f t="shared" si="316"/>
        <v>3851.4100000000003</v>
      </c>
      <c r="AR519" s="449">
        <f t="shared" si="316"/>
        <v>1311.3300000000011</v>
      </c>
      <c r="AS519" s="449">
        <f t="shared" si="316"/>
        <v>2435.3399999999988</v>
      </c>
      <c r="AT519" s="449">
        <f t="shared" si="316"/>
        <v>7598.0800000000045</v>
      </c>
      <c r="AU519" s="450">
        <f t="shared" si="316"/>
        <v>3581.8200000000056</v>
      </c>
      <c r="AV519" s="450">
        <f t="shared" si="316"/>
        <v>1219.4599999999987</v>
      </c>
      <c r="AW519" s="450">
        <f t="shared" si="316"/>
        <v>2264.889999999999</v>
      </c>
      <c r="AX519" s="451">
        <f t="shared" si="316"/>
        <v>7066.1700000000064</v>
      </c>
      <c r="AY519" s="451">
        <f t="shared" si="316"/>
        <v>3581.8200000000056</v>
      </c>
      <c r="AZ519" s="451">
        <f t="shared" si="316"/>
        <v>2036</v>
      </c>
      <c r="BA519" s="451">
        <f t="shared" si="316"/>
        <v>302.82999999999981</v>
      </c>
      <c r="BB519" s="451">
        <f t="shared" si="316"/>
        <v>562.00999999999965</v>
      </c>
      <c r="BC519" s="587">
        <v>387</v>
      </c>
      <c r="BD519" s="587">
        <v>406</v>
      </c>
      <c r="BE519" s="587"/>
      <c r="BF519" s="588"/>
      <c r="BG519" s="587"/>
      <c r="BH519" s="589">
        <v>35747587.417161606</v>
      </c>
      <c r="BI519" s="588"/>
      <c r="BJ519" s="590">
        <v>334985361.90115362</v>
      </c>
      <c r="BK519" s="591">
        <v>1.0000000000000009</v>
      </c>
      <c r="BL519" s="590">
        <v>35747587.239999987</v>
      </c>
      <c r="BM519" s="587"/>
      <c r="BN519" s="697">
        <f t="shared" si="316"/>
        <v>3581.8200000000056</v>
      </c>
      <c r="BO519" s="698">
        <f t="shared" si="316"/>
        <v>2056</v>
      </c>
      <c r="BP519" s="698">
        <f t="shared" si="316"/>
        <v>305.47999999999985</v>
      </c>
      <c r="BQ519" s="699">
        <f t="shared" si="316"/>
        <v>566.92999999999984</v>
      </c>
      <c r="BR519" s="697">
        <f t="shared" si="316"/>
        <v>3623.2799999999988</v>
      </c>
      <c r="BS519" s="698">
        <f t="shared" si="316"/>
        <v>2056</v>
      </c>
      <c r="BT519" s="698">
        <f t="shared" si="316"/>
        <v>308.98000000000008</v>
      </c>
      <c r="BU519" s="699">
        <f t="shared" si="316"/>
        <v>573.24</v>
      </c>
      <c r="BV519" s="697">
        <f t="shared" si="316"/>
        <v>3623.2799999999988</v>
      </c>
      <c r="BW519" s="698">
        <f t="shared" si="316"/>
        <v>2056</v>
      </c>
      <c r="BX519" s="698">
        <f t="shared" si="316"/>
        <v>308.98000000000008</v>
      </c>
      <c r="BY519" s="699">
        <f t="shared" si="316"/>
        <v>573.24</v>
      </c>
      <c r="BZ519" s="547">
        <f>SUM(BZ5:BZ518)</f>
        <v>7</v>
      </c>
      <c r="CA519" s="547">
        <f t="shared" ref="CA519:CB519" si="317">SUM(CA5:CA518)</f>
        <v>402</v>
      </c>
      <c r="CB519" s="547">
        <f t="shared" si="317"/>
        <v>429</v>
      </c>
      <c r="CC519" s="547"/>
      <c r="CD519" s="546"/>
      <c r="CE519" s="546"/>
      <c r="CF519" s="547"/>
      <c r="CG519" s="550">
        <f>+SUM(CG5:CG518)</f>
        <v>36623397.253961988</v>
      </c>
      <c r="CH519" s="546"/>
      <c r="CI519" s="548">
        <f>+SUM(CI5:CI518)</f>
        <v>334755520.68236619</v>
      </c>
      <c r="CJ519" s="551">
        <f>+SUM(CJ5:CJ518)</f>
        <v>1.0000000000000004</v>
      </c>
      <c r="CK519" s="548">
        <f>+SUM(CK5:CK518)</f>
        <v>36623397.190000005</v>
      </c>
      <c r="CL519" s="549"/>
      <c r="CM519" s="548">
        <f t="shared" ref="CM519:CS519" si="318">+SUM(CM5:CM518)</f>
        <v>0.91333333333335043</v>
      </c>
      <c r="CN519" s="548">
        <f t="shared" si="318"/>
        <v>371380194.77999973</v>
      </c>
      <c r="CO519" s="548">
        <f t="shared" si="318"/>
        <v>371378917.87236571</v>
      </c>
      <c r="CP519" s="548">
        <f t="shared" si="318"/>
        <v>-17.596666666666717</v>
      </c>
      <c r="CQ519" s="548">
        <f t="shared" si="318"/>
        <v>-4496.2288285928807</v>
      </c>
      <c r="CR519" s="548">
        <f t="shared" si="318"/>
        <v>-1276.9076338619052</v>
      </c>
      <c r="CS519" s="548">
        <f t="shared" si="318"/>
        <v>-3219.3211947320833</v>
      </c>
    </row>
    <row r="520" spans="1:98" ht="15.75" thickTop="1" x14ac:dyDescent="0.25">
      <c r="AM520" s="434"/>
      <c r="CO520" s="453">
        <f>+CN519-CO519</f>
        <v>1276.9076340198517</v>
      </c>
    </row>
    <row r="521" spans="1:98" ht="75" x14ac:dyDescent="0.25">
      <c r="AM521" s="434"/>
      <c r="AN521" s="452" t="s">
        <v>1501</v>
      </c>
      <c r="AO521" s="452" t="s">
        <v>1811</v>
      </c>
      <c r="AP521" s="452" t="s">
        <v>1812</v>
      </c>
      <c r="AQ521" s="452" t="s">
        <v>1813</v>
      </c>
      <c r="AR521" s="452" t="s">
        <v>3438</v>
      </c>
      <c r="AS521" s="452" t="s">
        <v>3439</v>
      </c>
      <c r="AT521" s="452" t="s">
        <v>3369</v>
      </c>
      <c r="AU521" s="452" t="s">
        <v>3370</v>
      </c>
      <c r="AV521" s="452" t="s">
        <v>3372</v>
      </c>
      <c r="AW521" s="452" t="s">
        <v>3371</v>
      </c>
      <c r="BB521" s="12" t="s">
        <v>3366</v>
      </c>
      <c r="BC521" s="563">
        <v>2056</v>
      </c>
      <c r="BD521" s="563">
        <v>2056</v>
      </c>
      <c r="BZ521" s="12">
        <v>514</v>
      </c>
      <c r="CA521" s="12">
        <f>4*514</f>
        <v>2056</v>
      </c>
      <c r="CB521" s="12">
        <f>4*514</f>
        <v>2056</v>
      </c>
    </row>
    <row r="522" spans="1:98" x14ac:dyDescent="0.25">
      <c r="AM522" s="434"/>
      <c r="AN522" s="454" t="s">
        <v>1267</v>
      </c>
      <c r="AO522" s="455">
        <f>+SUMIF($AK$4:$AK$518,$AN522,$AT$4:$AT$518)</f>
        <v>634.43999999999983</v>
      </c>
      <c r="AP522" s="455">
        <f>+SUMIF($AK$4:$AK$518,$AN522,$AX$4:$AX$518)</f>
        <v>589.99999999999977</v>
      </c>
      <c r="AQ522" s="455">
        <f>+AO522-AP522</f>
        <v>44.440000000000055</v>
      </c>
      <c r="AR522" s="554">
        <f t="shared" ref="AR522:AR534" si="319">+SUMIF(AK:AK,AN522,CL:CL)++SUMIF(AK:AK,AN522,CH:CH)</f>
        <v>603.74999999999989</v>
      </c>
      <c r="AS522" s="555">
        <f>+AP522-AR522</f>
        <v>-13.750000000000114</v>
      </c>
      <c r="AT522" s="553">
        <f>(AS522)/AP522</f>
        <v>-2.3305084745762913E-2</v>
      </c>
      <c r="AU522" s="456">
        <v>54327.030754892119</v>
      </c>
      <c r="AV522" s="453">
        <f>+AU522*AS522</f>
        <v>-746996.67287977284</v>
      </c>
      <c r="AW522" s="453">
        <f>+AV522/4</f>
        <v>-186749.16821994321</v>
      </c>
    </row>
    <row r="523" spans="1:98" x14ac:dyDescent="0.25">
      <c r="AM523" s="434"/>
      <c r="AN523" s="454" t="s">
        <v>1298</v>
      </c>
      <c r="AO523" s="455">
        <f t="shared" ref="AO523:AO534" si="320">+SUMIF($AK$4:$AK$518,$AN523,$AT$4:$AT$518)</f>
        <v>637.1099999999999</v>
      </c>
      <c r="AP523" s="455">
        <f t="shared" ref="AP523:AP534" si="321">+SUMIF($AK$4:$AK$518,$AN523,$AX$4:$AX$518)</f>
        <v>592.57999999999993</v>
      </c>
      <c r="AQ523" s="455">
        <f t="shared" ref="AQ523:AQ534" si="322">+AO523-AP523</f>
        <v>44.529999999999973</v>
      </c>
      <c r="AR523" s="554">
        <f t="shared" si="319"/>
        <v>606.96</v>
      </c>
      <c r="AS523" s="555">
        <f t="shared" ref="AS523:AS534" si="323">+AP523-AR523</f>
        <v>-14.380000000000109</v>
      </c>
      <c r="AT523" s="553">
        <f t="shared" ref="AT523:AT534" si="324">(AS523)/AP523</f>
        <v>-2.4266765668770649E-2</v>
      </c>
      <c r="AU523" s="456">
        <v>76450.745475824064</v>
      </c>
      <c r="AV523" s="453">
        <f t="shared" ref="AV523:AV534" si="325">+AU523*AS523</f>
        <v>-1099361.7199423583</v>
      </c>
      <c r="AW523" s="453">
        <f t="shared" ref="AW523:AW534" si="326">+AV523/4</f>
        <v>-274840.42998558958</v>
      </c>
      <c r="BB523" s="527" t="s">
        <v>3367</v>
      </c>
      <c r="BC523" s="592">
        <v>0.1882295719844358</v>
      </c>
      <c r="BD523" s="592">
        <v>0.19747081712062256</v>
      </c>
      <c r="BE523" s="592"/>
      <c r="BF523" s="592">
        <v>0.17142239515780372</v>
      </c>
      <c r="BZ523" s="483">
        <v>0</v>
      </c>
      <c r="CA523" s="483">
        <f>+CA519/CA521</f>
        <v>0.19552529182879377</v>
      </c>
      <c r="CB523" s="483">
        <f>+CB519/CB521</f>
        <v>0.20865758754863814</v>
      </c>
      <c r="CC523" s="483"/>
      <c r="CD523" s="483"/>
      <c r="CE523" s="483">
        <f>+(CA519+CB519+BZ519)/(CA521+CB521+BZ521)</f>
        <v>0.18115002161694768</v>
      </c>
    </row>
    <row r="524" spans="1:98" x14ac:dyDescent="0.25">
      <c r="AM524" s="434"/>
      <c r="AN524" s="454" t="s">
        <v>1446</v>
      </c>
      <c r="AO524" s="455">
        <f t="shared" si="320"/>
        <v>60.49</v>
      </c>
      <c r="AP524" s="455">
        <f t="shared" si="321"/>
        <v>56.260000000000005</v>
      </c>
      <c r="AQ524" s="455">
        <f t="shared" si="322"/>
        <v>4.2299999999999969</v>
      </c>
      <c r="AR524" s="554">
        <f t="shared" si="319"/>
        <v>62.42</v>
      </c>
      <c r="AS524" s="555">
        <f t="shared" si="323"/>
        <v>-6.1599999999999966</v>
      </c>
      <c r="AT524" s="553">
        <f t="shared" si="324"/>
        <v>-0.10949164592961244</v>
      </c>
      <c r="AU524" s="456">
        <v>10550.097389208941</v>
      </c>
      <c r="AV524" s="453">
        <f t="shared" si="325"/>
        <v>-64988.599917527041</v>
      </c>
      <c r="AW524" s="453">
        <f t="shared" si="326"/>
        <v>-16247.14997938176</v>
      </c>
      <c r="AZ524" s="599"/>
      <c r="BB524" s="527" t="s">
        <v>3368</v>
      </c>
      <c r="BC524" s="592">
        <v>0.8117704280155642</v>
      </c>
      <c r="BD524" s="592">
        <v>0.80252918287937747</v>
      </c>
      <c r="BE524" s="592"/>
      <c r="BF524" s="592">
        <v>0.82857760484219622</v>
      </c>
      <c r="BZ524" s="483">
        <f t="shared" ref="BZ524:CB524" si="327">1-BZ523</f>
        <v>1</v>
      </c>
      <c r="CA524" s="483">
        <f t="shared" si="327"/>
        <v>0.80447470817120625</v>
      </c>
      <c r="CB524" s="483">
        <f t="shared" si="327"/>
        <v>0.79134241245136183</v>
      </c>
      <c r="CC524" s="483"/>
      <c r="CD524" s="483"/>
      <c r="CE524" s="483">
        <f>1-CE523</f>
        <v>0.81884997838305229</v>
      </c>
    </row>
    <row r="525" spans="1:98" x14ac:dyDescent="0.25">
      <c r="AM525" s="434"/>
      <c r="AN525" s="454" t="s">
        <v>1279</v>
      </c>
      <c r="AO525" s="455">
        <f t="shared" si="320"/>
        <v>530.30999999999995</v>
      </c>
      <c r="AP525" s="455">
        <f t="shared" si="321"/>
        <v>493.21999999999997</v>
      </c>
      <c r="AQ525" s="455">
        <f t="shared" si="322"/>
        <v>37.089999999999975</v>
      </c>
      <c r="AR525" s="554">
        <f t="shared" si="319"/>
        <v>488.73000000000013</v>
      </c>
      <c r="AS525" s="555">
        <f t="shared" si="323"/>
        <v>4.4899999999998386</v>
      </c>
      <c r="AT525" s="553">
        <f t="shared" si="324"/>
        <v>9.1034426827781498E-3</v>
      </c>
      <c r="AU525" s="456">
        <v>94768.848117955305</v>
      </c>
      <c r="AV525" s="453">
        <f t="shared" si="325"/>
        <v>425512.12804960401</v>
      </c>
      <c r="AW525" s="453">
        <f t="shared" si="326"/>
        <v>106378.032012401</v>
      </c>
    </row>
    <row r="526" spans="1:98" x14ac:dyDescent="0.25">
      <c r="AM526" s="434"/>
      <c r="AN526" s="454" t="s">
        <v>1408</v>
      </c>
      <c r="AO526" s="455">
        <f t="shared" si="320"/>
        <v>556.50000000000011</v>
      </c>
      <c r="AP526" s="455">
        <f t="shared" si="321"/>
        <v>517.51999999999987</v>
      </c>
      <c r="AQ526" s="455">
        <f t="shared" si="322"/>
        <v>38.980000000000246</v>
      </c>
      <c r="AR526" s="554">
        <f t="shared" si="319"/>
        <v>511.71</v>
      </c>
      <c r="AS526" s="555">
        <f t="shared" si="323"/>
        <v>5.8099999999998886</v>
      </c>
      <c r="AT526" s="553">
        <f t="shared" si="324"/>
        <v>1.1226619261091147E-2</v>
      </c>
      <c r="AU526" s="456">
        <v>35334.891869185936</v>
      </c>
      <c r="AV526" s="453">
        <f t="shared" si="325"/>
        <v>205295.72175996634</v>
      </c>
      <c r="AW526" s="453">
        <f t="shared" si="326"/>
        <v>51323.930439991585</v>
      </c>
      <c r="AZ526" s="598"/>
      <c r="BA526" s="598"/>
    </row>
    <row r="527" spans="1:98" x14ac:dyDescent="0.25">
      <c r="AM527" s="434"/>
      <c r="AN527" s="454" t="s">
        <v>1277</v>
      </c>
      <c r="AO527" s="455">
        <f t="shared" si="320"/>
        <v>561.53000000000009</v>
      </c>
      <c r="AP527" s="455">
        <f t="shared" si="321"/>
        <v>522.24000000000012</v>
      </c>
      <c r="AQ527" s="455">
        <f t="shared" si="322"/>
        <v>39.289999999999964</v>
      </c>
      <c r="AR527" s="554">
        <f t="shared" si="319"/>
        <v>524.61</v>
      </c>
      <c r="AS527" s="555">
        <f t="shared" si="323"/>
        <v>-2.3699999999998909</v>
      </c>
      <c r="AT527" s="553">
        <f t="shared" si="324"/>
        <v>-4.5381433823527308E-3</v>
      </c>
      <c r="AU527" s="456">
        <v>25877.505779128696</v>
      </c>
      <c r="AV527" s="453">
        <f t="shared" si="325"/>
        <v>-61329.688696532183</v>
      </c>
      <c r="AW527" s="453">
        <f t="shared" si="326"/>
        <v>-15332.422174133046</v>
      </c>
    </row>
    <row r="528" spans="1:98" x14ac:dyDescent="0.25">
      <c r="AM528" s="434"/>
      <c r="AN528" s="454" t="s">
        <v>1272</v>
      </c>
      <c r="AO528" s="455">
        <f t="shared" si="320"/>
        <v>708.71</v>
      </c>
      <c r="AP528" s="455">
        <f t="shared" si="321"/>
        <v>659.05999999999983</v>
      </c>
      <c r="AQ528" s="455">
        <f t="shared" si="322"/>
        <v>49.650000000000205</v>
      </c>
      <c r="AR528" s="554">
        <f t="shared" si="319"/>
        <v>664.54999999999973</v>
      </c>
      <c r="AS528" s="555">
        <f t="shared" si="323"/>
        <v>-5.4899999999998954</v>
      </c>
      <c r="AT528" s="553">
        <f t="shared" si="324"/>
        <v>-8.3300458228384323E-3</v>
      </c>
      <c r="AU528" s="456">
        <v>21750.938535286037</v>
      </c>
      <c r="AV528" s="453">
        <f t="shared" si="325"/>
        <v>-119412.65255871807</v>
      </c>
      <c r="AW528" s="453">
        <f t="shared" si="326"/>
        <v>-29853.163139679516</v>
      </c>
    </row>
    <row r="529" spans="39:49" x14ac:dyDescent="0.25">
      <c r="AM529" s="434"/>
      <c r="AN529" s="454" t="s">
        <v>1274</v>
      </c>
      <c r="AO529" s="455">
        <f t="shared" si="320"/>
        <v>581.67000000000007</v>
      </c>
      <c r="AP529" s="455">
        <f t="shared" si="321"/>
        <v>540.92000000000007</v>
      </c>
      <c r="AQ529" s="455">
        <f t="shared" si="322"/>
        <v>40.75</v>
      </c>
      <c r="AR529" s="554">
        <f t="shared" si="319"/>
        <v>529.81999999999994</v>
      </c>
      <c r="AS529" s="555">
        <f t="shared" si="323"/>
        <v>11.100000000000136</v>
      </c>
      <c r="AT529" s="553">
        <f t="shared" si="324"/>
        <v>2.0520594542631321E-2</v>
      </c>
      <c r="AU529" s="456">
        <v>58134.265874579767</v>
      </c>
      <c r="AV529" s="453">
        <f t="shared" si="325"/>
        <v>645290.3512078434</v>
      </c>
      <c r="AW529" s="453">
        <f t="shared" si="326"/>
        <v>161322.58780196085</v>
      </c>
    </row>
    <row r="530" spans="39:49" x14ac:dyDescent="0.25">
      <c r="AM530" s="434"/>
      <c r="AN530" s="454" t="s">
        <v>1296</v>
      </c>
      <c r="AO530" s="455">
        <f t="shared" si="320"/>
        <v>561.75000000000011</v>
      </c>
      <c r="AP530" s="455">
        <f t="shared" si="321"/>
        <v>522.39999999999986</v>
      </c>
      <c r="AQ530" s="455">
        <f t="shared" si="322"/>
        <v>39.35000000000025</v>
      </c>
      <c r="AR530" s="554">
        <f t="shared" si="319"/>
        <v>521.08000000000015</v>
      </c>
      <c r="AS530" s="555">
        <f t="shared" si="323"/>
        <v>1.319999999999709</v>
      </c>
      <c r="AT530" s="553">
        <f t="shared" si="324"/>
        <v>2.5267993874420161E-3</v>
      </c>
      <c r="AU530" s="456">
        <v>78350.213597275724</v>
      </c>
      <c r="AV530" s="453">
        <f t="shared" si="325"/>
        <v>103422.28194838115</v>
      </c>
      <c r="AW530" s="453">
        <f t="shared" si="326"/>
        <v>25855.570487095287</v>
      </c>
    </row>
    <row r="531" spans="39:49" x14ac:dyDescent="0.25">
      <c r="AM531" s="434"/>
      <c r="AN531" s="454" t="s">
        <v>1258</v>
      </c>
      <c r="AO531" s="455">
        <f t="shared" si="320"/>
        <v>835.12999999999988</v>
      </c>
      <c r="AP531" s="455">
        <f t="shared" si="321"/>
        <v>776.68000000000006</v>
      </c>
      <c r="AQ531" s="455">
        <f t="shared" si="322"/>
        <v>58.449999999999818</v>
      </c>
      <c r="AR531" s="554">
        <f t="shared" si="319"/>
        <v>767.93999999999994</v>
      </c>
      <c r="AS531" s="555">
        <f t="shared" si="323"/>
        <v>8.7400000000001228</v>
      </c>
      <c r="AT531" s="553">
        <f t="shared" si="324"/>
        <v>1.1253025699129785E-2</v>
      </c>
      <c r="AU531" s="456">
        <v>61126.054988709904</v>
      </c>
      <c r="AV531" s="453">
        <f t="shared" si="325"/>
        <v>534241.72060133202</v>
      </c>
      <c r="AW531" s="453">
        <f t="shared" si="326"/>
        <v>133560.43015033301</v>
      </c>
    </row>
    <row r="532" spans="39:49" x14ac:dyDescent="0.25">
      <c r="AM532" s="434"/>
      <c r="AN532" s="454" t="s">
        <v>1286</v>
      </c>
      <c r="AO532" s="455">
        <f t="shared" si="320"/>
        <v>580.67000000000007</v>
      </c>
      <c r="AP532" s="455">
        <f t="shared" si="321"/>
        <v>540.04</v>
      </c>
      <c r="AQ532" s="455">
        <f t="shared" si="322"/>
        <v>40.630000000000109</v>
      </c>
      <c r="AR532" s="554">
        <f t="shared" si="319"/>
        <v>481.03000000000003</v>
      </c>
      <c r="AS532" s="555">
        <f t="shared" si="323"/>
        <v>59.009999999999934</v>
      </c>
      <c r="AT532" s="553">
        <f t="shared" si="324"/>
        <v>0.10926968372713121</v>
      </c>
      <c r="AU532" s="456">
        <v>25579.847310249148</v>
      </c>
      <c r="AV532" s="453">
        <f t="shared" si="325"/>
        <v>1509466.7897778004</v>
      </c>
      <c r="AW532" s="453">
        <f t="shared" si="326"/>
        <v>377366.69744445011</v>
      </c>
    </row>
    <row r="533" spans="39:49" x14ac:dyDescent="0.25">
      <c r="AM533" s="434"/>
      <c r="AN533" s="454" t="s">
        <v>1293</v>
      </c>
      <c r="AO533" s="455">
        <f t="shared" si="320"/>
        <v>613.7800000000002</v>
      </c>
      <c r="AP533" s="455">
        <f t="shared" si="321"/>
        <v>570.82999999999993</v>
      </c>
      <c r="AQ533" s="455">
        <f t="shared" si="322"/>
        <v>42.950000000000273</v>
      </c>
      <c r="AR533" s="554">
        <f t="shared" si="319"/>
        <v>574.29999999999984</v>
      </c>
      <c r="AS533" s="555">
        <f t="shared" si="323"/>
        <v>-3.4699999999999136</v>
      </c>
      <c r="AT533" s="553">
        <f t="shared" si="324"/>
        <v>-6.0788676138253317E-3</v>
      </c>
      <c r="AU533" s="456">
        <v>69468.557902662476</v>
      </c>
      <c r="AV533" s="453">
        <f t="shared" si="325"/>
        <v>-241055.8959222328</v>
      </c>
      <c r="AW533" s="453">
        <f t="shared" si="326"/>
        <v>-60263.973980558199</v>
      </c>
    </row>
    <row r="534" spans="39:49" x14ac:dyDescent="0.25">
      <c r="AM534" s="434"/>
      <c r="AN534" s="454" t="s">
        <v>1297</v>
      </c>
      <c r="AO534" s="455">
        <f t="shared" si="320"/>
        <v>735.99</v>
      </c>
      <c r="AP534" s="455">
        <f t="shared" si="321"/>
        <v>684.42</v>
      </c>
      <c r="AQ534" s="455">
        <f t="shared" si="322"/>
        <v>51.57000000000005</v>
      </c>
      <c r="AR534" s="554">
        <f t="shared" si="319"/>
        <v>711.67333333333318</v>
      </c>
      <c r="AS534" s="555">
        <f t="shared" si="323"/>
        <v>-27.253333333333217</v>
      </c>
      <c r="AT534" s="553">
        <f t="shared" si="324"/>
        <v>-3.9819603946894037E-2</v>
      </c>
      <c r="AU534" s="456">
        <v>39786.959998239028</v>
      </c>
      <c r="AV534" s="453">
        <f t="shared" si="325"/>
        <v>-1084327.2831520031</v>
      </c>
      <c r="AW534" s="453">
        <f t="shared" si="326"/>
        <v>-271081.82078800077</v>
      </c>
    </row>
    <row r="535" spans="39:49" x14ac:dyDescent="0.25">
      <c r="AN535" s="457" t="s">
        <v>1502</v>
      </c>
      <c r="AO535" s="458">
        <f>SUM(AO522:AO534)</f>
        <v>7598.08</v>
      </c>
      <c r="AP535" s="458">
        <f>SUM(AP522:AP534)</f>
        <v>7066.17</v>
      </c>
      <c r="AQ535" s="458">
        <f>SUM(AQ522:AQ534)</f>
        <v>531.91000000000088</v>
      </c>
      <c r="AR535" s="556">
        <f t="shared" ref="AR535:AW535" si="328">SUM(AR522:AR534)</f>
        <v>7048.5733333333328</v>
      </c>
      <c r="AS535" s="558">
        <f t="shared" si="328"/>
        <v>17.596666666666493</v>
      </c>
      <c r="AT535" s="557">
        <f t="shared" si="328"/>
        <v>-5.1929991809852916E-2</v>
      </c>
      <c r="AU535" s="556">
        <f t="shared" si="328"/>
        <v>651505.95759319724</v>
      </c>
      <c r="AV535" s="556">
        <f t="shared" si="328"/>
        <v>5756.4802757827565</v>
      </c>
      <c r="AW535" s="556">
        <f t="shared" si="328"/>
        <v>1439.1200689456891</v>
      </c>
    </row>
  </sheetData>
  <autoFilter ref="A4:CT535" xr:uid="{00000000-0009-0000-0000-000005000000}"/>
  <mergeCells count="11">
    <mergeCell ref="BV3:BY3"/>
    <mergeCell ref="AN3:AT3"/>
    <mergeCell ref="AU3:AX3"/>
    <mergeCell ref="AY3:BB3"/>
    <mergeCell ref="BN3:BQ3"/>
    <mergeCell ref="BR3:BU3"/>
    <mergeCell ref="O2:T3"/>
    <mergeCell ref="Z2:AD2"/>
    <mergeCell ref="AE2:AI2"/>
    <mergeCell ref="Z3:AD3"/>
    <mergeCell ref="AE3:AI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selection activeCell="P29" sqref="P29"/>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6" ht="15" customHeight="1" x14ac:dyDescent="0.25">
      <c r="A4" s="187"/>
      <c r="B4" s="192">
        <v>4</v>
      </c>
      <c r="C4" s="421">
        <v>201709</v>
      </c>
      <c r="D4" s="421">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1765</v>
      </c>
      <c r="G6" t="s">
        <v>1267</v>
      </c>
      <c r="H6" s="192">
        <v>126</v>
      </c>
      <c r="I6" s="192">
        <v>329</v>
      </c>
      <c r="J6" s="188"/>
    </row>
    <row r="7" spans="1:46" ht="15" customHeight="1" x14ac:dyDescent="0.25">
      <c r="A7" s="187"/>
      <c r="B7" s="192">
        <v>4</v>
      </c>
      <c r="C7" s="192">
        <v>201709</v>
      </c>
      <c r="D7" s="192">
        <v>201709</v>
      </c>
      <c r="E7" t="s">
        <v>1504</v>
      </c>
      <c r="F7" t="s">
        <v>1788</v>
      </c>
      <c r="G7" t="s">
        <v>1272</v>
      </c>
      <c r="H7" s="192">
        <v>120</v>
      </c>
      <c r="I7" s="192">
        <v>85</v>
      </c>
      <c r="J7" s="188"/>
    </row>
    <row r="8" spans="1:46" ht="15" customHeight="1" x14ac:dyDescent="0.25">
      <c r="A8" s="187"/>
      <c r="B8" s="192">
        <v>4</v>
      </c>
      <c r="C8" s="192">
        <v>201709</v>
      </c>
      <c r="D8" s="192">
        <v>201709</v>
      </c>
      <c r="E8" t="s">
        <v>1504</v>
      </c>
      <c r="F8" t="s">
        <v>1788</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971" t="s">
        <v>1676</v>
      </c>
      <c r="L9" s="972"/>
      <c r="M9" s="972"/>
      <c r="N9" s="972"/>
      <c r="O9" s="972"/>
      <c r="P9" s="972"/>
      <c r="Q9" s="972"/>
      <c r="R9" s="972"/>
      <c r="S9" s="972"/>
      <c r="T9" s="972"/>
      <c r="U9" s="972"/>
      <c r="V9" s="972"/>
      <c r="W9" s="972"/>
      <c r="X9" s="972"/>
      <c r="Y9" s="972"/>
      <c r="Z9" s="972"/>
      <c r="AA9" s="972"/>
      <c r="AB9" s="972"/>
      <c r="AC9" s="972"/>
      <c r="AD9" s="972"/>
      <c r="AE9" s="973"/>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4725</v>
      </c>
      <c r="M11" s="192">
        <f>+IF('QIPP Scorecard'!$D$5="All MCOs in Providers SDA",+SUMIFS('Member Months'!$I:$I,'Member Months'!$C:$C,M$10,'Member Months'!$D:$D,$K11,'Member Months'!$G:$G,'QIPP Scorecard'!$D$6),SUMIFS('Member Months'!$I:$I,'Member Months'!$C:$C,M$10,'Member Months'!$D:$D,$K11,'Member Months'!$E:$E,'QIPP Scorecard'!$D$5,'Member Months'!$G:$G,'QIPP Scorecard'!$D$6))</f>
        <v>109</v>
      </c>
      <c r="N11" s="192">
        <f>+IF('QIPP Scorecard'!$D$5="All MCOs in Providers SDA",+SUMIFS('Member Months'!$I:$I,'Member Months'!$C:$C,N$10,'Member Months'!$D:$D,$K11,'Member Months'!$G:$G,'QIPP Scorecard'!$D$6),SUMIFS('Member Months'!$I:$I,'Member Months'!$C:$C,N$10,'Member Months'!$D:$D,$K11,'Member Months'!$E:$E,'QIPP Scorecard'!$D$5,'Member Months'!$G:$G,'QIPP Scorecard'!$D$6))</f>
        <v>186</v>
      </c>
      <c r="O11" s="192">
        <f>+IF('QIPP Scorecard'!$D$5="All MCOs in Providers SDA",+SUMIFS('Member Months'!$I:$I,'Member Months'!$C:$C,O$10,'Member Months'!$D:$D,$K11,'Member Months'!$G:$G,'QIPP Scorecard'!$D$6),SUMIFS('Member Months'!$I:$I,'Member Months'!$C:$C,O$10,'Member Months'!$D:$D,$K11,'Member Months'!$E:$E,'QIPP Scorecard'!$D$5,'Member Months'!$G:$G,'QIPP Scorecard'!$D$6))</f>
        <v>48</v>
      </c>
      <c r="P11" s="192">
        <f>+IF('QIPP Scorecard'!$D$5="All MCOs in Providers SDA",+SUMIFS('Member Months'!$I:$I,'Member Months'!$C:$C,P$10,'Member Months'!$D:$D,$K11,'Member Months'!$G:$G,'QIPP Scorecard'!$D$6),SUMIFS('Member Months'!$I:$I,'Member Months'!$C:$C,P$10,'Member Months'!$D:$D,$K11,'Member Months'!$E:$E,'QIPP Scorecard'!$D$5,'Member Months'!$G:$G,'QIPP Scorecard'!$D$6))</f>
        <v>20</v>
      </c>
      <c r="Q11" s="192">
        <f>+IF('QIPP Scorecard'!$D$5="All MCOs in Providers SDA",+SUMIFS('Member Months'!$I:$I,'Member Months'!$C:$C,Q$10,'Member Months'!$D:$D,$K11,'Member Months'!$G:$G,'QIPP Scorecard'!$D$6),SUMIFS('Member Months'!$I:$I,'Member Months'!$C:$C,Q$10,'Member Months'!$D:$D,$K11,'Member Months'!$E:$E,'QIPP Scorecard'!$D$5,'Member Months'!$G:$G,'QIPP Scorecard'!$D$6))</f>
        <v>14</v>
      </c>
      <c r="R11" s="192">
        <f>+IF('QIPP Scorecard'!$D$5="All MCOs in Providers SDA",+SUMIFS('Member Months'!$I:$I,'Member Months'!$C:$C,R$10,'Member Months'!$D:$D,$K11,'Member Months'!$G:$G,'QIPP Scorecard'!$D$6),SUMIFS('Member Months'!$I:$I,'Member Months'!$C:$C,R$10,'Member Months'!$D:$D,$K11,'Member Months'!$E:$E,'QIPP Scorecard'!$D$5,'Member Months'!$G:$G,'QIPP Scorecard'!$D$6))</f>
        <v>15</v>
      </c>
      <c r="S11" s="192">
        <f>+IF('QIPP Scorecard'!$D$5="All MCOs in Providers SDA",+SUMIFS('Member Months'!$I:$I,'Member Months'!$C:$C,S$10,'Member Months'!$D:$D,$K11,'Member Months'!$G:$G,'QIPP Scorecard'!$D$6),SUMIFS('Member Months'!$I:$I,'Member Months'!$C:$C,S$10,'Member Months'!$D:$D,$K11,'Member Months'!$E:$E,'QIPP Scorecard'!$D$5,'Member Months'!$G:$G,'QIPP Scorecard'!$D$6))</f>
        <v>0</v>
      </c>
      <c r="T11" s="192">
        <f>+IF('QIPP Scorecard'!$D$5="All MCOs in Providers SDA",+SUMIFS('Member Months'!$I:$I,'Member Months'!$C:$C,T$10,'Member Months'!$D:$D,$K11,'Member Months'!$G:$G,'QIPP Scorecard'!$D$6),SUMIFS('Member Months'!$I:$I,'Member Months'!$C:$C,T$10,'Member Months'!$D:$D,$K11,'Member Months'!$E:$E,'QIPP Scorecard'!$D$5,'Member Months'!$G:$G,'QIPP Scorecard'!$D$6))</f>
        <v>0</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4763</v>
      </c>
      <c r="N12" s="192">
        <f>+IF('QIPP Scorecard'!$D$5="All MCOs in Providers SDA",+SUMIFS('Member Months'!$I:$I,'Member Months'!$C:$C,N$10,'Member Months'!$D:$D,$K12,'Member Months'!$G:$G,'QIPP Scorecard'!$D$6),SUMIFS('Member Months'!$I:$I,'Member Months'!$C:$C,N$10,'Member Months'!$D:$D,$K12,'Member Months'!$E:$E,'QIPP Scorecard'!$D$5,'Member Months'!$G:$G,'QIPP Scorecard'!$D$6))</f>
        <v>136</v>
      </c>
      <c r="O12" s="192">
        <f>+IF('QIPP Scorecard'!$D$5="All MCOs in Providers SDA",+SUMIFS('Member Months'!$I:$I,'Member Months'!$C:$C,O$10,'Member Months'!$D:$D,$K12,'Member Months'!$G:$G,'QIPP Scorecard'!$D$6),SUMIFS('Member Months'!$I:$I,'Member Months'!$C:$C,O$10,'Member Months'!$D:$D,$K12,'Member Months'!$E:$E,'QIPP Scorecard'!$D$5,'Member Months'!$G:$G,'QIPP Scorecard'!$D$6))</f>
        <v>139</v>
      </c>
      <c r="P12" s="192">
        <f>+IF('QIPP Scorecard'!$D$5="All MCOs in Providers SDA",+SUMIFS('Member Months'!$I:$I,'Member Months'!$C:$C,P$10,'Member Months'!$D:$D,$K12,'Member Months'!$G:$G,'QIPP Scorecard'!$D$6),SUMIFS('Member Months'!$I:$I,'Member Months'!$C:$C,P$10,'Member Months'!$D:$D,$K12,'Member Months'!$E:$E,'QIPP Scorecard'!$D$5,'Member Months'!$G:$G,'QIPP Scorecard'!$D$6))</f>
        <v>30</v>
      </c>
      <c r="Q12" s="192">
        <f>+IF('QIPP Scorecard'!$D$5="All MCOs in Providers SDA",+SUMIFS('Member Months'!$I:$I,'Member Months'!$C:$C,Q$10,'Member Months'!$D:$D,$K12,'Member Months'!$G:$G,'QIPP Scorecard'!$D$6),SUMIFS('Member Months'!$I:$I,'Member Months'!$C:$C,Q$10,'Member Months'!$D:$D,$K12,'Member Months'!$E:$E,'QIPP Scorecard'!$D$5,'Member Months'!$G:$G,'QIPP Scorecard'!$D$6))</f>
        <v>22</v>
      </c>
      <c r="R12" s="192">
        <f>+IF('QIPP Scorecard'!$D$5="All MCOs in Providers SDA",+SUMIFS('Member Months'!$I:$I,'Member Months'!$C:$C,R$10,'Member Months'!$D:$D,$K12,'Member Months'!$G:$G,'QIPP Scorecard'!$D$6),SUMIFS('Member Months'!$I:$I,'Member Months'!$C:$C,R$10,'Member Months'!$D:$D,$K12,'Member Months'!$E:$E,'QIPP Scorecard'!$D$5,'Member Months'!$G:$G,'QIPP Scorecard'!$D$6))</f>
        <v>17</v>
      </c>
      <c r="S12" s="192">
        <f>+IF('QIPP Scorecard'!$D$5="All MCOs in Providers SDA",+SUMIFS('Member Months'!$I:$I,'Member Months'!$C:$C,S$10,'Member Months'!$D:$D,$K12,'Member Months'!$G:$G,'QIPP Scorecard'!$D$6),SUMIFS('Member Months'!$I:$I,'Member Months'!$C:$C,S$10,'Member Months'!$D:$D,$K12,'Member Months'!$E:$E,'QIPP Scorecard'!$D$5,'Member Months'!$G:$G,'QIPP Scorecard'!$D$6))</f>
        <v>0</v>
      </c>
      <c r="T12" s="192">
        <f>+IF('QIPP Scorecard'!$D$5="All MCOs in Providers SDA",+SUMIFS('Member Months'!$I:$I,'Member Months'!$C:$C,T$10,'Member Months'!$D:$D,$K12,'Member Months'!$G:$G,'QIPP Scorecard'!$D$6),SUMIFS('Member Months'!$I:$I,'Member Months'!$C:$C,T$10,'Member Months'!$D:$D,$K12,'Member Months'!$E:$E,'QIPP Scorecard'!$D$5,'Member Months'!$G:$G,'QIPP Scorecard'!$D$6))</f>
        <v>0</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4838</v>
      </c>
      <c r="O13" s="192">
        <f>+IF('QIPP Scorecard'!$D$5="All MCOs in Providers SDA",+SUMIFS('Member Months'!$I:$I,'Member Months'!$C:$C,O$10,'Member Months'!$D:$D,$K13,'Member Months'!$G:$G,'QIPP Scorecard'!$D$6),SUMIFS('Member Months'!$I:$I,'Member Months'!$C:$C,O$10,'Member Months'!$D:$D,$K13,'Member Months'!$E:$E,'QIPP Scorecard'!$D$5,'Member Months'!$G:$G,'QIPP Scorecard'!$D$6))</f>
        <v>107</v>
      </c>
      <c r="P13" s="192">
        <f>+IF('QIPP Scorecard'!$D$5="All MCOs in Providers SDA",+SUMIFS('Member Months'!$I:$I,'Member Months'!$C:$C,P$10,'Member Months'!$D:$D,$K13,'Member Months'!$G:$G,'QIPP Scorecard'!$D$6),SUMIFS('Member Months'!$I:$I,'Member Months'!$C:$C,P$10,'Member Months'!$D:$D,$K13,'Member Months'!$E:$E,'QIPP Scorecard'!$D$5,'Member Months'!$G:$G,'QIPP Scorecard'!$D$6))</f>
        <v>108</v>
      </c>
      <c r="Q13" s="192">
        <f>+IF('QIPP Scorecard'!$D$5="All MCOs in Providers SDA",+SUMIFS('Member Months'!$I:$I,'Member Months'!$C:$C,Q$10,'Member Months'!$D:$D,$K13,'Member Months'!$G:$G,'QIPP Scorecard'!$D$6),SUMIFS('Member Months'!$I:$I,'Member Months'!$C:$C,Q$10,'Member Months'!$D:$D,$K13,'Member Months'!$E:$E,'QIPP Scorecard'!$D$5,'Member Months'!$G:$G,'QIPP Scorecard'!$D$6))</f>
        <v>52</v>
      </c>
      <c r="R13" s="192">
        <f>+IF('QIPP Scorecard'!$D$5="All MCOs in Providers SDA",+SUMIFS('Member Months'!$I:$I,'Member Months'!$C:$C,R$10,'Member Months'!$D:$D,$K13,'Member Months'!$G:$G,'QIPP Scorecard'!$D$6),SUMIFS('Member Months'!$I:$I,'Member Months'!$C:$C,R$10,'Member Months'!$D:$D,$K13,'Member Months'!$E:$E,'QIPP Scorecard'!$D$5,'Member Months'!$G:$G,'QIPP Scorecard'!$D$6))</f>
        <v>34</v>
      </c>
      <c r="S13" s="192">
        <f>+IF('QIPP Scorecard'!$D$5="All MCOs in Providers SDA",+SUMIFS('Member Months'!$I:$I,'Member Months'!$C:$C,S$10,'Member Months'!$D:$D,$K13,'Member Months'!$G:$G,'QIPP Scorecard'!$D$6),SUMIFS('Member Months'!$I:$I,'Member Months'!$C:$C,S$10,'Member Months'!$D:$D,$K13,'Member Months'!$E:$E,'QIPP Scorecard'!$D$5,'Member Months'!$G:$G,'QIPP Scorecard'!$D$6))</f>
        <v>0</v>
      </c>
      <c r="T13" s="192">
        <f>+IF('QIPP Scorecard'!$D$5="All MCOs in Providers SDA",+SUMIFS('Member Months'!$I:$I,'Member Months'!$C:$C,T$10,'Member Months'!$D:$D,$K13,'Member Months'!$G:$G,'QIPP Scorecard'!$D$6),SUMIFS('Member Months'!$I:$I,'Member Months'!$C:$C,T$10,'Member Months'!$D:$D,$K13,'Member Months'!$E:$E,'QIPP Scorecard'!$D$5,'Member Months'!$G:$G,'QIPP Scorecard'!$D$6))</f>
        <v>0</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4788</v>
      </c>
      <c r="P14" s="192">
        <f>+IF('QIPP Scorecard'!$D$5="All MCOs in Providers SDA",+SUMIFS('Member Months'!$I:$I,'Member Months'!$C:$C,P$10,'Member Months'!$D:$D,$K14,'Member Months'!$G:$G,'QIPP Scorecard'!$D$6),SUMIFS('Member Months'!$I:$I,'Member Months'!$C:$C,P$10,'Member Months'!$D:$D,$K14,'Member Months'!$E:$E,'QIPP Scorecard'!$D$5,'Member Months'!$G:$G,'QIPP Scorecard'!$D$6))</f>
        <v>113</v>
      </c>
      <c r="Q14" s="192">
        <f>+IF('QIPP Scorecard'!$D$5="All MCOs in Providers SDA",+SUMIFS('Member Months'!$I:$I,'Member Months'!$C:$C,Q$10,'Member Months'!$D:$D,$K14,'Member Months'!$G:$G,'QIPP Scorecard'!$D$6),SUMIFS('Member Months'!$I:$I,'Member Months'!$C:$C,Q$10,'Member Months'!$D:$D,$K14,'Member Months'!$E:$E,'QIPP Scorecard'!$D$5,'Member Months'!$G:$G,'QIPP Scorecard'!$D$6))</f>
        <v>143</v>
      </c>
      <c r="R14" s="192">
        <f>+IF('QIPP Scorecard'!$D$5="All MCOs in Providers SDA",+SUMIFS('Member Months'!$I:$I,'Member Months'!$C:$C,R$10,'Member Months'!$D:$D,$K14,'Member Months'!$G:$G,'QIPP Scorecard'!$D$6),SUMIFS('Member Months'!$I:$I,'Member Months'!$C:$C,R$10,'Member Months'!$D:$D,$K14,'Member Months'!$E:$E,'QIPP Scorecard'!$D$5,'Member Months'!$G:$G,'QIPP Scorecard'!$D$6))</f>
        <v>53</v>
      </c>
      <c r="S14" s="192">
        <f>+IF('QIPP Scorecard'!$D$5="All MCOs in Providers SDA",+SUMIFS('Member Months'!$I:$I,'Member Months'!$C:$C,S$10,'Member Months'!$D:$D,$K14,'Member Months'!$G:$G,'QIPP Scorecard'!$D$6),SUMIFS('Member Months'!$I:$I,'Member Months'!$C:$C,S$10,'Member Months'!$D:$D,$K14,'Member Months'!$E:$E,'QIPP Scorecard'!$D$5,'Member Months'!$G:$G,'QIPP Scorecard'!$D$6))</f>
        <v>0</v>
      </c>
      <c r="T14" s="192">
        <f>+IF('QIPP Scorecard'!$D$5="All MCOs in Providers SDA",+SUMIFS('Member Months'!$I:$I,'Member Months'!$C:$C,T$10,'Member Months'!$D:$D,$K14,'Member Months'!$G:$G,'QIPP Scorecard'!$D$6),SUMIFS('Member Months'!$I:$I,'Member Months'!$C:$C,T$10,'Member Months'!$D:$D,$K14,'Member Months'!$E:$E,'QIPP Scorecard'!$D$5,'Member Months'!$G:$G,'QIPP Scorecard'!$D$6))</f>
        <v>0</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4786</v>
      </c>
      <c r="Q15" s="192">
        <f>+IF('QIPP Scorecard'!$D$5="All MCOs in Providers SDA",+SUMIFS('Member Months'!$I:$I,'Member Months'!$C:$C,Q$10,'Member Months'!$D:$D,$K15,'Member Months'!$G:$G,'QIPP Scorecard'!$D$6),SUMIFS('Member Months'!$I:$I,'Member Months'!$C:$C,Q$10,'Member Months'!$D:$D,$K15,'Member Months'!$E:$E,'QIPP Scorecard'!$D$5,'Member Months'!$G:$G,'QIPP Scorecard'!$D$6))</f>
        <v>76</v>
      </c>
      <c r="R15" s="192">
        <f>+IF('QIPP Scorecard'!$D$5="All MCOs in Providers SDA",+SUMIFS('Member Months'!$I:$I,'Member Months'!$C:$C,R$10,'Member Months'!$D:$D,$K15,'Member Months'!$G:$G,'QIPP Scorecard'!$D$6),SUMIFS('Member Months'!$I:$I,'Member Months'!$C:$C,R$10,'Member Months'!$D:$D,$K15,'Member Months'!$E:$E,'QIPP Scorecard'!$D$5,'Member Months'!$G:$G,'QIPP Scorecard'!$D$6))</f>
        <v>144</v>
      </c>
      <c r="S15" s="192">
        <f>+IF('QIPP Scorecard'!$D$5="All MCOs in Providers SDA",+SUMIFS('Member Months'!$I:$I,'Member Months'!$C:$C,S$10,'Member Months'!$D:$D,$K15,'Member Months'!$G:$G,'QIPP Scorecard'!$D$6),SUMIFS('Member Months'!$I:$I,'Member Months'!$C:$C,S$10,'Member Months'!$D:$D,$K15,'Member Months'!$E:$E,'QIPP Scorecard'!$D$5,'Member Months'!$G:$G,'QIPP Scorecard'!$D$6))</f>
        <v>0</v>
      </c>
      <c r="T15" s="192">
        <f>+IF('QIPP Scorecard'!$D$5="All MCOs in Providers SDA",+SUMIFS('Member Months'!$I:$I,'Member Months'!$C:$C,T$10,'Member Months'!$D:$D,$K15,'Member Months'!$G:$G,'QIPP Scorecard'!$D$6),SUMIFS('Member Months'!$I:$I,'Member Months'!$C:$C,T$10,'Member Months'!$D:$D,$K15,'Member Months'!$E:$E,'QIPP Scorecard'!$D$5,'Member Months'!$G:$G,'QIPP Scorecard'!$D$6))</f>
        <v>0</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4711</v>
      </c>
      <c r="R16" s="192">
        <f>+IF('QIPP Scorecard'!$D$5="All MCOs in Providers SDA",+SUMIFS('Member Months'!$I:$I,'Member Months'!$C:$C,R$10,'Member Months'!$D:$D,$K16,'Member Months'!$G:$G,'QIPP Scorecard'!$D$6),SUMIFS('Member Months'!$I:$I,'Member Months'!$C:$C,R$10,'Member Months'!$D:$D,$K16,'Member Months'!$E:$E,'QIPP Scorecard'!$D$5,'Member Months'!$G:$G,'QIPP Scorecard'!$D$6))</f>
        <v>67</v>
      </c>
      <c r="S16" s="192">
        <f>+IF('QIPP Scorecard'!$D$5="All MCOs in Providers SDA",+SUMIFS('Member Months'!$I:$I,'Member Months'!$C:$C,S$10,'Member Months'!$D:$D,$K16,'Member Months'!$G:$G,'QIPP Scorecard'!$D$6),SUMIFS('Member Months'!$I:$I,'Member Months'!$C:$C,S$10,'Member Months'!$D:$D,$K16,'Member Months'!$E:$E,'QIPP Scorecard'!$D$5,'Member Months'!$G:$G,'QIPP Scorecard'!$D$6))</f>
        <v>0</v>
      </c>
      <c r="T16" s="192">
        <f>+IF('QIPP Scorecard'!$D$5="All MCOs in Providers SDA",+SUMIFS('Member Months'!$I:$I,'Member Months'!$C:$C,T$10,'Member Months'!$D:$D,$K16,'Member Months'!$G:$G,'QIPP Scorecard'!$D$6),SUMIFS('Member Months'!$I:$I,'Member Months'!$C:$C,T$10,'Member Months'!$D:$D,$K16,'Member Months'!$E:$E,'QIPP Scorecard'!$D$5,'Member Months'!$G:$G,'QIPP Scorecard'!$D$6))</f>
        <v>0</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4644</v>
      </c>
      <c r="S17" s="192">
        <f>+IF('QIPP Scorecard'!$D$5="All MCOs in Providers SDA",+SUMIFS('Member Months'!$I:$I,'Member Months'!$C:$C,S$10,'Member Months'!$D:$D,$K17,'Member Months'!$G:$G,'QIPP Scorecard'!$D$6),SUMIFS('Member Months'!$I:$I,'Member Months'!$C:$C,S$10,'Member Months'!$D:$D,$K17,'Member Months'!$E:$E,'QIPP Scorecard'!$D$5,'Member Months'!$G:$G,'QIPP Scorecard'!$D$6))</f>
        <v>0</v>
      </c>
      <c r="T17" s="192">
        <f>+IF('QIPP Scorecard'!$D$5="All MCOs in Providers SDA",+SUMIFS('Member Months'!$I:$I,'Member Months'!$C:$C,T$10,'Member Months'!$D:$D,$K17,'Member Months'!$G:$G,'QIPP Scorecard'!$D$6),SUMIFS('Member Months'!$I:$I,'Member Months'!$C:$C,T$10,'Member Months'!$D:$D,$K17,'Member Months'!$E:$E,'QIPP Scorecard'!$D$5,'Member Months'!$G:$G,'QIPP Scorecard'!$D$6))</f>
        <v>0</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0</v>
      </c>
      <c r="T18" s="192">
        <f>+IF('QIPP Scorecard'!$D$5="All MCOs in Providers SDA",+SUMIFS('Member Months'!$I:$I,'Member Months'!$C:$C,T$10,'Member Months'!$D:$D,$K18,'Member Months'!$G:$G,'QIPP Scorecard'!$D$6),SUMIFS('Member Months'!$I:$I,'Member Months'!$C:$C,T$10,'Member Months'!$D:$D,$K18,'Member Months'!$E:$E,'QIPP Scorecard'!$D$5,'Member Months'!$G:$G,'QIPP Scorecard'!$D$6))</f>
        <v>0</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0</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1776</v>
      </c>
      <c r="G23" t="s">
        <v>1279</v>
      </c>
      <c r="H23" s="192">
        <v>126</v>
      </c>
      <c r="I23" s="192">
        <v>656</v>
      </c>
      <c r="J23" s="188"/>
      <c r="K23" s="190" t="s">
        <v>1502</v>
      </c>
      <c r="L23" s="193">
        <f>SUM(L11:L22)</f>
        <v>4725</v>
      </c>
      <c r="M23" s="193">
        <f t="shared" ref="M23:AE23" si="0">SUM(M11:M22)</f>
        <v>4872</v>
      </c>
      <c r="N23" s="193">
        <f t="shared" si="0"/>
        <v>5160</v>
      </c>
      <c r="O23" s="193">
        <f t="shared" si="0"/>
        <v>5082</v>
      </c>
      <c r="P23" s="193">
        <f t="shared" si="0"/>
        <v>5057</v>
      </c>
      <c r="Q23" s="193">
        <f t="shared" si="0"/>
        <v>5018</v>
      </c>
      <c r="R23" s="193">
        <f t="shared" si="0"/>
        <v>4974</v>
      </c>
      <c r="S23" s="193">
        <f t="shared" si="0"/>
        <v>0</v>
      </c>
      <c r="T23" s="193">
        <f t="shared" si="0"/>
        <v>0</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1777</v>
      </c>
      <c r="G24" t="s">
        <v>1279</v>
      </c>
      <c r="H24" s="192">
        <v>120</v>
      </c>
      <c r="I24" s="192">
        <v>321</v>
      </c>
      <c r="J24" s="188"/>
    </row>
    <row r="25" spans="1:46" ht="15" customHeight="1" x14ac:dyDescent="0.25">
      <c r="A25" s="187"/>
      <c r="B25" s="192">
        <v>5</v>
      </c>
      <c r="C25" s="192">
        <v>201709</v>
      </c>
      <c r="D25" s="192">
        <v>201709</v>
      </c>
      <c r="E25" t="s">
        <v>1505</v>
      </c>
      <c r="F25" t="s">
        <v>1777</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1786</v>
      </c>
      <c r="G28" t="s">
        <v>1277</v>
      </c>
      <c r="H28" s="192">
        <v>120</v>
      </c>
      <c r="I28" s="192">
        <v>68</v>
      </c>
      <c r="J28" s="188"/>
    </row>
    <row r="29" spans="1:46" ht="15" customHeight="1" x14ac:dyDescent="0.25">
      <c r="A29" s="187"/>
      <c r="B29" s="192">
        <v>5</v>
      </c>
      <c r="C29" s="192">
        <v>201709</v>
      </c>
      <c r="D29" s="192">
        <v>201709</v>
      </c>
      <c r="E29" t="s">
        <v>1505</v>
      </c>
      <c r="F29" t="s">
        <v>1786</v>
      </c>
      <c r="G29" t="s">
        <v>1277</v>
      </c>
      <c r="H29" s="192">
        <v>121</v>
      </c>
      <c r="I29" s="192">
        <v>620</v>
      </c>
      <c r="J29" s="188"/>
    </row>
    <row r="30" spans="1:46" ht="15" customHeight="1" x14ac:dyDescent="0.25">
      <c r="A30" s="187"/>
      <c r="B30" s="192">
        <v>5</v>
      </c>
      <c r="C30" s="192">
        <v>201709</v>
      </c>
      <c r="D30" s="192">
        <v>201709</v>
      </c>
      <c r="E30" t="s">
        <v>1505</v>
      </c>
      <c r="F30" t="s">
        <v>1790</v>
      </c>
      <c r="G30" t="s">
        <v>1274</v>
      </c>
      <c r="H30" s="192">
        <v>120</v>
      </c>
      <c r="I30" s="192">
        <v>188</v>
      </c>
      <c r="J30" s="188"/>
    </row>
    <row r="31" spans="1:46" ht="15" customHeight="1" x14ac:dyDescent="0.25">
      <c r="A31" s="187"/>
      <c r="B31" s="192">
        <v>5</v>
      </c>
      <c r="C31" s="192">
        <v>201709</v>
      </c>
      <c r="D31" s="192">
        <v>201709</v>
      </c>
      <c r="E31" t="s">
        <v>1505</v>
      </c>
      <c r="F31" t="s">
        <v>1790</v>
      </c>
      <c r="G31" t="s">
        <v>1274</v>
      </c>
      <c r="H31" s="192">
        <v>121</v>
      </c>
      <c r="I31" s="192">
        <v>2264</v>
      </c>
      <c r="J31" s="188"/>
    </row>
    <row r="32" spans="1:46"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v>4</v>
      </c>
      <c r="C1079" s="411">
        <v>201802</v>
      </c>
      <c r="D1079" s="411">
        <v>201709</v>
      </c>
      <c r="E1079" s="411" t="s">
        <v>1504</v>
      </c>
      <c r="F1079" s="412">
        <v>47</v>
      </c>
      <c r="G1079" s="194" t="s">
        <v>1267</v>
      </c>
      <c r="H1079" s="411">
        <v>120</v>
      </c>
      <c r="I1079" s="411">
        <v>3</v>
      </c>
    </row>
    <row r="1080" spans="1:9" ht="15" customHeight="1" x14ac:dyDescent="0.25">
      <c r="A1080" s="411"/>
      <c r="B1080" s="411">
        <v>4</v>
      </c>
      <c r="C1080" s="411">
        <v>201802</v>
      </c>
      <c r="D1080" s="411">
        <v>201709</v>
      </c>
      <c r="E1080" s="411" t="s">
        <v>1504</v>
      </c>
      <c r="F1080" s="412">
        <v>47</v>
      </c>
      <c r="G1080" s="194" t="s">
        <v>1267</v>
      </c>
      <c r="H1080" s="411">
        <v>121</v>
      </c>
      <c r="I1080" s="411">
        <v>1</v>
      </c>
    </row>
    <row r="1081" spans="1:9" ht="15" customHeight="1" x14ac:dyDescent="0.25">
      <c r="A1081" s="411"/>
      <c r="B1081" s="411">
        <v>4</v>
      </c>
      <c r="C1081" s="411">
        <v>201802</v>
      </c>
      <c r="D1081" s="411">
        <v>201709</v>
      </c>
      <c r="E1081" s="411" t="s">
        <v>1504</v>
      </c>
      <c r="F1081" s="412" t="s">
        <v>1788</v>
      </c>
      <c r="G1081" s="194" t="s">
        <v>1272</v>
      </c>
      <c r="H1081" s="411">
        <v>120</v>
      </c>
      <c r="I1081" s="411">
        <v>1</v>
      </c>
    </row>
    <row r="1082" spans="1:9" ht="15" customHeight="1" x14ac:dyDescent="0.25">
      <c r="A1082" s="411"/>
      <c r="B1082" s="411">
        <v>4</v>
      </c>
      <c r="C1082" s="411">
        <v>201802</v>
      </c>
      <c r="D1082" s="411">
        <v>201709</v>
      </c>
      <c r="E1082" s="411" t="s">
        <v>1504</v>
      </c>
      <c r="F1082" s="412" t="s">
        <v>1788</v>
      </c>
      <c r="G1082" s="194" t="s">
        <v>1272</v>
      </c>
      <c r="H1082" s="411">
        <v>121</v>
      </c>
      <c r="I1082" s="411">
        <v>1</v>
      </c>
    </row>
    <row r="1083" spans="1:9" ht="15" customHeight="1" x14ac:dyDescent="0.25">
      <c r="A1083" s="411"/>
      <c r="B1083" s="411">
        <v>4</v>
      </c>
      <c r="C1083" s="411">
        <v>201802</v>
      </c>
      <c r="D1083" s="411">
        <v>201709</v>
      </c>
      <c r="E1083" s="411" t="s">
        <v>1504</v>
      </c>
      <c r="F1083" s="411">
        <v>86</v>
      </c>
      <c r="G1083" s="194" t="s">
        <v>1286</v>
      </c>
      <c r="H1083" s="411">
        <v>120</v>
      </c>
      <c r="I1083" s="411">
        <v>1</v>
      </c>
    </row>
    <row r="1084" spans="1:9" ht="15" customHeight="1" x14ac:dyDescent="0.25">
      <c r="A1084" s="411"/>
      <c r="B1084" s="411">
        <v>4</v>
      </c>
      <c r="C1084" s="411">
        <v>201802</v>
      </c>
      <c r="D1084" s="411">
        <v>201709</v>
      </c>
      <c r="E1084" s="411" t="s">
        <v>1504</v>
      </c>
      <c r="F1084" s="411">
        <v>86</v>
      </c>
      <c r="G1084" s="194" t="s">
        <v>1286</v>
      </c>
      <c r="H1084" s="411">
        <v>121</v>
      </c>
      <c r="I1084" s="411">
        <v>9</v>
      </c>
    </row>
    <row r="1085" spans="1:9" ht="15" customHeight="1" x14ac:dyDescent="0.25">
      <c r="A1085" s="411"/>
      <c r="B1085" s="411">
        <v>4</v>
      </c>
      <c r="C1085" s="411">
        <v>201802</v>
      </c>
      <c r="D1085" s="411">
        <v>201709</v>
      </c>
      <c r="E1085" s="411" t="s">
        <v>1504</v>
      </c>
      <c r="F1085" s="411" t="s">
        <v>1769</v>
      </c>
      <c r="G1085" s="194" t="s">
        <v>1298</v>
      </c>
      <c r="H1085" s="411">
        <v>120</v>
      </c>
      <c r="I1085" s="411">
        <v>3</v>
      </c>
    </row>
    <row r="1086" spans="1:9" ht="15" customHeight="1" x14ac:dyDescent="0.25">
      <c r="A1086" s="411"/>
      <c r="B1086" s="411">
        <v>4</v>
      </c>
      <c r="C1086" s="411">
        <v>201802</v>
      </c>
      <c r="D1086" s="411">
        <v>201709</v>
      </c>
      <c r="E1086" s="411" t="s">
        <v>1504</v>
      </c>
      <c r="F1086" s="412" t="s">
        <v>1769</v>
      </c>
      <c r="G1086" s="194" t="s">
        <v>1298</v>
      </c>
      <c r="H1086" s="411">
        <v>121</v>
      </c>
      <c r="I1086" s="411">
        <v>5</v>
      </c>
    </row>
    <row r="1087" spans="1:9" ht="15" customHeight="1" x14ac:dyDescent="0.25">
      <c r="A1087" s="411"/>
      <c r="B1087" s="411">
        <v>4</v>
      </c>
      <c r="C1087" s="411">
        <v>201802</v>
      </c>
      <c r="D1087" s="411">
        <v>201709</v>
      </c>
      <c r="E1087" s="411" t="s">
        <v>1504</v>
      </c>
      <c r="F1087" s="412" t="s">
        <v>1768</v>
      </c>
      <c r="G1087" s="194" t="s">
        <v>1298</v>
      </c>
      <c r="H1087" s="411">
        <v>126</v>
      </c>
      <c r="I1087" s="411">
        <v>-3</v>
      </c>
    </row>
    <row r="1088" spans="1:9" ht="15" customHeight="1" x14ac:dyDescent="0.25">
      <c r="A1088" s="411"/>
      <c r="B1088" s="411">
        <v>4</v>
      </c>
      <c r="C1088" s="411">
        <v>201802</v>
      </c>
      <c r="D1088" s="411">
        <v>201709</v>
      </c>
      <c r="E1088" s="411" t="s">
        <v>1504</v>
      </c>
      <c r="F1088" s="412" t="s">
        <v>1789</v>
      </c>
      <c r="G1088" s="194" t="s">
        <v>1274</v>
      </c>
      <c r="H1088" s="411">
        <v>121</v>
      </c>
      <c r="I1088" s="411">
        <v>3</v>
      </c>
    </row>
    <row r="1089" spans="1:9" ht="15" customHeight="1" x14ac:dyDescent="0.25">
      <c r="A1089" s="411"/>
      <c r="B1089" s="411">
        <v>4</v>
      </c>
      <c r="C1089" s="411">
        <v>201802</v>
      </c>
      <c r="D1089" s="411">
        <v>201709</v>
      </c>
      <c r="E1089" s="411" t="s">
        <v>1504</v>
      </c>
      <c r="F1089" s="411" t="s">
        <v>1783</v>
      </c>
      <c r="G1089" s="194" t="s">
        <v>1408</v>
      </c>
      <c r="H1089" s="411">
        <v>120</v>
      </c>
      <c r="I1089" s="411">
        <v>1</v>
      </c>
    </row>
    <row r="1090" spans="1:9" ht="15" customHeight="1" x14ac:dyDescent="0.25">
      <c r="A1090" s="411"/>
      <c r="B1090" s="411">
        <v>4</v>
      </c>
      <c r="C1090" s="411">
        <v>201802</v>
      </c>
      <c r="D1090" s="411">
        <v>201709</v>
      </c>
      <c r="E1090" s="411" t="s">
        <v>1504</v>
      </c>
      <c r="F1090" s="411" t="s">
        <v>1783</v>
      </c>
      <c r="G1090" s="194" t="s">
        <v>1408</v>
      </c>
      <c r="H1090" s="411">
        <v>121</v>
      </c>
      <c r="I1090" s="411">
        <v>14</v>
      </c>
    </row>
    <row r="1091" spans="1:9" ht="15" customHeight="1" x14ac:dyDescent="0.25">
      <c r="A1091" s="411"/>
      <c r="B1091" s="411">
        <v>4</v>
      </c>
      <c r="C1091" s="411">
        <v>201802</v>
      </c>
      <c r="D1091" s="411">
        <v>201709</v>
      </c>
      <c r="E1091" s="411" t="s">
        <v>1504</v>
      </c>
      <c r="F1091" s="411" t="s">
        <v>1794</v>
      </c>
      <c r="G1091" s="194" t="s">
        <v>1258</v>
      </c>
      <c r="H1091" s="411">
        <v>121</v>
      </c>
      <c r="I1091" s="411">
        <v>6</v>
      </c>
    </row>
    <row r="1092" spans="1:9" ht="15" customHeight="1" x14ac:dyDescent="0.25">
      <c r="A1092" s="411"/>
      <c r="B1092" s="411">
        <v>4</v>
      </c>
      <c r="C1092" s="411">
        <v>201802</v>
      </c>
      <c r="D1092" s="411">
        <v>201710</v>
      </c>
      <c r="E1092" s="411" t="s">
        <v>1504</v>
      </c>
      <c r="F1092" s="411">
        <v>47</v>
      </c>
      <c r="G1092" s="194" t="s">
        <v>1267</v>
      </c>
      <c r="H1092" s="411">
        <v>120</v>
      </c>
      <c r="I1092" s="411">
        <v>5</v>
      </c>
    </row>
    <row r="1093" spans="1:9" ht="15" customHeight="1" x14ac:dyDescent="0.25">
      <c r="A1093" s="411"/>
      <c r="B1093" s="411">
        <v>4</v>
      </c>
      <c r="C1093" s="411">
        <v>201802</v>
      </c>
      <c r="D1093" s="411">
        <v>201710</v>
      </c>
      <c r="E1093" s="411" t="s">
        <v>1504</v>
      </c>
      <c r="F1093" s="411">
        <v>47</v>
      </c>
      <c r="G1093" s="194" t="s">
        <v>1267</v>
      </c>
      <c r="H1093" s="411">
        <v>121</v>
      </c>
      <c r="I1093" s="411">
        <v>8</v>
      </c>
    </row>
    <row r="1094" spans="1:9" ht="15" customHeight="1" x14ac:dyDescent="0.25">
      <c r="A1094" s="411"/>
      <c r="B1094" s="411">
        <v>4</v>
      </c>
      <c r="C1094" s="411">
        <v>201802</v>
      </c>
      <c r="D1094" s="411">
        <v>201710</v>
      </c>
      <c r="E1094" s="411" t="s">
        <v>1504</v>
      </c>
      <c r="F1094" s="411" t="s">
        <v>1788</v>
      </c>
      <c r="G1094" s="194" t="s">
        <v>1272</v>
      </c>
      <c r="H1094" s="411">
        <v>120</v>
      </c>
      <c r="I1094" s="411">
        <v>2</v>
      </c>
    </row>
    <row r="1095" spans="1:9" ht="15" customHeight="1" x14ac:dyDescent="0.25">
      <c r="A1095" s="411"/>
      <c r="B1095" s="411">
        <v>4</v>
      </c>
      <c r="C1095" s="411">
        <v>201802</v>
      </c>
      <c r="D1095" s="411">
        <v>201710</v>
      </c>
      <c r="E1095" s="411" t="s">
        <v>1504</v>
      </c>
      <c r="F1095" s="411" t="s">
        <v>1788</v>
      </c>
      <c r="G1095" s="194" t="s">
        <v>1272</v>
      </c>
      <c r="H1095" s="411">
        <v>121</v>
      </c>
      <c r="I1095" s="411">
        <v>-2</v>
      </c>
    </row>
    <row r="1096" spans="1:9" ht="15" customHeight="1" x14ac:dyDescent="0.25">
      <c r="A1096" s="411"/>
      <c r="B1096" s="411">
        <v>4</v>
      </c>
      <c r="C1096" s="411">
        <v>201802</v>
      </c>
      <c r="D1096" s="411">
        <v>201710</v>
      </c>
      <c r="E1096" s="411" t="s">
        <v>1504</v>
      </c>
      <c r="F1096" s="411">
        <v>86</v>
      </c>
      <c r="G1096" s="194" t="s">
        <v>1286</v>
      </c>
      <c r="H1096" s="411">
        <v>120</v>
      </c>
      <c r="I1096" s="411">
        <v>4</v>
      </c>
    </row>
    <row r="1097" spans="1:9" ht="15" customHeight="1" x14ac:dyDescent="0.25">
      <c r="A1097" s="411"/>
      <c r="B1097" s="411">
        <v>4</v>
      </c>
      <c r="C1097" s="411">
        <v>201802</v>
      </c>
      <c r="D1097" s="411">
        <v>201710</v>
      </c>
      <c r="E1097" s="411" t="s">
        <v>1504</v>
      </c>
      <c r="F1097" s="411">
        <v>86</v>
      </c>
      <c r="G1097" s="194" t="s">
        <v>1286</v>
      </c>
      <c r="H1097" s="411">
        <v>121</v>
      </c>
      <c r="I1097" s="411">
        <v>9</v>
      </c>
    </row>
    <row r="1098" spans="1:9" ht="15" customHeight="1" x14ac:dyDescent="0.25">
      <c r="A1098" s="411"/>
      <c r="B1098" s="411">
        <v>4</v>
      </c>
      <c r="C1098" s="411">
        <v>201802</v>
      </c>
      <c r="D1098" s="411">
        <v>201710</v>
      </c>
      <c r="E1098" s="411" t="s">
        <v>1504</v>
      </c>
      <c r="F1098" s="412" t="s">
        <v>1769</v>
      </c>
      <c r="G1098" s="194" t="s">
        <v>1298</v>
      </c>
      <c r="H1098" s="411">
        <v>120</v>
      </c>
      <c r="I1098" s="411">
        <v>3</v>
      </c>
    </row>
    <row r="1099" spans="1:9" ht="15" customHeight="1" x14ac:dyDescent="0.25">
      <c r="A1099" s="411"/>
      <c r="B1099" s="411">
        <v>4</v>
      </c>
      <c r="C1099" s="411">
        <v>201802</v>
      </c>
      <c r="D1099" s="411">
        <v>201710</v>
      </c>
      <c r="E1099" s="411" t="s">
        <v>1504</v>
      </c>
      <c r="F1099" s="412" t="s">
        <v>1769</v>
      </c>
      <c r="G1099" s="194" t="s">
        <v>1298</v>
      </c>
      <c r="H1099" s="411">
        <v>121</v>
      </c>
      <c r="I1099" s="411">
        <v>7</v>
      </c>
    </row>
    <row r="1100" spans="1:9" ht="15" customHeight="1" x14ac:dyDescent="0.25">
      <c r="A1100" s="411"/>
      <c r="B1100" s="411">
        <v>4</v>
      </c>
      <c r="C1100" s="411">
        <v>201802</v>
      </c>
      <c r="D1100" s="411">
        <v>201710</v>
      </c>
      <c r="E1100" s="411" t="s">
        <v>1504</v>
      </c>
      <c r="F1100" s="412" t="s">
        <v>1768</v>
      </c>
      <c r="G1100" s="194" t="s">
        <v>1298</v>
      </c>
      <c r="H1100" s="411">
        <v>126</v>
      </c>
      <c r="I1100" s="411">
        <v>-3</v>
      </c>
    </row>
    <row r="1101" spans="1:9" ht="15" customHeight="1" x14ac:dyDescent="0.25">
      <c r="A1101" s="411"/>
      <c r="B1101" s="411">
        <v>4</v>
      </c>
      <c r="C1101" s="411">
        <v>201802</v>
      </c>
      <c r="D1101" s="411">
        <v>201710</v>
      </c>
      <c r="E1101" s="411" t="s">
        <v>1504</v>
      </c>
      <c r="F1101" s="412" t="s">
        <v>1789</v>
      </c>
      <c r="G1101" s="194" t="s">
        <v>1274</v>
      </c>
      <c r="H1101" s="411">
        <v>120</v>
      </c>
      <c r="I1101" s="411">
        <v>-1</v>
      </c>
    </row>
    <row r="1102" spans="1:9" ht="15" customHeight="1" x14ac:dyDescent="0.25">
      <c r="A1102" s="411"/>
      <c r="B1102" s="411">
        <v>4</v>
      </c>
      <c r="C1102" s="411">
        <v>201802</v>
      </c>
      <c r="D1102" s="411">
        <v>201710</v>
      </c>
      <c r="E1102" s="411" t="s">
        <v>1504</v>
      </c>
      <c r="F1102" s="412" t="s">
        <v>1789</v>
      </c>
      <c r="G1102" s="194" t="s">
        <v>1274</v>
      </c>
      <c r="H1102" s="411">
        <v>121</v>
      </c>
      <c r="I1102" s="411">
        <v>5</v>
      </c>
    </row>
    <row r="1103" spans="1:9" ht="15" customHeight="1" x14ac:dyDescent="0.25">
      <c r="A1103" s="411"/>
      <c r="B1103" s="411">
        <v>4</v>
      </c>
      <c r="C1103" s="411">
        <v>201802</v>
      </c>
      <c r="D1103" s="411">
        <v>201710</v>
      </c>
      <c r="E1103" s="411" t="s">
        <v>1504</v>
      </c>
      <c r="F1103" s="411" t="s">
        <v>1783</v>
      </c>
      <c r="G1103" s="194" t="s">
        <v>1408</v>
      </c>
      <c r="H1103" s="411">
        <v>120</v>
      </c>
      <c r="I1103" s="411">
        <v>3</v>
      </c>
    </row>
    <row r="1104" spans="1:9" ht="15" customHeight="1" x14ac:dyDescent="0.25">
      <c r="A1104" s="411"/>
      <c r="B1104" s="411">
        <v>4</v>
      </c>
      <c r="C1104" s="411">
        <v>201802</v>
      </c>
      <c r="D1104" s="411">
        <v>201710</v>
      </c>
      <c r="E1104" s="411" t="s">
        <v>1504</v>
      </c>
      <c r="F1104" s="411" t="s">
        <v>1783</v>
      </c>
      <c r="G1104" s="194" t="s">
        <v>1408</v>
      </c>
      <c r="H1104" s="411">
        <v>121</v>
      </c>
      <c r="I1104" s="411">
        <v>16</v>
      </c>
    </row>
    <row r="1105" spans="1:9" ht="15" customHeight="1" x14ac:dyDescent="0.25">
      <c r="A1105" s="411"/>
      <c r="B1105" s="411">
        <v>4</v>
      </c>
      <c r="C1105" s="411">
        <v>201802</v>
      </c>
      <c r="D1105" s="411">
        <v>201710</v>
      </c>
      <c r="E1105" s="411" t="s">
        <v>1504</v>
      </c>
      <c r="F1105" s="411" t="s">
        <v>1794</v>
      </c>
      <c r="G1105" s="194" t="s">
        <v>1258</v>
      </c>
      <c r="H1105" s="411">
        <v>121</v>
      </c>
      <c r="I1105" s="411">
        <v>12</v>
      </c>
    </row>
    <row r="1106" spans="1:9" ht="15" customHeight="1" x14ac:dyDescent="0.25">
      <c r="A1106" s="411"/>
      <c r="B1106" s="411">
        <v>4</v>
      </c>
      <c r="C1106" s="411">
        <v>201802</v>
      </c>
      <c r="D1106" s="411">
        <v>201711</v>
      </c>
      <c r="E1106" s="411" t="s">
        <v>1504</v>
      </c>
      <c r="F1106" s="411">
        <v>47</v>
      </c>
      <c r="G1106" s="194" t="s">
        <v>1267</v>
      </c>
      <c r="H1106" s="411">
        <v>120</v>
      </c>
      <c r="I1106" s="411">
        <v>9</v>
      </c>
    </row>
    <row r="1107" spans="1:9" ht="15" customHeight="1" x14ac:dyDescent="0.25">
      <c r="A1107" s="411"/>
      <c r="B1107" s="411">
        <v>4</v>
      </c>
      <c r="C1107" s="411">
        <v>201802</v>
      </c>
      <c r="D1107" s="411">
        <v>201711</v>
      </c>
      <c r="E1107" s="411" t="s">
        <v>1504</v>
      </c>
      <c r="F1107" s="412">
        <v>47</v>
      </c>
      <c r="G1107" s="194" t="s">
        <v>1267</v>
      </c>
      <c r="H1107" s="411">
        <v>121</v>
      </c>
      <c r="I1107" s="411">
        <v>27</v>
      </c>
    </row>
    <row r="1108" spans="1:9" ht="15" customHeight="1" x14ac:dyDescent="0.25">
      <c r="A1108" s="411"/>
      <c r="B1108" s="411">
        <v>4</v>
      </c>
      <c r="C1108" s="411">
        <v>201802</v>
      </c>
      <c r="D1108" s="411">
        <v>201711</v>
      </c>
      <c r="E1108" s="411" t="s">
        <v>1504</v>
      </c>
      <c r="F1108" s="412" t="s">
        <v>1765</v>
      </c>
      <c r="G1108" s="194" t="s">
        <v>1267</v>
      </c>
      <c r="H1108" s="411">
        <v>126</v>
      </c>
      <c r="I1108" s="411">
        <v>3</v>
      </c>
    </row>
    <row r="1109" spans="1:9" ht="15" customHeight="1" x14ac:dyDescent="0.25">
      <c r="A1109" s="411"/>
      <c r="B1109" s="411">
        <v>4</v>
      </c>
      <c r="C1109" s="411">
        <v>201802</v>
      </c>
      <c r="D1109" s="411">
        <v>201711</v>
      </c>
      <c r="E1109" s="411" t="s">
        <v>1504</v>
      </c>
      <c r="F1109" s="411" t="s">
        <v>1788</v>
      </c>
      <c r="G1109" s="194" t="s">
        <v>1272</v>
      </c>
      <c r="H1109" s="411">
        <v>120</v>
      </c>
      <c r="I1109" s="411">
        <v>1</v>
      </c>
    </row>
    <row r="1110" spans="1:9" ht="15" customHeight="1" x14ac:dyDescent="0.25">
      <c r="A1110" s="411"/>
      <c r="B1110" s="411">
        <v>4</v>
      </c>
      <c r="C1110" s="411">
        <v>201802</v>
      </c>
      <c r="D1110" s="411">
        <v>201711</v>
      </c>
      <c r="E1110" s="411" t="s">
        <v>1504</v>
      </c>
      <c r="F1110" s="411" t="s">
        <v>1788</v>
      </c>
      <c r="G1110" s="194" t="s">
        <v>1272</v>
      </c>
      <c r="H1110" s="411">
        <v>121</v>
      </c>
      <c r="I1110" s="411">
        <v>5</v>
      </c>
    </row>
    <row r="1111" spans="1:9" ht="15" customHeight="1" x14ac:dyDescent="0.25">
      <c r="A1111" s="411"/>
      <c r="B1111" s="411">
        <v>4</v>
      </c>
      <c r="C1111" s="411">
        <v>201802</v>
      </c>
      <c r="D1111" s="411">
        <v>201711</v>
      </c>
      <c r="E1111" s="411" t="s">
        <v>1504</v>
      </c>
      <c r="F1111" s="411">
        <v>86</v>
      </c>
      <c r="G1111" s="194" t="s">
        <v>1286</v>
      </c>
      <c r="H1111" s="411">
        <v>120</v>
      </c>
      <c r="I1111" s="411">
        <v>5</v>
      </c>
    </row>
    <row r="1112" spans="1:9" ht="15" customHeight="1" x14ac:dyDescent="0.25">
      <c r="A1112" s="411"/>
      <c r="B1112" s="411">
        <v>4</v>
      </c>
      <c r="C1112" s="411">
        <v>201802</v>
      </c>
      <c r="D1112" s="411">
        <v>201711</v>
      </c>
      <c r="E1112" s="411" t="s">
        <v>1504</v>
      </c>
      <c r="F1112" s="411">
        <v>86</v>
      </c>
      <c r="G1112" s="194" t="s">
        <v>1286</v>
      </c>
      <c r="H1112" s="411">
        <v>121</v>
      </c>
      <c r="I1112" s="411">
        <v>18</v>
      </c>
    </row>
    <row r="1113" spans="1:9" ht="15" customHeight="1" x14ac:dyDescent="0.25">
      <c r="A1113" s="411"/>
      <c r="B1113" s="411">
        <v>4</v>
      </c>
      <c r="C1113" s="411">
        <v>201802</v>
      </c>
      <c r="D1113" s="411">
        <v>201711</v>
      </c>
      <c r="E1113" s="411" t="s">
        <v>1504</v>
      </c>
      <c r="F1113" s="411" t="s">
        <v>1769</v>
      </c>
      <c r="G1113" s="194" t="s">
        <v>1298</v>
      </c>
      <c r="H1113" s="411">
        <v>120</v>
      </c>
      <c r="I1113" s="411">
        <v>8</v>
      </c>
    </row>
    <row r="1114" spans="1:9" ht="15" customHeight="1" x14ac:dyDescent="0.25">
      <c r="A1114" s="411"/>
      <c r="B1114" s="411">
        <v>4</v>
      </c>
      <c r="C1114" s="411">
        <v>201802</v>
      </c>
      <c r="D1114" s="411">
        <v>201711</v>
      </c>
      <c r="E1114" s="411" t="s">
        <v>1504</v>
      </c>
      <c r="F1114" s="411" t="s">
        <v>1769</v>
      </c>
      <c r="G1114" s="194" t="s">
        <v>1298</v>
      </c>
      <c r="H1114" s="411">
        <v>121</v>
      </c>
      <c r="I1114" s="411">
        <v>19</v>
      </c>
    </row>
    <row r="1115" spans="1:9" ht="15" customHeight="1" x14ac:dyDescent="0.25">
      <c r="A1115" s="411"/>
      <c r="B1115" s="411">
        <v>4</v>
      </c>
      <c r="C1115" s="411">
        <v>201802</v>
      </c>
      <c r="D1115" s="411">
        <v>201711</v>
      </c>
      <c r="E1115" s="411" t="s">
        <v>1504</v>
      </c>
      <c r="F1115" s="411" t="s">
        <v>1768</v>
      </c>
      <c r="G1115" s="194" t="s">
        <v>1298</v>
      </c>
      <c r="H1115" s="411">
        <v>126</v>
      </c>
      <c r="I1115" s="411">
        <v>-3</v>
      </c>
    </row>
    <row r="1116" spans="1:9" ht="15" customHeight="1" x14ac:dyDescent="0.25">
      <c r="A1116" s="411"/>
      <c r="B1116" s="411">
        <v>4</v>
      </c>
      <c r="C1116" s="411">
        <v>201802</v>
      </c>
      <c r="D1116" s="411">
        <v>201711</v>
      </c>
      <c r="E1116" s="411" t="s">
        <v>1504</v>
      </c>
      <c r="F1116" s="411" t="s">
        <v>1789</v>
      </c>
      <c r="G1116" s="194" t="s">
        <v>1274</v>
      </c>
      <c r="H1116" s="411">
        <v>120</v>
      </c>
      <c r="I1116" s="411">
        <v>-1</v>
      </c>
    </row>
    <row r="1117" spans="1:9" ht="15" customHeight="1" x14ac:dyDescent="0.25">
      <c r="A1117" s="411"/>
      <c r="B1117" s="411">
        <v>4</v>
      </c>
      <c r="C1117" s="411">
        <v>201802</v>
      </c>
      <c r="D1117" s="411">
        <v>201711</v>
      </c>
      <c r="E1117" s="411" t="s">
        <v>1504</v>
      </c>
      <c r="F1117" s="411" t="s">
        <v>1789</v>
      </c>
      <c r="G1117" s="194" t="s">
        <v>1274</v>
      </c>
      <c r="H1117" s="411">
        <v>121</v>
      </c>
      <c r="I1117" s="411">
        <v>14</v>
      </c>
    </row>
    <row r="1118" spans="1:9" ht="15" customHeight="1" x14ac:dyDescent="0.25">
      <c r="A1118" s="411"/>
      <c r="B1118" s="411">
        <v>4</v>
      </c>
      <c r="C1118" s="411">
        <v>201802</v>
      </c>
      <c r="D1118" s="411">
        <v>201711</v>
      </c>
      <c r="E1118" s="411" t="s">
        <v>1504</v>
      </c>
      <c r="F1118" s="411" t="s">
        <v>1783</v>
      </c>
      <c r="G1118" s="194" t="s">
        <v>1408</v>
      </c>
      <c r="H1118" s="411">
        <v>120</v>
      </c>
      <c r="I1118" s="411">
        <v>6</v>
      </c>
    </row>
    <row r="1119" spans="1:9" ht="15" customHeight="1" x14ac:dyDescent="0.25">
      <c r="A1119" s="411"/>
      <c r="B1119" s="411">
        <v>4</v>
      </c>
      <c r="C1119" s="411">
        <v>201802</v>
      </c>
      <c r="D1119" s="411">
        <v>201711</v>
      </c>
      <c r="E1119" s="411" t="s">
        <v>1504</v>
      </c>
      <c r="F1119" s="412" t="s">
        <v>1783</v>
      </c>
      <c r="G1119" s="194" t="s">
        <v>1408</v>
      </c>
      <c r="H1119" s="411">
        <v>121</v>
      </c>
      <c r="I1119" s="411">
        <v>22</v>
      </c>
    </row>
    <row r="1120" spans="1:9" ht="15" customHeight="1" x14ac:dyDescent="0.25">
      <c r="A1120" s="411"/>
      <c r="B1120" s="411">
        <v>4</v>
      </c>
      <c r="C1120" s="411">
        <v>201802</v>
      </c>
      <c r="D1120" s="411">
        <v>201711</v>
      </c>
      <c r="E1120" s="411" t="s">
        <v>1504</v>
      </c>
      <c r="F1120" s="412" t="s">
        <v>1794</v>
      </c>
      <c r="G1120" s="194" t="s">
        <v>1258</v>
      </c>
      <c r="H1120" s="411">
        <v>120</v>
      </c>
      <c r="I1120" s="411">
        <v>5</v>
      </c>
    </row>
    <row r="1121" spans="1:9" ht="15" customHeight="1" x14ac:dyDescent="0.25">
      <c r="A1121" s="411"/>
      <c r="B1121" s="411">
        <v>4</v>
      </c>
      <c r="C1121" s="411">
        <v>201802</v>
      </c>
      <c r="D1121" s="411">
        <v>201711</v>
      </c>
      <c r="E1121" s="411" t="s">
        <v>1504</v>
      </c>
      <c r="F1121" s="412" t="s">
        <v>1794</v>
      </c>
      <c r="G1121" s="194" t="s">
        <v>1258</v>
      </c>
      <c r="H1121" s="411">
        <v>121</v>
      </c>
      <c r="I1121" s="411">
        <v>25</v>
      </c>
    </row>
    <row r="1122" spans="1:9" ht="15" customHeight="1" x14ac:dyDescent="0.25">
      <c r="A1122" s="411"/>
      <c r="B1122" s="411">
        <v>4</v>
      </c>
      <c r="C1122" s="411">
        <v>201802</v>
      </c>
      <c r="D1122" s="411">
        <v>201712</v>
      </c>
      <c r="E1122" s="411" t="s">
        <v>1504</v>
      </c>
      <c r="F1122" s="412">
        <v>47</v>
      </c>
      <c r="G1122" s="194" t="s">
        <v>1267</v>
      </c>
      <c r="H1122" s="411">
        <v>120</v>
      </c>
      <c r="I1122" s="411">
        <v>8</v>
      </c>
    </row>
    <row r="1123" spans="1:9" ht="15" customHeight="1" x14ac:dyDescent="0.25">
      <c r="A1123" s="411"/>
      <c r="B1123" s="411">
        <v>4</v>
      </c>
      <c r="C1123" s="411">
        <v>201802</v>
      </c>
      <c r="D1123" s="411">
        <v>201712</v>
      </c>
      <c r="E1123" s="411" t="s">
        <v>1504</v>
      </c>
      <c r="F1123" s="412">
        <v>47</v>
      </c>
      <c r="G1123" s="194" t="s">
        <v>1267</v>
      </c>
      <c r="H1123" s="411">
        <v>121</v>
      </c>
      <c r="I1123" s="411">
        <v>67</v>
      </c>
    </row>
    <row r="1124" spans="1:9" ht="15" customHeight="1" x14ac:dyDescent="0.25">
      <c r="A1124" s="411"/>
      <c r="B1124" s="411">
        <v>4</v>
      </c>
      <c r="C1124" s="411">
        <v>201802</v>
      </c>
      <c r="D1124" s="411">
        <v>201712</v>
      </c>
      <c r="E1124" s="411" t="s">
        <v>1504</v>
      </c>
      <c r="F1124" s="411" t="s">
        <v>1765</v>
      </c>
      <c r="G1124" s="194" t="s">
        <v>1267</v>
      </c>
      <c r="H1124" s="411">
        <v>126</v>
      </c>
      <c r="I1124" s="411">
        <v>2</v>
      </c>
    </row>
    <row r="1125" spans="1:9" ht="15" customHeight="1" x14ac:dyDescent="0.25">
      <c r="A1125" s="411"/>
      <c r="B1125" s="411">
        <v>4</v>
      </c>
      <c r="C1125" s="411">
        <v>201802</v>
      </c>
      <c r="D1125" s="411">
        <v>201712</v>
      </c>
      <c r="E1125" s="411" t="s">
        <v>1504</v>
      </c>
      <c r="F1125" s="411" t="s">
        <v>1788</v>
      </c>
      <c r="G1125" s="194" t="s">
        <v>1272</v>
      </c>
      <c r="H1125" s="411">
        <v>120</v>
      </c>
      <c r="I1125" s="411">
        <v>3</v>
      </c>
    </row>
    <row r="1126" spans="1:9" ht="15" customHeight="1" x14ac:dyDescent="0.25">
      <c r="A1126" s="411"/>
      <c r="B1126" s="411">
        <v>4</v>
      </c>
      <c r="C1126" s="411">
        <v>201802</v>
      </c>
      <c r="D1126" s="411">
        <v>201712</v>
      </c>
      <c r="E1126" s="411" t="s">
        <v>1504</v>
      </c>
      <c r="F1126" s="411" t="s">
        <v>1788</v>
      </c>
      <c r="G1126" s="194" t="s">
        <v>1272</v>
      </c>
      <c r="H1126" s="411">
        <v>121</v>
      </c>
      <c r="I1126" s="411">
        <v>20</v>
      </c>
    </row>
    <row r="1127" spans="1:9" ht="15" customHeight="1" x14ac:dyDescent="0.25">
      <c r="A1127" s="411"/>
      <c r="B1127" s="411">
        <v>4</v>
      </c>
      <c r="C1127" s="411">
        <v>201802</v>
      </c>
      <c r="D1127" s="411">
        <v>201712</v>
      </c>
      <c r="E1127" s="411" t="s">
        <v>1504</v>
      </c>
      <c r="F1127" s="412">
        <v>86</v>
      </c>
      <c r="G1127" s="194" t="s">
        <v>1286</v>
      </c>
      <c r="H1127" s="411">
        <v>120</v>
      </c>
      <c r="I1127" s="411">
        <v>3</v>
      </c>
    </row>
    <row r="1128" spans="1:9" ht="15" customHeight="1" x14ac:dyDescent="0.25">
      <c r="A1128" s="411"/>
      <c r="B1128" s="411">
        <v>4</v>
      </c>
      <c r="C1128" s="411">
        <v>201802</v>
      </c>
      <c r="D1128" s="411">
        <v>201712</v>
      </c>
      <c r="E1128" s="411" t="s">
        <v>1504</v>
      </c>
      <c r="F1128" s="412">
        <v>86</v>
      </c>
      <c r="G1128" s="194" t="s">
        <v>1286</v>
      </c>
      <c r="H1128" s="411">
        <v>121</v>
      </c>
      <c r="I1128" s="411">
        <v>37</v>
      </c>
    </row>
    <row r="1129" spans="1:9" ht="15" customHeight="1" x14ac:dyDescent="0.25">
      <c r="A1129" s="411"/>
      <c r="B1129" s="411">
        <v>4</v>
      </c>
      <c r="C1129" s="411">
        <v>201802</v>
      </c>
      <c r="D1129" s="411">
        <v>201712</v>
      </c>
      <c r="E1129" s="411" t="s">
        <v>1504</v>
      </c>
      <c r="F1129" s="411" t="s">
        <v>1769</v>
      </c>
      <c r="G1129" s="194" t="s">
        <v>1298</v>
      </c>
      <c r="H1129" s="411">
        <v>120</v>
      </c>
      <c r="I1129" s="411">
        <v>14</v>
      </c>
    </row>
    <row r="1130" spans="1:9" ht="15" customHeight="1" x14ac:dyDescent="0.25">
      <c r="A1130" s="411"/>
      <c r="B1130" s="411">
        <v>4</v>
      </c>
      <c r="C1130" s="411">
        <v>201802</v>
      </c>
      <c r="D1130" s="411">
        <v>201712</v>
      </c>
      <c r="E1130" s="411" t="s">
        <v>1504</v>
      </c>
      <c r="F1130" s="411" t="s">
        <v>1769</v>
      </c>
      <c r="G1130" s="194" t="s">
        <v>1298</v>
      </c>
      <c r="H1130" s="411">
        <v>121</v>
      </c>
      <c r="I1130" s="411">
        <v>42</v>
      </c>
    </row>
    <row r="1131" spans="1:9" ht="15" customHeight="1" x14ac:dyDescent="0.25">
      <c r="A1131" s="411"/>
      <c r="B1131" s="411">
        <v>4</v>
      </c>
      <c r="C1131" s="411">
        <v>201802</v>
      </c>
      <c r="D1131" s="411">
        <v>201712</v>
      </c>
      <c r="E1131" s="411" t="s">
        <v>1504</v>
      </c>
      <c r="F1131" s="411" t="s">
        <v>1768</v>
      </c>
      <c r="G1131" s="194" t="s">
        <v>1298</v>
      </c>
      <c r="H1131" s="411">
        <v>126</v>
      </c>
      <c r="I1131" s="411">
        <v>2</v>
      </c>
    </row>
    <row r="1132" spans="1:9" ht="15" customHeight="1" x14ac:dyDescent="0.25">
      <c r="A1132" s="411"/>
      <c r="B1132" s="411">
        <v>4</v>
      </c>
      <c r="C1132" s="411">
        <v>201802</v>
      </c>
      <c r="D1132" s="411">
        <v>201712</v>
      </c>
      <c r="E1132" s="411" t="s">
        <v>1504</v>
      </c>
      <c r="F1132" s="411" t="s">
        <v>1789</v>
      </c>
      <c r="G1132" s="194" t="s">
        <v>1274</v>
      </c>
      <c r="H1132" s="411">
        <v>121</v>
      </c>
      <c r="I1132" s="411">
        <v>50</v>
      </c>
    </row>
    <row r="1133" spans="1:9" ht="15" customHeight="1" x14ac:dyDescent="0.25">
      <c r="A1133" s="411"/>
      <c r="B1133" s="411">
        <v>4</v>
      </c>
      <c r="C1133" s="411">
        <v>201802</v>
      </c>
      <c r="D1133" s="411">
        <v>201712</v>
      </c>
      <c r="E1133" s="411" t="s">
        <v>1504</v>
      </c>
      <c r="F1133" s="411" t="s">
        <v>1783</v>
      </c>
      <c r="G1133" s="194" t="s">
        <v>1408</v>
      </c>
      <c r="H1133" s="411">
        <v>120</v>
      </c>
      <c r="I1133" s="411">
        <v>6</v>
      </c>
    </row>
    <row r="1134" spans="1:9" ht="15" customHeight="1" x14ac:dyDescent="0.25">
      <c r="A1134" s="411"/>
      <c r="B1134" s="411">
        <v>4</v>
      </c>
      <c r="C1134" s="411">
        <v>201802</v>
      </c>
      <c r="D1134" s="411">
        <v>201712</v>
      </c>
      <c r="E1134" s="411" t="s">
        <v>1504</v>
      </c>
      <c r="F1134" s="411" t="s">
        <v>1783</v>
      </c>
      <c r="G1134" s="194" t="s">
        <v>1408</v>
      </c>
      <c r="H1134" s="411">
        <v>121</v>
      </c>
      <c r="I1134" s="411">
        <v>57</v>
      </c>
    </row>
    <row r="1135" spans="1:9" ht="15" customHeight="1" x14ac:dyDescent="0.25">
      <c r="A1135" s="411"/>
      <c r="B1135" s="411">
        <v>4</v>
      </c>
      <c r="C1135" s="411">
        <v>201802</v>
      </c>
      <c r="D1135" s="411">
        <v>201712</v>
      </c>
      <c r="E1135" s="411" t="s">
        <v>1504</v>
      </c>
      <c r="F1135" s="411" t="s">
        <v>1794</v>
      </c>
      <c r="G1135" s="194" t="s">
        <v>1258</v>
      </c>
      <c r="H1135" s="411">
        <v>120</v>
      </c>
      <c r="I1135" s="411">
        <v>7</v>
      </c>
    </row>
    <row r="1136" spans="1:9" ht="15" customHeight="1" x14ac:dyDescent="0.25">
      <c r="A1136" s="411"/>
      <c r="B1136" s="411">
        <v>4</v>
      </c>
      <c r="C1136" s="411">
        <v>201802</v>
      </c>
      <c r="D1136" s="411">
        <v>201712</v>
      </c>
      <c r="E1136" s="411" t="s">
        <v>1504</v>
      </c>
      <c r="F1136" s="411" t="s">
        <v>1794</v>
      </c>
      <c r="G1136" s="194" t="s">
        <v>1258</v>
      </c>
      <c r="H1136" s="411">
        <v>121</v>
      </c>
      <c r="I1136" s="411">
        <v>66</v>
      </c>
    </row>
    <row r="1137" spans="1:9" ht="15" customHeight="1" x14ac:dyDescent="0.25">
      <c r="A1137" s="411"/>
      <c r="B1137" s="411">
        <v>4</v>
      </c>
      <c r="C1137" s="411">
        <v>201802</v>
      </c>
      <c r="D1137" s="411">
        <v>201801</v>
      </c>
      <c r="E1137" s="411" t="s">
        <v>1504</v>
      </c>
      <c r="F1137" s="411">
        <v>47</v>
      </c>
      <c r="G1137" s="194" t="s">
        <v>1267</v>
      </c>
      <c r="H1137" s="411">
        <v>120</v>
      </c>
      <c r="I1137" s="411">
        <v>4</v>
      </c>
    </row>
    <row r="1138" spans="1:9" ht="15" customHeight="1" x14ac:dyDescent="0.25">
      <c r="A1138" s="411"/>
      <c r="B1138" s="411">
        <v>4</v>
      </c>
      <c r="C1138" s="411">
        <v>201802</v>
      </c>
      <c r="D1138" s="411">
        <v>201801</v>
      </c>
      <c r="E1138" s="411" t="s">
        <v>1504</v>
      </c>
      <c r="F1138" s="411">
        <v>47</v>
      </c>
      <c r="G1138" s="194" t="s">
        <v>1267</v>
      </c>
      <c r="H1138" s="411">
        <v>121</v>
      </c>
      <c r="I1138" s="411">
        <v>67</v>
      </c>
    </row>
    <row r="1139" spans="1:9" ht="15" customHeight="1" x14ac:dyDescent="0.25">
      <c r="A1139" s="411"/>
      <c r="B1139" s="411">
        <v>4</v>
      </c>
      <c r="C1139" s="411">
        <v>201802</v>
      </c>
      <c r="D1139" s="411">
        <v>201801</v>
      </c>
      <c r="E1139" s="411" t="s">
        <v>1504</v>
      </c>
      <c r="F1139" s="412" t="s">
        <v>1765</v>
      </c>
      <c r="G1139" s="194" t="s">
        <v>1267</v>
      </c>
      <c r="H1139" s="411">
        <v>126</v>
      </c>
      <c r="I1139" s="411">
        <v>-16</v>
      </c>
    </row>
    <row r="1140" spans="1:9" ht="15" customHeight="1" x14ac:dyDescent="0.25">
      <c r="A1140" s="411"/>
      <c r="B1140" s="411">
        <v>4</v>
      </c>
      <c r="C1140" s="411">
        <v>201802</v>
      </c>
      <c r="D1140" s="411">
        <v>201801</v>
      </c>
      <c r="E1140" s="411" t="s">
        <v>1504</v>
      </c>
      <c r="F1140" s="412" t="s">
        <v>1788</v>
      </c>
      <c r="G1140" s="194" t="s">
        <v>1272</v>
      </c>
      <c r="H1140" s="411">
        <v>120</v>
      </c>
      <c r="I1140" s="411">
        <v>2</v>
      </c>
    </row>
    <row r="1141" spans="1:9" ht="15" customHeight="1" x14ac:dyDescent="0.25">
      <c r="A1141" s="411"/>
      <c r="B1141" s="411">
        <v>4</v>
      </c>
      <c r="C1141" s="411">
        <v>201802</v>
      </c>
      <c r="D1141" s="411">
        <v>201801</v>
      </c>
      <c r="E1141" s="411" t="s">
        <v>1504</v>
      </c>
      <c r="F1141" s="412" t="s">
        <v>1788</v>
      </c>
      <c r="G1141" s="194" t="s">
        <v>1272</v>
      </c>
      <c r="H1141" s="411">
        <v>121</v>
      </c>
      <c r="I1141" s="411">
        <v>27</v>
      </c>
    </row>
    <row r="1142" spans="1:9" ht="15" customHeight="1" x14ac:dyDescent="0.25">
      <c r="A1142" s="411"/>
      <c r="B1142" s="411">
        <v>4</v>
      </c>
      <c r="C1142" s="411">
        <v>201802</v>
      </c>
      <c r="D1142" s="411">
        <v>201801</v>
      </c>
      <c r="E1142" s="411" t="s">
        <v>1504</v>
      </c>
      <c r="F1142" s="412">
        <v>86</v>
      </c>
      <c r="G1142" s="194" t="s">
        <v>1286</v>
      </c>
      <c r="H1142" s="411">
        <v>120</v>
      </c>
      <c r="I1142" s="411">
        <v>6</v>
      </c>
    </row>
    <row r="1143" spans="1:9" ht="15" customHeight="1" x14ac:dyDescent="0.25">
      <c r="A1143" s="411"/>
      <c r="B1143" s="411">
        <v>4</v>
      </c>
      <c r="C1143" s="411">
        <v>201802</v>
      </c>
      <c r="D1143" s="411">
        <v>201801</v>
      </c>
      <c r="E1143" s="411" t="s">
        <v>1504</v>
      </c>
      <c r="F1143" s="412">
        <v>86</v>
      </c>
      <c r="G1143" s="194" t="s">
        <v>1286</v>
      </c>
      <c r="H1143" s="411">
        <v>121</v>
      </c>
      <c r="I1143" s="411">
        <v>35</v>
      </c>
    </row>
    <row r="1144" spans="1:9" ht="15" customHeight="1" x14ac:dyDescent="0.25">
      <c r="A1144" s="411"/>
      <c r="B1144" s="411">
        <v>4</v>
      </c>
      <c r="C1144" s="411">
        <v>201802</v>
      </c>
      <c r="D1144" s="411">
        <v>201801</v>
      </c>
      <c r="E1144" s="411" t="s">
        <v>1504</v>
      </c>
      <c r="F1144" s="412" t="s">
        <v>1769</v>
      </c>
      <c r="G1144" s="194" t="s">
        <v>1298</v>
      </c>
      <c r="H1144" s="411">
        <v>120</v>
      </c>
      <c r="I1144" s="411">
        <v>12</v>
      </c>
    </row>
    <row r="1145" spans="1:9" ht="15" customHeight="1" x14ac:dyDescent="0.25">
      <c r="A1145" s="411"/>
      <c r="B1145" s="411">
        <v>4</v>
      </c>
      <c r="C1145" s="411">
        <v>201802</v>
      </c>
      <c r="D1145" s="411">
        <v>201801</v>
      </c>
      <c r="E1145" s="411" t="s">
        <v>1504</v>
      </c>
      <c r="F1145" s="411" t="s">
        <v>1769</v>
      </c>
      <c r="G1145" s="194" t="s">
        <v>1298</v>
      </c>
      <c r="H1145" s="411">
        <v>121</v>
      </c>
      <c r="I1145" s="411">
        <v>41</v>
      </c>
    </row>
    <row r="1146" spans="1:9" ht="15" customHeight="1" x14ac:dyDescent="0.25">
      <c r="A1146" s="411"/>
      <c r="B1146" s="411">
        <v>4</v>
      </c>
      <c r="C1146" s="411">
        <v>201802</v>
      </c>
      <c r="D1146" s="411">
        <v>201801</v>
      </c>
      <c r="E1146" s="411" t="s">
        <v>1504</v>
      </c>
      <c r="F1146" s="411" t="s">
        <v>1768</v>
      </c>
      <c r="G1146" s="194" t="s">
        <v>1298</v>
      </c>
      <c r="H1146" s="411">
        <v>126</v>
      </c>
      <c r="I1146" s="411">
        <v>-19</v>
      </c>
    </row>
    <row r="1147" spans="1:9" ht="15" customHeight="1" x14ac:dyDescent="0.25">
      <c r="A1147" s="411"/>
      <c r="B1147" s="411">
        <v>4</v>
      </c>
      <c r="C1147" s="411">
        <v>201802</v>
      </c>
      <c r="D1147" s="411">
        <v>201801</v>
      </c>
      <c r="E1147" s="411" t="s">
        <v>1504</v>
      </c>
      <c r="F1147" s="411" t="s">
        <v>1789</v>
      </c>
      <c r="G1147" s="194" t="s">
        <v>1274</v>
      </c>
      <c r="H1147" s="411">
        <v>121</v>
      </c>
      <c r="I1147" s="411">
        <v>53</v>
      </c>
    </row>
    <row r="1148" spans="1:9" ht="15" customHeight="1" x14ac:dyDescent="0.25">
      <c r="A1148" s="411"/>
      <c r="B1148" s="411">
        <v>4</v>
      </c>
      <c r="C1148" s="411">
        <v>201802</v>
      </c>
      <c r="D1148" s="411">
        <v>201801</v>
      </c>
      <c r="E1148" s="411" t="s">
        <v>1504</v>
      </c>
      <c r="F1148" s="411" t="s">
        <v>1783</v>
      </c>
      <c r="G1148" s="194" t="s">
        <v>1408</v>
      </c>
      <c r="H1148" s="411">
        <v>120</v>
      </c>
      <c r="I1148" s="411">
        <v>8</v>
      </c>
    </row>
    <row r="1149" spans="1:9" ht="15" customHeight="1" x14ac:dyDescent="0.25">
      <c r="A1149" s="411"/>
      <c r="B1149" s="411">
        <v>4</v>
      </c>
      <c r="C1149" s="411">
        <v>201802</v>
      </c>
      <c r="D1149" s="411">
        <v>201801</v>
      </c>
      <c r="E1149" s="411" t="s">
        <v>1504</v>
      </c>
      <c r="F1149" s="412" t="s">
        <v>1783</v>
      </c>
      <c r="G1149" s="194" t="s">
        <v>1408</v>
      </c>
      <c r="H1149" s="411">
        <v>121</v>
      </c>
      <c r="I1149" s="411">
        <v>46</v>
      </c>
    </row>
    <row r="1150" spans="1:9" ht="15" customHeight="1" x14ac:dyDescent="0.25">
      <c r="A1150" s="411"/>
      <c r="B1150" s="411">
        <v>4</v>
      </c>
      <c r="C1150" s="411">
        <v>201802</v>
      </c>
      <c r="D1150" s="411">
        <v>201801</v>
      </c>
      <c r="E1150" s="411" t="s">
        <v>1504</v>
      </c>
      <c r="F1150" s="412" t="s">
        <v>1782</v>
      </c>
      <c r="G1150" s="194" t="s">
        <v>1408</v>
      </c>
      <c r="H1150" s="411">
        <v>126</v>
      </c>
      <c r="I1150" s="411">
        <v>-10</v>
      </c>
    </row>
    <row r="1151" spans="1:9" ht="15" customHeight="1" x14ac:dyDescent="0.25">
      <c r="A1151" s="411"/>
      <c r="B1151" s="411">
        <v>4</v>
      </c>
      <c r="C1151" s="411">
        <v>201802</v>
      </c>
      <c r="D1151" s="411">
        <v>201801</v>
      </c>
      <c r="E1151" s="411" t="s">
        <v>1504</v>
      </c>
      <c r="F1151" s="412" t="s">
        <v>1794</v>
      </c>
      <c r="G1151" s="194" t="s">
        <v>1258</v>
      </c>
      <c r="H1151" s="411">
        <v>120</v>
      </c>
      <c r="I1151" s="411">
        <v>-2</v>
      </c>
    </row>
    <row r="1152" spans="1:9" ht="15" customHeight="1" x14ac:dyDescent="0.25">
      <c r="A1152" s="411"/>
      <c r="B1152" s="411">
        <v>4</v>
      </c>
      <c r="C1152" s="411">
        <v>201802</v>
      </c>
      <c r="D1152" s="411">
        <v>201801</v>
      </c>
      <c r="E1152" s="411" t="s">
        <v>1504</v>
      </c>
      <c r="F1152" s="411" t="s">
        <v>1794</v>
      </c>
      <c r="G1152" s="194" t="s">
        <v>1258</v>
      </c>
      <c r="H1152" s="411">
        <v>121</v>
      </c>
      <c r="I1152" s="411">
        <v>38</v>
      </c>
    </row>
    <row r="1153" spans="1:9" ht="15" customHeight="1" x14ac:dyDescent="0.25">
      <c r="A1153" s="411"/>
      <c r="B1153" s="411">
        <v>4</v>
      </c>
      <c r="C1153" s="411">
        <v>201802</v>
      </c>
      <c r="D1153" s="411">
        <v>201802</v>
      </c>
      <c r="E1153" s="411" t="s">
        <v>1504</v>
      </c>
      <c r="F1153" s="411">
        <v>47</v>
      </c>
      <c r="G1153" s="194" t="s">
        <v>1267</v>
      </c>
      <c r="H1153" s="411">
        <v>120</v>
      </c>
      <c r="I1153" s="411">
        <v>275</v>
      </c>
    </row>
    <row r="1154" spans="1:9" ht="15" customHeight="1" x14ac:dyDescent="0.25">
      <c r="A1154" s="411"/>
      <c r="B1154" s="411">
        <v>4</v>
      </c>
      <c r="C1154" s="411">
        <v>201802</v>
      </c>
      <c r="D1154" s="411">
        <v>201802</v>
      </c>
      <c r="E1154" s="411" t="s">
        <v>1504</v>
      </c>
      <c r="F1154" s="411">
        <v>47</v>
      </c>
      <c r="G1154" s="194" t="s">
        <v>1267</v>
      </c>
      <c r="H1154" s="411">
        <v>121</v>
      </c>
      <c r="I1154" s="411">
        <v>1306</v>
      </c>
    </row>
    <row r="1155" spans="1:9" ht="15" customHeight="1" x14ac:dyDescent="0.25">
      <c r="A1155" s="411"/>
      <c r="B1155" s="411">
        <v>4</v>
      </c>
      <c r="C1155" s="411">
        <v>201802</v>
      </c>
      <c r="D1155" s="411">
        <v>201802</v>
      </c>
      <c r="E1155" s="411" t="s">
        <v>1504</v>
      </c>
      <c r="F1155" s="411" t="s">
        <v>1765</v>
      </c>
      <c r="G1155" s="194" t="s">
        <v>1267</v>
      </c>
      <c r="H1155" s="411">
        <v>126</v>
      </c>
      <c r="I1155" s="411">
        <v>403</v>
      </c>
    </row>
    <row r="1156" spans="1:9" ht="15" customHeight="1" x14ac:dyDescent="0.25">
      <c r="A1156" s="411"/>
      <c r="B1156" s="411">
        <v>4</v>
      </c>
      <c r="C1156" s="411">
        <v>201802</v>
      </c>
      <c r="D1156" s="411">
        <v>201802</v>
      </c>
      <c r="E1156" s="411" t="s">
        <v>1504</v>
      </c>
      <c r="F1156" s="411" t="s">
        <v>1788</v>
      </c>
      <c r="G1156" s="194" t="s">
        <v>1272</v>
      </c>
      <c r="H1156" s="411">
        <v>120</v>
      </c>
      <c r="I1156" s="411">
        <v>89</v>
      </c>
    </row>
    <row r="1157" spans="1:9" ht="15" customHeight="1" x14ac:dyDescent="0.25">
      <c r="A1157" s="411"/>
      <c r="B1157" s="411">
        <v>4</v>
      </c>
      <c r="C1157" s="411">
        <v>201802</v>
      </c>
      <c r="D1157" s="411">
        <v>201802</v>
      </c>
      <c r="E1157" s="411" t="s">
        <v>1504</v>
      </c>
      <c r="F1157" s="411" t="s">
        <v>1788</v>
      </c>
      <c r="G1157" s="194" t="s">
        <v>1272</v>
      </c>
      <c r="H1157" s="411">
        <v>121</v>
      </c>
      <c r="I1157" s="411">
        <v>633</v>
      </c>
    </row>
    <row r="1158" spans="1:9" ht="15" customHeight="1" x14ac:dyDescent="0.25">
      <c r="A1158" s="411"/>
      <c r="B1158" s="411">
        <v>4</v>
      </c>
      <c r="C1158" s="411">
        <v>201802</v>
      </c>
      <c r="D1158" s="411">
        <v>201802</v>
      </c>
      <c r="E1158" s="411" t="s">
        <v>1504</v>
      </c>
      <c r="F1158" s="411">
        <v>86</v>
      </c>
      <c r="G1158" s="194" t="s">
        <v>1286</v>
      </c>
      <c r="H1158" s="411">
        <v>120</v>
      </c>
      <c r="I1158" s="411">
        <v>83</v>
      </c>
    </row>
    <row r="1159" spans="1:9" ht="15" customHeight="1" x14ac:dyDescent="0.25">
      <c r="A1159" s="411"/>
      <c r="B1159" s="411">
        <v>4</v>
      </c>
      <c r="C1159" s="411">
        <v>201802</v>
      </c>
      <c r="D1159" s="411">
        <v>201802</v>
      </c>
      <c r="E1159" s="411" t="s">
        <v>1504</v>
      </c>
      <c r="F1159" s="411">
        <v>86</v>
      </c>
      <c r="G1159" s="194" t="s">
        <v>1286</v>
      </c>
      <c r="H1159" s="411">
        <v>121</v>
      </c>
      <c r="I1159" s="411">
        <v>808</v>
      </c>
    </row>
    <row r="1160" spans="1:9" ht="15" customHeight="1" x14ac:dyDescent="0.25">
      <c r="A1160" s="411"/>
      <c r="B1160" s="411">
        <v>4</v>
      </c>
      <c r="C1160" s="411">
        <v>201802</v>
      </c>
      <c r="D1160" s="411">
        <v>201802</v>
      </c>
      <c r="E1160" s="411" t="s">
        <v>1504</v>
      </c>
      <c r="F1160" s="411" t="s">
        <v>1769</v>
      </c>
      <c r="G1160" s="194" t="s">
        <v>1298</v>
      </c>
      <c r="H1160" s="411">
        <v>120</v>
      </c>
      <c r="I1160" s="411">
        <v>317</v>
      </c>
    </row>
    <row r="1161" spans="1:9" ht="15" customHeight="1" x14ac:dyDescent="0.25">
      <c r="A1161" s="411"/>
      <c r="B1161" s="411">
        <v>4</v>
      </c>
      <c r="C1161" s="411">
        <v>201802</v>
      </c>
      <c r="D1161" s="411">
        <v>201802</v>
      </c>
      <c r="E1161" s="411" t="s">
        <v>1504</v>
      </c>
      <c r="F1161" s="411" t="s">
        <v>1769</v>
      </c>
      <c r="G1161" s="194" t="s">
        <v>1298</v>
      </c>
      <c r="H1161" s="411">
        <v>121</v>
      </c>
      <c r="I1161" s="411">
        <v>1552</v>
      </c>
    </row>
    <row r="1162" spans="1:9" ht="15" customHeight="1" x14ac:dyDescent="0.25">
      <c r="A1162" s="411"/>
      <c r="B1162" s="411">
        <v>4</v>
      </c>
      <c r="C1162" s="411">
        <v>201802</v>
      </c>
      <c r="D1162" s="411">
        <v>201802</v>
      </c>
      <c r="E1162" s="411" t="s">
        <v>1504</v>
      </c>
      <c r="F1162" s="411" t="s">
        <v>1768</v>
      </c>
      <c r="G1162" s="194" t="s">
        <v>1298</v>
      </c>
      <c r="H1162" s="411">
        <v>126</v>
      </c>
      <c r="I1162" s="411">
        <v>400</v>
      </c>
    </row>
    <row r="1163" spans="1:9" ht="15" customHeight="1" x14ac:dyDescent="0.25">
      <c r="A1163" s="411"/>
      <c r="B1163" s="411">
        <v>4</v>
      </c>
      <c r="C1163" s="411">
        <v>201802</v>
      </c>
      <c r="D1163" s="411">
        <v>201802</v>
      </c>
      <c r="E1163" s="411" t="s">
        <v>1504</v>
      </c>
      <c r="F1163" s="412" t="s">
        <v>1789</v>
      </c>
      <c r="G1163" s="194" t="s">
        <v>1274</v>
      </c>
      <c r="H1163" s="411">
        <v>120</v>
      </c>
      <c r="I1163" s="411">
        <v>230</v>
      </c>
    </row>
    <row r="1164" spans="1:9" ht="15" customHeight="1" x14ac:dyDescent="0.25">
      <c r="A1164" s="411"/>
      <c r="B1164" s="411">
        <v>4</v>
      </c>
      <c r="C1164" s="411">
        <v>201802</v>
      </c>
      <c r="D1164" s="411">
        <v>201802</v>
      </c>
      <c r="E1164" s="411" t="s">
        <v>1504</v>
      </c>
      <c r="F1164" s="412" t="s">
        <v>1789</v>
      </c>
      <c r="G1164" s="194" t="s">
        <v>1274</v>
      </c>
      <c r="H1164" s="411">
        <v>121</v>
      </c>
      <c r="I1164" s="411">
        <v>1783</v>
      </c>
    </row>
    <row r="1165" spans="1:9" ht="15" customHeight="1" x14ac:dyDescent="0.25">
      <c r="A1165" s="411"/>
      <c r="B1165" s="411">
        <v>4</v>
      </c>
      <c r="C1165" s="411">
        <v>201802</v>
      </c>
      <c r="D1165" s="411">
        <v>201802</v>
      </c>
      <c r="E1165" s="411" t="s">
        <v>1504</v>
      </c>
      <c r="F1165" s="412" t="s">
        <v>1783</v>
      </c>
      <c r="G1165" s="194" t="s">
        <v>1408</v>
      </c>
      <c r="H1165" s="411">
        <v>120</v>
      </c>
      <c r="I1165" s="411">
        <v>96</v>
      </c>
    </row>
    <row r="1166" spans="1:9" ht="15" customHeight="1" x14ac:dyDescent="0.25">
      <c r="A1166" s="411"/>
      <c r="B1166" s="411">
        <v>4</v>
      </c>
      <c r="C1166" s="411">
        <v>201802</v>
      </c>
      <c r="D1166" s="411">
        <v>201802</v>
      </c>
      <c r="E1166" s="411" t="s">
        <v>1504</v>
      </c>
      <c r="F1166" s="411" t="s">
        <v>1783</v>
      </c>
      <c r="G1166" s="194" t="s">
        <v>1408</v>
      </c>
      <c r="H1166" s="411">
        <v>121</v>
      </c>
      <c r="I1166" s="411">
        <v>802</v>
      </c>
    </row>
    <row r="1167" spans="1:9" ht="15" customHeight="1" x14ac:dyDescent="0.25">
      <c r="A1167" s="411"/>
      <c r="B1167" s="411">
        <v>4</v>
      </c>
      <c r="C1167" s="411">
        <v>201802</v>
      </c>
      <c r="D1167" s="411">
        <v>201802</v>
      </c>
      <c r="E1167" s="411" t="s">
        <v>1504</v>
      </c>
      <c r="F1167" s="411" t="s">
        <v>1782</v>
      </c>
      <c r="G1167" s="194" t="s">
        <v>1408</v>
      </c>
      <c r="H1167" s="411">
        <v>126</v>
      </c>
      <c r="I1167" s="411">
        <v>161</v>
      </c>
    </row>
    <row r="1168" spans="1:9" ht="15" customHeight="1" x14ac:dyDescent="0.25">
      <c r="A1168" s="411"/>
      <c r="B1168" s="411">
        <v>4</v>
      </c>
      <c r="C1168" s="411">
        <v>201802</v>
      </c>
      <c r="D1168" s="411">
        <v>201802</v>
      </c>
      <c r="E1168" s="411" t="s">
        <v>1504</v>
      </c>
      <c r="F1168" s="411" t="s">
        <v>1794</v>
      </c>
      <c r="G1168" s="194" t="s">
        <v>1258</v>
      </c>
      <c r="H1168" s="411">
        <v>120</v>
      </c>
      <c r="I1168" s="411">
        <v>222</v>
      </c>
    </row>
    <row r="1169" spans="1:9" ht="15" customHeight="1" x14ac:dyDescent="0.25">
      <c r="A1169" s="411"/>
      <c r="B1169" s="411">
        <v>4</v>
      </c>
      <c r="C1169" s="411">
        <v>201802</v>
      </c>
      <c r="D1169" s="411">
        <v>201802</v>
      </c>
      <c r="E1169" s="411" t="s">
        <v>1504</v>
      </c>
      <c r="F1169" s="411" t="s">
        <v>1794</v>
      </c>
      <c r="G1169" s="194" t="s">
        <v>1258</v>
      </c>
      <c r="H1169" s="411">
        <v>121</v>
      </c>
      <c r="I1169" s="411">
        <v>2302</v>
      </c>
    </row>
    <row r="1170" spans="1:9" ht="15" customHeight="1" x14ac:dyDescent="0.25">
      <c r="A1170" s="411"/>
      <c r="B1170" s="411">
        <v>5</v>
      </c>
      <c r="C1170" s="411">
        <v>201802</v>
      </c>
      <c r="D1170" s="411">
        <v>201709</v>
      </c>
      <c r="E1170" s="411" t="s">
        <v>1505</v>
      </c>
      <c r="F1170" s="411">
        <v>18</v>
      </c>
      <c r="G1170" s="194" t="s">
        <v>1297</v>
      </c>
      <c r="H1170" s="411">
        <v>120</v>
      </c>
      <c r="I1170" s="411">
        <v>1</v>
      </c>
    </row>
    <row r="1171" spans="1:9" ht="15" customHeight="1" x14ac:dyDescent="0.25">
      <c r="A1171" s="411"/>
      <c r="B1171" s="411">
        <v>5</v>
      </c>
      <c r="C1171" s="411">
        <v>201802</v>
      </c>
      <c r="D1171" s="411">
        <v>201709</v>
      </c>
      <c r="E1171" s="411" t="s">
        <v>1505</v>
      </c>
      <c r="F1171" s="411">
        <v>18</v>
      </c>
      <c r="G1171" s="194" t="s">
        <v>1297</v>
      </c>
      <c r="H1171" s="411">
        <v>121</v>
      </c>
      <c r="I1171" s="411">
        <v>6</v>
      </c>
    </row>
    <row r="1172" spans="1:9" ht="15" customHeight="1" x14ac:dyDescent="0.25">
      <c r="A1172" s="411"/>
      <c r="B1172" s="411">
        <v>5</v>
      </c>
      <c r="C1172" s="411">
        <v>201802</v>
      </c>
      <c r="D1172" s="411">
        <v>201709</v>
      </c>
      <c r="E1172" s="411" t="s">
        <v>1505</v>
      </c>
      <c r="F1172" s="411" t="s">
        <v>1776</v>
      </c>
      <c r="G1172" s="194" t="s">
        <v>1279</v>
      </c>
      <c r="H1172" s="411">
        <v>126</v>
      </c>
      <c r="I1172" s="411">
        <v>4</v>
      </c>
    </row>
    <row r="1173" spans="1:9" ht="15" customHeight="1" x14ac:dyDescent="0.25">
      <c r="A1173" s="411"/>
      <c r="B1173" s="411">
        <v>5</v>
      </c>
      <c r="C1173" s="411">
        <v>201802</v>
      </c>
      <c r="D1173" s="411">
        <v>201709</v>
      </c>
      <c r="E1173" s="411" t="s">
        <v>1505</v>
      </c>
      <c r="F1173" s="411" t="s">
        <v>1777</v>
      </c>
      <c r="G1173" s="194" t="s">
        <v>1279</v>
      </c>
      <c r="H1173" s="411">
        <v>121</v>
      </c>
      <c r="I1173" s="411">
        <v>22</v>
      </c>
    </row>
    <row r="1174" spans="1:9" ht="15" customHeight="1" x14ac:dyDescent="0.25">
      <c r="A1174" s="411"/>
      <c r="B1174" s="411">
        <v>5</v>
      </c>
      <c r="C1174" s="411">
        <v>201802</v>
      </c>
      <c r="D1174" s="411">
        <v>201709</v>
      </c>
      <c r="E1174" s="411" t="s">
        <v>1505</v>
      </c>
      <c r="F1174" s="411">
        <v>85</v>
      </c>
      <c r="G1174" s="194" t="s">
        <v>1286</v>
      </c>
      <c r="H1174" s="411">
        <v>121</v>
      </c>
      <c r="I1174" s="411">
        <v>12</v>
      </c>
    </row>
    <row r="1175" spans="1:9" ht="15" customHeight="1" x14ac:dyDescent="0.25">
      <c r="A1175" s="411"/>
      <c r="B1175" s="411">
        <v>5</v>
      </c>
      <c r="C1175" s="411">
        <v>201802</v>
      </c>
      <c r="D1175" s="411">
        <v>201709</v>
      </c>
      <c r="E1175" s="411" t="s">
        <v>1505</v>
      </c>
      <c r="F1175" s="411" t="s">
        <v>1786</v>
      </c>
      <c r="G1175" s="194" t="s">
        <v>1277</v>
      </c>
      <c r="H1175" s="411">
        <v>121</v>
      </c>
      <c r="I1175" s="411">
        <v>4</v>
      </c>
    </row>
    <row r="1176" spans="1:9" ht="15" customHeight="1" x14ac:dyDescent="0.25">
      <c r="A1176" s="411"/>
      <c r="B1176" s="411">
        <v>5</v>
      </c>
      <c r="C1176" s="411">
        <v>201802</v>
      </c>
      <c r="D1176" s="411">
        <v>201709</v>
      </c>
      <c r="E1176" s="411" t="s">
        <v>1505</v>
      </c>
      <c r="F1176" s="412" t="s">
        <v>1790</v>
      </c>
      <c r="G1176" s="194" t="s">
        <v>1274</v>
      </c>
      <c r="H1176" s="411">
        <v>120</v>
      </c>
      <c r="I1176" s="411">
        <v>2</v>
      </c>
    </row>
    <row r="1177" spans="1:9" ht="15" customHeight="1" x14ac:dyDescent="0.25">
      <c r="A1177" s="411"/>
      <c r="B1177" s="411">
        <v>5</v>
      </c>
      <c r="C1177" s="411">
        <v>201802</v>
      </c>
      <c r="D1177" s="411">
        <v>201709</v>
      </c>
      <c r="E1177" s="411" t="s">
        <v>1505</v>
      </c>
      <c r="F1177" s="412" t="s">
        <v>1790</v>
      </c>
      <c r="G1177" s="194" t="s">
        <v>1274</v>
      </c>
      <c r="H1177" s="411">
        <v>121</v>
      </c>
      <c r="I1177" s="411">
        <v>7</v>
      </c>
    </row>
    <row r="1178" spans="1:9" ht="15" customHeight="1" x14ac:dyDescent="0.25">
      <c r="A1178" s="411"/>
      <c r="B1178" s="411">
        <v>5</v>
      </c>
      <c r="C1178" s="411">
        <v>201802</v>
      </c>
      <c r="D1178" s="411">
        <v>201709</v>
      </c>
      <c r="E1178" s="411" t="s">
        <v>1505</v>
      </c>
      <c r="F1178" s="412" t="s">
        <v>1792</v>
      </c>
      <c r="G1178" s="194" t="s">
        <v>1296</v>
      </c>
      <c r="H1178" s="411">
        <v>121</v>
      </c>
      <c r="I1178" s="411">
        <v>5</v>
      </c>
    </row>
    <row r="1179" spans="1:9" ht="15" customHeight="1" x14ac:dyDescent="0.25">
      <c r="A1179" s="411"/>
      <c r="B1179" s="411">
        <v>5</v>
      </c>
      <c r="C1179" s="411">
        <v>201802</v>
      </c>
      <c r="D1179" s="411">
        <v>201710</v>
      </c>
      <c r="E1179" s="411" t="s">
        <v>1505</v>
      </c>
      <c r="F1179" s="411">
        <v>18</v>
      </c>
      <c r="G1179" s="194" t="s">
        <v>1297</v>
      </c>
      <c r="H1179" s="411">
        <v>120</v>
      </c>
      <c r="I1179" s="411">
        <v>1</v>
      </c>
    </row>
    <row r="1180" spans="1:9" ht="15" customHeight="1" x14ac:dyDescent="0.25">
      <c r="A1180" s="411"/>
      <c r="B1180" s="411">
        <v>5</v>
      </c>
      <c r="C1180" s="411">
        <v>201802</v>
      </c>
      <c r="D1180" s="411">
        <v>201710</v>
      </c>
      <c r="E1180" s="411" t="s">
        <v>1505</v>
      </c>
      <c r="F1180" s="411">
        <v>18</v>
      </c>
      <c r="G1180" s="194" t="s">
        <v>1297</v>
      </c>
      <c r="H1180" s="411">
        <v>121</v>
      </c>
      <c r="I1180" s="411">
        <v>9</v>
      </c>
    </row>
    <row r="1181" spans="1:9" ht="15" customHeight="1" x14ac:dyDescent="0.25">
      <c r="A1181" s="411"/>
      <c r="B1181" s="411">
        <v>5</v>
      </c>
      <c r="C1181" s="411">
        <v>201802</v>
      </c>
      <c r="D1181" s="411">
        <v>201710</v>
      </c>
      <c r="E1181" s="411" t="s">
        <v>1505</v>
      </c>
      <c r="F1181" s="411" t="s">
        <v>1776</v>
      </c>
      <c r="G1181" s="194" t="s">
        <v>1279</v>
      </c>
      <c r="H1181" s="411">
        <v>126</v>
      </c>
      <c r="I1181" s="411">
        <v>7</v>
      </c>
    </row>
    <row r="1182" spans="1:9" ht="15" customHeight="1" x14ac:dyDescent="0.25">
      <c r="A1182" s="411"/>
      <c r="B1182" s="411">
        <v>5</v>
      </c>
      <c r="C1182" s="411">
        <v>201802</v>
      </c>
      <c r="D1182" s="411">
        <v>201710</v>
      </c>
      <c r="E1182" s="411" t="s">
        <v>1505</v>
      </c>
      <c r="F1182" s="411" t="s">
        <v>1777</v>
      </c>
      <c r="G1182" s="194" t="s">
        <v>1279</v>
      </c>
      <c r="H1182" s="411">
        <v>120</v>
      </c>
      <c r="I1182" s="411">
        <v>7</v>
      </c>
    </row>
    <row r="1183" spans="1:9" ht="15" customHeight="1" x14ac:dyDescent="0.25">
      <c r="A1183" s="411"/>
      <c r="B1183" s="411">
        <v>5</v>
      </c>
      <c r="C1183" s="411">
        <v>201802</v>
      </c>
      <c r="D1183" s="411">
        <v>201710</v>
      </c>
      <c r="E1183" s="411" t="s">
        <v>1505</v>
      </c>
      <c r="F1183" s="411" t="s">
        <v>1777</v>
      </c>
      <c r="G1183" s="194" t="s">
        <v>1279</v>
      </c>
      <c r="H1183" s="411">
        <v>121</v>
      </c>
      <c r="I1183" s="411">
        <v>28</v>
      </c>
    </row>
    <row r="1184" spans="1:9" ht="15" customHeight="1" x14ac:dyDescent="0.25">
      <c r="A1184" s="411"/>
      <c r="B1184" s="411">
        <v>5</v>
      </c>
      <c r="C1184" s="411">
        <v>201802</v>
      </c>
      <c r="D1184" s="411">
        <v>201710</v>
      </c>
      <c r="E1184" s="411" t="s">
        <v>1505</v>
      </c>
      <c r="F1184" s="411">
        <v>85</v>
      </c>
      <c r="G1184" s="194" t="s">
        <v>1286</v>
      </c>
      <c r="H1184" s="411">
        <v>121</v>
      </c>
      <c r="I1184" s="411">
        <v>15</v>
      </c>
    </row>
    <row r="1185" spans="1:9" ht="15" customHeight="1" x14ac:dyDescent="0.25">
      <c r="A1185" s="411"/>
      <c r="B1185" s="411">
        <v>5</v>
      </c>
      <c r="C1185" s="411">
        <v>201802</v>
      </c>
      <c r="D1185" s="411">
        <v>201710</v>
      </c>
      <c r="E1185" s="411" t="s">
        <v>1505</v>
      </c>
      <c r="F1185" s="411" t="s">
        <v>1786</v>
      </c>
      <c r="G1185" s="194" t="s">
        <v>1277</v>
      </c>
      <c r="H1185" s="411">
        <v>121</v>
      </c>
      <c r="I1185" s="411">
        <v>10</v>
      </c>
    </row>
    <row r="1186" spans="1:9" ht="15" customHeight="1" x14ac:dyDescent="0.25">
      <c r="A1186" s="411"/>
      <c r="B1186" s="411">
        <v>5</v>
      </c>
      <c r="C1186" s="411">
        <v>201802</v>
      </c>
      <c r="D1186" s="411">
        <v>201710</v>
      </c>
      <c r="E1186" s="411" t="s">
        <v>1505</v>
      </c>
      <c r="F1186" s="411" t="s">
        <v>1790</v>
      </c>
      <c r="G1186" s="194" t="s">
        <v>1274</v>
      </c>
      <c r="H1186" s="411">
        <v>120</v>
      </c>
      <c r="I1186" s="411">
        <v>3</v>
      </c>
    </row>
    <row r="1187" spans="1:9" ht="15" customHeight="1" x14ac:dyDescent="0.25">
      <c r="A1187" s="411"/>
      <c r="B1187" s="411">
        <v>5</v>
      </c>
      <c r="C1187" s="411">
        <v>201802</v>
      </c>
      <c r="D1187" s="411">
        <v>201710</v>
      </c>
      <c r="E1187" s="411" t="s">
        <v>1505</v>
      </c>
      <c r="F1187" s="411" t="s">
        <v>1790</v>
      </c>
      <c r="G1187" s="194" t="s">
        <v>1274</v>
      </c>
      <c r="H1187" s="411">
        <v>121</v>
      </c>
      <c r="I1187" s="411">
        <v>12</v>
      </c>
    </row>
    <row r="1188" spans="1:9" ht="15" customHeight="1" x14ac:dyDescent="0.25">
      <c r="A1188" s="411"/>
      <c r="B1188" s="411">
        <v>5</v>
      </c>
      <c r="C1188" s="411">
        <v>201802</v>
      </c>
      <c r="D1188" s="411">
        <v>201710</v>
      </c>
      <c r="E1188" s="411" t="s">
        <v>1505</v>
      </c>
      <c r="F1188" s="411" t="s">
        <v>1792</v>
      </c>
      <c r="G1188" s="194" t="s">
        <v>1296</v>
      </c>
      <c r="H1188" s="411">
        <v>120</v>
      </c>
      <c r="I1188" s="411">
        <v>3</v>
      </c>
    </row>
    <row r="1189" spans="1:9" ht="15" customHeight="1" x14ac:dyDescent="0.25">
      <c r="A1189" s="411"/>
      <c r="B1189" s="411">
        <v>5</v>
      </c>
      <c r="C1189" s="411">
        <v>201802</v>
      </c>
      <c r="D1189" s="411">
        <v>201710</v>
      </c>
      <c r="E1189" s="411" t="s">
        <v>1505</v>
      </c>
      <c r="F1189" s="411" t="s">
        <v>1792</v>
      </c>
      <c r="G1189" s="194" t="s">
        <v>1296</v>
      </c>
      <c r="H1189" s="411">
        <v>121</v>
      </c>
      <c r="I1189" s="411">
        <v>14</v>
      </c>
    </row>
    <row r="1190" spans="1:9" ht="15" customHeight="1" x14ac:dyDescent="0.25">
      <c r="A1190" s="411"/>
      <c r="B1190" s="411">
        <v>5</v>
      </c>
      <c r="C1190" s="411">
        <v>201802</v>
      </c>
      <c r="D1190" s="411">
        <v>201711</v>
      </c>
      <c r="E1190" s="411" t="s">
        <v>1505</v>
      </c>
      <c r="F1190" s="412">
        <v>18</v>
      </c>
      <c r="G1190" s="194" t="s">
        <v>1297</v>
      </c>
      <c r="H1190" s="411">
        <v>120</v>
      </c>
      <c r="I1190" s="411">
        <v>2</v>
      </c>
    </row>
    <row r="1191" spans="1:9" ht="15" customHeight="1" x14ac:dyDescent="0.25">
      <c r="A1191" s="411"/>
      <c r="B1191" s="411">
        <v>5</v>
      </c>
      <c r="C1191" s="411">
        <v>201802</v>
      </c>
      <c r="D1191" s="411">
        <v>201711</v>
      </c>
      <c r="E1191" s="411" t="s">
        <v>1505</v>
      </c>
      <c r="F1191" s="412">
        <v>18</v>
      </c>
      <c r="G1191" s="194" t="s">
        <v>1297</v>
      </c>
      <c r="H1191" s="411">
        <v>121</v>
      </c>
      <c r="I1191" s="411">
        <v>22</v>
      </c>
    </row>
    <row r="1192" spans="1:9" ht="15" customHeight="1" x14ac:dyDescent="0.25">
      <c r="A1192" s="411"/>
      <c r="B1192" s="411">
        <v>5</v>
      </c>
      <c r="C1192" s="411">
        <v>201802</v>
      </c>
      <c r="D1192" s="411">
        <v>201711</v>
      </c>
      <c r="E1192" s="411" t="s">
        <v>1505</v>
      </c>
      <c r="F1192" s="412" t="s">
        <v>1776</v>
      </c>
      <c r="G1192" s="194" t="s">
        <v>1279</v>
      </c>
      <c r="H1192" s="411">
        <v>126</v>
      </c>
      <c r="I1192" s="411">
        <v>9</v>
      </c>
    </row>
    <row r="1193" spans="1:9" ht="15" customHeight="1" x14ac:dyDescent="0.25">
      <c r="A1193" s="411"/>
      <c r="B1193" s="411">
        <v>5</v>
      </c>
      <c r="C1193" s="411">
        <v>201802</v>
      </c>
      <c r="D1193" s="411">
        <v>201711</v>
      </c>
      <c r="E1193" s="411" t="s">
        <v>1505</v>
      </c>
      <c r="F1193" s="411" t="s">
        <v>1777</v>
      </c>
      <c r="G1193" s="194" t="s">
        <v>1279</v>
      </c>
      <c r="H1193" s="411">
        <v>120</v>
      </c>
      <c r="I1193" s="411">
        <v>18</v>
      </c>
    </row>
    <row r="1194" spans="1:9" ht="15" customHeight="1" x14ac:dyDescent="0.25">
      <c r="A1194" s="411"/>
      <c r="B1194" s="411">
        <v>5</v>
      </c>
      <c r="C1194" s="411">
        <v>201802</v>
      </c>
      <c r="D1194" s="411">
        <v>201711</v>
      </c>
      <c r="E1194" s="411" t="s">
        <v>1505</v>
      </c>
      <c r="F1194" s="411" t="s">
        <v>1777</v>
      </c>
      <c r="G1194" s="194" t="s">
        <v>1279</v>
      </c>
      <c r="H1194" s="411">
        <v>121</v>
      </c>
      <c r="I1194" s="411">
        <v>53</v>
      </c>
    </row>
    <row r="1195" spans="1:9" ht="15" customHeight="1" x14ac:dyDescent="0.25">
      <c r="A1195" s="411"/>
      <c r="B1195" s="411">
        <v>5</v>
      </c>
      <c r="C1195" s="411">
        <v>201802</v>
      </c>
      <c r="D1195" s="411">
        <v>201711</v>
      </c>
      <c r="E1195" s="411" t="s">
        <v>1505</v>
      </c>
      <c r="F1195" s="411">
        <v>85</v>
      </c>
      <c r="G1195" s="194" t="s">
        <v>1286</v>
      </c>
      <c r="H1195" s="411">
        <v>120</v>
      </c>
      <c r="I1195" s="411">
        <v>1</v>
      </c>
    </row>
    <row r="1196" spans="1:9" ht="15" customHeight="1" x14ac:dyDescent="0.25">
      <c r="A1196" s="411"/>
      <c r="B1196" s="411">
        <v>5</v>
      </c>
      <c r="C1196" s="411">
        <v>201802</v>
      </c>
      <c r="D1196" s="411">
        <v>201711</v>
      </c>
      <c r="E1196" s="411" t="s">
        <v>1505</v>
      </c>
      <c r="F1196" s="411">
        <v>85</v>
      </c>
      <c r="G1196" s="194" t="s">
        <v>1286</v>
      </c>
      <c r="H1196" s="411">
        <v>121</v>
      </c>
      <c r="I1196" s="411">
        <v>18</v>
      </c>
    </row>
    <row r="1197" spans="1:9" ht="15" customHeight="1" x14ac:dyDescent="0.25">
      <c r="A1197" s="411"/>
      <c r="B1197" s="411">
        <v>5</v>
      </c>
      <c r="C1197" s="411">
        <v>201802</v>
      </c>
      <c r="D1197" s="411">
        <v>201711</v>
      </c>
      <c r="E1197" s="411" t="s">
        <v>1505</v>
      </c>
      <c r="F1197" s="411" t="s">
        <v>1786</v>
      </c>
      <c r="G1197" s="194" t="s">
        <v>1277</v>
      </c>
      <c r="H1197" s="411">
        <v>120</v>
      </c>
      <c r="I1197" s="411">
        <v>1</v>
      </c>
    </row>
    <row r="1198" spans="1:9" ht="15" customHeight="1" x14ac:dyDescent="0.25">
      <c r="A1198" s="411"/>
      <c r="B1198" s="411">
        <v>5</v>
      </c>
      <c r="C1198" s="411">
        <v>201802</v>
      </c>
      <c r="D1198" s="411">
        <v>201711</v>
      </c>
      <c r="E1198" s="411" t="s">
        <v>1505</v>
      </c>
      <c r="F1198" s="411" t="s">
        <v>1786</v>
      </c>
      <c r="G1198" s="194" t="s">
        <v>1277</v>
      </c>
      <c r="H1198" s="411">
        <v>121</v>
      </c>
      <c r="I1198" s="411">
        <v>14</v>
      </c>
    </row>
    <row r="1199" spans="1:9" ht="15" customHeight="1" x14ac:dyDescent="0.25">
      <c r="A1199" s="411"/>
      <c r="B1199" s="411">
        <v>5</v>
      </c>
      <c r="C1199" s="411">
        <v>201802</v>
      </c>
      <c r="D1199" s="411">
        <v>201711</v>
      </c>
      <c r="E1199" s="411" t="s">
        <v>1505</v>
      </c>
      <c r="F1199" s="411" t="s">
        <v>1790</v>
      </c>
      <c r="G1199" s="194" t="s">
        <v>1274</v>
      </c>
      <c r="H1199" s="411">
        <v>120</v>
      </c>
      <c r="I1199" s="411">
        <v>4</v>
      </c>
    </row>
    <row r="1200" spans="1:9" ht="15" customHeight="1" x14ac:dyDescent="0.25">
      <c r="A1200" s="411"/>
      <c r="B1200" s="411">
        <v>5</v>
      </c>
      <c r="C1200" s="411">
        <v>201802</v>
      </c>
      <c r="D1200" s="411">
        <v>201711</v>
      </c>
      <c r="E1200" s="411" t="s">
        <v>1505</v>
      </c>
      <c r="F1200" s="411" t="s">
        <v>1790</v>
      </c>
      <c r="G1200" s="194" t="s">
        <v>1274</v>
      </c>
      <c r="H1200" s="411">
        <v>121</v>
      </c>
      <c r="I1200" s="411">
        <v>14</v>
      </c>
    </row>
    <row r="1201" spans="1:9" ht="15" customHeight="1" x14ac:dyDescent="0.25">
      <c r="A1201" s="411"/>
      <c r="B1201" s="411">
        <v>5</v>
      </c>
      <c r="C1201" s="411">
        <v>201802</v>
      </c>
      <c r="D1201" s="411">
        <v>201711</v>
      </c>
      <c r="E1201" s="411" t="s">
        <v>1505</v>
      </c>
      <c r="F1201" s="411" t="s">
        <v>1792</v>
      </c>
      <c r="G1201" s="194" t="s">
        <v>1296</v>
      </c>
      <c r="H1201" s="411">
        <v>120</v>
      </c>
      <c r="I1201" s="411">
        <v>6</v>
      </c>
    </row>
    <row r="1202" spans="1:9" ht="15" customHeight="1" x14ac:dyDescent="0.25">
      <c r="A1202" s="411"/>
      <c r="B1202" s="411">
        <v>5</v>
      </c>
      <c r="C1202" s="411">
        <v>201802</v>
      </c>
      <c r="D1202" s="411">
        <v>201711</v>
      </c>
      <c r="E1202" s="411" t="s">
        <v>1505</v>
      </c>
      <c r="F1202" s="411" t="s">
        <v>1792</v>
      </c>
      <c r="G1202" s="194" t="s">
        <v>1296</v>
      </c>
      <c r="H1202" s="411">
        <v>121</v>
      </c>
      <c r="I1202" s="411">
        <v>40</v>
      </c>
    </row>
    <row r="1203" spans="1:9" ht="15" customHeight="1" x14ac:dyDescent="0.25">
      <c r="A1203" s="411"/>
      <c r="B1203" s="411">
        <v>5</v>
      </c>
      <c r="C1203" s="411">
        <v>201802</v>
      </c>
      <c r="D1203" s="411">
        <v>201712</v>
      </c>
      <c r="E1203" s="411" t="s">
        <v>1505</v>
      </c>
      <c r="F1203" s="411">
        <v>18</v>
      </c>
      <c r="G1203" s="194" t="s">
        <v>1297</v>
      </c>
      <c r="H1203" s="411">
        <v>120</v>
      </c>
      <c r="I1203" s="411">
        <v>2</v>
      </c>
    </row>
    <row r="1204" spans="1:9" ht="15" customHeight="1" x14ac:dyDescent="0.25">
      <c r="A1204" s="411"/>
      <c r="B1204" s="411">
        <v>5</v>
      </c>
      <c r="C1204" s="411">
        <v>201802</v>
      </c>
      <c r="D1204" s="411">
        <v>201712</v>
      </c>
      <c r="E1204" s="411" t="s">
        <v>1505</v>
      </c>
      <c r="F1204" s="411">
        <v>18</v>
      </c>
      <c r="G1204" s="194" t="s">
        <v>1297</v>
      </c>
      <c r="H1204" s="411">
        <v>121</v>
      </c>
      <c r="I1204" s="411">
        <v>46</v>
      </c>
    </row>
    <row r="1205" spans="1:9" ht="15" customHeight="1" x14ac:dyDescent="0.25">
      <c r="A1205" s="411"/>
      <c r="B1205" s="411">
        <v>5</v>
      </c>
      <c r="C1205" s="411">
        <v>201802</v>
      </c>
      <c r="D1205" s="411">
        <v>201712</v>
      </c>
      <c r="E1205" s="411" t="s">
        <v>1505</v>
      </c>
      <c r="F1205" s="411" t="s">
        <v>1776</v>
      </c>
      <c r="G1205" s="194" t="s">
        <v>1279</v>
      </c>
      <c r="H1205" s="411">
        <v>126</v>
      </c>
      <c r="I1205" s="411">
        <v>19</v>
      </c>
    </row>
    <row r="1206" spans="1:9" ht="15" customHeight="1" x14ac:dyDescent="0.25">
      <c r="A1206" s="411"/>
      <c r="B1206" s="411">
        <v>5</v>
      </c>
      <c r="C1206" s="411">
        <v>201802</v>
      </c>
      <c r="D1206" s="411">
        <v>201712</v>
      </c>
      <c r="E1206" s="411" t="s">
        <v>1505</v>
      </c>
      <c r="F1206" s="412" t="s">
        <v>1777</v>
      </c>
      <c r="G1206" s="194" t="s">
        <v>1279</v>
      </c>
      <c r="H1206" s="411">
        <v>120</v>
      </c>
      <c r="I1206" s="411">
        <v>22</v>
      </c>
    </row>
    <row r="1207" spans="1:9" ht="15" customHeight="1" x14ac:dyDescent="0.25">
      <c r="A1207" s="411"/>
      <c r="B1207" s="411">
        <v>5</v>
      </c>
      <c r="C1207" s="411">
        <v>201802</v>
      </c>
      <c r="D1207" s="411">
        <v>201712</v>
      </c>
      <c r="E1207" s="411" t="s">
        <v>1505</v>
      </c>
      <c r="F1207" s="412" t="s">
        <v>1777</v>
      </c>
      <c r="G1207" s="194" t="s">
        <v>1279</v>
      </c>
      <c r="H1207" s="411">
        <v>121</v>
      </c>
      <c r="I1207" s="411">
        <v>110</v>
      </c>
    </row>
    <row r="1208" spans="1:9" ht="15" customHeight="1" x14ac:dyDescent="0.25">
      <c r="A1208" s="411"/>
      <c r="B1208" s="411">
        <v>5</v>
      </c>
      <c r="C1208" s="411">
        <v>201802</v>
      </c>
      <c r="D1208" s="411">
        <v>201712</v>
      </c>
      <c r="E1208" s="411" t="s">
        <v>1505</v>
      </c>
      <c r="F1208" s="411">
        <v>85</v>
      </c>
      <c r="G1208" s="194" t="s">
        <v>1286</v>
      </c>
      <c r="H1208" s="411">
        <v>120</v>
      </c>
      <c r="I1208" s="411">
        <v>2</v>
      </c>
    </row>
    <row r="1209" spans="1:9" ht="15" customHeight="1" x14ac:dyDescent="0.25">
      <c r="A1209" s="411"/>
      <c r="B1209" s="411">
        <v>5</v>
      </c>
      <c r="C1209" s="411">
        <v>201802</v>
      </c>
      <c r="D1209" s="411">
        <v>201712</v>
      </c>
      <c r="E1209" s="411" t="s">
        <v>1505</v>
      </c>
      <c r="F1209" s="411">
        <v>85</v>
      </c>
      <c r="G1209" s="194" t="s">
        <v>1286</v>
      </c>
      <c r="H1209" s="411">
        <v>121</v>
      </c>
      <c r="I1209" s="411">
        <v>37</v>
      </c>
    </row>
    <row r="1210" spans="1:9" ht="15" customHeight="1" x14ac:dyDescent="0.25">
      <c r="A1210" s="411"/>
      <c r="B1210" s="411">
        <v>5</v>
      </c>
      <c r="C1210" s="411">
        <v>201802</v>
      </c>
      <c r="D1210" s="411">
        <v>201712</v>
      </c>
      <c r="E1210" s="411" t="s">
        <v>1505</v>
      </c>
      <c r="F1210" s="411" t="s">
        <v>1786</v>
      </c>
      <c r="G1210" s="194" t="s">
        <v>1277</v>
      </c>
      <c r="H1210" s="411">
        <v>120</v>
      </c>
      <c r="I1210" s="411">
        <v>2</v>
      </c>
    </row>
    <row r="1211" spans="1:9" ht="15" customHeight="1" x14ac:dyDescent="0.25">
      <c r="A1211" s="411"/>
      <c r="B1211" s="411">
        <v>5</v>
      </c>
      <c r="C1211" s="411">
        <v>201802</v>
      </c>
      <c r="D1211" s="411">
        <v>201712</v>
      </c>
      <c r="E1211" s="411" t="s">
        <v>1505</v>
      </c>
      <c r="F1211" s="411" t="s">
        <v>1786</v>
      </c>
      <c r="G1211" s="194" t="s">
        <v>1277</v>
      </c>
      <c r="H1211" s="411">
        <v>121</v>
      </c>
      <c r="I1211" s="411">
        <v>29</v>
      </c>
    </row>
    <row r="1212" spans="1:9" ht="15" customHeight="1" x14ac:dyDescent="0.25">
      <c r="A1212" s="411"/>
      <c r="B1212" s="411">
        <v>5</v>
      </c>
      <c r="C1212" s="411">
        <v>201802</v>
      </c>
      <c r="D1212" s="411">
        <v>201712</v>
      </c>
      <c r="E1212" s="411" t="s">
        <v>1505</v>
      </c>
      <c r="F1212" s="411" t="s">
        <v>1790</v>
      </c>
      <c r="G1212" s="194" t="s">
        <v>1274</v>
      </c>
      <c r="H1212" s="411">
        <v>120</v>
      </c>
      <c r="I1212" s="411">
        <v>8</v>
      </c>
    </row>
    <row r="1213" spans="1:9" ht="15" customHeight="1" x14ac:dyDescent="0.25">
      <c r="A1213" s="411"/>
      <c r="B1213" s="411">
        <v>5</v>
      </c>
      <c r="C1213" s="411">
        <v>201802</v>
      </c>
      <c r="D1213" s="411">
        <v>201712</v>
      </c>
      <c r="E1213" s="411" t="s">
        <v>1505</v>
      </c>
      <c r="F1213" s="411" t="s">
        <v>1790</v>
      </c>
      <c r="G1213" s="194" t="s">
        <v>1274</v>
      </c>
      <c r="H1213" s="411">
        <v>121</v>
      </c>
      <c r="I1213" s="411">
        <v>65</v>
      </c>
    </row>
    <row r="1214" spans="1:9" ht="15" customHeight="1" x14ac:dyDescent="0.25">
      <c r="A1214" s="411"/>
      <c r="B1214" s="411">
        <v>5</v>
      </c>
      <c r="C1214" s="411">
        <v>201802</v>
      </c>
      <c r="D1214" s="411">
        <v>201712</v>
      </c>
      <c r="E1214" s="411" t="s">
        <v>1505</v>
      </c>
      <c r="F1214" s="411" t="s">
        <v>1792</v>
      </c>
      <c r="G1214" s="194" t="s">
        <v>1296</v>
      </c>
      <c r="H1214" s="411">
        <v>120</v>
      </c>
      <c r="I1214" s="411">
        <v>9</v>
      </c>
    </row>
    <row r="1215" spans="1:9" ht="15" customHeight="1" x14ac:dyDescent="0.25">
      <c r="A1215" s="411"/>
      <c r="B1215" s="411">
        <v>5</v>
      </c>
      <c r="C1215" s="411">
        <v>201802</v>
      </c>
      <c r="D1215" s="411">
        <v>201712</v>
      </c>
      <c r="E1215" s="411" t="s">
        <v>1505</v>
      </c>
      <c r="F1215" s="411" t="s">
        <v>1792</v>
      </c>
      <c r="G1215" s="194" t="s">
        <v>1296</v>
      </c>
      <c r="H1215" s="411">
        <v>121</v>
      </c>
      <c r="I1215" s="411">
        <v>109</v>
      </c>
    </row>
    <row r="1216" spans="1:9" ht="15" customHeight="1" x14ac:dyDescent="0.25">
      <c r="A1216" s="411"/>
      <c r="B1216" s="411">
        <v>5</v>
      </c>
      <c r="C1216" s="411">
        <v>201802</v>
      </c>
      <c r="D1216" s="411">
        <v>201801</v>
      </c>
      <c r="E1216" s="411" t="s">
        <v>1505</v>
      </c>
      <c r="F1216" s="411">
        <v>18</v>
      </c>
      <c r="G1216" s="194" t="s">
        <v>1297</v>
      </c>
      <c r="H1216" s="411">
        <v>120</v>
      </c>
      <c r="I1216" s="411">
        <v>-2</v>
      </c>
    </row>
    <row r="1217" spans="1:9" ht="15" customHeight="1" x14ac:dyDescent="0.25">
      <c r="A1217" s="411"/>
      <c r="B1217" s="411">
        <v>5</v>
      </c>
      <c r="C1217" s="411">
        <v>201802</v>
      </c>
      <c r="D1217" s="411">
        <v>201801</v>
      </c>
      <c r="E1217" s="411" t="s">
        <v>1505</v>
      </c>
      <c r="F1217" s="411">
        <v>18</v>
      </c>
      <c r="G1217" s="194" t="s">
        <v>1297</v>
      </c>
      <c r="H1217" s="411">
        <v>121</v>
      </c>
      <c r="I1217" s="411">
        <v>11</v>
      </c>
    </row>
    <row r="1218" spans="1:9" ht="15" customHeight="1" x14ac:dyDescent="0.25">
      <c r="A1218" s="411"/>
      <c r="B1218" s="411">
        <v>5</v>
      </c>
      <c r="C1218" s="411">
        <v>201802</v>
      </c>
      <c r="D1218" s="411">
        <v>201801</v>
      </c>
      <c r="E1218" s="411" t="s">
        <v>1505</v>
      </c>
      <c r="F1218" s="411" t="s">
        <v>1776</v>
      </c>
      <c r="G1218" s="194" t="s">
        <v>1279</v>
      </c>
      <c r="H1218" s="411">
        <v>126</v>
      </c>
      <c r="I1218" s="411">
        <v>-43</v>
      </c>
    </row>
    <row r="1219" spans="1:9" ht="15" customHeight="1" x14ac:dyDescent="0.25">
      <c r="A1219" s="411"/>
      <c r="B1219" s="411">
        <v>5</v>
      </c>
      <c r="C1219" s="411">
        <v>201802</v>
      </c>
      <c r="D1219" s="411">
        <v>201801</v>
      </c>
      <c r="E1219" s="411" t="s">
        <v>1505</v>
      </c>
      <c r="F1219" s="411" t="s">
        <v>1777</v>
      </c>
      <c r="G1219" s="194" t="s">
        <v>1279</v>
      </c>
      <c r="H1219" s="411">
        <v>120</v>
      </c>
      <c r="I1219" s="411">
        <v>13</v>
      </c>
    </row>
    <row r="1220" spans="1:9" ht="15" customHeight="1" x14ac:dyDescent="0.25">
      <c r="A1220" s="411"/>
      <c r="B1220" s="411">
        <v>5</v>
      </c>
      <c r="C1220" s="411">
        <v>201802</v>
      </c>
      <c r="D1220" s="411">
        <v>201801</v>
      </c>
      <c r="E1220" s="411" t="s">
        <v>1505</v>
      </c>
      <c r="F1220" s="411" t="s">
        <v>1777</v>
      </c>
      <c r="G1220" s="194" t="s">
        <v>1279</v>
      </c>
      <c r="H1220" s="411">
        <v>121</v>
      </c>
      <c r="I1220" s="411">
        <v>130</v>
      </c>
    </row>
    <row r="1221" spans="1:9" ht="15" customHeight="1" x14ac:dyDescent="0.25">
      <c r="A1221" s="411"/>
      <c r="B1221" s="411">
        <v>5</v>
      </c>
      <c r="C1221" s="411">
        <v>201802</v>
      </c>
      <c r="D1221" s="411">
        <v>201801</v>
      </c>
      <c r="E1221" s="411" t="s">
        <v>1505</v>
      </c>
      <c r="F1221" s="411">
        <v>85</v>
      </c>
      <c r="G1221" s="194" t="s">
        <v>1286</v>
      </c>
      <c r="H1221" s="411">
        <v>121</v>
      </c>
      <c r="I1221" s="411">
        <v>39</v>
      </c>
    </row>
    <row r="1222" spans="1:9" ht="15" customHeight="1" x14ac:dyDescent="0.25">
      <c r="A1222" s="411"/>
      <c r="B1222" s="411">
        <v>5</v>
      </c>
      <c r="C1222" s="411">
        <v>201802</v>
      </c>
      <c r="D1222" s="411">
        <v>201801</v>
      </c>
      <c r="E1222" s="411" t="s">
        <v>1505</v>
      </c>
      <c r="F1222" s="412" t="s">
        <v>1786</v>
      </c>
      <c r="G1222" s="194" t="s">
        <v>1277</v>
      </c>
      <c r="H1222" s="411">
        <v>121</v>
      </c>
      <c r="I1222" s="411">
        <v>30</v>
      </c>
    </row>
    <row r="1223" spans="1:9" ht="15" customHeight="1" x14ac:dyDescent="0.25">
      <c r="A1223" s="411"/>
      <c r="B1223" s="411">
        <v>5</v>
      </c>
      <c r="C1223" s="411">
        <v>201802</v>
      </c>
      <c r="D1223" s="411">
        <v>201801</v>
      </c>
      <c r="E1223" s="411" t="s">
        <v>1505</v>
      </c>
      <c r="F1223" s="412" t="s">
        <v>1790</v>
      </c>
      <c r="G1223" s="194" t="s">
        <v>1274</v>
      </c>
      <c r="H1223" s="411">
        <v>120</v>
      </c>
      <c r="I1223" s="411">
        <v>8</v>
      </c>
    </row>
    <row r="1224" spans="1:9" ht="15" customHeight="1" x14ac:dyDescent="0.25">
      <c r="A1224" s="411"/>
      <c r="B1224" s="411">
        <v>5</v>
      </c>
      <c r="C1224" s="411">
        <v>201802</v>
      </c>
      <c r="D1224" s="411">
        <v>201801</v>
      </c>
      <c r="E1224" s="411" t="s">
        <v>1505</v>
      </c>
      <c r="F1224" s="412" t="s">
        <v>1790</v>
      </c>
      <c r="G1224" s="194" t="s">
        <v>1274</v>
      </c>
      <c r="H1224" s="411">
        <v>121</v>
      </c>
      <c r="I1224" s="411">
        <v>35</v>
      </c>
    </row>
    <row r="1225" spans="1:9" ht="15" customHeight="1" x14ac:dyDescent="0.25">
      <c r="A1225" s="411"/>
      <c r="B1225" s="411">
        <v>5</v>
      </c>
      <c r="C1225" s="411">
        <v>201802</v>
      </c>
      <c r="D1225" s="411">
        <v>201801</v>
      </c>
      <c r="E1225" s="411" t="s">
        <v>1505</v>
      </c>
      <c r="F1225" s="411" t="s">
        <v>1792</v>
      </c>
      <c r="G1225" s="194" t="s">
        <v>1296</v>
      </c>
      <c r="H1225" s="411">
        <v>120</v>
      </c>
      <c r="I1225" s="411">
        <v>4</v>
      </c>
    </row>
    <row r="1226" spans="1:9" ht="15" customHeight="1" x14ac:dyDescent="0.25">
      <c r="A1226" s="411"/>
      <c r="B1226" s="411">
        <v>5</v>
      </c>
      <c r="C1226" s="411">
        <v>201802</v>
      </c>
      <c r="D1226" s="411">
        <v>201801</v>
      </c>
      <c r="E1226" s="411" t="s">
        <v>1505</v>
      </c>
      <c r="F1226" s="411" t="s">
        <v>1792</v>
      </c>
      <c r="G1226" s="194" t="s">
        <v>1296</v>
      </c>
      <c r="H1226" s="411">
        <v>121</v>
      </c>
      <c r="I1226" s="411">
        <v>68</v>
      </c>
    </row>
    <row r="1227" spans="1:9" ht="15" customHeight="1" x14ac:dyDescent="0.25">
      <c r="A1227" s="411"/>
      <c r="B1227" s="411">
        <v>5</v>
      </c>
      <c r="C1227" s="411">
        <v>201802</v>
      </c>
      <c r="D1227" s="411">
        <v>201802</v>
      </c>
      <c r="E1227" s="411" t="s">
        <v>1505</v>
      </c>
      <c r="F1227" s="411">
        <v>18</v>
      </c>
      <c r="G1227" s="194" t="s">
        <v>1297</v>
      </c>
      <c r="H1227" s="411">
        <v>120</v>
      </c>
      <c r="I1227" s="411">
        <v>170</v>
      </c>
    </row>
    <row r="1228" spans="1:9" ht="15" customHeight="1" x14ac:dyDescent="0.25">
      <c r="A1228" s="411"/>
      <c r="B1228" s="411">
        <v>5</v>
      </c>
      <c r="C1228" s="411">
        <v>201802</v>
      </c>
      <c r="D1228" s="411">
        <v>201802</v>
      </c>
      <c r="E1228" s="411" t="s">
        <v>1505</v>
      </c>
      <c r="F1228" s="411">
        <v>18</v>
      </c>
      <c r="G1228" s="194" t="s">
        <v>1297</v>
      </c>
      <c r="H1228" s="411">
        <v>121</v>
      </c>
      <c r="I1228" s="411">
        <v>1544</v>
      </c>
    </row>
    <row r="1229" spans="1:9" ht="15" customHeight="1" x14ac:dyDescent="0.25">
      <c r="A1229" s="411"/>
      <c r="B1229" s="411">
        <v>5</v>
      </c>
      <c r="C1229" s="411">
        <v>201802</v>
      </c>
      <c r="D1229" s="411">
        <v>201802</v>
      </c>
      <c r="E1229" s="411" t="s">
        <v>1505</v>
      </c>
      <c r="F1229" s="411" t="s">
        <v>1776</v>
      </c>
      <c r="G1229" s="194" t="s">
        <v>1279</v>
      </c>
      <c r="H1229" s="411">
        <v>126</v>
      </c>
      <c r="I1229" s="411">
        <v>738</v>
      </c>
    </row>
    <row r="1230" spans="1:9" ht="15" customHeight="1" x14ac:dyDescent="0.25">
      <c r="A1230" s="411"/>
      <c r="B1230" s="411">
        <v>5</v>
      </c>
      <c r="C1230" s="411">
        <v>201802</v>
      </c>
      <c r="D1230" s="411">
        <v>201802</v>
      </c>
      <c r="E1230" s="411" t="s">
        <v>1505</v>
      </c>
      <c r="F1230" s="411" t="s">
        <v>1777</v>
      </c>
      <c r="G1230" s="194" t="s">
        <v>1279</v>
      </c>
      <c r="H1230" s="411">
        <v>120</v>
      </c>
      <c r="I1230" s="411">
        <v>355</v>
      </c>
    </row>
    <row r="1231" spans="1:9" ht="15" customHeight="1" x14ac:dyDescent="0.25">
      <c r="A1231" s="411"/>
      <c r="B1231" s="411">
        <v>5</v>
      </c>
      <c r="C1231" s="411">
        <v>201802</v>
      </c>
      <c r="D1231" s="411">
        <v>201802</v>
      </c>
      <c r="E1231" s="411" t="s">
        <v>1505</v>
      </c>
      <c r="F1231" s="411" t="s">
        <v>1777</v>
      </c>
      <c r="G1231" s="194" t="s">
        <v>1279</v>
      </c>
      <c r="H1231" s="411">
        <v>121</v>
      </c>
      <c r="I1231" s="411">
        <v>2266</v>
      </c>
    </row>
    <row r="1232" spans="1:9" ht="15" customHeight="1" x14ac:dyDescent="0.25">
      <c r="A1232" s="411"/>
      <c r="B1232" s="411">
        <v>5</v>
      </c>
      <c r="C1232" s="411">
        <v>201802</v>
      </c>
      <c r="D1232" s="411">
        <v>201802</v>
      </c>
      <c r="E1232" s="411" t="s">
        <v>1505</v>
      </c>
      <c r="F1232" s="411">
        <v>85</v>
      </c>
      <c r="G1232" s="194" t="s">
        <v>1286</v>
      </c>
      <c r="H1232" s="411">
        <v>120</v>
      </c>
      <c r="I1232" s="411">
        <v>80</v>
      </c>
    </row>
    <row r="1233" spans="1:9" ht="15" customHeight="1" x14ac:dyDescent="0.25">
      <c r="A1233" s="411"/>
      <c r="B1233" s="411">
        <v>5</v>
      </c>
      <c r="C1233" s="411">
        <v>201802</v>
      </c>
      <c r="D1233" s="411">
        <v>201802</v>
      </c>
      <c r="E1233" s="411" t="s">
        <v>1505</v>
      </c>
      <c r="F1233" s="411">
        <v>85</v>
      </c>
      <c r="G1233" s="194" t="s">
        <v>1286</v>
      </c>
      <c r="H1233" s="411">
        <v>121</v>
      </c>
      <c r="I1233" s="411">
        <v>918</v>
      </c>
    </row>
    <row r="1234" spans="1:9" ht="15" customHeight="1" x14ac:dyDescent="0.25">
      <c r="A1234" s="411"/>
      <c r="B1234" s="411">
        <v>5</v>
      </c>
      <c r="C1234" s="411">
        <v>201802</v>
      </c>
      <c r="D1234" s="411">
        <v>201802</v>
      </c>
      <c r="E1234" s="411" t="s">
        <v>1505</v>
      </c>
      <c r="F1234" s="411" t="s">
        <v>1786</v>
      </c>
      <c r="G1234" s="194" t="s">
        <v>1277</v>
      </c>
      <c r="H1234" s="411">
        <v>120</v>
      </c>
      <c r="I1234" s="411">
        <v>70</v>
      </c>
    </row>
    <row r="1235" spans="1:9" ht="15" customHeight="1" x14ac:dyDescent="0.25">
      <c r="A1235" s="411"/>
      <c r="B1235" s="411">
        <v>5</v>
      </c>
      <c r="C1235" s="411">
        <v>201802</v>
      </c>
      <c r="D1235" s="411">
        <v>201802</v>
      </c>
      <c r="E1235" s="411" t="s">
        <v>1505</v>
      </c>
      <c r="F1235" s="411" t="s">
        <v>1786</v>
      </c>
      <c r="G1235" s="194" t="s">
        <v>1277</v>
      </c>
      <c r="H1235" s="411">
        <v>121</v>
      </c>
      <c r="I1235" s="411">
        <v>606</v>
      </c>
    </row>
    <row r="1236" spans="1:9" ht="15" customHeight="1" x14ac:dyDescent="0.25">
      <c r="A1236" s="411"/>
      <c r="B1236" s="411">
        <v>5</v>
      </c>
      <c r="C1236" s="411">
        <v>201802</v>
      </c>
      <c r="D1236" s="411">
        <v>201802</v>
      </c>
      <c r="E1236" s="411" t="s">
        <v>1505</v>
      </c>
      <c r="F1236" s="411" t="s">
        <v>1790</v>
      </c>
      <c r="G1236" s="194" t="s">
        <v>1274</v>
      </c>
      <c r="H1236" s="411">
        <v>120</v>
      </c>
      <c r="I1236" s="411">
        <v>208</v>
      </c>
    </row>
    <row r="1237" spans="1:9" ht="15" customHeight="1" x14ac:dyDescent="0.25">
      <c r="A1237" s="411"/>
      <c r="B1237" s="411">
        <v>5</v>
      </c>
      <c r="C1237" s="411">
        <v>201802</v>
      </c>
      <c r="D1237" s="411">
        <v>201802</v>
      </c>
      <c r="E1237" s="411" t="s">
        <v>1505</v>
      </c>
      <c r="F1237" s="411" t="s">
        <v>1790</v>
      </c>
      <c r="G1237" s="194" t="s">
        <v>1274</v>
      </c>
      <c r="H1237" s="411">
        <v>121</v>
      </c>
      <c r="I1237" s="411">
        <v>2185</v>
      </c>
    </row>
    <row r="1238" spans="1:9" ht="15" customHeight="1" x14ac:dyDescent="0.25">
      <c r="A1238" s="411"/>
      <c r="B1238" s="411">
        <v>5</v>
      </c>
      <c r="C1238" s="411">
        <v>201802</v>
      </c>
      <c r="D1238" s="411">
        <v>201802</v>
      </c>
      <c r="E1238" s="411" t="s">
        <v>1505</v>
      </c>
      <c r="F1238" s="411" t="s">
        <v>1792</v>
      </c>
      <c r="G1238" s="194" t="s">
        <v>1296</v>
      </c>
      <c r="H1238" s="411">
        <v>120</v>
      </c>
      <c r="I1238" s="411">
        <v>289</v>
      </c>
    </row>
    <row r="1239" spans="1:9" ht="15" customHeight="1" x14ac:dyDescent="0.25">
      <c r="A1239" s="411"/>
      <c r="B1239" s="411">
        <v>5</v>
      </c>
      <c r="C1239" s="411">
        <v>201802</v>
      </c>
      <c r="D1239" s="411">
        <v>201802</v>
      </c>
      <c r="E1239" s="411" t="s">
        <v>1505</v>
      </c>
      <c r="F1239" s="411" t="s">
        <v>1792</v>
      </c>
      <c r="G1239" s="194" t="s">
        <v>1296</v>
      </c>
      <c r="H1239" s="411">
        <v>121</v>
      </c>
      <c r="I1239" s="411">
        <v>3040</v>
      </c>
    </row>
    <row r="1240" spans="1:9" ht="15" customHeight="1" x14ac:dyDescent="0.25">
      <c r="A1240" s="411"/>
      <c r="B1240" s="411">
        <v>8</v>
      </c>
      <c r="C1240" s="411">
        <v>201802</v>
      </c>
      <c r="D1240" s="411">
        <v>201709</v>
      </c>
      <c r="E1240" s="411" t="s">
        <v>1506</v>
      </c>
      <c r="F1240" s="411">
        <v>19</v>
      </c>
      <c r="G1240" s="194" t="s">
        <v>1297</v>
      </c>
      <c r="H1240" s="411">
        <v>120</v>
      </c>
      <c r="I1240" s="411">
        <v>1</v>
      </c>
    </row>
    <row r="1241" spans="1:9" ht="15" customHeight="1" x14ac:dyDescent="0.25">
      <c r="A1241" s="411"/>
      <c r="B1241" s="411">
        <v>8</v>
      </c>
      <c r="C1241" s="411">
        <v>201802</v>
      </c>
      <c r="D1241" s="411">
        <v>201709</v>
      </c>
      <c r="E1241" s="411" t="s">
        <v>1506</v>
      </c>
      <c r="F1241" s="411">
        <v>19</v>
      </c>
      <c r="G1241" s="194" t="s">
        <v>1297</v>
      </c>
      <c r="H1241" s="411">
        <v>121</v>
      </c>
      <c r="I1241" s="411">
        <v>8</v>
      </c>
    </row>
    <row r="1242" spans="1:9" ht="15" customHeight="1" x14ac:dyDescent="0.25">
      <c r="A1242" s="411"/>
      <c r="B1242" s="411">
        <v>8</v>
      </c>
      <c r="C1242" s="411">
        <v>201802</v>
      </c>
      <c r="D1242" s="411">
        <v>201709</v>
      </c>
      <c r="E1242" s="411" t="s">
        <v>1506</v>
      </c>
      <c r="F1242" s="411">
        <v>34</v>
      </c>
      <c r="G1242" s="194" t="s">
        <v>1446</v>
      </c>
      <c r="H1242" s="411">
        <v>121</v>
      </c>
      <c r="I1242" s="411">
        <v>5</v>
      </c>
    </row>
    <row r="1243" spans="1:9" ht="15" customHeight="1" x14ac:dyDescent="0.25">
      <c r="A1243" s="411"/>
      <c r="B1243" s="411">
        <v>8</v>
      </c>
      <c r="C1243" s="411">
        <v>201802</v>
      </c>
      <c r="D1243" s="411">
        <v>201709</v>
      </c>
      <c r="E1243" s="411" t="s">
        <v>1506</v>
      </c>
      <c r="F1243" s="411">
        <v>45</v>
      </c>
      <c r="G1243" s="194" t="s">
        <v>1267</v>
      </c>
      <c r="H1243" s="411">
        <v>120</v>
      </c>
      <c r="I1243" s="411">
        <v>2</v>
      </c>
    </row>
    <row r="1244" spans="1:9" ht="15" customHeight="1" x14ac:dyDescent="0.25">
      <c r="A1244" s="411"/>
      <c r="B1244" s="411">
        <v>8</v>
      </c>
      <c r="C1244" s="411">
        <v>201802</v>
      </c>
      <c r="D1244" s="411">
        <v>201709</v>
      </c>
      <c r="E1244" s="411" t="s">
        <v>1506</v>
      </c>
      <c r="F1244" s="411">
        <v>45</v>
      </c>
      <c r="G1244" s="194" t="s">
        <v>1267</v>
      </c>
      <c r="H1244" s="411">
        <v>121</v>
      </c>
      <c r="I1244" s="411">
        <v>2</v>
      </c>
    </row>
    <row r="1245" spans="1:9" ht="15" customHeight="1" x14ac:dyDescent="0.25">
      <c r="A1245" s="411"/>
      <c r="B1245" s="411">
        <v>8</v>
      </c>
      <c r="C1245" s="411">
        <v>201802</v>
      </c>
      <c r="D1245" s="411">
        <v>201709</v>
      </c>
      <c r="E1245" s="411" t="s">
        <v>1506</v>
      </c>
      <c r="F1245" s="411" t="s">
        <v>1761</v>
      </c>
      <c r="G1245" s="194" t="s">
        <v>1267</v>
      </c>
      <c r="H1245" s="411">
        <v>126</v>
      </c>
      <c r="I1245" s="411">
        <v>2</v>
      </c>
    </row>
    <row r="1246" spans="1:9" ht="15" customHeight="1" x14ac:dyDescent="0.25">
      <c r="A1246" s="411"/>
      <c r="B1246" s="411">
        <v>8</v>
      </c>
      <c r="C1246" s="411">
        <v>201802</v>
      </c>
      <c r="D1246" s="411">
        <v>201709</v>
      </c>
      <c r="E1246" s="411" t="s">
        <v>1506</v>
      </c>
      <c r="F1246" s="411" t="s">
        <v>1787</v>
      </c>
      <c r="G1246" s="194" t="s">
        <v>1272</v>
      </c>
      <c r="H1246" s="411">
        <v>121</v>
      </c>
      <c r="I1246" s="411">
        <v>3</v>
      </c>
    </row>
    <row r="1247" spans="1:9" ht="15" customHeight="1" x14ac:dyDescent="0.25">
      <c r="A1247" s="411"/>
      <c r="B1247" s="411">
        <v>8</v>
      </c>
      <c r="C1247" s="411">
        <v>201802</v>
      </c>
      <c r="D1247" s="411">
        <v>201709</v>
      </c>
      <c r="E1247" s="411" t="s">
        <v>1506</v>
      </c>
      <c r="F1247" s="411">
        <v>69</v>
      </c>
      <c r="G1247" s="194" t="s">
        <v>1293</v>
      </c>
      <c r="H1247" s="411">
        <v>120</v>
      </c>
      <c r="I1247" s="411">
        <v>4</v>
      </c>
    </row>
    <row r="1248" spans="1:9" ht="15" customHeight="1" x14ac:dyDescent="0.25">
      <c r="A1248" s="411"/>
      <c r="B1248" s="411">
        <v>8</v>
      </c>
      <c r="C1248" s="411">
        <v>201802</v>
      </c>
      <c r="D1248" s="411">
        <v>201709</v>
      </c>
      <c r="E1248" s="411" t="s">
        <v>1506</v>
      </c>
      <c r="F1248" s="411">
        <v>69</v>
      </c>
      <c r="G1248" s="194" t="s">
        <v>1293</v>
      </c>
      <c r="H1248" s="411">
        <v>121</v>
      </c>
      <c r="I1248" s="411">
        <v>6</v>
      </c>
    </row>
    <row r="1249" spans="1:9" ht="15" customHeight="1" x14ac:dyDescent="0.25">
      <c r="A1249" s="411"/>
      <c r="B1249" s="411">
        <v>8</v>
      </c>
      <c r="C1249" s="411">
        <v>201802</v>
      </c>
      <c r="D1249" s="411">
        <v>201709</v>
      </c>
      <c r="E1249" s="411" t="s">
        <v>1506</v>
      </c>
      <c r="F1249" s="411" t="s">
        <v>1795</v>
      </c>
      <c r="G1249" s="194" t="s">
        <v>1293</v>
      </c>
      <c r="H1249" s="411">
        <v>126</v>
      </c>
      <c r="I1249" s="411">
        <v>3</v>
      </c>
    </row>
    <row r="1250" spans="1:9" ht="15" customHeight="1" x14ac:dyDescent="0.25">
      <c r="A1250" s="411"/>
      <c r="B1250" s="411">
        <v>8</v>
      </c>
      <c r="C1250" s="411">
        <v>201802</v>
      </c>
      <c r="D1250" s="411">
        <v>201709</v>
      </c>
      <c r="E1250" s="411" t="s">
        <v>1506</v>
      </c>
      <c r="F1250" s="411" t="s">
        <v>1773</v>
      </c>
      <c r="G1250" s="194" t="s">
        <v>1279</v>
      </c>
      <c r="H1250" s="411">
        <v>120</v>
      </c>
      <c r="I1250" s="411">
        <v>1</v>
      </c>
    </row>
    <row r="1251" spans="1:9" ht="15" customHeight="1" x14ac:dyDescent="0.25">
      <c r="A1251" s="411"/>
      <c r="B1251" s="411">
        <v>8</v>
      </c>
      <c r="C1251" s="411">
        <v>201802</v>
      </c>
      <c r="D1251" s="411">
        <v>201709</v>
      </c>
      <c r="E1251" s="411" t="s">
        <v>1506</v>
      </c>
      <c r="F1251" s="411" t="s">
        <v>1773</v>
      </c>
      <c r="G1251" s="194" t="s">
        <v>1279</v>
      </c>
      <c r="H1251" s="411">
        <v>121</v>
      </c>
      <c r="I1251" s="411">
        <v>9</v>
      </c>
    </row>
    <row r="1252" spans="1:9" ht="15" customHeight="1" x14ac:dyDescent="0.25">
      <c r="A1252" s="411"/>
      <c r="B1252" s="411">
        <v>8</v>
      </c>
      <c r="C1252" s="411">
        <v>201802</v>
      </c>
      <c r="D1252" s="411">
        <v>201709</v>
      </c>
      <c r="E1252" s="411" t="s">
        <v>1506</v>
      </c>
      <c r="F1252" s="411" t="s">
        <v>1772</v>
      </c>
      <c r="G1252" s="194" t="s">
        <v>1279</v>
      </c>
      <c r="H1252" s="411">
        <v>126</v>
      </c>
      <c r="I1252" s="411">
        <v>3</v>
      </c>
    </row>
    <row r="1253" spans="1:9" ht="15" customHeight="1" x14ac:dyDescent="0.25">
      <c r="A1253" s="411"/>
      <c r="B1253" s="411">
        <v>8</v>
      </c>
      <c r="C1253" s="411">
        <v>201802</v>
      </c>
      <c r="D1253" s="411">
        <v>201709</v>
      </c>
      <c r="E1253" s="411" t="s">
        <v>1506</v>
      </c>
      <c r="F1253" s="411" t="s">
        <v>1784</v>
      </c>
      <c r="G1253" s="194" t="s">
        <v>1277</v>
      </c>
      <c r="H1253" s="411">
        <v>121</v>
      </c>
      <c r="I1253" s="411">
        <v>1</v>
      </c>
    </row>
    <row r="1254" spans="1:9" ht="15" customHeight="1" x14ac:dyDescent="0.25">
      <c r="A1254" s="411"/>
      <c r="B1254" s="411">
        <v>8</v>
      </c>
      <c r="C1254" s="411">
        <v>201802</v>
      </c>
      <c r="D1254" s="411">
        <v>201709</v>
      </c>
      <c r="E1254" s="411" t="s">
        <v>1506</v>
      </c>
      <c r="F1254" s="411" t="s">
        <v>1793</v>
      </c>
      <c r="G1254" s="194" t="s">
        <v>1258</v>
      </c>
      <c r="H1254" s="411">
        <v>120</v>
      </c>
      <c r="I1254" s="411">
        <v>1</v>
      </c>
    </row>
    <row r="1255" spans="1:9" ht="15" customHeight="1" x14ac:dyDescent="0.25">
      <c r="A1255" s="411"/>
      <c r="B1255" s="411">
        <v>8</v>
      </c>
      <c r="C1255" s="411">
        <v>201802</v>
      </c>
      <c r="D1255" s="411">
        <v>201709</v>
      </c>
      <c r="E1255" s="411" t="s">
        <v>1506</v>
      </c>
      <c r="F1255" s="411" t="s">
        <v>1793</v>
      </c>
      <c r="G1255" s="194" t="s">
        <v>1258</v>
      </c>
      <c r="H1255" s="411">
        <v>121</v>
      </c>
      <c r="I1255" s="411">
        <v>7</v>
      </c>
    </row>
    <row r="1256" spans="1:9" ht="15" customHeight="1" x14ac:dyDescent="0.25">
      <c r="A1256" s="411"/>
      <c r="B1256" s="411">
        <v>8</v>
      </c>
      <c r="C1256" s="411">
        <v>201802</v>
      </c>
      <c r="D1256" s="411">
        <v>201710</v>
      </c>
      <c r="E1256" s="411" t="s">
        <v>1506</v>
      </c>
      <c r="F1256" s="411">
        <v>19</v>
      </c>
      <c r="G1256" s="194" t="s">
        <v>1297</v>
      </c>
      <c r="H1256" s="411">
        <v>120</v>
      </c>
      <c r="I1256" s="411">
        <v>5</v>
      </c>
    </row>
    <row r="1257" spans="1:9" ht="15" customHeight="1" x14ac:dyDescent="0.25">
      <c r="A1257" s="411"/>
      <c r="B1257" s="411">
        <v>8</v>
      </c>
      <c r="C1257" s="411">
        <v>201802</v>
      </c>
      <c r="D1257" s="411">
        <v>201710</v>
      </c>
      <c r="E1257" s="411" t="s">
        <v>1506</v>
      </c>
      <c r="F1257" s="411">
        <v>19</v>
      </c>
      <c r="G1257" s="194" t="s">
        <v>1297</v>
      </c>
      <c r="H1257" s="411">
        <v>121</v>
      </c>
      <c r="I1257" s="411">
        <v>9</v>
      </c>
    </row>
    <row r="1258" spans="1:9" ht="15" customHeight="1" x14ac:dyDescent="0.25">
      <c r="A1258" s="411"/>
      <c r="B1258" s="411">
        <v>8</v>
      </c>
      <c r="C1258" s="411">
        <v>201802</v>
      </c>
      <c r="D1258" s="411">
        <v>201710</v>
      </c>
      <c r="E1258" s="411" t="s">
        <v>1506</v>
      </c>
      <c r="F1258" s="411">
        <v>34</v>
      </c>
      <c r="G1258" s="194" t="s">
        <v>1446</v>
      </c>
      <c r="H1258" s="411">
        <v>121</v>
      </c>
      <c r="I1258" s="411">
        <v>7</v>
      </c>
    </row>
    <row r="1259" spans="1:9" ht="15" customHeight="1" x14ac:dyDescent="0.25">
      <c r="A1259" s="411"/>
      <c r="B1259" s="411">
        <v>8</v>
      </c>
      <c r="C1259" s="411">
        <v>201802</v>
      </c>
      <c r="D1259" s="411">
        <v>201710</v>
      </c>
      <c r="E1259" s="411" t="s">
        <v>1506</v>
      </c>
      <c r="F1259" s="411" t="s">
        <v>1770</v>
      </c>
      <c r="G1259" s="194" t="s">
        <v>1446</v>
      </c>
      <c r="H1259" s="411">
        <v>126</v>
      </c>
      <c r="I1259" s="411">
        <v>1</v>
      </c>
    </row>
    <row r="1260" spans="1:9" ht="15" customHeight="1" x14ac:dyDescent="0.25">
      <c r="A1260" s="411"/>
      <c r="B1260" s="411">
        <v>8</v>
      </c>
      <c r="C1260" s="411">
        <v>201802</v>
      </c>
      <c r="D1260" s="411">
        <v>201710</v>
      </c>
      <c r="E1260" s="411" t="s">
        <v>1506</v>
      </c>
      <c r="F1260" s="411">
        <v>45</v>
      </c>
      <c r="G1260" s="194" t="s">
        <v>1267</v>
      </c>
      <c r="H1260" s="411">
        <v>120</v>
      </c>
      <c r="I1260" s="411">
        <v>3</v>
      </c>
    </row>
    <row r="1261" spans="1:9" ht="15" customHeight="1" x14ac:dyDescent="0.25">
      <c r="A1261" s="411"/>
      <c r="B1261" s="411">
        <v>8</v>
      </c>
      <c r="C1261" s="411">
        <v>201802</v>
      </c>
      <c r="D1261" s="411">
        <v>201710</v>
      </c>
      <c r="E1261" s="411" t="s">
        <v>1506</v>
      </c>
      <c r="F1261" s="411">
        <v>45</v>
      </c>
      <c r="G1261" s="194" t="s">
        <v>1267</v>
      </c>
      <c r="H1261" s="411">
        <v>121</v>
      </c>
      <c r="I1261" s="411">
        <v>4</v>
      </c>
    </row>
    <row r="1262" spans="1:9" ht="15" customHeight="1" x14ac:dyDescent="0.25">
      <c r="A1262" s="411"/>
      <c r="B1262" s="411">
        <v>8</v>
      </c>
      <c r="C1262" s="411">
        <v>201802</v>
      </c>
      <c r="D1262" s="411">
        <v>201710</v>
      </c>
      <c r="E1262" s="411" t="s">
        <v>1506</v>
      </c>
      <c r="F1262" s="411" t="s">
        <v>1761</v>
      </c>
      <c r="G1262" s="194" t="s">
        <v>1267</v>
      </c>
      <c r="H1262" s="411">
        <v>126</v>
      </c>
      <c r="I1262" s="411">
        <v>3</v>
      </c>
    </row>
    <row r="1263" spans="1:9" ht="15" customHeight="1" x14ac:dyDescent="0.25">
      <c r="A1263" s="411"/>
      <c r="B1263" s="411">
        <v>8</v>
      </c>
      <c r="C1263" s="411">
        <v>201802</v>
      </c>
      <c r="D1263" s="411">
        <v>201710</v>
      </c>
      <c r="E1263" s="411" t="s">
        <v>1506</v>
      </c>
      <c r="F1263" s="411" t="s">
        <v>1787</v>
      </c>
      <c r="G1263" s="194" t="s">
        <v>1272</v>
      </c>
      <c r="H1263" s="411">
        <v>121</v>
      </c>
      <c r="I1263" s="411">
        <v>6</v>
      </c>
    </row>
    <row r="1264" spans="1:9" ht="15" customHeight="1" x14ac:dyDescent="0.25">
      <c r="A1264" s="411"/>
      <c r="B1264" s="411">
        <v>8</v>
      </c>
      <c r="C1264" s="411">
        <v>201802</v>
      </c>
      <c r="D1264" s="411">
        <v>201710</v>
      </c>
      <c r="E1264" s="411" t="s">
        <v>1506</v>
      </c>
      <c r="F1264" s="411">
        <v>69</v>
      </c>
      <c r="G1264" s="194" t="s">
        <v>1293</v>
      </c>
      <c r="H1264" s="411">
        <v>120</v>
      </c>
      <c r="I1264" s="411">
        <v>9</v>
      </c>
    </row>
    <row r="1265" spans="1:9" ht="15" customHeight="1" x14ac:dyDescent="0.25">
      <c r="A1265" s="411"/>
      <c r="B1265" s="411">
        <v>8</v>
      </c>
      <c r="C1265" s="411">
        <v>201802</v>
      </c>
      <c r="D1265" s="411">
        <v>201710</v>
      </c>
      <c r="E1265" s="411" t="s">
        <v>1506</v>
      </c>
      <c r="F1265" s="411">
        <v>69</v>
      </c>
      <c r="G1265" s="194" t="s">
        <v>1293</v>
      </c>
      <c r="H1265" s="411">
        <v>121</v>
      </c>
      <c r="I1265" s="411">
        <v>14</v>
      </c>
    </row>
    <row r="1266" spans="1:9" ht="15" customHeight="1" x14ac:dyDescent="0.25">
      <c r="A1266" s="411"/>
      <c r="B1266" s="411">
        <v>8</v>
      </c>
      <c r="C1266" s="411">
        <v>201802</v>
      </c>
      <c r="D1266" s="411">
        <v>201710</v>
      </c>
      <c r="E1266" s="411" t="s">
        <v>1506</v>
      </c>
      <c r="F1266" s="411" t="s">
        <v>1795</v>
      </c>
      <c r="G1266" s="194" t="s">
        <v>1293</v>
      </c>
      <c r="H1266" s="411">
        <v>126</v>
      </c>
      <c r="I1266" s="411">
        <v>7</v>
      </c>
    </row>
    <row r="1267" spans="1:9" ht="15" customHeight="1" x14ac:dyDescent="0.25">
      <c r="A1267" s="411"/>
      <c r="B1267" s="411">
        <v>8</v>
      </c>
      <c r="C1267" s="411">
        <v>201802</v>
      </c>
      <c r="D1267" s="411">
        <v>201710</v>
      </c>
      <c r="E1267" s="411" t="s">
        <v>1506</v>
      </c>
      <c r="F1267" s="411" t="s">
        <v>1773</v>
      </c>
      <c r="G1267" s="194" t="s">
        <v>1279</v>
      </c>
      <c r="H1267" s="411">
        <v>120</v>
      </c>
      <c r="I1267" s="411">
        <v>3</v>
      </c>
    </row>
    <row r="1268" spans="1:9" ht="15" customHeight="1" x14ac:dyDescent="0.25">
      <c r="A1268" s="411"/>
      <c r="B1268" s="411">
        <v>8</v>
      </c>
      <c r="C1268" s="411">
        <v>201802</v>
      </c>
      <c r="D1268" s="411">
        <v>201710</v>
      </c>
      <c r="E1268" s="411" t="s">
        <v>1506</v>
      </c>
      <c r="F1268" s="411" t="s">
        <v>1773</v>
      </c>
      <c r="G1268" s="194" t="s">
        <v>1279</v>
      </c>
      <c r="H1268" s="411">
        <v>121</v>
      </c>
      <c r="I1268" s="411">
        <v>23</v>
      </c>
    </row>
    <row r="1269" spans="1:9" ht="15" customHeight="1" x14ac:dyDescent="0.25">
      <c r="A1269" s="411"/>
      <c r="B1269" s="411">
        <v>8</v>
      </c>
      <c r="C1269" s="411">
        <v>201802</v>
      </c>
      <c r="D1269" s="411">
        <v>201710</v>
      </c>
      <c r="E1269" s="411" t="s">
        <v>1506</v>
      </c>
      <c r="F1269" s="411" t="s">
        <v>1772</v>
      </c>
      <c r="G1269" s="194" t="s">
        <v>1279</v>
      </c>
      <c r="H1269" s="411">
        <v>126</v>
      </c>
      <c r="I1269" s="411">
        <v>5</v>
      </c>
    </row>
    <row r="1270" spans="1:9" ht="15" customHeight="1" x14ac:dyDescent="0.25">
      <c r="A1270" s="411"/>
      <c r="B1270" s="411">
        <v>8</v>
      </c>
      <c r="C1270" s="411">
        <v>201802</v>
      </c>
      <c r="D1270" s="411">
        <v>201710</v>
      </c>
      <c r="E1270" s="411" t="s">
        <v>1506</v>
      </c>
      <c r="F1270" s="411" t="s">
        <v>1784</v>
      </c>
      <c r="G1270" s="194" t="s">
        <v>1277</v>
      </c>
      <c r="H1270" s="411">
        <v>121</v>
      </c>
      <c r="I1270" s="411">
        <v>3</v>
      </c>
    </row>
    <row r="1271" spans="1:9" ht="15" customHeight="1" x14ac:dyDescent="0.25">
      <c r="A1271" s="411"/>
      <c r="B1271" s="411">
        <v>8</v>
      </c>
      <c r="C1271" s="411">
        <v>201802</v>
      </c>
      <c r="D1271" s="411">
        <v>201710</v>
      </c>
      <c r="E1271" s="411" t="s">
        <v>1506</v>
      </c>
      <c r="F1271" s="411" t="s">
        <v>1793</v>
      </c>
      <c r="G1271" s="194" t="s">
        <v>1258</v>
      </c>
      <c r="H1271" s="411">
        <v>120</v>
      </c>
      <c r="I1271" s="411">
        <v>3</v>
      </c>
    </row>
    <row r="1272" spans="1:9" ht="15" customHeight="1" x14ac:dyDescent="0.25">
      <c r="A1272" s="411"/>
      <c r="B1272" s="411">
        <v>8</v>
      </c>
      <c r="C1272" s="411">
        <v>201802</v>
      </c>
      <c r="D1272" s="411">
        <v>201710</v>
      </c>
      <c r="E1272" s="411" t="s">
        <v>1506</v>
      </c>
      <c r="F1272" s="411" t="s">
        <v>1793</v>
      </c>
      <c r="G1272" s="194" t="s">
        <v>1258</v>
      </c>
      <c r="H1272" s="411">
        <v>121</v>
      </c>
      <c r="I1272" s="411">
        <v>7</v>
      </c>
    </row>
    <row r="1273" spans="1:9" ht="15" customHeight="1" x14ac:dyDescent="0.25">
      <c r="A1273" s="411"/>
      <c r="B1273" s="411">
        <v>8</v>
      </c>
      <c r="C1273" s="411">
        <v>201802</v>
      </c>
      <c r="D1273" s="411">
        <v>201711</v>
      </c>
      <c r="E1273" s="411" t="s">
        <v>1506</v>
      </c>
      <c r="F1273" s="411">
        <v>19</v>
      </c>
      <c r="G1273" s="194" t="s">
        <v>1297</v>
      </c>
      <c r="H1273" s="411">
        <v>120</v>
      </c>
      <c r="I1273" s="411">
        <v>4</v>
      </c>
    </row>
    <row r="1274" spans="1:9" ht="15" customHeight="1" x14ac:dyDescent="0.25">
      <c r="A1274" s="411"/>
      <c r="B1274" s="411">
        <v>8</v>
      </c>
      <c r="C1274" s="411">
        <v>201802</v>
      </c>
      <c r="D1274" s="411">
        <v>201711</v>
      </c>
      <c r="E1274" s="411" t="s">
        <v>1506</v>
      </c>
      <c r="F1274" s="411">
        <v>19</v>
      </c>
      <c r="G1274" s="194" t="s">
        <v>1297</v>
      </c>
      <c r="H1274" s="411">
        <v>121</v>
      </c>
      <c r="I1274" s="411">
        <v>18</v>
      </c>
    </row>
    <row r="1275" spans="1:9" ht="15" customHeight="1" x14ac:dyDescent="0.25">
      <c r="A1275" s="411"/>
      <c r="B1275" s="411">
        <v>8</v>
      </c>
      <c r="C1275" s="411">
        <v>201802</v>
      </c>
      <c r="D1275" s="411">
        <v>201711</v>
      </c>
      <c r="E1275" s="411" t="s">
        <v>1506</v>
      </c>
      <c r="F1275" s="411">
        <v>34</v>
      </c>
      <c r="G1275" s="194" t="s">
        <v>1446</v>
      </c>
      <c r="H1275" s="411">
        <v>121</v>
      </c>
      <c r="I1275" s="411">
        <v>9</v>
      </c>
    </row>
    <row r="1276" spans="1:9" ht="15" customHeight="1" x14ac:dyDescent="0.25">
      <c r="A1276" s="411"/>
      <c r="B1276" s="411">
        <v>8</v>
      </c>
      <c r="C1276" s="411">
        <v>201802</v>
      </c>
      <c r="D1276" s="411">
        <v>201711</v>
      </c>
      <c r="E1276" s="411" t="s">
        <v>1506</v>
      </c>
      <c r="F1276" s="411" t="s">
        <v>1770</v>
      </c>
      <c r="G1276" s="194" t="s">
        <v>1446</v>
      </c>
      <c r="H1276" s="411">
        <v>126</v>
      </c>
      <c r="I1276" s="411">
        <v>2</v>
      </c>
    </row>
    <row r="1277" spans="1:9" ht="15" customHeight="1" x14ac:dyDescent="0.25">
      <c r="A1277" s="411"/>
      <c r="B1277" s="411">
        <v>8</v>
      </c>
      <c r="C1277" s="411">
        <v>201802</v>
      </c>
      <c r="D1277" s="411">
        <v>201711</v>
      </c>
      <c r="E1277" s="411" t="s">
        <v>1506</v>
      </c>
      <c r="F1277" s="411">
        <v>45</v>
      </c>
      <c r="G1277" s="194" t="s">
        <v>1267</v>
      </c>
      <c r="H1277" s="411">
        <v>120</v>
      </c>
      <c r="I1277" s="411">
        <v>4</v>
      </c>
    </row>
    <row r="1278" spans="1:9" ht="15" customHeight="1" x14ac:dyDescent="0.25">
      <c r="A1278" s="411"/>
      <c r="B1278" s="411">
        <v>8</v>
      </c>
      <c r="C1278" s="411">
        <v>201802</v>
      </c>
      <c r="D1278" s="411">
        <v>201711</v>
      </c>
      <c r="E1278" s="411" t="s">
        <v>1506</v>
      </c>
      <c r="F1278" s="411">
        <v>45</v>
      </c>
      <c r="G1278" s="194" t="s">
        <v>1267</v>
      </c>
      <c r="H1278" s="411">
        <v>121</v>
      </c>
      <c r="I1278" s="411">
        <v>7</v>
      </c>
    </row>
    <row r="1279" spans="1:9" ht="15" customHeight="1" x14ac:dyDescent="0.25">
      <c r="A1279" s="411"/>
      <c r="B1279" s="411">
        <v>8</v>
      </c>
      <c r="C1279" s="411">
        <v>201802</v>
      </c>
      <c r="D1279" s="411">
        <v>201711</v>
      </c>
      <c r="E1279" s="411" t="s">
        <v>1506</v>
      </c>
      <c r="F1279" s="411" t="s">
        <v>1761</v>
      </c>
      <c r="G1279" s="194" t="s">
        <v>1267</v>
      </c>
      <c r="H1279" s="411">
        <v>126</v>
      </c>
      <c r="I1279" s="411">
        <v>3</v>
      </c>
    </row>
    <row r="1280" spans="1:9" ht="15" customHeight="1" x14ac:dyDescent="0.25">
      <c r="A1280" s="411"/>
      <c r="B1280" s="411">
        <v>8</v>
      </c>
      <c r="C1280" s="411">
        <v>201802</v>
      </c>
      <c r="D1280" s="411">
        <v>201711</v>
      </c>
      <c r="E1280" s="411" t="s">
        <v>1506</v>
      </c>
      <c r="F1280" s="412" t="s">
        <v>1787</v>
      </c>
      <c r="G1280" s="194" t="s">
        <v>1272</v>
      </c>
      <c r="H1280" s="411">
        <v>121</v>
      </c>
      <c r="I1280" s="411">
        <v>6</v>
      </c>
    </row>
    <row r="1281" spans="1:9" ht="15" customHeight="1" x14ac:dyDescent="0.25">
      <c r="A1281" s="411"/>
      <c r="B1281" s="411">
        <v>8</v>
      </c>
      <c r="C1281" s="411">
        <v>201802</v>
      </c>
      <c r="D1281" s="411">
        <v>201711</v>
      </c>
      <c r="E1281" s="411" t="s">
        <v>1506</v>
      </c>
      <c r="F1281" s="412">
        <v>69</v>
      </c>
      <c r="G1281" s="194" t="s">
        <v>1293</v>
      </c>
      <c r="H1281" s="411">
        <v>120</v>
      </c>
      <c r="I1281" s="411">
        <v>17</v>
      </c>
    </row>
    <row r="1282" spans="1:9" ht="15" customHeight="1" x14ac:dyDescent="0.25">
      <c r="A1282" s="411"/>
      <c r="B1282" s="411">
        <v>8</v>
      </c>
      <c r="C1282" s="411">
        <v>201802</v>
      </c>
      <c r="D1282" s="411">
        <v>201711</v>
      </c>
      <c r="E1282" s="411" t="s">
        <v>1506</v>
      </c>
      <c r="F1282" s="411">
        <v>69</v>
      </c>
      <c r="G1282" s="194" t="s">
        <v>1293</v>
      </c>
      <c r="H1282" s="411">
        <v>121</v>
      </c>
      <c r="I1282" s="411">
        <v>23</v>
      </c>
    </row>
    <row r="1283" spans="1:9" ht="15" customHeight="1" x14ac:dyDescent="0.25">
      <c r="A1283" s="411"/>
      <c r="B1283" s="411">
        <v>8</v>
      </c>
      <c r="C1283" s="411">
        <v>201802</v>
      </c>
      <c r="D1283" s="411">
        <v>201711</v>
      </c>
      <c r="E1283" s="411" t="s">
        <v>1506</v>
      </c>
      <c r="F1283" s="411" t="s">
        <v>1795</v>
      </c>
      <c r="G1283" s="194" t="s">
        <v>1293</v>
      </c>
      <c r="H1283" s="411">
        <v>126</v>
      </c>
      <c r="I1283" s="411">
        <v>11</v>
      </c>
    </row>
    <row r="1284" spans="1:9" ht="15" customHeight="1" x14ac:dyDescent="0.25">
      <c r="A1284" s="411"/>
      <c r="B1284" s="411">
        <v>8</v>
      </c>
      <c r="C1284" s="411">
        <v>201802</v>
      </c>
      <c r="D1284" s="411">
        <v>201711</v>
      </c>
      <c r="E1284" s="411" t="s">
        <v>1506</v>
      </c>
      <c r="F1284" s="412" t="s">
        <v>1773</v>
      </c>
      <c r="G1284" s="194" t="s">
        <v>1279</v>
      </c>
      <c r="H1284" s="411">
        <v>120</v>
      </c>
      <c r="I1284" s="411">
        <v>8</v>
      </c>
    </row>
    <row r="1285" spans="1:9" ht="15" customHeight="1" x14ac:dyDescent="0.25">
      <c r="A1285" s="411"/>
      <c r="B1285" s="411">
        <v>8</v>
      </c>
      <c r="C1285" s="411">
        <v>201802</v>
      </c>
      <c r="D1285" s="411">
        <v>201711</v>
      </c>
      <c r="E1285" s="411" t="s">
        <v>1506</v>
      </c>
      <c r="F1285" s="411" t="s">
        <v>1773</v>
      </c>
      <c r="G1285" s="194" t="s">
        <v>1279</v>
      </c>
      <c r="H1285" s="411">
        <v>121</v>
      </c>
      <c r="I1285" s="411">
        <v>39</v>
      </c>
    </row>
    <row r="1286" spans="1:9" ht="15" customHeight="1" x14ac:dyDescent="0.25">
      <c r="A1286" s="411"/>
      <c r="B1286" s="411">
        <v>8</v>
      </c>
      <c r="C1286" s="411">
        <v>201802</v>
      </c>
      <c r="D1286" s="411">
        <v>201711</v>
      </c>
      <c r="E1286" s="411" t="s">
        <v>1506</v>
      </c>
      <c r="F1286" s="411" t="s">
        <v>1772</v>
      </c>
      <c r="G1286" s="194" t="s">
        <v>1279</v>
      </c>
      <c r="H1286" s="411">
        <v>126</v>
      </c>
      <c r="I1286" s="411">
        <v>7</v>
      </c>
    </row>
    <row r="1287" spans="1:9" ht="15" customHeight="1" x14ac:dyDescent="0.25">
      <c r="A1287" s="411"/>
      <c r="B1287" s="411">
        <v>8</v>
      </c>
      <c r="C1287" s="411">
        <v>201802</v>
      </c>
      <c r="D1287" s="411">
        <v>201711</v>
      </c>
      <c r="E1287" s="411" t="s">
        <v>1506</v>
      </c>
      <c r="F1287" s="411" t="s">
        <v>1784</v>
      </c>
      <c r="G1287" s="194" t="s">
        <v>1277</v>
      </c>
      <c r="H1287" s="411">
        <v>121</v>
      </c>
      <c r="I1287" s="411">
        <v>7</v>
      </c>
    </row>
    <row r="1288" spans="1:9" ht="15" customHeight="1" x14ac:dyDescent="0.25">
      <c r="A1288" s="411"/>
      <c r="B1288" s="411">
        <v>8</v>
      </c>
      <c r="C1288" s="411">
        <v>201802</v>
      </c>
      <c r="D1288" s="411">
        <v>201711</v>
      </c>
      <c r="E1288" s="411" t="s">
        <v>1506</v>
      </c>
      <c r="F1288" s="411" t="s">
        <v>1793</v>
      </c>
      <c r="G1288" s="194" t="s">
        <v>1258</v>
      </c>
      <c r="H1288" s="411">
        <v>120</v>
      </c>
      <c r="I1288" s="411">
        <v>2</v>
      </c>
    </row>
    <row r="1289" spans="1:9" ht="15" customHeight="1" x14ac:dyDescent="0.25">
      <c r="A1289" s="411"/>
      <c r="B1289" s="411">
        <v>8</v>
      </c>
      <c r="C1289" s="411">
        <v>201802</v>
      </c>
      <c r="D1289" s="411">
        <v>201711</v>
      </c>
      <c r="E1289" s="411" t="s">
        <v>1506</v>
      </c>
      <c r="F1289" s="411" t="s">
        <v>1793</v>
      </c>
      <c r="G1289" s="194" t="s">
        <v>1258</v>
      </c>
      <c r="H1289" s="411">
        <v>121</v>
      </c>
      <c r="I1289" s="411">
        <v>20</v>
      </c>
    </row>
    <row r="1290" spans="1:9" ht="15" customHeight="1" x14ac:dyDescent="0.25">
      <c r="A1290" s="411"/>
      <c r="B1290" s="411">
        <v>8</v>
      </c>
      <c r="C1290" s="411">
        <v>201802</v>
      </c>
      <c r="D1290" s="411">
        <v>201712</v>
      </c>
      <c r="E1290" s="411" t="s">
        <v>1506</v>
      </c>
      <c r="F1290" s="411">
        <v>19</v>
      </c>
      <c r="G1290" s="194" t="s">
        <v>1297</v>
      </c>
      <c r="H1290" s="411">
        <v>120</v>
      </c>
      <c r="I1290" s="411">
        <v>6</v>
      </c>
    </row>
    <row r="1291" spans="1:9" ht="15" customHeight="1" x14ac:dyDescent="0.25">
      <c r="A1291" s="411"/>
      <c r="B1291" s="411">
        <v>8</v>
      </c>
      <c r="C1291" s="411">
        <v>201802</v>
      </c>
      <c r="D1291" s="411">
        <v>201712</v>
      </c>
      <c r="E1291" s="411" t="s">
        <v>1506</v>
      </c>
      <c r="F1291" s="411">
        <v>19</v>
      </c>
      <c r="G1291" s="194" t="s">
        <v>1297</v>
      </c>
      <c r="H1291" s="411">
        <v>121</v>
      </c>
      <c r="I1291" s="411">
        <v>28</v>
      </c>
    </row>
    <row r="1292" spans="1:9" ht="15" customHeight="1" x14ac:dyDescent="0.25">
      <c r="A1292" s="411"/>
      <c r="B1292" s="411">
        <v>8</v>
      </c>
      <c r="C1292" s="411">
        <v>201802</v>
      </c>
      <c r="D1292" s="411">
        <v>201712</v>
      </c>
      <c r="E1292" s="411" t="s">
        <v>1506</v>
      </c>
      <c r="F1292" s="412">
        <v>34</v>
      </c>
      <c r="G1292" s="194" t="s">
        <v>1446</v>
      </c>
      <c r="H1292" s="411">
        <v>121</v>
      </c>
      <c r="I1292" s="411">
        <v>18</v>
      </c>
    </row>
    <row r="1293" spans="1:9" ht="15" customHeight="1" x14ac:dyDescent="0.25">
      <c r="A1293" s="411"/>
      <c r="B1293" s="411">
        <v>8</v>
      </c>
      <c r="C1293" s="411">
        <v>201802</v>
      </c>
      <c r="D1293" s="411">
        <v>201712</v>
      </c>
      <c r="E1293" s="411" t="s">
        <v>1506</v>
      </c>
      <c r="F1293" s="412" t="s">
        <v>1770</v>
      </c>
      <c r="G1293" s="194" t="s">
        <v>1446</v>
      </c>
      <c r="H1293" s="411">
        <v>126</v>
      </c>
      <c r="I1293" s="411">
        <v>3</v>
      </c>
    </row>
    <row r="1294" spans="1:9" ht="15" customHeight="1" x14ac:dyDescent="0.25">
      <c r="A1294" s="411"/>
      <c r="B1294" s="411">
        <v>8</v>
      </c>
      <c r="C1294" s="411">
        <v>201802</v>
      </c>
      <c r="D1294" s="411">
        <v>201712</v>
      </c>
      <c r="E1294" s="411" t="s">
        <v>1506</v>
      </c>
      <c r="F1294" s="411">
        <v>45</v>
      </c>
      <c r="G1294" s="194" t="s">
        <v>1267</v>
      </c>
      <c r="H1294" s="411">
        <v>120</v>
      </c>
      <c r="I1294" s="411">
        <v>3</v>
      </c>
    </row>
    <row r="1295" spans="1:9" ht="15" customHeight="1" x14ac:dyDescent="0.25">
      <c r="A1295" s="411"/>
      <c r="B1295" s="411">
        <v>8</v>
      </c>
      <c r="C1295" s="411">
        <v>201802</v>
      </c>
      <c r="D1295" s="411">
        <v>201712</v>
      </c>
      <c r="E1295" s="411" t="s">
        <v>1506</v>
      </c>
      <c r="F1295" s="412">
        <v>45</v>
      </c>
      <c r="G1295" s="194" t="s">
        <v>1267</v>
      </c>
      <c r="H1295" s="411">
        <v>121</v>
      </c>
      <c r="I1295" s="411">
        <v>21</v>
      </c>
    </row>
    <row r="1296" spans="1:9" ht="15" customHeight="1" x14ac:dyDescent="0.25">
      <c r="A1296" s="411"/>
      <c r="B1296" s="411">
        <v>8</v>
      </c>
      <c r="C1296" s="411">
        <v>201802</v>
      </c>
      <c r="D1296" s="411">
        <v>201712</v>
      </c>
      <c r="E1296" s="411" t="s">
        <v>1506</v>
      </c>
      <c r="F1296" s="412" t="s">
        <v>1761</v>
      </c>
      <c r="G1296" s="194" t="s">
        <v>1267</v>
      </c>
      <c r="H1296" s="411">
        <v>126</v>
      </c>
      <c r="I1296" s="411">
        <v>1</v>
      </c>
    </row>
    <row r="1297" spans="1:9" ht="15" customHeight="1" x14ac:dyDescent="0.25">
      <c r="A1297" s="411"/>
      <c r="B1297" s="411">
        <v>8</v>
      </c>
      <c r="C1297" s="411">
        <v>201802</v>
      </c>
      <c r="D1297" s="411">
        <v>201712</v>
      </c>
      <c r="E1297" s="411" t="s">
        <v>1506</v>
      </c>
      <c r="F1297" s="411" t="s">
        <v>1787</v>
      </c>
      <c r="G1297" s="194" t="s">
        <v>1272</v>
      </c>
      <c r="H1297" s="411">
        <v>120</v>
      </c>
      <c r="I1297" s="411">
        <v>1</v>
      </c>
    </row>
    <row r="1298" spans="1:9" ht="15" customHeight="1" x14ac:dyDescent="0.25">
      <c r="A1298" s="411"/>
      <c r="B1298" s="411">
        <v>8</v>
      </c>
      <c r="C1298" s="411">
        <v>201802</v>
      </c>
      <c r="D1298" s="411">
        <v>201712</v>
      </c>
      <c r="E1298" s="411" t="s">
        <v>1506</v>
      </c>
      <c r="F1298" s="411" t="s">
        <v>1787</v>
      </c>
      <c r="G1298" s="194" t="s">
        <v>1272</v>
      </c>
      <c r="H1298" s="411">
        <v>121</v>
      </c>
      <c r="I1298" s="411">
        <v>26</v>
      </c>
    </row>
    <row r="1299" spans="1:9" ht="15" customHeight="1" x14ac:dyDescent="0.25">
      <c r="A1299" s="411"/>
      <c r="B1299" s="411">
        <v>8</v>
      </c>
      <c r="C1299" s="411">
        <v>201802</v>
      </c>
      <c r="D1299" s="411">
        <v>201712</v>
      </c>
      <c r="E1299" s="411" t="s">
        <v>1506</v>
      </c>
      <c r="F1299" s="411">
        <v>69</v>
      </c>
      <c r="G1299" s="194" t="s">
        <v>1293</v>
      </c>
      <c r="H1299" s="411">
        <v>120</v>
      </c>
      <c r="I1299" s="411">
        <v>33</v>
      </c>
    </row>
    <row r="1300" spans="1:9" ht="15" customHeight="1" x14ac:dyDescent="0.25">
      <c r="A1300" s="411"/>
      <c r="B1300" s="411">
        <v>8</v>
      </c>
      <c r="C1300" s="411">
        <v>201802</v>
      </c>
      <c r="D1300" s="411">
        <v>201712</v>
      </c>
      <c r="E1300" s="411" t="s">
        <v>1506</v>
      </c>
      <c r="F1300" s="411">
        <v>69</v>
      </c>
      <c r="G1300" s="194" t="s">
        <v>1293</v>
      </c>
      <c r="H1300" s="411">
        <v>121</v>
      </c>
      <c r="I1300" s="411">
        <v>102</v>
      </c>
    </row>
    <row r="1301" spans="1:9" ht="15" customHeight="1" x14ac:dyDescent="0.25">
      <c r="A1301" s="411"/>
      <c r="B1301" s="411">
        <v>8</v>
      </c>
      <c r="C1301" s="411">
        <v>201802</v>
      </c>
      <c r="D1301" s="411">
        <v>201712</v>
      </c>
      <c r="E1301" s="411" t="s">
        <v>1506</v>
      </c>
      <c r="F1301" s="411" t="s">
        <v>1795</v>
      </c>
      <c r="G1301" s="194" t="s">
        <v>1293</v>
      </c>
      <c r="H1301" s="411">
        <v>126</v>
      </c>
      <c r="I1301" s="411">
        <v>19</v>
      </c>
    </row>
    <row r="1302" spans="1:9" ht="15" customHeight="1" x14ac:dyDescent="0.25">
      <c r="A1302" s="411"/>
      <c r="B1302" s="411">
        <v>8</v>
      </c>
      <c r="C1302" s="411">
        <v>201802</v>
      </c>
      <c r="D1302" s="411">
        <v>201712</v>
      </c>
      <c r="E1302" s="411" t="s">
        <v>1506</v>
      </c>
      <c r="F1302" s="411" t="s">
        <v>1773</v>
      </c>
      <c r="G1302" s="194" t="s">
        <v>1279</v>
      </c>
      <c r="H1302" s="411">
        <v>120</v>
      </c>
      <c r="I1302" s="411">
        <v>12</v>
      </c>
    </row>
    <row r="1303" spans="1:9" ht="15" customHeight="1" x14ac:dyDescent="0.25">
      <c r="A1303" s="411"/>
      <c r="B1303" s="411">
        <v>8</v>
      </c>
      <c r="C1303" s="411">
        <v>201802</v>
      </c>
      <c r="D1303" s="411">
        <v>201712</v>
      </c>
      <c r="E1303" s="411" t="s">
        <v>1506</v>
      </c>
      <c r="F1303" s="411" t="s">
        <v>1773</v>
      </c>
      <c r="G1303" s="194" t="s">
        <v>1279</v>
      </c>
      <c r="H1303" s="411">
        <v>121</v>
      </c>
      <c r="I1303" s="411">
        <v>73</v>
      </c>
    </row>
    <row r="1304" spans="1:9" ht="15" customHeight="1" x14ac:dyDescent="0.25">
      <c r="A1304" s="411"/>
      <c r="B1304" s="411">
        <v>8</v>
      </c>
      <c r="C1304" s="411">
        <v>201802</v>
      </c>
      <c r="D1304" s="411">
        <v>201712</v>
      </c>
      <c r="E1304" s="411" t="s">
        <v>1506</v>
      </c>
      <c r="F1304" s="411" t="s">
        <v>1772</v>
      </c>
      <c r="G1304" s="194" t="s">
        <v>1279</v>
      </c>
      <c r="H1304" s="411">
        <v>126</v>
      </c>
      <c r="I1304" s="411">
        <v>15</v>
      </c>
    </row>
    <row r="1305" spans="1:9" ht="15" customHeight="1" x14ac:dyDescent="0.25">
      <c r="A1305" s="411"/>
      <c r="B1305" s="411">
        <v>8</v>
      </c>
      <c r="C1305" s="411">
        <v>201802</v>
      </c>
      <c r="D1305" s="411">
        <v>201712</v>
      </c>
      <c r="E1305" s="411" t="s">
        <v>1506</v>
      </c>
      <c r="F1305" s="411" t="s">
        <v>1784</v>
      </c>
      <c r="G1305" s="194" t="s">
        <v>1277</v>
      </c>
      <c r="H1305" s="411">
        <v>121</v>
      </c>
      <c r="I1305" s="411">
        <v>18</v>
      </c>
    </row>
    <row r="1306" spans="1:9" ht="15" customHeight="1" x14ac:dyDescent="0.25">
      <c r="A1306" s="411"/>
      <c r="B1306" s="411">
        <v>8</v>
      </c>
      <c r="C1306" s="411">
        <v>201802</v>
      </c>
      <c r="D1306" s="411">
        <v>201712</v>
      </c>
      <c r="E1306" s="411" t="s">
        <v>1506</v>
      </c>
      <c r="F1306" s="411" t="s">
        <v>1793</v>
      </c>
      <c r="G1306" s="194" t="s">
        <v>1258</v>
      </c>
      <c r="H1306" s="411">
        <v>120</v>
      </c>
      <c r="I1306" s="411">
        <v>5</v>
      </c>
    </row>
    <row r="1307" spans="1:9" ht="15" customHeight="1" x14ac:dyDescent="0.25">
      <c r="A1307" s="411"/>
      <c r="B1307" s="411">
        <v>8</v>
      </c>
      <c r="C1307" s="411">
        <v>201802</v>
      </c>
      <c r="D1307" s="411">
        <v>201712</v>
      </c>
      <c r="E1307" s="411" t="s">
        <v>1506</v>
      </c>
      <c r="F1307" s="412" t="s">
        <v>1793</v>
      </c>
      <c r="G1307" s="194" t="s">
        <v>1258</v>
      </c>
      <c r="H1307" s="411">
        <v>121</v>
      </c>
      <c r="I1307" s="411">
        <v>65</v>
      </c>
    </row>
    <row r="1308" spans="1:9" ht="15" customHeight="1" x14ac:dyDescent="0.25">
      <c r="A1308" s="411"/>
      <c r="B1308" s="411">
        <v>8</v>
      </c>
      <c r="C1308" s="411">
        <v>201802</v>
      </c>
      <c r="D1308" s="411">
        <v>201801</v>
      </c>
      <c r="E1308" s="411" t="s">
        <v>1506</v>
      </c>
      <c r="F1308" s="412">
        <v>19</v>
      </c>
      <c r="G1308" s="194" t="s">
        <v>1297</v>
      </c>
      <c r="H1308" s="411">
        <v>120</v>
      </c>
      <c r="I1308" s="411">
        <v>4</v>
      </c>
    </row>
    <row r="1309" spans="1:9" ht="15" customHeight="1" x14ac:dyDescent="0.25">
      <c r="A1309" s="411"/>
      <c r="B1309" s="411">
        <v>8</v>
      </c>
      <c r="C1309" s="411">
        <v>201802</v>
      </c>
      <c r="D1309" s="411">
        <v>201801</v>
      </c>
      <c r="E1309" s="411" t="s">
        <v>1506</v>
      </c>
      <c r="F1309" s="411">
        <v>19</v>
      </c>
      <c r="G1309" s="194" t="s">
        <v>1297</v>
      </c>
      <c r="H1309" s="411">
        <v>121</v>
      </c>
      <c r="I1309" s="411">
        <v>1</v>
      </c>
    </row>
    <row r="1310" spans="1:9" ht="15" customHeight="1" x14ac:dyDescent="0.25">
      <c r="A1310" s="411"/>
      <c r="B1310" s="411">
        <v>8</v>
      </c>
      <c r="C1310" s="411">
        <v>201802</v>
      </c>
      <c r="D1310" s="411">
        <v>201801</v>
      </c>
      <c r="E1310" s="411" t="s">
        <v>1506</v>
      </c>
      <c r="F1310" s="411">
        <v>34</v>
      </c>
      <c r="G1310" s="194" t="s">
        <v>1446</v>
      </c>
      <c r="H1310" s="411">
        <v>121</v>
      </c>
      <c r="I1310" s="411">
        <v>18</v>
      </c>
    </row>
    <row r="1311" spans="1:9" ht="15" customHeight="1" x14ac:dyDescent="0.25">
      <c r="A1311" s="411"/>
      <c r="B1311" s="411">
        <v>8</v>
      </c>
      <c r="C1311" s="411">
        <v>201802</v>
      </c>
      <c r="D1311" s="411">
        <v>201801</v>
      </c>
      <c r="E1311" s="411" t="s">
        <v>1506</v>
      </c>
      <c r="F1311" s="412" t="s">
        <v>1770</v>
      </c>
      <c r="G1311" s="194" t="s">
        <v>1446</v>
      </c>
      <c r="H1311" s="411">
        <v>126</v>
      </c>
      <c r="I1311" s="411">
        <v>-4</v>
      </c>
    </row>
    <row r="1312" spans="1:9" ht="15" customHeight="1" x14ac:dyDescent="0.25">
      <c r="A1312" s="411"/>
      <c r="B1312" s="411">
        <v>8</v>
      </c>
      <c r="C1312" s="411">
        <v>201802</v>
      </c>
      <c r="D1312" s="411">
        <v>201801</v>
      </c>
      <c r="E1312" s="411" t="s">
        <v>1506</v>
      </c>
      <c r="F1312" s="412">
        <v>45</v>
      </c>
      <c r="G1312" s="194" t="s">
        <v>1267</v>
      </c>
      <c r="H1312" s="411">
        <v>120</v>
      </c>
      <c r="I1312" s="411">
        <v>1</v>
      </c>
    </row>
    <row r="1313" spans="1:9" ht="15" customHeight="1" x14ac:dyDescent="0.25">
      <c r="A1313" s="411"/>
      <c r="B1313" s="411">
        <v>8</v>
      </c>
      <c r="C1313" s="411">
        <v>201802</v>
      </c>
      <c r="D1313" s="411">
        <v>201801</v>
      </c>
      <c r="E1313" s="411" t="s">
        <v>1506</v>
      </c>
      <c r="F1313" s="411">
        <v>45</v>
      </c>
      <c r="G1313" s="194" t="s">
        <v>1267</v>
      </c>
      <c r="H1313" s="411">
        <v>121</v>
      </c>
      <c r="I1313" s="411">
        <v>24</v>
      </c>
    </row>
    <row r="1314" spans="1:9" ht="15" customHeight="1" x14ac:dyDescent="0.25">
      <c r="A1314" s="411"/>
      <c r="B1314" s="411">
        <v>8</v>
      </c>
      <c r="C1314" s="411">
        <v>201802</v>
      </c>
      <c r="D1314" s="411">
        <v>201801</v>
      </c>
      <c r="E1314" s="411" t="s">
        <v>1506</v>
      </c>
      <c r="F1314" s="411" t="s">
        <v>1761</v>
      </c>
      <c r="G1314" s="194" t="s">
        <v>1267</v>
      </c>
      <c r="H1314" s="411">
        <v>126</v>
      </c>
      <c r="I1314" s="411">
        <v>-18</v>
      </c>
    </row>
    <row r="1315" spans="1:9" ht="15" customHeight="1" x14ac:dyDescent="0.25">
      <c r="A1315" s="411"/>
      <c r="B1315" s="411">
        <v>8</v>
      </c>
      <c r="C1315" s="411">
        <v>201802</v>
      </c>
      <c r="D1315" s="411">
        <v>201801</v>
      </c>
      <c r="E1315" s="411" t="s">
        <v>1506</v>
      </c>
      <c r="F1315" s="411" t="s">
        <v>1787</v>
      </c>
      <c r="G1315" s="194" t="s">
        <v>1272</v>
      </c>
      <c r="H1315" s="411">
        <v>120</v>
      </c>
      <c r="I1315" s="411">
        <v>-3</v>
      </c>
    </row>
    <row r="1316" spans="1:9" ht="15" customHeight="1" x14ac:dyDescent="0.25">
      <c r="A1316" s="411"/>
      <c r="B1316" s="411">
        <v>8</v>
      </c>
      <c r="C1316" s="411">
        <v>201802</v>
      </c>
      <c r="D1316" s="411">
        <v>201801</v>
      </c>
      <c r="E1316" s="411" t="s">
        <v>1506</v>
      </c>
      <c r="F1316" s="411" t="s">
        <v>1787</v>
      </c>
      <c r="G1316" s="194" t="s">
        <v>1272</v>
      </c>
      <c r="H1316" s="411">
        <v>121</v>
      </c>
      <c r="I1316" s="411">
        <v>24</v>
      </c>
    </row>
    <row r="1317" spans="1:9" ht="15" customHeight="1" x14ac:dyDescent="0.25">
      <c r="A1317" s="411"/>
      <c r="B1317" s="411">
        <v>8</v>
      </c>
      <c r="C1317" s="411">
        <v>201802</v>
      </c>
      <c r="D1317" s="411">
        <v>201801</v>
      </c>
      <c r="E1317" s="411" t="s">
        <v>1506</v>
      </c>
      <c r="F1317" s="411">
        <v>69</v>
      </c>
      <c r="G1317" s="194" t="s">
        <v>1293</v>
      </c>
      <c r="H1317" s="411">
        <v>120</v>
      </c>
      <c r="I1317" s="411">
        <v>24</v>
      </c>
    </row>
    <row r="1318" spans="1:9" ht="15" customHeight="1" x14ac:dyDescent="0.25">
      <c r="A1318" s="411"/>
      <c r="B1318" s="411">
        <v>8</v>
      </c>
      <c r="C1318" s="411">
        <v>201802</v>
      </c>
      <c r="D1318" s="411">
        <v>201801</v>
      </c>
      <c r="E1318" s="411" t="s">
        <v>1506</v>
      </c>
      <c r="F1318" s="411">
        <v>69</v>
      </c>
      <c r="G1318" s="194" t="s">
        <v>1293</v>
      </c>
      <c r="H1318" s="411">
        <v>121</v>
      </c>
      <c r="I1318" s="411">
        <v>69</v>
      </c>
    </row>
    <row r="1319" spans="1:9" ht="15" customHeight="1" x14ac:dyDescent="0.25">
      <c r="A1319" s="411"/>
      <c r="B1319" s="411">
        <v>8</v>
      </c>
      <c r="C1319" s="411">
        <v>201802</v>
      </c>
      <c r="D1319" s="411">
        <v>201801</v>
      </c>
      <c r="E1319" s="411" t="s">
        <v>1506</v>
      </c>
      <c r="F1319" s="411" t="s">
        <v>1795</v>
      </c>
      <c r="G1319" s="194" t="s">
        <v>1293</v>
      </c>
      <c r="H1319" s="411">
        <v>126</v>
      </c>
      <c r="I1319" s="411">
        <v>-7</v>
      </c>
    </row>
    <row r="1320" spans="1:9" ht="15" customHeight="1" x14ac:dyDescent="0.25">
      <c r="A1320" s="411"/>
      <c r="B1320" s="411">
        <v>8</v>
      </c>
      <c r="C1320" s="411">
        <v>201802</v>
      </c>
      <c r="D1320" s="411">
        <v>201801</v>
      </c>
      <c r="E1320" s="411" t="s">
        <v>1506</v>
      </c>
      <c r="F1320" s="411" t="s">
        <v>1773</v>
      </c>
      <c r="G1320" s="194" t="s">
        <v>1279</v>
      </c>
      <c r="H1320" s="411">
        <v>120</v>
      </c>
      <c r="I1320" s="411">
        <v>8</v>
      </c>
    </row>
    <row r="1321" spans="1:9" ht="15" customHeight="1" x14ac:dyDescent="0.25">
      <c r="A1321" s="411"/>
      <c r="B1321" s="411">
        <v>8</v>
      </c>
      <c r="C1321" s="411">
        <v>201802</v>
      </c>
      <c r="D1321" s="411">
        <v>201801</v>
      </c>
      <c r="E1321" s="411" t="s">
        <v>1506</v>
      </c>
      <c r="F1321" s="411" t="s">
        <v>1773</v>
      </c>
      <c r="G1321" s="194" t="s">
        <v>1279</v>
      </c>
      <c r="H1321" s="411">
        <v>121</v>
      </c>
      <c r="I1321" s="411">
        <v>72</v>
      </c>
    </row>
    <row r="1322" spans="1:9" ht="15" customHeight="1" x14ac:dyDescent="0.25">
      <c r="A1322" s="411"/>
      <c r="B1322" s="411">
        <v>8</v>
      </c>
      <c r="C1322" s="411">
        <v>201802</v>
      </c>
      <c r="D1322" s="411">
        <v>201801</v>
      </c>
      <c r="E1322" s="411" t="s">
        <v>1506</v>
      </c>
      <c r="F1322" s="411" t="s">
        <v>1772</v>
      </c>
      <c r="G1322" s="194" t="s">
        <v>1279</v>
      </c>
      <c r="H1322" s="411">
        <v>126</v>
      </c>
      <c r="I1322" s="411">
        <v>3</v>
      </c>
    </row>
    <row r="1323" spans="1:9" ht="15" customHeight="1" x14ac:dyDescent="0.25">
      <c r="A1323" s="411"/>
      <c r="B1323" s="411">
        <v>8</v>
      </c>
      <c r="C1323" s="411">
        <v>201802</v>
      </c>
      <c r="D1323" s="411">
        <v>201801</v>
      </c>
      <c r="E1323" s="411" t="s">
        <v>1506</v>
      </c>
      <c r="F1323" s="412" t="s">
        <v>1784</v>
      </c>
      <c r="G1323" s="194" t="s">
        <v>1277</v>
      </c>
      <c r="H1323" s="411">
        <v>120</v>
      </c>
      <c r="I1323" s="411">
        <v>-1</v>
      </c>
    </row>
    <row r="1324" spans="1:9" ht="15" customHeight="1" x14ac:dyDescent="0.25">
      <c r="A1324" s="411"/>
      <c r="B1324" s="411">
        <v>8</v>
      </c>
      <c r="C1324" s="411">
        <v>201802</v>
      </c>
      <c r="D1324" s="411">
        <v>201801</v>
      </c>
      <c r="E1324" s="411" t="s">
        <v>1506</v>
      </c>
      <c r="F1324" s="412" t="s">
        <v>1784</v>
      </c>
      <c r="G1324" s="194" t="s">
        <v>1277</v>
      </c>
      <c r="H1324" s="411">
        <v>121</v>
      </c>
      <c r="I1324" s="411">
        <v>13</v>
      </c>
    </row>
    <row r="1325" spans="1:9" ht="15" customHeight="1" x14ac:dyDescent="0.25">
      <c r="A1325" s="411"/>
      <c r="B1325" s="411">
        <v>8</v>
      </c>
      <c r="C1325" s="411">
        <v>201802</v>
      </c>
      <c r="D1325" s="411">
        <v>201801</v>
      </c>
      <c r="E1325" s="411" t="s">
        <v>1506</v>
      </c>
      <c r="F1325" s="411" t="s">
        <v>1793</v>
      </c>
      <c r="G1325" s="194" t="s">
        <v>1258</v>
      </c>
      <c r="H1325" s="411">
        <v>120</v>
      </c>
      <c r="I1325" s="411">
        <v>3</v>
      </c>
    </row>
    <row r="1326" spans="1:9" ht="15" customHeight="1" x14ac:dyDescent="0.25">
      <c r="A1326" s="411"/>
      <c r="B1326" s="411">
        <v>8</v>
      </c>
      <c r="C1326" s="411">
        <v>201802</v>
      </c>
      <c r="D1326" s="411">
        <v>201801</v>
      </c>
      <c r="E1326" s="411" t="s">
        <v>1506</v>
      </c>
      <c r="F1326" s="411" t="s">
        <v>1793</v>
      </c>
      <c r="G1326" s="194" t="s">
        <v>1258</v>
      </c>
      <c r="H1326" s="411">
        <v>121</v>
      </c>
      <c r="I1326" s="411">
        <v>37</v>
      </c>
    </row>
    <row r="1327" spans="1:9" ht="15" customHeight="1" x14ac:dyDescent="0.25">
      <c r="A1327" s="411"/>
      <c r="B1327" s="411">
        <v>8</v>
      </c>
      <c r="C1327" s="411">
        <v>201802</v>
      </c>
      <c r="D1327" s="411">
        <v>201802</v>
      </c>
      <c r="E1327" s="411" t="s">
        <v>1506</v>
      </c>
      <c r="F1327" s="411">
        <v>19</v>
      </c>
      <c r="G1327" s="194" t="s">
        <v>1297</v>
      </c>
      <c r="H1327" s="411">
        <v>120</v>
      </c>
      <c r="I1327" s="411">
        <v>148</v>
      </c>
    </row>
    <row r="1328" spans="1:9" ht="15" customHeight="1" x14ac:dyDescent="0.25">
      <c r="A1328" s="411"/>
      <c r="B1328" s="411">
        <v>8</v>
      </c>
      <c r="C1328" s="411">
        <v>201802</v>
      </c>
      <c r="D1328" s="411">
        <v>201802</v>
      </c>
      <c r="E1328" s="411" t="s">
        <v>1506</v>
      </c>
      <c r="F1328" s="411">
        <v>19</v>
      </c>
      <c r="G1328" s="194" t="s">
        <v>1297</v>
      </c>
      <c r="H1328" s="411">
        <v>121</v>
      </c>
      <c r="I1328" s="411">
        <v>1158</v>
      </c>
    </row>
    <row r="1329" spans="1:9" ht="15" customHeight="1" x14ac:dyDescent="0.25">
      <c r="A1329" s="411"/>
      <c r="B1329" s="411">
        <v>8</v>
      </c>
      <c r="C1329" s="411">
        <v>201802</v>
      </c>
      <c r="D1329" s="411">
        <v>201802</v>
      </c>
      <c r="E1329" s="411" t="s">
        <v>1506</v>
      </c>
      <c r="F1329" s="412">
        <v>34</v>
      </c>
      <c r="G1329" s="194" t="s">
        <v>1446</v>
      </c>
      <c r="H1329" s="411">
        <v>120</v>
      </c>
      <c r="I1329" s="411">
        <v>27</v>
      </c>
    </row>
    <row r="1330" spans="1:9" ht="15" customHeight="1" x14ac:dyDescent="0.25">
      <c r="A1330" s="411"/>
      <c r="B1330" s="411">
        <v>8</v>
      </c>
      <c r="C1330" s="411">
        <v>201802</v>
      </c>
      <c r="D1330" s="411">
        <v>201802</v>
      </c>
      <c r="E1330" s="411" t="s">
        <v>1506</v>
      </c>
      <c r="F1330" s="412">
        <v>34</v>
      </c>
      <c r="G1330" s="194" t="s">
        <v>1446</v>
      </c>
      <c r="H1330" s="411">
        <v>121</v>
      </c>
      <c r="I1330" s="411">
        <v>194</v>
      </c>
    </row>
    <row r="1331" spans="1:9" ht="15" customHeight="1" x14ac:dyDescent="0.25">
      <c r="A1331" s="411"/>
      <c r="B1331" s="411">
        <v>8</v>
      </c>
      <c r="C1331" s="411">
        <v>201802</v>
      </c>
      <c r="D1331" s="411">
        <v>201802</v>
      </c>
      <c r="E1331" s="411" t="s">
        <v>1506</v>
      </c>
      <c r="F1331" s="412" t="s">
        <v>1770</v>
      </c>
      <c r="G1331" s="194" t="s">
        <v>1446</v>
      </c>
      <c r="H1331" s="411">
        <v>126</v>
      </c>
      <c r="I1331" s="411">
        <v>166</v>
      </c>
    </row>
    <row r="1332" spans="1:9" ht="15" customHeight="1" x14ac:dyDescent="0.25">
      <c r="A1332" s="411"/>
      <c r="B1332" s="411">
        <v>8</v>
      </c>
      <c r="C1332" s="411">
        <v>201802</v>
      </c>
      <c r="D1332" s="411">
        <v>201802</v>
      </c>
      <c r="E1332" s="411" t="s">
        <v>1506</v>
      </c>
      <c r="F1332" s="411">
        <v>45</v>
      </c>
      <c r="G1332" s="194" t="s">
        <v>1267</v>
      </c>
      <c r="H1332" s="411">
        <v>120</v>
      </c>
      <c r="I1332" s="411">
        <v>109</v>
      </c>
    </row>
    <row r="1333" spans="1:9" ht="15" customHeight="1" x14ac:dyDescent="0.25">
      <c r="A1333" s="411"/>
      <c r="B1333" s="411">
        <v>8</v>
      </c>
      <c r="C1333" s="411">
        <v>201802</v>
      </c>
      <c r="D1333" s="411">
        <v>201802</v>
      </c>
      <c r="E1333" s="411" t="s">
        <v>1506</v>
      </c>
      <c r="F1333" s="411">
        <v>45</v>
      </c>
      <c r="G1333" s="194" t="s">
        <v>1267</v>
      </c>
      <c r="H1333" s="411">
        <v>121</v>
      </c>
      <c r="I1333" s="411">
        <v>620</v>
      </c>
    </row>
    <row r="1334" spans="1:9" ht="15" customHeight="1" x14ac:dyDescent="0.25">
      <c r="A1334" s="411"/>
      <c r="B1334" s="411">
        <v>8</v>
      </c>
      <c r="C1334" s="411">
        <v>201802</v>
      </c>
      <c r="D1334" s="411">
        <v>201802</v>
      </c>
      <c r="E1334" s="411" t="s">
        <v>1506</v>
      </c>
      <c r="F1334" s="411" t="s">
        <v>1761</v>
      </c>
      <c r="G1334" s="194" t="s">
        <v>1267</v>
      </c>
      <c r="H1334" s="411">
        <v>126</v>
      </c>
      <c r="I1334" s="411">
        <v>206</v>
      </c>
    </row>
    <row r="1335" spans="1:9" ht="15" customHeight="1" x14ac:dyDescent="0.25">
      <c r="A1335" s="411"/>
      <c r="B1335" s="411">
        <v>8</v>
      </c>
      <c r="C1335" s="411">
        <v>201802</v>
      </c>
      <c r="D1335" s="411">
        <v>201802</v>
      </c>
      <c r="E1335" s="411" t="s">
        <v>1506</v>
      </c>
      <c r="F1335" s="411" t="s">
        <v>1787</v>
      </c>
      <c r="G1335" s="194" t="s">
        <v>1272</v>
      </c>
      <c r="H1335" s="411">
        <v>120</v>
      </c>
      <c r="I1335" s="411">
        <v>82</v>
      </c>
    </row>
    <row r="1336" spans="1:9" ht="15" customHeight="1" x14ac:dyDescent="0.25">
      <c r="A1336" s="411"/>
      <c r="B1336" s="411">
        <v>8</v>
      </c>
      <c r="C1336" s="411">
        <v>201802</v>
      </c>
      <c r="D1336" s="411">
        <v>201802</v>
      </c>
      <c r="E1336" s="411" t="s">
        <v>1506</v>
      </c>
      <c r="F1336" s="411" t="s">
        <v>1787</v>
      </c>
      <c r="G1336" s="194" t="s">
        <v>1272</v>
      </c>
      <c r="H1336" s="411">
        <v>121</v>
      </c>
      <c r="I1336" s="411">
        <v>836</v>
      </c>
    </row>
    <row r="1337" spans="1:9" ht="15" customHeight="1" x14ac:dyDescent="0.25">
      <c r="A1337" s="411"/>
      <c r="B1337" s="411">
        <v>8</v>
      </c>
      <c r="C1337" s="411">
        <v>201802</v>
      </c>
      <c r="D1337" s="411">
        <v>201802</v>
      </c>
      <c r="E1337" s="411" t="s">
        <v>1506</v>
      </c>
      <c r="F1337" s="411">
        <v>69</v>
      </c>
      <c r="G1337" s="194" t="s">
        <v>1293</v>
      </c>
      <c r="H1337" s="411">
        <v>120</v>
      </c>
      <c r="I1337" s="411">
        <v>452</v>
      </c>
    </row>
    <row r="1338" spans="1:9" ht="15" customHeight="1" x14ac:dyDescent="0.25">
      <c r="A1338" s="411"/>
      <c r="B1338" s="411">
        <v>8</v>
      </c>
      <c r="C1338" s="411">
        <v>201802</v>
      </c>
      <c r="D1338" s="411">
        <v>201802</v>
      </c>
      <c r="E1338" s="411" t="s">
        <v>1506</v>
      </c>
      <c r="F1338" s="411">
        <v>69</v>
      </c>
      <c r="G1338" s="194" t="s">
        <v>1293</v>
      </c>
      <c r="H1338" s="411">
        <v>121</v>
      </c>
      <c r="I1338" s="411">
        <v>2557</v>
      </c>
    </row>
    <row r="1339" spans="1:9" ht="15" customHeight="1" x14ac:dyDescent="0.25">
      <c r="A1339" s="411"/>
      <c r="B1339" s="411">
        <v>8</v>
      </c>
      <c r="C1339" s="411">
        <v>201802</v>
      </c>
      <c r="D1339" s="411">
        <v>201802</v>
      </c>
      <c r="E1339" s="411" t="s">
        <v>1506</v>
      </c>
      <c r="F1339" s="411" t="s">
        <v>1795</v>
      </c>
      <c r="G1339" s="194" t="s">
        <v>1293</v>
      </c>
      <c r="H1339" s="411">
        <v>126</v>
      </c>
      <c r="I1339" s="411">
        <v>789</v>
      </c>
    </row>
    <row r="1340" spans="1:9" ht="15" customHeight="1" x14ac:dyDescent="0.25">
      <c r="A1340" s="411"/>
      <c r="B1340" s="411">
        <v>8</v>
      </c>
      <c r="C1340" s="411">
        <v>201802</v>
      </c>
      <c r="D1340" s="411">
        <v>201802</v>
      </c>
      <c r="E1340" s="411" t="s">
        <v>1506</v>
      </c>
      <c r="F1340" s="411" t="s">
        <v>1773</v>
      </c>
      <c r="G1340" s="194" t="s">
        <v>1279</v>
      </c>
      <c r="H1340" s="411">
        <v>120</v>
      </c>
      <c r="I1340" s="411">
        <v>271</v>
      </c>
    </row>
    <row r="1341" spans="1:9" ht="15" customHeight="1" x14ac:dyDescent="0.25">
      <c r="A1341" s="411"/>
      <c r="B1341" s="411">
        <v>8</v>
      </c>
      <c r="C1341" s="411">
        <v>201802</v>
      </c>
      <c r="D1341" s="411">
        <v>201802</v>
      </c>
      <c r="E1341" s="411" t="s">
        <v>1506</v>
      </c>
      <c r="F1341" s="411" t="s">
        <v>1773</v>
      </c>
      <c r="G1341" s="194" t="s">
        <v>1279</v>
      </c>
      <c r="H1341" s="411">
        <v>121</v>
      </c>
      <c r="I1341" s="411">
        <v>1576</v>
      </c>
    </row>
    <row r="1342" spans="1:9" ht="15" customHeight="1" x14ac:dyDescent="0.25">
      <c r="A1342" s="411"/>
      <c r="B1342" s="411">
        <v>8</v>
      </c>
      <c r="C1342" s="411">
        <v>201802</v>
      </c>
      <c r="D1342" s="411">
        <v>201802</v>
      </c>
      <c r="E1342" s="411" t="s">
        <v>1506</v>
      </c>
      <c r="F1342" s="411" t="s">
        <v>1772</v>
      </c>
      <c r="G1342" s="194" t="s">
        <v>1279</v>
      </c>
      <c r="H1342" s="411">
        <v>126</v>
      </c>
      <c r="I1342" s="411">
        <v>489</v>
      </c>
    </row>
    <row r="1343" spans="1:9" ht="15" customHeight="1" x14ac:dyDescent="0.25">
      <c r="A1343" s="411"/>
      <c r="B1343" s="411">
        <v>8</v>
      </c>
      <c r="C1343" s="411">
        <v>201802</v>
      </c>
      <c r="D1343" s="411">
        <v>201802</v>
      </c>
      <c r="E1343" s="411" t="s">
        <v>1506</v>
      </c>
      <c r="F1343" s="411" t="s">
        <v>1784</v>
      </c>
      <c r="G1343" s="194" t="s">
        <v>1277</v>
      </c>
      <c r="H1343" s="411">
        <v>120</v>
      </c>
      <c r="I1343" s="411">
        <v>63</v>
      </c>
    </row>
    <row r="1344" spans="1:9" ht="15" customHeight="1" x14ac:dyDescent="0.25">
      <c r="A1344" s="411"/>
      <c r="B1344" s="411">
        <v>8</v>
      </c>
      <c r="C1344" s="411">
        <v>201802</v>
      </c>
      <c r="D1344" s="411">
        <v>201802</v>
      </c>
      <c r="E1344" s="411" t="s">
        <v>1506</v>
      </c>
      <c r="F1344" s="411" t="s">
        <v>1784</v>
      </c>
      <c r="G1344" s="194" t="s">
        <v>1277</v>
      </c>
      <c r="H1344" s="411">
        <v>121</v>
      </c>
      <c r="I1344" s="411">
        <v>468</v>
      </c>
    </row>
    <row r="1345" spans="1:9" ht="15" customHeight="1" x14ac:dyDescent="0.25">
      <c r="A1345" s="411"/>
      <c r="B1345" s="411">
        <v>8</v>
      </c>
      <c r="C1345" s="411">
        <v>201802</v>
      </c>
      <c r="D1345" s="411">
        <v>201802</v>
      </c>
      <c r="E1345" s="411" t="s">
        <v>1506</v>
      </c>
      <c r="F1345" s="412" t="s">
        <v>1793</v>
      </c>
      <c r="G1345" s="194" t="s">
        <v>1258</v>
      </c>
      <c r="H1345" s="411">
        <v>120</v>
      </c>
      <c r="I1345" s="411">
        <v>180</v>
      </c>
    </row>
    <row r="1346" spans="1:9" ht="15" customHeight="1" x14ac:dyDescent="0.25">
      <c r="A1346" s="411"/>
      <c r="B1346" s="411">
        <v>8</v>
      </c>
      <c r="C1346" s="411">
        <v>201802</v>
      </c>
      <c r="D1346" s="411">
        <v>201802</v>
      </c>
      <c r="E1346" s="411" t="s">
        <v>1506</v>
      </c>
      <c r="F1346" s="412" t="s">
        <v>1793</v>
      </c>
      <c r="G1346" s="194" t="s">
        <v>1258</v>
      </c>
      <c r="H1346" s="411">
        <v>121</v>
      </c>
      <c r="I1346" s="411">
        <v>2007</v>
      </c>
    </row>
    <row r="1347" spans="1:9" ht="15" customHeight="1" x14ac:dyDescent="0.25">
      <c r="A1347" s="411"/>
      <c r="B1347" s="411">
        <v>34</v>
      </c>
      <c r="C1347" s="411">
        <v>201802</v>
      </c>
      <c r="D1347" s="411">
        <v>201709</v>
      </c>
      <c r="E1347" s="411" t="s">
        <v>1507</v>
      </c>
      <c r="F1347" s="412">
        <v>33</v>
      </c>
      <c r="G1347" s="194" t="s">
        <v>1446</v>
      </c>
      <c r="H1347" s="411">
        <v>120</v>
      </c>
      <c r="I1347" s="411">
        <v>1</v>
      </c>
    </row>
    <row r="1348" spans="1:9" ht="15" customHeight="1" x14ac:dyDescent="0.25">
      <c r="A1348" s="411"/>
      <c r="B1348" s="411">
        <v>34</v>
      </c>
      <c r="C1348" s="411">
        <v>201802</v>
      </c>
      <c r="D1348" s="411">
        <v>201709</v>
      </c>
      <c r="E1348" s="411" t="s">
        <v>1507</v>
      </c>
      <c r="F1348" s="411">
        <v>33</v>
      </c>
      <c r="G1348" s="194" t="s">
        <v>1446</v>
      </c>
      <c r="H1348" s="411">
        <v>121</v>
      </c>
      <c r="I1348" s="411">
        <v>1</v>
      </c>
    </row>
    <row r="1349" spans="1:9" ht="15" customHeight="1" x14ac:dyDescent="0.25">
      <c r="A1349" s="411"/>
      <c r="B1349" s="411">
        <v>34</v>
      </c>
      <c r="C1349" s="411">
        <v>201802</v>
      </c>
      <c r="D1349" s="411">
        <v>201709</v>
      </c>
      <c r="E1349" s="411" t="s">
        <v>1507</v>
      </c>
      <c r="F1349" s="411" t="s">
        <v>1771</v>
      </c>
      <c r="G1349" s="194" t="s">
        <v>1446</v>
      </c>
      <c r="H1349" s="411">
        <v>126</v>
      </c>
      <c r="I1349" s="411">
        <v>1</v>
      </c>
    </row>
    <row r="1350" spans="1:9" ht="15" customHeight="1" x14ac:dyDescent="0.25">
      <c r="A1350" s="411"/>
      <c r="B1350" s="411">
        <v>34</v>
      </c>
      <c r="C1350" s="411">
        <v>201802</v>
      </c>
      <c r="D1350" s="411">
        <v>201709</v>
      </c>
      <c r="E1350" s="411" t="s">
        <v>1507</v>
      </c>
      <c r="F1350" s="411">
        <v>46</v>
      </c>
      <c r="G1350" s="194" t="s">
        <v>1267</v>
      </c>
      <c r="H1350" s="411">
        <v>121</v>
      </c>
      <c r="I1350" s="411">
        <v>1</v>
      </c>
    </row>
    <row r="1351" spans="1:9" ht="15" customHeight="1" x14ac:dyDescent="0.25">
      <c r="A1351" s="411"/>
      <c r="B1351" s="411">
        <v>34</v>
      </c>
      <c r="C1351" s="411">
        <v>201802</v>
      </c>
      <c r="D1351" s="411">
        <v>201709</v>
      </c>
      <c r="E1351" s="411" t="s">
        <v>1507</v>
      </c>
      <c r="F1351" s="411" t="s">
        <v>1775</v>
      </c>
      <c r="G1351" s="194" t="s">
        <v>1279</v>
      </c>
      <c r="H1351" s="411">
        <v>120</v>
      </c>
      <c r="I1351" s="411">
        <v>2</v>
      </c>
    </row>
    <row r="1352" spans="1:9" ht="15" customHeight="1" x14ac:dyDescent="0.25">
      <c r="A1352" s="411"/>
      <c r="B1352" s="411">
        <v>34</v>
      </c>
      <c r="C1352" s="411">
        <v>201802</v>
      </c>
      <c r="D1352" s="411">
        <v>201709</v>
      </c>
      <c r="E1352" s="411" t="s">
        <v>1507</v>
      </c>
      <c r="F1352" s="412" t="s">
        <v>1775</v>
      </c>
      <c r="G1352" s="194" t="s">
        <v>1279</v>
      </c>
      <c r="H1352" s="411">
        <v>121</v>
      </c>
      <c r="I1352" s="411">
        <v>3</v>
      </c>
    </row>
    <row r="1353" spans="1:9" ht="15" customHeight="1" x14ac:dyDescent="0.25">
      <c r="A1353" s="411"/>
      <c r="B1353" s="411">
        <v>34</v>
      </c>
      <c r="C1353" s="411">
        <v>201802</v>
      </c>
      <c r="D1353" s="411">
        <v>201709</v>
      </c>
      <c r="E1353" s="411" t="s">
        <v>1507</v>
      </c>
      <c r="F1353" s="412" t="s">
        <v>1785</v>
      </c>
      <c r="G1353" s="194" t="s">
        <v>1277</v>
      </c>
      <c r="H1353" s="411">
        <v>121</v>
      </c>
      <c r="I1353" s="411">
        <v>3</v>
      </c>
    </row>
    <row r="1354" spans="1:9" ht="15" customHeight="1" x14ac:dyDescent="0.25">
      <c r="A1354" s="411"/>
      <c r="B1354" s="411">
        <v>34</v>
      </c>
      <c r="C1354" s="411">
        <v>201802</v>
      </c>
      <c r="D1354" s="411">
        <v>201709</v>
      </c>
      <c r="E1354" s="411" t="s">
        <v>1507</v>
      </c>
      <c r="F1354" s="412" t="s">
        <v>1767</v>
      </c>
      <c r="G1354" s="194" t="s">
        <v>1298</v>
      </c>
      <c r="H1354" s="411">
        <v>120</v>
      </c>
      <c r="I1354" s="411">
        <v>5</v>
      </c>
    </row>
    <row r="1355" spans="1:9" ht="15" customHeight="1" x14ac:dyDescent="0.25">
      <c r="A1355" s="411"/>
      <c r="B1355" s="411">
        <v>34</v>
      </c>
      <c r="C1355" s="411">
        <v>201802</v>
      </c>
      <c r="D1355" s="411">
        <v>201709</v>
      </c>
      <c r="E1355" s="411" t="s">
        <v>1507</v>
      </c>
      <c r="F1355" s="411" t="s">
        <v>1767</v>
      </c>
      <c r="G1355" s="194" t="s">
        <v>1298</v>
      </c>
      <c r="H1355" s="411">
        <v>121</v>
      </c>
      <c r="I1355" s="411">
        <v>6</v>
      </c>
    </row>
    <row r="1356" spans="1:9" ht="15" customHeight="1" x14ac:dyDescent="0.25">
      <c r="A1356" s="411"/>
      <c r="B1356" s="411">
        <v>34</v>
      </c>
      <c r="C1356" s="411">
        <v>201802</v>
      </c>
      <c r="D1356" s="411">
        <v>201709</v>
      </c>
      <c r="E1356" s="411" t="s">
        <v>1507</v>
      </c>
      <c r="F1356" s="411" t="s">
        <v>1766</v>
      </c>
      <c r="G1356" s="194" t="s">
        <v>1298</v>
      </c>
      <c r="H1356" s="411">
        <v>126</v>
      </c>
      <c r="I1356" s="411">
        <v>3</v>
      </c>
    </row>
    <row r="1357" spans="1:9" ht="15" customHeight="1" x14ac:dyDescent="0.25">
      <c r="A1357" s="411"/>
      <c r="B1357" s="411">
        <v>34</v>
      </c>
      <c r="C1357" s="411">
        <v>201802</v>
      </c>
      <c r="D1357" s="411">
        <v>201709</v>
      </c>
      <c r="E1357" s="411" t="s">
        <v>1507</v>
      </c>
      <c r="F1357" s="411" t="s">
        <v>1781</v>
      </c>
      <c r="G1357" s="194" t="s">
        <v>1408</v>
      </c>
      <c r="H1357" s="411">
        <v>121</v>
      </c>
      <c r="I1357" s="411">
        <v>6</v>
      </c>
    </row>
    <row r="1358" spans="1:9" ht="15" customHeight="1" x14ac:dyDescent="0.25">
      <c r="A1358" s="411"/>
      <c r="B1358" s="411">
        <v>34</v>
      </c>
      <c r="C1358" s="411">
        <v>201802</v>
      </c>
      <c r="D1358" s="411">
        <v>201710</v>
      </c>
      <c r="E1358" s="411" t="s">
        <v>1507</v>
      </c>
      <c r="F1358" s="411">
        <v>33</v>
      </c>
      <c r="G1358" s="194" t="s">
        <v>1446</v>
      </c>
      <c r="H1358" s="411">
        <v>120</v>
      </c>
      <c r="I1358" s="411">
        <v>1</v>
      </c>
    </row>
    <row r="1359" spans="1:9" ht="15" customHeight="1" x14ac:dyDescent="0.25">
      <c r="A1359" s="411"/>
      <c r="B1359" s="411">
        <v>34</v>
      </c>
      <c r="C1359" s="411">
        <v>201802</v>
      </c>
      <c r="D1359" s="411">
        <v>201710</v>
      </c>
      <c r="E1359" s="411" t="s">
        <v>1507</v>
      </c>
      <c r="F1359" s="411">
        <v>33</v>
      </c>
      <c r="G1359" s="194" t="s">
        <v>1446</v>
      </c>
      <c r="H1359" s="411">
        <v>121</v>
      </c>
      <c r="I1359" s="411">
        <v>4</v>
      </c>
    </row>
    <row r="1360" spans="1:9" ht="15" customHeight="1" x14ac:dyDescent="0.25">
      <c r="A1360" s="411"/>
      <c r="B1360" s="411">
        <v>34</v>
      </c>
      <c r="C1360" s="411">
        <v>201802</v>
      </c>
      <c r="D1360" s="411">
        <v>201710</v>
      </c>
      <c r="E1360" s="411" t="s">
        <v>1507</v>
      </c>
      <c r="F1360" s="411" t="s">
        <v>1771</v>
      </c>
      <c r="G1360" s="194" t="s">
        <v>1446</v>
      </c>
      <c r="H1360" s="411">
        <v>126</v>
      </c>
      <c r="I1360" s="411">
        <v>1</v>
      </c>
    </row>
    <row r="1361" spans="1:9" ht="15" customHeight="1" x14ac:dyDescent="0.25">
      <c r="A1361" s="411"/>
      <c r="B1361" s="411">
        <v>34</v>
      </c>
      <c r="C1361" s="411">
        <v>201802</v>
      </c>
      <c r="D1361" s="411">
        <v>201710</v>
      </c>
      <c r="E1361" s="411" t="s">
        <v>1507</v>
      </c>
      <c r="F1361" s="411">
        <v>46</v>
      </c>
      <c r="G1361" s="194" t="s">
        <v>1267</v>
      </c>
      <c r="H1361" s="411">
        <v>121</v>
      </c>
      <c r="I1361" s="411">
        <v>8</v>
      </c>
    </row>
    <row r="1362" spans="1:9" ht="15" customHeight="1" x14ac:dyDescent="0.25">
      <c r="A1362" s="411"/>
      <c r="B1362" s="411">
        <v>34</v>
      </c>
      <c r="C1362" s="411">
        <v>201802</v>
      </c>
      <c r="D1362" s="411">
        <v>201710</v>
      </c>
      <c r="E1362" s="411" t="s">
        <v>1507</v>
      </c>
      <c r="F1362" s="411" t="s">
        <v>1775</v>
      </c>
      <c r="G1362" s="194" t="s">
        <v>1279</v>
      </c>
      <c r="H1362" s="411">
        <v>120</v>
      </c>
      <c r="I1362" s="411">
        <v>2</v>
      </c>
    </row>
    <row r="1363" spans="1:9" ht="15" customHeight="1" x14ac:dyDescent="0.25">
      <c r="A1363" s="411"/>
      <c r="B1363" s="411">
        <v>34</v>
      </c>
      <c r="C1363" s="411">
        <v>201802</v>
      </c>
      <c r="D1363" s="411">
        <v>201710</v>
      </c>
      <c r="E1363" s="411" t="s">
        <v>1507</v>
      </c>
      <c r="F1363" s="411" t="s">
        <v>1775</v>
      </c>
      <c r="G1363" s="194" t="s">
        <v>1279</v>
      </c>
      <c r="H1363" s="411">
        <v>121</v>
      </c>
      <c r="I1363" s="411">
        <v>10</v>
      </c>
    </row>
    <row r="1364" spans="1:9" ht="15" customHeight="1" x14ac:dyDescent="0.25">
      <c r="A1364" s="411"/>
      <c r="B1364" s="411">
        <v>34</v>
      </c>
      <c r="C1364" s="411">
        <v>201802</v>
      </c>
      <c r="D1364" s="411">
        <v>201710</v>
      </c>
      <c r="E1364" s="411" t="s">
        <v>1507</v>
      </c>
      <c r="F1364" s="411" t="s">
        <v>1774</v>
      </c>
      <c r="G1364" s="194" t="s">
        <v>1279</v>
      </c>
      <c r="H1364" s="411">
        <v>126</v>
      </c>
      <c r="I1364" s="411">
        <v>1</v>
      </c>
    </row>
    <row r="1365" spans="1:9" ht="15" customHeight="1" x14ac:dyDescent="0.25">
      <c r="A1365" s="411"/>
      <c r="B1365" s="411">
        <v>34</v>
      </c>
      <c r="C1365" s="411">
        <v>201802</v>
      </c>
      <c r="D1365" s="411">
        <v>201710</v>
      </c>
      <c r="E1365" s="411" t="s">
        <v>1507</v>
      </c>
      <c r="F1365" s="411" t="s">
        <v>1785</v>
      </c>
      <c r="G1365" s="194" t="s">
        <v>1277</v>
      </c>
      <c r="H1365" s="411">
        <v>120</v>
      </c>
      <c r="I1365" s="411">
        <v>1</v>
      </c>
    </row>
    <row r="1366" spans="1:9" ht="15" customHeight="1" x14ac:dyDescent="0.25">
      <c r="A1366" s="411"/>
      <c r="B1366" s="411">
        <v>34</v>
      </c>
      <c r="C1366" s="411">
        <v>201802</v>
      </c>
      <c r="D1366" s="411">
        <v>201710</v>
      </c>
      <c r="E1366" s="411" t="s">
        <v>1507</v>
      </c>
      <c r="F1366" s="411" t="s">
        <v>1785</v>
      </c>
      <c r="G1366" s="194" t="s">
        <v>1277</v>
      </c>
      <c r="H1366" s="411">
        <v>121</v>
      </c>
      <c r="I1366" s="411">
        <v>6</v>
      </c>
    </row>
    <row r="1367" spans="1:9" ht="15" customHeight="1" x14ac:dyDescent="0.25">
      <c r="A1367" s="411"/>
      <c r="B1367" s="411">
        <v>34</v>
      </c>
      <c r="C1367" s="411">
        <v>201802</v>
      </c>
      <c r="D1367" s="411">
        <v>201710</v>
      </c>
      <c r="E1367" s="411" t="s">
        <v>1507</v>
      </c>
      <c r="F1367" s="411" t="s">
        <v>1767</v>
      </c>
      <c r="G1367" s="194" t="s">
        <v>1298</v>
      </c>
      <c r="H1367" s="411">
        <v>120</v>
      </c>
      <c r="I1367" s="411">
        <v>12</v>
      </c>
    </row>
    <row r="1368" spans="1:9" ht="15" customHeight="1" x14ac:dyDescent="0.25">
      <c r="A1368" s="411"/>
      <c r="B1368" s="411">
        <v>34</v>
      </c>
      <c r="C1368" s="411">
        <v>201802</v>
      </c>
      <c r="D1368" s="411">
        <v>201710</v>
      </c>
      <c r="E1368" s="411" t="s">
        <v>1507</v>
      </c>
      <c r="F1368" s="412" t="s">
        <v>1767</v>
      </c>
      <c r="G1368" s="194" t="s">
        <v>1298</v>
      </c>
      <c r="H1368" s="411">
        <v>121</v>
      </c>
      <c r="I1368" s="411">
        <v>14</v>
      </c>
    </row>
    <row r="1369" spans="1:9" ht="15" customHeight="1" x14ac:dyDescent="0.25">
      <c r="A1369" s="411"/>
      <c r="B1369" s="411">
        <v>34</v>
      </c>
      <c r="C1369" s="411">
        <v>201802</v>
      </c>
      <c r="D1369" s="411">
        <v>201710</v>
      </c>
      <c r="E1369" s="411" t="s">
        <v>1507</v>
      </c>
      <c r="F1369" s="412" t="s">
        <v>1766</v>
      </c>
      <c r="G1369" s="194" t="s">
        <v>1298</v>
      </c>
      <c r="H1369" s="411">
        <v>126</v>
      </c>
      <c r="I1369" s="411">
        <v>3</v>
      </c>
    </row>
    <row r="1370" spans="1:9" ht="15" customHeight="1" x14ac:dyDescent="0.25">
      <c r="A1370" s="411"/>
      <c r="B1370" s="411">
        <v>34</v>
      </c>
      <c r="C1370" s="411">
        <v>201802</v>
      </c>
      <c r="D1370" s="411">
        <v>201710</v>
      </c>
      <c r="E1370" s="411" t="s">
        <v>1507</v>
      </c>
      <c r="F1370" s="412" t="s">
        <v>1781</v>
      </c>
      <c r="G1370" s="194" t="s">
        <v>1408</v>
      </c>
      <c r="H1370" s="411">
        <v>121</v>
      </c>
      <c r="I1370" s="411">
        <v>7</v>
      </c>
    </row>
    <row r="1371" spans="1:9" ht="15" customHeight="1" x14ac:dyDescent="0.25">
      <c r="A1371" s="411"/>
      <c r="B1371" s="411">
        <v>34</v>
      </c>
      <c r="C1371" s="411">
        <v>201802</v>
      </c>
      <c r="D1371" s="411">
        <v>201710</v>
      </c>
      <c r="E1371" s="411" t="s">
        <v>1507</v>
      </c>
      <c r="F1371" s="411" t="s">
        <v>1780</v>
      </c>
      <c r="G1371" s="194" t="s">
        <v>1408</v>
      </c>
      <c r="H1371" s="411">
        <v>126</v>
      </c>
      <c r="I1371" s="411">
        <v>1</v>
      </c>
    </row>
    <row r="1372" spans="1:9" ht="15" customHeight="1" x14ac:dyDescent="0.25">
      <c r="A1372" s="411"/>
      <c r="B1372" s="411">
        <v>34</v>
      </c>
      <c r="C1372" s="411">
        <v>201802</v>
      </c>
      <c r="D1372" s="411">
        <v>201711</v>
      </c>
      <c r="E1372" s="411" t="s">
        <v>1507</v>
      </c>
      <c r="F1372" s="411">
        <v>33</v>
      </c>
      <c r="G1372" s="194" t="s">
        <v>1446</v>
      </c>
      <c r="H1372" s="411">
        <v>120</v>
      </c>
      <c r="I1372" s="411">
        <v>1</v>
      </c>
    </row>
    <row r="1373" spans="1:9" ht="15" customHeight="1" x14ac:dyDescent="0.25">
      <c r="A1373" s="411"/>
      <c r="B1373" s="411">
        <v>34</v>
      </c>
      <c r="C1373" s="411">
        <v>201802</v>
      </c>
      <c r="D1373" s="411">
        <v>201711</v>
      </c>
      <c r="E1373" s="411" t="s">
        <v>1507</v>
      </c>
      <c r="F1373" s="411">
        <v>33</v>
      </c>
      <c r="G1373" s="194" t="s">
        <v>1446</v>
      </c>
      <c r="H1373" s="411">
        <v>121</v>
      </c>
      <c r="I1373" s="411">
        <v>4</v>
      </c>
    </row>
    <row r="1374" spans="1:9" ht="15" customHeight="1" x14ac:dyDescent="0.25">
      <c r="A1374" s="411"/>
      <c r="B1374" s="411">
        <v>34</v>
      </c>
      <c r="C1374" s="411">
        <v>201802</v>
      </c>
      <c r="D1374" s="411">
        <v>201711</v>
      </c>
      <c r="E1374" s="411" t="s">
        <v>1507</v>
      </c>
      <c r="F1374" s="411" t="s">
        <v>1771</v>
      </c>
      <c r="G1374" s="194" t="s">
        <v>1446</v>
      </c>
      <c r="H1374" s="411">
        <v>126</v>
      </c>
      <c r="I1374" s="411">
        <v>2</v>
      </c>
    </row>
    <row r="1375" spans="1:9" ht="15" customHeight="1" x14ac:dyDescent="0.25">
      <c r="A1375" s="411"/>
      <c r="B1375" s="411">
        <v>34</v>
      </c>
      <c r="C1375" s="411">
        <v>201802</v>
      </c>
      <c r="D1375" s="411">
        <v>201711</v>
      </c>
      <c r="E1375" s="411" t="s">
        <v>1507</v>
      </c>
      <c r="F1375" s="412">
        <v>46</v>
      </c>
      <c r="G1375" s="194" t="s">
        <v>1267</v>
      </c>
      <c r="H1375" s="411">
        <v>120</v>
      </c>
      <c r="I1375" s="411">
        <v>4</v>
      </c>
    </row>
    <row r="1376" spans="1:9" ht="15" customHeight="1" x14ac:dyDescent="0.25">
      <c r="A1376" s="411"/>
      <c r="B1376" s="411">
        <v>34</v>
      </c>
      <c r="C1376" s="411">
        <v>201802</v>
      </c>
      <c r="D1376" s="411">
        <v>201711</v>
      </c>
      <c r="E1376" s="411" t="s">
        <v>1507</v>
      </c>
      <c r="F1376" s="412">
        <v>46</v>
      </c>
      <c r="G1376" s="194" t="s">
        <v>1267</v>
      </c>
      <c r="H1376" s="411">
        <v>121</v>
      </c>
      <c r="I1376" s="411">
        <v>13</v>
      </c>
    </row>
    <row r="1377" spans="1:9" ht="15" customHeight="1" x14ac:dyDescent="0.25">
      <c r="A1377" s="411"/>
      <c r="B1377" s="411">
        <v>34</v>
      </c>
      <c r="C1377" s="411">
        <v>201802</v>
      </c>
      <c r="D1377" s="411">
        <v>201711</v>
      </c>
      <c r="E1377" s="411" t="s">
        <v>1507</v>
      </c>
      <c r="F1377" s="412" t="s">
        <v>1764</v>
      </c>
      <c r="G1377" s="194" t="s">
        <v>1267</v>
      </c>
      <c r="H1377" s="411">
        <v>126</v>
      </c>
      <c r="I1377" s="411">
        <v>-3</v>
      </c>
    </row>
    <row r="1378" spans="1:9" ht="15" customHeight="1" x14ac:dyDescent="0.25">
      <c r="A1378" s="411"/>
      <c r="B1378" s="411">
        <v>34</v>
      </c>
      <c r="C1378" s="411">
        <v>201802</v>
      </c>
      <c r="D1378" s="411">
        <v>201711</v>
      </c>
      <c r="E1378" s="411" t="s">
        <v>1507</v>
      </c>
      <c r="F1378" s="411" t="s">
        <v>1775</v>
      </c>
      <c r="G1378" s="194" t="s">
        <v>1279</v>
      </c>
      <c r="H1378" s="411">
        <v>120</v>
      </c>
      <c r="I1378" s="411">
        <v>2</v>
      </c>
    </row>
    <row r="1379" spans="1:9" ht="15" customHeight="1" x14ac:dyDescent="0.25">
      <c r="A1379" s="411"/>
      <c r="B1379" s="411">
        <v>34</v>
      </c>
      <c r="C1379" s="411">
        <v>201802</v>
      </c>
      <c r="D1379" s="411">
        <v>201711</v>
      </c>
      <c r="E1379" s="411" t="s">
        <v>1507</v>
      </c>
      <c r="F1379" s="411" t="s">
        <v>1775</v>
      </c>
      <c r="G1379" s="194" t="s">
        <v>1279</v>
      </c>
      <c r="H1379" s="411">
        <v>121</v>
      </c>
      <c r="I1379" s="411">
        <v>14</v>
      </c>
    </row>
    <row r="1380" spans="1:9" ht="15" customHeight="1" x14ac:dyDescent="0.25">
      <c r="A1380" s="411"/>
      <c r="B1380" s="411">
        <v>34</v>
      </c>
      <c r="C1380" s="411">
        <v>201802</v>
      </c>
      <c r="D1380" s="411">
        <v>201711</v>
      </c>
      <c r="E1380" s="411" t="s">
        <v>1507</v>
      </c>
      <c r="F1380" s="411" t="s">
        <v>1774</v>
      </c>
      <c r="G1380" s="194" t="s">
        <v>1279</v>
      </c>
      <c r="H1380" s="411">
        <v>126</v>
      </c>
      <c r="I1380" s="411">
        <v>1</v>
      </c>
    </row>
    <row r="1381" spans="1:9" ht="15" customHeight="1" x14ac:dyDescent="0.25">
      <c r="A1381" s="411"/>
      <c r="B1381" s="411">
        <v>34</v>
      </c>
      <c r="C1381" s="411">
        <v>201802</v>
      </c>
      <c r="D1381" s="411">
        <v>201711</v>
      </c>
      <c r="E1381" s="411" t="s">
        <v>1507</v>
      </c>
      <c r="F1381" s="411" t="s">
        <v>1785</v>
      </c>
      <c r="G1381" s="194" t="s">
        <v>1277</v>
      </c>
      <c r="H1381" s="411">
        <v>120</v>
      </c>
      <c r="I1381" s="411">
        <v>3</v>
      </c>
    </row>
    <row r="1382" spans="1:9" ht="15" customHeight="1" x14ac:dyDescent="0.25">
      <c r="A1382" s="411"/>
      <c r="B1382" s="411">
        <v>34</v>
      </c>
      <c r="C1382" s="411">
        <v>201802</v>
      </c>
      <c r="D1382" s="411">
        <v>201711</v>
      </c>
      <c r="E1382" s="411" t="s">
        <v>1507</v>
      </c>
      <c r="F1382" s="411" t="s">
        <v>1785</v>
      </c>
      <c r="G1382" s="194" t="s">
        <v>1277</v>
      </c>
      <c r="H1382" s="411">
        <v>121</v>
      </c>
      <c r="I1382" s="411">
        <v>13</v>
      </c>
    </row>
    <row r="1383" spans="1:9" ht="15" customHeight="1" x14ac:dyDescent="0.25">
      <c r="A1383" s="411"/>
      <c r="B1383" s="411">
        <v>34</v>
      </c>
      <c r="C1383" s="411">
        <v>201802</v>
      </c>
      <c r="D1383" s="411">
        <v>201711</v>
      </c>
      <c r="E1383" s="411" t="s">
        <v>1507</v>
      </c>
      <c r="F1383" s="411" t="s">
        <v>1767</v>
      </c>
      <c r="G1383" s="194" t="s">
        <v>1298</v>
      </c>
      <c r="H1383" s="411">
        <v>120</v>
      </c>
      <c r="I1383" s="411">
        <v>15</v>
      </c>
    </row>
    <row r="1384" spans="1:9" ht="15" customHeight="1" x14ac:dyDescent="0.25">
      <c r="A1384" s="411"/>
      <c r="B1384" s="411">
        <v>34</v>
      </c>
      <c r="C1384" s="411">
        <v>201802</v>
      </c>
      <c r="D1384" s="411">
        <v>201711</v>
      </c>
      <c r="E1384" s="411" t="s">
        <v>1507</v>
      </c>
      <c r="F1384" s="411" t="s">
        <v>1767</v>
      </c>
      <c r="G1384" s="194" t="s">
        <v>1298</v>
      </c>
      <c r="H1384" s="411">
        <v>121</v>
      </c>
      <c r="I1384" s="411">
        <v>30</v>
      </c>
    </row>
    <row r="1385" spans="1:9" ht="15" customHeight="1" x14ac:dyDescent="0.25">
      <c r="A1385" s="411"/>
      <c r="B1385" s="411">
        <v>34</v>
      </c>
      <c r="C1385" s="411">
        <v>201802</v>
      </c>
      <c r="D1385" s="411">
        <v>201711</v>
      </c>
      <c r="E1385" s="411" t="s">
        <v>1507</v>
      </c>
      <c r="F1385" s="411" t="s">
        <v>1766</v>
      </c>
      <c r="G1385" s="194" t="s">
        <v>1298</v>
      </c>
      <c r="H1385" s="411">
        <v>126</v>
      </c>
      <c r="I1385" s="411">
        <v>5</v>
      </c>
    </row>
    <row r="1386" spans="1:9" ht="15" customHeight="1" x14ac:dyDescent="0.25">
      <c r="A1386" s="411"/>
      <c r="B1386" s="411">
        <v>34</v>
      </c>
      <c r="C1386" s="411">
        <v>201802</v>
      </c>
      <c r="D1386" s="411">
        <v>201711</v>
      </c>
      <c r="E1386" s="411" t="s">
        <v>1507</v>
      </c>
      <c r="F1386" s="411" t="s">
        <v>1781</v>
      </c>
      <c r="G1386" s="194" t="s">
        <v>1408</v>
      </c>
      <c r="H1386" s="411">
        <v>120</v>
      </c>
      <c r="I1386" s="411">
        <v>1</v>
      </c>
    </row>
    <row r="1387" spans="1:9" ht="15" customHeight="1" x14ac:dyDescent="0.25">
      <c r="A1387" s="411"/>
      <c r="B1387" s="411">
        <v>34</v>
      </c>
      <c r="C1387" s="411">
        <v>201802</v>
      </c>
      <c r="D1387" s="411">
        <v>201711</v>
      </c>
      <c r="E1387" s="411" t="s">
        <v>1507</v>
      </c>
      <c r="F1387" s="411" t="s">
        <v>1781</v>
      </c>
      <c r="G1387" s="194" t="s">
        <v>1408</v>
      </c>
      <c r="H1387" s="411">
        <v>121</v>
      </c>
      <c r="I1387" s="411">
        <v>10</v>
      </c>
    </row>
    <row r="1388" spans="1:9" ht="15" customHeight="1" x14ac:dyDescent="0.25">
      <c r="A1388" s="411"/>
      <c r="B1388" s="411">
        <v>34</v>
      </c>
      <c r="C1388" s="411">
        <v>201802</v>
      </c>
      <c r="D1388" s="411">
        <v>201711</v>
      </c>
      <c r="E1388" s="411" t="s">
        <v>1507</v>
      </c>
      <c r="F1388" s="411" t="s">
        <v>1780</v>
      </c>
      <c r="G1388" s="194" t="s">
        <v>1408</v>
      </c>
      <c r="H1388" s="411">
        <v>126</v>
      </c>
      <c r="I1388" s="411">
        <v>2</v>
      </c>
    </row>
    <row r="1389" spans="1:9" ht="15" customHeight="1" x14ac:dyDescent="0.25">
      <c r="A1389" s="411"/>
      <c r="B1389" s="411">
        <v>34</v>
      </c>
      <c r="C1389" s="411">
        <v>201802</v>
      </c>
      <c r="D1389" s="411">
        <v>201712</v>
      </c>
      <c r="E1389" s="411" t="s">
        <v>1507</v>
      </c>
      <c r="F1389" s="411">
        <v>33</v>
      </c>
      <c r="G1389" s="194" t="s">
        <v>1446</v>
      </c>
      <c r="H1389" s="411">
        <v>120</v>
      </c>
      <c r="I1389" s="411">
        <v>2</v>
      </c>
    </row>
    <row r="1390" spans="1:9" ht="15" customHeight="1" x14ac:dyDescent="0.25">
      <c r="A1390" s="411"/>
      <c r="B1390" s="411">
        <v>34</v>
      </c>
      <c r="C1390" s="411">
        <v>201802</v>
      </c>
      <c r="D1390" s="411">
        <v>201712</v>
      </c>
      <c r="E1390" s="411" t="s">
        <v>1507</v>
      </c>
      <c r="F1390" s="411">
        <v>33</v>
      </c>
      <c r="G1390" s="194" t="s">
        <v>1446</v>
      </c>
      <c r="H1390" s="411">
        <v>121</v>
      </c>
      <c r="I1390" s="411">
        <v>8</v>
      </c>
    </row>
    <row r="1391" spans="1:9" ht="15" customHeight="1" x14ac:dyDescent="0.25">
      <c r="A1391" s="411"/>
      <c r="B1391" s="411">
        <v>34</v>
      </c>
      <c r="C1391" s="411">
        <v>201802</v>
      </c>
      <c r="D1391" s="411">
        <v>201712</v>
      </c>
      <c r="E1391" s="411" t="s">
        <v>1507</v>
      </c>
      <c r="F1391" s="411" t="s">
        <v>1771</v>
      </c>
      <c r="G1391" s="194" t="s">
        <v>1446</v>
      </c>
      <c r="H1391" s="411">
        <v>126</v>
      </c>
      <c r="I1391" s="411">
        <v>6</v>
      </c>
    </row>
    <row r="1392" spans="1:9" ht="15" customHeight="1" x14ac:dyDescent="0.25">
      <c r="A1392" s="411"/>
      <c r="B1392" s="411">
        <v>34</v>
      </c>
      <c r="C1392" s="411">
        <v>201802</v>
      </c>
      <c r="D1392" s="411">
        <v>201712</v>
      </c>
      <c r="E1392" s="411" t="s">
        <v>1507</v>
      </c>
      <c r="F1392" s="412">
        <v>46</v>
      </c>
      <c r="G1392" s="194" t="s">
        <v>1267</v>
      </c>
      <c r="H1392" s="411">
        <v>120</v>
      </c>
      <c r="I1392" s="411">
        <v>2</v>
      </c>
    </row>
    <row r="1393" spans="1:9" ht="15" customHeight="1" x14ac:dyDescent="0.25">
      <c r="A1393" s="411"/>
      <c r="B1393" s="411">
        <v>34</v>
      </c>
      <c r="C1393" s="411">
        <v>201802</v>
      </c>
      <c r="D1393" s="411">
        <v>201712</v>
      </c>
      <c r="E1393" s="411" t="s">
        <v>1507</v>
      </c>
      <c r="F1393" s="412">
        <v>46</v>
      </c>
      <c r="G1393" s="194" t="s">
        <v>1267</v>
      </c>
      <c r="H1393" s="411">
        <v>121</v>
      </c>
      <c r="I1393" s="411">
        <v>29</v>
      </c>
    </row>
    <row r="1394" spans="1:9" ht="15" customHeight="1" x14ac:dyDescent="0.25">
      <c r="A1394" s="411"/>
      <c r="B1394" s="411">
        <v>34</v>
      </c>
      <c r="C1394" s="411">
        <v>201802</v>
      </c>
      <c r="D1394" s="411">
        <v>201712</v>
      </c>
      <c r="E1394" s="411" t="s">
        <v>1507</v>
      </c>
      <c r="F1394" s="412" t="s">
        <v>1764</v>
      </c>
      <c r="G1394" s="194" t="s">
        <v>1267</v>
      </c>
      <c r="H1394" s="411">
        <v>126</v>
      </c>
      <c r="I1394" s="411">
        <v>-1</v>
      </c>
    </row>
    <row r="1395" spans="1:9" ht="15" customHeight="1" x14ac:dyDescent="0.25">
      <c r="A1395" s="411"/>
      <c r="B1395" s="411">
        <v>34</v>
      </c>
      <c r="C1395" s="411">
        <v>201802</v>
      </c>
      <c r="D1395" s="411">
        <v>201712</v>
      </c>
      <c r="E1395" s="411" t="s">
        <v>1507</v>
      </c>
      <c r="F1395" s="411" t="s">
        <v>1775</v>
      </c>
      <c r="G1395" s="194" t="s">
        <v>1279</v>
      </c>
      <c r="H1395" s="411">
        <v>120</v>
      </c>
      <c r="I1395" s="411">
        <v>2</v>
      </c>
    </row>
    <row r="1396" spans="1:9" ht="15" customHeight="1" x14ac:dyDescent="0.25">
      <c r="A1396" s="411"/>
      <c r="B1396" s="411">
        <v>34</v>
      </c>
      <c r="C1396" s="411">
        <v>201802</v>
      </c>
      <c r="D1396" s="411">
        <v>201712</v>
      </c>
      <c r="E1396" s="411" t="s">
        <v>1507</v>
      </c>
      <c r="F1396" s="411" t="s">
        <v>1775</v>
      </c>
      <c r="G1396" s="194" t="s">
        <v>1279</v>
      </c>
      <c r="H1396" s="411">
        <v>121</v>
      </c>
      <c r="I1396" s="411">
        <v>30</v>
      </c>
    </row>
    <row r="1397" spans="1:9" ht="15" customHeight="1" x14ac:dyDescent="0.25">
      <c r="A1397" s="411"/>
      <c r="B1397" s="411">
        <v>34</v>
      </c>
      <c r="C1397" s="411">
        <v>201802</v>
      </c>
      <c r="D1397" s="411">
        <v>201712</v>
      </c>
      <c r="E1397" s="411" t="s">
        <v>1507</v>
      </c>
      <c r="F1397" s="411" t="s">
        <v>1774</v>
      </c>
      <c r="G1397" s="194" t="s">
        <v>1279</v>
      </c>
      <c r="H1397" s="411">
        <v>126</v>
      </c>
      <c r="I1397" s="411">
        <v>4</v>
      </c>
    </row>
    <row r="1398" spans="1:9" ht="15" customHeight="1" x14ac:dyDescent="0.25">
      <c r="A1398" s="411"/>
      <c r="B1398" s="411">
        <v>34</v>
      </c>
      <c r="C1398" s="411">
        <v>201802</v>
      </c>
      <c r="D1398" s="411">
        <v>201712</v>
      </c>
      <c r="E1398" s="411" t="s">
        <v>1507</v>
      </c>
      <c r="F1398" s="412" t="s">
        <v>1785</v>
      </c>
      <c r="G1398" s="194" t="s">
        <v>1277</v>
      </c>
      <c r="H1398" s="411">
        <v>120</v>
      </c>
      <c r="I1398" s="411">
        <v>5</v>
      </c>
    </row>
    <row r="1399" spans="1:9" ht="15" customHeight="1" x14ac:dyDescent="0.25">
      <c r="A1399" s="411"/>
      <c r="B1399" s="411">
        <v>34</v>
      </c>
      <c r="C1399" s="411">
        <v>201802</v>
      </c>
      <c r="D1399" s="411">
        <v>201712</v>
      </c>
      <c r="E1399" s="411" t="s">
        <v>1507</v>
      </c>
      <c r="F1399" s="412" t="s">
        <v>1785</v>
      </c>
      <c r="G1399" s="194" t="s">
        <v>1277</v>
      </c>
      <c r="H1399" s="411">
        <v>121</v>
      </c>
      <c r="I1399" s="411">
        <v>29</v>
      </c>
    </row>
    <row r="1400" spans="1:9" ht="15" customHeight="1" x14ac:dyDescent="0.25">
      <c r="A1400" s="411"/>
      <c r="B1400" s="411">
        <v>34</v>
      </c>
      <c r="C1400" s="411">
        <v>201802</v>
      </c>
      <c r="D1400" s="411">
        <v>201712</v>
      </c>
      <c r="E1400" s="411" t="s">
        <v>1507</v>
      </c>
      <c r="F1400" s="411" t="s">
        <v>1767</v>
      </c>
      <c r="G1400" s="194" t="s">
        <v>1298</v>
      </c>
      <c r="H1400" s="411">
        <v>120</v>
      </c>
      <c r="I1400" s="411">
        <v>10</v>
      </c>
    </row>
    <row r="1401" spans="1:9" ht="15" customHeight="1" x14ac:dyDescent="0.25">
      <c r="A1401" s="411"/>
      <c r="B1401" s="411">
        <v>34</v>
      </c>
      <c r="C1401" s="411">
        <v>201802</v>
      </c>
      <c r="D1401" s="411">
        <v>201712</v>
      </c>
      <c r="E1401" s="411" t="s">
        <v>1507</v>
      </c>
      <c r="F1401" s="411" t="s">
        <v>1767</v>
      </c>
      <c r="G1401" s="194" t="s">
        <v>1298</v>
      </c>
      <c r="H1401" s="411">
        <v>121</v>
      </c>
      <c r="I1401" s="411">
        <v>95</v>
      </c>
    </row>
    <row r="1402" spans="1:9" ht="15" customHeight="1" x14ac:dyDescent="0.25">
      <c r="A1402" s="411"/>
      <c r="B1402" s="411">
        <v>34</v>
      </c>
      <c r="C1402" s="411">
        <v>201802</v>
      </c>
      <c r="D1402" s="411">
        <v>201712</v>
      </c>
      <c r="E1402" s="411" t="s">
        <v>1507</v>
      </c>
      <c r="F1402" s="411" t="s">
        <v>1766</v>
      </c>
      <c r="G1402" s="194" t="s">
        <v>1298</v>
      </c>
      <c r="H1402" s="411">
        <v>126</v>
      </c>
      <c r="I1402" s="411">
        <v>16</v>
      </c>
    </row>
    <row r="1403" spans="1:9" ht="15" customHeight="1" x14ac:dyDescent="0.25">
      <c r="A1403" s="411"/>
      <c r="B1403" s="411">
        <v>34</v>
      </c>
      <c r="C1403" s="411">
        <v>201802</v>
      </c>
      <c r="D1403" s="411">
        <v>201712</v>
      </c>
      <c r="E1403" s="411" t="s">
        <v>1507</v>
      </c>
      <c r="F1403" s="411" t="s">
        <v>1781</v>
      </c>
      <c r="G1403" s="194" t="s">
        <v>1408</v>
      </c>
      <c r="H1403" s="411">
        <v>120</v>
      </c>
      <c r="I1403" s="411">
        <v>1</v>
      </c>
    </row>
    <row r="1404" spans="1:9" ht="15" customHeight="1" x14ac:dyDescent="0.25">
      <c r="A1404" s="411"/>
      <c r="B1404" s="411">
        <v>34</v>
      </c>
      <c r="C1404" s="411">
        <v>201802</v>
      </c>
      <c r="D1404" s="411">
        <v>201712</v>
      </c>
      <c r="E1404" s="411" t="s">
        <v>1507</v>
      </c>
      <c r="F1404" s="411" t="s">
        <v>1781</v>
      </c>
      <c r="G1404" s="194" t="s">
        <v>1408</v>
      </c>
      <c r="H1404" s="411">
        <v>121</v>
      </c>
      <c r="I1404" s="411">
        <v>27</v>
      </c>
    </row>
    <row r="1405" spans="1:9" ht="15" customHeight="1" x14ac:dyDescent="0.25">
      <c r="A1405" s="411"/>
      <c r="B1405" s="411">
        <v>34</v>
      </c>
      <c r="C1405" s="411">
        <v>201802</v>
      </c>
      <c r="D1405" s="411">
        <v>201712</v>
      </c>
      <c r="E1405" s="411" t="s">
        <v>1507</v>
      </c>
      <c r="F1405" s="412" t="s">
        <v>1780</v>
      </c>
      <c r="G1405" s="194" t="s">
        <v>1408</v>
      </c>
      <c r="H1405" s="411">
        <v>126</v>
      </c>
      <c r="I1405" s="411">
        <v>2</v>
      </c>
    </row>
    <row r="1406" spans="1:9" ht="15" customHeight="1" x14ac:dyDescent="0.25">
      <c r="A1406" s="411"/>
      <c r="B1406" s="411">
        <v>34</v>
      </c>
      <c r="C1406" s="411">
        <v>201802</v>
      </c>
      <c r="D1406" s="411">
        <v>201801</v>
      </c>
      <c r="E1406" s="411" t="s">
        <v>1507</v>
      </c>
      <c r="F1406" s="412">
        <v>33</v>
      </c>
      <c r="G1406" s="194" t="s">
        <v>1446</v>
      </c>
      <c r="H1406" s="411">
        <v>120</v>
      </c>
      <c r="I1406" s="411">
        <v>-1</v>
      </c>
    </row>
    <row r="1407" spans="1:9" ht="15" customHeight="1" x14ac:dyDescent="0.25">
      <c r="A1407" s="411"/>
      <c r="B1407" s="411">
        <v>34</v>
      </c>
      <c r="C1407" s="411">
        <v>201802</v>
      </c>
      <c r="D1407" s="411">
        <v>201801</v>
      </c>
      <c r="E1407" s="411" t="s">
        <v>1507</v>
      </c>
      <c r="F1407" s="412">
        <v>33</v>
      </c>
      <c r="G1407" s="194" t="s">
        <v>1446</v>
      </c>
      <c r="H1407" s="411">
        <v>121</v>
      </c>
      <c r="I1407" s="411">
        <v>24</v>
      </c>
    </row>
    <row r="1408" spans="1:9" ht="15" customHeight="1" x14ac:dyDescent="0.25">
      <c r="A1408" s="411"/>
      <c r="B1408" s="411">
        <v>34</v>
      </c>
      <c r="C1408" s="411">
        <v>201802</v>
      </c>
      <c r="D1408" s="411">
        <v>201801</v>
      </c>
      <c r="E1408" s="411" t="s">
        <v>1507</v>
      </c>
      <c r="F1408" s="411" t="s">
        <v>1771</v>
      </c>
      <c r="G1408" s="194" t="s">
        <v>1446</v>
      </c>
      <c r="H1408" s="411">
        <v>126</v>
      </c>
      <c r="I1408" s="411">
        <v>3</v>
      </c>
    </row>
    <row r="1409" spans="1:9" ht="15" customHeight="1" x14ac:dyDescent="0.25">
      <c r="A1409" s="411"/>
      <c r="B1409" s="411">
        <v>34</v>
      </c>
      <c r="C1409" s="411">
        <v>201802</v>
      </c>
      <c r="D1409" s="411">
        <v>201801</v>
      </c>
      <c r="E1409" s="411" t="s">
        <v>1507</v>
      </c>
      <c r="F1409" s="411">
        <v>46</v>
      </c>
      <c r="G1409" s="194" t="s">
        <v>1267</v>
      </c>
      <c r="H1409" s="411">
        <v>120</v>
      </c>
      <c r="I1409" s="411">
        <v>-2</v>
      </c>
    </row>
    <row r="1410" spans="1:9" ht="15" customHeight="1" x14ac:dyDescent="0.25">
      <c r="A1410" s="411"/>
      <c r="B1410" s="411">
        <v>34</v>
      </c>
      <c r="C1410" s="411">
        <v>201802</v>
      </c>
      <c r="D1410" s="411">
        <v>201801</v>
      </c>
      <c r="E1410" s="411" t="s">
        <v>1507</v>
      </c>
      <c r="F1410" s="411">
        <v>46</v>
      </c>
      <c r="G1410" s="194" t="s">
        <v>1267</v>
      </c>
      <c r="H1410" s="411">
        <v>121</v>
      </c>
      <c r="I1410" s="411">
        <v>20</v>
      </c>
    </row>
    <row r="1411" spans="1:9" ht="15" customHeight="1" x14ac:dyDescent="0.25">
      <c r="A1411" s="411"/>
      <c r="B1411" s="411">
        <v>34</v>
      </c>
      <c r="C1411" s="411">
        <v>201802</v>
      </c>
      <c r="D1411" s="411">
        <v>201801</v>
      </c>
      <c r="E1411" s="411" t="s">
        <v>1507</v>
      </c>
      <c r="F1411" s="412" t="s">
        <v>1764</v>
      </c>
      <c r="G1411" s="194" t="s">
        <v>1267</v>
      </c>
      <c r="H1411" s="411">
        <v>126</v>
      </c>
      <c r="I1411" s="411">
        <v>-12</v>
      </c>
    </row>
    <row r="1412" spans="1:9" ht="15" customHeight="1" x14ac:dyDescent="0.25">
      <c r="A1412" s="411"/>
      <c r="B1412" s="411">
        <v>34</v>
      </c>
      <c r="C1412" s="411">
        <v>201802</v>
      </c>
      <c r="D1412" s="411">
        <v>201801</v>
      </c>
      <c r="E1412" s="411" t="s">
        <v>1507</v>
      </c>
      <c r="F1412" s="411" t="s">
        <v>1775</v>
      </c>
      <c r="G1412" s="194" t="s">
        <v>1279</v>
      </c>
      <c r="H1412" s="411">
        <v>120</v>
      </c>
      <c r="I1412" s="411">
        <v>4</v>
      </c>
    </row>
    <row r="1413" spans="1:9" ht="15" customHeight="1" x14ac:dyDescent="0.25">
      <c r="A1413" s="411"/>
      <c r="B1413" s="411">
        <v>34</v>
      </c>
      <c r="C1413" s="411">
        <v>201802</v>
      </c>
      <c r="D1413" s="411">
        <v>201801</v>
      </c>
      <c r="E1413" s="411" t="s">
        <v>1507</v>
      </c>
      <c r="F1413" s="411" t="s">
        <v>1775</v>
      </c>
      <c r="G1413" s="194" t="s">
        <v>1279</v>
      </c>
      <c r="H1413" s="411">
        <v>121</v>
      </c>
      <c r="I1413" s="411">
        <v>18</v>
      </c>
    </row>
    <row r="1414" spans="1:9" ht="15" customHeight="1" x14ac:dyDescent="0.25">
      <c r="A1414" s="411"/>
      <c r="B1414" s="411">
        <v>34</v>
      </c>
      <c r="C1414" s="411">
        <v>201802</v>
      </c>
      <c r="D1414" s="411">
        <v>201801</v>
      </c>
      <c r="E1414" s="411" t="s">
        <v>1507</v>
      </c>
      <c r="F1414" s="411" t="s">
        <v>1774</v>
      </c>
      <c r="G1414" s="194" t="s">
        <v>1279</v>
      </c>
      <c r="H1414" s="411">
        <v>126</v>
      </c>
      <c r="I1414" s="411">
        <v>-1</v>
      </c>
    </row>
    <row r="1415" spans="1:9" ht="15" customHeight="1" x14ac:dyDescent="0.25">
      <c r="A1415" s="411"/>
      <c r="B1415" s="411">
        <v>34</v>
      </c>
      <c r="C1415" s="411">
        <v>201802</v>
      </c>
      <c r="D1415" s="411">
        <v>201801</v>
      </c>
      <c r="E1415" s="411" t="s">
        <v>1507</v>
      </c>
      <c r="F1415" s="411" t="s">
        <v>1785</v>
      </c>
      <c r="G1415" s="194" t="s">
        <v>1277</v>
      </c>
      <c r="H1415" s="411">
        <v>120</v>
      </c>
      <c r="I1415" s="411">
        <v>5</v>
      </c>
    </row>
    <row r="1416" spans="1:9" ht="15" customHeight="1" x14ac:dyDescent="0.25">
      <c r="A1416" s="411"/>
      <c r="B1416" s="411">
        <v>34</v>
      </c>
      <c r="C1416" s="411">
        <v>201802</v>
      </c>
      <c r="D1416" s="411">
        <v>201801</v>
      </c>
      <c r="E1416" s="411" t="s">
        <v>1507</v>
      </c>
      <c r="F1416" s="411" t="s">
        <v>1785</v>
      </c>
      <c r="G1416" s="194" t="s">
        <v>1277</v>
      </c>
      <c r="H1416" s="411">
        <v>121</v>
      </c>
      <c r="I1416" s="411">
        <v>30</v>
      </c>
    </row>
    <row r="1417" spans="1:9" ht="15" customHeight="1" x14ac:dyDescent="0.25">
      <c r="A1417" s="411"/>
      <c r="B1417" s="411">
        <v>34</v>
      </c>
      <c r="C1417" s="411">
        <v>201802</v>
      </c>
      <c r="D1417" s="411">
        <v>201801</v>
      </c>
      <c r="E1417" s="411" t="s">
        <v>1507</v>
      </c>
      <c r="F1417" s="412" t="s">
        <v>1767</v>
      </c>
      <c r="G1417" s="194" t="s">
        <v>1298</v>
      </c>
      <c r="H1417" s="411">
        <v>120</v>
      </c>
      <c r="I1417" s="411">
        <v>5</v>
      </c>
    </row>
    <row r="1418" spans="1:9" ht="15" customHeight="1" x14ac:dyDescent="0.25">
      <c r="A1418" s="411"/>
      <c r="B1418" s="411">
        <v>34</v>
      </c>
      <c r="C1418" s="411">
        <v>201802</v>
      </c>
      <c r="D1418" s="411">
        <v>201801</v>
      </c>
      <c r="E1418" s="411" t="s">
        <v>1507</v>
      </c>
      <c r="F1418" s="412" t="s">
        <v>1767</v>
      </c>
      <c r="G1418" s="194" t="s">
        <v>1298</v>
      </c>
      <c r="H1418" s="411">
        <v>121</v>
      </c>
      <c r="I1418" s="411">
        <v>57</v>
      </c>
    </row>
    <row r="1419" spans="1:9" ht="15" customHeight="1" x14ac:dyDescent="0.25">
      <c r="A1419" s="411"/>
      <c r="B1419" s="411">
        <v>34</v>
      </c>
      <c r="C1419" s="411">
        <v>201802</v>
      </c>
      <c r="D1419" s="411">
        <v>201801</v>
      </c>
      <c r="E1419" s="411" t="s">
        <v>1507</v>
      </c>
      <c r="F1419" s="412" t="s">
        <v>1781</v>
      </c>
      <c r="G1419" s="194" t="s">
        <v>1408</v>
      </c>
      <c r="H1419" s="411">
        <v>120</v>
      </c>
      <c r="I1419" s="411">
        <v>1</v>
      </c>
    </row>
    <row r="1420" spans="1:9" ht="15" customHeight="1" x14ac:dyDescent="0.25">
      <c r="A1420" s="411"/>
      <c r="B1420" s="411">
        <v>34</v>
      </c>
      <c r="C1420" s="411">
        <v>201802</v>
      </c>
      <c r="D1420" s="411">
        <v>201801</v>
      </c>
      <c r="E1420" s="411" t="s">
        <v>1507</v>
      </c>
      <c r="F1420" s="411" t="s">
        <v>1781</v>
      </c>
      <c r="G1420" s="194" t="s">
        <v>1408</v>
      </c>
      <c r="H1420" s="411">
        <v>121</v>
      </c>
      <c r="I1420" s="411">
        <v>24</v>
      </c>
    </row>
    <row r="1421" spans="1:9" ht="15" customHeight="1" x14ac:dyDescent="0.25">
      <c r="A1421" s="411"/>
      <c r="B1421" s="411">
        <v>34</v>
      </c>
      <c r="C1421" s="411">
        <v>201802</v>
      </c>
      <c r="D1421" s="411">
        <v>201801</v>
      </c>
      <c r="E1421" s="411" t="s">
        <v>1507</v>
      </c>
      <c r="F1421" s="411" t="s">
        <v>1780</v>
      </c>
      <c r="G1421" s="194" t="s">
        <v>1408</v>
      </c>
      <c r="H1421" s="411">
        <v>126</v>
      </c>
      <c r="I1421" s="411">
        <v>-2</v>
      </c>
    </row>
    <row r="1422" spans="1:9" ht="15" customHeight="1" x14ac:dyDescent="0.25">
      <c r="A1422" s="411"/>
      <c r="B1422" s="411">
        <v>34</v>
      </c>
      <c r="C1422" s="411">
        <v>201802</v>
      </c>
      <c r="D1422" s="411">
        <v>201802</v>
      </c>
      <c r="E1422" s="411" t="s">
        <v>1507</v>
      </c>
      <c r="F1422" s="411">
        <v>33</v>
      </c>
      <c r="G1422" s="194" t="s">
        <v>1446</v>
      </c>
      <c r="H1422" s="411">
        <v>120</v>
      </c>
      <c r="I1422" s="411">
        <v>24</v>
      </c>
    </row>
    <row r="1423" spans="1:9" ht="15" customHeight="1" x14ac:dyDescent="0.25">
      <c r="A1423" s="411"/>
      <c r="B1423" s="411">
        <v>34</v>
      </c>
      <c r="C1423" s="411">
        <v>201802</v>
      </c>
      <c r="D1423" s="411">
        <v>201802</v>
      </c>
      <c r="E1423" s="411" t="s">
        <v>1507</v>
      </c>
      <c r="F1423" s="412">
        <v>33</v>
      </c>
      <c r="G1423" s="194" t="s">
        <v>1446</v>
      </c>
      <c r="H1423" s="411">
        <v>121</v>
      </c>
      <c r="I1423" s="411">
        <v>204</v>
      </c>
    </row>
    <row r="1424" spans="1:9" ht="15" customHeight="1" x14ac:dyDescent="0.25">
      <c r="A1424" s="411"/>
      <c r="B1424" s="411">
        <v>34</v>
      </c>
      <c r="C1424" s="411">
        <v>201802</v>
      </c>
      <c r="D1424" s="411">
        <v>201802</v>
      </c>
      <c r="E1424" s="411" t="s">
        <v>1507</v>
      </c>
      <c r="F1424" s="412" t="s">
        <v>1771</v>
      </c>
      <c r="G1424" s="194" t="s">
        <v>1446</v>
      </c>
      <c r="H1424" s="411">
        <v>126</v>
      </c>
      <c r="I1424" s="411">
        <v>191</v>
      </c>
    </row>
    <row r="1425" spans="1:9" ht="15" customHeight="1" x14ac:dyDescent="0.25">
      <c r="A1425" s="411"/>
      <c r="B1425" s="411">
        <v>34</v>
      </c>
      <c r="C1425" s="411">
        <v>201802</v>
      </c>
      <c r="D1425" s="411">
        <v>201802</v>
      </c>
      <c r="E1425" s="411" t="s">
        <v>1507</v>
      </c>
      <c r="F1425" s="411">
        <v>46</v>
      </c>
      <c r="G1425" s="194" t="s">
        <v>1267</v>
      </c>
      <c r="H1425" s="411">
        <v>120</v>
      </c>
      <c r="I1425" s="411">
        <v>133</v>
      </c>
    </row>
    <row r="1426" spans="1:9" ht="15" customHeight="1" x14ac:dyDescent="0.25">
      <c r="A1426" s="411"/>
      <c r="B1426" s="411">
        <v>34</v>
      </c>
      <c r="C1426" s="411">
        <v>201802</v>
      </c>
      <c r="D1426" s="411">
        <v>201802</v>
      </c>
      <c r="E1426" s="411" t="s">
        <v>1507</v>
      </c>
      <c r="F1426" s="411">
        <v>46</v>
      </c>
      <c r="G1426" s="194" t="s">
        <v>1267</v>
      </c>
      <c r="H1426" s="411">
        <v>121</v>
      </c>
      <c r="I1426" s="411">
        <v>875</v>
      </c>
    </row>
    <row r="1427" spans="1:9" ht="15" customHeight="1" x14ac:dyDescent="0.25">
      <c r="A1427" s="411"/>
      <c r="B1427" s="411">
        <v>34</v>
      </c>
      <c r="C1427" s="411">
        <v>201802</v>
      </c>
      <c r="D1427" s="411">
        <v>201802</v>
      </c>
      <c r="E1427" s="411" t="s">
        <v>1507</v>
      </c>
      <c r="F1427" s="411" t="s">
        <v>1764</v>
      </c>
      <c r="G1427" s="194" t="s">
        <v>1267</v>
      </c>
      <c r="H1427" s="411">
        <v>126</v>
      </c>
      <c r="I1427" s="411">
        <v>267</v>
      </c>
    </row>
    <row r="1428" spans="1:9" ht="15" customHeight="1" x14ac:dyDescent="0.25">
      <c r="A1428" s="411"/>
      <c r="B1428" s="411">
        <v>34</v>
      </c>
      <c r="C1428" s="411">
        <v>201802</v>
      </c>
      <c r="D1428" s="411">
        <v>201802</v>
      </c>
      <c r="E1428" s="411" t="s">
        <v>1507</v>
      </c>
      <c r="F1428" s="411" t="s">
        <v>1775</v>
      </c>
      <c r="G1428" s="194" t="s">
        <v>1279</v>
      </c>
      <c r="H1428" s="411">
        <v>120</v>
      </c>
      <c r="I1428" s="411">
        <v>122</v>
      </c>
    </row>
    <row r="1429" spans="1:9" ht="15" customHeight="1" x14ac:dyDescent="0.25">
      <c r="A1429" s="411"/>
      <c r="B1429" s="411">
        <v>34</v>
      </c>
      <c r="C1429" s="411">
        <v>201802</v>
      </c>
      <c r="D1429" s="411">
        <v>201802</v>
      </c>
      <c r="E1429" s="411" t="s">
        <v>1507</v>
      </c>
      <c r="F1429" s="411" t="s">
        <v>1775</v>
      </c>
      <c r="G1429" s="194" t="s">
        <v>1279</v>
      </c>
      <c r="H1429" s="411">
        <v>121</v>
      </c>
      <c r="I1429" s="411">
        <v>1019</v>
      </c>
    </row>
    <row r="1430" spans="1:9" ht="15" customHeight="1" x14ac:dyDescent="0.25">
      <c r="A1430" s="411"/>
      <c r="B1430" s="411">
        <v>34</v>
      </c>
      <c r="C1430" s="411">
        <v>201802</v>
      </c>
      <c r="D1430" s="411">
        <v>201802</v>
      </c>
      <c r="E1430" s="411" t="s">
        <v>1507</v>
      </c>
      <c r="F1430" s="411" t="s">
        <v>1774</v>
      </c>
      <c r="G1430" s="194" t="s">
        <v>1279</v>
      </c>
      <c r="H1430" s="411">
        <v>126</v>
      </c>
      <c r="I1430" s="411">
        <v>300</v>
      </c>
    </row>
    <row r="1431" spans="1:9" ht="15" customHeight="1" x14ac:dyDescent="0.25">
      <c r="A1431" s="411"/>
      <c r="B1431" s="411">
        <v>34</v>
      </c>
      <c r="C1431" s="411">
        <v>201802</v>
      </c>
      <c r="D1431" s="411">
        <v>201802</v>
      </c>
      <c r="E1431" s="411" t="s">
        <v>1507</v>
      </c>
      <c r="F1431" s="412" t="s">
        <v>1785</v>
      </c>
      <c r="G1431" s="194" t="s">
        <v>1277</v>
      </c>
      <c r="H1431" s="411">
        <v>120</v>
      </c>
      <c r="I1431" s="411">
        <v>63</v>
      </c>
    </row>
    <row r="1432" spans="1:9" ht="15" customHeight="1" x14ac:dyDescent="0.25">
      <c r="A1432" s="411"/>
      <c r="B1432" s="411">
        <v>34</v>
      </c>
      <c r="C1432" s="411">
        <v>201802</v>
      </c>
      <c r="D1432" s="411">
        <v>201802</v>
      </c>
      <c r="E1432" s="411" t="s">
        <v>1507</v>
      </c>
      <c r="F1432" s="412" t="s">
        <v>1785</v>
      </c>
      <c r="G1432" s="194" t="s">
        <v>1277</v>
      </c>
      <c r="H1432" s="411">
        <v>121</v>
      </c>
      <c r="I1432" s="411">
        <v>540</v>
      </c>
    </row>
    <row r="1433" spans="1:9" ht="15" customHeight="1" x14ac:dyDescent="0.25">
      <c r="A1433" s="411"/>
      <c r="B1433" s="411">
        <v>34</v>
      </c>
      <c r="C1433" s="411">
        <v>201802</v>
      </c>
      <c r="D1433" s="411">
        <v>201802</v>
      </c>
      <c r="E1433" s="411" t="s">
        <v>1507</v>
      </c>
      <c r="F1433" s="412" t="s">
        <v>1767</v>
      </c>
      <c r="G1433" s="194" t="s">
        <v>1298</v>
      </c>
      <c r="H1433" s="411">
        <v>120</v>
      </c>
      <c r="I1433" s="411">
        <v>410</v>
      </c>
    </row>
    <row r="1434" spans="1:9" ht="15" customHeight="1" x14ac:dyDescent="0.25">
      <c r="A1434" s="411"/>
      <c r="B1434" s="411">
        <v>34</v>
      </c>
      <c r="C1434" s="411">
        <v>201802</v>
      </c>
      <c r="D1434" s="411">
        <v>201802</v>
      </c>
      <c r="E1434" s="411" t="s">
        <v>1507</v>
      </c>
      <c r="F1434" s="411" t="s">
        <v>1767</v>
      </c>
      <c r="G1434" s="194" t="s">
        <v>1298</v>
      </c>
      <c r="H1434" s="411">
        <v>121</v>
      </c>
      <c r="I1434" s="411">
        <v>2557</v>
      </c>
    </row>
    <row r="1435" spans="1:9" ht="15" customHeight="1" x14ac:dyDescent="0.25">
      <c r="A1435" s="411"/>
      <c r="B1435" s="411">
        <v>34</v>
      </c>
      <c r="C1435" s="411">
        <v>201802</v>
      </c>
      <c r="D1435" s="411">
        <v>201802</v>
      </c>
      <c r="E1435" s="411" t="s">
        <v>1507</v>
      </c>
      <c r="F1435" s="411" t="s">
        <v>1766</v>
      </c>
      <c r="G1435" s="194" t="s">
        <v>1298</v>
      </c>
      <c r="H1435" s="411">
        <v>126</v>
      </c>
      <c r="I1435" s="411">
        <v>674</v>
      </c>
    </row>
    <row r="1436" spans="1:9" ht="15" customHeight="1" x14ac:dyDescent="0.25">
      <c r="A1436" s="411"/>
      <c r="B1436" s="411">
        <v>34</v>
      </c>
      <c r="C1436" s="411">
        <v>201802</v>
      </c>
      <c r="D1436" s="411">
        <v>201802</v>
      </c>
      <c r="E1436" s="411" t="s">
        <v>1507</v>
      </c>
      <c r="F1436" s="411" t="s">
        <v>1781</v>
      </c>
      <c r="G1436" s="194" t="s">
        <v>1408</v>
      </c>
      <c r="H1436" s="411">
        <v>120</v>
      </c>
      <c r="I1436" s="411">
        <v>55</v>
      </c>
    </row>
    <row r="1437" spans="1:9" ht="15" customHeight="1" x14ac:dyDescent="0.25">
      <c r="A1437" s="411"/>
      <c r="B1437" s="411">
        <v>34</v>
      </c>
      <c r="C1437" s="411">
        <v>201802</v>
      </c>
      <c r="D1437" s="411">
        <v>201802</v>
      </c>
      <c r="E1437" s="411" t="s">
        <v>1507</v>
      </c>
      <c r="F1437" s="411" t="s">
        <v>1781</v>
      </c>
      <c r="G1437" s="194" t="s">
        <v>1408</v>
      </c>
      <c r="H1437" s="411">
        <v>121</v>
      </c>
      <c r="I1437" s="411">
        <v>659</v>
      </c>
    </row>
    <row r="1438" spans="1:9" ht="15" customHeight="1" x14ac:dyDescent="0.25">
      <c r="A1438" s="411"/>
      <c r="B1438" s="411">
        <v>34</v>
      </c>
      <c r="C1438" s="411">
        <v>201802</v>
      </c>
      <c r="D1438" s="411">
        <v>201802</v>
      </c>
      <c r="E1438" s="411" t="s">
        <v>1507</v>
      </c>
      <c r="F1438" s="412" t="s">
        <v>1780</v>
      </c>
      <c r="G1438" s="194" t="s">
        <v>1408</v>
      </c>
      <c r="H1438" s="411">
        <v>126</v>
      </c>
      <c r="I1438" s="411">
        <v>132</v>
      </c>
    </row>
    <row r="1439" spans="1:9" ht="15" customHeight="1" x14ac:dyDescent="0.25">
      <c r="A1439" s="411"/>
      <c r="B1439" s="411">
        <v>36</v>
      </c>
      <c r="C1439" s="411">
        <v>201802</v>
      </c>
      <c r="D1439" s="411">
        <v>201709</v>
      </c>
      <c r="E1439" s="411" t="s">
        <v>1508</v>
      </c>
      <c r="F1439" s="412" t="s">
        <v>1797</v>
      </c>
      <c r="G1439" s="194" t="s">
        <v>1293</v>
      </c>
      <c r="H1439" s="411">
        <v>121</v>
      </c>
      <c r="I1439" s="411">
        <v>4</v>
      </c>
    </row>
    <row r="1440" spans="1:9" ht="15" customHeight="1" x14ac:dyDescent="0.25">
      <c r="A1440" s="411"/>
      <c r="B1440" s="411">
        <v>36</v>
      </c>
      <c r="C1440" s="411">
        <v>201802</v>
      </c>
      <c r="D1440" s="411">
        <v>201709</v>
      </c>
      <c r="E1440" s="411" t="s">
        <v>1508</v>
      </c>
      <c r="F1440" s="411" t="s">
        <v>1779</v>
      </c>
      <c r="G1440" s="194" t="s">
        <v>1408</v>
      </c>
      <c r="H1440" s="411">
        <v>120</v>
      </c>
      <c r="I1440" s="411">
        <v>2</v>
      </c>
    </row>
    <row r="1441" spans="1:9" ht="15" customHeight="1" x14ac:dyDescent="0.25">
      <c r="A1441" s="411"/>
      <c r="B1441" s="411">
        <v>36</v>
      </c>
      <c r="C1441" s="411">
        <v>201802</v>
      </c>
      <c r="D1441" s="411">
        <v>201709</v>
      </c>
      <c r="E1441" s="411" t="s">
        <v>1508</v>
      </c>
      <c r="F1441" s="411" t="s">
        <v>1779</v>
      </c>
      <c r="G1441" s="194" t="s">
        <v>1408</v>
      </c>
      <c r="H1441" s="411">
        <v>121</v>
      </c>
      <c r="I1441" s="411">
        <v>8</v>
      </c>
    </row>
    <row r="1442" spans="1:9" ht="15" customHeight="1" x14ac:dyDescent="0.25">
      <c r="A1442" s="411"/>
      <c r="B1442" s="411">
        <v>36</v>
      </c>
      <c r="C1442" s="411">
        <v>201802</v>
      </c>
      <c r="D1442" s="411">
        <v>201709</v>
      </c>
      <c r="E1442" s="411" t="s">
        <v>1508</v>
      </c>
      <c r="F1442" s="411" t="s">
        <v>1791</v>
      </c>
      <c r="G1442" s="194" t="s">
        <v>1296</v>
      </c>
      <c r="H1442" s="411">
        <v>121</v>
      </c>
      <c r="I1442" s="411">
        <v>4</v>
      </c>
    </row>
    <row r="1443" spans="1:9" ht="15" customHeight="1" x14ac:dyDescent="0.25">
      <c r="A1443" s="411"/>
      <c r="B1443" s="411">
        <v>36</v>
      </c>
      <c r="C1443" s="411">
        <v>201802</v>
      </c>
      <c r="D1443" s="411">
        <v>201710</v>
      </c>
      <c r="E1443" s="411" t="s">
        <v>1508</v>
      </c>
      <c r="F1443" s="411" t="s">
        <v>1797</v>
      </c>
      <c r="G1443" s="194" t="s">
        <v>1293</v>
      </c>
      <c r="H1443" s="411">
        <v>120</v>
      </c>
      <c r="I1443" s="411">
        <v>1</v>
      </c>
    </row>
    <row r="1444" spans="1:9" ht="15" customHeight="1" x14ac:dyDescent="0.25">
      <c r="A1444" s="411"/>
      <c r="B1444" s="411">
        <v>36</v>
      </c>
      <c r="C1444" s="411">
        <v>201802</v>
      </c>
      <c r="D1444" s="411">
        <v>201710</v>
      </c>
      <c r="E1444" s="411" t="s">
        <v>1508</v>
      </c>
      <c r="F1444" s="411" t="s">
        <v>1797</v>
      </c>
      <c r="G1444" s="194" t="s">
        <v>1293</v>
      </c>
      <c r="H1444" s="411">
        <v>121</v>
      </c>
      <c r="I1444" s="411">
        <v>5</v>
      </c>
    </row>
    <row r="1445" spans="1:9" ht="15" customHeight="1" x14ac:dyDescent="0.25">
      <c r="A1445" s="411"/>
      <c r="B1445" s="411">
        <v>36</v>
      </c>
      <c r="C1445" s="411">
        <v>201802</v>
      </c>
      <c r="D1445" s="411">
        <v>201710</v>
      </c>
      <c r="E1445" s="411" t="s">
        <v>1508</v>
      </c>
      <c r="F1445" s="411" t="s">
        <v>1779</v>
      </c>
      <c r="G1445" s="194" t="s">
        <v>1408</v>
      </c>
      <c r="H1445" s="411">
        <v>120</v>
      </c>
      <c r="I1445" s="411">
        <v>2</v>
      </c>
    </row>
    <row r="1446" spans="1:9" ht="15" customHeight="1" x14ac:dyDescent="0.25">
      <c r="A1446" s="411"/>
      <c r="B1446" s="411">
        <v>36</v>
      </c>
      <c r="C1446" s="411">
        <v>201802</v>
      </c>
      <c r="D1446" s="411">
        <v>201710</v>
      </c>
      <c r="E1446" s="411" t="s">
        <v>1508</v>
      </c>
      <c r="F1446" s="411" t="s">
        <v>1779</v>
      </c>
      <c r="G1446" s="194" t="s">
        <v>1408</v>
      </c>
      <c r="H1446" s="411">
        <v>121</v>
      </c>
      <c r="I1446" s="411">
        <v>9</v>
      </c>
    </row>
    <row r="1447" spans="1:9" ht="15" customHeight="1" x14ac:dyDescent="0.25">
      <c r="A1447" s="411"/>
      <c r="B1447" s="411">
        <v>36</v>
      </c>
      <c r="C1447" s="411">
        <v>201802</v>
      </c>
      <c r="D1447" s="411">
        <v>201710</v>
      </c>
      <c r="E1447" s="411" t="s">
        <v>1508</v>
      </c>
      <c r="F1447" s="412" t="s">
        <v>1778</v>
      </c>
      <c r="G1447" s="194" t="s">
        <v>1408</v>
      </c>
      <c r="H1447" s="411">
        <v>126</v>
      </c>
      <c r="I1447" s="411">
        <v>1</v>
      </c>
    </row>
    <row r="1448" spans="1:9" ht="15" customHeight="1" x14ac:dyDescent="0.25">
      <c r="A1448" s="411"/>
      <c r="B1448" s="411">
        <v>36</v>
      </c>
      <c r="C1448" s="411">
        <v>201802</v>
      </c>
      <c r="D1448" s="411">
        <v>201710</v>
      </c>
      <c r="E1448" s="411" t="s">
        <v>1508</v>
      </c>
      <c r="F1448" s="412" t="s">
        <v>1791</v>
      </c>
      <c r="G1448" s="194" t="s">
        <v>1296</v>
      </c>
      <c r="H1448" s="411">
        <v>120</v>
      </c>
      <c r="I1448" s="411">
        <v>3</v>
      </c>
    </row>
    <row r="1449" spans="1:9" ht="15" customHeight="1" x14ac:dyDescent="0.25">
      <c r="A1449" s="411"/>
      <c r="B1449" s="411">
        <v>36</v>
      </c>
      <c r="C1449" s="411">
        <v>201802</v>
      </c>
      <c r="D1449" s="411">
        <v>201710</v>
      </c>
      <c r="E1449" s="411" t="s">
        <v>1508</v>
      </c>
      <c r="F1449" s="411" t="s">
        <v>1791</v>
      </c>
      <c r="G1449" s="194" t="s">
        <v>1296</v>
      </c>
      <c r="H1449" s="411">
        <v>121</v>
      </c>
      <c r="I1449" s="411">
        <v>13</v>
      </c>
    </row>
    <row r="1450" spans="1:9" ht="15" customHeight="1" x14ac:dyDescent="0.25">
      <c r="A1450" s="411"/>
      <c r="B1450" s="411">
        <v>36</v>
      </c>
      <c r="C1450" s="411">
        <v>201802</v>
      </c>
      <c r="D1450" s="411">
        <v>201711</v>
      </c>
      <c r="E1450" s="411" t="s">
        <v>1508</v>
      </c>
      <c r="F1450" s="411" t="s">
        <v>1797</v>
      </c>
      <c r="G1450" s="194" t="s">
        <v>1293</v>
      </c>
      <c r="H1450" s="411">
        <v>120</v>
      </c>
      <c r="I1450" s="411">
        <v>1</v>
      </c>
    </row>
    <row r="1451" spans="1:9" ht="15" customHeight="1" x14ac:dyDescent="0.25">
      <c r="A1451" s="411"/>
      <c r="B1451" s="411">
        <v>36</v>
      </c>
      <c r="C1451" s="411">
        <v>201802</v>
      </c>
      <c r="D1451" s="411">
        <v>201711</v>
      </c>
      <c r="E1451" s="411" t="s">
        <v>1508</v>
      </c>
      <c r="F1451" s="411" t="s">
        <v>1797</v>
      </c>
      <c r="G1451" s="194" t="s">
        <v>1293</v>
      </c>
      <c r="H1451" s="411">
        <v>121</v>
      </c>
      <c r="I1451" s="411">
        <v>11</v>
      </c>
    </row>
    <row r="1452" spans="1:9" ht="15" customHeight="1" x14ac:dyDescent="0.25">
      <c r="A1452" s="411"/>
      <c r="B1452" s="411">
        <v>36</v>
      </c>
      <c r="C1452" s="411">
        <v>201802</v>
      </c>
      <c r="D1452" s="411">
        <v>201711</v>
      </c>
      <c r="E1452" s="411" t="s">
        <v>1508</v>
      </c>
      <c r="F1452" s="411" t="s">
        <v>1779</v>
      </c>
      <c r="G1452" s="194" t="s">
        <v>1408</v>
      </c>
      <c r="H1452" s="411">
        <v>120</v>
      </c>
      <c r="I1452" s="411">
        <v>4</v>
      </c>
    </row>
    <row r="1453" spans="1:9" ht="15" customHeight="1" x14ac:dyDescent="0.25">
      <c r="A1453" s="411"/>
      <c r="B1453" s="411">
        <v>36</v>
      </c>
      <c r="C1453" s="411">
        <v>201802</v>
      </c>
      <c r="D1453" s="411">
        <v>201711</v>
      </c>
      <c r="E1453" s="411" t="s">
        <v>1508</v>
      </c>
      <c r="F1453" s="412" t="s">
        <v>1779</v>
      </c>
      <c r="G1453" s="194" t="s">
        <v>1408</v>
      </c>
      <c r="H1453" s="411">
        <v>121</v>
      </c>
      <c r="I1453" s="411">
        <v>14</v>
      </c>
    </row>
    <row r="1454" spans="1:9" ht="15" customHeight="1" x14ac:dyDescent="0.25">
      <c r="A1454" s="411"/>
      <c r="B1454" s="411">
        <v>36</v>
      </c>
      <c r="C1454" s="411">
        <v>201802</v>
      </c>
      <c r="D1454" s="411">
        <v>201711</v>
      </c>
      <c r="E1454" s="411" t="s">
        <v>1508</v>
      </c>
      <c r="F1454" s="412" t="s">
        <v>1778</v>
      </c>
      <c r="G1454" s="194" t="s">
        <v>1408</v>
      </c>
      <c r="H1454" s="411">
        <v>126</v>
      </c>
      <c r="I1454" s="411">
        <v>2</v>
      </c>
    </row>
    <row r="1455" spans="1:9" ht="15" customHeight="1" x14ac:dyDescent="0.25">
      <c r="A1455" s="411"/>
      <c r="B1455" s="411">
        <v>36</v>
      </c>
      <c r="C1455" s="411">
        <v>201802</v>
      </c>
      <c r="D1455" s="411">
        <v>201711</v>
      </c>
      <c r="E1455" s="411" t="s">
        <v>1508</v>
      </c>
      <c r="F1455" s="411" t="s">
        <v>1791</v>
      </c>
      <c r="G1455" s="194" t="s">
        <v>1296</v>
      </c>
      <c r="H1455" s="411">
        <v>120</v>
      </c>
      <c r="I1455" s="411">
        <v>6</v>
      </c>
    </row>
    <row r="1456" spans="1:9" ht="15" customHeight="1" x14ac:dyDescent="0.25">
      <c r="A1456" s="411"/>
      <c r="B1456" s="411">
        <v>36</v>
      </c>
      <c r="C1456" s="411">
        <v>201802</v>
      </c>
      <c r="D1456" s="411">
        <v>201711</v>
      </c>
      <c r="E1456" s="411" t="s">
        <v>1508</v>
      </c>
      <c r="F1456" s="411" t="s">
        <v>1791</v>
      </c>
      <c r="G1456" s="194" t="s">
        <v>1296</v>
      </c>
      <c r="H1456" s="411">
        <v>121</v>
      </c>
      <c r="I1456" s="411">
        <v>35</v>
      </c>
    </row>
    <row r="1457" spans="1:9" ht="15" customHeight="1" x14ac:dyDescent="0.25">
      <c r="A1457" s="411"/>
      <c r="B1457" s="411">
        <v>36</v>
      </c>
      <c r="C1457" s="411">
        <v>201802</v>
      </c>
      <c r="D1457" s="411">
        <v>201712</v>
      </c>
      <c r="E1457" s="411" t="s">
        <v>1508</v>
      </c>
      <c r="F1457" s="411" t="s">
        <v>1797</v>
      </c>
      <c r="G1457" s="194" t="s">
        <v>1293</v>
      </c>
      <c r="H1457" s="411">
        <v>120</v>
      </c>
      <c r="I1457" s="411">
        <v>4</v>
      </c>
    </row>
    <row r="1458" spans="1:9" ht="15" customHeight="1" x14ac:dyDescent="0.25">
      <c r="A1458" s="411"/>
      <c r="B1458" s="411">
        <v>36</v>
      </c>
      <c r="C1458" s="411">
        <v>201802</v>
      </c>
      <c r="D1458" s="411">
        <v>201712</v>
      </c>
      <c r="E1458" s="411" t="s">
        <v>1508</v>
      </c>
      <c r="F1458" s="411" t="s">
        <v>1797</v>
      </c>
      <c r="G1458" s="194" t="s">
        <v>1293</v>
      </c>
      <c r="H1458" s="411">
        <v>121</v>
      </c>
      <c r="I1458" s="411">
        <v>40</v>
      </c>
    </row>
    <row r="1459" spans="1:9" ht="15" customHeight="1" x14ac:dyDescent="0.25">
      <c r="A1459" s="411"/>
      <c r="B1459" s="411">
        <v>36</v>
      </c>
      <c r="C1459" s="411">
        <v>201802</v>
      </c>
      <c r="D1459" s="411">
        <v>201712</v>
      </c>
      <c r="E1459" s="411" t="s">
        <v>1508</v>
      </c>
      <c r="F1459" s="411" t="s">
        <v>1779</v>
      </c>
      <c r="G1459" s="194" t="s">
        <v>1408</v>
      </c>
      <c r="H1459" s="411">
        <v>120</v>
      </c>
      <c r="I1459" s="411">
        <v>6</v>
      </c>
    </row>
    <row r="1460" spans="1:9" ht="15" customHeight="1" x14ac:dyDescent="0.25">
      <c r="A1460" s="411"/>
      <c r="B1460" s="411">
        <v>36</v>
      </c>
      <c r="C1460" s="411">
        <v>201802</v>
      </c>
      <c r="D1460" s="411">
        <v>201712</v>
      </c>
      <c r="E1460" s="411" t="s">
        <v>1508</v>
      </c>
      <c r="F1460" s="411" t="s">
        <v>1779</v>
      </c>
      <c r="G1460" s="194" t="s">
        <v>1408</v>
      </c>
      <c r="H1460" s="411">
        <v>121</v>
      </c>
      <c r="I1460" s="411">
        <v>25</v>
      </c>
    </row>
    <row r="1461" spans="1:9" ht="15" customHeight="1" x14ac:dyDescent="0.25">
      <c r="A1461" s="411"/>
      <c r="B1461" s="411">
        <v>36</v>
      </c>
      <c r="C1461" s="411">
        <v>201802</v>
      </c>
      <c r="D1461" s="411">
        <v>201712</v>
      </c>
      <c r="E1461" s="411" t="s">
        <v>1508</v>
      </c>
      <c r="F1461" s="411" t="s">
        <v>1778</v>
      </c>
      <c r="G1461" s="194" t="s">
        <v>1408</v>
      </c>
      <c r="H1461" s="411">
        <v>126</v>
      </c>
      <c r="I1461" s="411">
        <v>2</v>
      </c>
    </row>
    <row r="1462" spans="1:9" ht="15" customHeight="1" x14ac:dyDescent="0.25">
      <c r="A1462" s="411"/>
      <c r="B1462" s="411">
        <v>36</v>
      </c>
      <c r="C1462" s="411">
        <v>201802</v>
      </c>
      <c r="D1462" s="411">
        <v>201712</v>
      </c>
      <c r="E1462" s="411" t="s">
        <v>1508</v>
      </c>
      <c r="F1462" s="412" t="s">
        <v>1791</v>
      </c>
      <c r="G1462" s="194" t="s">
        <v>1296</v>
      </c>
      <c r="H1462" s="411">
        <v>120</v>
      </c>
      <c r="I1462" s="411">
        <v>14</v>
      </c>
    </row>
    <row r="1463" spans="1:9" ht="15" customHeight="1" x14ac:dyDescent="0.25">
      <c r="A1463" s="411"/>
      <c r="B1463" s="411">
        <v>36</v>
      </c>
      <c r="C1463" s="411">
        <v>201802</v>
      </c>
      <c r="D1463" s="411">
        <v>201712</v>
      </c>
      <c r="E1463" s="411" t="s">
        <v>1508</v>
      </c>
      <c r="F1463" s="412" t="s">
        <v>1791</v>
      </c>
      <c r="G1463" s="194" t="s">
        <v>1296</v>
      </c>
      <c r="H1463" s="411">
        <v>121</v>
      </c>
      <c r="I1463" s="411">
        <v>72</v>
      </c>
    </row>
    <row r="1464" spans="1:9" ht="15" customHeight="1" x14ac:dyDescent="0.25">
      <c r="A1464" s="411"/>
      <c r="B1464" s="411">
        <v>36</v>
      </c>
      <c r="C1464" s="411">
        <v>201802</v>
      </c>
      <c r="D1464" s="411">
        <v>201801</v>
      </c>
      <c r="E1464" s="411" t="s">
        <v>1508</v>
      </c>
      <c r="F1464" s="412" t="s">
        <v>1797</v>
      </c>
      <c r="G1464" s="194" t="s">
        <v>1293</v>
      </c>
      <c r="H1464" s="411">
        <v>120</v>
      </c>
      <c r="I1464" s="411">
        <v>7</v>
      </c>
    </row>
    <row r="1465" spans="1:9" ht="15" customHeight="1" x14ac:dyDescent="0.25">
      <c r="A1465" s="411"/>
      <c r="B1465" s="411">
        <v>36</v>
      </c>
      <c r="C1465" s="411">
        <v>201802</v>
      </c>
      <c r="D1465" s="411">
        <v>201801</v>
      </c>
      <c r="E1465" s="411" t="s">
        <v>1508</v>
      </c>
      <c r="F1465" s="411" t="s">
        <v>1797</v>
      </c>
      <c r="G1465" s="194" t="s">
        <v>1293</v>
      </c>
      <c r="H1465" s="411">
        <v>121</v>
      </c>
      <c r="I1465" s="411">
        <v>15</v>
      </c>
    </row>
    <row r="1466" spans="1:9" ht="15" customHeight="1" x14ac:dyDescent="0.25">
      <c r="A1466" s="411"/>
      <c r="B1466" s="411">
        <v>36</v>
      </c>
      <c r="C1466" s="411">
        <v>201802</v>
      </c>
      <c r="D1466" s="411">
        <v>201801</v>
      </c>
      <c r="E1466" s="411" t="s">
        <v>1508</v>
      </c>
      <c r="F1466" s="411" t="s">
        <v>1779</v>
      </c>
      <c r="G1466" s="194" t="s">
        <v>1408</v>
      </c>
      <c r="H1466" s="411">
        <v>120</v>
      </c>
      <c r="I1466" s="411">
        <v>6</v>
      </c>
    </row>
    <row r="1467" spans="1:9" ht="15" customHeight="1" x14ac:dyDescent="0.25">
      <c r="A1467" s="411"/>
      <c r="B1467" s="411">
        <v>36</v>
      </c>
      <c r="C1467" s="411">
        <v>201802</v>
      </c>
      <c r="D1467" s="411">
        <v>201801</v>
      </c>
      <c r="E1467" s="411" t="s">
        <v>1508</v>
      </c>
      <c r="F1467" s="411" t="s">
        <v>1779</v>
      </c>
      <c r="G1467" s="194" t="s">
        <v>1408</v>
      </c>
      <c r="H1467" s="411">
        <v>121</v>
      </c>
      <c r="I1467" s="411">
        <v>19</v>
      </c>
    </row>
    <row r="1468" spans="1:9" ht="15" customHeight="1" x14ac:dyDescent="0.25">
      <c r="A1468" s="411"/>
      <c r="B1468" s="411">
        <v>36</v>
      </c>
      <c r="C1468" s="411">
        <v>201802</v>
      </c>
      <c r="D1468" s="411">
        <v>201801</v>
      </c>
      <c r="E1468" s="411" t="s">
        <v>1508</v>
      </c>
      <c r="F1468" s="411" t="s">
        <v>1778</v>
      </c>
      <c r="G1468" s="194" t="s">
        <v>1408</v>
      </c>
      <c r="H1468" s="411">
        <v>126</v>
      </c>
      <c r="I1468" s="411">
        <v>-2</v>
      </c>
    </row>
    <row r="1469" spans="1:9" ht="15" customHeight="1" x14ac:dyDescent="0.25">
      <c r="A1469" s="411"/>
      <c r="B1469" s="411">
        <v>36</v>
      </c>
      <c r="C1469" s="411">
        <v>201802</v>
      </c>
      <c r="D1469" s="411">
        <v>201801</v>
      </c>
      <c r="E1469" s="411" t="s">
        <v>1508</v>
      </c>
      <c r="F1469" s="412" t="s">
        <v>1791</v>
      </c>
      <c r="G1469" s="194" t="s">
        <v>1296</v>
      </c>
      <c r="H1469" s="411">
        <v>120</v>
      </c>
      <c r="I1469" s="411">
        <v>15</v>
      </c>
    </row>
    <row r="1470" spans="1:9" ht="15" customHeight="1" x14ac:dyDescent="0.25">
      <c r="A1470" s="411"/>
      <c r="B1470" s="411">
        <v>36</v>
      </c>
      <c r="C1470" s="411">
        <v>201802</v>
      </c>
      <c r="D1470" s="411">
        <v>201801</v>
      </c>
      <c r="E1470" s="411" t="s">
        <v>1508</v>
      </c>
      <c r="F1470" s="412" t="s">
        <v>1791</v>
      </c>
      <c r="G1470" s="194" t="s">
        <v>1296</v>
      </c>
      <c r="H1470" s="411">
        <v>121</v>
      </c>
      <c r="I1470" s="411">
        <v>35</v>
      </c>
    </row>
    <row r="1471" spans="1:9" ht="15" customHeight="1" x14ac:dyDescent="0.25">
      <c r="A1471" s="411"/>
      <c r="B1471" s="411">
        <v>36</v>
      </c>
      <c r="C1471" s="411">
        <v>201802</v>
      </c>
      <c r="D1471" s="411">
        <v>201802</v>
      </c>
      <c r="E1471" s="411" t="s">
        <v>1508</v>
      </c>
      <c r="F1471" s="412" t="s">
        <v>1797</v>
      </c>
      <c r="G1471" s="194" t="s">
        <v>1293</v>
      </c>
      <c r="H1471" s="411">
        <v>120</v>
      </c>
      <c r="I1471" s="411">
        <v>164</v>
      </c>
    </row>
    <row r="1472" spans="1:9" ht="15" customHeight="1" x14ac:dyDescent="0.25">
      <c r="A1472" s="411"/>
      <c r="B1472" s="411">
        <v>36</v>
      </c>
      <c r="C1472" s="411">
        <v>201802</v>
      </c>
      <c r="D1472" s="411">
        <v>201802</v>
      </c>
      <c r="E1472" s="411" t="s">
        <v>1508</v>
      </c>
      <c r="F1472" s="411" t="s">
        <v>1797</v>
      </c>
      <c r="G1472" s="194" t="s">
        <v>1293</v>
      </c>
      <c r="H1472" s="411">
        <v>121</v>
      </c>
      <c r="I1472" s="411">
        <v>1485</v>
      </c>
    </row>
    <row r="1473" spans="1:9" ht="15" customHeight="1" x14ac:dyDescent="0.25">
      <c r="A1473" s="411"/>
      <c r="B1473" s="411">
        <v>36</v>
      </c>
      <c r="C1473" s="411">
        <v>201802</v>
      </c>
      <c r="D1473" s="411">
        <v>201802</v>
      </c>
      <c r="E1473" s="411" t="s">
        <v>1508</v>
      </c>
      <c r="F1473" s="411" t="s">
        <v>1779</v>
      </c>
      <c r="G1473" s="194" t="s">
        <v>1408</v>
      </c>
      <c r="H1473" s="411">
        <v>120</v>
      </c>
      <c r="I1473" s="411">
        <v>50</v>
      </c>
    </row>
    <row r="1474" spans="1:9" ht="15" customHeight="1" x14ac:dyDescent="0.25">
      <c r="A1474" s="411"/>
      <c r="B1474" s="411">
        <v>36</v>
      </c>
      <c r="C1474" s="411">
        <v>201802</v>
      </c>
      <c r="D1474" s="411">
        <v>201802</v>
      </c>
      <c r="E1474" s="411" t="s">
        <v>1508</v>
      </c>
      <c r="F1474" s="411" t="s">
        <v>1779</v>
      </c>
      <c r="G1474" s="194" t="s">
        <v>1408</v>
      </c>
      <c r="H1474" s="411">
        <v>121</v>
      </c>
      <c r="I1474" s="411">
        <v>521</v>
      </c>
    </row>
    <row r="1475" spans="1:9" ht="15" customHeight="1" x14ac:dyDescent="0.25">
      <c r="A1475" s="411"/>
      <c r="B1475" s="411">
        <v>36</v>
      </c>
      <c r="C1475" s="411">
        <v>201802</v>
      </c>
      <c r="D1475" s="411">
        <v>201802</v>
      </c>
      <c r="E1475" s="411" t="s">
        <v>1508</v>
      </c>
      <c r="F1475" s="411" t="s">
        <v>1778</v>
      </c>
      <c r="G1475" s="194" t="s">
        <v>1408</v>
      </c>
      <c r="H1475" s="411">
        <v>126</v>
      </c>
      <c r="I1475" s="411">
        <v>121</v>
      </c>
    </row>
    <row r="1476" spans="1:9" ht="15" customHeight="1" x14ac:dyDescent="0.25">
      <c r="A1476" s="411"/>
      <c r="B1476" s="411">
        <v>36</v>
      </c>
      <c r="C1476" s="411">
        <v>201802</v>
      </c>
      <c r="D1476" s="411">
        <v>201802</v>
      </c>
      <c r="E1476" s="411" t="s">
        <v>1508</v>
      </c>
      <c r="F1476" s="411" t="s">
        <v>1791</v>
      </c>
      <c r="G1476" s="194" t="s">
        <v>1296</v>
      </c>
      <c r="H1476" s="411">
        <v>120</v>
      </c>
      <c r="I1476" s="411">
        <v>258</v>
      </c>
    </row>
    <row r="1477" spans="1:9" ht="15" customHeight="1" x14ac:dyDescent="0.25">
      <c r="A1477" s="411"/>
      <c r="B1477" s="411">
        <v>36</v>
      </c>
      <c r="C1477" s="411">
        <v>201802</v>
      </c>
      <c r="D1477" s="411">
        <v>201802</v>
      </c>
      <c r="E1477" s="411" t="s">
        <v>1508</v>
      </c>
      <c r="F1477" s="411" t="s">
        <v>1791</v>
      </c>
      <c r="G1477" s="194" t="s">
        <v>1296</v>
      </c>
      <c r="H1477" s="411">
        <v>121</v>
      </c>
      <c r="I1477" s="411">
        <v>2088</v>
      </c>
    </row>
    <row r="1478" spans="1:9" ht="15" customHeight="1" x14ac:dyDescent="0.25">
      <c r="A1478" s="411"/>
      <c r="B1478" s="700">
        <v>4</v>
      </c>
      <c r="C1478" s="700">
        <v>201803</v>
      </c>
      <c r="D1478" s="700">
        <v>201709</v>
      </c>
      <c r="E1478" s="700" t="s">
        <v>1504</v>
      </c>
      <c r="F1478" s="700">
        <v>47</v>
      </c>
      <c r="G1478" s="700" t="s">
        <v>1267</v>
      </c>
      <c r="H1478" s="700">
        <v>120</v>
      </c>
      <c r="I1478" s="700">
        <v>1</v>
      </c>
    </row>
    <row r="1479" spans="1:9" ht="15" customHeight="1" x14ac:dyDescent="0.25">
      <c r="A1479" s="411"/>
      <c r="B1479" s="700">
        <v>4</v>
      </c>
      <c r="C1479" s="700">
        <v>201803</v>
      </c>
      <c r="D1479" s="700">
        <v>201709</v>
      </c>
      <c r="E1479" s="700" t="s">
        <v>1504</v>
      </c>
      <c r="F1479" s="700">
        <v>47</v>
      </c>
      <c r="G1479" s="700" t="s">
        <v>1267</v>
      </c>
      <c r="H1479" s="700">
        <v>121</v>
      </c>
      <c r="I1479" s="700">
        <v>3</v>
      </c>
    </row>
    <row r="1480" spans="1:9" ht="15" customHeight="1" x14ac:dyDescent="0.25">
      <c r="A1480" s="411"/>
      <c r="B1480" s="700">
        <v>4</v>
      </c>
      <c r="C1480" s="700">
        <v>201803</v>
      </c>
      <c r="D1480" s="700">
        <v>201709</v>
      </c>
      <c r="E1480" s="700" t="s">
        <v>1504</v>
      </c>
      <c r="F1480" s="700" t="s">
        <v>1788</v>
      </c>
      <c r="G1480" s="700" t="s">
        <v>1272</v>
      </c>
      <c r="H1480" s="700">
        <v>121</v>
      </c>
      <c r="I1480" s="700">
        <v>2</v>
      </c>
    </row>
    <row r="1481" spans="1:9" ht="15" customHeight="1" x14ac:dyDescent="0.25">
      <c r="A1481" s="411"/>
      <c r="B1481" s="700">
        <v>4</v>
      </c>
      <c r="C1481" s="700">
        <v>201803</v>
      </c>
      <c r="D1481" s="700">
        <v>201709</v>
      </c>
      <c r="E1481" s="700" t="s">
        <v>1504</v>
      </c>
      <c r="F1481" s="700">
        <v>86</v>
      </c>
      <c r="G1481" s="700" t="s">
        <v>1286</v>
      </c>
      <c r="H1481" s="700">
        <v>121</v>
      </c>
      <c r="I1481" s="700">
        <v>2</v>
      </c>
    </row>
    <row r="1482" spans="1:9" ht="15" customHeight="1" x14ac:dyDescent="0.25">
      <c r="A1482" s="411"/>
      <c r="B1482" s="700">
        <v>4</v>
      </c>
      <c r="C1482" s="700">
        <v>201803</v>
      </c>
      <c r="D1482" s="700">
        <v>201709</v>
      </c>
      <c r="E1482" s="700" t="s">
        <v>1504</v>
      </c>
      <c r="F1482" s="700" t="s">
        <v>1769</v>
      </c>
      <c r="G1482" s="700" t="s">
        <v>1298</v>
      </c>
      <c r="H1482" s="700">
        <v>121</v>
      </c>
      <c r="I1482" s="700">
        <v>4</v>
      </c>
    </row>
    <row r="1483" spans="1:9" ht="15" customHeight="1" x14ac:dyDescent="0.25">
      <c r="A1483" s="411"/>
      <c r="B1483" s="700">
        <v>4</v>
      </c>
      <c r="C1483" s="700">
        <v>201803</v>
      </c>
      <c r="D1483" s="700">
        <v>201709</v>
      </c>
      <c r="E1483" s="700" t="s">
        <v>1504</v>
      </c>
      <c r="F1483" s="700" t="s">
        <v>1768</v>
      </c>
      <c r="G1483" s="700" t="s">
        <v>1298</v>
      </c>
      <c r="H1483" s="700">
        <v>126</v>
      </c>
      <c r="I1483" s="700">
        <v>4</v>
      </c>
    </row>
    <row r="1484" spans="1:9" ht="15" customHeight="1" x14ac:dyDescent="0.25">
      <c r="A1484" s="411"/>
      <c r="B1484" s="700">
        <v>4</v>
      </c>
      <c r="C1484" s="700">
        <v>201803</v>
      </c>
      <c r="D1484" s="700">
        <v>201709</v>
      </c>
      <c r="E1484" s="700" t="s">
        <v>1504</v>
      </c>
      <c r="F1484" s="700" t="s">
        <v>1789</v>
      </c>
      <c r="G1484" s="700" t="s">
        <v>1274</v>
      </c>
      <c r="H1484" s="700">
        <v>121</v>
      </c>
      <c r="I1484" s="700">
        <v>1</v>
      </c>
    </row>
    <row r="1485" spans="1:9" ht="15" customHeight="1" x14ac:dyDescent="0.25">
      <c r="A1485" s="411"/>
      <c r="B1485" s="700">
        <v>4</v>
      </c>
      <c r="C1485" s="700">
        <v>201803</v>
      </c>
      <c r="D1485" s="700">
        <v>201709</v>
      </c>
      <c r="E1485" s="700" t="s">
        <v>1504</v>
      </c>
      <c r="F1485" s="700" t="s">
        <v>1783</v>
      </c>
      <c r="G1485" s="700" t="s">
        <v>1408</v>
      </c>
      <c r="H1485" s="700">
        <v>121</v>
      </c>
      <c r="I1485" s="700">
        <v>6</v>
      </c>
    </row>
    <row r="1486" spans="1:9" ht="15" customHeight="1" x14ac:dyDescent="0.25">
      <c r="A1486" s="411"/>
      <c r="B1486" s="700">
        <v>4</v>
      </c>
      <c r="C1486" s="700">
        <v>201803</v>
      </c>
      <c r="D1486" s="700">
        <v>201709</v>
      </c>
      <c r="E1486" s="700" t="s">
        <v>1504</v>
      </c>
      <c r="F1486" s="700" t="s">
        <v>1782</v>
      </c>
      <c r="G1486" s="700" t="s">
        <v>1408</v>
      </c>
      <c r="H1486" s="700">
        <v>126</v>
      </c>
      <c r="I1486" s="700">
        <v>1</v>
      </c>
    </row>
    <row r="1487" spans="1:9" ht="15" customHeight="1" x14ac:dyDescent="0.25">
      <c r="A1487" s="411"/>
      <c r="B1487" s="700">
        <v>4</v>
      </c>
      <c r="C1487" s="700">
        <v>201803</v>
      </c>
      <c r="D1487" s="700">
        <v>201709</v>
      </c>
      <c r="E1487" s="700" t="s">
        <v>1504</v>
      </c>
      <c r="F1487" s="700" t="s">
        <v>1794</v>
      </c>
      <c r="G1487" s="700" t="s">
        <v>1258</v>
      </c>
      <c r="H1487" s="700">
        <v>120</v>
      </c>
      <c r="I1487" s="700">
        <v>2</v>
      </c>
    </row>
    <row r="1488" spans="1:9" ht="15" customHeight="1" x14ac:dyDescent="0.25">
      <c r="A1488" s="411"/>
      <c r="B1488" s="700">
        <v>4</v>
      </c>
      <c r="C1488" s="700">
        <v>201803</v>
      </c>
      <c r="D1488" s="700">
        <v>201709</v>
      </c>
      <c r="E1488" s="700" t="s">
        <v>1504</v>
      </c>
      <c r="F1488" s="700" t="s">
        <v>1794</v>
      </c>
      <c r="G1488" s="700" t="s">
        <v>1258</v>
      </c>
      <c r="H1488" s="700">
        <v>121</v>
      </c>
      <c r="I1488" s="700">
        <v>3</v>
      </c>
    </row>
    <row r="1489" spans="1:9" ht="15" customHeight="1" x14ac:dyDescent="0.25">
      <c r="A1489" s="411"/>
      <c r="B1489" s="700">
        <v>4</v>
      </c>
      <c r="C1489" s="700">
        <v>201803</v>
      </c>
      <c r="D1489" s="700">
        <v>201710</v>
      </c>
      <c r="E1489" s="700" t="s">
        <v>1504</v>
      </c>
      <c r="F1489" s="700">
        <v>47</v>
      </c>
      <c r="G1489" s="700" t="s">
        <v>1267</v>
      </c>
      <c r="H1489" s="700">
        <v>120</v>
      </c>
      <c r="I1489" s="700">
        <v>3</v>
      </c>
    </row>
    <row r="1490" spans="1:9" ht="15" customHeight="1" x14ac:dyDescent="0.25">
      <c r="A1490" s="411"/>
      <c r="B1490" s="700">
        <v>4</v>
      </c>
      <c r="C1490" s="700">
        <v>201803</v>
      </c>
      <c r="D1490" s="700">
        <v>201710</v>
      </c>
      <c r="E1490" s="700" t="s">
        <v>1504</v>
      </c>
      <c r="F1490" s="700">
        <v>47</v>
      </c>
      <c r="G1490" s="700" t="s">
        <v>1267</v>
      </c>
      <c r="H1490" s="700">
        <v>121</v>
      </c>
      <c r="I1490" s="700">
        <v>5</v>
      </c>
    </row>
    <row r="1491" spans="1:9" ht="15" customHeight="1" x14ac:dyDescent="0.25">
      <c r="A1491" s="411"/>
      <c r="B1491" s="700">
        <v>4</v>
      </c>
      <c r="C1491" s="700">
        <v>201803</v>
      </c>
      <c r="D1491" s="700">
        <v>201710</v>
      </c>
      <c r="E1491" s="700" t="s">
        <v>1504</v>
      </c>
      <c r="F1491" s="700" t="s">
        <v>1765</v>
      </c>
      <c r="G1491" s="700" t="s">
        <v>1267</v>
      </c>
      <c r="H1491" s="700">
        <v>126</v>
      </c>
      <c r="I1491" s="700">
        <v>1</v>
      </c>
    </row>
    <row r="1492" spans="1:9" ht="15" customHeight="1" x14ac:dyDescent="0.25">
      <c r="A1492" s="411"/>
      <c r="B1492" s="700">
        <v>4</v>
      </c>
      <c r="C1492" s="700">
        <v>201803</v>
      </c>
      <c r="D1492" s="700">
        <v>201710</v>
      </c>
      <c r="E1492" s="700" t="s">
        <v>1504</v>
      </c>
      <c r="F1492" s="700" t="s">
        <v>1788</v>
      </c>
      <c r="G1492" s="700" t="s">
        <v>1272</v>
      </c>
      <c r="H1492" s="700">
        <v>121</v>
      </c>
      <c r="I1492" s="700">
        <v>2</v>
      </c>
    </row>
    <row r="1493" spans="1:9" ht="15" customHeight="1" x14ac:dyDescent="0.25">
      <c r="A1493" s="411"/>
      <c r="B1493" s="700">
        <v>4</v>
      </c>
      <c r="C1493" s="700">
        <v>201803</v>
      </c>
      <c r="D1493" s="700">
        <v>201710</v>
      </c>
      <c r="E1493" s="700" t="s">
        <v>1504</v>
      </c>
      <c r="F1493" s="700">
        <v>86</v>
      </c>
      <c r="G1493" s="700" t="s">
        <v>1286</v>
      </c>
      <c r="H1493" s="700">
        <v>120</v>
      </c>
      <c r="I1493" s="700">
        <v>1</v>
      </c>
    </row>
    <row r="1494" spans="1:9" ht="15" customHeight="1" x14ac:dyDescent="0.25">
      <c r="A1494" s="411"/>
      <c r="B1494" s="700">
        <v>4</v>
      </c>
      <c r="C1494" s="700">
        <v>201803</v>
      </c>
      <c r="D1494" s="700">
        <v>201710</v>
      </c>
      <c r="E1494" s="700" t="s">
        <v>1504</v>
      </c>
      <c r="F1494" s="700">
        <v>86</v>
      </c>
      <c r="G1494" s="700" t="s">
        <v>1286</v>
      </c>
      <c r="H1494" s="700">
        <v>121</v>
      </c>
      <c r="I1494" s="700">
        <v>4</v>
      </c>
    </row>
    <row r="1495" spans="1:9" ht="15" customHeight="1" x14ac:dyDescent="0.25">
      <c r="A1495" s="411"/>
      <c r="B1495" s="700">
        <v>4</v>
      </c>
      <c r="C1495" s="700">
        <v>201803</v>
      </c>
      <c r="D1495" s="700">
        <v>201710</v>
      </c>
      <c r="E1495" s="700" t="s">
        <v>1504</v>
      </c>
      <c r="F1495" s="700" t="s">
        <v>1769</v>
      </c>
      <c r="G1495" s="700" t="s">
        <v>1298</v>
      </c>
      <c r="H1495" s="700">
        <v>121</v>
      </c>
      <c r="I1495" s="700">
        <v>2</v>
      </c>
    </row>
    <row r="1496" spans="1:9" ht="15" customHeight="1" x14ac:dyDescent="0.25">
      <c r="A1496" s="411"/>
      <c r="B1496" s="700">
        <v>4</v>
      </c>
      <c r="C1496" s="700">
        <v>201803</v>
      </c>
      <c r="D1496" s="700">
        <v>201710</v>
      </c>
      <c r="E1496" s="700" t="s">
        <v>1504</v>
      </c>
      <c r="F1496" s="700" t="s">
        <v>1768</v>
      </c>
      <c r="G1496" s="700" t="s">
        <v>1298</v>
      </c>
      <c r="H1496" s="700">
        <v>126</v>
      </c>
      <c r="I1496" s="700">
        <v>4</v>
      </c>
    </row>
    <row r="1497" spans="1:9" ht="15" customHeight="1" x14ac:dyDescent="0.25">
      <c r="A1497" s="411"/>
      <c r="B1497" s="700">
        <v>4</v>
      </c>
      <c r="C1497" s="700">
        <v>201803</v>
      </c>
      <c r="D1497" s="700">
        <v>201710</v>
      </c>
      <c r="E1497" s="700" t="s">
        <v>1504</v>
      </c>
      <c r="F1497" s="700" t="s">
        <v>1789</v>
      </c>
      <c r="G1497" s="700" t="s">
        <v>1274</v>
      </c>
      <c r="H1497" s="700">
        <v>120</v>
      </c>
      <c r="I1497" s="700">
        <v>1</v>
      </c>
    </row>
    <row r="1498" spans="1:9" ht="15" customHeight="1" x14ac:dyDescent="0.25">
      <c r="A1498" s="411"/>
      <c r="B1498" s="700">
        <v>4</v>
      </c>
      <c r="C1498" s="700">
        <v>201803</v>
      </c>
      <c r="D1498" s="700">
        <v>201710</v>
      </c>
      <c r="E1498" s="700" t="s">
        <v>1504</v>
      </c>
      <c r="F1498" s="700" t="s">
        <v>1789</v>
      </c>
      <c r="G1498" s="700" t="s">
        <v>1274</v>
      </c>
      <c r="H1498" s="700">
        <v>121</v>
      </c>
      <c r="I1498" s="700">
        <v>5</v>
      </c>
    </row>
    <row r="1499" spans="1:9" ht="15" customHeight="1" x14ac:dyDescent="0.25">
      <c r="A1499" s="411"/>
      <c r="B1499" s="700">
        <v>4</v>
      </c>
      <c r="C1499" s="700">
        <v>201803</v>
      </c>
      <c r="D1499" s="700">
        <v>201710</v>
      </c>
      <c r="E1499" s="700" t="s">
        <v>1504</v>
      </c>
      <c r="F1499" s="700" t="s">
        <v>1783</v>
      </c>
      <c r="G1499" s="700" t="s">
        <v>1408</v>
      </c>
      <c r="H1499" s="700">
        <v>120</v>
      </c>
      <c r="I1499" s="700">
        <v>1</v>
      </c>
    </row>
    <row r="1500" spans="1:9" ht="15" customHeight="1" x14ac:dyDescent="0.25">
      <c r="A1500" s="411"/>
      <c r="B1500" s="700">
        <v>4</v>
      </c>
      <c r="C1500" s="700">
        <v>201803</v>
      </c>
      <c r="D1500" s="700">
        <v>201710</v>
      </c>
      <c r="E1500" s="700" t="s">
        <v>1504</v>
      </c>
      <c r="F1500" s="700" t="s">
        <v>1783</v>
      </c>
      <c r="G1500" s="700" t="s">
        <v>1408</v>
      </c>
      <c r="H1500" s="700">
        <v>121</v>
      </c>
      <c r="I1500" s="700">
        <v>7</v>
      </c>
    </row>
    <row r="1501" spans="1:9" ht="15" customHeight="1" x14ac:dyDescent="0.25">
      <c r="A1501" s="411"/>
      <c r="B1501" s="700">
        <v>4</v>
      </c>
      <c r="C1501" s="700">
        <v>201803</v>
      </c>
      <c r="D1501" s="700">
        <v>201710</v>
      </c>
      <c r="E1501" s="700" t="s">
        <v>1504</v>
      </c>
      <c r="F1501" s="700" t="s">
        <v>1782</v>
      </c>
      <c r="G1501" s="700" t="s">
        <v>1408</v>
      </c>
      <c r="H1501" s="700">
        <v>126</v>
      </c>
      <c r="I1501" s="700">
        <v>2</v>
      </c>
    </row>
    <row r="1502" spans="1:9" ht="15" customHeight="1" x14ac:dyDescent="0.25">
      <c r="A1502" s="411"/>
      <c r="B1502" s="700">
        <v>4</v>
      </c>
      <c r="C1502" s="700">
        <v>201803</v>
      </c>
      <c r="D1502" s="700">
        <v>201710</v>
      </c>
      <c r="E1502" s="700" t="s">
        <v>1504</v>
      </c>
      <c r="F1502" s="700" t="s">
        <v>1794</v>
      </c>
      <c r="G1502" s="700" t="s">
        <v>1258</v>
      </c>
      <c r="H1502" s="700">
        <v>120</v>
      </c>
      <c r="I1502" s="700">
        <v>2</v>
      </c>
    </row>
    <row r="1503" spans="1:9" ht="15" customHeight="1" x14ac:dyDescent="0.25">
      <c r="A1503" s="411"/>
      <c r="B1503" s="700">
        <v>4</v>
      </c>
      <c r="C1503" s="700">
        <v>201803</v>
      </c>
      <c r="D1503" s="700">
        <v>201710</v>
      </c>
      <c r="E1503" s="700" t="s">
        <v>1504</v>
      </c>
      <c r="F1503" s="700" t="s">
        <v>1794</v>
      </c>
      <c r="G1503" s="700" t="s">
        <v>1258</v>
      </c>
      <c r="H1503" s="700">
        <v>121</v>
      </c>
      <c r="I1503" s="700">
        <v>4</v>
      </c>
    </row>
    <row r="1504" spans="1:9" ht="15" customHeight="1" x14ac:dyDescent="0.25">
      <c r="A1504" s="411"/>
      <c r="B1504" s="700">
        <v>4</v>
      </c>
      <c r="C1504" s="700">
        <v>201803</v>
      </c>
      <c r="D1504" s="700">
        <v>201711</v>
      </c>
      <c r="E1504" s="700" t="s">
        <v>1504</v>
      </c>
      <c r="F1504" s="700">
        <v>47</v>
      </c>
      <c r="G1504" s="700" t="s">
        <v>1267</v>
      </c>
      <c r="H1504" s="700">
        <v>120</v>
      </c>
      <c r="I1504" s="700">
        <v>3</v>
      </c>
    </row>
    <row r="1505" spans="1:9" ht="15" customHeight="1" x14ac:dyDescent="0.25">
      <c r="A1505" s="411"/>
      <c r="B1505" s="700">
        <v>4</v>
      </c>
      <c r="C1505" s="700">
        <v>201803</v>
      </c>
      <c r="D1505" s="700">
        <v>201711</v>
      </c>
      <c r="E1505" s="700" t="s">
        <v>1504</v>
      </c>
      <c r="F1505" s="700">
        <v>47</v>
      </c>
      <c r="G1505" s="700" t="s">
        <v>1267</v>
      </c>
      <c r="H1505" s="700">
        <v>121</v>
      </c>
      <c r="I1505" s="700">
        <v>10</v>
      </c>
    </row>
    <row r="1506" spans="1:9" ht="15" customHeight="1" x14ac:dyDescent="0.25">
      <c r="A1506" s="411"/>
      <c r="B1506" s="700">
        <v>4</v>
      </c>
      <c r="C1506" s="700">
        <v>201803</v>
      </c>
      <c r="D1506" s="700">
        <v>201711</v>
      </c>
      <c r="E1506" s="700" t="s">
        <v>1504</v>
      </c>
      <c r="F1506" s="700" t="s">
        <v>1765</v>
      </c>
      <c r="G1506" s="700" t="s">
        <v>1267</v>
      </c>
      <c r="H1506" s="700">
        <v>126</v>
      </c>
      <c r="I1506" s="700">
        <v>2</v>
      </c>
    </row>
    <row r="1507" spans="1:9" ht="15" customHeight="1" x14ac:dyDescent="0.25">
      <c r="A1507" s="411"/>
      <c r="B1507" s="700">
        <v>4</v>
      </c>
      <c r="C1507" s="700">
        <v>201803</v>
      </c>
      <c r="D1507" s="700">
        <v>201711</v>
      </c>
      <c r="E1507" s="700" t="s">
        <v>1504</v>
      </c>
      <c r="F1507" s="700" t="s">
        <v>1788</v>
      </c>
      <c r="G1507" s="700" t="s">
        <v>1272</v>
      </c>
      <c r="H1507" s="700">
        <v>121</v>
      </c>
      <c r="I1507" s="700">
        <v>4</v>
      </c>
    </row>
    <row r="1508" spans="1:9" ht="15" customHeight="1" x14ac:dyDescent="0.25">
      <c r="A1508" s="411"/>
      <c r="B1508" s="700">
        <v>4</v>
      </c>
      <c r="C1508" s="700">
        <v>201803</v>
      </c>
      <c r="D1508" s="700">
        <v>201711</v>
      </c>
      <c r="E1508" s="700" t="s">
        <v>1504</v>
      </c>
      <c r="F1508" s="700">
        <v>86</v>
      </c>
      <c r="G1508" s="700" t="s">
        <v>1286</v>
      </c>
      <c r="H1508" s="700">
        <v>120</v>
      </c>
      <c r="I1508" s="700">
        <v>2</v>
      </c>
    </row>
    <row r="1509" spans="1:9" ht="15" customHeight="1" x14ac:dyDescent="0.25">
      <c r="A1509" s="411"/>
      <c r="B1509" s="700">
        <v>4</v>
      </c>
      <c r="C1509" s="700">
        <v>201803</v>
      </c>
      <c r="D1509" s="700">
        <v>201711</v>
      </c>
      <c r="E1509" s="700" t="s">
        <v>1504</v>
      </c>
      <c r="F1509" s="700">
        <v>86</v>
      </c>
      <c r="G1509" s="700" t="s">
        <v>1286</v>
      </c>
      <c r="H1509" s="700">
        <v>121</v>
      </c>
      <c r="I1509" s="700">
        <v>7</v>
      </c>
    </row>
    <row r="1510" spans="1:9" ht="15" customHeight="1" x14ac:dyDescent="0.25">
      <c r="A1510" s="411"/>
      <c r="B1510" s="700">
        <v>4</v>
      </c>
      <c r="C1510" s="700">
        <v>201803</v>
      </c>
      <c r="D1510" s="700">
        <v>201711</v>
      </c>
      <c r="E1510" s="700" t="s">
        <v>1504</v>
      </c>
      <c r="F1510" s="700" t="s">
        <v>1769</v>
      </c>
      <c r="G1510" s="700" t="s">
        <v>1298</v>
      </c>
      <c r="H1510" s="700">
        <v>120</v>
      </c>
      <c r="I1510" s="700">
        <v>3</v>
      </c>
    </row>
    <row r="1511" spans="1:9" ht="15" customHeight="1" x14ac:dyDescent="0.25">
      <c r="A1511" s="411"/>
      <c r="B1511" s="700">
        <v>4</v>
      </c>
      <c r="C1511" s="700">
        <v>201803</v>
      </c>
      <c r="D1511" s="700">
        <v>201711</v>
      </c>
      <c r="E1511" s="700" t="s">
        <v>1504</v>
      </c>
      <c r="F1511" s="700" t="s">
        <v>1769</v>
      </c>
      <c r="G1511" s="700" t="s">
        <v>1298</v>
      </c>
      <c r="H1511" s="700">
        <v>121</v>
      </c>
      <c r="I1511" s="700">
        <v>7</v>
      </c>
    </row>
    <row r="1512" spans="1:9" ht="15" customHeight="1" x14ac:dyDescent="0.25">
      <c r="A1512" s="411"/>
      <c r="B1512" s="700">
        <v>4</v>
      </c>
      <c r="C1512" s="700">
        <v>201803</v>
      </c>
      <c r="D1512" s="700">
        <v>201711</v>
      </c>
      <c r="E1512" s="700" t="s">
        <v>1504</v>
      </c>
      <c r="F1512" s="700" t="s">
        <v>1768</v>
      </c>
      <c r="G1512" s="700" t="s">
        <v>1298</v>
      </c>
      <c r="H1512" s="700">
        <v>126</v>
      </c>
      <c r="I1512" s="700">
        <v>4</v>
      </c>
    </row>
    <row r="1513" spans="1:9" ht="15" customHeight="1" x14ac:dyDescent="0.25">
      <c r="A1513" s="411"/>
      <c r="B1513" s="700">
        <v>4</v>
      </c>
      <c r="C1513" s="700">
        <v>201803</v>
      </c>
      <c r="D1513" s="700">
        <v>201711</v>
      </c>
      <c r="E1513" s="700" t="s">
        <v>1504</v>
      </c>
      <c r="F1513" s="700" t="s">
        <v>1789</v>
      </c>
      <c r="G1513" s="700" t="s">
        <v>1274</v>
      </c>
      <c r="H1513" s="700">
        <v>120</v>
      </c>
      <c r="I1513" s="700">
        <v>2</v>
      </c>
    </row>
    <row r="1514" spans="1:9" ht="15" customHeight="1" x14ac:dyDescent="0.25">
      <c r="A1514" s="411"/>
      <c r="B1514" s="700">
        <v>4</v>
      </c>
      <c r="C1514" s="700">
        <v>201803</v>
      </c>
      <c r="D1514" s="700">
        <v>201711</v>
      </c>
      <c r="E1514" s="700" t="s">
        <v>1504</v>
      </c>
      <c r="F1514" s="700" t="s">
        <v>1789</v>
      </c>
      <c r="G1514" s="700" t="s">
        <v>1274</v>
      </c>
      <c r="H1514" s="700">
        <v>121</v>
      </c>
      <c r="I1514" s="700">
        <v>8</v>
      </c>
    </row>
    <row r="1515" spans="1:9" ht="15" customHeight="1" x14ac:dyDescent="0.25">
      <c r="A1515" s="411"/>
      <c r="B1515" s="700">
        <v>4</v>
      </c>
      <c r="C1515" s="700">
        <v>201803</v>
      </c>
      <c r="D1515" s="700">
        <v>201711</v>
      </c>
      <c r="E1515" s="700" t="s">
        <v>1504</v>
      </c>
      <c r="F1515" s="700" t="s">
        <v>1783</v>
      </c>
      <c r="G1515" s="700" t="s">
        <v>1408</v>
      </c>
      <c r="H1515" s="700">
        <v>120</v>
      </c>
      <c r="I1515" s="700">
        <v>3</v>
      </c>
    </row>
    <row r="1516" spans="1:9" ht="15" customHeight="1" x14ac:dyDescent="0.25">
      <c r="A1516" s="411"/>
      <c r="B1516" s="700">
        <v>4</v>
      </c>
      <c r="C1516" s="700">
        <v>201803</v>
      </c>
      <c r="D1516" s="700">
        <v>201711</v>
      </c>
      <c r="E1516" s="700" t="s">
        <v>1504</v>
      </c>
      <c r="F1516" s="700" t="s">
        <v>1783</v>
      </c>
      <c r="G1516" s="700" t="s">
        <v>1408</v>
      </c>
      <c r="H1516" s="700">
        <v>121</v>
      </c>
      <c r="I1516" s="700">
        <v>12</v>
      </c>
    </row>
    <row r="1517" spans="1:9" ht="15" customHeight="1" x14ac:dyDescent="0.25">
      <c r="A1517" s="411"/>
      <c r="B1517" s="700">
        <v>4</v>
      </c>
      <c r="C1517" s="700">
        <v>201803</v>
      </c>
      <c r="D1517" s="700">
        <v>201711</v>
      </c>
      <c r="E1517" s="700" t="s">
        <v>1504</v>
      </c>
      <c r="F1517" s="700" t="s">
        <v>1782</v>
      </c>
      <c r="G1517" s="700" t="s">
        <v>1408</v>
      </c>
      <c r="H1517" s="700">
        <v>126</v>
      </c>
      <c r="I1517" s="700">
        <v>2</v>
      </c>
    </row>
    <row r="1518" spans="1:9" ht="15" customHeight="1" x14ac:dyDescent="0.25">
      <c r="A1518" s="411"/>
      <c r="B1518" s="700">
        <v>4</v>
      </c>
      <c r="C1518" s="700">
        <v>201803</v>
      </c>
      <c r="D1518" s="700">
        <v>201711</v>
      </c>
      <c r="E1518" s="700" t="s">
        <v>1504</v>
      </c>
      <c r="F1518" s="700" t="s">
        <v>1794</v>
      </c>
      <c r="G1518" s="700" t="s">
        <v>1258</v>
      </c>
      <c r="H1518" s="700">
        <v>120</v>
      </c>
      <c r="I1518" s="700">
        <v>3</v>
      </c>
    </row>
    <row r="1519" spans="1:9" ht="15" customHeight="1" x14ac:dyDescent="0.25">
      <c r="A1519" s="411"/>
      <c r="B1519" s="700">
        <v>4</v>
      </c>
      <c r="C1519" s="700">
        <v>201803</v>
      </c>
      <c r="D1519" s="700">
        <v>201711</v>
      </c>
      <c r="E1519" s="700" t="s">
        <v>1504</v>
      </c>
      <c r="F1519" s="700" t="s">
        <v>1794</v>
      </c>
      <c r="G1519" s="700" t="s">
        <v>1258</v>
      </c>
      <c r="H1519" s="700">
        <v>121</v>
      </c>
      <c r="I1519" s="700">
        <v>10</v>
      </c>
    </row>
    <row r="1520" spans="1:9" ht="15" customHeight="1" x14ac:dyDescent="0.25">
      <c r="A1520" s="411"/>
      <c r="B1520" s="700">
        <v>4</v>
      </c>
      <c r="C1520" s="700">
        <v>201803</v>
      </c>
      <c r="D1520" s="700">
        <v>201712</v>
      </c>
      <c r="E1520" s="700" t="s">
        <v>1504</v>
      </c>
      <c r="F1520" s="700">
        <v>47</v>
      </c>
      <c r="G1520" s="700" t="s">
        <v>1267</v>
      </c>
      <c r="H1520" s="700">
        <v>120</v>
      </c>
      <c r="I1520" s="700">
        <v>6</v>
      </c>
    </row>
    <row r="1521" spans="1:9" ht="15" customHeight="1" x14ac:dyDescent="0.25">
      <c r="A1521" s="411"/>
      <c r="B1521" s="700">
        <v>4</v>
      </c>
      <c r="C1521" s="700">
        <v>201803</v>
      </c>
      <c r="D1521" s="700">
        <v>201712</v>
      </c>
      <c r="E1521" s="700" t="s">
        <v>1504</v>
      </c>
      <c r="F1521" s="700">
        <v>47</v>
      </c>
      <c r="G1521" s="700" t="s">
        <v>1267</v>
      </c>
      <c r="H1521" s="700">
        <v>121</v>
      </c>
      <c r="I1521" s="700">
        <v>19</v>
      </c>
    </row>
    <row r="1522" spans="1:9" ht="15" customHeight="1" x14ac:dyDescent="0.25">
      <c r="A1522" s="411"/>
      <c r="B1522" s="700">
        <v>4</v>
      </c>
      <c r="C1522" s="700">
        <v>201803</v>
      </c>
      <c r="D1522" s="700">
        <v>201712</v>
      </c>
      <c r="E1522" s="700" t="s">
        <v>1504</v>
      </c>
      <c r="F1522" s="700" t="s">
        <v>1765</v>
      </c>
      <c r="G1522" s="700" t="s">
        <v>1267</v>
      </c>
      <c r="H1522" s="700">
        <v>126</v>
      </c>
      <c r="I1522" s="700">
        <v>4</v>
      </c>
    </row>
    <row r="1523" spans="1:9" ht="15" customHeight="1" x14ac:dyDescent="0.25">
      <c r="A1523" s="411"/>
      <c r="B1523" s="700">
        <v>4</v>
      </c>
      <c r="C1523" s="700">
        <v>201803</v>
      </c>
      <c r="D1523" s="700">
        <v>201712</v>
      </c>
      <c r="E1523" s="700" t="s">
        <v>1504</v>
      </c>
      <c r="F1523" s="700" t="s">
        <v>1788</v>
      </c>
      <c r="G1523" s="700" t="s">
        <v>1272</v>
      </c>
      <c r="H1523" s="700">
        <v>121</v>
      </c>
      <c r="I1523" s="700">
        <v>3</v>
      </c>
    </row>
    <row r="1524" spans="1:9" ht="15" customHeight="1" x14ac:dyDescent="0.25">
      <c r="A1524" s="411"/>
      <c r="B1524" s="700">
        <v>4</v>
      </c>
      <c r="C1524" s="700">
        <v>201803</v>
      </c>
      <c r="D1524" s="700">
        <v>201712</v>
      </c>
      <c r="E1524" s="700" t="s">
        <v>1504</v>
      </c>
      <c r="F1524" s="700">
        <v>86</v>
      </c>
      <c r="G1524" s="700" t="s">
        <v>1286</v>
      </c>
      <c r="H1524" s="700">
        <v>120</v>
      </c>
      <c r="I1524" s="700">
        <v>4</v>
      </c>
    </row>
    <row r="1525" spans="1:9" ht="15" customHeight="1" x14ac:dyDescent="0.25">
      <c r="A1525" s="411"/>
      <c r="B1525" s="700">
        <v>4</v>
      </c>
      <c r="C1525" s="700">
        <v>201803</v>
      </c>
      <c r="D1525" s="700">
        <v>201712</v>
      </c>
      <c r="E1525" s="700" t="s">
        <v>1504</v>
      </c>
      <c r="F1525" s="700">
        <v>86</v>
      </c>
      <c r="G1525" s="700" t="s">
        <v>1286</v>
      </c>
      <c r="H1525" s="700">
        <v>121</v>
      </c>
      <c r="I1525" s="700">
        <v>11</v>
      </c>
    </row>
    <row r="1526" spans="1:9" ht="15" customHeight="1" x14ac:dyDescent="0.25">
      <c r="A1526" s="411"/>
      <c r="B1526" s="700">
        <v>4</v>
      </c>
      <c r="C1526" s="700">
        <v>201803</v>
      </c>
      <c r="D1526" s="700">
        <v>201712</v>
      </c>
      <c r="E1526" s="700" t="s">
        <v>1504</v>
      </c>
      <c r="F1526" s="700" t="s">
        <v>1769</v>
      </c>
      <c r="G1526" s="700" t="s">
        <v>1298</v>
      </c>
      <c r="H1526" s="700">
        <v>120</v>
      </c>
      <c r="I1526" s="700">
        <v>9</v>
      </c>
    </row>
    <row r="1527" spans="1:9" ht="15" customHeight="1" x14ac:dyDescent="0.25">
      <c r="A1527" s="411"/>
      <c r="B1527" s="700">
        <v>4</v>
      </c>
      <c r="C1527" s="700">
        <v>201803</v>
      </c>
      <c r="D1527" s="700">
        <v>201712</v>
      </c>
      <c r="E1527" s="700" t="s">
        <v>1504</v>
      </c>
      <c r="F1527" s="700" t="s">
        <v>1769</v>
      </c>
      <c r="G1527" s="700" t="s">
        <v>1298</v>
      </c>
      <c r="H1527" s="700">
        <v>121</v>
      </c>
      <c r="I1527" s="700">
        <v>22</v>
      </c>
    </row>
    <row r="1528" spans="1:9" ht="15" customHeight="1" x14ac:dyDescent="0.25">
      <c r="A1528" s="411"/>
      <c r="B1528" s="700">
        <v>4</v>
      </c>
      <c r="C1528" s="700">
        <v>201803</v>
      </c>
      <c r="D1528" s="700">
        <v>201712</v>
      </c>
      <c r="E1528" s="700" t="s">
        <v>1504</v>
      </c>
      <c r="F1528" s="700" t="s">
        <v>1789</v>
      </c>
      <c r="G1528" s="700" t="s">
        <v>1274</v>
      </c>
      <c r="H1528" s="700">
        <v>120</v>
      </c>
      <c r="I1528" s="700">
        <v>6</v>
      </c>
    </row>
    <row r="1529" spans="1:9" ht="15" customHeight="1" x14ac:dyDescent="0.25">
      <c r="A1529" s="411"/>
      <c r="B1529" s="700">
        <v>4</v>
      </c>
      <c r="C1529" s="700">
        <v>201803</v>
      </c>
      <c r="D1529" s="700">
        <v>201712</v>
      </c>
      <c r="E1529" s="700" t="s">
        <v>1504</v>
      </c>
      <c r="F1529" s="700" t="s">
        <v>1789</v>
      </c>
      <c r="G1529" s="700" t="s">
        <v>1274</v>
      </c>
      <c r="H1529" s="700">
        <v>121</v>
      </c>
      <c r="I1529" s="700">
        <v>7</v>
      </c>
    </row>
    <row r="1530" spans="1:9" ht="15" customHeight="1" x14ac:dyDescent="0.25">
      <c r="A1530" s="411"/>
      <c r="B1530" s="700">
        <v>4</v>
      </c>
      <c r="C1530" s="700">
        <v>201803</v>
      </c>
      <c r="D1530" s="700">
        <v>201712</v>
      </c>
      <c r="E1530" s="700" t="s">
        <v>1504</v>
      </c>
      <c r="F1530" s="700" t="s">
        <v>1783</v>
      </c>
      <c r="G1530" s="700" t="s">
        <v>1408</v>
      </c>
      <c r="H1530" s="700">
        <v>120</v>
      </c>
      <c r="I1530" s="700">
        <v>7</v>
      </c>
    </row>
    <row r="1531" spans="1:9" ht="15" customHeight="1" x14ac:dyDescent="0.25">
      <c r="A1531" s="411"/>
      <c r="B1531" s="700">
        <v>4</v>
      </c>
      <c r="C1531" s="700">
        <v>201803</v>
      </c>
      <c r="D1531" s="700">
        <v>201712</v>
      </c>
      <c r="E1531" s="700" t="s">
        <v>1504</v>
      </c>
      <c r="F1531" s="700" t="s">
        <v>1783</v>
      </c>
      <c r="G1531" s="700" t="s">
        <v>1408</v>
      </c>
      <c r="H1531" s="700">
        <v>121</v>
      </c>
      <c r="I1531" s="700">
        <v>16</v>
      </c>
    </row>
    <row r="1532" spans="1:9" ht="15" customHeight="1" x14ac:dyDescent="0.25">
      <c r="A1532" s="411"/>
      <c r="B1532" s="700">
        <v>4</v>
      </c>
      <c r="C1532" s="700">
        <v>201803</v>
      </c>
      <c r="D1532" s="700">
        <v>201712</v>
      </c>
      <c r="E1532" s="700" t="s">
        <v>1504</v>
      </c>
      <c r="F1532" s="700" t="s">
        <v>1782</v>
      </c>
      <c r="G1532" s="700" t="s">
        <v>1408</v>
      </c>
      <c r="H1532" s="700">
        <v>126</v>
      </c>
      <c r="I1532" s="700">
        <v>1</v>
      </c>
    </row>
    <row r="1533" spans="1:9" ht="15" customHeight="1" x14ac:dyDescent="0.25">
      <c r="A1533" s="411"/>
      <c r="B1533" s="700">
        <v>4</v>
      </c>
      <c r="C1533" s="700">
        <v>201803</v>
      </c>
      <c r="D1533" s="700">
        <v>201712</v>
      </c>
      <c r="E1533" s="700" t="s">
        <v>1504</v>
      </c>
      <c r="F1533" s="700" t="s">
        <v>1794</v>
      </c>
      <c r="G1533" s="700" t="s">
        <v>1258</v>
      </c>
      <c r="H1533" s="700">
        <v>120</v>
      </c>
      <c r="I1533" s="700">
        <v>5</v>
      </c>
    </row>
    <row r="1534" spans="1:9" ht="15" customHeight="1" x14ac:dyDescent="0.25">
      <c r="A1534" s="411"/>
      <c r="B1534" s="700">
        <v>4</v>
      </c>
      <c r="C1534" s="700">
        <v>201803</v>
      </c>
      <c r="D1534" s="700">
        <v>201712</v>
      </c>
      <c r="E1534" s="700" t="s">
        <v>1504</v>
      </c>
      <c r="F1534" s="700" t="s">
        <v>1794</v>
      </c>
      <c r="G1534" s="700" t="s">
        <v>1258</v>
      </c>
      <c r="H1534" s="700">
        <v>121</v>
      </c>
      <c r="I1534" s="700">
        <v>20</v>
      </c>
    </row>
    <row r="1535" spans="1:9" ht="15" customHeight="1" x14ac:dyDescent="0.25">
      <c r="A1535" s="411"/>
      <c r="B1535" s="700">
        <v>4</v>
      </c>
      <c r="C1535" s="700">
        <v>201803</v>
      </c>
      <c r="D1535" s="700">
        <v>201801</v>
      </c>
      <c r="E1535" s="700" t="s">
        <v>1504</v>
      </c>
      <c r="F1535" s="700">
        <v>47</v>
      </c>
      <c r="G1535" s="700" t="s">
        <v>1267</v>
      </c>
      <c r="H1535" s="700">
        <v>120</v>
      </c>
      <c r="I1535" s="700">
        <v>10</v>
      </c>
    </row>
    <row r="1536" spans="1:9" ht="15" customHeight="1" x14ac:dyDescent="0.25">
      <c r="A1536" s="411"/>
      <c r="B1536" s="700">
        <v>4</v>
      </c>
      <c r="C1536" s="700">
        <v>201803</v>
      </c>
      <c r="D1536" s="700">
        <v>201801</v>
      </c>
      <c r="E1536" s="700" t="s">
        <v>1504</v>
      </c>
      <c r="F1536" s="700">
        <v>47</v>
      </c>
      <c r="G1536" s="700" t="s">
        <v>1267</v>
      </c>
      <c r="H1536" s="700">
        <v>121</v>
      </c>
      <c r="I1536" s="700">
        <v>43</v>
      </c>
    </row>
    <row r="1537" spans="1:9" ht="15" customHeight="1" x14ac:dyDescent="0.25">
      <c r="A1537" s="411"/>
      <c r="B1537" s="700">
        <v>4</v>
      </c>
      <c r="C1537" s="700">
        <v>201803</v>
      </c>
      <c r="D1537" s="700">
        <v>201801</v>
      </c>
      <c r="E1537" s="700" t="s">
        <v>1504</v>
      </c>
      <c r="F1537" s="700" t="s">
        <v>1765</v>
      </c>
      <c r="G1537" s="700" t="s">
        <v>1267</v>
      </c>
      <c r="H1537" s="700">
        <v>126</v>
      </c>
      <c r="I1537" s="700">
        <v>7</v>
      </c>
    </row>
    <row r="1538" spans="1:9" ht="15" customHeight="1" x14ac:dyDescent="0.25">
      <c r="A1538" s="411"/>
      <c r="B1538" s="700">
        <v>4</v>
      </c>
      <c r="C1538" s="700">
        <v>201803</v>
      </c>
      <c r="D1538" s="700">
        <v>201801</v>
      </c>
      <c r="E1538" s="700" t="s">
        <v>1504</v>
      </c>
      <c r="F1538" s="700" t="s">
        <v>1788</v>
      </c>
      <c r="G1538" s="700" t="s">
        <v>1272</v>
      </c>
      <c r="H1538" s="700">
        <v>120</v>
      </c>
      <c r="I1538" s="700">
        <v>1</v>
      </c>
    </row>
    <row r="1539" spans="1:9" ht="15" customHeight="1" x14ac:dyDescent="0.25">
      <c r="A1539" s="411"/>
      <c r="B1539" s="700">
        <v>4</v>
      </c>
      <c r="C1539" s="700">
        <v>201803</v>
      </c>
      <c r="D1539" s="700">
        <v>201801</v>
      </c>
      <c r="E1539" s="700" t="s">
        <v>1504</v>
      </c>
      <c r="F1539" s="700" t="s">
        <v>1788</v>
      </c>
      <c r="G1539" s="700" t="s">
        <v>1272</v>
      </c>
      <c r="H1539" s="700">
        <v>121</v>
      </c>
      <c r="I1539" s="700">
        <v>14</v>
      </c>
    </row>
    <row r="1540" spans="1:9" ht="15" customHeight="1" x14ac:dyDescent="0.25">
      <c r="A1540" s="411"/>
      <c r="B1540" s="700">
        <v>4</v>
      </c>
      <c r="C1540" s="700">
        <v>201803</v>
      </c>
      <c r="D1540" s="700">
        <v>201801</v>
      </c>
      <c r="E1540" s="700" t="s">
        <v>1504</v>
      </c>
      <c r="F1540" s="700">
        <v>86</v>
      </c>
      <c r="G1540" s="700" t="s">
        <v>1286</v>
      </c>
      <c r="H1540" s="700">
        <v>120</v>
      </c>
      <c r="I1540" s="700">
        <v>5</v>
      </c>
    </row>
    <row r="1541" spans="1:9" ht="15" customHeight="1" x14ac:dyDescent="0.25">
      <c r="A1541" s="411"/>
      <c r="B1541" s="700">
        <v>4</v>
      </c>
      <c r="C1541" s="700">
        <v>201803</v>
      </c>
      <c r="D1541" s="700">
        <v>201801</v>
      </c>
      <c r="E1541" s="700" t="s">
        <v>1504</v>
      </c>
      <c r="F1541" s="700">
        <v>86</v>
      </c>
      <c r="G1541" s="700" t="s">
        <v>1286</v>
      </c>
      <c r="H1541" s="700">
        <v>121</v>
      </c>
      <c r="I1541" s="700">
        <v>34</v>
      </c>
    </row>
    <row r="1542" spans="1:9" ht="15" customHeight="1" x14ac:dyDescent="0.25">
      <c r="A1542" s="411"/>
      <c r="B1542" s="700">
        <v>4</v>
      </c>
      <c r="C1542" s="700">
        <v>201803</v>
      </c>
      <c r="D1542" s="700">
        <v>201801</v>
      </c>
      <c r="E1542" s="700" t="s">
        <v>1504</v>
      </c>
      <c r="F1542" s="700" t="s">
        <v>1769</v>
      </c>
      <c r="G1542" s="700" t="s">
        <v>1298</v>
      </c>
      <c r="H1542" s="700">
        <v>120</v>
      </c>
      <c r="I1542" s="700">
        <v>10</v>
      </c>
    </row>
    <row r="1543" spans="1:9" ht="15" customHeight="1" x14ac:dyDescent="0.25">
      <c r="A1543" s="411"/>
      <c r="B1543" s="700">
        <v>4</v>
      </c>
      <c r="C1543" s="700">
        <v>201803</v>
      </c>
      <c r="D1543" s="700">
        <v>201801</v>
      </c>
      <c r="E1543" s="700" t="s">
        <v>1504</v>
      </c>
      <c r="F1543" s="700" t="s">
        <v>1769</v>
      </c>
      <c r="G1543" s="700" t="s">
        <v>1298</v>
      </c>
      <c r="H1543" s="700">
        <v>121</v>
      </c>
      <c r="I1543" s="700">
        <v>65</v>
      </c>
    </row>
    <row r="1544" spans="1:9" ht="15" customHeight="1" x14ac:dyDescent="0.25">
      <c r="A1544" s="411"/>
      <c r="B1544" s="700">
        <v>4</v>
      </c>
      <c r="C1544" s="700">
        <v>201803</v>
      </c>
      <c r="D1544" s="700">
        <v>201801</v>
      </c>
      <c r="E1544" s="700" t="s">
        <v>1504</v>
      </c>
      <c r="F1544" s="700" t="s">
        <v>1768</v>
      </c>
      <c r="G1544" s="700" t="s">
        <v>1298</v>
      </c>
      <c r="H1544" s="700">
        <v>126</v>
      </c>
      <c r="I1544" s="700">
        <v>3</v>
      </c>
    </row>
    <row r="1545" spans="1:9" ht="15" customHeight="1" x14ac:dyDescent="0.25">
      <c r="A1545" s="411"/>
      <c r="B1545" s="700">
        <v>4</v>
      </c>
      <c r="C1545" s="700">
        <v>201803</v>
      </c>
      <c r="D1545" s="700">
        <v>201801</v>
      </c>
      <c r="E1545" s="700" t="s">
        <v>1504</v>
      </c>
      <c r="F1545" s="700" t="s">
        <v>1789</v>
      </c>
      <c r="G1545" s="700" t="s">
        <v>1274</v>
      </c>
      <c r="H1545" s="700">
        <v>120</v>
      </c>
      <c r="I1545" s="700">
        <v>14</v>
      </c>
    </row>
    <row r="1546" spans="1:9" ht="15" customHeight="1" x14ac:dyDescent="0.25">
      <c r="A1546" s="411"/>
      <c r="B1546" s="700">
        <v>4</v>
      </c>
      <c r="C1546" s="700">
        <v>201803</v>
      </c>
      <c r="D1546" s="700">
        <v>201801</v>
      </c>
      <c r="E1546" s="700" t="s">
        <v>1504</v>
      </c>
      <c r="F1546" s="700" t="s">
        <v>1789</v>
      </c>
      <c r="G1546" s="700" t="s">
        <v>1274</v>
      </c>
      <c r="H1546" s="700">
        <v>121</v>
      </c>
      <c r="I1546" s="700">
        <v>26</v>
      </c>
    </row>
    <row r="1547" spans="1:9" ht="15" customHeight="1" x14ac:dyDescent="0.25">
      <c r="A1547" s="411"/>
      <c r="B1547" s="700">
        <v>4</v>
      </c>
      <c r="C1547" s="700">
        <v>201803</v>
      </c>
      <c r="D1547" s="700">
        <v>201801</v>
      </c>
      <c r="E1547" s="700" t="s">
        <v>1504</v>
      </c>
      <c r="F1547" s="700" t="s">
        <v>1783</v>
      </c>
      <c r="G1547" s="700" t="s">
        <v>1408</v>
      </c>
      <c r="H1547" s="700">
        <v>120</v>
      </c>
      <c r="I1547" s="700">
        <v>6</v>
      </c>
    </row>
    <row r="1548" spans="1:9" ht="15" customHeight="1" x14ac:dyDescent="0.25">
      <c r="A1548" s="411"/>
      <c r="B1548" s="700">
        <v>4</v>
      </c>
      <c r="C1548" s="700">
        <v>201803</v>
      </c>
      <c r="D1548" s="700">
        <v>201801</v>
      </c>
      <c r="E1548" s="700" t="s">
        <v>1504</v>
      </c>
      <c r="F1548" s="700" t="s">
        <v>1783</v>
      </c>
      <c r="G1548" s="700" t="s">
        <v>1408</v>
      </c>
      <c r="H1548" s="700">
        <v>121</v>
      </c>
      <c r="I1548" s="700">
        <v>45</v>
      </c>
    </row>
    <row r="1549" spans="1:9" ht="15" customHeight="1" x14ac:dyDescent="0.25">
      <c r="A1549" s="411"/>
      <c r="B1549" s="700">
        <v>4</v>
      </c>
      <c r="C1549" s="700">
        <v>201803</v>
      </c>
      <c r="D1549" s="700">
        <v>201801</v>
      </c>
      <c r="E1549" s="700" t="s">
        <v>1504</v>
      </c>
      <c r="F1549" s="700" t="s">
        <v>1782</v>
      </c>
      <c r="G1549" s="700" t="s">
        <v>1408</v>
      </c>
      <c r="H1549" s="700">
        <v>126</v>
      </c>
      <c r="I1549" s="700">
        <v>6</v>
      </c>
    </row>
    <row r="1550" spans="1:9" ht="15" customHeight="1" x14ac:dyDescent="0.25">
      <c r="A1550" s="411"/>
      <c r="B1550" s="700">
        <v>4</v>
      </c>
      <c r="C1550" s="700">
        <v>201803</v>
      </c>
      <c r="D1550" s="700">
        <v>201801</v>
      </c>
      <c r="E1550" s="700" t="s">
        <v>1504</v>
      </c>
      <c r="F1550" s="700" t="s">
        <v>1794</v>
      </c>
      <c r="G1550" s="700" t="s">
        <v>1258</v>
      </c>
      <c r="H1550" s="700">
        <v>120</v>
      </c>
      <c r="I1550" s="700">
        <v>8</v>
      </c>
    </row>
    <row r="1551" spans="1:9" ht="15" customHeight="1" x14ac:dyDescent="0.25">
      <c r="A1551" s="411"/>
      <c r="B1551" s="700">
        <v>4</v>
      </c>
      <c r="C1551" s="700">
        <v>201803</v>
      </c>
      <c r="D1551" s="700">
        <v>201801</v>
      </c>
      <c r="E1551" s="700" t="s">
        <v>1504</v>
      </c>
      <c r="F1551" s="700" t="s">
        <v>1794</v>
      </c>
      <c r="G1551" s="700" t="s">
        <v>1258</v>
      </c>
      <c r="H1551" s="700">
        <v>121</v>
      </c>
      <c r="I1551" s="700">
        <v>68</v>
      </c>
    </row>
    <row r="1552" spans="1:9" ht="15" customHeight="1" x14ac:dyDescent="0.25">
      <c r="A1552" s="411"/>
      <c r="B1552" s="700">
        <v>4</v>
      </c>
      <c r="C1552" s="700">
        <v>201803</v>
      </c>
      <c r="D1552" s="700">
        <v>201802</v>
      </c>
      <c r="E1552" s="700" t="s">
        <v>1504</v>
      </c>
      <c r="F1552" s="700">
        <v>47</v>
      </c>
      <c r="G1552" s="700" t="s">
        <v>1267</v>
      </c>
      <c r="H1552" s="700">
        <v>120</v>
      </c>
      <c r="I1552" s="700">
        <v>4</v>
      </c>
    </row>
    <row r="1553" spans="1:9" ht="15" customHeight="1" x14ac:dyDescent="0.25">
      <c r="A1553" s="411"/>
      <c r="B1553" s="700">
        <v>4</v>
      </c>
      <c r="C1553" s="700">
        <v>201803</v>
      </c>
      <c r="D1553" s="700">
        <v>201802</v>
      </c>
      <c r="E1553" s="700" t="s">
        <v>1504</v>
      </c>
      <c r="F1553" s="700">
        <v>47</v>
      </c>
      <c r="G1553" s="700" t="s">
        <v>1267</v>
      </c>
      <c r="H1553" s="700">
        <v>121</v>
      </c>
      <c r="I1553" s="700">
        <v>49</v>
      </c>
    </row>
    <row r="1554" spans="1:9" ht="15" customHeight="1" x14ac:dyDescent="0.25">
      <c r="A1554" s="411"/>
      <c r="B1554" s="700">
        <v>4</v>
      </c>
      <c r="C1554" s="700">
        <v>201803</v>
      </c>
      <c r="D1554" s="700">
        <v>201802</v>
      </c>
      <c r="E1554" s="700" t="s">
        <v>1504</v>
      </c>
      <c r="F1554" s="700" t="s">
        <v>1765</v>
      </c>
      <c r="G1554" s="700" t="s">
        <v>1267</v>
      </c>
      <c r="H1554" s="700">
        <v>126</v>
      </c>
      <c r="I1554" s="700">
        <v>-27</v>
      </c>
    </row>
    <row r="1555" spans="1:9" ht="15" customHeight="1" x14ac:dyDescent="0.25">
      <c r="A1555" s="411"/>
      <c r="B1555" s="700">
        <v>4</v>
      </c>
      <c r="C1555" s="700">
        <v>201803</v>
      </c>
      <c r="D1555" s="700">
        <v>201802</v>
      </c>
      <c r="E1555" s="700" t="s">
        <v>1504</v>
      </c>
      <c r="F1555" s="700" t="s">
        <v>1788</v>
      </c>
      <c r="G1555" s="700" t="s">
        <v>1272</v>
      </c>
      <c r="H1555" s="700">
        <v>120</v>
      </c>
      <c r="I1555" s="700">
        <v>5</v>
      </c>
    </row>
    <row r="1556" spans="1:9" ht="15" customHeight="1" x14ac:dyDescent="0.25">
      <c r="A1556" s="411"/>
      <c r="B1556" s="700">
        <v>4</v>
      </c>
      <c r="C1556" s="700">
        <v>201803</v>
      </c>
      <c r="D1556" s="700">
        <v>201802</v>
      </c>
      <c r="E1556" s="700" t="s">
        <v>1504</v>
      </c>
      <c r="F1556" s="700" t="s">
        <v>1788</v>
      </c>
      <c r="G1556" s="700" t="s">
        <v>1272</v>
      </c>
      <c r="H1556" s="700">
        <v>121</v>
      </c>
      <c r="I1556" s="700">
        <v>2</v>
      </c>
    </row>
    <row r="1557" spans="1:9" ht="15" customHeight="1" x14ac:dyDescent="0.25">
      <c r="A1557" s="411"/>
      <c r="B1557" s="700">
        <v>4</v>
      </c>
      <c r="C1557" s="700">
        <v>201803</v>
      </c>
      <c r="D1557" s="700">
        <v>201802</v>
      </c>
      <c r="E1557" s="700" t="s">
        <v>1504</v>
      </c>
      <c r="F1557" s="700">
        <v>86</v>
      </c>
      <c r="G1557" s="700" t="s">
        <v>1286</v>
      </c>
      <c r="H1557" s="700">
        <v>120</v>
      </c>
      <c r="I1557" s="700">
        <v>5</v>
      </c>
    </row>
    <row r="1558" spans="1:9" ht="15" customHeight="1" x14ac:dyDescent="0.25">
      <c r="A1558" s="411"/>
      <c r="B1558" s="700">
        <v>4</v>
      </c>
      <c r="C1558" s="700">
        <v>201803</v>
      </c>
      <c r="D1558" s="700">
        <v>201802</v>
      </c>
      <c r="E1558" s="700" t="s">
        <v>1504</v>
      </c>
      <c r="F1558" s="700">
        <v>86</v>
      </c>
      <c r="G1558" s="700" t="s">
        <v>1286</v>
      </c>
      <c r="H1558" s="700">
        <v>121</v>
      </c>
      <c r="I1558" s="700">
        <v>27</v>
      </c>
    </row>
    <row r="1559" spans="1:9" ht="15" customHeight="1" x14ac:dyDescent="0.25">
      <c r="A1559" s="411"/>
      <c r="B1559" s="700">
        <v>4</v>
      </c>
      <c r="C1559" s="700">
        <v>201803</v>
      </c>
      <c r="D1559" s="700">
        <v>201802</v>
      </c>
      <c r="E1559" s="700" t="s">
        <v>1504</v>
      </c>
      <c r="F1559" s="700" t="s">
        <v>1769</v>
      </c>
      <c r="G1559" s="700" t="s">
        <v>1298</v>
      </c>
      <c r="H1559" s="700">
        <v>120</v>
      </c>
      <c r="I1559" s="700">
        <v>2</v>
      </c>
    </row>
    <row r="1560" spans="1:9" ht="15" customHeight="1" x14ac:dyDescent="0.25">
      <c r="A1560" s="411"/>
      <c r="B1560" s="700">
        <v>4</v>
      </c>
      <c r="C1560" s="700">
        <v>201803</v>
      </c>
      <c r="D1560" s="700">
        <v>201802</v>
      </c>
      <c r="E1560" s="700" t="s">
        <v>1504</v>
      </c>
      <c r="F1560" s="700" t="s">
        <v>1769</v>
      </c>
      <c r="G1560" s="700" t="s">
        <v>1298</v>
      </c>
      <c r="H1560" s="700">
        <v>121</v>
      </c>
      <c r="I1560" s="700">
        <v>53</v>
      </c>
    </row>
    <row r="1561" spans="1:9" ht="15" customHeight="1" x14ac:dyDescent="0.25">
      <c r="A1561" s="411"/>
      <c r="B1561" s="700">
        <v>4</v>
      </c>
      <c r="C1561" s="700">
        <v>201803</v>
      </c>
      <c r="D1561" s="700">
        <v>201802</v>
      </c>
      <c r="E1561" s="700" t="s">
        <v>1504</v>
      </c>
      <c r="F1561" s="700" t="s">
        <v>1768</v>
      </c>
      <c r="G1561" s="700" t="s">
        <v>1298</v>
      </c>
      <c r="H1561" s="700">
        <v>126</v>
      </c>
      <c r="I1561" s="700">
        <v>-4</v>
      </c>
    </row>
    <row r="1562" spans="1:9" ht="15" customHeight="1" x14ac:dyDescent="0.25">
      <c r="A1562" s="411"/>
      <c r="B1562" s="700">
        <v>4</v>
      </c>
      <c r="C1562" s="700">
        <v>201803</v>
      </c>
      <c r="D1562" s="700">
        <v>201802</v>
      </c>
      <c r="E1562" s="700" t="s">
        <v>1504</v>
      </c>
      <c r="F1562" s="700" t="s">
        <v>1789</v>
      </c>
      <c r="G1562" s="700" t="s">
        <v>1274</v>
      </c>
      <c r="H1562" s="700">
        <v>120</v>
      </c>
      <c r="I1562" s="700">
        <v>11</v>
      </c>
    </row>
    <row r="1563" spans="1:9" ht="15" customHeight="1" x14ac:dyDescent="0.25">
      <c r="A1563" s="411"/>
      <c r="B1563" s="700">
        <v>4</v>
      </c>
      <c r="C1563" s="700">
        <v>201803</v>
      </c>
      <c r="D1563" s="700">
        <v>201802</v>
      </c>
      <c r="E1563" s="700" t="s">
        <v>1504</v>
      </c>
      <c r="F1563" s="700" t="s">
        <v>1789</v>
      </c>
      <c r="G1563" s="700" t="s">
        <v>1274</v>
      </c>
      <c r="H1563" s="700">
        <v>121</v>
      </c>
      <c r="I1563" s="700">
        <v>6</v>
      </c>
    </row>
    <row r="1564" spans="1:9" ht="15" customHeight="1" x14ac:dyDescent="0.25">
      <c r="A1564" s="411"/>
      <c r="B1564" s="700">
        <v>4</v>
      </c>
      <c r="C1564" s="700">
        <v>201803</v>
      </c>
      <c r="D1564" s="700">
        <v>201802</v>
      </c>
      <c r="E1564" s="700" t="s">
        <v>1504</v>
      </c>
      <c r="F1564" s="700" t="s">
        <v>1783</v>
      </c>
      <c r="G1564" s="700" t="s">
        <v>1408</v>
      </c>
      <c r="H1564" s="700">
        <v>121</v>
      </c>
      <c r="I1564" s="700">
        <v>55</v>
      </c>
    </row>
    <row r="1565" spans="1:9" ht="15" customHeight="1" x14ac:dyDescent="0.25">
      <c r="A1565" s="411"/>
      <c r="B1565" s="700">
        <v>4</v>
      </c>
      <c r="C1565" s="700">
        <v>201803</v>
      </c>
      <c r="D1565" s="700">
        <v>201802</v>
      </c>
      <c r="E1565" s="700" t="s">
        <v>1504</v>
      </c>
      <c r="F1565" s="700" t="s">
        <v>1782</v>
      </c>
      <c r="G1565" s="700" t="s">
        <v>1408</v>
      </c>
      <c r="H1565" s="700">
        <v>126</v>
      </c>
      <c r="I1565" s="700">
        <v>-5</v>
      </c>
    </row>
    <row r="1566" spans="1:9" ht="15" customHeight="1" x14ac:dyDescent="0.25">
      <c r="A1566" s="411"/>
      <c r="B1566" s="700">
        <v>4</v>
      </c>
      <c r="C1566" s="700">
        <v>201803</v>
      </c>
      <c r="D1566" s="700">
        <v>201802</v>
      </c>
      <c r="E1566" s="700" t="s">
        <v>1504</v>
      </c>
      <c r="F1566" s="700" t="s">
        <v>1794</v>
      </c>
      <c r="G1566" s="700" t="s">
        <v>1258</v>
      </c>
      <c r="H1566" s="700">
        <v>120</v>
      </c>
      <c r="I1566" s="700">
        <v>9</v>
      </c>
    </row>
    <row r="1567" spans="1:9" ht="15" customHeight="1" x14ac:dyDescent="0.25">
      <c r="A1567" s="411"/>
      <c r="B1567" s="700">
        <v>4</v>
      </c>
      <c r="C1567" s="700">
        <v>201803</v>
      </c>
      <c r="D1567" s="700">
        <v>201802</v>
      </c>
      <c r="E1567" s="700" t="s">
        <v>1504</v>
      </c>
      <c r="F1567" s="700" t="s">
        <v>1794</v>
      </c>
      <c r="G1567" s="700" t="s">
        <v>1258</v>
      </c>
      <c r="H1567" s="700">
        <v>121</v>
      </c>
      <c r="I1567" s="700">
        <v>32</v>
      </c>
    </row>
    <row r="1568" spans="1:9" ht="15" customHeight="1" x14ac:dyDescent="0.25">
      <c r="A1568" s="411"/>
      <c r="B1568" s="700">
        <v>4</v>
      </c>
      <c r="C1568" s="700">
        <v>201803</v>
      </c>
      <c r="D1568" s="700">
        <v>201803</v>
      </c>
      <c r="E1568" s="700" t="s">
        <v>1504</v>
      </c>
      <c r="F1568" s="700">
        <v>47</v>
      </c>
      <c r="G1568" s="700" t="s">
        <v>1267</v>
      </c>
      <c r="H1568" s="700">
        <v>120</v>
      </c>
      <c r="I1568" s="700">
        <v>269</v>
      </c>
    </row>
    <row r="1569" spans="1:9" ht="15" customHeight="1" x14ac:dyDescent="0.25">
      <c r="A1569" s="411"/>
      <c r="B1569" s="700">
        <v>4</v>
      </c>
      <c r="C1569" s="700">
        <v>201803</v>
      </c>
      <c r="D1569" s="700">
        <v>201803</v>
      </c>
      <c r="E1569" s="700" t="s">
        <v>1504</v>
      </c>
      <c r="F1569" s="700">
        <v>47</v>
      </c>
      <c r="G1569" s="700" t="s">
        <v>1267</v>
      </c>
      <c r="H1569" s="700">
        <v>121</v>
      </c>
      <c r="I1569" s="700">
        <v>1320</v>
      </c>
    </row>
    <row r="1570" spans="1:9" ht="15" customHeight="1" x14ac:dyDescent="0.25">
      <c r="A1570" s="411"/>
      <c r="B1570" s="700">
        <v>4</v>
      </c>
      <c r="C1570" s="700">
        <v>201803</v>
      </c>
      <c r="D1570" s="700">
        <v>201803</v>
      </c>
      <c r="E1570" s="700" t="s">
        <v>1504</v>
      </c>
      <c r="F1570" s="700" t="s">
        <v>1765</v>
      </c>
      <c r="G1570" s="700" t="s">
        <v>1267</v>
      </c>
      <c r="H1570" s="700">
        <v>126</v>
      </c>
      <c r="I1570" s="700">
        <v>367</v>
      </c>
    </row>
    <row r="1571" spans="1:9" ht="15" customHeight="1" x14ac:dyDescent="0.25">
      <c r="A1571" s="411"/>
      <c r="B1571" s="700">
        <v>4</v>
      </c>
      <c r="C1571" s="700">
        <v>201803</v>
      </c>
      <c r="D1571" s="700">
        <v>201803</v>
      </c>
      <c r="E1571" s="700" t="s">
        <v>1504</v>
      </c>
      <c r="F1571" s="700" t="s">
        <v>1788</v>
      </c>
      <c r="G1571" s="700" t="s">
        <v>1272</v>
      </c>
      <c r="H1571" s="700">
        <v>120</v>
      </c>
      <c r="I1571" s="700">
        <v>89</v>
      </c>
    </row>
    <row r="1572" spans="1:9" ht="15" customHeight="1" x14ac:dyDescent="0.25">
      <c r="A1572" s="411"/>
      <c r="B1572" s="700">
        <v>4</v>
      </c>
      <c r="C1572" s="700">
        <v>201803</v>
      </c>
      <c r="D1572" s="700">
        <v>201803</v>
      </c>
      <c r="E1572" s="700" t="s">
        <v>1504</v>
      </c>
      <c r="F1572" s="700" t="s">
        <v>1788</v>
      </c>
      <c r="G1572" s="700" t="s">
        <v>1272</v>
      </c>
      <c r="H1572" s="700">
        <v>121</v>
      </c>
      <c r="I1572" s="700">
        <v>634</v>
      </c>
    </row>
    <row r="1573" spans="1:9" ht="15" customHeight="1" x14ac:dyDescent="0.25">
      <c r="A1573" s="411"/>
      <c r="B1573" s="700">
        <v>4</v>
      </c>
      <c r="C1573" s="700">
        <v>201803</v>
      </c>
      <c r="D1573" s="700">
        <v>201803</v>
      </c>
      <c r="E1573" s="700" t="s">
        <v>1504</v>
      </c>
      <c r="F1573" s="700">
        <v>86</v>
      </c>
      <c r="G1573" s="700" t="s">
        <v>1286</v>
      </c>
      <c r="H1573" s="700">
        <v>120</v>
      </c>
      <c r="I1573" s="700">
        <v>85</v>
      </c>
    </row>
    <row r="1574" spans="1:9" ht="15" customHeight="1" x14ac:dyDescent="0.25">
      <c r="A1574" s="411"/>
      <c r="B1574" s="700">
        <v>4</v>
      </c>
      <c r="C1574" s="700">
        <v>201803</v>
      </c>
      <c r="D1574" s="700">
        <v>201803</v>
      </c>
      <c r="E1574" s="700" t="s">
        <v>1504</v>
      </c>
      <c r="F1574" s="700">
        <v>86</v>
      </c>
      <c r="G1574" s="700" t="s">
        <v>1286</v>
      </c>
      <c r="H1574" s="700">
        <v>121</v>
      </c>
      <c r="I1574" s="700">
        <v>815</v>
      </c>
    </row>
    <row r="1575" spans="1:9" ht="15" customHeight="1" x14ac:dyDescent="0.25">
      <c r="A1575" s="411"/>
      <c r="B1575" s="700">
        <v>4</v>
      </c>
      <c r="C1575" s="700">
        <v>201803</v>
      </c>
      <c r="D1575" s="700">
        <v>201803</v>
      </c>
      <c r="E1575" s="700" t="s">
        <v>1504</v>
      </c>
      <c r="F1575" s="700" t="s">
        <v>1769</v>
      </c>
      <c r="G1575" s="700" t="s">
        <v>1298</v>
      </c>
      <c r="H1575" s="700">
        <v>120</v>
      </c>
      <c r="I1575" s="700">
        <v>310</v>
      </c>
    </row>
    <row r="1576" spans="1:9" ht="15" customHeight="1" x14ac:dyDescent="0.25">
      <c r="A1576" s="411"/>
      <c r="B1576" s="700">
        <v>4</v>
      </c>
      <c r="C1576" s="700">
        <v>201803</v>
      </c>
      <c r="D1576" s="700">
        <v>201803</v>
      </c>
      <c r="E1576" s="700" t="s">
        <v>1504</v>
      </c>
      <c r="F1576" s="700" t="s">
        <v>1769</v>
      </c>
      <c r="G1576" s="700" t="s">
        <v>1298</v>
      </c>
      <c r="H1576" s="700">
        <v>121</v>
      </c>
      <c r="I1576" s="700">
        <v>1528</v>
      </c>
    </row>
    <row r="1577" spans="1:9" ht="15" customHeight="1" x14ac:dyDescent="0.25">
      <c r="A1577" s="411"/>
      <c r="B1577" s="700">
        <v>4</v>
      </c>
      <c r="C1577" s="700">
        <v>201803</v>
      </c>
      <c r="D1577" s="700">
        <v>201803</v>
      </c>
      <c r="E1577" s="700" t="s">
        <v>1504</v>
      </c>
      <c r="F1577" s="700" t="s">
        <v>1768</v>
      </c>
      <c r="G1577" s="700" t="s">
        <v>1298</v>
      </c>
      <c r="H1577" s="700">
        <v>126</v>
      </c>
      <c r="I1577" s="700">
        <v>390</v>
      </c>
    </row>
    <row r="1578" spans="1:9" ht="15" customHeight="1" x14ac:dyDescent="0.25">
      <c r="A1578" s="411"/>
      <c r="B1578" s="700">
        <v>4</v>
      </c>
      <c r="C1578" s="700">
        <v>201803</v>
      </c>
      <c r="D1578" s="700">
        <v>201803</v>
      </c>
      <c r="E1578" s="700" t="s">
        <v>1504</v>
      </c>
      <c r="F1578" s="700" t="s">
        <v>1789</v>
      </c>
      <c r="G1578" s="700" t="s">
        <v>1274</v>
      </c>
      <c r="H1578" s="700">
        <v>120</v>
      </c>
      <c r="I1578" s="700">
        <v>233</v>
      </c>
    </row>
    <row r="1579" spans="1:9" ht="15" customHeight="1" x14ac:dyDescent="0.25">
      <c r="A1579" s="411"/>
      <c r="B1579" s="700">
        <v>4</v>
      </c>
      <c r="C1579" s="700">
        <v>201803</v>
      </c>
      <c r="D1579" s="700">
        <v>201803</v>
      </c>
      <c r="E1579" s="700" t="s">
        <v>1504</v>
      </c>
      <c r="F1579" s="700" t="s">
        <v>1789</v>
      </c>
      <c r="G1579" s="700" t="s">
        <v>1274</v>
      </c>
      <c r="H1579" s="700">
        <v>121</v>
      </c>
      <c r="I1579" s="700">
        <v>1752</v>
      </c>
    </row>
    <row r="1580" spans="1:9" ht="15" customHeight="1" x14ac:dyDescent="0.25">
      <c r="A1580" s="411"/>
      <c r="B1580" s="700">
        <v>4</v>
      </c>
      <c r="C1580" s="700">
        <v>201803</v>
      </c>
      <c r="D1580" s="700">
        <v>201803</v>
      </c>
      <c r="E1580" s="700" t="s">
        <v>1504</v>
      </c>
      <c r="F1580" s="700" t="s">
        <v>1783</v>
      </c>
      <c r="G1580" s="700" t="s">
        <v>1408</v>
      </c>
      <c r="H1580" s="700">
        <v>120</v>
      </c>
      <c r="I1580" s="700">
        <v>93</v>
      </c>
    </row>
    <row r="1581" spans="1:9" ht="15" customHeight="1" x14ac:dyDescent="0.25">
      <c r="A1581" s="411"/>
      <c r="B1581" s="700">
        <v>4</v>
      </c>
      <c r="C1581" s="700">
        <v>201803</v>
      </c>
      <c r="D1581" s="700">
        <v>201803</v>
      </c>
      <c r="E1581" s="700" t="s">
        <v>1504</v>
      </c>
      <c r="F1581" s="700" t="s">
        <v>1783</v>
      </c>
      <c r="G1581" s="700" t="s">
        <v>1408</v>
      </c>
      <c r="H1581" s="700">
        <v>121</v>
      </c>
      <c r="I1581" s="700">
        <v>818</v>
      </c>
    </row>
    <row r="1582" spans="1:9" ht="15" customHeight="1" x14ac:dyDescent="0.25">
      <c r="A1582" s="411"/>
      <c r="B1582" s="700">
        <v>4</v>
      </c>
      <c r="C1582" s="700">
        <v>201803</v>
      </c>
      <c r="D1582" s="700">
        <v>201803</v>
      </c>
      <c r="E1582" s="700" t="s">
        <v>1504</v>
      </c>
      <c r="F1582" s="700" t="s">
        <v>1782</v>
      </c>
      <c r="G1582" s="700" t="s">
        <v>1408</v>
      </c>
      <c r="H1582" s="700">
        <v>126</v>
      </c>
      <c r="I1582" s="700">
        <v>154</v>
      </c>
    </row>
    <row r="1583" spans="1:9" ht="15" customHeight="1" x14ac:dyDescent="0.25">
      <c r="A1583" s="411"/>
      <c r="B1583" s="700">
        <v>4</v>
      </c>
      <c r="C1583" s="700">
        <v>201803</v>
      </c>
      <c r="D1583" s="700">
        <v>201803</v>
      </c>
      <c r="E1583" s="700" t="s">
        <v>1504</v>
      </c>
      <c r="F1583" s="700" t="s">
        <v>1794</v>
      </c>
      <c r="G1583" s="700" t="s">
        <v>1258</v>
      </c>
      <c r="H1583" s="700">
        <v>120</v>
      </c>
      <c r="I1583" s="700">
        <v>234</v>
      </c>
    </row>
    <row r="1584" spans="1:9" ht="15" customHeight="1" x14ac:dyDescent="0.25">
      <c r="A1584" s="411"/>
      <c r="B1584" s="700">
        <v>4</v>
      </c>
      <c r="C1584" s="700">
        <v>201803</v>
      </c>
      <c r="D1584" s="700">
        <v>201803</v>
      </c>
      <c r="E1584" s="700" t="s">
        <v>1504</v>
      </c>
      <c r="F1584" s="700" t="s">
        <v>1794</v>
      </c>
      <c r="G1584" s="700" t="s">
        <v>1258</v>
      </c>
      <c r="H1584" s="700">
        <v>121</v>
      </c>
      <c r="I1584" s="700">
        <v>2253</v>
      </c>
    </row>
    <row r="1585" spans="1:9" ht="15" customHeight="1" x14ac:dyDescent="0.25">
      <c r="A1585" s="411"/>
      <c r="B1585" s="700">
        <v>5</v>
      </c>
      <c r="C1585" s="700">
        <v>201803</v>
      </c>
      <c r="D1585" s="700">
        <v>201709</v>
      </c>
      <c r="E1585" s="700" t="s">
        <v>1505</v>
      </c>
      <c r="F1585" s="700">
        <v>18</v>
      </c>
      <c r="G1585" s="700" t="s">
        <v>1297</v>
      </c>
      <c r="H1585" s="700">
        <v>121</v>
      </c>
      <c r="I1585" s="700">
        <v>4</v>
      </c>
    </row>
    <row r="1586" spans="1:9" ht="15" customHeight="1" x14ac:dyDescent="0.25">
      <c r="A1586" s="411"/>
      <c r="B1586" s="700">
        <v>5</v>
      </c>
      <c r="C1586" s="700">
        <v>201803</v>
      </c>
      <c r="D1586" s="700">
        <v>201709</v>
      </c>
      <c r="E1586" s="700" t="s">
        <v>1505</v>
      </c>
      <c r="F1586" s="700" t="s">
        <v>1777</v>
      </c>
      <c r="G1586" s="700" t="s">
        <v>1279</v>
      </c>
      <c r="H1586" s="700">
        <v>120</v>
      </c>
      <c r="I1586" s="700">
        <v>2</v>
      </c>
    </row>
    <row r="1587" spans="1:9" ht="15" customHeight="1" x14ac:dyDescent="0.25">
      <c r="A1587" s="411"/>
      <c r="B1587" s="700">
        <v>5</v>
      </c>
      <c r="C1587" s="700">
        <v>201803</v>
      </c>
      <c r="D1587" s="700">
        <v>201709</v>
      </c>
      <c r="E1587" s="700" t="s">
        <v>1505</v>
      </c>
      <c r="F1587" s="700" t="s">
        <v>1777</v>
      </c>
      <c r="G1587" s="700" t="s">
        <v>1279</v>
      </c>
      <c r="H1587" s="700">
        <v>121</v>
      </c>
      <c r="I1587" s="700">
        <v>3</v>
      </c>
    </row>
    <row r="1588" spans="1:9" ht="15" customHeight="1" x14ac:dyDescent="0.25">
      <c r="A1588" s="411"/>
      <c r="B1588" s="700">
        <v>5</v>
      </c>
      <c r="C1588" s="700">
        <v>201803</v>
      </c>
      <c r="D1588" s="700">
        <v>201709</v>
      </c>
      <c r="E1588" s="700" t="s">
        <v>1505</v>
      </c>
      <c r="F1588" s="700">
        <v>85</v>
      </c>
      <c r="G1588" s="700" t="s">
        <v>1286</v>
      </c>
      <c r="H1588" s="700">
        <v>121</v>
      </c>
      <c r="I1588" s="700">
        <v>5</v>
      </c>
    </row>
    <row r="1589" spans="1:9" ht="15" customHeight="1" x14ac:dyDescent="0.25">
      <c r="A1589" s="411"/>
      <c r="B1589" s="700">
        <v>5</v>
      </c>
      <c r="C1589" s="700">
        <v>201803</v>
      </c>
      <c r="D1589" s="700">
        <v>201709</v>
      </c>
      <c r="E1589" s="700" t="s">
        <v>1505</v>
      </c>
      <c r="F1589" s="700" t="s">
        <v>1786</v>
      </c>
      <c r="G1589" s="700" t="s">
        <v>1277</v>
      </c>
      <c r="H1589" s="700">
        <v>121</v>
      </c>
      <c r="I1589" s="700">
        <v>1</v>
      </c>
    </row>
    <row r="1590" spans="1:9" ht="15" customHeight="1" x14ac:dyDescent="0.25">
      <c r="A1590" s="411"/>
      <c r="B1590" s="700">
        <v>5</v>
      </c>
      <c r="C1590" s="700">
        <v>201803</v>
      </c>
      <c r="D1590" s="700">
        <v>201709</v>
      </c>
      <c r="E1590" s="700" t="s">
        <v>1505</v>
      </c>
      <c r="F1590" s="700" t="s">
        <v>1790</v>
      </c>
      <c r="G1590" s="700" t="s">
        <v>1274</v>
      </c>
      <c r="H1590" s="700">
        <v>120</v>
      </c>
      <c r="I1590" s="700">
        <v>-2</v>
      </c>
    </row>
    <row r="1591" spans="1:9" ht="15" customHeight="1" x14ac:dyDescent="0.25">
      <c r="A1591" s="411"/>
      <c r="B1591" s="700">
        <v>5</v>
      </c>
      <c r="C1591" s="700">
        <v>201803</v>
      </c>
      <c r="D1591" s="700">
        <v>201709</v>
      </c>
      <c r="E1591" s="700" t="s">
        <v>1505</v>
      </c>
      <c r="F1591" s="700" t="s">
        <v>1790</v>
      </c>
      <c r="G1591" s="700" t="s">
        <v>1274</v>
      </c>
      <c r="H1591" s="700">
        <v>121</v>
      </c>
      <c r="I1591" s="700">
        <v>4</v>
      </c>
    </row>
    <row r="1592" spans="1:9" ht="15" customHeight="1" x14ac:dyDescent="0.25">
      <c r="A1592" s="411"/>
      <c r="B1592" s="700">
        <v>5</v>
      </c>
      <c r="C1592" s="700">
        <v>201803</v>
      </c>
      <c r="D1592" s="700">
        <v>201709</v>
      </c>
      <c r="E1592" s="700" t="s">
        <v>1505</v>
      </c>
      <c r="F1592" s="700" t="s">
        <v>1792</v>
      </c>
      <c r="G1592" s="700" t="s">
        <v>1296</v>
      </c>
      <c r="H1592" s="700">
        <v>120</v>
      </c>
      <c r="I1592" s="700">
        <v>-3</v>
      </c>
    </row>
    <row r="1593" spans="1:9" ht="15" customHeight="1" x14ac:dyDescent="0.25">
      <c r="A1593" s="411"/>
      <c r="B1593" s="700">
        <v>5</v>
      </c>
      <c r="C1593" s="700">
        <v>201803</v>
      </c>
      <c r="D1593" s="700">
        <v>201709</v>
      </c>
      <c r="E1593" s="700" t="s">
        <v>1505</v>
      </c>
      <c r="F1593" s="700" t="s">
        <v>1792</v>
      </c>
      <c r="G1593" s="700" t="s">
        <v>1296</v>
      </c>
      <c r="H1593" s="700">
        <v>121</v>
      </c>
      <c r="I1593" s="700">
        <v>7</v>
      </c>
    </row>
    <row r="1594" spans="1:9" ht="15" customHeight="1" x14ac:dyDescent="0.25">
      <c r="A1594" s="411"/>
      <c r="B1594" s="700">
        <v>5</v>
      </c>
      <c r="C1594" s="700">
        <v>201803</v>
      </c>
      <c r="D1594" s="700">
        <v>201710</v>
      </c>
      <c r="E1594" s="700" t="s">
        <v>1505</v>
      </c>
      <c r="F1594" s="700">
        <v>18</v>
      </c>
      <c r="G1594" s="700" t="s">
        <v>1297</v>
      </c>
      <c r="H1594" s="700">
        <v>120</v>
      </c>
      <c r="I1594" s="700">
        <v>1</v>
      </c>
    </row>
    <row r="1595" spans="1:9" ht="15" customHeight="1" x14ac:dyDescent="0.25">
      <c r="A1595" s="411"/>
      <c r="B1595" s="700">
        <v>5</v>
      </c>
      <c r="C1595" s="700">
        <v>201803</v>
      </c>
      <c r="D1595" s="700">
        <v>201710</v>
      </c>
      <c r="E1595" s="700" t="s">
        <v>1505</v>
      </c>
      <c r="F1595" s="700">
        <v>18</v>
      </c>
      <c r="G1595" s="700" t="s">
        <v>1297</v>
      </c>
      <c r="H1595" s="700">
        <v>121</v>
      </c>
      <c r="I1595" s="700">
        <v>12</v>
      </c>
    </row>
    <row r="1596" spans="1:9" ht="15" customHeight="1" x14ac:dyDescent="0.25">
      <c r="A1596" s="411"/>
      <c r="B1596" s="700">
        <v>5</v>
      </c>
      <c r="C1596" s="700">
        <v>201803</v>
      </c>
      <c r="D1596" s="700">
        <v>201710</v>
      </c>
      <c r="E1596" s="700" t="s">
        <v>1505</v>
      </c>
      <c r="F1596" s="700" t="s">
        <v>1776</v>
      </c>
      <c r="G1596" s="700" t="s">
        <v>1279</v>
      </c>
      <c r="H1596" s="700">
        <v>126</v>
      </c>
      <c r="I1596" s="700">
        <v>2</v>
      </c>
    </row>
    <row r="1597" spans="1:9" ht="15" customHeight="1" x14ac:dyDescent="0.25">
      <c r="A1597" s="411"/>
      <c r="B1597" s="700">
        <v>5</v>
      </c>
      <c r="C1597" s="700">
        <v>201803</v>
      </c>
      <c r="D1597" s="700">
        <v>201710</v>
      </c>
      <c r="E1597" s="700" t="s">
        <v>1505</v>
      </c>
      <c r="F1597" s="700" t="s">
        <v>1777</v>
      </c>
      <c r="G1597" s="700" t="s">
        <v>1279</v>
      </c>
      <c r="H1597" s="700">
        <v>120</v>
      </c>
      <c r="I1597" s="700">
        <v>3</v>
      </c>
    </row>
    <row r="1598" spans="1:9" ht="15" customHeight="1" x14ac:dyDescent="0.25">
      <c r="A1598" s="411"/>
      <c r="B1598" s="700">
        <v>5</v>
      </c>
      <c r="C1598" s="700">
        <v>201803</v>
      </c>
      <c r="D1598" s="700">
        <v>201710</v>
      </c>
      <c r="E1598" s="700" t="s">
        <v>1505</v>
      </c>
      <c r="F1598" s="700" t="s">
        <v>1777</v>
      </c>
      <c r="G1598" s="700" t="s">
        <v>1279</v>
      </c>
      <c r="H1598" s="700">
        <v>121</v>
      </c>
      <c r="I1598" s="700">
        <v>17</v>
      </c>
    </row>
    <row r="1599" spans="1:9" ht="15" customHeight="1" x14ac:dyDescent="0.25">
      <c r="A1599" s="411"/>
      <c r="B1599" s="700">
        <v>5</v>
      </c>
      <c r="C1599" s="700">
        <v>201803</v>
      </c>
      <c r="D1599" s="700">
        <v>201710</v>
      </c>
      <c r="E1599" s="700" t="s">
        <v>1505</v>
      </c>
      <c r="F1599" s="700">
        <v>85</v>
      </c>
      <c r="G1599" s="700" t="s">
        <v>1286</v>
      </c>
      <c r="H1599" s="700">
        <v>120</v>
      </c>
      <c r="I1599" s="700">
        <v>1</v>
      </c>
    </row>
    <row r="1600" spans="1:9" ht="15" customHeight="1" x14ac:dyDescent="0.25">
      <c r="A1600" s="411"/>
      <c r="B1600" s="700">
        <v>5</v>
      </c>
      <c r="C1600" s="700">
        <v>201803</v>
      </c>
      <c r="D1600" s="700">
        <v>201710</v>
      </c>
      <c r="E1600" s="700" t="s">
        <v>1505</v>
      </c>
      <c r="F1600" s="700">
        <v>85</v>
      </c>
      <c r="G1600" s="700" t="s">
        <v>1286</v>
      </c>
      <c r="H1600" s="700">
        <v>121</v>
      </c>
      <c r="I1600" s="700">
        <v>5</v>
      </c>
    </row>
    <row r="1601" spans="1:9" ht="15" customHeight="1" x14ac:dyDescent="0.25">
      <c r="A1601" s="411"/>
      <c r="B1601" s="700">
        <v>5</v>
      </c>
      <c r="C1601" s="700">
        <v>201803</v>
      </c>
      <c r="D1601" s="700">
        <v>201710</v>
      </c>
      <c r="E1601" s="700" t="s">
        <v>1505</v>
      </c>
      <c r="F1601" s="700" t="s">
        <v>1786</v>
      </c>
      <c r="G1601" s="700" t="s">
        <v>1277</v>
      </c>
      <c r="H1601" s="700">
        <v>120</v>
      </c>
      <c r="I1601" s="700">
        <v>1</v>
      </c>
    </row>
    <row r="1602" spans="1:9" ht="15" customHeight="1" x14ac:dyDescent="0.25">
      <c r="A1602" s="411"/>
      <c r="B1602" s="700">
        <v>5</v>
      </c>
      <c r="C1602" s="700">
        <v>201803</v>
      </c>
      <c r="D1602" s="700">
        <v>201710</v>
      </c>
      <c r="E1602" s="700" t="s">
        <v>1505</v>
      </c>
      <c r="F1602" s="700" t="s">
        <v>1786</v>
      </c>
      <c r="G1602" s="700" t="s">
        <v>1277</v>
      </c>
      <c r="H1602" s="700">
        <v>121</v>
      </c>
      <c r="I1602" s="700">
        <v>1</v>
      </c>
    </row>
    <row r="1603" spans="1:9" ht="15" customHeight="1" x14ac:dyDescent="0.25">
      <c r="A1603" s="411"/>
      <c r="B1603" s="700">
        <v>5</v>
      </c>
      <c r="C1603" s="700">
        <v>201803</v>
      </c>
      <c r="D1603" s="700">
        <v>201710</v>
      </c>
      <c r="E1603" s="700" t="s">
        <v>1505</v>
      </c>
      <c r="F1603" s="700" t="s">
        <v>1790</v>
      </c>
      <c r="G1603" s="700" t="s">
        <v>1274</v>
      </c>
      <c r="H1603" s="700">
        <v>120</v>
      </c>
      <c r="I1603" s="700">
        <v>-2</v>
      </c>
    </row>
    <row r="1604" spans="1:9" ht="15" customHeight="1" x14ac:dyDescent="0.25">
      <c r="A1604" s="411"/>
      <c r="B1604" s="700">
        <v>5</v>
      </c>
      <c r="C1604" s="700">
        <v>201803</v>
      </c>
      <c r="D1604" s="700">
        <v>201710</v>
      </c>
      <c r="E1604" s="700" t="s">
        <v>1505</v>
      </c>
      <c r="F1604" s="700" t="s">
        <v>1790</v>
      </c>
      <c r="G1604" s="700" t="s">
        <v>1274</v>
      </c>
      <c r="H1604" s="700">
        <v>121</v>
      </c>
      <c r="I1604" s="700">
        <v>7</v>
      </c>
    </row>
    <row r="1605" spans="1:9" ht="15" customHeight="1" x14ac:dyDescent="0.25">
      <c r="A1605" s="411"/>
      <c r="B1605" s="700">
        <v>5</v>
      </c>
      <c r="C1605" s="700">
        <v>201803</v>
      </c>
      <c r="D1605" s="700">
        <v>201710</v>
      </c>
      <c r="E1605" s="700" t="s">
        <v>1505</v>
      </c>
      <c r="F1605" s="700" t="s">
        <v>1792</v>
      </c>
      <c r="G1605" s="700" t="s">
        <v>1296</v>
      </c>
      <c r="H1605" s="700">
        <v>120</v>
      </c>
      <c r="I1605" s="700">
        <v>-1</v>
      </c>
    </row>
    <row r="1606" spans="1:9" ht="15" customHeight="1" x14ac:dyDescent="0.25">
      <c r="A1606" s="411"/>
      <c r="B1606" s="700">
        <v>5</v>
      </c>
      <c r="C1606" s="700">
        <v>201803</v>
      </c>
      <c r="D1606" s="700">
        <v>201710</v>
      </c>
      <c r="E1606" s="700" t="s">
        <v>1505</v>
      </c>
      <c r="F1606" s="700" t="s">
        <v>1792</v>
      </c>
      <c r="G1606" s="700" t="s">
        <v>1296</v>
      </c>
      <c r="H1606" s="700">
        <v>121</v>
      </c>
      <c r="I1606" s="700">
        <v>11</v>
      </c>
    </row>
    <row r="1607" spans="1:9" ht="15" customHeight="1" x14ac:dyDescent="0.25">
      <c r="A1607" s="411"/>
      <c r="B1607" s="700">
        <v>5</v>
      </c>
      <c r="C1607" s="700">
        <v>201803</v>
      </c>
      <c r="D1607" s="700">
        <v>201711</v>
      </c>
      <c r="E1607" s="700" t="s">
        <v>1505</v>
      </c>
      <c r="F1607" s="700">
        <v>18</v>
      </c>
      <c r="G1607" s="700" t="s">
        <v>1297</v>
      </c>
      <c r="H1607" s="700">
        <v>120</v>
      </c>
      <c r="I1607" s="700">
        <v>2</v>
      </c>
    </row>
    <row r="1608" spans="1:9" ht="15" customHeight="1" x14ac:dyDescent="0.25">
      <c r="A1608" s="411"/>
      <c r="B1608" s="700">
        <v>5</v>
      </c>
      <c r="C1608" s="700">
        <v>201803</v>
      </c>
      <c r="D1608" s="700">
        <v>201711</v>
      </c>
      <c r="E1608" s="700" t="s">
        <v>1505</v>
      </c>
      <c r="F1608" s="700">
        <v>18</v>
      </c>
      <c r="G1608" s="700" t="s">
        <v>1297</v>
      </c>
      <c r="H1608" s="700">
        <v>121</v>
      </c>
      <c r="I1608" s="700">
        <v>11</v>
      </c>
    </row>
    <row r="1609" spans="1:9" ht="15" customHeight="1" x14ac:dyDescent="0.25">
      <c r="A1609" s="411"/>
      <c r="B1609" s="700">
        <v>5</v>
      </c>
      <c r="C1609" s="700">
        <v>201803</v>
      </c>
      <c r="D1609" s="700">
        <v>201711</v>
      </c>
      <c r="E1609" s="700" t="s">
        <v>1505</v>
      </c>
      <c r="F1609" s="700" t="s">
        <v>1776</v>
      </c>
      <c r="G1609" s="700" t="s">
        <v>1279</v>
      </c>
      <c r="H1609" s="700">
        <v>126</v>
      </c>
      <c r="I1609" s="700">
        <v>4</v>
      </c>
    </row>
    <row r="1610" spans="1:9" ht="15" customHeight="1" x14ac:dyDescent="0.25">
      <c r="A1610" s="411"/>
      <c r="B1610" s="700">
        <v>5</v>
      </c>
      <c r="C1610" s="700">
        <v>201803</v>
      </c>
      <c r="D1610" s="700">
        <v>201711</v>
      </c>
      <c r="E1610" s="700" t="s">
        <v>1505</v>
      </c>
      <c r="F1610" s="700" t="s">
        <v>1777</v>
      </c>
      <c r="G1610" s="700" t="s">
        <v>1279</v>
      </c>
      <c r="H1610" s="700">
        <v>120</v>
      </c>
      <c r="I1610" s="700">
        <v>5</v>
      </c>
    </row>
    <row r="1611" spans="1:9" ht="15" customHeight="1" x14ac:dyDescent="0.25">
      <c r="A1611" s="411"/>
      <c r="B1611" s="700">
        <v>5</v>
      </c>
      <c r="C1611" s="700">
        <v>201803</v>
      </c>
      <c r="D1611" s="700">
        <v>201711</v>
      </c>
      <c r="E1611" s="700" t="s">
        <v>1505</v>
      </c>
      <c r="F1611" s="700" t="s">
        <v>1777</v>
      </c>
      <c r="G1611" s="700" t="s">
        <v>1279</v>
      </c>
      <c r="H1611" s="700">
        <v>121</v>
      </c>
      <c r="I1611" s="700">
        <v>25</v>
      </c>
    </row>
    <row r="1612" spans="1:9" ht="15" customHeight="1" x14ac:dyDescent="0.25">
      <c r="A1612" s="411"/>
      <c r="B1612" s="700">
        <v>5</v>
      </c>
      <c r="C1612" s="700">
        <v>201803</v>
      </c>
      <c r="D1612" s="700">
        <v>201711</v>
      </c>
      <c r="E1612" s="700" t="s">
        <v>1505</v>
      </c>
      <c r="F1612" s="700">
        <v>85</v>
      </c>
      <c r="G1612" s="700" t="s">
        <v>1286</v>
      </c>
      <c r="H1612" s="700">
        <v>121</v>
      </c>
      <c r="I1612" s="700">
        <v>6</v>
      </c>
    </row>
    <row r="1613" spans="1:9" ht="15" customHeight="1" x14ac:dyDescent="0.25">
      <c r="A1613" s="411"/>
      <c r="B1613" s="700">
        <v>5</v>
      </c>
      <c r="C1613" s="700">
        <v>201803</v>
      </c>
      <c r="D1613" s="700">
        <v>201711</v>
      </c>
      <c r="E1613" s="700" t="s">
        <v>1505</v>
      </c>
      <c r="F1613" s="700" t="s">
        <v>1786</v>
      </c>
      <c r="G1613" s="700" t="s">
        <v>1277</v>
      </c>
      <c r="H1613" s="700">
        <v>120</v>
      </c>
      <c r="I1613" s="700">
        <v>1</v>
      </c>
    </row>
    <row r="1614" spans="1:9" ht="15" customHeight="1" x14ac:dyDescent="0.25">
      <c r="A1614" s="411"/>
      <c r="B1614" s="700">
        <v>5</v>
      </c>
      <c r="C1614" s="700">
        <v>201803</v>
      </c>
      <c r="D1614" s="700">
        <v>201711</v>
      </c>
      <c r="E1614" s="700" t="s">
        <v>1505</v>
      </c>
      <c r="F1614" s="700" t="s">
        <v>1786</v>
      </c>
      <c r="G1614" s="700" t="s">
        <v>1277</v>
      </c>
      <c r="H1614" s="700">
        <v>121</v>
      </c>
      <c r="I1614" s="700">
        <v>6</v>
      </c>
    </row>
    <row r="1615" spans="1:9" ht="15" customHeight="1" x14ac:dyDescent="0.25">
      <c r="A1615" s="411"/>
      <c r="B1615" s="700">
        <v>5</v>
      </c>
      <c r="C1615" s="700">
        <v>201803</v>
      </c>
      <c r="D1615" s="700">
        <v>201711</v>
      </c>
      <c r="E1615" s="700" t="s">
        <v>1505</v>
      </c>
      <c r="F1615" s="700" t="s">
        <v>1790</v>
      </c>
      <c r="G1615" s="700" t="s">
        <v>1274</v>
      </c>
      <c r="H1615" s="700">
        <v>120</v>
      </c>
      <c r="I1615" s="700">
        <v>2</v>
      </c>
    </row>
    <row r="1616" spans="1:9" ht="15" customHeight="1" x14ac:dyDescent="0.25">
      <c r="A1616" s="411"/>
      <c r="B1616" s="700">
        <v>5</v>
      </c>
      <c r="C1616" s="700">
        <v>201803</v>
      </c>
      <c r="D1616" s="700">
        <v>201711</v>
      </c>
      <c r="E1616" s="700" t="s">
        <v>1505</v>
      </c>
      <c r="F1616" s="700" t="s">
        <v>1790</v>
      </c>
      <c r="G1616" s="700" t="s">
        <v>1274</v>
      </c>
      <c r="H1616" s="700">
        <v>121</v>
      </c>
      <c r="I1616" s="700">
        <v>10</v>
      </c>
    </row>
    <row r="1617" spans="1:9" ht="15" customHeight="1" x14ac:dyDescent="0.25">
      <c r="A1617" s="411"/>
      <c r="B1617" s="700">
        <v>5</v>
      </c>
      <c r="C1617" s="700">
        <v>201803</v>
      </c>
      <c r="D1617" s="700">
        <v>201711</v>
      </c>
      <c r="E1617" s="700" t="s">
        <v>1505</v>
      </c>
      <c r="F1617" s="700" t="s">
        <v>1792</v>
      </c>
      <c r="G1617" s="700" t="s">
        <v>1296</v>
      </c>
      <c r="H1617" s="700">
        <v>121</v>
      </c>
      <c r="I1617" s="700">
        <v>24</v>
      </c>
    </row>
    <row r="1618" spans="1:9" ht="15" customHeight="1" x14ac:dyDescent="0.25">
      <c r="A1618" s="411"/>
      <c r="B1618" s="700">
        <v>5</v>
      </c>
      <c r="C1618" s="700">
        <v>201803</v>
      </c>
      <c r="D1618" s="700">
        <v>201712</v>
      </c>
      <c r="E1618" s="700" t="s">
        <v>1505</v>
      </c>
      <c r="F1618" s="700">
        <v>18</v>
      </c>
      <c r="G1618" s="700" t="s">
        <v>1297</v>
      </c>
      <c r="H1618" s="700">
        <v>120</v>
      </c>
      <c r="I1618" s="700">
        <v>4</v>
      </c>
    </row>
    <row r="1619" spans="1:9" ht="15" customHeight="1" x14ac:dyDescent="0.25">
      <c r="A1619" s="411"/>
      <c r="B1619" s="700">
        <v>5</v>
      </c>
      <c r="C1619" s="700">
        <v>201803</v>
      </c>
      <c r="D1619" s="700">
        <v>201712</v>
      </c>
      <c r="E1619" s="700" t="s">
        <v>1505</v>
      </c>
      <c r="F1619" s="700">
        <v>18</v>
      </c>
      <c r="G1619" s="700" t="s">
        <v>1297</v>
      </c>
      <c r="H1619" s="700">
        <v>121</v>
      </c>
      <c r="I1619" s="700">
        <v>13</v>
      </c>
    </row>
    <row r="1620" spans="1:9" ht="15" customHeight="1" x14ac:dyDescent="0.25">
      <c r="A1620" s="411"/>
      <c r="B1620" s="700">
        <v>5</v>
      </c>
      <c r="C1620" s="700">
        <v>201803</v>
      </c>
      <c r="D1620" s="700">
        <v>201712</v>
      </c>
      <c r="E1620" s="700" t="s">
        <v>1505</v>
      </c>
      <c r="F1620" s="700" t="s">
        <v>1776</v>
      </c>
      <c r="G1620" s="700" t="s">
        <v>1279</v>
      </c>
      <c r="H1620" s="700">
        <v>126</v>
      </c>
      <c r="I1620" s="700">
        <v>4</v>
      </c>
    </row>
    <row r="1621" spans="1:9" ht="15" customHeight="1" x14ac:dyDescent="0.25">
      <c r="A1621" s="411"/>
      <c r="B1621" s="700">
        <v>5</v>
      </c>
      <c r="C1621" s="700">
        <v>201803</v>
      </c>
      <c r="D1621" s="700">
        <v>201712</v>
      </c>
      <c r="E1621" s="700" t="s">
        <v>1505</v>
      </c>
      <c r="F1621" s="700" t="s">
        <v>1777</v>
      </c>
      <c r="G1621" s="700" t="s">
        <v>1279</v>
      </c>
      <c r="H1621" s="700">
        <v>120</v>
      </c>
      <c r="I1621" s="700">
        <v>9</v>
      </c>
    </row>
    <row r="1622" spans="1:9" ht="15" customHeight="1" x14ac:dyDescent="0.25">
      <c r="A1622" s="411"/>
      <c r="B1622" s="700">
        <v>5</v>
      </c>
      <c r="C1622" s="700">
        <v>201803</v>
      </c>
      <c r="D1622" s="700">
        <v>201712</v>
      </c>
      <c r="E1622" s="700" t="s">
        <v>1505</v>
      </c>
      <c r="F1622" s="700" t="s">
        <v>1777</v>
      </c>
      <c r="G1622" s="700" t="s">
        <v>1279</v>
      </c>
      <c r="H1622" s="700">
        <v>121</v>
      </c>
      <c r="I1622" s="700">
        <v>54</v>
      </c>
    </row>
    <row r="1623" spans="1:9" ht="15" customHeight="1" x14ac:dyDescent="0.25">
      <c r="A1623" s="411"/>
      <c r="B1623" s="700">
        <v>5</v>
      </c>
      <c r="C1623" s="700">
        <v>201803</v>
      </c>
      <c r="D1623" s="700">
        <v>201712</v>
      </c>
      <c r="E1623" s="700" t="s">
        <v>1505</v>
      </c>
      <c r="F1623" s="700">
        <v>85</v>
      </c>
      <c r="G1623" s="700" t="s">
        <v>1286</v>
      </c>
      <c r="H1623" s="700">
        <v>120</v>
      </c>
      <c r="I1623" s="700">
        <v>2</v>
      </c>
    </row>
    <row r="1624" spans="1:9" ht="15" customHeight="1" x14ac:dyDescent="0.25">
      <c r="A1624" s="411"/>
      <c r="B1624" s="700">
        <v>5</v>
      </c>
      <c r="C1624" s="700">
        <v>201803</v>
      </c>
      <c r="D1624" s="700">
        <v>201712</v>
      </c>
      <c r="E1624" s="700" t="s">
        <v>1505</v>
      </c>
      <c r="F1624" s="700">
        <v>85</v>
      </c>
      <c r="G1624" s="700" t="s">
        <v>1286</v>
      </c>
      <c r="H1624" s="700">
        <v>121</v>
      </c>
      <c r="I1624" s="700">
        <v>9</v>
      </c>
    </row>
    <row r="1625" spans="1:9" ht="15" customHeight="1" x14ac:dyDescent="0.25">
      <c r="A1625" s="411"/>
      <c r="B1625" s="700">
        <v>5</v>
      </c>
      <c r="C1625" s="700">
        <v>201803</v>
      </c>
      <c r="D1625" s="700">
        <v>201712</v>
      </c>
      <c r="E1625" s="700" t="s">
        <v>1505</v>
      </c>
      <c r="F1625" s="700" t="s">
        <v>1786</v>
      </c>
      <c r="G1625" s="700" t="s">
        <v>1277</v>
      </c>
      <c r="H1625" s="700">
        <v>120</v>
      </c>
      <c r="I1625" s="700">
        <v>1</v>
      </c>
    </row>
    <row r="1626" spans="1:9" ht="15" customHeight="1" x14ac:dyDescent="0.25">
      <c r="A1626" s="411"/>
      <c r="B1626" s="700">
        <v>5</v>
      </c>
      <c r="C1626" s="700">
        <v>201803</v>
      </c>
      <c r="D1626" s="700">
        <v>201712</v>
      </c>
      <c r="E1626" s="700" t="s">
        <v>1505</v>
      </c>
      <c r="F1626" s="700" t="s">
        <v>1786</v>
      </c>
      <c r="G1626" s="700" t="s">
        <v>1277</v>
      </c>
      <c r="H1626" s="700">
        <v>121</v>
      </c>
      <c r="I1626" s="700">
        <v>9</v>
      </c>
    </row>
    <row r="1627" spans="1:9" ht="15" customHeight="1" x14ac:dyDescent="0.25">
      <c r="A1627" s="411"/>
      <c r="B1627" s="700">
        <v>5</v>
      </c>
      <c r="C1627" s="700">
        <v>201803</v>
      </c>
      <c r="D1627" s="700">
        <v>201712</v>
      </c>
      <c r="E1627" s="700" t="s">
        <v>1505</v>
      </c>
      <c r="F1627" s="700" t="s">
        <v>1790</v>
      </c>
      <c r="G1627" s="700" t="s">
        <v>1274</v>
      </c>
      <c r="H1627" s="700">
        <v>120</v>
      </c>
      <c r="I1627" s="700">
        <v>4</v>
      </c>
    </row>
    <row r="1628" spans="1:9" ht="15" customHeight="1" x14ac:dyDescent="0.25">
      <c r="A1628" s="411"/>
      <c r="B1628" s="700">
        <v>5</v>
      </c>
      <c r="C1628" s="700">
        <v>201803</v>
      </c>
      <c r="D1628" s="700">
        <v>201712</v>
      </c>
      <c r="E1628" s="700" t="s">
        <v>1505</v>
      </c>
      <c r="F1628" s="700" t="s">
        <v>1790</v>
      </c>
      <c r="G1628" s="700" t="s">
        <v>1274</v>
      </c>
      <c r="H1628" s="700">
        <v>121</v>
      </c>
      <c r="I1628" s="700">
        <v>13</v>
      </c>
    </row>
    <row r="1629" spans="1:9" ht="15" customHeight="1" x14ac:dyDescent="0.25">
      <c r="A1629" s="411"/>
      <c r="B1629" s="700">
        <v>5</v>
      </c>
      <c r="C1629" s="700">
        <v>201803</v>
      </c>
      <c r="D1629" s="700">
        <v>201712</v>
      </c>
      <c r="E1629" s="700" t="s">
        <v>1505</v>
      </c>
      <c r="F1629" s="700" t="s">
        <v>1792</v>
      </c>
      <c r="G1629" s="700" t="s">
        <v>1296</v>
      </c>
      <c r="H1629" s="700">
        <v>121</v>
      </c>
      <c r="I1629" s="700">
        <v>45</v>
      </c>
    </row>
    <row r="1630" spans="1:9" ht="15" customHeight="1" x14ac:dyDescent="0.25">
      <c r="A1630" s="411"/>
      <c r="B1630" s="700">
        <v>5</v>
      </c>
      <c r="C1630" s="700">
        <v>201803</v>
      </c>
      <c r="D1630" s="700">
        <v>201801</v>
      </c>
      <c r="E1630" s="700" t="s">
        <v>1505</v>
      </c>
      <c r="F1630" s="700">
        <v>18</v>
      </c>
      <c r="G1630" s="700" t="s">
        <v>1297</v>
      </c>
      <c r="H1630" s="700">
        <v>120</v>
      </c>
      <c r="I1630" s="700">
        <v>8</v>
      </c>
    </row>
    <row r="1631" spans="1:9" ht="15" customHeight="1" x14ac:dyDescent="0.25">
      <c r="A1631" s="411"/>
      <c r="B1631" s="700">
        <v>5</v>
      </c>
      <c r="C1631" s="700">
        <v>201803</v>
      </c>
      <c r="D1631" s="700">
        <v>201801</v>
      </c>
      <c r="E1631" s="700" t="s">
        <v>1505</v>
      </c>
      <c r="F1631" s="700">
        <v>18</v>
      </c>
      <c r="G1631" s="700" t="s">
        <v>1297</v>
      </c>
      <c r="H1631" s="700">
        <v>121</v>
      </c>
      <c r="I1631" s="700">
        <v>37</v>
      </c>
    </row>
    <row r="1632" spans="1:9" ht="15" customHeight="1" x14ac:dyDescent="0.25">
      <c r="A1632" s="411"/>
      <c r="B1632" s="700">
        <v>5</v>
      </c>
      <c r="C1632" s="700">
        <v>201803</v>
      </c>
      <c r="D1632" s="700">
        <v>201801</v>
      </c>
      <c r="E1632" s="700" t="s">
        <v>1505</v>
      </c>
      <c r="F1632" s="700" t="s">
        <v>1776</v>
      </c>
      <c r="G1632" s="700" t="s">
        <v>1279</v>
      </c>
      <c r="H1632" s="700">
        <v>126</v>
      </c>
      <c r="I1632" s="700">
        <v>14</v>
      </c>
    </row>
    <row r="1633" spans="1:9" ht="15" customHeight="1" x14ac:dyDescent="0.25">
      <c r="A1633" s="411"/>
      <c r="B1633" s="700">
        <v>5</v>
      </c>
      <c r="C1633" s="700">
        <v>201803</v>
      </c>
      <c r="D1633" s="700">
        <v>201801</v>
      </c>
      <c r="E1633" s="700" t="s">
        <v>1505</v>
      </c>
      <c r="F1633" s="700" t="s">
        <v>1777</v>
      </c>
      <c r="G1633" s="700" t="s">
        <v>1279</v>
      </c>
      <c r="H1633" s="700">
        <v>120</v>
      </c>
      <c r="I1633" s="700">
        <v>18</v>
      </c>
    </row>
    <row r="1634" spans="1:9" ht="15" customHeight="1" x14ac:dyDescent="0.25">
      <c r="A1634" s="411"/>
      <c r="B1634" s="700">
        <v>5</v>
      </c>
      <c r="C1634" s="700">
        <v>201803</v>
      </c>
      <c r="D1634" s="700">
        <v>201801</v>
      </c>
      <c r="E1634" s="700" t="s">
        <v>1505</v>
      </c>
      <c r="F1634" s="700" t="s">
        <v>1777</v>
      </c>
      <c r="G1634" s="700" t="s">
        <v>1279</v>
      </c>
      <c r="H1634" s="700">
        <v>121</v>
      </c>
      <c r="I1634" s="700">
        <v>113</v>
      </c>
    </row>
    <row r="1635" spans="1:9" ht="15" customHeight="1" x14ac:dyDescent="0.25">
      <c r="A1635" s="411"/>
      <c r="B1635" s="700">
        <v>5</v>
      </c>
      <c r="C1635" s="700">
        <v>201803</v>
      </c>
      <c r="D1635" s="700">
        <v>201801</v>
      </c>
      <c r="E1635" s="700" t="s">
        <v>1505</v>
      </c>
      <c r="F1635" s="700">
        <v>85</v>
      </c>
      <c r="G1635" s="700" t="s">
        <v>1286</v>
      </c>
      <c r="H1635" s="700">
        <v>120</v>
      </c>
      <c r="I1635" s="700">
        <v>2</v>
      </c>
    </row>
    <row r="1636" spans="1:9" ht="15" customHeight="1" x14ac:dyDescent="0.25">
      <c r="A1636" s="411"/>
      <c r="B1636" s="700">
        <v>5</v>
      </c>
      <c r="C1636" s="700">
        <v>201803</v>
      </c>
      <c r="D1636" s="700">
        <v>201801</v>
      </c>
      <c r="E1636" s="700" t="s">
        <v>1505</v>
      </c>
      <c r="F1636" s="700">
        <v>85</v>
      </c>
      <c r="G1636" s="700" t="s">
        <v>1286</v>
      </c>
      <c r="H1636" s="700">
        <v>121</v>
      </c>
      <c r="I1636" s="700">
        <v>30</v>
      </c>
    </row>
    <row r="1637" spans="1:9" ht="15" customHeight="1" x14ac:dyDescent="0.25">
      <c r="A1637" s="411"/>
      <c r="B1637" s="700">
        <v>5</v>
      </c>
      <c r="C1637" s="700">
        <v>201803</v>
      </c>
      <c r="D1637" s="700">
        <v>201801</v>
      </c>
      <c r="E1637" s="700" t="s">
        <v>1505</v>
      </c>
      <c r="F1637" s="700" t="s">
        <v>1786</v>
      </c>
      <c r="G1637" s="700" t="s">
        <v>1277</v>
      </c>
      <c r="H1637" s="700">
        <v>120</v>
      </c>
      <c r="I1637" s="700">
        <v>2</v>
      </c>
    </row>
    <row r="1638" spans="1:9" ht="15" customHeight="1" x14ac:dyDescent="0.25">
      <c r="A1638" s="411"/>
      <c r="B1638" s="700">
        <v>5</v>
      </c>
      <c r="C1638" s="700">
        <v>201803</v>
      </c>
      <c r="D1638" s="700">
        <v>201801</v>
      </c>
      <c r="E1638" s="700" t="s">
        <v>1505</v>
      </c>
      <c r="F1638" s="700" t="s">
        <v>1786</v>
      </c>
      <c r="G1638" s="700" t="s">
        <v>1277</v>
      </c>
      <c r="H1638" s="700">
        <v>121</v>
      </c>
      <c r="I1638" s="700">
        <v>20</v>
      </c>
    </row>
    <row r="1639" spans="1:9" ht="15" customHeight="1" x14ac:dyDescent="0.25">
      <c r="A1639" s="411"/>
      <c r="B1639" s="700">
        <v>5</v>
      </c>
      <c r="C1639" s="700">
        <v>201803</v>
      </c>
      <c r="D1639" s="700">
        <v>201801</v>
      </c>
      <c r="E1639" s="700" t="s">
        <v>1505</v>
      </c>
      <c r="F1639" s="700" t="s">
        <v>1790</v>
      </c>
      <c r="G1639" s="700" t="s">
        <v>1274</v>
      </c>
      <c r="H1639" s="700">
        <v>120</v>
      </c>
      <c r="I1639" s="700">
        <v>4</v>
      </c>
    </row>
    <row r="1640" spans="1:9" ht="15" customHeight="1" x14ac:dyDescent="0.25">
      <c r="A1640" s="411"/>
      <c r="B1640" s="700">
        <v>5</v>
      </c>
      <c r="C1640" s="700">
        <v>201803</v>
      </c>
      <c r="D1640" s="700">
        <v>201801</v>
      </c>
      <c r="E1640" s="700" t="s">
        <v>1505</v>
      </c>
      <c r="F1640" s="700" t="s">
        <v>1790</v>
      </c>
      <c r="G1640" s="700" t="s">
        <v>1274</v>
      </c>
      <c r="H1640" s="700">
        <v>121</v>
      </c>
      <c r="I1640" s="700">
        <v>57</v>
      </c>
    </row>
    <row r="1641" spans="1:9" ht="15" customHeight="1" x14ac:dyDescent="0.25">
      <c r="A1641" s="411"/>
      <c r="B1641" s="700">
        <v>5</v>
      </c>
      <c r="C1641" s="700">
        <v>201803</v>
      </c>
      <c r="D1641" s="700">
        <v>201801</v>
      </c>
      <c r="E1641" s="700" t="s">
        <v>1505</v>
      </c>
      <c r="F1641" s="700" t="s">
        <v>1792</v>
      </c>
      <c r="G1641" s="700" t="s">
        <v>1296</v>
      </c>
      <c r="H1641" s="700">
        <v>120</v>
      </c>
      <c r="I1641" s="700">
        <v>3</v>
      </c>
    </row>
    <row r="1642" spans="1:9" ht="15" customHeight="1" x14ac:dyDescent="0.25">
      <c r="A1642" s="411"/>
      <c r="B1642" s="700">
        <v>5</v>
      </c>
      <c r="C1642" s="700">
        <v>201803</v>
      </c>
      <c r="D1642" s="700">
        <v>201801</v>
      </c>
      <c r="E1642" s="700" t="s">
        <v>1505</v>
      </c>
      <c r="F1642" s="700" t="s">
        <v>1792</v>
      </c>
      <c r="G1642" s="700" t="s">
        <v>1296</v>
      </c>
      <c r="H1642" s="700">
        <v>121</v>
      </c>
      <c r="I1642" s="700">
        <v>103</v>
      </c>
    </row>
    <row r="1643" spans="1:9" ht="15" customHeight="1" x14ac:dyDescent="0.25">
      <c r="A1643" s="411"/>
      <c r="B1643" s="700">
        <v>5</v>
      </c>
      <c r="C1643" s="700">
        <v>201803</v>
      </c>
      <c r="D1643" s="700">
        <v>201802</v>
      </c>
      <c r="E1643" s="700" t="s">
        <v>1505</v>
      </c>
      <c r="F1643" s="700">
        <v>18</v>
      </c>
      <c r="G1643" s="700" t="s">
        <v>1297</v>
      </c>
      <c r="H1643" s="700">
        <v>120</v>
      </c>
      <c r="I1643" s="700">
        <v>12</v>
      </c>
    </row>
    <row r="1644" spans="1:9" ht="15" customHeight="1" x14ac:dyDescent="0.25">
      <c r="A1644" s="411"/>
      <c r="B1644" s="700">
        <v>5</v>
      </c>
      <c r="C1644" s="700">
        <v>201803</v>
      </c>
      <c r="D1644" s="700">
        <v>201802</v>
      </c>
      <c r="E1644" s="700" t="s">
        <v>1505</v>
      </c>
      <c r="F1644" s="700">
        <v>18</v>
      </c>
      <c r="G1644" s="700" t="s">
        <v>1297</v>
      </c>
      <c r="H1644" s="700">
        <v>121</v>
      </c>
      <c r="I1644" s="700">
        <v>17</v>
      </c>
    </row>
    <row r="1645" spans="1:9" ht="15" customHeight="1" x14ac:dyDescent="0.25">
      <c r="A1645" s="411"/>
      <c r="B1645" s="700">
        <v>5</v>
      </c>
      <c r="C1645" s="700">
        <v>201803</v>
      </c>
      <c r="D1645" s="700">
        <v>201802</v>
      </c>
      <c r="E1645" s="700" t="s">
        <v>1505</v>
      </c>
      <c r="F1645" s="700" t="s">
        <v>1776</v>
      </c>
      <c r="G1645" s="700" t="s">
        <v>1279</v>
      </c>
      <c r="H1645" s="700">
        <v>126</v>
      </c>
      <c r="I1645" s="700">
        <v>-29</v>
      </c>
    </row>
    <row r="1646" spans="1:9" ht="15" customHeight="1" x14ac:dyDescent="0.25">
      <c r="A1646" s="411"/>
      <c r="B1646" s="700">
        <v>5</v>
      </c>
      <c r="C1646" s="700">
        <v>201803</v>
      </c>
      <c r="D1646" s="700">
        <v>201802</v>
      </c>
      <c r="E1646" s="700" t="s">
        <v>1505</v>
      </c>
      <c r="F1646" s="700" t="s">
        <v>1777</v>
      </c>
      <c r="G1646" s="700" t="s">
        <v>1279</v>
      </c>
      <c r="H1646" s="700">
        <v>120</v>
      </c>
      <c r="I1646" s="700">
        <v>13</v>
      </c>
    </row>
    <row r="1647" spans="1:9" ht="15" customHeight="1" x14ac:dyDescent="0.25">
      <c r="A1647" s="411"/>
      <c r="B1647" s="700">
        <v>5</v>
      </c>
      <c r="C1647" s="700">
        <v>201803</v>
      </c>
      <c r="D1647" s="700">
        <v>201802</v>
      </c>
      <c r="E1647" s="700" t="s">
        <v>1505</v>
      </c>
      <c r="F1647" s="700" t="s">
        <v>1777</v>
      </c>
      <c r="G1647" s="700" t="s">
        <v>1279</v>
      </c>
      <c r="H1647" s="700">
        <v>121</v>
      </c>
      <c r="I1647" s="700">
        <v>111</v>
      </c>
    </row>
    <row r="1648" spans="1:9" ht="15" customHeight="1" x14ac:dyDescent="0.25">
      <c r="A1648" s="411"/>
      <c r="B1648" s="700">
        <v>5</v>
      </c>
      <c r="C1648" s="700">
        <v>201803</v>
      </c>
      <c r="D1648" s="700">
        <v>201802</v>
      </c>
      <c r="E1648" s="700" t="s">
        <v>1505</v>
      </c>
      <c r="F1648" s="700">
        <v>85</v>
      </c>
      <c r="G1648" s="700" t="s">
        <v>1286</v>
      </c>
      <c r="H1648" s="700">
        <v>120</v>
      </c>
      <c r="I1648" s="700">
        <v>5</v>
      </c>
    </row>
    <row r="1649" spans="1:9" ht="15" customHeight="1" x14ac:dyDescent="0.25">
      <c r="A1649" s="411"/>
      <c r="B1649" s="700">
        <v>5</v>
      </c>
      <c r="C1649" s="700">
        <v>201803</v>
      </c>
      <c r="D1649" s="700">
        <v>201802</v>
      </c>
      <c r="E1649" s="700" t="s">
        <v>1505</v>
      </c>
      <c r="F1649" s="700">
        <v>85</v>
      </c>
      <c r="G1649" s="700" t="s">
        <v>1286</v>
      </c>
      <c r="H1649" s="700">
        <v>121</v>
      </c>
      <c r="I1649" s="700">
        <v>14</v>
      </c>
    </row>
    <row r="1650" spans="1:9" ht="15" customHeight="1" x14ac:dyDescent="0.25">
      <c r="A1650" s="411"/>
      <c r="B1650" s="700">
        <v>5</v>
      </c>
      <c r="C1650" s="700">
        <v>201803</v>
      </c>
      <c r="D1650" s="700">
        <v>201802</v>
      </c>
      <c r="E1650" s="700" t="s">
        <v>1505</v>
      </c>
      <c r="F1650" s="700" t="s">
        <v>1786</v>
      </c>
      <c r="G1650" s="700" t="s">
        <v>1277</v>
      </c>
      <c r="H1650" s="700">
        <v>120</v>
      </c>
      <c r="I1650" s="700">
        <v>1</v>
      </c>
    </row>
    <row r="1651" spans="1:9" ht="15" customHeight="1" x14ac:dyDescent="0.25">
      <c r="A1651" s="411"/>
      <c r="B1651" s="700">
        <v>5</v>
      </c>
      <c r="C1651" s="700">
        <v>201803</v>
      </c>
      <c r="D1651" s="700">
        <v>201802</v>
      </c>
      <c r="E1651" s="700" t="s">
        <v>1505</v>
      </c>
      <c r="F1651" s="700" t="s">
        <v>1786</v>
      </c>
      <c r="G1651" s="700" t="s">
        <v>1277</v>
      </c>
      <c r="H1651" s="700">
        <v>121</v>
      </c>
      <c r="I1651" s="700">
        <v>-4</v>
      </c>
    </row>
    <row r="1652" spans="1:9" ht="15" customHeight="1" x14ac:dyDescent="0.25">
      <c r="A1652" s="411"/>
      <c r="B1652" s="700">
        <v>5</v>
      </c>
      <c r="C1652" s="700">
        <v>201803</v>
      </c>
      <c r="D1652" s="700">
        <v>201802</v>
      </c>
      <c r="E1652" s="700" t="s">
        <v>1505</v>
      </c>
      <c r="F1652" s="700" t="s">
        <v>1790</v>
      </c>
      <c r="G1652" s="700" t="s">
        <v>1274</v>
      </c>
      <c r="H1652" s="700">
        <v>120</v>
      </c>
      <c r="I1652" s="700">
        <v>8</v>
      </c>
    </row>
    <row r="1653" spans="1:9" ht="15" customHeight="1" x14ac:dyDescent="0.25">
      <c r="A1653" s="411"/>
      <c r="B1653" s="700">
        <v>5</v>
      </c>
      <c r="C1653" s="700">
        <v>201803</v>
      </c>
      <c r="D1653" s="700">
        <v>201802</v>
      </c>
      <c r="E1653" s="700" t="s">
        <v>1505</v>
      </c>
      <c r="F1653" s="700" t="s">
        <v>1790</v>
      </c>
      <c r="G1653" s="700" t="s">
        <v>1274</v>
      </c>
      <c r="H1653" s="700">
        <v>121</v>
      </c>
      <c r="I1653" s="700">
        <v>24</v>
      </c>
    </row>
    <row r="1654" spans="1:9" ht="15" customHeight="1" x14ac:dyDescent="0.25">
      <c r="A1654" s="411"/>
      <c r="B1654" s="700">
        <v>5</v>
      </c>
      <c r="C1654" s="700">
        <v>201803</v>
      </c>
      <c r="D1654" s="700">
        <v>201802</v>
      </c>
      <c r="E1654" s="700" t="s">
        <v>1505</v>
      </c>
      <c r="F1654" s="700" t="s">
        <v>1792</v>
      </c>
      <c r="G1654" s="700" t="s">
        <v>1296</v>
      </c>
      <c r="H1654" s="700">
        <v>120</v>
      </c>
      <c r="I1654" s="700">
        <v>5</v>
      </c>
    </row>
    <row r="1655" spans="1:9" ht="15" customHeight="1" x14ac:dyDescent="0.25">
      <c r="A1655" s="411"/>
      <c r="B1655" s="700">
        <v>5</v>
      </c>
      <c r="C1655" s="700">
        <v>201803</v>
      </c>
      <c r="D1655" s="700">
        <v>201802</v>
      </c>
      <c r="E1655" s="700" t="s">
        <v>1505</v>
      </c>
      <c r="F1655" s="700" t="s">
        <v>1792</v>
      </c>
      <c r="G1655" s="700" t="s">
        <v>1296</v>
      </c>
      <c r="H1655" s="700">
        <v>121</v>
      </c>
      <c r="I1655" s="700">
        <v>47</v>
      </c>
    </row>
    <row r="1656" spans="1:9" ht="15" customHeight="1" x14ac:dyDescent="0.25">
      <c r="A1656" s="411"/>
      <c r="B1656" s="700">
        <v>5</v>
      </c>
      <c r="C1656" s="700">
        <v>201803</v>
      </c>
      <c r="D1656" s="700">
        <v>201803</v>
      </c>
      <c r="E1656" s="700" t="s">
        <v>1505</v>
      </c>
      <c r="F1656" s="700">
        <v>18</v>
      </c>
      <c r="G1656" s="700" t="s">
        <v>1297</v>
      </c>
      <c r="H1656" s="700">
        <v>120</v>
      </c>
      <c r="I1656" s="700">
        <v>176</v>
      </c>
    </row>
    <row r="1657" spans="1:9" ht="15" customHeight="1" x14ac:dyDescent="0.25">
      <c r="A1657" s="411"/>
      <c r="B1657" s="700">
        <v>5</v>
      </c>
      <c r="C1657" s="700">
        <v>201803</v>
      </c>
      <c r="D1657" s="700">
        <v>201803</v>
      </c>
      <c r="E1657" s="700" t="s">
        <v>1505</v>
      </c>
      <c r="F1657" s="700">
        <v>18</v>
      </c>
      <c r="G1657" s="700" t="s">
        <v>1297</v>
      </c>
      <c r="H1657" s="700">
        <v>121</v>
      </c>
      <c r="I1657" s="700">
        <v>1539</v>
      </c>
    </row>
    <row r="1658" spans="1:9" ht="15" customHeight="1" x14ac:dyDescent="0.25">
      <c r="A1658" s="411"/>
      <c r="B1658" s="700">
        <v>5</v>
      </c>
      <c r="C1658" s="700">
        <v>201803</v>
      </c>
      <c r="D1658" s="700">
        <v>201803</v>
      </c>
      <c r="E1658" s="700" t="s">
        <v>1505</v>
      </c>
      <c r="F1658" s="700" t="s">
        <v>1776</v>
      </c>
      <c r="G1658" s="700" t="s">
        <v>1279</v>
      </c>
      <c r="H1658" s="700">
        <v>126</v>
      </c>
      <c r="I1658" s="700">
        <v>707</v>
      </c>
    </row>
    <row r="1659" spans="1:9" ht="15" customHeight="1" x14ac:dyDescent="0.25">
      <c r="A1659" s="411"/>
      <c r="B1659" s="700">
        <v>5</v>
      </c>
      <c r="C1659" s="700">
        <v>201803</v>
      </c>
      <c r="D1659" s="700">
        <v>201803</v>
      </c>
      <c r="E1659" s="700" t="s">
        <v>1505</v>
      </c>
      <c r="F1659" s="700" t="s">
        <v>1777</v>
      </c>
      <c r="G1659" s="700" t="s">
        <v>1279</v>
      </c>
      <c r="H1659" s="700">
        <v>120</v>
      </c>
      <c r="I1659" s="700">
        <v>360</v>
      </c>
    </row>
    <row r="1660" spans="1:9" ht="15" customHeight="1" x14ac:dyDescent="0.25">
      <c r="A1660" s="411"/>
      <c r="B1660" s="700">
        <v>5</v>
      </c>
      <c r="C1660" s="700">
        <v>201803</v>
      </c>
      <c r="D1660" s="700">
        <v>201803</v>
      </c>
      <c r="E1660" s="700" t="s">
        <v>1505</v>
      </c>
      <c r="F1660" s="700" t="s">
        <v>1777</v>
      </c>
      <c r="G1660" s="700" t="s">
        <v>1279</v>
      </c>
      <c r="H1660" s="700">
        <v>121</v>
      </c>
      <c r="I1660" s="700">
        <v>2241</v>
      </c>
    </row>
    <row r="1661" spans="1:9" ht="15" customHeight="1" x14ac:dyDescent="0.25">
      <c r="A1661" s="411"/>
      <c r="B1661" s="700">
        <v>5</v>
      </c>
      <c r="C1661" s="700">
        <v>201803</v>
      </c>
      <c r="D1661" s="700">
        <v>201803</v>
      </c>
      <c r="E1661" s="700" t="s">
        <v>1505</v>
      </c>
      <c r="F1661" s="700">
        <v>85</v>
      </c>
      <c r="G1661" s="700" t="s">
        <v>1286</v>
      </c>
      <c r="H1661" s="700">
        <v>120</v>
      </c>
      <c r="I1661" s="700">
        <v>80</v>
      </c>
    </row>
    <row r="1662" spans="1:9" ht="15" customHeight="1" x14ac:dyDescent="0.25">
      <c r="A1662" s="411"/>
      <c r="B1662" s="700">
        <v>5</v>
      </c>
      <c r="C1662" s="700">
        <v>201803</v>
      </c>
      <c r="D1662" s="700">
        <v>201803</v>
      </c>
      <c r="E1662" s="700" t="s">
        <v>1505</v>
      </c>
      <c r="F1662" s="700">
        <v>85</v>
      </c>
      <c r="G1662" s="700" t="s">
        <v>1286</v>
      </c>
      <c r="H1662" s="700">
        <v>121</v>
      </c>
      <c r="I1662" s="700">
        <v>897</v>
      </c>
    </row>
    <row r="1663" spans="1:9" ht="15" customHeight="1" x14ac:dyDescent="0.25">
      <c r="A1663" s="411"/>
      <c r="B1663" s="700">
        <v>5</v>
      </c>
      <c r="C1663" s="700">
        <v>201803</v>
      </c>
      <c r="D1663" s="700">
        <v>201803</v>
      </c>
      <c r="E1663" s="700" t="s">
        <v>1505</v>
      </c>
      <c r="F1663" s="700" t="s">
        <v>1786</v>
      </c>
      <c r="G1663" s="700" t="s">
        <v>1277</v>
      </c>
      <c r="H1663" s="700">
        <v>120</v>
      </c>
      <c r="I1663" s="700">
        <v>67</v>
      </c>
    </row>
    <row r="1664" spans="1:9" ht="15" customHeight="1" x14ac:dyDescent="0.25">
      <c r="A1664" s="411"/>
      <c r="B1664" s="700">
        <v>5</v>
      </c>
      <c r="C1664" s="700">
        <v>201803</v>
      </c>
      <c r="D1664" s="700">
        <v>201803</v>
      </c>
      <c r="E1664" s="700" t="s">
        <v>1505</v>
      </c>
      <c r="F1664" s="700" t="s">
        <v>1786</v>
      </c>
      <c r="G1664" s="700" t="s">
        <v>1277</v>
      </c>
      <c r="H1664" s="700">
        <v>121</v>
      </c>
      <c r="I1664" s="700">
        <v>582</v>
      </c>
    </row>
    <row r="1665" spans="1:9" ht="15" customHeight="1" x14ac:dyDescent="0.25">
      <c r="A1665" s="411"/>
      <c r="B1665" s="700">
        <v>5</v>
      </c>
      <c r="C1665" s="700">
        <v>201803</v>
      </c>
      <c r="D1665" s="700">
        <v>201803</v>
      </c>
      <c r="E1665" s="700" t="s">
        <v>1505</v>
      </c>
      <c r="F1665" s="700" t="s">
        <v>1790</v>
      </c>
      <c r="G1665" s="700" t="s">
        <v>1274</v>
      </c>
      <c r="H1665" s="700">
        <v>120</v>
      </c>
      <c r="I1665" s="700">
        <v>209</v>
      </c>
    </row>
    <row r="1666" spans="1:9" ht="15" customHeight="1" x14ac:dyDescent="0.25">
      <c r="A1666" s="411"/>
      <c r="B1666" s="700">
        <v>5</v>
      </c>
      <c r="C1666" s="700">
        <v>201803</v>
      </c>
      <c r="D1666" s="700">
        <v>201803</v>
      </c>
      <c r="E1666" s="700" t="s">
        <v>1505</v>
      </c>
      <c r="F1666" s="700" t="s">
        <v>1790</v>
      </c>
      <c r="G1666" s="700" t="s">
        <v>1274</v>
      </c>
      <c r="H1666" s="700">
        <v>121</v>
      </c>
      <c r="I1666" s="700">
        <v>2151</v>
      </c>
    </row>
    <row r="1667" spans="1:9" ht="15" customHeight="1" x14ac:dyDescent="0.25">
      <c r="A1667" s="411"/>
      <c r="B1667" s="700">
        <v>5</v>
      </c>
      <c r="C1667" s="700">
        <v>201803</v>
      </c>
      <c r="D1667" s="700">
        <v>201803</v>
      </c>
      <c r="E1667" s="700" t="s">
        <v>1505</v>
      </c>
      <c r="F1667" s="700" t="s">
        <v>1792</v>
      </c>
      <c r="G1667" s="700" t="s">
        <v>1296</v>
      </c>
      <c r="H1667" s="700">
        <v>120</v>
      </c>
      <c r="I1667" s="700">
        <v>276</v>
      </c>
    </row>
    <row r="1668" spans="1:9" ht="15" customHeight="1" x14ac:dyDescent="0.25">
      <c r="A1668" s="411"/>
      <c r="B1668" s="700">
        <v>5</v>
      </c>
      <c r="C1668" s="700">
        <v>201803</v>
      </c>
      <c r="D1668" s="700">
        <v>201803</v>
      </c>
      <c r="E1668" s="700" t="s">
        <v>1505</v>
      </c>
      <c r="F1668" s="700" t="s">
        <v>1792</v>
      </c>
      <c r="G1668" s="700" t="s">
        <v>1296</v>
      </c>
      <c r="H1668" s="700">
        <v>121</v>
      </c>
      <c r="I1668" s="700">
        <v>2976</v>
      </c>
    </row>
    <row r="1669" spans="1:9" ht="15" customHeight="1" x14ac:dyDescent="0.25">
      <c r="A1669" s="411"/>
      <c r="B1669" s="700">
        <v>8</v>
      </c>
      <c r="C1669" s="700">
        <v>201803</v>
      </c>
      <c r="D1669" s="700">
        <v>201709</v>
      </c>
      <c r="E1669" s="700" t="s">
        <v>1506</v>
      </c>
      <c r="F1669" s="700">
        <v>19</v>
      </c>
      <c r="G1669" s="700" t="s">
        <v>1297</v>
      </c>
      <c r="H1669" s="700">
        <v>120</v>
      </c>
      <c r="I1669" s="700">
        <v>4</v>
      </c>
    </row>
    <row r="1670" spans="1:9" ht="15" customHeight="1" x14ac:dyDescent="0.25">
      <c r="A1670" s="411"/>
      <c r="B1670" s="700">
        <v>8</v>
      </c>
      <c r="C1670" s="700">
        <v>201803</v>
      </c>
      <c r="D1670" s="700">
        <v>201709</v>
      </c>
      <c r="E1670" s="700" t="s">
        <v>1506</v>
      </c>
      <c r="F1670" s="700">
        <v>34</v>
      </c>
      <c r="G1670" s="700" t="s">
        <v>1446</v>
      </c>
      <c r="H1670" s="700">
        <v>121</v>
      </c>
      <c r="I1670" s="700">
        <v>2</v>
      </c>
    </row>
    <row r="1671" spans="1:9" ht="15" customHeight="1" x14ac:dyDescent="0.25">
      <c r="A1671" s="411"/>
      <c r="B1671" s="700">
        <v>8</v>
      </c>
      <c r="C1671" s="700">
        <v>201803</v>
      </c>
      <c r="D1671" s="700">
        <v>201709</v>
      </c>
      <c r="E1671" s="700" t="s">
        <v>1506</v>
      </c>
      <c r="F1671" s="700" t="s">
        <v>1770</v>
      </c>
      <c r="G1671" s="700" t="s">
        <v>1446</v>
      </c>
      <c r="H1671" s="700">
        <v>126</v>
      </c>
      <c r="I1671" s="700">
        <v>1</v>
      </c>
    </row>
    <row r="1672" spans="1:9" ht="15" customHeight="1" x14ac:dyDescent="0.25">
      <c r="A1672" s="411"/>
      <c r="B1672" s="700">
        <v>8</v>
      </c>
      <c r="C1672" s="700">
        <v>201803</v>
      </c>
      <c r="D1672" s="700">
        <v>201709</v>
      </c>
      <c r="E1672" s="700" t="s">
        <v>1506</v>
      </c>
      <c r="F1672" s="700">
        <v>45</v>
      </c>
      <c r="G1672" s="700" t="s">
        <v>1267</v>
      </c>
      <c r="H1672" s="700">
        <v>120</v>
      </c>
      <c r="I1672" s="700">
        <v>-1</v>
      </c>
    </row>
    <row r="1673" spans="1:9" ht="15" customHeight="1" x14ac:dyDescent="0.25">
      <c r="A1673" s="411"/>
      <c r="B1673" s="700">
        <v>8</v>
      </c>
      <c r="C1673" s="700">
        <v>201803</v>
      </c>
      <c r="D1673" s="700">
        <v>201709</v>
      </c>
      <c r="E1673" s="700" t="s">
        <v>1506</v>
      </c>
      <c r="F1673" s="700">
        <v>45</v>
      </c>
      <c r="G1673" s="700" t="s">
        <v>1267</v>
      </c>
      <c r="H1673" s="700">
        <v>121</v>
      </c>
      <c r="I1673" s="700">
        <v>4</v>
      </c>
    </row>
    <row r="1674" spans="1:9" ht="15" customHeight="1" x14ac:dyDescent="0.25">
      <c r="A1674" s="411"/>
      <c r="B1674" s="700">
        <v>8</v>
      </c>
      <c r="C1674" s="700">
        <v>201803</v>
      </c>
      <c r="D1674" s="700">
        <v>201709</v>
      </c>
      <c r="E1674" s="700" t="s">
        <v>1506</v>
      </c>
      <c r="F1674" s="700" t="s">
        <v>1787</v>
      </c>
      <c r="G1674" s="700" t="s">
        <v>1272</v>
      </c>
      <c r="H1674" s="700">
        <v>120</v>
      </c>
      <c r="I1674" s="700">
        <v>-1</v>
      </c>
    </row>
    <row r="1675" spans="1:9" ht="15" customHeight="1" x14ac:dyDescent="0.25">
      <c r="A1675" s="411"/>
      <c r="B1675" s="700">
        <v>8</v>
      </c>
      <c r="C1675" s="700">
        <v>201803</v>
      </c>
      <c r="D1675" s="700">
        <v>201709</v>
      </c>
      <c r="E1675" s="700" t="s">
        <v>1506</v>
      </c>
      <c r="F1675" s="700" t="s">
        <v>1787</v>
      </c>
      <c r="G1675" s="700" t="s">
        <v>1272</v>
      </c>
      <c r="H1675" s="700">
        <v>121</v>
      </c>
      <c r="I1675" s="700">
        <v>1</v>
      </c>
    </row>
    <row r="1676" spans="1:9" ht="15" customHeight="1" x14ac:dyDescent="0.25">
      <c r="A1676" s="411"/>
      <c r="B1676" s="700">
        <v>8</v>
      </c>
      <c r="C1676" s="700">
        <v>201803</v>
      </c>
      <c r="D1676" s="700">
        <v>201709</v>
      </c>
      <c r="E1676" s="700" t="s">
        <v>1506</v>
      </c>
      <c r="F1676" s="700">
        <v>69</v>
      </c>
      <c r="G1676" s="700" t="s">
        <v>1293</v>
      </c>
      <c r="H1676" s="700">
        <v>120</v>
      </c>
      <c r="I1676" s="700">
        <v>5</v>
      </c>
    </row>
    <row r="1677" spans="1:9" ht="15" customHeight="1" x14ac:dyDescent="0.25">
      <c r="A1677" s="411"/>
      <c r="B1677" s="700">
        <v>8</v>
      </c>
      <c r="C1677" s="700">
        <v>201803</v>
      </c>
      <c r="D1677" s="700">
        <v>201709</v>
      </c>
      <c r="E1677" s="700" t="s">
        <v>1506</v>
      </c>
      <c r="F1677" s="700">
        <v>69</v>
      </c>
      <c r="G1677" s="700" t="s">
        <v>1293</v>
      </c>
      <c r="H1677" s="700">
        <v>121</v>
      </c>
      <c r="I1677" s="700">
        <v>6</v>
      </c>
    </row>
    <row r="1678" spans="1:9" ht="15" customHeight="1" x14ac:dyDescent="0.25">
      <c r="A1678" s="411"/>
      <c r="B1678" s="700">
        <v>8</v>
      </c>
      <c r="C1678" s="700">
        <v>201803</v>
      </c>
      <c r="D1678" s="700">
        <v>201709</v>
      </c>
      <c r="E1678" s="700" t="s">
        <v>1506</v>
      </c>
      <c r="F1678" s="700" t="s">
        <v>1773</v>
      </c>
      <c r="G1678" s="700" t="s">
        <v>1279</v>
      </c>
      <c r="H1678" s="700">
        <v>120</v>
      </c>
      <c r="I1678" s="700">
        <v>3</v>
      </c>
    </row>
    <row r="1679" spans="1:9" ht="15" customHeight="1" x14ac:dyDescent="0.25">
      <c r="A1679" s="411"/>
      <c r="B1679" s="700">
        <v>8</v>
      </c>
      <c r="C1679" s="700">
        <v>201803</v>
      </c>
      <c r="D1679" s="700">
        <v>201709</v>
      </c>
      <c r="E1679" s="700" t="s">
        <v>1506</v>
      </c>
      <c r="F1679" s="700" t="s">
        <v>1773</v>
      </c>
      <c r="G1679" s="700" t="s">
        <v>1279</v>
      </c>
      <c r="H1679" s="700">
        <v>121</v>
      </c>
      <c r="I1679" s="700">
        <v>7</v>
      </c>
    </row>
    <row r="1680" spans="1:9" ht="15" customHeight="1" x14ac:dyDescent="0.25">
      <c r="A1680" s="411"/>
      <c r="B1680" s="700">
        <v>8</v>
      </c>
      <c r="C1680" s="700">
        <v>201803</v>
      </c>
      <c r="D1680" s="700">
        <v>201709</v>
      </c>
      <c r="E1680" s="700" t="s">
        <v>1506</v>
      </c>
      <c r="F1680" s="700" t="s">
        <v>1784</v>
      </c>
      <c r="G1680" s="700" t="s">
        <v>1277</v>
      </c>
      <c r="H1680" s="700">
        <v>120</v>
      </c>
      <c r="I1680" s="700">
        <v>1</v>
      </c>
    </row>
    <row r="1681" spans="1:9" ht="15" customHeight="1" x14ac:dyDescent="0.25">
      <c r="A1681" s="411"/>
      <c r="B1681" s="700">
        <v>8</v>
      </c>
      <c r="C1681" s="700">
        <v>201803</v>
      </c>
      <c r="D1681" s="700">
        <v>201709</v>
      </c>
      <c r="E1681" s="700" t="s">
        <v>1506</v>
      </c>
      <c r="F1681" s="700" t="s">
        <v>1793</v>
      </c>
      <c r="G1681" s="700" t="s">
        <v>1258</v>
      </c>
      <c r="H1681" s="700">
        <v>120</v>
      </c>
      <c r="I1681" s="700">
        <v>-1</v>
      </c>
    </row>
    <row r="1682" spans="1:9" ht="15" customHeight="1" x14ac:dyDescent="0.25">
      <c r="A1682" s="411"/>
      <c r="B1682" s="700">
        <v>8</v>
      </c>
      <c r="C1682" s="700">
        <v>201803</v>
      </c>
      <c r="D1682" s="700">
        <v>201709</v>
      </c>
      <c r="E1682" s="700" t="s">
        <v>1506</v>
      </c>
      <c r="F1682" s="700" t="s">
        <v>1793</v>
      </c>
      <c r="G1682" s="700" t="s">
        <v>1258</v>
      </c>
      <c r="H1682" s="700">
        <v>121</v>
      </c>
      <c r="I1682" s="700">
        <v>11</v>
      </c>
    </row>
    <row r="1683" spans="1:9" ht="15" customHeight="1" x14ac:dyDescent="0.25">
      <c r="A1683" s="411"/>
      <c r="B1683" s="700">
        <v>8</v>
      </c>
      <c r="C1683" s="700">
        <v>201803</v>
      </c>
      <c r="D1683" s="700">
        <v>201710</v>
      </c>
      <c r="E1683" s="700" t="s">
        <v>1506</v>
      </c>
      <c r="F1683" s="700">
        <v>19</v>
      </c>
      <c r="G1683" s="700" t="s">
        <v>1297</v>
      </c>
      <c r="H1683" s="700">
        <v>120</v>
      </c>
      <c r="I1683" s="700">
        <v>1</v>
      </c>
    </row>
    <row r="1684" spans="1:9" ht="15" customHeight="1" x14ac:dyDescent="0.25">
      <c r="A1684" s="411"/>
      <c r="B1684" s="700">
        <v>8</v>
      </c>
      <c r="C1684" s="700">
        <v>201803</v>
      </c>
      <c r="D1684" s="700">
        <v>201710</v>
      </c>
      <c r="E1684" s="700" t="s">
        <v>1506</v>
      </c>
      <c r="F1684" s="700">
        <v>19</v>
      </c>
      <c r="G1684" s="700" t="s">
        <v>1297</v>
      </c>
      <c r="H1684" s="700">
        <v>121</v>
      </c>
      <c r="I1684" s="700">
        <v>2</v>
      </c>
    </row>
    <row r="1685" spans="1:9" ht="15" customHeight="1" x14ac:dyDescent="0.25">
      <c r="A1685" s="411"/>
      <c r="B1685" s="700">
        <v>8</v>
      </c>
      <c r="C1685" s="700">
        <v>201803</v>
      </c>
      <c r="D1685" s="700">
        <v>201710</v>
      </c>
      <c r="E1685" s="700" t="s">
        <v>1506</v>
      </c>
      <c r="F1685" s="700">
        <v>34</v>
      </c>
      <c r="G1685" s="700" t="s">
        <v>1446</v>
      </c>
      <c r="H1685" s="700">
        <v>120</v>
      </c>
      <c r="I1685" s="700">
        <v>2</v>
      </c>
    </row>
    <row r="1686" spans="1:9" ht="15" customHeight="1" x14ac:dyDescent="0.25">
      <c r="A1686" s="411"/>
      <c r="B1686" s="700">
        <v>8</v>
      </c>
      <c r="C1686" s="700">
        <v>201803</v>
      </c>
      <c r="D1686" s="700">
        <v>201710</v>
      </c>
      <c r="E1686" s="700" t="s">
        <v>1506</v>
      </c>
      <c r="F1686" s="700">
        <v>34</v>
      </c>
      <c r="G1686" s="700" t="s">
        <v>1446</v>
      </c>
      <c r="H1686" s="700">
        <v>121</v>
      </c>
      <c r="I1686" s="700">
        <v>2</v>
      </c>
    </row>
    <row r="1687" spans="1:9" ht="15" customHeight="1" x14ac:dyDescent="0.25">
      <c r="A1687" s="411"/>
      <c r="B1687" s="700">
        <v>8</v>
      </c>
      <c r="C1687" s="700">
        <v>201803</v>
      </c>
      <c r="D1687" s="700">
        <v>201710</v>
      </c>
      <c r="E1687" s="700" t="s">
        <v>1506</v>
      </c>
      <c r="F1687" s="700" t="s">
        <v>1770</v>
      </c>
      <c r="G1687" s="700" t="s">
        <v>1446</v>
      </c>
      <c r="H1687" s="700">
        <v>126</v>
      </c>
      <c r="I1687" s="700">
        <v>2</v>
      </c>
    </row>
    <row r="1688" spans="1:9" ht="15" customHeight="1" x14ac:dyDescent="0.25">
      <c r="A1688" s="411"/>
      <c r="B1688" s="700">
        <v>8</v>
      </c>
      <c r="C1688" s="700">
        <v>201803</v>
      </c>
      <c r="D1688" s="700">
        <v>201710</v>
      </c>
      <c r="E1688" s="700" t="s">
        <v>1506</v>
      </c>
      <c r="F1688" s="700">
        <v>45</v>
      </c>
      <c r="G1688" s="700" t="s">
        <v>1267</v>
      </c>
      <c r="H1688" s="700">
        <v>120</v>
      </c>
      <c r="I1688" s="700">
        <v>-1</v>
      </c>
    </row>
    <row r="1689" spans="1:9" ht="15" customHeight="1" x14ac:dyDescent="0.25">
      <c r="A1689" s="411"/>
      <c r="B1689" s="700">
        <v>8</v>
      </c>
      <c r="C1689" s="700">
        <v>201803</v>
      </c>
      <c r="D1689" s="700">
        <v>201710</v>
      </c>
      <c r="E1689" s="700" t="s">
        <v>1506</v>
      </c>
      <c r="F1689" s="700">
        <v>45</v>
      </c>
      <c r="G1689" s="700" t="s">
        <v>1267</v>
      </c>
      <c r="H1689" s="700">
        <v>121</v>
      </c>
      <c r="I1689" s="700">
        <v>4</v>
      </c>
    </row>
    <row r="1690" spans="1:9" ht="15" customHeight="1" x14ac:dyDescent="0.25">
      <c r="A1690" s="411"/>
      <c r="B1690" s="700">
        <v>8</v>
      </c>
      <c r="C1690" s="700">
        <v>201803</v>
      </c>
      <c r="D1690" s="700">
        <v>201710</v>
      </c>
      <c r="E1690" s="700" t="s">
        <v>1506</v>
      </c>
      <c r="F1690" s="700" t="s">
        <v>1761</v>
      </c>
      <c r="G1690" s="700" t="s">
        <v>1267</v>
      </c>
      <c r="H1690" s="700">
        <v>126</v>
      </c>
      <c r="I1690" s="700">
        <v>1</v>
      </c>
    </row>
    <row r="1691" spans="1:9" ht="15" customHeight="1" x14ac:dyDescent="0.25">
      <c r="A1691" s="411"/>
      <c r="B1691" s="700">
        <v>8</v>
      </c>
      <c r="C1691" s="700">
        <v>201803</v>
      </c>
      <c r="D1691" s="700">
        <v>201710</v>
      </c>
      <c r="E1691" s="700" t="s">
        <v>1506</v>
      </c>
      <c r="F1691" s="700" t="s">
        <v>1787</v>
      </c>
      <c r="G1691" s="700" t="s">
        <v>1272</v>
      </c>
      <c r="H1691" s="700">
        <v>120</v>
      </c>
      <c r="I1691" s="700">
        <v>-1</v>
      </c>
    </row>
    <row r="1692" spans="1:9" ht="15" customHeight="1" x14ac:dyDescent="0.25">
      <c r="A1692" s="411"/>
      <c r="B1692" s="700">
        <v>8</v>
      </c>
      <c r="C1692" s="700">
        <v>201803</v>
      </c>
      <c r="D1692" s="700">
        <v>201710</v>
      </c>
      <c r="E1692" s="700" t="s">
        <v>1506</v>
      </c>
      <c r="F1692" s="700">
        <v>69</v>
      </c>
      <c r="G1692" s="700" t="s">
        <v>1293</v>
      </c>
      <c r="H1692" s="700">
        <v>120</v>
      </c>
      <c r="I1692" s="700">
        <v>4</v>
      </c>
    </row>
    <row r="1693" spans="1:9" ht="15" customHeight="1" x14ac:dyDescent="0.25">
      <c r="A1693" s="411"/>
      <c r="B1693" s="700">
        <v>8</v>
      </c>
      <c r="C1693" s="700">
        <v>201803</v>
      </c>
      <c r="D1693" s="700">
        <v>201710</v>
      </c>
      <c r="E1693" s="700" t="s">
        <v>1506</v>
      </c>
      <c r="F1693" s="700">
        <v>69</v>
      </c>
      <c r="G1693" s="700" t="s">
        <v>1293</v>
      </c>
      <c r="H1693" s="700">
        <v>121</v>
      </c>
      <c r="I1693" s="700">
        <v>10</v>
      </c>
    </row>
    <row r="1694" spans="1:9" ht="15" customHeight="1" x14ac:dyDescent="0.25">
      <c r="A1694" s="411"/>
      <c r="B1694" s="700">
        <v>8</v>
      </c>
      <c r="C1694" s="700">
        <v>201803</v>
      </c>
      <c r="D1694" s="700">
        <v>201710</v>
      </c>
      <c r="E1694" s="700" t="s">
        <v>1506</v>
      </c>
      <c r="F1694" s="700" t="s">
        <v>1795</v>
      </c>
      <c r="G1694" s="700" t="s">
        <v>1293</v>
      </c>
      <c r="H1694" s="700">
        <v>126</v>
      </c>
      <c r="I1694" s="700">
        <v>-1</v>
      </c>
    </row>
    <row r="1695" spans="1:9" ht="15" customHeight="1" x14ac:dyDescent="0.25">
      <c r="A1695" s="411"/>
      <c r="B1695" s="700">
        <v>8</v>
      </c>
      <c r="C1695" s="700">
        <v>201803</v>
      </c>
      <c r="D1695" s="700">
        <v>201710</v>
      </c>
      <c r="E1695" s="700" t="s">
        <v>1506</v>
      </c>
      <c r="F1695" s="700" t="s">
        <v>1773</v>
      </c>
      <c r="G1695" s="700" t="s">
        <v>1279</v>
      </c>
      <c r="H1695" s="700">
        <v>120</v>
      </c>
      <c r="I1695" s="700">
        <v>6</v>
      </c>
    </row>
    <row r="1696" spans="1:9" ht="15" customHeight="1" x14ac:dyDescent="0.25">
      <c r="A1696" s="411"/>
      <c r="B1696" s="700">
        <v>8</v>
      </c>
      <c r="C1696" s="700">
        <v>201803</v>
      </c>
      <c r="D1696" s="700">
        <v>201710</v>
      </c>
      <c r="E1696" s="700" t="s">
        <v>1506</v>
      </c>
      <c r="F1696" s="700" t="s">
        <v>1773</v>
      </c>
      <c r="G1696" s="700" t="s">
        <v>1279</v>
      </c>
      <c r="H1696" s="700">
        <v>121</v>
      </c>
      <c r="I1696" s="700">
        <v>7</v>
      </c>
    </row>
    <row r="1697" spans="1:9" ht="15" customHeight="1" x14ac:dyDescent="0.25">
      <c r="A1697" s="411"/>
      <c r="B1697" s="700">
        <v>8</v>
      </c>
      <c r="C1697" s="700">
        <v>201803</v>
      </c>
      <c r="D1697" s="700">
        <v>201710</v>
      </c>
      <c r="E1697" s="700" t="s">
        <v>1506</v>
      </c>
      <c r="F1697" s="700" t="s">
        <v>1772</v>
      </c>
      <c r="G1697" s="700" t="s">
        <v>1279</v>
      </c>
      <c r="H1697" s="700">
        <v>126</v>
      </c>
      <c r="I1697" s="700">
        <v>1</v>
      </c>
    </row>
    <row r="1698" spans="1:9" ht="15" customHeight="1" x14ac:dyDescent="0.25">
      <c r="A1698" s="411"/>
      <c r="B1698" s="700">
        <v>8</v>
      </c>
      <c r="C1698" s="700">
        <v>201803</v>
      </c>
      <c r="D1698" s="700">
        <v>201710</v>
      </c>
      <c r="E1698" s="700" t="s">
        <v>1506</v>
      </c>
      <c r="F1698" s="700" t="s">
        <v>1784</v>
      </c>
      <c r="G1698" s="700" t="s">
        <v>1277</v>
      </c>
      <c r="H1698" s="700">
        <v>120</v>
      </c>
      <c r="I1698" s="700">
        <v>2</v>
      </c>
    </row>
    <row r="1699" spans="1:9" ht="15" customHeight="1" x14ac:dyDescent="0.25">
      <c r="A1699" s="411"/>
      <c r="B1699" s="700">
        <v>8</v>
      </c>
      <c r="C1699" s="700">
        <v>201803</v>
      </c>
      <c r="D1699" s="700">
        <v>201710</v>
      </c>
      <c r="E1699" s="700" t="s">
        <v>1506</v>
      </c>
      <c r="F1699" s="700" t="s">
        <v>1784</v>
      </c>
      <c r="G1699" s="700" t="s">
        <v>1277</v>
      </c>
      <c r="H1699" s="700">
        <v>121</v>
      </c>
      <c r="I1699" s="700">
        <v>2</v>
      </c>
    </row>
    <row r="1700" spans="1:9" ht="15" customHeight="1" x14ac:dyDescent="0.25">
      <c r="A1700" s="411"/>
      <c r="B1700" s="700">
        <v>8</v>
      </c>
      <c r="C1700" s="700">
        <v>201803</v>
      </c>
      <c r="D1700" s="700">
        <v>201710</v>
      </c>
      <c r="E1700" s="700" t="s">
        <v>1506</v>
      </c>
      <c r="F1700" s="700" t="s">
        <v>1793</v>
      </c>
      <c r="G1700" s="700" t="s">
        <v>1258</v>
      </c>
      <c r="H1700" s="700">
        <v>120</v>
      </c>
      <c r="I1700" s="700">
        <v>-1</v>
      </c>
    </row>
    <row r="1701" spans="1:9" ht="15" customHeight="1" x14ac:dyDescent="0.25">
      <c r="A1701" s="411"/>
      <c r="B1701" s="700">
        <v>8</v>
      </c>
      <c r="C1701" s="700">
        <v>201803</v>
      </c>
      <c r="D1701" s="700">
        <v>201710</v>
      </c>
      <c r="E1701" s="700" t="s">
        <v>1506</v>
      </c>
      <c r="F1701" s="700" t="s">
        <v>1793</v>
      </c>
      <c r="G1701" s="700" t="s">
        <v>1258</v>
      </c>
      <c r="H1701" s="700">
        <v>121</v>
      </c>
      <c r="I1701" s="700">
        <v>12</v>
      </c>
    </row>
    <row r="1702" spans="1:9" ht="15" customHeight="1" x14ac:dyDescent="0.25">
      <c r="A1702" s="411"/>
      <c r="B1702" s="700">
        <v>8</v>
      </c>
      <c r="C1702" s="700">
        <v>201803</v>
      </c>
      <c r="D1702" s="700">
        <v>201711</v>
      </c>
      <c r="E1702" s="700" t="s">
        <v>1506</v>
      </c>
      <c r="F1702" s="700">
        <v>19</v>
      </c>
      <c r="G1702" s="700" t="s">
        <v>1297</v>
      </c>
      <c r="H1702" s="700">
        <v>120</v>
      </c>
      <c r="I1702" s="700">
        <v>1</v>
      </c>
    </row>
    <row r="1703" spans="1:9" ht="15" customHeight="1" x14ac:dyDescent="0.25">
      <c r="A1703" s="411"/>
      <c r="B1703" s="700">
        <v>8</v>
      </c>
      <c r="C1703" s="700">
        <v>201803</v>
      </c>
      <c r="D1703" s="700">
        <v>201711</v>
      </c>
      <c r="E1703" s="700" t="s">
        <v>1506</v>
      </c>
      <c r="F1703" s="700">
        <v>19</v>
      </c>
      <c r="G1703" s="700" t="s">
        <v>1297</v>
      </c>
      <c r="H1703" s="700">
        <v>121</v>
      </c>
      <c r="I1703" s="700">
        <v>3</v>
      </c>
    </row>
    <row r="1704" spans="1:9" ht="15" customHeight="1" x14ac:dyDescent="0.25">
      <c r="A1704" s="411"/>
      <c r="B1704" s="700">
        <v>8</v>
      </c>
      <c r="C1704" s="700">
        <v>201803</v>
      </c>
      <c r="D1704" s="700">
        <v>201711</v>
      </c>
      <c r="E1704" s="700" t="s">
        <v>1506</v>
      </c>
      <c r="F1704" s="700">
        <v>34</v>
      </c>
      <c r="G1704" s="700" t="s">
        <v>1446</v>
      </c>
      <c r="H1704" s="700">
        <v>120</v>
      </c>
      <c r="I1704" s="700">
        <v>2</v>
      </c>
    </row>
    <row r="1705" spans="1:9" ht="15" customHeight="1" x14ac:dyDescent="0.25">
      <c r="A1705" s="411"/>
      <c r="B1705" s="700">
        <v>8</v>
      </c>
      <c r="C1705" s="700">
        <v>201803</v>
      </c>
      <c r="D1705" s="700">
        <v>201711</v>
      </c>
      <c r="E1705" s="700" t="s">
        <v>1506</v>
      </c>
      <c r="F1705" s="700">
        <v>34</v>
      </c>
      <c r="G1705" s="700" t="s">
        <v>1446</v>
      </c>
      <c r="H1705" s="700">
        <v>121</v>
      </c>
      <c r="I1705" s="700">
        <v>5</v>
      </c>
    </row>
    <row r="1706" spans="1:9" ht="15" customHeight="1" x14ac:dyDescent="0.25">
      <c r="A1706" s="411"/>
      <c r="B1706" s="700">
        <v>8</v>
      </c>
      <c r="C1706" s="700">
        <v>201803</v>
      </c>
      <c r="D1706" s="700">
        <v>201711</v>
      </c>
      <c r="E1706" s="700" t="s">
        <v>1506</v>
      </c>
      <c r="F1706" s="700">
        <v>45</v>
      </c>
      <c r="G1706" s="700" t="s">
        <v>1267</v>
      </c>
      <c r="H1706" s="700">
        <v>120</v>
      </c>
      <c r="I1706" s="700">
        <v>-1</v>
      </c>
    </row>
    <row r="1707" spans="1:9" ht="15" customHeight="1" x14ac:dyDescent="0.25">
      <c r="A1707" s="411"/>
      <c r="B1707" s="700">
        <v>8</v>
      </c>
      <c r="C1707" s="700">
        <v>201803</v>
      </c>
      <c r="D1707" s="700">
        <v>201711</v>
      </c>
      <c r="E1707" s="700" t="s">
        <v>1506</v>
      </c>
      <c r="F1707" s="700">
        <v>45</v>
      </c>
      <c r="G1707" s="700" t="s">
        <v>1267</v>
      </c>
      <c r="H1707" s="700">
        <v>121</v>
      </c>
      <c r="I1707" s="700">
        <v>6</v>
      </c>
    </row>
    <row r="1708" spans="1:9" ht="15" customHeight="1" x14ac:dyDescent="0.25">
      <c r="A1708" s="411"/>
      <c r="B1708" s="700">
        <v>8</v>
      </c>
      <c r="C1708" s="700">
        <v>201803</v>
      </c>
      <c r="D1708" s="700">
        <v>201711</v>
      </c>
      <c r="E1708" s="700" t="s">
        <v>1506</v>
      </c>
      <c r="F1708" s="700" t="s">
        <v>1761</v>
      </c>
      <c r="G1708" s="700" t="s">
        <v>1267</v>
      </c>
      <c r="H1708" s="700">
        <v>126</v>
      </c>
      <c r="I1708" s="700">
        <v>-1</v>
      </c>
    </row>
    <row r="1709" spans="1:9" ht="15" customHeight="1" x14ac:dyDescent="0.25">
      <c r="A1709" s="411"/>
      <c r="B1709" s="700">
        <v>8</v>
      </c>
      <c r="C1709" s="700">
        <v>201803</v>
      </c>
      <c r="D1709" s="700">
        <v>201711</v>
      </c>
      <c r="E1709" s="700" t="s">
        <v>1506</v>
      </c>
      <c r="F1709" s="700" t="s">
        <v>1787</v>
      </c>
      <c r="G1709" s="700" t="s">
        <v>1272</v>
      </c>
      <c r="H1709" s="700">
        <v>120</v>
      </c>
      <c r="I1709" s="700">
        <v>-1</v>
      </c>
    </row>
    <row r="1710" spans="1:9" ht="15" customHeight="1" x14ac:dyDescent="0.25">
      <c r="A1710" s="411"/>
      <c r="B1710" s="700">
        <v>8</v>
      </c>
      <c r="C1710" s="700">
        <v>201803</v>
      </c>
      <c r="D1710" s="700">
        <v>201711</v>
      </c>
      <c r="E1710" s="700" t="s">
        <v>1506</v>
      </c>
      <c r="F1710" s="700">
        <v>69</v>
      </c>
      <c r="G1710" s="700" t="s">
        <v>1293</v>
      </c>
      <c r="H1710" s="700">
        <v>120</v>
      </c>
      <c r="I1710" s="700">
        <v>9</v>
      </c>
    </row>
    <row r="1711" spans="1:9" ht="15" customHeight="1" x14ac:dyDescent="0.25">
      <c r="A1711" s="411"/>
      <c r="B1711" s="700">
        <v>8</v>
      </c>
      <c r="C1711" s="700">
        <v>201803</v>
      </c>
      <c r="D1711" s="700">
        <v>201711</v>
      </c>
      <c r="E1711" s="700" t="s">
        <v>1506</v>
      </c>
      <c r="F1711" s="700">
        <v>69</v>
      </c>
      <c r="G1711" s="700" t="s">
        <v>1293</v>
      </c>
      <c r="H1711" s="700">
        <v>121</v>
      </c>
      <c r="I1711" s="700">
        <v>13</v>
      </c>
    </row>
    <row r="1712" spans="1:9" ht="15" customHeight="1" x14ac:dyDescent="0.25">
      <c r="A1712" s="411"/>
      <c r="B1712" s="700">
        <v>8</v>
      </c>
      <c r="C1712" s="700">
        <v>201803</v>
      </c>
      <c r="D1712" s="700">
        <v>201711</v>
      </c>
      <c r="E1712" s="700" t="s">
        <v>1506</v>
      </c>
      <c r="F1712" s="700" t="s">
        <v>1773</v>
      </c>
      <c r="G1712" s="700" t="s">
        <v>1279</v>
      </c>
      <c r="H1712" s="700">
        <v>120</v>
      </c>
      <c r="I1712" s="700">
        <v>6</v>
      </c>
    </row>
    <row r="1713" spans="1:9" ht="15" customHeight="1" x14ac:dyDescent="0.25">
      <c r="A1713" s="411"/>
      <c r="B1713" s="700">
        <v>8</v>
      </c>
      <c r="C1713" s="700">
        <v>201803</v>
      </c>
      <c r="D1713" s="700">
        <v>201711</v>
      </c>
      <c r="E1713" s="700" t="s">
        <v>1506</v>
      </c>
      <c r="F1713" s="700" t="s">
        <v>1773</v>
      </c>
      <c r="G1713" s="700" t="s">
        <v>1279</v>
      </c>
      <c r="H1713" s="700">
        <v>121</v>
      </c>
      <c r="I1713" s="700">
        <v>23</v>
      </c>
    </row>
    <row r="1714" spans="1:9" ht="15" customHeight="1" x14ac:dyDescent="0.25">
      <c r="A1714" s="411"/>
      <c r="B1714" s="700">
        <v>8</v>
      </c>
      <c r="C1714" s="700">
        <v>201803</v>
      </c>
      <c r="D1714" s="700">
        <v>201711</v>
      </c>
      <c r="E1714" s="700" t="s">
        <v>1506</v>
      </c>
      <c r="F1714" s="700" t="s">
        <v>1772</v>
      </c>
      <c r="G1714" s="700" t="s">
        <v>1279</v>
      </c>
      <c r="H1714" s="700">
        <v>126</v>
      </c>
      <c r="I1714" s="700">
        <v>2</v>
      </c>
    </row>
    <row r="1715" spans="1:9" ht="15" customHeight="1" x14ac:dyDescent="0.25">
      <c r="A1715" s="411"/>
      <c r="B1715" s="700">
        <v>8</v>
      </c>
      <c r="C1715" s="700">
        <v>201803</v>
      </c>
      <c r="D1715" s="700">
        <v>201711</v>
      </c>
      <c r="E1715" s="700" t="s">
        <v>1506</v>
      </c>
      <c r="F1715" s="700" t="s">
        <v>1784</v>
      </c>
      <c r="G1715" s="700" t="s">
        <v>1277</v>
      </c>
      <c r="H1715" s="700">
        <v>120</v>
      </c>
      <c r="I1715" s="700">
        <v>2</v>
      </c>
    </row>
    <row r="1716" spans="1:9" ht="15" customHeight="1" x14ac:dyDescent="0.25">
      <c r="A1716" s="411"/>
      <c r="B1716" s="700">
        <v>8</v>
      </c>
      <c r="C1716" s="700">
        <v>201803</v>
      </c>
      <c r="D1716" s="700">
        <v>201711</v>
      </c>
      <c r="E1716" s="700" t="s">
        <v>1506</v>
      </c>
      <c r="F1716" s="700" t="s">
        <v>1784</v>
      </c>
      <c r="G1716" s="700" t="s">
        <v>1277</v>
      </c>
      <c r="H1716" s="700">
        <v>121</v>
      </c>
      <c r="I1716" s="700">
        <v>4</v>
      </c>
    </row>
    <row r="1717" spans="1:9" ht="15" customHeight="1" x14ac:dyDescent="0.25">
      <c r="A1717" s="411"/>
      <c r="B1717" s="700">
        <v>8</v>
      </c>
      <c r="C1717" s="700">
        <v>201803</v>
      </c>
      <c r="D1717" s="700">
        <v>201711</v>
      </c>
      <c r="E1717" s="700" t="s">
        <v>1506</v>
      </c>
      <c r="F1717" s="700" t="s">
        <v>1793</v>
      </c>
      <c r="G1717" s="700" t="s">
        <v>1258</v>
      </c>
      <c r="H1717" s="700">
        <v>120</v>
      </c>
      <c r="I1717" s="700">
        <v>3</v>
      </c>
    </row>
    <row r="1718" spans="1:9" ht="15" customHeight="1" x14ac:dyDescent="0.25">
      <c r="A1718" s="411"/>
      <c r="B1718" s="700">
        <v>8</v>
      </c>
      <c r="C1718" s="700">
        <v>201803</v>
      </c>
      <c r="D1718" s="700">
        <v>201711</v>
      </c>
      <c r="E1718" s="700" t="s">
        <v>1506</v>
      </c>
      <c r="F1718" s="700" t="s">
        <v>1793</v>
      </c>
      <c r="G1718" s="700" t="s">
        <v>1258</v>
      </c>
      <c r="H1718" s="700">
        <v>121</v>
      </c>
      <c r="I1718" s="700">
        <v>18</v>
      </c>
    </row>
    <row r="1719" spans="1:9" ht="15" customHeight="1" x14ac:dyDescent="0.25">
      <c r="A1719" s="411"/>
      <c r="B1719" s="700">
        <v>8</v>
      </c>
      <c r="C1719" s="700">
        <v>201803</v>
      </c>
      <c r="D1719" s="700">
        <v>201712</v>
      </c>
      <c r="E1719" s="700" t="s">
        <v>1506</v>
      </c>
      <c r="F1719" s="700">
        <v>19</v>
      </c>
      <c r="G1719" s="700" t="s">
        <v>1297</v>
      </c>
      <c r="H1719" s="700">
        <v>120</v>
      </c>
      <c r="I1719" s="700">
        <v>1</v>
      </c>
    </row>
    <row r="1720" spans="1:9" ht="15" customHeight="1" x14ac:dyDescent="0.25">
      <c r="A1720" s="411"/>
      <c r="B1720" s="700">
        <v>8</v>
      </c>
      <c r="C1720" s="700">
        <v>201803</v>
      </c>
      <c r="D1720" s="700">
        <v>201712</v>
      </c>
      <c r="E1720" s="700" t="s">
        <v>1506</v>
      </c>
      <c r="F1720" s="700">
        <v>19</v>
      </c>
      <c r="G1720" s="700" t="s">
        <v>1297</v>
      </c>
      <c r="H1720" s="700">
        <v>121</v>
      </c>
      <c r="I1720" s="700">
        <v>11</v>
      </c>
    </row>
    <row r="1721" spans="1:9" ht="15" customHeight="1" x14ac:dyDescent="0.25">
      <c r="A1721" s="411"/>
      <c r="B1721" s="700">
        <v>8</v>
      </c>
      <c r="C1721" s="700">
        <v>201803</v>
      </c>
      <c r="D1721" s="700">
        <v>201712</v>
      </c>
      <c r="E1721" s="700" t="s">
        <v>1506</v>
      </c>
      <c r="F1721" s="700">
        <v>34</v>
      </c>
      <c r="G1721" s="700" t="s">
        <v>1446</v>
      </c>
      <c r="H1721" s="700">
        <v>120</v>
      </c>
      <c r="I1721" s="700">
        <v>3</v>
      </c>
    </row>
    <row r="1722" spans="1:9" ht="15" customHeight="1" x14ac:dyDescent="0.25">
      <c r="A1722" s="411"/>
      <c r="B1722" s="700">
        <v>8</v>
      </c>
      <c r="C1722" s="700">
        <v>201803</v>
      </c>
      <c r="D1722" s="700">
        <v>201712</v>
      </c>
      <c r="E1722" s="700" t="s">
        <v>1506</v>
      </c>
      <c r="F1722" s="700">
        <v>34</v>
      </c>
      <c r="G1722" s="700" t="s">
        <v>1446</v>
      </c>
      <c r="H1722" s="700">
        <v>121</v>
      </c>
      <c r="I1722" s="700">
        <v>8</v>
      </c>
    </row>
    <row r="1723" spans="1:9" ht="15" customHeight="1" x14ac:dyDescent="0.25">
      <c r="A1723" s="411"/>
      <c r="B1723" s="700">
        <v>8</v>
      </c>
      <c r="C1723" s="700">
        <v>201803</v>
      </c>
      <c r="D1723" s="700">
        <v>201712</v>
      </c>
      <c r="E1723" s="700" t="s">
        <v>1506</v>
      </c>
      <c r="F1723" s="700" t="s">
        <v>1770</v>
      </c>
      <c r="G1723" s="700" t="s">
        <v>1446</v>
      </c>
      <c r="H1723" s="700">
        <v>126</v>
      </c>
      <c r="I1723" s="700">
        <v>2</v>
      </c>
    </row>
    <row r="1724" spans="1:9" ht="15" customHeight="1" x14ac:dyDescent="0.25">
      <c r="A1724" s="411"/>
      <c r="B1724" s="700">
        <v>8</v>
      </c>
      <c r="C1724" s="700">
        <v>201803</v>
      </c>
      <c r="D1724" s="700">
        <v>201712</v>
      </c>
      <c r="E1724" s="700" t="s">
        <v>1506</v>
      </c>
      <c r="F1724" s="700">
        <v>45</v>
      </c>
      <c r="G1724" s="700" t="s">
        <v>1267</v>
      </c>
      <c r="H1724" s="700">
        <v>121</v>
      </c>
      <c r="I1724" s="700">
        <v>8</v>
      </c>
    </row>
    <row r="1725" spans="1:9" ht="15" customHeight="1" x14ac:dyDescent="0.25">
      <c r="A1725" s="411"/>
      <c r="B1725" s="700">
        <v>8</v>
      </c>
      <c r="C1725" s="700">
        <v>201803</v>
      </c>
      <c r="D1725" s="700">
        <v>201712</v>
      </c>
      <c r="E1725" s="700" t="s">
        <v>1506</v>
      </c>
      <c r="F1725" s="700" t="s">
        <v>1761</v>
      </c>
      <c r="G1725" s="700" t="s">
        <v>1267</v>
      </c>
      <c r="H1725" s="700">
        <v>126</v>
      </c>
      <c r="I1725" s="700">
        <v>1</v>
      </c>
    </row>
    <row r="1726" spans="1:9" ht="15" customHeight="1" x14ac:dyDescent="0.25">
      <c r="A1726" s="411"/>
      <c r="B1726" s="700">
        <v>8</v>
      </c>
      <c r="C1726" s="700">
        <v>201803</v>
      </c>
      <c r="D1726" s="700">
        <v>201712</v>
      </c>
      <c r="E1726" s="700" t="s">
        <v>1506</v>
      </c>
      <c r="F1726" s="700" t="s">
        <v>1787</v>
      </c>
      <c r="G1726" s="700" t="s">
        <v>1272</v>
      </c>
      <c r="H1726" s="700">
        <v>121</v>
      </c>
      <c r="I1726" s="700">
        <v>4</v>
      </c>
    </row>
    <row r="1727" spans="1:9" ht="15" customHeight="1" x14ac:dyDescent="0.25">
      <c r="A1727" s="411"/>
      <c r="B1727" s="700">
        <v>8</v>
      </c>
      <c r="C1727" s="700">
        <v>201803</v>
      </c>
      <c r="D1727" s="700">
        <v>201712</v>
      </c>
      <c r="E1727" s="700" t="s">
        <v>1506</v>
      </c>
      <c r="F1727" s="700">
        <v>69</v>
      </c>
      <c r="G1727" s="700" t="s">
        <v>1293</v>
      </c>
      <c r="H1727" s="700">
        <v>120</v>
      </c>
      <c r="I1727" s="700">
        <v>10</v>
      </c>
    </row>
    <row r="1728" spans="1:9" ht="15" customHeight="1" x14ac:dyDescent="0.25">
      <c r="A1728" s="411"/>
      <c r="B1728" s="700">
        <v>8</v>
      </c>
      <c r="C1728" s="700">
        <v>201803</v>
      </c>
      <c r="D1728" s="700">
        <v>201712</v>
      </c>
      <c r="E1728" s="700" t="s">
        <v>1506</v>
      </c>
      <c r="F1728" s="700">
        <v>69</v>
      </c>
      <c r="G1728" s="700" t="s">
        <v>1293</v>
      </c>
      <c r="H1728" s="700">
        <v>121</v>
      </c>
      <c r="I1728" s="700">
        <v>25</v>
      </c>
    </row>
    <row r="1729" spans="1:9" ht="15" customHeight="1" x14ac:dyDescent="0.25">
      <c r="A1729" s="411"/>
      <c r="B1729" s="700">
        <v>8</v>
      </c>
      <c r="C1729" s="700">
        <v>201803</v>
      </c>
      <c r="D1729" s="700">
        <v>201712</v>
      </c>
      <c r="E1729" s="700" t="s">
        <v>1506</v>
      </c>
      <c r="F1729" s="700" t="s">
        <v>1795</v>
      </c>
      <c r="G1729" s="700" t="s">
        <v>1293</v>
      </c>
      <c r="H1729" s="700">
        <v>126</v>
      </c>
      <c r="I1729" s="700">
        <v>-1</v>
      </c>
    </row>
    <row r="1730" spans="1:9" ht="15" customHeight="1" x14ac:dyDescent="0.25">
      <c r="A1730" s="411"/>
      <c r="B1730" s="700">
        <v>8</v>
      </c>
      <c r="C1730" s="700">
        <v>201803</v>
      </c>
      <c r="D1730" s="700">
        <v>201712</v>
      </c>
      <c r="E1730" s="700" t="s">
        <v>1506</v>
      </c>
      <c r="F1730" s="700" t="s">
        <v>1773</v>
      </c>
      <c r="G1730" s="700" t="s">
        <v>1279</v>
      </c>
      <c r="H1730" s="700">
        <v>120</v>
      </c>
      <c r="I1730" s="700">
        <v>12</v>
      </c>
    </row>
    <row r="1731" spans="1:9" ht="15" customHeight="1" x14ac:dyDescent="0.25">
      <c r="A1731" s="411"/>
      <c r="B1731" s="700">
        <v>8</v>
      </c>
      <c r="C1731" s="700">
        <v>201803</v>
      </c>
      <c r="D1731" s="700">
        <v>201712</v>
      </c>
      <c r="E1731" s="700" t="s">
        <v>1506</v>
      </c>
      <c r="F1731" s="700" t="s">
        <v>1773</v>
      </c>
      <c r="G1731" s="700" t="s">
        <v>1279</v>
      </c>
      <c r="H1731" s="700">
        <v>121</v>
      </c>
      <c r="I1731" s="700">
        <v>38</v>
      </c>
    </row>
    <row r="1732" spans="1:9" ht="15" customHeight="1" x14ac:dyDescent="0.25">
      <c r="A1732" s="411"/>
      <c r="B1732" s="700">
        <v>8</v>
      </c>
      <c r="C1732" s="700">
        <v>201803</v>
      </c>
      <c r="D1732" s="700">
        <v>201712</v>
      </c>
      <c r="E1732" s="700" t="s">
        <v>1506</v>
      </c>
      <c r="F1732" s="700" t="s">
        <v>1772</v>
      </c>
      <c r="G1732" s="700" t="s">
        <v>1279</v>
      </c>
      <c r="H1732" s="700">
        <v>126</v>
      </c>
      <c r="I1732" s="700">
        <v>2</v>
      </c>
    </row>
    <row r="1733" spans="1:9" ht="15" customHeight="1" x14ac:dyDescent="0.25">
      <c r="A1733" s="411"/>
      <c r="B1733" s="700">
        <v>8</v>
      </c>
      <c r="C1733" s="700">
        <v>201803</v>
      </c>
      <c r="D1733" s="700">
        <v>201712</v>
      </c>
      <c r="E1733" s="700" t="s">
        <v>1506</v>
      </c>
      <c r="F1733" s="700" t="s">
        <v>1784</v>
      </c>
      <c r="G1733" s="700" t="s">
        <v>1277</v>
      </c>
      <c r="H1733" s="700">
        <v>120</v>
      </c>
      <c r="I1733" s="700">
        <v>2</v>
      </c>
    </row>
    <row r="1734" spans="1:9" ht="15" customHeight="1" x14ac:dyDescent="0.25">
      <c r="A1734" s="411"/>
      <c r="B1734" s="700">
        <v>8</v>
      </c>
      <c r="C1734" s="700">
        <v>201803</v>
      </c>
      <c r="D1734" s="700">
        <v>201712</v>
      </c>
      <c r="E1734" s="700" t="s">
        <v>1506</v>
      </c>
      <c r="F1734" s="700" t="s">
        <v>1784</v>
      </c>
      <c r="G1734" s="700" t="s">
        <v>1277</v>
      </c>
      <c r="H1734" s="700">
        <v>121</v>
      </c>
      <c r="I1734" s="700">
        <v>6</v>
      </c>
    </row>
    <row r="1735" spans="1:9" ht="15" customHeight="1" x14ac:dyDescent="0.25">
      <c r="A1735" s="411"/>
      <c r="B1735" s="700">
        <v>8</v>
      </c>
      <c r="C1735" s="700">
        <v>201803</v>
      </c>
      <c r="D1735" s="700">
        <v>201712</v>
      </c>
      <c r="E1735" s="700" t="s">
        <v>1506</v>
      </c>
      <c r="F1735" s="700" t="s">
        <v>1793</v>
      </c>
      <c r="G1735" s="700" t="s">
        <v>1258</v>
      </c>
      <c r="H1735" s="700">
        <v>120</v>
      </c>
      <c r="I1735" s="700">
        <v>4</v>
      </c>
    </row>
    <row r="1736" spans="1:9" ht="15" customHeight="1" x14ac:dyDescent="0.25">
      <c r="A1736" s="411"/>
      <c r="B1736" s="700">
        <v>8</v>
      </c>
      <c r="C1736" s="700">
        <v>201803</v>
      </c>
      <c r="D1736" s="700">
        <v>201712</v>
      </c>
      <c r="E1736" s="700" t="s">
        <v>1506</v>
      </c>
      <c r="F1736" s="700" t="s">
        <v>1793</v>
      </c>
      <c r="G1736" s="700" t="s">
        <v>1258</v>
      </c>
      <c r="H1736" s="700">
        <v>121</v>
      </c>
      <c r="I1736" s="700">
        <v>24</v>
      </c>
    </row>
    <row r="1737" spans="1:9" ht="15" customHeight="1" x14ac:dyDescent="0.25">
      <c r="A1737" s="411"/>
      <c r="B1737" s="700">
        <v>8</v>
      </c>
      <c r="C1737" s="700">
        <v>201803</v>
      </c>
      <c r="D1737" s="700">
        <v>201801</v>
      </c>
      <c r="E1737" s="700" t="s">
        <v>1506</v>
      </c>
      <c r="F1737" s="700">
        <v>19</v>
      </c>
      <c r="G1737" s="700" t="s">
        <v>1297</v>
      </c>
      <c r="H1737" s="700">
        <v>120</v>
      </c>
      <c r="I1737" s="700">
        <v>2</v>
      </c>
    </row>
    <row r="1738" spans="1:9" ht="15" customHeight="1" x14ac:dyDescent="0.25">
      <c r="A1738" s="411"/>
      <c r="B1738" s="700">
        <v>8</v>
      </c>
      <c r="C1738" s="700">
        <v>201803</v>
      </c>
      <c r="D1738" s="700">
        <v>201801</v>
      </c>
      <c r="E1738" s="700" t="s">
        <v>1506</v>
      </c>
      <c r="F1738" s="700">
        <v>19</v>
      </c>
      <c r="G1738" s="700" t="s">
        <v>1297</v>
      </c>
      <c r="H1738" s="700">
        <v>121</v>
      </c>
      <c r="I1738" s="700">
        <v>34</v>
      </c>
    </row>
    <row r="1739" spans="1:9" ht="15" customHeight="1" x14ac:dyDescent="0.25">
      <c r="A1739" s="411"/>
      <c r="B1739" s="700">
        <v>8</v>
      </c>
      <c r="C1739" s="700">
        <v>201803</v>
      </c>
      <c r="D1739" s="700">
        <v>201801</v>
      </c>
      <c r="E1739" s="700" t="s">
        <v>1506</v>
      </c>
      <c r="F1739" s="700">
        <v>34</v>
      </c>
      <c r="G1739" s="700" t="s">
        <v>1446</v>
      </c>
      <c r="H1739" s="700">
        <v>120</v>
      </c>
      <c r="I1739" s="700">
        <v>4</v>
      </c>
    </row>
    <row r="1740" spans="1:9" ht="15" customHeight="1" x14ac:dyDescent="0.25">
      <c r="A1740" s="411"/>
      <c r="B1740" s="700">
        <v>8</v>
      </c>
      <c r="C1740" s="700">
        <v>201803</v>
      </c>
      <c r="D1740" s="700">
        <v>201801</v>
      </c>
      <c r="E1740" s="700" t="s">
        <v>1506</v>
      </c>
      <c r="F1740" s="700">
        <v>34</v>
      </c>
      <c r="G1740" s="700" t="s">
        <v>1446</v>
      </c>
      <c r="H1740" s="700">
        <v>121</v>
      </c>
      <c r="I1740" s="700">
        <v>10</v>
      </c>
    </row>
    <row r="1741" spans="1:9" ht="15" customHeight="1" x14ac:dyDescent="0.25">
      <c r="A1741" s="411"/>
      <c r="B1741" s="700">
        <v>8</v>
      </c>
      <c r="C1741" s="700">
        <v>201803</v>
      </c>
      <c r="D1741" s="700">
        <v>201801</v>
      </c>
      <c r="E1741" s="700" t="s">
        <v>1506</v>
      </c>
      <c r="F1741" s="700" t="s">
        <v>1770</v>
      </c>
      <c r="G1741" s="700" t="s">
        <v>1446</v>
      </c>
      <c r="H1741" s="700">
        <v>126</v>
      </c>
      <c r="I1741" s="700">
        <v>4</v>
      </c>
    </row>
    <row r="1742" spans="1:9" ht="15" customHeight="1" x14ac:dyDescent="0.25">
      <c r="A1742" s="411"/>
      <c r="B1742" s="700">
        <v>8</v>
      </c>
      <c r="C1742" s="700">
        <v>201803</v>
      </c>
      <c r="D1742" s="700">
        <v>201801</v>
      </c>
      <c r="E1742" s="700" t="s">
        <v>1506</v>
      </c>
      <c r="F1742" s="700">
        <v>45</v>
      </c>
      <c r="G1742" s="700" t="s">
        <v>1267</v>
      </c>
      <c r="H1742" s="700">
        <v>120</v>
      </c>
      <c r="I1742" s="700">
        <v>1</v>
      </c>
    </row>
    <row r="1743" spans="1:9" ht="15" customHeight="1" x14ac:dyDescent="0.25">
      <c r="A1743" s="411"/>
      <c r="B1743" s="700">
        <v>8</v>
      </c>
      <c r="C1743" s="700">
        <v>201803</v>
      </c>
      <c r="D1743" s="700">
        <v>201801</v>
      </c>
      <c r="E1743" s="700" t="s">
        <v>1506</v>
      </c>
      <c r="F1743" s="700">
        <v>45</v>
      </c>
      <c r="G1743" s="700" t="s">
        <v>1267</v>
      </c>
      <c r="H1743" s="700">
        <v>121</v>
      </c>
      <c r="I1743" s="700">
        <v>8</v>
      </c>
    </row>
    <row r="1744" spans="1:9" ht="15" customHeight="1" x14ac:dyDescent="0.25">
      <c r="A1744" s="411"/>
      <c r="B1744" s="700">
        <v>8</v>
      </c>
      <c r="C1744" s="700">
        <v>201803</v>
      </c>
      <c r="D1744" s="700">
        <v>201801</v>
      </c>
      <c r="E1744" s="700" t="s">
        <v>1506</v>
      </c>
      <c r="F1744" s="700" t="s">
        <v>1761</v>
      </c>
      <c r="G1744" s="700" t="s">
        <v>1267</v>
      </c>
      <c r="H1744" s="700">
        <v>126</v>
      </c>
      <c r="I1744" s="700">
        <v>3</v>
      </c>
    </row>
    <row r="1745" spans="1:9" ht="15" customHeight="1" x14ac:dyDescent="0.25">
      <c r="A1745" s="411"/>
      <c r="B1745" s="700">
        <v>8</v>
      </c>
      <c r="C1745" s="700">
        <v>201803</v>
      </c>
      <c r="D1745" s="700">
        <v>201801</v>
      </c>
      <c r="E1745" s="700" t="s">
        <v>1506</v>
      </c>
      <c r="F1745" s="700" t="s">
        <v>1787</v>
      </c>
      <c r="G1745" s="700" t="s">
        <v>1272</v>
      </c>
      <c r="H1745" s="700">
        <v>120</v>
      </c>
      <c r="I1745" s="700">
        <v>1</v>
      </c>
    </row>
    <row r="1746" spans="1:9" ht="15" customHeight="1" x14ac:dyDescent="0.25">
      <c r="A1746" s="411"/>
      <c r="B1746" s="700">
        <v>8</v>
      </c>
      <c r="C1746" s="700">
        <v>201803</v>
      </c>
      <c r="D1746" s="700">
        <v>201801</v>
      </c>
      <c r="E1746" s="700" t="s">
        <v>1506</v>
      </c>
      <c r="F1746" s="700" t="s">
        <v>1787</v>
      </c>
      <c r="G1746" s="700" t="s">
        <v>1272</v>
      </c>
      <c r="H1746" s="700">
        <v>121</v>
      </c>
      <c r="I1746" s="700">
        <v>22</v>
      </c>
    </row>
    <row r="1747" spans="1:9" ht="15" customHeight="1" x14ac:dyDescent="0.25">
      <c r="A1747" s="411"/>
      <c r="B1747" s="700">
        <v>8</v>
      </c>
      <c r="C1747" s="700">
        <v>201803</v>
      </c>
      <c r="D1747" s="700">
        <v>201801</v>
      </c>
      <c r="E1747" s="700" t="s">
        <v>1506</v>
      </c>
      <c r="F1747" s="700">
        <v>69</v>
      </c>
      <c r="G1747" s="700" t="s">
        <v>1293</v>
      </c>
      <c r="H1747" s="700">
        <v>120</v>
      </c>
      <c r="I1747" s="700">
        <v>15</v>
      </c>
    </row>
    <row r="1748" spans="1:9" ht="15" customHeight="1" x14ac:dyDescent="0.25">
      <c r="A1748" s="411"/>
      <c r="B1748" s="700">
        <v>8</v>
      </c>
      <c r="C1748" s="700">
        <v>201803</v>
      </c>
      <c r="D1748" s="700">
        <v>201801</v>
      </c>
      <c r="E1748" s="700" t="s">
        <v>1506</v>
      </c>
      <c r="F1748" s="700">
        <v>69</v>
      </c>
      <c r="G1748" s="700" t="s">
        <v>1293</v>
      </c>
      <c r="H1748" s="700">
        <v>121</v>
      </c>
      <c r="I1748" s="700">
        <v>80</v>
      </c>
    </row>
    <row r="1749" spans="1:9" ht="15" customHeight="1" x14ac:dyDescent="0.25">
      <c r="A1749" s="411"/>
      <c r="B1749" s="700">
        <v>8</v>
      </c>
      <c r="C1749" s="700">
        <v>201803</v>
      </c>
      <c r="D1749" s="700">
        <v>201801</v>
      </c>
      <c r="E1749" s="700" t="s">
        <v>1506</v>
      </c>
      <c r="F1749" s="700" t="s">
        <v>1795</v>
      </c>
      <c r="G1749" s="700" t="s">
        <v>1293</v>
      </c>
      <c r="H1749" s="700">
        <v>126</v>
      </c>
      <c r="I1749" s="700">
        <v>9</v>
      </c>
    </row>
    <row r="1750" spans="1:9" ht="15" customHeight="1" x14ac:dyDescent="0.25">
      <c r="A1750" s="411"/>
      <c r="B1750" s="700">
        <v>8</v>
      </c>
      <c r="C1750" s="700">
        <v>201803</v>
      </c>
      <c r="D1750" s="700">
        <v>201801</v>
      </c>
      <c r="E1750" s="700" t="s">
        <v>1506</v>
      </c>
      <c r="F1750" s="700" t="s">
        <v>1773</v>
      </c>
      <c r="G1750" s="700" t="s">
        <v>1279</v>
      </c>
      <c r="H1750" s="700">
        <v>120</v>
      </c>
      <c r="I1750" s="700">
        <v>14</v>
      </c>
    </row>
    <row r="1751" spans="1:9" ht="15" customHeight="1" x14ac:dyDescent="0.25">
      <c r="A1751" s="411"/>
      <c r="B1751" s="700">
        <v>8</v>
      </c>
      <c r="C1751" s="700">
        <v>201803</v>
      </c>
      <c r="D1751" s="700">
        <v>201801</v>
      </c>
      <c r="E1751" s="700" t="s">
        <v>1506</v>
      </c>
      <c r="F1751" s="700" t="s">
        <v>1773</v>
      </c>
      <c r="G1751" s="700" t="s">
        <v>1279</v>
      </c>
      <c r="H1751" s="700">
        <v>121</v>
      </c>
      <c r="I1751" s="700">
        <v>70</v>
      </c>
    </row>
    <row r="1752" spans="1:9" ht="15" customHeight="1" x14ac:dyDescent="0.25">
      <c r="A1752" s="411"/>
      <c r="B1752" s="700">
        <v>8</v>
      </c>
      <c r="C1752" s="700">
        <v>201803</v>
      </c>
      <c r="D1752" s="700">
        <v>201801</v>
      </c>
      <c r="E1752" s="700" t="s">
        <v>1506</v>
      </c>
      <c r="F1752" s="700" t="s">
        <v>1772</v>
      </c>
      <c r="G1752" s="700" t="s">
        <v>1279</v>
      </c>
      <c r="H1752" s="700">
        <v>126</v>
      </c>
      <c r="I1752" s="700">
        <v>9</v>
      </c>
    </row>
    <row r="1753" spans="1:9" ht="15" customHeight="1" x14ac:dyDescent="0.25">
      <c r="A1753" s="411"/>
      <c r="B1753" s="700">
        <v>8</v>
      </c>
      <c r="C1753" s="700">
        <v>201803</v>
      </c>
      <c r="D1753" s="700">
        <v>201801</v>
      </c>
      <c r="E1753" s="700" t="s">
        <v>1506</v>
      </c>
      <c r="F1753" s="700" t="s">
        <v>1784</v>
      </c>
      <c r="G1753" s="700" t="s">
        <v>1277</v>
      </c>
      <c r="H1753" s="700">
        <v>121</v>
      </c>
      <c r="I1753" s="700">
        <v>24</v>
      </c>
    </row>
    <row r="1754" spans="1:9" ht="15" customHeight="1" x14ac:dyDescent="0.25">
      <c r="A1754" s="411"/>
      <c r="B1754" s="700">
        <v>8</v>
      </c>
      <c r="C1754" s="700">
        <v>201803</v>
      </c>
      <c r="D1754" s="700">
        <v>201801</v>
      </c>
      <c r="E1754" s="700" t="s">
        <v>1506</v>
      </c>
      <c r="F1754" s="700" t="s">
        <v>1793</v>
      </c>
      <c r="G1754" s="700" t="s">
        <v>1258</v>
      </c>
      <c r="H1754" s="700">
        <v>120</v>
      </c>
      <c r="I1754" s="700">
        <v>3</v>
      </c>
    </row>
    <row r="1755" spans="1:9" ht="15" customHeight="1" x14ac:dyDescent="0.25">
      <c r="A1755" s="411"/>
      <c r="B1755" s="700">
        <v>8</v>
      </c>
      <c r="C1755" s="700">
        <v>201803</v>
      </c>
      <c r="D1755" s="700">
        <v>201801</v>
      </c>
      <c r="E1755" s="700" t="s">
        <v>1506</v>
      </c>
      <c r="F1755" s="700" t="s">
        <v>1793</v>
      </c>
      <c r="G1755" s="700" t="s">
        <v>1258</v>
      </c>
      <c r="H1755" s="700">
        <v>121</v>
      </c>
      <c r="I1755" s="700">
        <v>65</v>
      </c>
    </row>
    <row r="1756" spans="1:9" ht="15" customHeight="1" x14ac:dyDescent="0.25">
      <c r="A1756" s="411"/>
      <c r="B1756" s="700">
        <v>8</v>
      </c>
      <c r="C1756" s="700">
        <v>201803</v>
      </c>
      <c r="D1756" s="700">
        <v>201802</v>
      </c>
      <c r="E1756" s="700" t="s">
        <v>1506</v>
      </c>
      <c r="F1756" s="700">
        <v>19</v>
      </c>
      <c r="G1756" s="700" t="s">
        <v>1297</v>
      </c>
      <c r="H1756" s="700">
        <v>120</v>
      </c>
      <c r="I1756" s="700">
        <v>3</v>
      </c>
    </row>
    <row r="1757" spans="1:9" ht="15" customHeight="1" x14ac:dyDescent="0.25">
      <c r="A1757" s="411"/>
      <c r="B1757" s="700">
        <v>8</v>
      </c>
      <c r="C1757" s="700">
        <v>201803</v>
      </c>
      <c r="D1757" s="700">
        <v>201802</v>
      </c>
      <c r="E1757" s="700" t="s">
        <v>1506</v>
      </c>
      <c r="F1757" s="700">
        <v>19</v>
      </c>
      <c r="G1757" s="700" t="s">
        <v>1297</v>
      </c>
      <c r="H1757" s="700">
        <v>121</v>
      </c>
      <c r="I1757" s="700">
        <v>29</v>
      </c>
    </row>
    <row r="1758" spans="1:9" ht="15" customHeight="1" x14ac:dyDescent="0.25">
      <c r="A1758" s="411"/>
      <c r="B1758" s="700">
        <v>8</v>
      </c>
      <c r="C1758" s="700">
        <v>201803</v>
      </c>
      <c r="D1758" s="700">
        <v>201802</v>
      </c>
      <c r="E1758" s="700" t="s">
        <v>1506</v>
      </c>
      <c r="F1758" s="700">
        <v>34</v>
      </c>
      <c r="G1758" s="700" t="s">
        <v>1446</v>
      </c>
      <c r="H1758" s="700">
        <v>120</v>
      </c>
      <c r="I1758" s="700">
        <v>3</v>
      </c>
    </row>
    <row r="1759" spans="1:9" ht="15" customHeight="1" x14ac:dyDescent="0.25">
      <c r="A1759" s="411"/>
      <c r="B1759" s="700">
        <v>8</v>
      </c>
      <c r="C1759" s="700">
        <v>201803</v>
      </c>
      <c r="D1759" s="700">
        <v>201802</v>
      </c>
      <c r="E1759" s="700" t="s">
        <v>1506</v>
      </c>
      <c r="F1759" s="700">
        <v>34</v>
      </c>
      <c r="G1759" s="700" t="s">
        <v>1446</v>
      </c>
      <c r="H1759" s="700">
        <v>121</v>
      </c>
      <c r="I1759" s="700">
        <v>12</v>
      </c>
    </row>
    <row r="1760" spans="1:9" ht="15" customHeight="1" x14ac:dyDescent="0.25">
      <c r="A1760" s="411"/>
      <c r="B1760" s="700">
        <v>8</v>
      </c>
      <c r="C1760" s="700">
        <v>201803</v>
      </c>
      <c r="D1760" s="700">
        <v>201802</v>
      </c>
      <c r="E1760" s="700" t="s">
        <v>1506</v>
      </c>
      <c r="F1760" s="700" t="s">
        <v>1770</v>
      </c>
      <c r="G1760" s="700" t="s">
        <v>1446</v>
      </c>
      <c r="H1760" s="700">
        <v>126</v>
      </c>
      <c r="I1760" s="700">
        <v>1</v>
      </c>
    </row>
    <row r="1761" spans="1:9" ht="15" customHeight="1" x14ac:dyDescent="0.25">
      <c r="A1761" s="411"/>
      <c r="B1761" s="700">
        <v>8</v>
      </c>
      <c r="C1761" s="700">
        <v>201803</v>
      </c>
      <c r="D1761" s="700">
        <v>201802</v>
      </c>
      <c r="E1761" s="700" t="s">
        <v>1506</v>
      </c>
      <c r="F1761" s="700">
        <v>45</v>
      </c>
      <c r="G1761" s="700" t="s">
        <v>1267</v>
      </c>
      <c r="H1761" s="700">
        <v>120</v>
      </c>
      <c r="I1761" s="700">
        <v>-4</v>
      </c>
    </row>
    <row r="1762" spans="1:9" ht="15" customHeight="1" x14ac:dyDescent="0.25">
      <c r="A1762" s="411"/>
      <c r="B1762" s="700">
        <v>8</v>
      </c>
      <c r="C1762" s="700">
        <v>201803</v>
      </c>
      <c r="D1762" s="700">
        <v>201802</v>
      </c>
      <c r="E1762" s="700" t="s">
        <v>1506</v>
      </c>
      <c r="F1762" s="700">
        <v>45</v>
      </c>
      <c r="G1762" s="700" t="s">
        <v>1267</v>
      </c>
      <c r="H1762" s="700">
        <v>121</v>
      </c>
      <c r="I1762" s="700">
        <v>12</v>
      </c>
    </row>
    <row r="1763" spans="1:9" ht="15" customHeight="1" x14ac:dyDescent="0.25">
      <c r="A1763" s="411"/>
      <c r="B1763" s="700">
        <v>8</v>
      </c>
      <c r="C1763" s="700">
        <v>201803</v>
      </c>
      <c r="D1763" s="700">
        <v>201802</v>
      </c>
      <c r="E1763" s="700" t="s">
        <v>1506</v>
      </c>
      <c r="F1763" s="700" t="s">
        <v>1761</v>
      </c>
      <c r="G1763" s="700" t="s">
        <v>1267</v>
      </c>
      <c r="H1763" s="700">
        <v>126</v>
      </c>
      <c r="I1763" s="700">
        <v>-15</v>
      </c>
    </row>
    <row r="1764" spans="1:9" ht="15" customHeight="1" x14ac:dyDescent="0.25">
      <c r="A1764" s="411"/>
      <c r="B1764" s="700">
        <v>8</v>
      </c>
      <c r="C1764" s="700">
        <v>201803</v>
      </c>
      <c r="D1764" s="700">
        <v>201802</v>
      </c>
      <c r="E1764" s="700" t="s">
        <v>1506</v>
      </c>
      <c r="F1764" s="700" t="s">
        <v>1787</v>
      </c>
      <c r="G1764" s="700" t="s">
        <v>1272</v>
      </c>
      <c r="H1764" s="700">
        <v>121</v>
      </c>
      <c r="I1764" s="700">
        <v>4</v>
      </c>
    </row>
    <row r="1765" spans="1:9" ht="15" customHeight="1" x14ac:dyDescent="0.25">
      <c r="A1765" s="411"/>
      <c r="B1765" s="700">
        <v>8</v>
      </c>
      <c r="C1765" s="700">
        <v>201803</v>
      </c>
      <c r="D1765" s="700">
        <v>201802</v>
      </c>
      <c r="E1765" s="700" t="s">
        <v>1506</v>
      </c>
      <c r="F1765" s="700">
        <v>69</v>
      </c>
      <c r="G1765" s="700" t="s">
        <v>1293</v>
      </c>
      <c r="H1765" s="700">
        <v>120</v>
      </c>
      <c r="I1765" s="700">
        <v>12</v>
      </c>
    </row>
    <row r="1766" spans="1:9" ht="15" customHeight="1" x14ac:dyDescent="0.25">
      <c r="A1766" s="411"/>
      <c r="B1766" s="700">
        <v>8</v>
      </c>
      <c r="C1766" s="700">
        <v>201803</v>
      </c>
      <c r="D1766" s="700">
        <v>201802</v>
      </c>
      <c r="E1766" s="700" t="s">
        <v>1506</v>
      </c>
      <c r="F1766" s="700">
        <v>69</v>
      </c>
      <c r="G1766" s="700" t="s">
        <v>1293</v>
      </c>
      <c r="H1766" s="700">
        <v>121</v>
      </c>
      <c r="I1766" s="700">
        <v>60</v>
      </c>
    </row>
    <row r="1767" spans="1:9" ht="15" customHeight="1" x14ac:dyDescent="0.25">
      <c r="A1767" s="411"/>
      <c r="B1767" s="700">
        <v>8</v>
      </c>
      <c r="C1767" s="700">
        <v>201803</v>
      </c>
      <c r="D1767" s="700">
        <v>201802</v>
      </c>
      <c r="E1767" s="700" t="s">
        <v>1506</v>
      </c>
      <c r="F1767" s="700" t="s">
        <v>1795</v>
      </c>
      <c r="G1767" s="700" t="s">
        <v>1293</v>
      </c>
      <c r="H1767" s="700">
        <v>126</v>
      </c>
      <c r="I1767" s="700">
        <v>-5</v>
      </c>
    </row>
    <row r="1768" spans="1:9" ht="15" customHeight="1" x14ac:dyDescent="0.25">
      <c r="A1768" s="411"/>
      <c r="B1768" s="700">
        <v>8</v>
      </c>
      <c r="C1768" s="700">
        <v>201803</v>
      </c>
      <c r="D1768" s="700">
        <v>201802</v>
      </c>
      <c r="E1768" s="700" t="s">
        <v>1506</v>
      </c>
      <c r="F1768" s="700" t="s">
        <v>1773</v>
      </c>
      <c r="G1768" s="700" t="s">
        <v>1279</v>
      </c>
      <c r="H1768" s="700">
        <v>120</v>
      </c>
      <c r="I1768" s="700">
        <v>7</v>
      </c>
    </row>
    <row r="1769" spans="1:9" ht="15" customHeight="1" x14ac:dyDescent="0.25">
      <c r="A1769" s="411"/>
      <c r="B1769" s="700">
        <v>8</v>
      </c>
      <c r="C1769" s="700">
        <v>201803</v>
      </c>
      <c r="D1769" s="700">
        <v>201802</v>
      </c>
      <c r="E1769" s="700" t="s">
        <v>1506</v>
      </c>
      <c r="F1769" s="700" t="s">
        <v>1773</v>
      </c>
      <c r="G1769" s="700" t="s">
        <v>1279</v>
      </c>
      <c r="H1769" s="700">
        <v>121</v>
      </c>
      <c r="I1769" s="700">
        <v>44</v>
      </c>
    </row>
    <row r="1770" spans="1:9" ht="15" customHeight="1" x14ac:dyDescent="0.25">
      <c r="A1770" s="411"/>
      <c r="B1770" s="700">
        <v>8</v>
      </c>
      <c r="C1770" s="700">
        <v>201803</v>
      </c>
      <c r="D1770" s="700">
        <v>201802</v>
      </c>
      <c r="E1770" s="700" t="s">
        <v>1506</v>
      </c>
      <c r="F1770" s="700" t="s">
        <v>1772</v>
      </c>
      <c r="G1770" s="700" t="s">
        <v>1279</v>
      </c>
      <c r="H1770" s="700">
        <v>126</v>
      </c>
      <c r="I1770" s="700">
        <v>-11</v>
      </c>
    </row>
    <row r="1771" spans="1:9" ht="15" customHeight="1" x14ac:dyDescent="0.25">
      <c r="A1771" s="411"/>
      <c r="B1771" s="700">
        <v>8</v>
      </c>
      <c r="C1771" s="700">
        <v>201803</v>
      </c>
      <c r="D1771" s="700">
        <v>201802</v>
      </c>
      <c r="E1771" s="700" t="s">
        <v>1506</v>
      </c>
      <c r="F1771" s="700" t="s">
        <v>1784</v>
      </c>
      <c r="G1771" s="700" t="s">
        <v>1277</v>
      </c>
      <c r="H1771" s="700">
        <v>120</v>
      </c>
      <c r="I1771" s="700">
        <v>-1</v>
      </c>
    </row>
    <row r="1772" spans="1:9" ht="15" customHeight="1" x14ac:dyDescent="0.25">
      <c r="A1772" s="411"/>
      <c r="B1772" s="700">
        <v>8</v>
      </c>
      <c r="C1772" s="700">
        <v>201803</v>
      </c>
      <c r="D1772" s="700">
        <v>201802</v>
      </c>
      <c r="E1772" s="700" t="s">
        <v>1506</v>
      </c>
      <c r="F1772" s="700" t="s">
        <v>1784</v>
      </c>
      <c r="G1772" s="700" t="s">
        <v>1277</v>
      </c>
      <c r="H1772" s="700">
        <v>121</v>
      </c>
      <c r="I1772" s="700">
        <v>13</v>
      </c>
    </row>
    <row r="1773" spans="1:9" ht="15" customHeight="1" x14ac:dyDescent="0.25">
      <c r="A1773" s="411"/>
      <c r="B1773" s="700">
        <v>8</v>
      </c>
      <c r="C1773" s="700">
        <v>201803</v>
      </c>
      <c r="D1773" s="700">
        <v>201802</v>
      </c>
      <c r="E1773" s="700" t="s">
        <v>1506</v>
      </c>
      <c r="F1773" s="700" t="s">
        <v>1793</v>
      </c>
      <c r="G1773" s="700" t="s">
        <v>1258</v>
      </c>
      <c r="H1773" s="700">
        <v>120</v>
      </c>
      <c r="I1773" s="700">
        <v>2</v>
      </c>
    </row>
    <row r="1774" spans="1:9" ht="15" customHeight="1" x14ac:dyDescent="0.25">
      <c r="A1774" s="411"/>
      <c r="B1774" s="700">
        <v>8</v>
      </c>
      <c r="C1774" s="700">
        <v>201803</v>
      </c>
      <c r="D1774" s="700">
        <v>201802</v>
      </c>
      <c r="E1774" s="700" t="s">
        <v>1506</v>
      </c>
      <c r="F1774" s="700" t="s">
        <v>1793</v>
      </c>
      <c r="G1774" s="700" t="s">
        <v>1258</v>
      </c>
      <c r="H1774" s="700">
        <v>121</v>
      </c>
      <c r="I1774" s="700">
        <v>24</v>
      </c>
    </row>
    <row r="1775" spans="1:9" ht="15" customHeight="1" x14ac:dyDescent="0.25">
      <c r="A1775" s="411"/>
      <c r="B1775" s="700">
        <v>8</v>
      </c>
      <c r="C1775" s="700">
        <v>201803</v>
      </c>
      <c r="D1775" s="700">
        <v>201803</v>
      </c>
      <c r="E1775" s="700" t="s">
        <v>1506</v>
      </c>
      <c r="F1775" s="700">
        <v>19</v>
      </c>
      <c r="G1775" s="700" t="s">
        <v>1297</v>
      </c>
      <c r="H1775" s="700">
        <v>120</v>
      </c>
      <c r="I1775" s="700">
        <v>147</v>
      </c>
    </row>
    <row r="1776" spans="1:9" ht="15" customHeight="1" x14ac:dyDescent="0.25">
      <c r="A1776" s="411"/>
      <c r="B1776" s="700">
        <v>8</v>
      </c>
      <c r="C1776" s="700">
        <v>201803</v>
      </c>
      <c r="D1776" s="700">
        <v>201803</v>
      </c>
      <c r="E1776" s="700" t="s">
        <v>1506</v>
      </c>
      <c r="F1776" s="700">
        <v>19</v>
      </c>
      <c r="G1776" s="700" t="s">
        <v>1297</v>
      </c>
      <c r="H1776" s="700">
        <v>121</v>
      </c>
      <c r="I1776" s="700">
        <v>1163</v>
      </c>
    </row>
    <row r="1777" spans="1:9" ht="15" customHeight="1" x14ac:dyDescent="0.25">
      <c r="A1777" s="411"/>
      <c r="B1777" s="700">
        <v>8</v>
      </c>
      <c r="C1777" s="700">
        <v>201803</v>
      </c>
      <c r="D1777" s="700">
        <v>201803</v>
      </c>
      <c r="E1777" s="700" t="s">
        <v>1506</v>
      </c>
      <c r="F1777" s="700">
        <v>34</v>
      </c>
      <c r="G1777" s="700" t="s">
        <v>1446</v>
      </c>
      <c r="H1777" s="700">
        <v>120</v>
      </c>
      <c r="I1777" s="700">
        <v>28</v>
      </c>
    </row>
    <row r="1778" spans="1:9" ht="15" customHeight="1" x14ac:dyDescent="0.25">
      <c r="A1778" s="411"/>
      <c r="B1778" s="700">
        <v>8</v>
      </c>
      <c r="C1778" s="700">
        <v>201803</v>
      </c>
      <c r="D1778" s="700">
        <v>201803</v>
      </c>
      <c r="E1778" s="700" t="s">
        <v>1506</v>
      </c>
      <c r="F1778" s="700">
        <v>34</v>
      </c>
      <c r="G1778" s="700" t="s">
        <v>1446</v>
      </c>
      <c r="H1778" s="700">
        <v>121</v>
      </c>
      <c r="I1778" s="700">
        <v>194</v>
      </c>
    </row>
    <row r="1779" spans="1:9" ht="15" customHeight="1" x14ac:dyDescent="0.25">
      <c r="A1779" s="411"/>
      <c r="B1779" s="700">
        <v>8</v>
      </c>
      <c r="C1779" s="700">
        <v>201803</v>
      </c>
      <c r="D1779" s="700">
        <v>201803</v>
      </c>
      <c r="E1779" s="700" t="s">
        <v>1506</v>
      </c>
      <c r="F1779" s="700" t="s">
        <v>1770</v>
      </c>
      <c r="G1779" s="700" t="s">
        <v>1446</v>
      </c>
      <c r="H1779" s="700">
        <v>126</v>
      </c>
      <c r="I1779" s="700">
        <v>165</v>
      </c>
    </row>
    <row r="1780" spans="1:9" ht="15" customHeight="1" x14ac:dyDescent="0.25">
      <c r="A1780" s="411"/>
      <c r="B1780" s="700">
        <v>8</v>
      </c>
      <c r="C1780" s="700">
        <v>201803</v>
      </c>
      <c r="D1780" s="700">
        <v>201803</v>
      </c>
      <c r="E1780" s="700" t="s">
        <v>1506</v>
      </c>
      <c r="F1780" s="700">
        <v>45</v>
      </c>
      <c r="G1780" s="700" t="s">
        <v>1267</v>
      </c>
      <c r="H1780" s="700">
        <v>120</v>
      </c>
      <c r="I1780" s="700">
        <v>104</v>
      </c>
    </row>
    <row r="1781" spans="1:9" ht="15" customHeight="1" x14ac:dyDescent="0.25">
      <c r="A1781" s="411"/>
      <c r="B1781" s="700">
        <v>8</v>
      </c>
      <c r="C1781" s="700">
        <v>201803</v>
      </c>
      <c r="D1781" s="700">
        <v>201803</v>
      </c>
      <c r="E1781" s="700" t="s">
        <v>1506</v>
      </c>
      <c r="F1781" s="700">
        <v>45</v>
      </c>
      <c r="G1781" s="700" t="s">
        <v>1267</v>
      </c>
      <c r="H1781" s="700">
        <v>121</v>
      </c>
      <c r="I1781" s="700">
        <v>607</v>
      </c>
    </row>
    <row r="1782" spans="1:9" ht="15" customHeight="1" x14ac:dyDescent="0.25">
      <c r="A1782" s="411"/>
      <c r="B1782" s="700">
        <v>8</v>
      </c>
      <c r="C1782" s="700">
        <v>201803</v>
      </c>
      <c r="D1782" s="700">
        <v>201803</v>
      </c>
      <c r="E1782" s="700" t="s">
        <v>1506</v>
      </c>
      <c r="F1782" s="700" t="s">
        <v>1761</v>
      </c>
      <c r="G1782" s="700" t="s">
        <v>1267</v>
      </c>
      <c r="H1782" s="700">
        <v>126</v>
      </c>
      <c r="I1782" s="700">
        <v>183</v>
      </c>
    </row>
    <row r="1783" spans="1:9" ht="15" customHeight="1" x14ac:dyDescent="0.25">
      <c r="A1783" s="411"/>
      <c r="B1783" s="700">
        <v>8</v>
      </c>
      <c r="C1783" s="700">
        <v>201803</v>
      </c>
      <c r="D1783" s="700">
        <v>201803</v>
      </c>
      <c r="E1783" s="700" t="s">
        <v>1506</v>
      </c>
      <c r="F1783" s="700" t="s">
        <v>1787</v>
      </c>
      <c r="G1783" s="700" t="s">
        <v>1272</v>
      </c>
      <c r="H1783" s="700">
        <v>120</v>
      </c>
      <c r="I1783" s="700">
        <v>79</v>
      </c>
    </row>
    <row r="1784" spans="1:9" ht="15" customHeight="1" x14ac:dyDescent="0.25">
      <c r="A1784" s="411"/>
      <c r="B1784" s="700">
        <v>8</v>
      </c>
      <c r="C1784" s="700">
        <v>201803</v>
      </c>
      <c r="D1784" s="700">
        <v>201803</v>
      </c>
      <c r="E1784" s="700" t="s">
        <v>1506</v>
      </c>
      <c r="F1784" s="700" t="s">
        <v>1787</v>
      </c>
      <c r="G1784" s="700" t="s">
        <v>1272</v>
      </c>
      <c r="H1784" s="700">
        <v>121</v>
      </c>
      <c r="I1784" s="700">
        <v>818</v>
      </c>
    </row>
    <row r="1785" spans="1:9" ht="15" customHeight="1" x14ac:dyDescent="0.25">
      <c r="A1785" s="411"/>
      <c r="B1785" s="700">
        <v>8</v>
      </c>
      <c r="C1785" s="700">
        <v>201803</v>
      </c>
      <c r="D1785" s="700">
        <v>201803</v>
      </c>
      <c r="E1785" s="700" t="s">
        <v>1506</v>
      </c>
      <c r="F1785" s="700">
        <v>69</v>
      </c>
      <c r="G1785" s="700" t="s">
        <v>1293</v>
      </c>
      <c r="H1785" s="700">
        <v>120</v>
      </c>
      <c r="I1785" s="700">
        <v>440</v>
      </c>
    </row>
    <row r="1786" spans="1:9" ht="15" customHeight="1" x14ac:dyDescent="0.25">
      <c r="A1786" s="411"/>
      <c r="B1786" s="700">
        <v>8</v>
      </c>
      <c r="C1786" s="700">
        <v>201803</v>
      </c>
      <c r="D1786" s="700">
        <v>201803</v>
      </c>
      <c r="E1786" s="700" t="s">
        <v>1506</v>
      </c>
      <c r="F1786" s="700">
        <v>69</v>
      </c>
      <c r="G1786" s="700" t="s">
        <v>1293</v>
      </c>
      <c r="H1786" s="700">
        <v>121</v>
      </c>
      <c r="I1786" s="700">
        <v>2518</v>
      </c>
    </row>
    <row r="1787" spans="1:9" ht="15" customHeight="1" x14ac:dyDescent="0.25">
      <c r="A1787" s="411"/>
      <c r="B1787" s="700">
        <v>8</v>
      </c>
      <c r="C1787" s="700">
        <v>201803</v>
      </c>
      <c r="D1787" s="700">
        <v>201803</v>
      </c>
      <c r="E1787" s="700" t="s">
        <v>1506</v>
      </c>
      <c r="F1787" s="700" t="s">
        <v>1795</v>
      </c>
      <c r="G1787" s="700" t="s">
        <v>1293</v>
      </c>
      <c r="H1787" s="700">
        <v>126</v>
      </c>
      <c r="I1787" s="700">
        <v>749</v>
      </c>
    </row>
    <row r="1788" spans="1:9" ht="15" customHeight="1" x14ac:dyDescent="0.25">
      <c r="A1788" s="411"/>
      <c r="B1788" s="700">
        <v>8</v>
      </c>
      <c r="C1788" s="700">
        <v>201803</v>
      </c>
      <c r="D1788" s="700">
        <v>201803</v>
      </c>
      <c r="E1788" s="700" t="s">
        <v>1506</v>
      </c>
      <c r="F1788" s="700" t="s">
        <v>1773</v>
      </c>
      <c r="G1788" s="700" t="s">
        <v>1279</v>
      </c>
      <c r="H1788" s="700">
        <v>120</v>
      </c>
      <c r="I1788" s="700">
        <v>271</v>
      </c>
    </row>
    <row r="1789" spans="1:9" ht="15" customHeight="1" x14ac:dyDescent="0.25">
      <c r="A1789" s="411"/>
      <c r="B1789" s="700">
        <v>8</v>
      </c>
      <c r="C1789" s="700">
        <v>201803</v>
      </c>
      <c r="D1789" s="700">
        <v>201803</v>
      </c>
      <c r="E1789" s="700" t="s">
        <v>1506</v>
      </c>
      <c r="F1789" s="700" t="s">
        <v>1773</v>
      </c>
      <c r="G1789" s="700" t="s">
        <v>1279</v>
      </c>
      <c r="H1789" s="700">
        <v>121</v>
      </c>
      <c r="I1789" s="700">
        <v>1513</v>
      </c>
    </row>
    <row r="1790" spans="1:9" ht="15" customHeight="1" x14ac:dyDescent="0.25">
      <c r="A1790" s="411"/>
      <c r="B1790" s="700">
        <v>8</v>
      </c>
      <c r="C1790" s="700">
        <v>201803</v>
      </c>
      <c r="D1790" s="700">
        <v>201803</v>
      </c>
      <c r="E1790" s="700" t="s">
        <v>1506</v>
      </c>
      <c r="F1790" s="700" t="s">
        <v>1772</v>
      </c>
      <c r="G1790" s="700" t="s">
        <v>1279</v>
      </c>
      <c r="H1790" s="700">
        <v>126</v>
      </c>
      <c r="I1790" s="700">
        <v>467</v>
      </c>
    </row>
    <row r="1791" spans="1:9" ht="15" customHeight="1" x14ac:dyDescent="0.25">
      <c r="A1791" s="411"/>
      <c r="B1791" s="700">
        <v>8</v>
      </c>
      <c r="C1791" s="700">
        <v>201803</v>
      </c>
      <c r="D1791" s="700">
        <v>201803</v>
      </c>
      <c r="E1791" s="700" t="s">
        <v>1506</v>
      </c>
      <c r="F1791" s="700" t="s">
        <v>1784</v>
      </c>
      <c r="G1791" s="700" t="s">
        <v>1277</v>
      </c>
      <c r="H1791" s="700">
        <v>120</v>
      </c>
      <c r="I1791" s="700">
        <v>62</v>
      </c>
    </row>
    <row r="1792" spans="1:9" ht="15" customHeight="1" x14ac:dyDescent="0.25">
      <c r="A1792" s="411"/>
      <c r="B1792" s="700">
        <v>8</v>
      </c>
      <c r="C1792" s="700">
        <v>201803</v>
      </c>
      <c r="D1792" s="700">
        <v>201803</v>
      </c>
      <c r="E1792" s="700" t="s">
        <v>1506</v>
      </c>
      <c r="F1792" s="700" t="s">
        <v>1784</v>
      </c>
      <c r="G1792" s="700" t="s">
        <v>1277</v>
      </c>
      <c r="H1792" s="700">
        <v>121</v>
      </c>
      <c r="I1792" s="700">
        <v>454</v>
      </c>
    </row>
    <row r="1793" spans="1:9" ht="15" customHeight="1" x14ac:dyDescent="0.25">
      <c r="A1793" s="411"/>
      <c r="B1793" s="700">
        <v>8</v>
      </c>
      <c r="C1793" s="700">
        <v>201803</v>
      </c>
      <c r="D1793" s="700">
        <v>201803</v>
      </c>
      <c r="E1793" s="700" t="s">
        <v>1506</v>
      </c>
      <c r="F1793" s="700" t="s">
        <v>1793</v>
      </c>
      <c r="G1793" s="700" t="s">
        <v>1258</v>
      </c>
      <c r="H1793" s="700">
        <v>120</v>
      </c>
      <c r="I1793" s="700">
        <v>182</v>
      </c>
    </row>
    <row r="1794" spans="1:9" ht="15" customHeight="1" x14ac:dyDescent="0.25">
      <c r="A1794" s="411"/>
      <c r="B1794" s="700">
        <v>8</v>
      </c>
      <c r="C1794" s="700">
        <v>201803</v>
      </c>
      <c r="D1794" s="700">
        <v>201803</v>
      </c>
      <c r="E1794" s="700" t="s">
        <v>1506</v>
      </c>
      <c r="F1794" s="700" t="s">
        <v>1793</v>
      </c>
      <c r="G1794" s="700" t="s">
        <v>1258</v>
      </c>
      <c r="H1794" s="700">
        <v>121</v>
      </c>
      <c r="I1794" s="700">
        <v>1975</v>
      </c>
    </row>
    <row r="1795" spans="1:9" ht="15" customHeight="1" x14ac:dyDescent="0.25">
      <c r="A1795" s="411"/>
      <c r="B1795" s="700">
        <v>34</v>
      </c>
      <c r="C1795" s="700">
        <v>201803</v>
      </c>
      <c r="D1795" s="700">
        <v>201709</v>
      </c>
      <c r="E1795" s="700" t="s">
        <v>1507</v>
      </c>
      <c r="F1795" s="700" t="s">
        <v>1771</v>
      </c>
      <c r="G1795" s="700" t="s">
        <v>1446</v>
      </c>
      <c r="H1795" s="700">
        <v>126</v>
      </c>
      <c r="I1795" s="700">
        <v>1</v>
      </c>
    </row>
    <row r="1796" spans="1:9" ht="15" customHeight="1" x14ac:dyDescent="0.25">
      <c r="A1796" s="411"/>
      <c r="B1796" s="700">
        <v>34</v>
      </c>
      <c r="C1796" s="700">
        <v>201803</v>
      </c>
      <c r="D1796" s="700">
        <v>201709</v>
      </c>
      <c r="E1796" s="700" t="s">
        <v>1507</v>
      </c>
      <c r="F1796" s="700">
        <v>46</v>
      </c>
      <c r="G1796" s="700" t="s">
        <v>1267</v>
      </c>
      <c r="H1796" s="700">
        <v>121</v>
      </c>
      <c r="I1796" s="700">
        <v>3</v>
      </c>
    </row>
    <row r="1797" spans="1:9" ht="15" customHeight="1" x14ac:dyDescent="0.25">
      <c r="A1797" s="411"/>
      <c r="B1797" s="700">
        <v>34</v>
      </c>
      <c r="C1797" s="700">
        <v>201803</v>
      </c>
      <c r="D1797" s="700">
        <v>201709</v>
      </c>
      <c r="E1797" s="700" t="s">
        <v>1507</v>
      </c>
      <c r="F1797" s="700" t="s">
        <v>1764</v>
      </c>
      <c r="G1797" s="700" t="s">
        <v>1267</v>
      </c>
      <c r="H1797" s="700">
        <v>126</v>
      </c>
      <c r="I1797" s="700">
        <v>1</v>
      </c>
    </row>
    <row r="1798" spans="1:9" ht="15" customHeight="1" x14ac:dyDescent="0.25">
      <c r="A1798" s="411"/>
      <c r="B1798" s="700">
        <v>34</v>
      </c>
      <c r="C1798" s="700">
        <v>201803</v>
      </c>
      <c r="D1798" s="700">
        <v>201709</v>
      </c>
      <c r="E1798" s="700" t="s">
        <v>1507</v>
      </c>
      <c r="F1798" s="700" t="s">
        <v>1775</v>
      </c>
      <c r="G1798" s="700" t="s">
        <v>1279</v>
      </c>
      <c r="H1798" s="700">
        <v>121</v>
      </c>
      <c r="I1798" s="700">
        <v>4</v>
      </c>
    </row>
    <row r="1799" spans="1:9" ht="15" customHeight="1" x14ac:dyDescent="0.25">
      <c r="A1799" s="411"/>
      <c r="B1799" s="700">
        <v>34</v>
      </c>
      <c r="C1799" s="700">
        <v>201803</v>
      </c>
      <c r="D1799" s="700">
        <v>201709</v>
      </c>
      <c r="E1799" s="700" t="s">
        <v>1507</v>
      </c>
      <c r="F1799" s="700" t="s">
        <v>1785</v>
      </c>
      <c r="G1799" s="700" t="s">
        <v>1277</v>
      </c>
      <c r="H1799" s="700">
        <v>120</v>
      </c>
      <c r="I1799" s="700">
        <v>1</v>
      </c>
    </row>
    <row r="1800" spans="1:9" ht="15" customHeight="1" x14ac:dyDescent="0.25">
      <c r="A1800" s="411"/>
      <c r="B1800" s="700">
        <v>34</v>
      </c>
      <c r="C1800" s="700">
        <v>201803</v>
      </c>
      <c r="D1800" s="700">
        <v>201709</v>
      </c>
      <c r="E1800" s="700" t="s">
        <v>1507</v>
      </c>
      <c r="F1800" s="700" t="s">
        <v>1785</v>
      </c>
      <c r="G1800" s="700" t="s">
        <v>1277</v>
      </c>
      <c r="H1800" s="700">
        <v>121</v>
      </c>
      <c r="I1800" s="700">
        <v>2</v>
      </c>
    </row>
    <row r="1801" spans="1:9" ht="15" customHeight="1" x14ac:dyDescent="0.25">
      <c r="A1801" s="411"/>
      <c r="B1801" s="700">
        <v>34</v>
      </c>
      <c r="C1801" s="700">
        <v>201803</v>
      </c>
      <c r="D1801" s="700">
        <v>201709</v>
      </c>
      <c r="E1801" s="700" t="s">
        <v>1507</v>
      </c>
      <c r="F1801" s="700" t="s">
        <v>1767</v>
      </c>
      <c r="G1801" s="700" t="s">
        <v>1298</v>
      </c>
      <c r="H1801" s="700">
        <v>120</v>
      </c>
      <c r="I1801" s="700">
        <v>2</v>
      </c>
    </row>
    <row r="1802" spans="1:9" ht="15" customHeight="1" x14ac:dyDescent="0.25">
      <c r="A1802" s="411"/>
      <c r="B1802" s="700">
        <v>34</v>
      </c>
      <c r="C1802" s="700">
        <v>201803</v>
      </c>
      <c r="D1802" s="700">
        <v>201709</v>
      </c>
      <c r="E1802" s="700" t="s">
        <v>1507</v>
      </c>
      <c r="F1802" s="700" t="s">
        <v>1767</v>
      </c>
      <c r="G1802" s="700" t="s">
        <v>1298</v>
      </c>
      <c r="H1802" s="700">
        <v>121</v>
      </c>
      <c r="I1802" s="700">
        <v>18</v>
      </c>
    </row>
    <row r="1803" spans="1:9" ht="15" customHeight="1" x14ac:dyDescent="0.25">
      <c r="A1803" s="411"/>
      <c r="B1803" s="700">
        <v>34</v>
      </c>
      <c r="C1803" s="700">
        <v>201803</v>
      </c>
      <c r="D1803" s="700">
        <v>201709</v>
      </c>
      <c r="E1803" s="700" t="s">
        <v>1507</v>
      </c>
      <c r="F1803" s="700" t="s">
        <v>1766</v>
      </c>
      <c r="G1803" s="700" t="s">
        <v>1298</v>
      </c>
      <c r="H1803" s="700">
        <v>126</v>
      </c>
      <c r="I1803" s="700">
        <v>3</v>
      </c>
    </row>
    <row r="1804" spans="1:9" ht="15" customHeight="1" x14ac:dyDescent="0.25">
      <c r="A1804" s="411"/>
      <c r="B1804" s="700">
        <v>34</v>
      </c>
      <c r="C1804" s="700">
        <v>201803</v>
      </c>
      <c r="D1804" s="700">
        <v>201709</v>
      </c>
      <c r="E1804" s="700" t="s">
        <v>1507</v>
      </c>
      <c r="F1804" s="700" t="s">
        <v>1781</v>
      </c>
      <c r="G1804" s="700" t="s">
        <v>1408</v>
      </c>
      <c r="H1804" s="700">
        <v>121</v>
      </c>
      <c r="I1804" s="700">
        <v>2</v>
      </c>
    </row>
    <row r="1805" spans="1:9" ht="15" customHeight="1" x14ac:dyDescent="0.25">
      <c r="A1805" s="411"/>
      <c r="B1805" s="700">
        <v>34</v>
      </c>
      <c r="C1805" s="700">
        <v>201803</v>
      </c>
      <c r="D1805" s="700">
        <v>201710</v>
      </c>
      <c r="E1805" s="700" t="s">
        <v>1507</v>
      </c>
      <c r="F1805" s="700" t="s">
        <v>1771</v>
      </c>
      <c r="G1805" s="700" t="s">
        <v>1446</v>
      </c>
      <c r="H1805" s="700">
        <v>126</v>
      </c>
      <c r="I1805" s="700">
        <v>1</v>
      </c>
    </row>
    <row r="1806" spans="1:9" ht="15" customHeight="1" x14ac:dyDescent="0.25">
      <c r="A1806" s="411"/>
      <c r="B1806" s="700">
        <v>34</v>
      </c>
      <c r="C1806" s="700">
        <v>201803</v>
      </c>
      <c r="D1806" s="700">
        <v>201710</v>
      </c>
      <c r="E1806" s="700" t="s">
        <v>1507</v>
      </c>
      <c r="F1806" s="700">
        <v>46</v>
      </c>
      <c r="G1806" s="700" t="s">
        <v>1267</v>
      </c>
      <c r="H1806" s="700">
        <v>120</v>
      </c>
      <c r="I1806" s="700">
        <v>1</v>
      </c>
    </row>
    <row r="1807" spans="1:9" ht="15" customHeight="1" x14ac:dyDescent="0.25">
      <c r="A1807" s="411"/>
      <c r="B1807" s="700">
        <v>34</v>
      </c>
      <c r="C1807" s="700">
        <v>201803</v>
      </c>
      <c r="D1807" s="700">
        <v>201710</v>
      </c>
      <c r="E1807" s="700" t="s">
        <v>1507</v>
      </c>
      <c r="F1807" s="700">
        <v>46</v>
      </c>
      <c r="G1807" s="700" t="s">
        <v>1267</v>
      </c>
      <c r="H1807" s="700">
        <v>121</v>
      </c>
      <c r="I1807" s="700">
        <v>4</v>
      </c>
    </row>
    <row r="1808" spans="1:9" ht="15" customHeight="1" x14ac:dyDescent="0.25">
      <c r="A1808" s="411"/>
      <c r="B1808" s="700">
        <v>34</v>
      </c>
      <c r="C1808" s="700">
        <v>201803</v>
      </c>
      <c r="D1808" s="700">
        <v>201710</v>
      </c>
      <c r="E1808" s="700" t="s">
        <v>1507</v>
      </c>
      <c r="F1808" s="700" t="s">
        <v>1764</v>
      </c>
      <c r="G1808" s="700" t="s">
        <v>1267</v>
      </c>
      <c r="H1808" s="700">
        <v>126</v>
      </c>
      <c r="I1808" s="700">
        <v>1</v>
      </c>
    </row>
    <row r="1809" spans="1:9" ht="15" customHeight="1" x14ac:dyDescent="0.25">
      <c r="A1809" s="411"/>
      <c r="B1809" s="700">
        <v>34</v>
      </c>
      <c r="C1809" s="700">
        <v>201803</v>
      </c>
      <c r="D1809" s="700">
        <v>201710</v>
      </c>
      <c r="E1809" s="700" t="s">
        <v>1507</v>
      </c>
      <c r="F1809" s="700" t="s">
        <v>1775</v>
      </c>
      <c r="G1809" s="700" t="s">
        <v>1279</v>
      </c>
      <c r="H1809" s="700">
        <v>120</v>
      </c>
      <c r="I1809" s="700">
        <v>1</v>
      </c>
    </row>
    <row r="1810" spans="1:9" ht="15" customHeight="1" x14ac:dyDescent="0.25">
      <c r="A1810" s="411"/>
      <c r="B1810" s="700">
        <v>34</v>
      </c>
      <c r="C1810" s="700">
        <v>201803</v>
      </c>
      <c r="D1810" s="700">
        <v>201710</v>
      </c>
      <c r="E1810" s="700" t="s">
        <v>1507</v>
      </c>
      <c r="F1810" s="700" t="s">
        <v>1775</v>
      </c>
      <c r="G1810" s="700" t="s">
        <v>1279</v>
      </c>
      <c r="H1810" s="700">
        <v>121</v>
      </c>
      <c r="I1810" s="700">
        <v>6</v>
      </c>
    </row>
    <row r="1811" spans="1:9" ht="15" customHeight="1" x14ac:dyDescent="0.25">
      <c r="A1811" s="411"/>
      <c r="B1811" s="700">
        <v>34</v>
      </c>
      <c r="C1811" s="700">
        <v>201803</v>
      </c>
      <c r="D1811" s="700">
        <v>201710</v>
      </c>
      <c r="E1811" s="700" t="s">
        <v>1507</v>
      </c>
      <c r="F1811" s="700" t="s">
        <v>1774</v>
      </c>
      <c r="G1811" s="700" t="s">
        <v>1279</v>
      </c>
      <c r="H1811" s="700">
        <v>126</v>
      </c>
      <c r="I1811" s="700">
        <v>-1</v>
      </c>
    </row>
    <row r="1812" spans="1:9" ht="15" customHeight="1" x14ac:dyDescent="0.25">
      <c r="A1812" s="411"/>
      <c r="B1812" s="700">
        <v>34</v>
      </c>
      <c r="C1812" s="700">
        <v>201803</v>
      </c>
      <c r="D1812" s="700">
        <v>201710</v>
      </c>
      <c r="E1812" s="700" t="s">
        <v>1507</v>
      </c>
      <c r="F1812" s="700" t="s">
        <v>1785</v>
      </c>
      <c r="G1812" s="700" t="s">
        <v>1277</v>
      </c>
      <c r="H1812" s="700">
        <v>120</v>
      </c>
      <c r="I1812" s="700">
        <v>1</v>
      </c>
    </row>
    <row r="1813" spans="1:9" ht="15" customHeight="1" x14ac:dyDescent="0.25">
      <c r="A1813" s="411"/>
      <c r="B1813" s="700">
        <v>34</v>
      </c>
      <c r="C1813" s="700">
        <v>201803</v>
      </c>
      <c r="D1813" s="700">
        <v>201710</v>
      </c>
      <c r="E1813" s="700" t="s">
        <v>1507</v>
      </c>
      <c r="F1813" s="700" t="s">
        <v>1785</v>
      </c>
      <c r="G1813" s="700" t="s">
        <v>1277</v>
      </c>
      <c r="H1813" s="700">
        <v>121</v>
      </c>
      <c r="I1813" s="700">
        <v>2</v>
      </c>
    </row>
    <row r="1814" spans="1:9" ht="15" customHeight="1" x14ac:dyDescent="0.25">
      <c r="A1814" s="411"/>
      <c r="B1814" s="700">
        <v>34</v>
      </c>
      <c r="C1814" s="700">
        <v>201803</v>
      </c>
      <c r="D1814" s="700">
        <v>201710</v>
      </c>
      <c r="E1814" s="700" t="s">
        <v>1507</v>
      </c>
      <c r="F1814" s="700" t="s">
        <v>1767</v>
      </c>
      <c r="G1814" s="700" t="s">
        <v>1298</v>
      </c>
      <c r="H1814" s="700">
        <v>120</v>
      </c>
      <c r="I1814" s="700">
        <v>8</v>
      </c>
    </row>
    <row r="1815" spans="1:9" ht="15" customHeight="1" x14ac:dyDescent="0.25">
      <c r="A1815" s="411"/>
      <c r="B1815" s="700">
        <v>34</v>
      </c>
      <c r="C1815" s="700">
        <v>201803</v>
      </c>
      <c r="D1815" s="700">
        <v>201710</v>
      </c>
      <c r="E1815" s="700" t="s">
        <v>1507</v>
      </c>
      <c r="F1815" s="700" t="s">
        <v>1767</v>
      </c>
      <c r="G1815" s="700" t="s">
        <v>1298</v>
      </c>
      <c r="H1815" s="700">
        <v>121</v>
      </c>
      <c r="I1815" s="700">
        <v>21</v>
      </c>
    </row>
    <row r="1816" spans="1:9" ht="15" customHeight="1" x14ac:dyDescent="0.25">
      <c r="A1816" s="411"/>
      <c r="B1816" s="700">
        <v>34</v>
      </c>
      <c r="C1816" s="700">
        <v>201803</v>
      </c>
      <c r="D1816" s="700">
        <v>201710</v>
      </c>
      <c r="E1816" s="700" t="s">
        <v>1507</v>
      </c>
      <c r="F1816" s="700" t="s">
        <v>1766</v>
      </c>
      <c r="G1816" s="700" t="s">
        <v>1298</v>
      </c>
      <c r="H1816" s="700">
        <v>126</v>
      </c>
      <c r="I1816" s="700">
        <v>4</v>
      </c>
    </row>
    <row r="1817" spans="1:9" ht="15" customHeight="1" x14ac:dyDescent="0.25">
      <c r="A1817" s="411"/>
      <c r="B1817" s="700">
        <v>34</v>
      </c>
      <c r="C1817" s="700">
        <v>201803</v>
      </c>
      <c r="D1817" s="700">
        <v>201710</v>
      </c>
      <c r="E1817" s="700" t="s">
        <v>1507</v>
      </c>
      <c r="F1817" s="700" t="s">
        <v>1781</v>
      </c>
      <c r="G1817" s="700" t="s">
        <v>1408</v>
      </c>
      <c r="H1817" s="700">
        <v>121</v>
      </c>
      <c r="I1817" s="700">
        <v>1</v>
      </c>
    </row>
    <row r="1818" spans="1:9" ht="15" customHeight="1" x14ac:dyDescent="0.25">
      <c r="A1818" s="411"/>
      <c r="B1818" s="700">
        <v>34</v>
      </c>
      <c r="C1818" s="700">
        <v>201803</v>
      </c>
      <c r="D1818" s="700">
        <v>201710</v>
      </c>
      <c r="E1818" s="700" t="s">
        <v>1507</v>
      </c>
      <c r="F1818" s="700" t="s">
        <v>1780</v>
      </c>
      <c r="G1818" s="700" t="s">
        <v>1408</v>
      </c>
      <c r="H1818" s="700">
        <v>126</v>
      </c>
      <c r="I1818" s="700">
        <v>2</v>
      </c>
    </row>
    <row r="1819" spans="1:9" ht="15" customHeight="1" x14ac:dyDescent="0.25">
      <c r="A1819" s="411"/>
      <c r="B1819" s="700">
        <v>34</v>
      </c>
      <c r="C1819" s="700">
        <v>201803</v>
      </c>
      <c r="D1819" s="700">
        <v>201711</v>
      </c>
      <c r="E1819" s="700" t="s">
        <v>1507</v>
      </c>
      <c r="F1819" s="700">
        <v>33</v>
      </c>
      <c r="G1819" s="700" t="s">
        <v>1446</v>
      </c>
      <c r="H1819" s="700">
        <v>121</v>
      </c>
      <c r="I1819" s="700">
        <v>2</v>
      </c>
    </row>
    <row r="1820" spans="1:9" ht="15" customHeight="1" x14ac:dyDescent="0.25">
      <c r="A1820" s="411"/>
      <c r="B1820" s="700">
        <v>34</v>
      </c>
      <c r="C1820" s="700">
        <v>201803</v>
      </c>
      <c r="D1820" s="700">
        <v>201711</v>
      </c>
      <c r="E1820" s="700" t="s">
        <v>1507</v>
      </c>
      <c r="F1820" s="700">
        <v>46</v>
      </c>
      <c r="G1820" s="700" t="s">
        <v>1267</v>
      </c>
      <c r="H1820" s="700">
        <v>120</v>
      </c>
      <c r="I1820" s="700">
        <v>2</v>
      </c>
    </row>
    <row r="1821" spans="1:9" ht="15" customHeight="1" x14ac:dyDescent="0.25">
      <c r="A1821" s="411"/>
      <c r="B1821" s="700">
        <v>34</v>
      </c>
      <c r="C1821" s="700">
        <v>201803</v>
      </c>
      <c r="D1821" s="700">
        <v>201711</v>
      </c>
      <c r="E1821" s="700" t="s">
        <v>1507</v>
      </c>
      <c r="F1821" s="700">
        <v>46</v>
      </c>
      <c r="G1821" s="700" t="s">
        <v>1267</v>
      </c>
      <c r="H1821" s="700">
        <v>121</v>
      </c>
      <c r="I1821" s="700">
        <v>3</v>
      </c>
    </row>
    <row r="1822" spans="1:9" ht="15" customHeight="1" x14ac:dyDescent="0.25">
      <c r="A1822" s="411"/>
      <c r="B1822" s="700">
        <v>34</v>
      </c>
      <c r="C1822" s="700">
        <v>201803</v>
      </c>
      <c r="D1822" s="700">
        <v>201711</v>
      </c>
      <c r="E1822" s="700" t="s">
        <v>1507</v>
      </c>
      <c r="F1822" s="700" t="s">
        <v>1775</v>
      </c>
      <c r="G1822" s="700" t="s">
        <v>1279</v>
      </c>
      <c r="H1822" s="700">
        <v>120</v>
      </c>
      <c r="I1822" s="700">
        <v>3</v>
      </c>
    </row>
    <row r="1823" spans="1:9" ht="15" customHeight="1" x14ac:dyDescent="0.25">
      <c r="A1823" s="411"/>
      <c r="B1823" s="700">
        <v>34</v>
      </c>
      <c r="C1823" s="700">
        <v>201803</v>
      </c>
      <c r="D1823" s="700">
        <v>201711</v>
      </c>
      <c r="E1823" s="700" t="s">
        <v>1507</v>
      </c>
      <c r="F1823" s="700" t="s">
        <v>1775</v>
      </c>
      <c r="G1823" s="700" t="s">
        <v>1279</v>
      </c>
      <c r="H1823" s="700">
        <v>121</v>
      </c>
      <c r="I1823" s="700">
        <v>5</v>
      </c>
    </row>
    <row r="1824" spans="1:9" ht="15" customHeight="1" x14ac:dyDescent="0.25">
      <c r="A1824" s="411"/>
      <c r="B1824" s="700">
        <v>34</v>
      </c>
      <c r="C1824" s="700">
        <v>201803</v>
      </c>
      <c r="D1824" s="700">
        <v>201711</v>
      </c>
      <c r="E1824" s="700" t="s">
        <v>1507</v>
      </c>
      <c r="F1824" s="700" t="s">
        <v>1785</v>
      </c>
      <c r="G1824" s="700" t="s">
        <v>1277</v>
      </c>
      <c r="H1824" s="700">
        <v>120</v>
      </c>
      <c r="I1824" s="700">
        <v>1</v>
      </c>
    </row>
    <row r="1825" spans="1:9" ht="15" customHeight="1" x14ac:dyDescent="0.25">
      <c r="A1825" s="411"/>
      <c r="B1825" s="700">
        <v>34</v>
      </c>
      <c r="C1825" s="700">
        <v>201803</v>
      </c>
      <c r="D1825" s="700">
        <v>201711</v>
      </c>
      <c r="E1825" s="700" t="s">
        <v>1507</v>
      </c>
      <c r="F1825" s="700" t="s">
        <v>1785</v>
      </c>
      <c r="G1825" s="700" t="s">
        <v>1277</v>
      </c>
      <c r="H1825" s="700">
        <v>121</v>
      </c>
      <c r="I1825" s="700">
        <v>6</v>
      </c>
    </row>
    <row r="1826" spans="1:9" ht="15" customHeight="1" x14ac:dyDescent="0.25">
      <c r="A1826" s="411"/>
      <c r="B1826" s="700">
        <v>34</v>
      </c>
      <c r="C1826" s="700">
        <v>201803</v>
      </c>
      <c r="D1826" s="700">
        <v>201711</v>
      </c>
      <c r="E1826" s="700" t="s">
        <v>1507</v>
      </c>
      <c r="F1826" s="700" t="s">
        <v>1767</v>
      </c>
      <c r="G1826" s="700" t="s">
        <v>1298</v>
      </c>
      <c r="H1826" s="700">
        <v>120</v>
      </c>
      <c r="I1826" s="700">
        <v>9</v>
      </c>
    </row>
    <row r="1827" spans="1:9" ht="15" customHeight="1" x14ac:dyDescent="0.25">
      <c r="A1827" s="411"/>
      <c r="B1827" s="700">
        <v>34</v>
      </c>
      <c r="C1827" s="700">
        <v>201803</v>
      </c>
      <c r="D1827" s="700">
        <v>201711</v>
      </c>
      <c r="E1827" s="700" t="s">
        <v>1507</v>
      </c>
      <c r="F1827" s="700" t="s">
        <v>1767</v>
      </c>
      <c r="G1827" s="700" t="s">
        <v>1298</v>
      </c>
      <c r="H1827" s="700">
        <v>121</v>
      </c>
      <c r="I1827" s="700">
        <v>24</v>
      </c>
    </row>
    <row r="1828" spans="1:9" ht="15" customHeight="1" x14ac:dyDescent="0.25">
      <c r="A1828" s="411"/>
      <c r="B1828" s="700">
        <v>34</v>
      </c>
      <c r="C1828" s="700">
        <v>201803</v>
      </c>
      <c r="D1828" s="700">
        <v>201711</v>
      </c>
      <c r="E1828" s="700" t="s">
        <v>1507</v>
      </c>
      <c r="F1828" s="700" t="s">
        <v>1766</v>
      </c>
      <c r="G1828" s="700" t="s">
        <v>1298</v>
      </c>
      <c r="H1828" s="700">
        <v>126</v>
      </c>
      <c r="I1828" s="700">
        <v>3</v>
      </c>
    </row>
    <row r="1829" spans="1:9" ht="15" customHeight="1" x14ac:dyDescent="0.25">
      <c r="A1829" s="411"/>
      <c r="B1829" s="700">
        <v>34</v>
      </c>
      <c r="C1829" s="700">
        <v>201803</v>
      </c>
      <c r="D1829" s="700">
        <v>201711</v>
      </c>
      <c r="E1829" s="700" t="s">
        <v>1507</v>
      </c>
      <c r="F1829" s="700" t="s">
        <v>1781</v>
      </c>
      <c r="G1829" s="700" t="s">
        <v>1408</v>
      </c>
      <c r="H1829" s="700">
        <v>121</v>
      </c>
      <c r="I1829" s="700">
        <v>6</v>
      </c>
    </row>
    <row r="1830" spans="1:9" ht="15" customHeight="1" x14ac:dyDescent="0.25">
      <c r="A1830" s="411"/>
      <c r="B1830" s="700">
        <v>34</v>
      </c>
      <c r="C1830" s="700">
        <v>201803</v>
      </c>
      <c r="D1830" s="700">
        <v>201711</v>
      </c>
      <c r="E1830" s="700" t="s">
        <v>1507</v>
      </c>
      <c r="F1830" s="700" t="s">
        <v>1780</v>
      </c>
      <c r="G1830" s="700" t="s">
        <v>1408</v>
      </c>
      <c r="H1830" s="700">
        <v>126</v>
      </c>
      <c r="I1830" s="700">
        <v>2</v>
      </c>
    </row>
    <row r="1831" spans="1:9" ht="15" customHeight="1" x14ac:dyDescent="0.25">
      <c r="A1831" s="411"/>
      <c r="B1831" s="700">
        <v>34</v>
      </c>
      <c r="C1831" s="700">
        <v>201803</v>
      </c>
      <c r="D1831" s="700">
        <v>201712</v>
      </c>
      <c r="E1831" s="700" t="s">
        <v>1507</v>
      </c>
      <c r="F1831" s="700">
        <v>33</v>
      </c>
      <c r="G1831" s="700" t="s">
        <v>1446</v>
      </c>
      <c r="H1831" s="700">
        <v>120</v>
      </c>
      <c r="I1831" s="700">
        <v>1</v>
      </c>
    </row>
    <row r="1832" spans="1:9" ht="15" customHeight="1" x14ac:dyDescent="0.25">
      <c r="A1832" s="411"/>
      <c r="B1832" s="700">
        <v>34</v>
      </c>
      <c r="C1832" s="700">
        <v>201803</v>
      </c>
      <c r="D1832" s="700">
        <v>201712</v>
      </c>
      <c r="E1832" s="700" t="s">
        <v>1507</v>
      </c>
      <c r="F1832" s="700">
        <v>33</v>
      </c>
      <c r="G1832" s="700" t="s">
        <v>1446</v>
      </c>
      <c r="H1832" s="700">
        <v>121</v>
      </c>
      <c r="I1832" s="700">
        <v>4</v>
      </c>
    </row>
    <row r="1833" spans="1:9" ht="15" customHeight="1" x14ac:dyDescent="0.25">
      <c r="A1833" s="411"/>
      <c r="B1833" s="700">
        <v>34</v>
      </c>
      <c r="C1833" s="700">
        <v>201803</v>
      </c>
      <c r="D1833" s="700">
        <v>201712</v>
      </c>
      <c r="E1833" s="700" t="s">
        <v>1507</v>
      </c>
      <c r="F1833" s="700" t="s">
        <v>1771</v>
      </c>
      <c r="G1833" s="700" t="s">
        <v>1446</v>
      </c>
      <c r="H1833" s="700">
        <v>126</v>
      </c>
      <c r="I1833" s="700">
        <v>1</v>
      </c>
    </row>
    <row r="1834" spans="1:9" ht="15" customHeight="1" x14ac:dyDescent="0.25">
      <c r="A1834" s="411"/>
      <c r="B1834" s="700">
        <v>34</v>
      </c>
      <c r="C1834" s="700">
        <v>201803</v>
      </c>
      <c r="D1834" s="700">
        <v>201712</v>
      </c>
      <c r="E1834" s="700" t="s">
        <v>1507</v>
      </c>
      <c r="F1834" s="700">
        <v>46</v>
      </c>
      <c r="G1834" s="700" t="s">
        <v>1267</v>
      </c>
      <c r="H1834" s="700">
        <v>120</v>
      </c>
      <c r="I1834" s="700">
        <v>2</v>
      </c>
    </row>
    <row r="1835" spans="1:9" ht="15" customHeight="1" x14ac:dyDescent="0.25">
      <c r="A1835" s="411"/>
      <c r="B1835" s="700">
        <v>34</v>
      </c>
      <c r="C1835" s="700">
        <v>201803</v>
      </c>
      <c r="D1835" s="700">
        <v>201712</v>
      </c>
      <c r="E1835" s="700" t="s">
        <v>1507</v>
      </c>
      <c r="F1835" s="700">
        <v>46</v>
      </c>
      <c r="G1835" s="700" t="s">
        <v>1267</v>
      </c>
      <c r="H1835" s="700">
        <v>121</v>
      </c>
      <c r="I1835" s="700">
        <v>4</v>
      </c>
    </row>
    <row r="1836" spans="1:9" ht="15" customHeight="1" x14ac:dyDescent="0.25">
      <c r="A1836" s="411"/>
      <c r="B1836" s="700">
        <v>34</v>
      </c>
      <c r="C1836" s="700">
        <v>201803</v>
      </c>
      <c r="D1836" s="700">
        <v>201712</v>
      </c>
      <c r="E1836" s="700" t="s">
        <v>1507</v>
      </c>
      <c r="F1836" s="700" t="s">
        <v>1764</v>
      </c>
      <c r="G1836" s="700" t="s">
        <v>1267</v>
      </c>
      <c r="H1836" s="700">
        <v>126</v>
      </c>
      <c r="I1836" s="700">
        <v>1</v>
      </c>
    </row>
    <row r="1837" spans="1:9" ht="15" customHeight="1" x14ac:dyDescent="0.25">
      <c r="A1837" s="411"/>
      <c r="B1837" s="700">
        <v>34</v>
      </c>
      <c r="C1837" s="700">
        <v>201803</v>
      </c>
      <c r="D1837" s="700">
        <v>201712</v>
      </c>
      <c r="E1837" s="700" t="s">
        <v>1507</v>
      </c>
      <c r="F1837" s="700" t="s">
        <v>1775</v>
      </c>
      <c r="G1837" s="700" t="s">
        <v>1279</v>
      </c>
      <c r="H1837" s="700">
        <v>120</v>
      </c>
      <c r="I1837" s="700">
        <v>5</v>
      </c>
    </row>
    <row r="1838" spans="1:9" ht="15" customHeight="1" x14ac:dyDescent="0.25">
      <c r="A1838" s="411"/>
      <c r="B1838" s="700">
        <v>34</v>
      </c>
      <c r="C1838" s="700">
        <v>201803</v>
      </c>
      <c r="D1838" s="700">
        <v>201712</v>
      </c>
      <c r="E1838" s="700" t="s">
        <v>1507</v>
      </c>
      <c r="F1838" s="700" t="s">
        <v>1775</v>
      </c>
      <c r="G1838" s="700" t="s">
        <v>1279</v>
      </c>
      <c r="H1838" s="700">
        <v>121</v>
      </c>
      <c r="I1838" s="700">
        <v>11</v>
      </c>
    </row>
    <row r="1839" spans="1:9" ht="15" customHeight="1" x14ac:dyDescent="0.25">
      <c r="A1839" s="411"/>
      <c r="B1839" s="700">
        <v>34</v>
      </c>
      <c r="C1839" s="700">
        <v>201803</v>
      </c>
      <c r="D1839" s="700">
        <v>201712</v>
      </c>
      <c r="E1839" s="700" t="s">
        <v>1507</v>
      </c>
      <c r="F1839" s="700" t="s">
        <v>1774</v>
      </c>
      <c r="G1839" s="700" t="s">
        <v>1279</v>
      </c>
      <c r="H1839" s="700">
        <v>126</v>
      </c>
      <c r="I1839" s="700">
        <v>2</v>
      </c>
    </row>
    <row r="1840" spans="1:9" ht="15" customHeight="1" x14ac:dyDescent="0.25">
      <c r="A1840" s="411"/>
      <c r="B1840" s="700">
        <v>34</v>
      </c>
      <c r="C1840" s="700">
        <v>201803</v>
      </c>
      <c r="D1840" s="700">
        <v>201712</v>
      </c>
      <c r="E1840" s="700" t="s">
        <v>1507</v>
      </c>
      <c r="F1840" s="700" t="s">
        <v>1785</v>
      </c>
      <c r="G1840" s="700" t="s">
        <v>1277</v>
      </c>
      <c r="H1840" s="700">
        <v>120</v>
      </c>
      <c r="I1840" s="700">
        <v>2</v>
      </c>
    </row>
    <row r="1841" spans="1:9" ht="15" customHeight="1" x14ac:dyDescent="0.25">
      <c r="A1841" s="411"/>
      <c r="B1841" s="700">
        <v>34</v>
      </c>
      <c r="C1841" s="700">
        <v>201803</v>
      </c>
      <c r="D1841" s="700">
        <v>201712</v>
      </c>
      <c r="E1841" s="700" t="s">
        <v>1507</v>
      </c>
      <c r="F1841" s="700" t="s">
        <v>1785</v>
      </c>
      <c r="G1841" s="700" t="s">
        <v>1277</v>
      </c>
      <c r="H1841" s="700">
        <v>121</v>
      </c>
      <c r="I1841" s="700">
        <v>11</v>
      </c>
    </row>
    <row r="1842" spans="1:9" ht="15" customHeight="1" x14ac:dyDescent="0.25">
      <c r="A1842" s="411"/>
      <c r="B1842" s="700">
        <v>34</v>
      </c>
      <c r="C1842" s="700">
        <v>201803</v>
      </c>
      <c r="D1842" s="700">
        <v>201712</v>
      </c>
      <c r="E1842" s="700" t="s">
        <v>1507</v>
      </c>
      <c r="F1842" s="700" t="s">
        <v>1767</v>
      </c>
      <c r="G1842" s="700" t="s">
        <v>1298</v>
      </c>
      <c r="H1842" s="700">
        <v>120</v>
      </c>
      <c r="I1842" s="700">
        <v>15</v>
      </c>
    </row>
    <row r="1843" spans="1:9" ht="15" customHeight="1" x14ac:dyDescent="0.25">
      <c r="A1843" s="411"/>
      <c r="B1843" s="700">
        <v>34</v>
      </c>
      <c r="C1843" s="700">
        <v>201803</v>
      </c>
      <c r="D1843" s="700">
        <v>201712</v>
      </c>
      <c r="E1843" s="700" t="s">
        <v>1507</v>
      </c>
      <c r="F1843" s="700" t="s">
        <v>1767</v>
      </c>
      <c r="G1843" s="700" t="s">
        <v>1298</v>
      </c>
      <c r="H1843" s="700">
        <v>121</v>
      </c>
      <c r="I1843" s="700">
        <v>51</v>
      </c>
    </row>
    <row r="1844" spans="1:9" ht="15" customHeight="1" x14ac:dyDescent="0.25">
      <c r="A1844" s="411"/>
      <c r="B1844" s="700">
        <v>34</v>
      </c>
      <c r="C1844" s="700">
        <v>201803</v>
      </c>
      <c r="D1844" s="700">
        <v>201712</v>
      </c>
      <c r="E1844" s="700" t="s">
        <v>1507</v>
      </c>
      <c r="F1844" s="700" t="s">
        <v>1766</v>
      </c>
      <c r="G1844" s="700" t="s">
        <v>1298</v>
      </c>
      <c r="H1844" s="700">
        <v>126</v>
      </c>
      <c r="I1844" s="700">
        <v>1</v>
      </c>
    </row>
    <row r="1845" spans="1:9" ht="15" customHeight="1" x14ac:dyDescent="0.25">
      <c r="A1845" s="411"/>
      <c r="B1845" s="700">
        <v>34</v>
      </c>
      <c r="C1845" s="700">
        <v>201803</v>
      </c>
      <c r="D1845" s="700">
        <v>201712</v>
      </c>
      <c r="E1845" s="700" t="s">
        <v>1507</v>
      </c>
      <c r="F1845" s="700" t="s">
        <v>1781</v>
      </c>
      <c r="G1845" s="700" t="s">
        <v>1408</v>
      </c>
      <c r="H1845" s="700">
        <v>120</v>
      </c>
      <c r="I1845" s="700">
        <v>1</v>
      </c>
    </row>
    <row r="1846" spans="1:9" ht="15" customHeight="1" x14ac:dyDescent="0.25">
      <c r="A1846" s="411"/>
      <c r="B1846" s="700">
        <v>34</v>
      </c>
      <c r="C1846" s="700">
        <v>201803</v>
      </c>
      <c r="D1846" s="700">
        <v>201712</v>
      </c>
      <c r="E1846" s="700" t="s">
        <v>1507</v>
      </c>
      <c r="F1846" s="700" t="s">
        <v>1781</v>
      </c>
      <c r="G1846" s="700" t="s">
        <v>1408</v>
      </c>
      <c r="H1846" s="700">
        <v>121</v>
      </c>
      <c r="I1846" s="700">
        <v>10</v>
      </c>
    </row>
    <row r="1847" spans="1:9" ht="15" customHeight="1" x14ac:dyDescent="0.25">
      <c r="A1847" s="411"/>
      <c r="B1847" s="700">
        <v>34</v>
      </c>
      <c r="C1847" s="700">
        <v>201803</v>
      </c>
      <c r="D1847" s="700">
        <v>201712</v>
      </c>
      <c r="E1847" s="700" t="s">
        <v>1507</v>
      </c>
      <c r="F1847" s="700" t="s">
        <v>1780</v>
      </c>
      <c r="G1847" s="700" t="s">
        <v>1408</v>
      </c>
      <c r="H1847" s="700">
        <v>126</v>
      </c>
      <c r="I1847" s="700">
        <v>3</v>
      </c>
    </row>
    <row r="1848" spans="1:9" ht="15" customHeight="1" x14ac:dyDescent="0.25">
      <c r="A1848" s="411"/>
      <c r="B1848" s="700">
        <v>34</v>
      </c>
      <c r="C1848" s="700">
        <v>201803</v>
      </c>
      <c r="D1848" s="700">
        <v>201801</v>
      </c>
      <c r="E1848" s="700" t="s">
        <v>1507</v>
      </c>
      <c r="F1848" s="700">
        <v>33</v>
      </c>
      <c r="G1848" s="700" t="s">
        <v>1446</v>
      </c>
      <c r="H1848" s="700">
        <v>120</v>
      </c>
      <c r="I1848" s="700">
        <v>3</v>
      </c>
    </row>
    <row r="1849" spans="1:9" ht="15" customHeight="1" x14ac:dyDescent="0.25">
      <c r="A1849" s="411"/>
      <c r="B1849" s="700">
        <v>34</v>
      </c>
      <c r="C1849" s="700">
        <v>201803</v>
      </c>
      <c r="D1849" s="700">
        <v>201801</v>
      </c>
      <c r="E1849" s="700" t="s">
        <v>1507</v>
      </c>
      <c r="F1849" s="700">
        <v>33</v>
      </c>
      <c r="G1849" s="700" t="s">
        <v>1446</v>
      </c>
      <c r="H1849" s="700">
        <v>121</v>
      </c>
      <c r="I1849" s="700">
        <v>5</v>
      </c>
    </row>
    <row r="1850" spans="1:9" ht="15" customHeight="1" x14ac:dyDescent="0.25">
      <c r="A1850" s="411"/>
      <c r="B1850" s="700">
        <v>34</v>
      </c>
      <c r="C1850" s="700">
        <v>201803</v>
      </c>
      <c r="D1850" s="700">
        <v>201801</v>
      </c>
      <c r="E1850" s="700" t="s">
        <v>1507</v>
      </c>
      <c r="F1850" s="700" t="s">
        <v>1771</v>
      </c>
      <c r="G1850" s="700" t="s">
        <v>1446</v>
      </c>
      <c r="H1850" s="700">
        <v>126</v>
      </c>
      <c r="I1850" s="700">
        <v>2</v>
      </c>
    </row>
    <row r="1851" spans="1:9" ht="15" customHeight="1" x14ac:dyDescent="0.25">
      <c r="A1851" s="411"/>
      <c r="B1851" s="700">
        <v>34</v>
      </c>
      <c r="C1851" s="700">
        <v>201803</v>
      </c>
      <c r="D1851" s="700">
        <v>201801</v>
      </c>
      <c r="E1851" s="700" t="s">
        <v>1507</v>
      </c>
      <c r="F1851" s="700">
        <v>46</v>
      </c>
      <c r="G1851" s="700" t="s">
        <v>1267</v>
      </c>
      <c r="H1851" s="700">
        <v>120</v>
      </c>
      <c r="I1851" s="700">
        <v>5</v>
      </c>
    </row>
    <row r="1852" spans="1:9" ht="15" customHeight="1" x14ac:dyDescent="0.25">
      <c r="A1852" s="411"/>
      <c r="B1852" s="700">
        <v>34</v>
      </c>
      <c r="C1852" s="700">
        <v>201803</v>
      </c>
      <c r="D1852" s="700">
        <v>201801</v>
      </c>
      <c r="E1852" s="700" t="s">
        <v>1507</v>
      </c>
      <c r="F1852" s="700">
        <v>46</v>
      </c>
      <c r="G1852" s="700" t="s">
        <v>1267</v>
      </c>
      <c r="H1852" s="700">
        <v>121</v>
      </c>
      <c r="I1852" s="700">
        <v>22</v>
      </c>
    </row>
    <row r="1853" spans="1:9" ht="15" customHeight="1" x14ac:dyDescent="0.25">
      <c r="A1853" s="411"/>
      <c r="B1853" s="700">
        <v>34</v>
      </c>
      <c r="C1853" s="700">
        <v>201803</v>
      </c>
      <c r="D1853" s="700">
        <v>201801</v>
      </c>
      <c r="E1853" s="700" t="s">
        <v>1507</v>
      </c>
      <c r="F1853" s="700" t="s">
        <v>1764</v>
      </c>
      <c r="G1853" s="700" t="s">
        <v>1267</v>
      </c>
      <c r="H1853" s="700">
        <v>126</v>
      </c>
      <c r="I1853" s="700">
        <v>4</v>
      </c>
    </row>
    <row r="1854" spans="1:9" ht="15" customHeight="1" x14ac:dyDescent="0.25">
      <c r="A1854" s="411"/>
      <c r="B1854" s="700">
        <v>34</v>
      </c>
      <c r="C1854" s="700">
        <v>201803</v>
      </c>
      <c r="D1854" s="700">
        <v>201801</v>
      </c>
      <c r="E1854" s="700" t="s">
        <v>1507</v>
      </c>
      <c r="F1854" s="700" t="s">
        <v>1775</v>
      </c>
      <c r="G1854" s="700" t="s">
        <v>1279</v>
      </c>
      <c r="H1854" s="700">
        <v>120</v>
      </c>
      <c r="I1854" s="700">
        <v>5</v>
      </c>
    </row>
    <row r="1855" spans="1:9" ht="15" customHeight="1" x14ac:dyDescent="0.25">
      <c r="A1855" s="411"/>
      <c r="B1855" s="700">
        <v>34</v>
      </c>
      <c r="C1855" s="700">
        <v>201803</v>
      </c>
      <c r="D1855" s="700">
        <v>201801</v>
      </c>
      <c r="E1855" s="700" t="s">
        <v>1507</v>
      </c>
      <c r="F1855" s="700" t="s">
        <v>1775</v>
      </c>
      <c r="G1855" s="700" t="s">
        <v>1279</v>
      </c>
      <c r="H1855" s="700">
        <v>121</v>
      </c>
      <c r="I1855" s="700">
        <v>37</v>
      </c>
    </row>
    <row r="1856" spans="1:9" ht="15" customHeight="1" x14ac:dyDescent="0.25">
      <c r="A1856" s="411"/>
      <c r="B1856" s="700">
        <v>34</v>
      </c>
      <c r="C1856" s="700">
        <v>201803</v>
      </c>
      <c r="D1856" s="700">
        <v>201801</v>
      </c>
      <c r="E1856" s="700" t="s">
        <v>1507</v>
      </c>
      <c r="F1856" s="700" t="s">
        <v>1774</v>
      </c>
      <c r="G1856" s="700" t="s">
        <v>1279</v>
      </c>
      <c r="H1856" s="700">
        <v>126</v>
      </c>
      <c r="I1856" s="700">
        <v>3</v>
      </c>
    </row>
    <row r="1857" spans="1:9" ht="15" customHeight="1" x14ac:dyDescent="0.25">
      <c r="A1857" s="411"/>
      <c r="B1857" s="700">
        <v>34</v>
      </c>
      <c r="C1857" s="700">
        <v>201803</v>
      </c>
      <c r="D1857" s="700">
        <v>201801</v>
      </c>
      <c r="E1857" s="700" t="s">
        <v>1507</v>
      </c>
      <c r="F1857" s="700" t="s">
        <v>1785</v>
      </c>
      <c r="G1857" s="700" t="s">
        <v>1277</v>
      </c>
      <c r="H1857" s="700">
        <v>120</v>
      </c>
      <c r="I1857" s="700">
        <v>3</v>
      </c>
    </row>
    <row r="1858" spans="1:9" ht="15" customHeight="1" x14ac:dyDescent="0.25">
      <c r="A1858" s="411"/>
      <c r="B1858" s="700">
        <v>34</v>
      </c>
      <c r="C1858" s="700">
        <v>201803</v>
      </c>
      <c r="D1858" s="700">
        <v>201801</v>
      </c>
      <c r="E1858" s="700" t="s">
        <v>1507</v>
      </c>
      <c r="F1858" s="700" t="s">
        <v>1785</v>
      </c>
      <c r="G1858" s="700" t="s">
        <v>1277</v>
      </c>
      <c r="H1858" s="700">
        <v>121</v>
      </c>
      <c r="I1858" s="700">
        <v>25</v>
      </c>
    </row>
    <row r="1859" spans="1:9" ht="15" customHeight="1" x14ac:dyDescent="0.25">
      <c r="A1859" s="411"/>
      <c r="B1859" s="700">
        <v>34</v>
      </c>
      <c r="C1859" s="700">
        <v>201803</v>
      </c>
      <c r="D1859" s="700">
        <v>201801</v>
      </c>
      <c r="E1859" s="700" t="s">
        <v>1507</v>
      </c>
      <c r="F1859" s="700" t="s">
        <v>1767</v>
      </c>
      <c r="G1859" s="700" t="s">
        <v>1298</v>
      </c>
      <c r="H1859" s="700">
        <v>120</v>
      </c>
      <c r="I1859" s="700">
        <v>12</v>
      </c>
    </row>
    <row r="1860" spans="1:9" ht="15" customHeight="1" x14ac:dyDescent="0.25">
      <c r="A1860" s="411"/>
      <c r="B1860" s="700">
        <v>34</v>
      </c>
      <c r="C1860" s="700">
        <v>201803</v>
      </c>
      <c r="D1860" s="700">
        <v>201801</v>
      </c>
      <c r="E1860" s="700" t="s">
        <v>1507</v>
      </c>
      <c r="F1860" s="700" t="s">
        <v>1767</v>
      </c>
      <c r="G1860" s="700" t="s">
        <v>1298</v>
      </c>
      <c r="H1860" s="700">
        <v>121</v>
      </c>
      <c r="I1860" s="700">
        <v>120</v>
      </c>
    </row>
    <row r="1861" spans="1:9" ht="15" customHeight="1" x14ac:dyDescent="0.25">
      <c r="A1861" s="411"/>
      <c r="B1861" s="700">
        <v>34</v>
      </c>
      <c r="C1861" s="700">
        <v>201803</v>
      </c>
      <c r="D1861" s="700">
        <v>201801</v>
      </c>
      <c r="E1861" s="700" t="s">
        <v>1507</v>
      </c>
      <c r="F1861" s="700" t="s">
        <v>1766</v>
      </c>
      <c r="G1861" s="700" t="s">
        <v>1298</v>
      </c>
      <c r="H1861" s="700">
        <v>126</v>
      </c>
      <c r="I1861" s="700">
        <v>6</v>
      </c>
    </row>
    <row r="1862" spans="1:9" ht="15" customHeight="1" x14ac:dyDescent="0.25">
      <c r="A1862" s="411"/>
      <c r="B1862" s="700">
        <v>34</v>
      </c>
      <c r="C1862" s="700">
        <v>201803</v>
      </c>
      <c r="D1862" s="700">
        <v>201801</v>
      </c>
      <c r="E1862" s="700" t="s">
        <v>1507</v>
      </c>
      <c r="F1862" s="700" t="s">
        <v>1781</v>
      </c>
      <c r="G1862" s="700" t="s">
        <v>1408</v>
      </c>
      <c r="H1862" s="700">
        <v>121</v>
      </c>
      <c r="I1862" s="700">
        <v>35</v>
      </c>
    </row>
    <row r="1863" spans="1:9" ht="15" customHeight="1" x14ac:dyDescent="0.25">
      <c r="A1863" s="411"/>
      <c r="B1863" s="700">
        <v>34</v>
      </c>
      <c r="C1863" s="700">
        <v>201803</v>
      </c>
      <c r="D1863" s="700">
        <v>201801</v>
      </c>
      <c r="E1863" s="700" t="s">
        <v>1507</v>
      </c>
      <c r="F1863" s="700" t="s">
        <v>1780</v>
      </c>
      <c r="G1863" s="700" t="s">
        <v>1408</v>
      </c>
      <c r="H1863" s="700">
        <v>126</v>
      </c>
      <c r="I1863" s="700">
        <v>4</v>
      </c>
    </row>
    <row r="1864" spans="1:9" ht="15" customHeight="1" x14ac:dyDescent="0.25">
      <c r="A1864" s="411"/>
      <c r="B1864" s="700">
        <v>34</v>
      </c>
      <c r="C1864" s="700">
        <v>201803</v>
      </c>
      <c r="D1864" s="700">
        <v>201802</v>
      </c>
      <c r="E1864" s="700" t="s">
        <v>1507</v>
      </c>
      <c r="F1864" s="700">
        <v>33</v>
      </c>
      <c r="G1864" s="700" t="s">
        <v>1446</v>
      </c>
      <c r="H1864" s="700">
        <v>120</v>
      </c>
      <c r="I1864" s="700">
        <v>3</v>
      </c>
    </row>
    <row r="1865" spans="1:9" ht="15" customHeight="1" x14ac:dyDescent="0.25">
      <c r="A1865" s="411"/>
      <c r="B1865" s="700">
        <v>34</v>
      </c>
      <c r="C1865" s="700">
        <v>201803</v>
      </c>
      <c r="D1865" s="700">
        <v>201802</v>
      </c>
      <c r="E1865" s="700" t="s">
        <v>1507</v>
      </c>
      <c r="F1865" s="700">
        <v>33</v>
      </c>
      <c r="G1865" s="700" t="s">
        <v>1446</v>
      </c>
      <c r="H1865" s="700">
        <v>121</v>
      </c>
      <c r="I1865" s="700">
        <v>4</v>
      </c>
    </row>
    <row r="1866" spans="1:9" ht="15" customHeight="1" x14ac:dyDescent="0.25">
      <c r="A1866" s="411"/>
      <c r="B1866" s="700">
        <v>34</v>
      </c>
      <c r="C1866" s="700">
        <v>201803</v>
      </c>
      <c r="D1866" s="700">
        <v>201802</v>
      </c>
      <c r="E1866" s="700" t="s">
        <v>1507</v>
      </c>
      <c r="F1866" s="700" t="s">
        <v>1771</v>
      </c>
      <c r="G1866" s="700" t="s">
        <v>1446</v>
      </c>
      <c r="H1866" s="700">
        <v>126</v>
      </c>
      <c r="I1866" s="700">
        <v>-1</v>
      </c>
    </row>
    <row r="1867" spans="1:9" ht="15" customHeight="1" x14ac:dyDescent="0.25">
      <c r="A1867" s="411"/>
      <c r="B1867" s="700">
        <v>34</v>
      </c>
      <c r="C1867" s="700">
        <v>201803</v>
      </c>
      <c r="D1867" s="700">
        <v>201802</v>
      </c>
      <c r="E1867" s="700" t="s">
        <v>1507</v>
      </c>
      <c r="F1867" s="700">
        <v>46</v>
      </c>
      <c r="G1867" s="700" t="s">
        <v>1267</v>
      </c>
      <c r="H1867" s="700">
        <v>120</v>
      </c>
      <c r="I1867" s="700">
        <v>1</v>
      </c>
    </row>
    <row r="1868" spans="1:9" ht="15" customHeight="1" x14ac:dyDescent="0.25">
      <c r="A1868" s="411"/>
      <c r="B1868" s="700">
        <v>34</v>
      </c>
      <c r="C1868" s="700">
        <v>201803</v>
      </c>
      <c r="D1868" s="700">
        <v>201802</v>
      </c>
      <c r="E1868" s="700" t="s">
        <v>1507</v>
      </c>
      <c r="F1868" s="700">
        <v>46</v>
      </c>
      <c r="G1868" s="700" t="s">
        <v>1267</v>
      </c>
      <c r="H1868" s="700">
        <v>121</v>
      </c>
      <c r="I1868" s="700">
        <v>16</v>
      </c>
    </row>
    <row r="1869" spans="1:9" ht="15" customHeight="1" x14ac:dyDescent="0.25">
      <c r="A1869" s="411"/>
      <c r="B1869" s="700">
        <v>34</v>
      </c>
      <c r="C1869" s="700">
        <v>201803</v>
      </c>
      <c r="D1869" s="700">
        <v>201802</v>
      </c>
      <c r="E1869" s="700" t="s">
        <v>1507</v>
      </c>
      <c r="F1869" s="700" t="s">
        <v>1764</v>
      </c>
      <c r="G1869" s="700" t="s">
        <v>1267</v>
      </c>
      <c r="H1869" s="700">
        <v>126</v>
      </c>
      <c r="I1869" s="700">
        <v>-12</v>
      </c>
    </row>
    <row r="1870" spans="1:9" ht="15" customHeight="1" x14ac:dyDescent="0.25">
      <c r="A1870" s="411"/>
      <c r="B1870" s="700">
        <v>34</v>
      </c>
      <c r="C1870" s="700">
        <v>201803</v>
      </c>
      <c r="D1870" s="700">
        <v>201802</v>
      </c>
      <c r="E1870" s="700" t="s">
        <v>1507</v>
      </c>
      <c r="F1870" s="700" t="s">
        <v>1775</v>
      </c>
      <c r="G1870" s="700" t="s">
        <v>1279</v>
      </c>
      <c r="H1870" s="700">
        <v>120</v>
      </c>
      <c r="I1870" s="700">
        <v>6</v>
      </c>
    </row>
    <row r="1871" spans="1:9" ht="15" customHeight="1" x14ac:dyDescent="0.25">
      <c r="A1871" s="411"/>
      <c r="B1871" s="700">
        <v>34</v>
      </c>
      <c r="C1871" s="700">
        <v>201803</v>
      </c>
      <c r="D1871" s="700">
        <v>201802</v>
      </c>
      <c r="E1871" s="700" t="s">
        <v>1507</v>
      </c>
      <c r="F1871" s="700" t="s">
        <v>1775</v>
      </c>
      <c r="G1871" s="700" t="s">
        <v>1279</v>
      </c>
      <c r="H1871" s="700">
        <v>121</v>
      </c>
      <c r="I1871" s="700">
        <v>27</v>
      </c>
    </row>
    <row r="1872" spans="1:9" ht="15" customHeight="1" x14ac:dyDescent="0.25">
      <c r="A1872" s="411"/>
      <c r="B1872" s="700">
        <v>34</v>
      </c>
      <c r="C1872" s="700">
        <v>201803</v>
      </c>
      <c r="D1872" s="700">
        <v>201802</v>
      </c>
      <c r="E1872" s="700" t="s">
        <v>1507</v>
      </c>
      <c r="F1872" s="700" t="s">
        <v>1774</v>
      </c>
      <c r="G1872" s="700" t="s">
        <v>1279</v>
      </c>
      <c r="H1872" s="700">
        <v>126</v>
      </c>
      <c r="I1872" s="700">
        <v>-3</v>
      </c>
    </row>
    <row r="1873" spans="1:9" ht="15" customHeight="1" x14ac:dyDescent="0.25">
      <c r="A1873" s="411"/>
      <c r="B1873" s="700">
        <v>34</v>
      </c>
      <c r="C1873" s="700">
        <v>201803</v>
      </c>
      <c r="D1873" s="700">
        <v>201802</v>
      </c>
      <c r="E1873" s="700" t="s">
        <v>1507</v>
      </c>
      <c r="F1873" s="700" t="s">
        <v>1785</v>
      </c>
      <c r="G1873" s="700" t="s">
        <v>1277</v>
      </c>
      <c r="H1873" s="700">
        <v>120</v>
      </c>
      <c r="I1873" s="700">
        <v>-1</v>
      </c>
    </row>
    <row r="1874" spans="1:9" ht="15" customHeight="1" x14ac:dyDescent="0.25">
      <c r="A1874" s="411"/>
      <c r="B1874" s="700">
        <v>34</v>
      </c>
      <c r="C1874" s="700">
        <v>201803</v>
      </c>
      <c r="D1874" s="700">
        <v>201802</v>
      </c>
      <c r="E1874" s="700" t="s">
        <v>1507</v>
      </c>
      <c r="F1874" s="700" t="s">
        <v>1785</v>
      </c>
      <c r="G1874" s="700" t="s">
        <v>1277</v>
      </c>
      <c r="H1874" s="700">
        <v>121</v>
      </c>
      <c r="I1874" s="700">
        <v>15</v>
      </c>
    </row>
    <row r="1875" spans="1:9" ht="15" customHeight="1" x14ac:dyDescent="0.25">
      <c r="A1875" s="411"/>
      <c r="B1875" s="700">
        <v>34</v>
      </c>
      <c r="C1875" s="700">
        <v>201803</v>
      </c>
      <c r="D1875" s="700">
        <v>201802</v>
      </c>
      <c r="E1875" s="700" t="s">
        <v>1507</v>
      </c>
      <c r="F1875" s="700" t="s">
        <v>1767</v>
      </c>
      <c r="G1875" s="700" t="s">
        <v>1298</v>
      </c>
      <c r="H1875" s="700">
        <v>120</v>
      </c>
      <c r="I1875" s="700">
        <v>7</v>
      </c>
    </row>
    <row r="1876" spans="1:9" ht="15" customHeight="1" x14ac:dyDescent="0.25">
      <c r="A1876" s="411"/>
      <c r="B1876" s="700">
        <v>34</v>
      </c>
      <c r="C1876" s="700">
        <v>201803</v>
      </c>
      <c r="D1876" s="700">
        <v>201802</v>
      </c>
      <c r="E1876" s="700" t="s">
        <v>1507</v>
      </c>
      <c r="F1876" s="700" t="s">
        <v>1767</v>
      </c>
      <c r="G1876" s="700" t="s">
        <v>1298</v>
      </c>
      <c r="H1876" s="700">
        <v>121</v>
      </c>
      <c r="I1876" s="700">
        <v>117</v>
      </c>
    </row>
    <row r="1877" spans="1:9" ht="15" customHeight="1" x14ac:dyDescent="0.25">
      <c r="A1877" s="411"/>
      <c r="B1877" s="700">
        <v>34</v>
      </c>
      <c r="C1877" s="700">
        <v>201803</v>
      </c>
      <c r="D1877" s="700">
        <v>201802</v>
      </c>
      <c r="E1877" s="700" t="s">
        <v>1507</v>
      </c>
      <c r="F1877" s="700" t="s">
        <v>1766</v>
      </c>
      <c r="G1877" s="700" t="s">
        <v>1298</v>
      </c>
      <c r="H1877" s="700">
        <v>126</v>
      </c>
      <c r="I1877" s="700">
        <v>-7</v>
      </c>
    </row>
    <row r="1878" spans="1:9" ht="15" customHeight="1" x14ac:dyDescent="0.25">
      <c r="A1878" s="411"/>
      <c r="B1878" s="700">
        <v>34</v>
      </c>
      <c r="C1878" s="700">
        <v>201803</v>
      </c>
      <c r="D1878" s="700">
        <v>201802</v>
      </c>
      <c r="E1878" s="700" t="s">
        <v>1507</v>
      </c>
      <c r="F1878" s="700" t="s">
        <v>1781</v>
      </c>
      <c r="G1878" s="700" t="s">
        <v>1408</v>
      </c>
      <c r="H1878" s="700">
        <v>121</v>
      </c>
      <c r="I1878" s="700">
        <v>30</v>
      </c>
    </row>
    <row r="1879" spans="1:9" ht="15" customHeight="1" x14ac:dyDescent="0.25">
      <c r="A1879" s="411"/>
      <c r="B1879" s="700">
        <v>34</v>
      </c>
      <c r="C1879" s="700">
        <v>201803</v>
      </c>
      <c r="D1879" s="700">
        <v>201802</v>
      </c>
      <c r="E1879" s="700" t="s">
        <v>1507</v>
      </c>
      <c r="F1879" s="700" t="s">
        <v>1780</v>
      </c>
      <c r="G1879" s="700" t="s">
        <v>1408</v>
      </c>
      <c r="H1879" s="700">
        <v>126</v>
      </c>
      <c r="I1879" s="700">
        <v>-2</v>
      </c>
    </row>
    <row r="1880" spans="1:9" ht="15" customHeight="1" x14ac:dyDescent="0.25">
      <c r="A1880" s="411"/>
      <c r="B1880" s="700">
        <v>34</v>
      </c>
      <c r="C1880" s="700">
        <v>201803</v>
      </c>
      <c r="D1880" s="700">
        <v>201803</v>
      </c>
      <c r="E1880" s="700" t="s">
        <v>1507</v>
      </c>
      <c r="F1880" s="700">
        <v>33</v>
      </c>
      <c r="G1880" s="700" t="s">
        <v>1446</v>
      </c>
      <c r="H1880" s="700">
        <v>120</v>
      </c>
      <c r="I1880" s="700">
        <v>27</v>
      </c>
    </row>
    <row r="1881" spans="1:9" ht="15" customHeight="1" x14ac:dyDescent="0.25">
      <c r="A1881" s="411"/>
      <c r="B1881" s="700">
        <v>34</v>
      </c>
      <c r="C1881" s="700">
        <v>201803</v>
      </c>
      <c r="D1881" s="700">
        <v>201803</v>
      </c>
      <c r="E1881" s="700" t="s">
        <v>1507</v>
      </c>
      <c r="F1881" s="700">
        <v>33</v>
      </c>
      <c r="G1881" s="700" t="s">
        <v>1446</v>
      </c>
      <c r="H1881" s="700">
        <v>121</v>
      </c>
      <c r="I1881" s="700">
        <v>204</v>
      </c>
    </row>
    <row r="1882" spans="1:9" ht="15" customHeight="1" x14ac:dyDescent="0.25">
      <c r="A1882" s="411"/>
      <c r="B1882" s="700">
        <v>34</v>
      </c>
      <c r="C1882" s="700">
        <v>201803</v>
      </c>
      <c r="D1882" s="700">
        <v>201803</v>
      </c>
      <c r="E1882" s="700" t="s">
        <v>1507</v>
      </c>
      <c r="F1882" s="700" t="s">
        <v>1771</v>
      </c>
      <c r="G1882" s="700" t="s">
        <v>1446</v>
      </c>
      <c r="H1882" s="700">
        <v>126</v>
      </c>
      <c r="I1882" s="700">
        <v>182</v>
      </c>
    </row>
    <row r="1883" spans="1:9" ht="15" customHeight="1" x14ac:dyDescent="0.25">
      <c r="A1883" s="411"/>
      <c r="B1883" s="700">
        <v>34</v>
      </c>
      <c r="C1883" s="700">
        <v>201803</v>
      </c>
      <c r="D1883" s="700">
        <v>201803</v>
      </c>
      <c r="E1883" s="700" t="s">
        <v>1507</v>
      </c>
      <c r="F1883" s="700">
        <v>46</v>
      </c>
      <c r="G1883" s="700" t="s">
        <v>1267</v>
      </c>
      <c r="H1883" s="700">
        <v>120</v>
      </c>
      <c r="I1883" s="700">
        <v>141</v>
      </c>
    </row>
    <row r="1884" spans="1:9" ht="15" customHeight="1" x14ac:dyDescent="0.25">
      <c r="A1884" s="411"/>
      <c r="B1884" s="700">
        <v>34</v>
      </c>
      <c r="C1884" s="700">
        <v>201803</v>
      </c>
      <c r="D1884" s="700">
        <v>201803</v>
      </c>
      <c r="E1884" s="700" t="s">
        <v>1507</v>
      </c>
      <c r="F1884" s="700">
        <v>46</v>
      </c>
      <c r="G1884" s="700" t="s">
        <v>1267</v>
      </c>
      <c r="H1884" s="700">
        <v>121</v>
      </c>
      <c r="I1884" s="700">
        <v>869</v>
      </c>
    </row>
    <row r="1885" spans="1:9" ht="15" customHeight="1" x14ac:dyDescent="0.25">
      <c r="A1885" s="411"/>
      <c r="B1885" s="700">
        <v>34</v>
      </c>
      <c r="C1885" s="700">
        <v>201803</v>
      </c>
      <c r="D1885" s="700">
        <v>201803</v>
      </c>
      <c r="E1885" s="700" t="s">
        <v>1507</v>
      </c>
      <c r="F1885" s="700" t="s">
        <v>1764</v>
      </c>
      <c r="G1885" s="700" t="s">
        <v>1267</v>
      </c>
      <c r="H1885" s="700">
        <v>126</v>
      </c>
      <c r="I1885" s="700">
        <v>242</v>
      </c>
    </row>
    <row r="1886" spans="1:9" ht="15" customHeight="1" x14ac:dyDescent="0.25">
      <c r="A1886" s="411"/>
      <c r="B1886" s="700">
        <v>34</v>
      </c>
      <c r="C1886" s="700">
        <v>201803</v>
      </c>
      <c r="D1886" s="700">
        <v>201803</v>
      </c>
      <c r="E1886" s="700" t="s">
        <v>1507</v>
      </c>
      <c r="F1886" s="700" t="s">
        <v>1775</v>
      </c>
      <c r="G1886" s="700" t="s">
        <v>1279</v>
      </c>
      <c r="H1886" s="700">
        <v>120</v>
      </c>
      <c r="I1886" s="700">
        <v>127</v>
      </c>
    </row>
    <row r="1887" spans="1:9" ht="15" customHeight="1" x14ac:dyDescent="0.25">
      <c r="A1887" s="411"/>
      <c r="B1887" s="700">
        <v>34</v>
      </c>
      <c r="C1887" s="700">
        <v>201803</v>
      </c>
      <c r="D1887" s="700">
        <v>201803</v>
      </c>
      <c r="E1887" s="700" t="s">
        <v>1507</v>
      </c>
      <c r="F1887" s="700" t="s">
        <v>1775</v>
      </c>
      <c r="G1887" s="700" t="s">
        <v>1279</v>
      </c>
      <c r="H1887" s="700">
        <v>121</v>
      </c>
      <c r="I1887" s="700">
        <v>1002</v>
      </c>
    </row>
    <row r="1888" spans="1:9" ht="15" customHeight="1" x14ac:dyDescent="0.25">
      <c r="A1888" s="411"/>
      <c r="B1888" s="700">
        <v>34</v>
      </c>
      <c r="C1888" s="700">
        <v>201803</v>
      </c>
      <c r="D1888" s="700">
        <v>201803</v>
      </c>
      <c r="E1888" s="700" t="s">
        <v>1507</v>
      </c>
      <c r="F1888" s="700" t="s">
        <v>1774</v>
      </c>
      <c r="G1888" s="700" t="s">
        <v>1279</v>
      </c>
      <c r="H1888" s="700">
        <v>126</v>
      </c>
      <c r="I1888" s="700">
        <v>291</v>
      </c>
    </row>
    <row r="1889" spans="1:9" ht="15" customHeight="1" x14ac:dyDescent="0.25">
      <c r="A1889" s="411"/>
      <c r="B1889" s="700">
        <v>34</v>
      </c>
      <c r="C1889" s="700">
        <v>201803</v>
      </c>
      <c r="D1889" s="700">
        <v>201803</v>
      </c>
      <c r="E1889" s="700" t="s">
        <v>1507</v>
      </c>
      <c r="F1889" s="700" t="s">
        <v>1785</v>
      </c>
      <c r="G1889" s="700" t="s">
        <v>1277</v>
      </c>
      <c r="H1889" s="700">
        <v>120</v>
      </c>
      <c r="I1889" s="700">
        <v>59</v>
      </c>
    </row>
    <row r="1890" spans="1:9" ht="15" customHeight="1" x14ac:dyDescent="0.25">
      <c r="A1890" s="411"/>
      <c r="B1890" s="700">
        <v>34</v>
      </c>
      <c r="C1890" s="700">
        <v>201803</v>
      </c>
      <c r="D1890" s="700">
        <v>201803</v>
      </c>
      <c r="E1890" s="700" t="s">
        <v>1507</v>
      </c>
      <c r="F1890" s="700" t="s">
        <v>1785</v>
      </c>
      <c r="G1890" s="700" t="s">
        <v>1277</v>
      </c>
      <c r="H1890" s="700">
        <v>121</v>
      </c>
      <c r="I1890" s="700">
        <v>537</v>
      </c>
    </row>
    <row r="1891" spans="1:9" ht="15" customHeight="1" x14ac:dyDescent="0.25">
      <c r="A1891" s="411"/>
      <c r="B1891" s="700">
        <v>34</v>
      </c>
      <c r="C1891" s="700">
        <v>201803</v>
      </c>
      <c r="D1891" s="700">
        <v>201803</v>
      </c>
      <c r="E1891" s="700" t="s">
        <v>1507</v>
      </c>
      <c r="F1891" s="700" t="s">
        <v>1767</v>
      </c>
      <c r="G1891" s="700" t="s">
        <v>1298</v>
      </c>
      <c r="H1891" s="700">
        <v>120</v>
      </c>
      <c r="I1891" s="700">
        <v>407</v>
      </c>
    </row>
    <row r="1892" spans="1:9" ht="15" customHeight="1" x14ac:dyDescent="0.25">
      <c r="A1892" s="411"/>
      <c r="B1892" s="700">
        <v>34</v>
      </c>
      <c r="C1892" s="700">
        <v>201803</v>
      </c>
      <c r="D1892" s="700">
        <v>201803</v>
      </c>
      <c r="E1892" s="700" t="s">
        <v>1507</v>
      </c>
      <c r="F1892" s="700" t="s">
        <v>1767</v>
      </c>
      <c r="G1892" s="700" t="s">
        <v>1298</v>
      </c>
      <c r="H1892" s="700">
        <v>121</v>
      </c>
      <c r="I1892" s="700">
        <v>2572</v>
      </c>
    </row>
    <row r="1893" spans="1:9" ht="15" customHeight="1" x14ac:dyDescent="0.25">
      <c r="A1893" s="411"/>
      <c r="B1893" s="700">
        <v>34</v>
      </c>
      <c r="C1893" s="700">
        <v>201803</v>
      </c>
      <c r="D1893" s="700">
        <v>201803</v>
      </c>
      <c r="E1893" s="700" t="s">
        <v>1507</v>
      </c>
      <c r="F1893" s="700" t="s">
        <v>1766</v>
      </c>
      <c r="G1893" s="700" t="s">
        <v>1298</v>
      </c>
      <c r="H1893" s="700">
        <v>126</v>
      </c>
      <c r="I1893" s="700">
        <v>644</v>
      </c>
    </row>
    <row r="1894" spans="1:9" ht="15" customHeight="1" x14ac:dyDescent="0.25">
      <c r="A1894" s="411"/>
      <c r="B1894" s="700">
        <v>34</v>
      </c>
      <c r="C1894" s="700">
        <v>201803</v>
      </c>
      <c r="D1894" s="700">
        <v>201803</v>
      </c>
      <c r="E1894" s="700" t="s">
        <v>1507</v>
      </c>
      <c r="F1894" s="700" t="s">
        <v>1781</v>
      </c>
      <c r="G1894" s="700" t="s">
        <v>1408</v>
      </c>
      <c r="H1894" s="700">
        <v>120</v>
      </c>
      <c r="I1894" s="700">
        <v>54</v>
      </c>
    </row>
    <row r="1895" spans="1:9" ht="15" customHeight="1" x14ac:dyDescent="0.25">
      <c r="A1895" s="411"/>
      <c r="B1895" s="700">
        <v>34</v>
      </c>
      <c r="C1895" s="700">
        <v>201803</v>
      </c>
      <c r="D1895" s="700">
        <v>201803</v>
      </c>
      <c r="E1895" s="700" t="s">
        <v>1507</v>
      </c>
      <c r="F1895" s="700" t="s">
        <v>1781</v>
      </c>
      <c r="G1895" s="700" t="s">
        <v>1408</v>
      </c>
      <c r="H1895" s="700">
        <v>121</v>
      </c>
      <c r="I1895" s="700">
        <v>650</v>
      </c>
    </row>
    <row r="1896" spans="1:9" ht="15" customHeight="1" x14ac:dyDescent="0.25">
      <c r="A1896" s="411"/>
      <c r="B1896" s="700">
        <v>34</v>
      </c>
      <c r="C1896" s="700">
        <v>201803</v>
      </c>
      <c r="D1896" s="700">
        <v>201803</v>
      </c>
      <c r="E1896" s="700" t="s">
        <v>1507</v>
      </c>
      <c r="F1896" s="700" t="s">
        <v>1780</v>
      </c>
      <c r="G1896" s="700" t="s">
        <v>1408</v>
      </c>
      <c r="H1896" s="700">
        <v>126</v>
      </c>
      <c r="I1896" s="700">
        <v>127</v>
      </c>
    </row>
    <row r="1897" spans="1:9" ht="15" customHeight="1" x14ac:dyDescent="0.25">
      <c r="A1897" s="411"/>
      <c r="B1897" s="700">
        <v>36</v>
      </c>
      <c r="C1897" s="700">
        <v>201803</v>
      </c>
      <c r="D1897" s="700">
        <v>201709</v>
      </c>
      <c r="E1897" s="700" t="s">
        <v>1508</v>
      </c>
      <c r="F1897" s="700" t="s">
        <v>1797</v>
      </c>
      <c r="G1897" s="700" t="s">
        <v>1293</v>
      </c>
      <c r="H1897" s="700">
        <v>120</v>
      </c>
      <c r="I1897" s="700">
        <v>1</v>
      </c>
    </row>
    <row r="1898" spans="1:9" ht="15" customHeight="1" x14ac:dyDescent="0.25">
      <c r="A1898" s="411"/>
      <c r="B1898" s="700">
        <v>36</v>
      </c>
      <c r="C1898" s="700">
        <v>201803</v>
      </c>
      <c r="D1898" s="700">
        <v>201709</v>
      </c>
      <c r="E1898" s="700" t="s">
        <v>1508</v>
      </c>
      <c r="F1898" s="700" t="s">
        <v>1797</v>
      </c>
      <c r="G1898" s="700" t="s">
        <v>1293</v>
      </c>
      <c r="H1898" s="700">
        <v>121</v>
      </c>
      <c r="I1898" s="700">
        <v>2</v>
      </c>
    </row>
    <row r="1899" spans="1:9" ht="15" customHeight="1" x14ac:dyDescent="0.25">
      <c r="A1899" s="411"/>
      <c r="B1899" s="700">
        <v>36</v>
      </c>
      <c r="C1899" s="700">
        <v>201803</v>
      </c>
      <c r="D1899" s="700">
        <v>201709</v>
      </c>
      <c r="E1899" s="700" t="s">
        <v>1508</v>
      </c>
      <c r="F1899" s="700" t="s">
        <v>1779</v>
      </c>
      <c r="G1899" s="700" t="s">
        <v>1408</v>
      </c>
      <c r="H1899" s="700">
        <v>120</v>
      </c>
      <c r="I1899" s="700">
        <v>2</v>
      </c>
    </row>
    <row r="1900" spans="1:9" ht="15" customHeight="1" x14ac:dyDescent="0.25">
      <c r="A1900" s="411"/>
      <c r="B1900" s="700">
        <v>36</v>
      </c>
      <c r="C1900" s="700">
        <v>201803</v>
      </c>
      <c r="D1900" s="700">
        <v>201709</v>
      </c>
      <c r="E1900" s="700" t="s">
        <v>1508</v>
      </c>
      <c r="F1900" s="700" t="s">
        <v>1779</v>
      </c>
      <c r="G1900" s="700" t="s">
        <v>1408</v>
      </c>
      <c r="H1900" s="700">
        <v>121</v>
      </c>
      <c r="I1900" s="700">
        <v>5</v>
      </c>
    </row>
    <row r="1901" spans="1:9" ht="15" customHeight="1" x14ac:dyDescent="0.25">
      <c r="A1901" s="411"/>
      <c r="B1901" s="700">
        <v>36</v>
      </c>
      <c r="C1901" s="700">
        <v>201803</v>
      </c>
      <c r="D1901" s="700">
        <v>201709</v>
      </c>
      <c r="E1901" s="700" t="s">
        <v>1508</v>
      </c>
      <c r="F1901" s="700" t="s">
        <v>1791</v>
      </c>
      <c r="G1901" s="700" t="s">
        <v>1296</v>
      </c>
      <c r="H1901" s="700">
        <v>120</v>
      </c>
      <c r="I1901" s="700">
        <v>2</v>
      </c>
    </row>
    <row r="1902" spans="1:9" ht="15" customHeight="1" x14ac:dyDescent="0.25">
      <c r="A1902" s="411"/>
      <c r="B1902" s="700">
        <v>36</v>
      </c>
      <c r="C1902" s="700">
        <v>201803</v>
      </c>
      <c r="D1902" s="700">
        <v>201709</v>
      </c>
      <c r="E1902" s="700" t="s">
        <v>1508</v>
      </c>
      <c r="F1902" s="700" t="s">
        <v>1791</v>
      </c>
      <c r="G1902" s="700" t="s">
        <v>1296</v>
      </c>
      <c r="H1902" s="700">
        <v>121</v>
      </c>
      <c r="I1902" s="700">
        <v>5</v>
      </c>
    </row>
    <row r="1903" spans="1:9" ht="15" customHeight="1" x14ac:dyDescent="0.25">
      <c r="A1903" s="411"/>
      <c r="B1903" s="700">
        <v>36</v>
      </c>
      <c r="C1903" s="700">
        <v>201803</v>
      </c>
      <c r="D1903" s="700">
        <v>201710</v>
      </c>
      <c r="E1903" s="700" t="s">
        <v>1508</v>
      </c>
      <c r="F1903" s="700" t="s">
        <v>1797</v>
      </c>
      <c r="G1903" s="700" t="s">
        <v>1293</v>
      </c>
      <c r="H1903" s="700">
        <v>120</v>
      </c>
      <c r="I1903" s="700">
        <v>3</v>
      </c>
    </row>
    <row r="1904" spans="1:9" ht="15" customHeight="1" x14ac:dyDescent="0.25">
      <c r="A1904" s="411"/>
      <c r="B1904" s="700">
        <v>36</v>
      </c>
      <c r="C1904" s="700">
        <v>201803</v>
      </c>
      <c r="D1904" s="700">
        <v>201710</v>
      </c>
      <c r="E1904" s="700" t="s">
        <v>1508</v>
      </c>
      <c r="F1904" s="700" t="s">
        <v>1797</v>
      </c>
      <c r="G1904" s="700" t="s">
        <v>1293</v>
      </c>
      <c r="H1904" s="700">
        <v>121</v>
      </c>
      <c r="I1904" s="700">
        <v>2</v>
      </c>
    </row>
    <row r="1905" spans="1:9" ht="15" customHeight="1" x14ac:dyDescent="0.25">
      <c r="A1905" s="411"/>
      <c r="B1905" s="700">
        <v>36</v>
      </c>
      <c r="C1905" s="700">
        <v>201803</v>
      </c>
      <c r="D1905" s="700">
        <v>201710</v>
      </c>
      <c r="E1905" s="700" t="s">
        <v>1508</v>
      </c>
      <c r="F1905" s="700" t="s">
        <v>1779</v>
      </c>
      <c r="G1905" s="700" t="s">
        <v>1408</v>
      </c>
      <c r="H1905" s="700">
        <v>120</v>
      </c>
      <c r="I1905" s="700">
        <v>1</v>
      </c>
    </row>
    <row r="1906" spans="1:9" ht="15" customHeight="1" x14ac:dyDescent="0.25">
      <c r="A1906" s="411"/>
      <c r="B1906" s="700">
        <v>36</v>
      </c>
      <c r="C1906" s="700">
        <v>201803</v>
      </c>
      <c r="D1906" s="700">
        <v>201710</v>
      </c>
      <c r="E1906" s="700" t="s">
        <v>1508</v>
      </c>
      <c r="F1906" s="700" t="s">
        <v>1779</v>
      </c>
      <c r="G1906" s="700" t="s">
        <v>1408</v>
      </c>
      <c r="H1906" s="700">
        <v>121</v>
      </c>
      <c r="I1906" s="700">
        <v>5</v>
      </c>
    </row>
    <row r="1907" spans="1:9" ht="15" customHeight="1" x14ac:dyDescent="0.25">
      <c r="A1907" s="411"/>
      <c r="B1907" s="700">
        <v>36</v>
      </c>
      <c r="C1907" s="700">
        <v>201803</v>
      </c>
      <c r="D1907" s="700">
        <v>201710</v>
      </c>
      <c r="E1907" s="700" t="s">
        <v>1508</v>
      </c>
      <c r="F1907" s="700" t="s">
        <v>1791</v>
      </c>
      <c r="G1907" s="700" t="s">
        <v>1296</v>
      </c>
      <c r="H1907" s="700">
        <v>120</v>
      </c>
      <c r="I1907" s="700">
        <v>1</v>
      </c>
    </row>
    <row r="1908" spans="1:9" ht="15" customHeight="1" x14ac:dyDescent="0.25">
      <c r="A1908" s="411"/>
      <c r="B1908" s="700">
        <v>36</v>
      </c>
      <c r="C1908" s="700">
        <v>201803</v>
      </c>
      <c r="D1908" s="700">
        <v>201710</v>
      </c>
      <c r="E1908" s="700" t="s">
        <v>1508</v>
      </c>
      <c r="F1908" s="700" t="s">
        <v>1791</v>
      </c>
      <c r="G1908" s="700" t="s">
        <v>1296</v>
      </c>
      <c r="H1908" s="700">
        <v>121</v>
      </c>
      <c r="I1908" s="700">
        <v>4</v>
      </c>
    </row>
    <row r="1909" spans="1:9" ht="15" customHeight="1" x14ac:dyDescent="0.25">
      <c r="A1909" s="411"/>
      <c r="B1909" s="700">
        <v>36</v>
      </c>
      <c r="C1909" s="700">
        <v>201803</v>
      </c>
      <c r="D1909" s="700">
        <v>201711</v>
      </c>
      <c r="E1909" s="700" t="s">
        <v>1508</v>
      </c>
      <c r="F1909" s="700" t="s">
        <v>1797</v>
      </c>
      <c r="G1909" s="700" t="s">
        <v>1293</v>
      </c>
      <c r="H1909" s="700">
        <v>120</v>
      </c>
      <c r="I1909" s="700">
        <v>1</v>
      </c>
    </row>
    <row r="1910" spans="1:9" ht="15" customHeight="1" x14ac:dyDescent="0.25">
      <c r="A1910" s="411"/>
      <c r="B1910" s="700">
        <v>36</v>
      </c>
      <c r="C1910" s="700">
        <v>201803</v>
      </c>
      <c r="D1910" s="700">
        <v>201711</v>
      </c>
      <c r="E1910" s="700" t="s">
        <v>1508</v>
      </c>
      <c r="F1910" s="700" t="s">
        <v>1797</v>
      </c>
      <c r="G1910" s="700" t="s">
        <v>1293</v>
      </c>
      <c r="H1910" s="700">
        <v>121</v>
      </c>
      <c r="I1910" s="700">
        <v>7</v>
      </c>
    </row>
    <row r="1911" spans="1:9" ht="15" customHeight="1" x14ac:dyDescent="0.25">
      <c r="A1911" s="411"/>
      <c r="B1911" s="700">
        <v>36</v>
      </c>
      <c r="C1911" s="700">
        <v>201803</v>
      </c>
      <c r="D1911" s="700">
        <v>201711</v>
      </c>
      <c r="E1911" s="700" t="s">
        <v>1508</v>
      </c>
      <c r="F1911" s="700" t="s">
        <v>1779</v>
      </c>
      <c r="G1911" s="700" t="s">
        <v>1408</v>
      </c>
      <c r="H1911" s="700">
        <v>120</v>
      </c>
      <c r="I1911" s="700">
        <v>3</v>
      </c>
    </row>
    <row r="1912" spans="1:9" ht="15" customHeight="1" x14ac:dyDescent="0.25">
      <c r="A1912" s="411"/>
      <c r="B1912" s="700">
        <v>36</v>
      </c>
      <c r="C1912" s="700">
        <v>201803</v>
      </c>
      <c r="D1912" s="700">
        <v>201711</v>
      </c>
      <c r="E1912" s="700" t="s">
        <v>1508</v>
      </c>
      <c r="F1912" s="700" t="s">
        <v>1779</v>
      </c>
      <c r="G1912" s="700" t="s">
        <v>1408</v>
      </c>
      <c r="H1912" s="700">
        <v>121</v>
      </c>
      <c r="I1912" s="700">
        <v>8</v>
      </c>
    </row>
    <row r="1913" spans="1:9" ht="15" customHeight="1" x14ac:dyDescent="0.25">
      <c r="A1913" s="411"/>
      <c r="B1913" s="700">
        <v>36</v>
      </c>
      <c r="C1913" s="700">
        <v>201803</v>
      </c>
      <c r="D1913" s="700">
        <v>201711</v>
      </c>
      <c r="E1913" s="700" t="s">
        <v>1508</v>
      </c>
      <c r="F1913" s="700" t="s">
        <v>1791</v>
      </c>
      <c r="G1913" s="700" t="s">
        <v>1296</v>
      </c>
      <c r="H1913" s="700">
        <v>120</v>
      </c>
      <c r="I1913" s="700">
        <v>3</v>
      </c>
    </row>
    <row r="1914" spans="1:9" ht="15" customHeight="1" x14ac:dyDescent="0.25">
      <c r="A1914" s="411"/>
      <c r="B1914" s="700">
        <v>36</v>
      </c>
      <c r="C1914" s="700">
        <v>201803</v>
      </c>
      <c r="D1914" s="700">
        <v>201711</v>
      </c>
      <c r="E1914" s="700" t="s">
        <v>1508</v>
      </c>
      <c r="F1914" s="700" t="s">
        <v>1791</v>
      </c>
      <c r="G1914" s="700" t="s">
        <v>1296</v>
      </c>
      <c r="H1914" s="700">
        <v>121</v>
      </c>
      <c r="I1914" s="700">
        <v>9</v>
      </c>
    </row>
    <row r="1915" spans="1:9" ht="15" customHeight="1" x14ac:dyDescent="0.25">
      <c r="A1915" s="411"/>
      <c r="B1915" s="700">
        <v>36</v>
      </c>
      <c r="C1915" s="700">
        <v>201803</v>
      </c>
      <c r="D1915" s="700">
        <v>201712</v>
      </c>
      <c r="E1915" s="700" t="s">
        <v>1508</v>
      </c>
      <c r="F1915" s="700" t="s">
        <v>1797</v>
      </c>
      <c r="G1915" s="700" t="s">
        <v>1293</v>
      </c>
      <c r="H1915" s="700">
        <v>120</v>
      </c>
      <c r="I1915" s="700">
        <v>5</v>
      </c>
    </row>
    <row r="1916" spans="1:9" ht="15" customHeight="1" x14ac:dyDescent="0.25">
      <c r="A1916" s="411"/>
      <c r="B1916" s="700">
        <v>36</v>
      </c>
      <c r="C1916" s="700">
        <v>201803</v>
      </c>
      <c r="D1916" s="700">
        <v>201712</v>
      </c>
      <c r="E1916" s="700" t="s">
        <v>1508</v>
      </c>
      <c r="F1916" s="700" t="s">
        <v>1797</v>
      </c>
      <c r="G1916" s="700" t="s">
        <v>1293</v>
      </c>
      <c r="H1916" s="700">
        <v>121</v>
      </c>
      <c r="I1916" s="700">
        <v>15</v>
      </c>
    </row>
    <row r="1917" spans="1:9" ht="15" customHeight="1" x14ac:dyDescent="0.25">
      <c r="A1917" s="411"/>
      <c r="B1917" s="700">
        <v>36</v>
      </c>
      <c r="C1917" s="700">
        <v>201803</v>
      </c>
      <c r="D1917" s="700">
        <v>201712</v>
      </c>
      <c r="E1917" s="700" t="s">
        <v>1508</v>
      </c>
      <c r="F1917" s="700" t="s">
        <v>1779</v>
      </c>
      <c r="G1917" s="700" t="s">
        <v>1408</v>
      </c>
      <c r="H1917" s="700">
        <v>120</v>
      </c>
      <c r="I1917" s="700">
        <v>2</v>
      </c>
    </row>
    <row r="1918" spans="1:9" ht="15" customHeight="1" x14ac:dyDescent="0.25">
      <c r="A1918" s="411"/>
      <c r="B1918" s="700">
        <v>36</v>
      </c>
      <c r="C1918" s="700">
        <v>201803</v>
      </c>
      <c r="D1918" s="700">
        <v>201712</v>
      </c>
      <c r="E1918" s="700" t="s">
        <v>1508</v>
      </c>
      <c r="F1918" s="700" t="s">
        <v>1779</v>
      </c>
      <c r="G1918" s="700" t="s">
        <v>1408</v>
      </c>
      <c r="H1918" s="700">
        <v>121</v>
      </c>
      <c r="I1918" s="700">
        <v>11</v>
      </c>
    </row>
    <row r="1919" spans="1:9" ht="15" customHeight="1" x14ac:dyDescent="0.25">
      <c r="A1919" s="411"/>
      <c r="B1919" s="700">
        <v>36</v>
      </c>
      <c r="C1919" s="700">
        <v>201803</v>
      </c>
      <c r="D1919" s="700">
        <v>201712</v>
      </c>
      <c r="E1919" s="700" t="s">
        <v>1508</v>
      </c>
      <c r="F1919" s="700" t="s">
        <v>1778</v>
      </c>
      <c r="G1919" s="700" t="s">
        <v>1408</v>
      </c>
      <c r="H1919" s="700">
        <v>126</v>
      </c>
      <c r="I1919" s="700">
        <v>3</v>
      </c>
    </row>
    <row r="1920" spans="1:9" ht="15" customHeight="1" x14ac:dyDescent="0.25">
      <c r="A1920" s="411"/>
      <c r="B1920" s="700">
        <v>36</v>
      </c>
      <c r="C1920" s="700">
        <v>201803</v>
      </c>
      <c r="D1920" s="700">
        <v>201712</v>
      </c>
      <c r="E1920" s="700" t="s">
        <v>1508</v>
      </c>
      <c r="F1920" s="700" t="s">
        <v>1791</v>
      </c>
      <c r="G1920" s="700" t="s">
        <v>1296</v>
      </c>
      <c r="H1920" s="700">
        <v>120</v>
      </c>
      <c r="I1920" s="700">
        <v>4</v>
      </c>
    </row>
    <row r="1921" spans="1:9" ht="15" customHeight="1" x14ac:dyDescent="0.25">
      <c r="A1921" s="411"/>
      <c r="B1921" s="700">
        <v>36</v>
      </c>
      <c r="C1921" s="700">
        <v>201803</v>
      </c>
      <c r="D1921" s="700">
        <v>201712</v>
      </c>
      <c r="E1921" s="700" t="s">
        <v>1508</v>
      </c>
      <c r="F1921" s="700" t="s">
        <v>1791</v>
      </c>
      <c r="G1921" s="700" t="s">
        <v>1296</v>
      </c>
      <c r="H1921" s="700">
        <v>121</v>
      </c>
      <c r="I1921" s="700">
        <v>21</v>
      </c>
    </row>
    <row r="1922" spans="1:9" ht="15" customHeight="1" x14ac:dyDescent="0.25">
      <c r="A1922" s="411"/>
      <c r="B1922" s="700">
        <v>36</v>
      </c>
      <c r="C1922" s="700">
        <v>201803</v>
      </c>
      <c r="D1922" s="700">
        <v>201801</v>
      </c>
      <c r="E1922" s="700" t="s">
        <v>1508</v>
      </c>
      <c r="F1922" s="700" t="s">
        <v>1797</v>
      </c>
      <c r="G1922" s="700" t="s">
        <v>1293</v>
      </c>
      <c r="H1922" s="700">
        <v>120</v>
      </c>
      <c r="I1922" s="700">
        <v>8</v>
      </c>
    </row>
    <row r="1923" spans="1:9" ht="15" customHeight="1" x14ac:dyDescent="0.25">
      <c r="A1923" s="411"/>
      <c r="B1923" s="700">
        <v>36</v>
      </c>
      <c r="C1923" s="700">
        <v>201803</v>
      </c>
      <c r="D1923" s="700">
        <v>201801</v>
      </c>
      <c r="E1923" s="700" t="s">
        <v>1508</v>
      </c>
      <c r="F1923" s="700" t="s">
        <v>1797</v>
      </c>
      <c r="G1923" s="700" t="s">
        <v>1293</v>
      </c>
      <c r="H1923" s="700">
        <v>121</v>
      </c>
      <c r="I1923" s="700">
        <v>56</v>
      </c>
    </row>
    <row r="1924" spans="1:9" ht="15" customHeight="1" x14ac:dyDescent="0.25">
      <c r="A1924" s="411"/>
      <c r="B1924" s="700">
        <v>36</v>
      </c>
      <c r="C1924" s="700">
        <v>201803</v>
      </c>
      <c r="D1924" s="700">
        <v>201801</v>
      </c>
      <c r="E1924" s="700" t="s">
        <v>1508</v>
      </c>
      <c r="F1924" s="700" t="s">
        <v>1779</v>
      </c>
      <c r="G1924" s="700" t="s">
        <v>1408</v>
      </c>
      <c r="H1924" s="700">
        <v>120</v>
      </c>
      <c r="I1924" s="700">
        <v>3</v>
      </c>
    </row>
    <row r="1925" spans="1:9" ht="15" customHeight="1" x14ac:dyDescent="0.25">
      <c r="A1925" s="411"/>
      <c r="B1925" s="700">
        <v>36</v>
      </c>
      <c r="C1925" s="700">
        <v>201803</v>
      </c>
      <c r="D1925" s="700">
        <v>201801</v>
      </c>
      <c r="E1925" s="700" t="s">
        <v>1508</v>
      </c>
      <c r="F1925" s="700" t="s">
        <v>1779</v>
      </c>
      <c r="G1925" s="700" t="s">
        <v>1408</v>
      </c>
      <c r="H1925" s="700">
        <v>121</v>
      </c>
      <c r="I1925" s="700">
        <v>34</v>
      </c>
    </row>
    <row r="1926" spans="1:9" ht="15" customHeight="1" x14ac:dyDescent="0.25">
      <c r="A1926" s="411"/>
      <c r="B1926" s="700">
        <v>36</v>
      </c>
      <c r="C1926" s="700">
        <v>201803</v>
      </c>
      <c r="D1926" s="700">
        <v>201801</v>
      </c>
      <c r="E1926" s="700" t="s">
        <v>1508</v>
      </c>
      <c r="F1926" s="700" t="s">
        <v>1778</v>
      </c>
      <c r="G1926" s="700" t="s">
        <v>1408</v>
      </c>
      <c r="H1926" s="700">
        <v>126</v>
      </c>
      <c r="I1926" s="700">
        <v>6</v>
      </c>
    </row>
    <row r="1927" spans="1:9" ht="15" customHeight="1" x14ac:dyDescent="0.25">
      <c r="A1927" s="411"/>
      <c r="B1927" s="700">
        <v>36</v>
      </c>
      <c r="C1927" s="700">
        <v>201803</v>
      </c>
      <c r="D1927" s="700">
        <v>201801</v>
      </c>
      <c r="E1927" s="700" t="s">
        <v>1508</v>
      </c>
      <c r="F1927" s="700" t="s">
        <v>1791</v>
      </c>
      <c r="G1927" s="700" t="s">
        <v>1296</v>
      </c>
      <c r="H1927" s="700">
        <v>120</v>
      </c>
      <c r="I1927" s="700">
        <v>4</v>
      </c>
    </row>
    <row r="1928" spans="1:9" ht="15" customHeight="1" x14ac:dyDescent="0.25">
      <c r="A1928" s="411"/>
      <c r="B1928" s="700">
        <v>36</v>
      </c>
      <c r="C1928" s="700">
        <v>201803</v>
      </c>
      <c r="D1928" s="700">
        <v>201801</v>
      </c>
      <c r="E1928" s="700" t="s">
        <v>1508</v>
      </c>
      <c r="F1928" s="700" t="s">
        <v>1791</v>
      </c>
      <c r="G1928" s="700" t="s">
        <v>1296</v>
      </c>
      <c r="H1928" s="700">
        <v>121</v>
      </c>
      <c r="I1928" s="700">
        <v>71</v>
      </c>
    </row>
    <row r="1929" spans="1:9" ht="15" customHeight="1" x14ac:dyDescent="0.25">
      <c r="A1929" s="411"/>
      <c r="B1929" s="700">
        <v>36</v>
      </c>
      <c r="C1929" s="700">
        <v>201803</v>
      </c>
      <c r="D1929" s="700">
        <v>201802</v>
      </c>
      <c r="E1929" s="700" t="s">
        <v>1508</v>
      </c>
      <c r="F1929" s="700" t="s">
        <v>1797</v>
      </c>
      <c r="G1929" s="700" t="s">
        <v>1293</v>
      </c>
      <c r="H1929" s="700">
        <v>120</v>
      </c>
      <c r="I1929" s="700">
        <v>5</v>
      </c>
    </row>
    <row r="1930" spans="1:9" ht="15" customHeight="1" x14ac:dyDescent="0.25">
      <c r="A1930" s="411"/>
      <c r="B1930" s="700">
        <v>36</v>
      </c>
      <c r="C1930" s="700">
        <v>201803</v>
      </c>
      <c r="D1930" s="700">
        <v>201802</v>
      </c>
      <c r="E1930" s="700" t="s">
        <v>1508</v>
      </c>
      <c r="F1930" s="700" t="s">
        <v>1797</v>
      </c>
      <c r="G1930" s="700" t="s">
        <v>1293</v>
      </c>
      <c r="H1930" s="700">
        <v>121</v>
      </c>
      <c r="I1930" s="700">
        <v>26</v>
      </c>
    </row>
    <row r="1931" spans="1:9" ht="15" customHeight="1" x14ac:dyDescent="0.25">
      <c r="A1931" s="411"/>
      <c r="B1931" s="700">
        <v>36</v>
      </c>
      <c r="C1931" s="700">
        <v>201803</v>
      </c>
      <c r="D1931" s="700">
        <v>201802</v>
      </c>
      <c r="E1931" s="700" t="s">
        <v>1508</v>
      </c>
      <c r="F1931" s="700" t="s">
        <v>1779</v>
      </c>
      <c r="G1931" s="700" t="s">
        <v>1408</v>
      </c>
      <c r="H1931" s="700">
        <v>120</v>
      </c>
      <c r="I1931" s="700">
        <v>2</v>
      </c>
    </row>
    <row r="1932" spans="1:9" ht="15" customHeight="1" x14ac:dyDescent="0.25">
      <c r="A1932" s="411"/>
      <c r="B1932" s="700">
        <v>36</v>
      </c>
      <c r="C1932" s="700">
        <v>201803</v>
      </c>
      <c r="D1932" s="700">
        <v>201802</v>
      </c>
      <c r="E1932" s="700" t="s">
        <v>1508</v>
      </c>
      <c r="F1932" s="700" t="s">
        <v>1779</v>
      </c>
      <c r="G1932" s="700" t="s">
        <v>1408</v>
      </c>
      <c r="H1932" s="700">
        <v>121</v>
      </c>
      <c r="I1932" s="700">
        <v>30</v>
      </c>
    </row>
    <row r="1933" spans="1:9" ht="15" customHeight="1" x14ac:dyDescent="0.25">
      <c r="A1933" s="411"/>
      <c r="B1933" s="700">
        <v>36</v>
      </c>
      <c r="C1933" s="700">
        <v>201803</v>
      </c>
      <c r="D1933" s="700">
        <v>201802</v>
      </c>
      <c r="E1933" s="700" t="s">
        <v>1508</v>
      </c>
      <c r="F1933" s="700" t="s">
        <v>1778</v>
      </c>
      <c r="G1933" s="700" t="s">
        <v>1408</v>
      </c>
      <c r="H1933" s="700">
        <v>126</v>
      </c>
      <c r="I1933" s="700">
        <v>-7</v>
      </c>
    </row>
    <row r="1934" spans="1:9" ht="15" customHeight="1" x14ac:dyDescent="0.25">
      <c r="A1934" s="411"/>
      <c r="B1934" s="700">
        <v>36</v>
      </c>
      <c r="C1934" s="700">
        <v>201803</v>
      </c>
      <c r="D1934" s="700">
        <v>201802</v>
      </c>
      <c r="E1934" s="700" t="s">
        <v>1508</v>
      </c>
      <c r="F1934" s="700" t="s">
        <v>1791</v>
      </c>
      <c r="G1934" s="700" t="s">
        <v>1296</v>
      </c>
      <c r="H1934" s="700">
        <v>120</v>
      </c>
      <c r="I1934" s="700">
        <v>1</v>
      </c>
    </row>
    <row r="1935" spans="1:9" ht="15" customHeight="1" x14ac:dyDescent="0.25">
      <c r="A1935" s="411"/>
      <c r="B1935" s="700">
        <v>36</v>
      </c>
      <c r="C1935" s="700">
        <v>201803</v>
      </c>
      <c r="D1935" s="700">
        <v>201802</v>
      </c>
      <c r="E1935" s="700" t="s">
        <v>1508</v>
      </c>
      <c r="F1935" s="700" t="s">
        <v>1791</v>
      </c>
      <c r="G1935" s="700" t="s">
        <v>1296</v>
      </c>
      <c r="H1935" s="700">
        <v>121</v>
      </c>
      <c r="I1935" s="700">
        <v>52</v>
      </c>
    </row>
    <row r="1936" spans="1:9" ht="15" customHeight="1" x14ac:dyDescent="0.25">
      <c r="A1936" s="411"/>
      <c r="B1936" s="700">
        <v>36</v>
      </c>
      <c r="C1936" s="700">
        <v>201803</v>
      </c>
      <c r="D1936" s="700">
        <v>201803</v>
      </c>
      <c r="E1936" s="700" t="s">
        <v>1508</v>
      </c>
      <c r="F1936" s="700" t="s">
        <v>1797</v>
      </c>
      <c r="G1936" s="700" t="s">
        <v>1293</v>
      </c>
      <c r="H1936" s="700">
        <v>120</v>
      </c>
      <c r="I1936" s="700">
        <v>159</v>
      </c>
    </row>
    <row r="1937" spans="1:9" ht="15" customHeight="1" x14ac:dyDescent="0.25">
      <c r="A1937" s="411"/>
      <c r="B1937" s="700">
        <v>36</v>
      </c>
      <c r="C1937" s="700">
        <v>201803</v>
      </c>
      <c r="D1937" s="700">
        <v>201803</v>
      </c>
      <c r="E1937" s="700" t="s">
        <v>1508</v>
      </c>
      <c r="F1937" s="700" t="s">
        <v>1797</v>
      </c>
      <c r="G1937" s="700" t="s">
        <v>1293</v>
      </c>
      <c r="H1937" s="700">
        <v>121</v>
      </c>
      <c r="I1937" s="700">
        <v>1449</v>
      </c>
    </row>
    <row r="1938" spans="1:9" ht="15" customHeight="1" x14ac:dyDescent="0.25">
      <c r="A1938" s="411"/>
      <c r="B1938" s="700">
        <v>36</v>
      </c>
      <c r="C1938" s="700">
        <v>201803</v>
      </c>
      <c r="D1938" s="700">
        <v>201803</v>
      </c>
      <c r="E1938" s="700" t="s">
        <v>1508</v>
      </c>
      <c r="F1938" s="700" t="s">
        <v>1779</v>
      </c>
      <c r="G1938" s="700" t="s">
        <v>1408</v>
      </c>
      <c r="H1938" s="700">
        <v>120</v>
      </c>
      <c r="I1938" s="700">
        <v>49</v>
      </c>
    </row>
    <row r="1939" spans="1:9" ht="15" customHeight="1" x14ac:dyDescent="0.25">
      <c r="A1939" s="411"/>
      <c r="B1939" s="700">
        <v>36</v>
      </c>
      <c r="C1939" s="700">
        <v>201803</v>
      </c>
      <c r="D1939" s="700">
        <v>201803</v>
      </c>
      <c r="E1939" s="700" t="s">
        <v>1508</v>
      </c>
      <c r="F1939" s="700" t="s">
        <v>1779</v>
      </c>
      <c r="G1939" s="700" t="s">
        <v>1408</v>
      </c>
      <c r="H1939" s="700">
        <v>121</v>
      </c>
      <c r="I1939" s="700">
        <v>531</v>
      </c>
    </row>
    <row r="1940" spans="1:9" ht="15" customHeight="1" x14ac:dyDescent="0.25">
      <c r="A1940" s="411"/>
      <c r="B1940" s="700">
        <v>36</v>
      </c>
      <c r="C1940" s="700">
        <v>201803</v>
      </c>
      <c r="D1940" s="700">
        <v>201803</v>
      </c>
      <c r="E1940" s="700" t="s">
        <v>1508</v>
      </c>
      <c r="F1940" s="700" t="s">
        <v>1778</v>
      </c>
      <c r="G1940" s="700" t="s">
        <v>1408</v>
      </c>
      <c r="H1940" s="700">
        <v>126</v>
      </c>
      <c r="I1940" s="700">
        <v>116</v>
      </c>
    </row>
    <row r="1941" spans="1:9" ht="15" customHeight="1" x14ac:dyDescent="0.25">
      <c r="A1941" s="411"/>
      <c r="B1941" s="700">
        <v>36</v>
      </c>
      <c r="C1941" s="700">
        <v>201803</v>
      </c>
      <c r="D1941" s="700">
        <v>201803</v>
      </c>
      <c r="E1941" s="700" t="s">
        <v>1508</v>
      </c>
      <c r="F1941" s="700" t="s">
        <v>1791</v>
      </c>
      <c r="G1941" s="700" t="s">
        <v>1296</v>
      </c>
      <c r="H1941" s="700">
        <v>120</v>
      </c>
      <c r="I1941" s="700">
        <v>247</v>
      </c>
    </row>
    <row r="1942" spans="1:9" ht="15" customHeight="1" x14ac:dyDescent="0.25">
      <c r="A1942" s="411"/>
      <c r="B1942" s="700">
        <v>36</v>
      </c>
      <c r="C1942" s="700">
        <v>201803</v>
      </c>
      <c r="D1942" s="700">
        <v>201803</v>
      </c>
      <c r="E1942" s="700" t="s">
        <v>1508</v>
      </c>
      <c r="F1942" s="700" t="s">
        <v>1791</v>
      </c>
      <c r="G1942" s="700" t="s">
        <v>1296</v>
      </c>
      <c r="H1942" s="700">
        <v>121</v>
      </c>
      <c r="I1942" s="700">
        <v>2060</v>
      </c>
    </row>
    <row r="1943" spans="1:9" ht="15" customHeight="1" x14ac:dyDescent="0.25">
      <c r="A1943" s="411"/>
      <c r="B1943" s="700"/>
      <c r="C1943" s="700"/>
      <c r="D1943" s="700"/>
      <c r="E1943" s="700"/>
      <c r="F1943" s="700"/>
      <c r="G1943" s="700"/>
      <c r="H1943" s="700"/>
      <c r="I1943" s="700"/>
    </row>
    <row r="1944" spans="1:9" ht="15" customHeight="1" x14ac:dyDescent="0.25">
      <c r="A1944" s="411"/>
      <c r="B1944" s="700"/>
      <c r="C1944" s="700"/>
      <c r="D1944" s="700"/>
      <c r="E1944" s="700"/>
      <c r="F1944" s="700"/>
      <c r="G1944" s="700"/>
      <c r="H1944" s="700"/>
      <c r="I1944" s="700"/>
    </row>
    <row r="1945" spans="1:9" ht="15" customHeight="1" x14ac:dyDescent="0.25">
      <c r="A1945" s="411"/>
      <c r="B1945" s="700"/>
      <c r="C1945" s="700"/>
      <c r="D1945" s="700"/>
      <c r="E1945" s="700"/>
      <c r="F1945" s="700"/>
      <c r="G1945" s="700"/>
      <c r="H1945" s="700"/>
      <c r="I1945" s="700"/>
    </row>
    <row r="1946" spans="1:9" ht="15" customHeight="1" x14ac:dyDescent="0.25">
      <c r="A1946" s="411"/>
      <c r="B1946" s="700"/>
      <c r="C1946" s="700"/>
      <c r="D1946" s="700"/>
      <c r="E1946" s="700"/>
      <c r="F1946" s="700"/>
      <c r="G1946" s="700"/>
      <c r="H1946" s="700"/>
      <c r="I1946" s="700"/>
    </row>
    <row r="1947" spans="1:9" ht="15" customHeight="1" x14ac:dyDescent="0.25">
      <c r="A1947" s="411"/>
      <c r="B1947" s="700"/>
      <c r="C1947" s="700"/>
      <c r="D1947" s="700"/>
      <c r="E1947" s="700"/>
      <c r="F1947" s="700"/>
      <c r="G1947" s="700"/>
      <c r="H1947" s="700"/>
      <c r="I1947" s="700"/>
    </row>
    <row r="1948" spans="1:9" ht="15" customHeight="1" x14ac:dyDescent="0.25">
      <c r="A1948" s="411"/>
      <c r="B1948" s="700"/>
      <c r="C1948" s="700"/>
      <c r="D1948" s="700"/>
      <c r="E1948" s="700"/>
      <c r="F1948" s="700"/>
      <c r="G1948" s="700"/>
      <c r="H1948" s="700"/>
      <c r="I1948" s="700"/>
    </row>
    <row r="1949" spans="1:9" ht="15" customHeight="1" x14ac:dyDescent="0.25">
      <c r="A1949" s="411"/>
      <c r="B1949" s="700"/>
      <c r="C1949" s="700"/>
      <c r="D1949" s="700"/>
      <c r="E1949" s="700"/>
      <c r="F1949" s="700"/>
      <c r="G1949" s="700"/>
      <c r="H1949" s="700"/>
      <c r="I1949" s="700"/>
    </row>
    <row r="1950" spans="1:9" ht="15" customHeight="1" x14ac:dyDescent="0.25">
      <c r="A1950" s="411"/>
      <c r="B1950" s="700"/>
      <c r="C1950" s="700"/>
      <c r="D1950" s="700"/>
      <c r="E1950" s="700"/>
      <c r="F1950" s="700"/>
      <c r="G1950" s="700"/>
      <c r="H1950" s="700"/>
      <c r="I1950" s="700"/>
    </row>
    <row r="1951" spans="1:9" ht="15" customHeight="1" x14ac:dyDescent="0.25">
      <c r="A1951" s="411"/>
      <c r="B1951" s="700"/>
      <c r="C1951" s="700"/>
      <c r="D1951" s="700"/>
      <c r="E1951" s="700"/>
      <c r="F1951" s="700"/>
      <c r="G1951" s="700"/>
      <c r="H1951" s="700"/>
      <c r="I1951" s="700"/>
    </row>
    <row r="1952" spans="1:9" ht="15" customHeight="1" x14ac:dyDescent="0.25">
      <c r="A1952" s="411"/>
      <c r="B1952" s="700"/>
      <c r="C1952" s="700"/>
      <c r="D1952" s="700"/>
      <c r="E1952" s="700"/>
      <c r="F1952" s="700"/>
      <c r="G1952" s="700"/>
      <c r="H1952" s="700"/>
      <c r="I1952" s="700"/>
    </row>
    <row r="1953" spans="1:9" ht="15" customHeight="1" x14ac:dyDescent="0.25">
      <c r="A1953" s="411"/>
      <c r="B1953" s="700"/>
      <c r="C1953" s="700"/>
      <c r="D1953" s="700"/>
      <c r="E1953" s="700"/>
      <c r="F1953" s="700"/>
      <c r="G1953" s="700"/>
      <c r="H1953" s="700"/>
      <c r="I1953" s="700"/>
    </row>
    <row r="1954" spans="1:9" ht="15" customHeight="1" x14ac:dyDescent="0.25">
      <c r="A1954" s="411"/>
      <c r="B1954" s="700"/>
      <c r="C1954" s="700"/>
      <c r="D1954" s="700"/>
      <c r="E1954" s="700"/>
      <c r="F1954" s="700"/>
      <c r="G1954" s="700"/>
      <c r="H1954" s="700"/>
      <c r="I1954" s="700"/>
    </row>
    <row r="1955" spans="1:9" ht="15" customHeight="1" x14ac:dyDescent="0.25">
      <c r="A1955" s="411"/>
      <c r="B1955" s="700"/>
      <c r="C1955" s="700"/>
      <c r="D1955" s="700"/>
      <c r="E1955" s="700"/>
      <c r="F1955" s="700"/>
      <c r="G1955" s="700"/>
      <c r="H1955" s="700"/>
      <c r="I1955" s="700"/>
    </row>
    <row r="1956" spans="1:9" ht="15" customHeight="1" x14ac:dyDescent="0.25">
      <c r="A1956" s="411"/>
      <c r="B1956" s="700"/>
      <c r="C1956" s="700"/>
      <c r="D1956" s="700"/>
      <c r="E1956" s="700"/>
      <c r="F1956" s="700"/>
      <c r="G1956" s="700"/>
      <c r="H1956" s="700"/>
      <c r="I1956" s="700"/>
    </row>
    <row r="1957" spans="1:9" ht="15" customHeight="1" x14ac:dyDescent="0.25">
      <c r="A1957" s="411"/>
      <c r="B1957" s="700"/>
      <c r="C1957" s="700"/>
      <c r="D1957" s="700"/>
      <c r="E1957" s="700"/>
      <c r="F1957" s="700"/>
      <c r="G1957" s="700"/>
      <c r="H1957" s="700"/>
      <c r="I1957" s="700"/>
    </row>
    <row r="1958" spans="1:9" ht="15" customHeight="1" x14ac:dyDescent="0.25">
      <c r="A1958" s="411"/>
      <c r="B1958" s="700"/>
      <c r="C1958" s="700"/>
      <c r="D1958" s="700"/>
      <c r="E1958" s="700"/>
      <c r="F1958" s="700"/>
      <c r="G1958" s="700"/>
      <c r="H1958" s="700"/>
      <c r="I1958" s="700"/>
    </row>
    <row r="1959" spans="1:9" ht="15" customHeight="1" x14ac:dyDescent="0.25">
      <c r="A1959" s="411"/>
      <c r="B1959" s="700"/>
      <c r="C1959" s="700"/>
      <c r="D1959" s="700"/>
      <c r="E1959" s="700"/>
      <c r="F1959" s="700"/>
      <c r="G1959" s="700"/>
      <c r="H1959" s="700"/>
      <c r="I1959" s="700"/>
    </row>
    <row r="1960" spans="1:9" ht="15" customHeight="1" x14ac:dyDescent="0.25">
      <c r="A1960" s="411"/>
      <c r="B1960" s="700"/>
      <c r="C1960" s="700"/>
      <c r="D1960" s="700"/>
      <c r="E1960" s="700"/>
      <c r="F1960" s="700"/>
      <c r="G1960" s="700"/>
      <c r="H1960" s="700"/>
      <c r="I1960" s="700"/>
    </row>
    <row r="1961" spans="1:9" ht="15" customHeight="1" x14ac:dyDescent="0.25">
      <c r="A1961" s="411"/>
      <c r="B1961" s="700"/>
      <c r="C1961" s="700"/>
      <c r="D1961" s="700"/>
      <c r="E1961" s="700"/>
      <c r="F1961" s="700"/>
      <c r="G1961" s="700"/>
      <c r="H1961" s="700"/>
      <c r="I1961" s="700"/>
    </row>
    <row r="1962" spans="1:9" ht="15" customHeight="1" x14ac:dyDescent="0.25">
      <c r="A1962" s="411"/>
      <c r="B1962" s="700"/>
      <c r="C1962" s="700"/>
      <c r="D1962" s="700"/>
      <c r="E1962" s="700"/>
      <c r="F1962" s="700"/>
      <c r="G1962" s="700"/>
      <c r="H1962" s="700"/>
      <c r="I1962" s="700"/>
    </row>
    <row r="1963" spans="1:9" ht="15" customHeight="1" x14ac:dyDescent="0.25">
      <c r="A1963" s="411"/>
      <c r="B1963" s="700"/>
      <c r="C1963" s="700"/>
      <c r="D1963" s="700"/>
      <c r="E1963" s="700"/>
      <c r="F1963" s="700"/>
      <c r="G1963" s="700"/>
      <c r="H1963" s="700"/>
      <c r="I1963" s="700"/>
    </row>
    <row r="1964" spans="1:9" ht="15" customHeight="1" x14ac:dyDescent="0.25">
      <c r="A1964" s="411"/>
      <c r="B1964" s="700"/>
      <c r="C1964" s="700"/>
      <c r="D1964" s="700"/>
      <c r="E1964" s="700"/>
      <c r="F1964" s="700"/>
      <c r="G1964" s="700"/>
      <c r="H1964" s="700"/>
      <c r="I1964" s="700"/>
    </row>
    <row r="1965" spans="1:9" ht="15" customHeight="1" x14ac:dyDescent="0.25">
      <c r="A1965" s="411"/>
      <c r="B1965" s="700"/>
      <c r="C1965" s="700"/>
      <c r="D1965" s="700"/>
      <c r="E1965" s="700"/>
      <c r="F1965" s="700"/>
      <c r="G1965" s="700"/>
      <c r="H1965" s="700"/>
      <c r="I1965" s="700"/>
    </row>
    <row r="1966" spans="1:9" ht="15" customHeight="1" x14ac:dyDescent="0.25">
      <c r="A1966" s="411"/>
      <c r="B1966" s="700"/>
      <c r="C1966" s="700"/>
      <c r="D1966" s="700"/>
      <c r="E1966" s="700"/>
      <c r="F1966" s="700"/>
      <c r="G1966" s="700"/>
      <c r="H1966" s="700"/>
      <c r="I1966" s="700"/>
    </row>
    <row r="1967" spans="1:9" ht="15" customHeight="1" x14ac:dyDescent="0.25">
      <c r="A1967" s="411"/>
      <c r="B1967" s="700"/>
      <c r="C1967" s="700"/>
      <c r="D1967" s="700"/>
      <c r="E1967" s="700"/>
      <c r="F1967" s="700"/>
      <c r="G1967" s="700"/>
      <c r="H1967" s="700"/>
      <c r="I1967" s="700"/>
    </row>
    <row r="1968" spans="1:9" ht="15" customHeight="1" x14ac:dyDescent="0.25">
      <c r="A1968" s="411"/>
      <c r="B1968" s="700"/>
      <c r="C1968" s="700"/>
      <c r="D1968" s="700"/>
      <c r="E1968" s="700"/>
      <c r="F1968" s="700"/>
      <c r="G1968" s="700"/>
      <c r="H1968" s="700"/>
      <c r="I1968" s="700"/>
    </row>
    <row r="1969" spans="1:9" ht="15" customHeight="1" x14ac:dyDescent="0.25">
      <c r="A1969" s="411"/>
      <c r="B1969" s="700"/>
      <c r="C1969" s="700"/>
      <c r="D1969" s="700"/>
      <c r="E1969" s="700"/>
      <c r="F1969" s="700"/>
      <c r="G1969" s="700"/>
      <c r="H1969" s="700"/>
      <c r="I1969" s="700"/>
    </row>
    <row r="1970" spans="1:9" ht="15" customHeight="1" x14ac:dyDescent="0.25">
      <c r="A1970" s="411"/>
      <c r="B1970" s="700"/>
      <c r="C1970" s="700"/>
      <c r="D1970" s="700"/>
      <c r="E1970" s="700"/>
      <c r="F1970" s="700"/>
      <c r="G1970" s="700"/>
      <c r="H1970" s="700"/>
      <c r="I1970" s="700"/>
    </row>
    <row r="1971" spans="1:9" ht="15" customHeight="1" x14ac:dyDescent="0.25">
      <c r="A1971" s="411"/>
      <c r="B1971" s="700"/>
      <c r="C1971" s="700"/>
      <c r="D1971" s="700"/>
      <c r="E1971" s="700"/>
      <c r="F1971" s="700"/>
      <c r="G1971" s="700"/>
      <c r="H1971" s="700"/>
      <c r="I1971" s="700"/>
    </row>
    <row r="1972" spans="1:9" ht="15" customHeight="1" x14ac:dyDescent="0.25">
      <c r="A1972" s="411"/>
      <c r="B1972" s="700"/>
      <c r="C1972" s="700"/>
      <c r="D1972" s="700"/>
      <c r="E1972" s="700"/>
      <c r="F1972" s="700"/>
      <c r="G1972" s="700"/>
      <c r="H1972" s="700"/>
      <c r="I1972" s="700"/>
    </row>
    <row r="1973" spans="1:9" ht="15" customHeight="1" x14ac:dyDescent="0.25">
      <c r="A1973" s="411"/>
      <c r="B1973" s="700"/>
      <c r="C1973" s="700"/>
      <c r="D1973" s="700"/>
      <c r="E1973" s="700"/>
      <c r="F1973" s="700"/>
      <c r="G1973" s="700"/>
      <c r="H1973" s="700"/>
      <c r="I1973" s="700"/>
    </row>
    <row r="1974" spans="1:9" ht="15" customHeight="1" x14ac:dyDescent="0.25">
      <c r="A1974" s="411"/>
      <c r="B1974" s="700"/>
      <c r="C1974" s="700"/>
      <c r="D1974" s="700"/>
      <c r="E1974" s="700"/>
      <c r="F1974" s="700"/>
      <c r="G1974" s="700"/>
      <c r="H1974" s="700"/>
      <c r="I1974" s="700"/>
    </row>
    <row r="1975" spans="1:9" ht="15" customHeight="1" x14ac:dyDescent="0.25">
      <c r="A1975" s="411"/>
      <c r="B1975" s="700"/>
      <c r="C1975" s="700"/>
      <c r="D1975" s="700"/>
      <c r="E1975" s="700"/>
      <c r="F1975" s="700"/>
      <c r="G1975" s="700"/>
      <c r="H1975" s="700"/>
      <c r="I1975" s="700"/>
    </row>
    <row r="1976" spans="1:9" ht="15" customHeight="1" x14ac:dyDescent="0.25">
      <c r="A1976" s="411"/>
      <c r="B1976" s="700"/>
      <c r="C1976" s="700"/>
      <c r="D1976" s="700"/>
      <c r="E1976" s="700"/>
      <c r="F1976" s="700"/>
      <c r="G1976" s="700"/>
      <c r="H1976" s="700"/>
      <c r="I1976" s="700"/>
    </row>
    <row r="1977" spans="1:9" ht="15" customHeight="1" x14ac:dyDescent="0.25">
      <c r="A1977" s="411"/>
      <c r="B1977" s="700"/>
      <c r="C1977" s="700"/>
      <c r="D1977" s="700"/>
      <c r="E1977" s="700"/>
      <c r="F1977" s="700"/>
      <c r="G1977" s="700"/>
      <c r="H1977" s="700"/>
      <c r="I1977" s="700"/>
    </row>
    <row r="1978" spans="1:9" ht="15" customHeight="1" x14ac:dyDescent="0.25">
      <c r="A1978" s="411"/>
      <c r="B1978" s="700"/>
      <c r="C1978" s="700"/>
      <c r="D1978" s="700"/>
      <c r="E1978" s="700"/>
      <c r="F1978" s="700"/>
      <c r="G1978" s="700"/>
      <c r="H1978" s="700"/>
      <c r="I1978" s="700"/>
    </row>
    <row r="1979" spans="1:9" ht="15" customHeight="1" x14ac:dyDescent="0.25">
      <c r="A1979" s="411"/>
      <c r="B1979" s="700"/>
      <c r="C1979" s="700"/>
      <c r="D1979" s="700"/>
      <c r="E1979" s="700"/>
      <c r="F1979" s="700"/>
      <c r="G1979" s="700"/>
      <c r="H1979" s="700"/>
      <c r="I1979" s="700"/>
    </row>
    <row r="1980" spans="1:9" ht="15" customHeight="1" x14ac:dyDescent="0.25">
      <c r="A1980" s="411"/>
      <c r="B1980" s="700"/>
      <c r="C1980" s="700"/>
      <c r="D1980" s="700"/>
      <c r="E1980" s="700"/>
      <c r="F1980" s="700"/>
      <c r="G1980" s="700"/>
      <c r="H1980" s="700"/>
      <c r="I1980" s="700"/>
    </row>
    <row r="1981" spans="1:9" ht="15" customHeight="1" x14ac:dyDescent="0.25">
      <c r="A1981" s="411"/>
      <c r="B1981" s="700"/>
      <c r="C1981" s="700"/>
      <c r="D1981" s="700"/>
      <c r="E1981" s="700"/>
      <c r="F1981" s="700"/>
      <c r="G1981" s="700"/>
      <c r="H1981" s="700"/>
      <c r="I1981" s="700"/>
    </row>
    <row r="1982" spans="1:9" ht="15" customHeight="1" x14ac:dyDescent="0.25">
      <c r="A1982" s="411"/>
      <c r="B1982" s="700"/>
      <c r="C1982" s="700"/>
      <c r="D1982" s="700"/>
      <c r="E1982" s="700"/>
      <c r="F1982" s="700"/>
      <c r="G1982" s="700"/>
      <c r="H1982" s="700"/>
      <c r="I1982" s="700"/>
    </row>
    <row r="1983" spans="1:9" ht="15" customHeight="1" x14ac:dyDescent="0.25">
      <c r="A1983" s="411"/>
      <c r="B1983" s="700"/>
      <c r="C1983" s="700"/>
      <c r="D1983" s="700"/>
      <c r="E1983" s="700"/>
      <c r="F1983" s="700"/>
      <c r="G1983" s="700"/>
      <c r="H1983" s="700"/>
      <c r="I1983" s="700"/>
    </row>
    <row r="1984" spans="1:9" ht="15" customHeight="1" x14ac:dyDescent="0.25">
      <c r="A1984" s="411"/>
      <c r="B1984" s="700"/>
      <c r="C1984" s="700"/>
      <c r="D1984" s="700"/>
      <c r="E1984" s="700"/>
      <c r="F1984" s="700"/>
      <c r="G1984" s="700"/>
      <c r="H1984" s="700"/>
      <c r="I1984" s="700"/>
    </row>
    <row r="1985" spans="1:9" ht="15" customHeight="1" x14ac:dyDescent="0.25">
      <c r="A1985" s="411"/>
      <c r="B1985" s="700"/>
      <c r="C1985" s="700"/>
      <c r="D1985" s="700"/>
      <c r="E1985" s="700"/>
      <c r="F1985" s="700"/>
      <c r="G1985" s="700"/>
      <c r="H1985" s="700"/>
      <c r="I1985" s="700"/>
    </row>
    <row r="1986" spans="1:9" ht="15" customHeight="1" x14ac:dyDescent="0.25">
      <c r="A1986" s="411"/>
      <c r="B1986" s="411"/>
      <c r="C1986" s="411"/>
      <c r="D1986" s="411"/>
      <c r="E1986" s="411"/>
      <c r="F1986" s="411"/>
      <c r="G1986" s="194"/>
      <c r="H1986" s="411"/>
      <c r="I1986" s="411"/>
    </row>
    <row r="1987" spans="1:9" ht="15" customHeight="1" x14ac:dyDescent="0.25">
      <c r="A1987" s="411"/>
      <c r="B1987" s="411"/>
      <c r="C1987" s="411"/>
      <c r="D1987" s="411"/>
      <c r="E1987" s="411"/>
      <c r="F1987" s="411"/>
      <c r="G1987" s="194"/>
      <c r="H1987" s="411"/>
      <c r="I1987" s="411"/>
    </row>
    <row r="1988" spans="1:9" ht="15" customHeight="1" x14ac:dyDescent="0.25">
      <c r="A1988" s="411"/>
      <c r="B1988" s="411"/>
      <c r="C1988" s="411"/>
      <c r="D1988" s="411"/>
      <c r="E1988" s="411"/>
      <c r="F1988" s="411"/>
      <c r="G1988" s="194"/>
      <c r="H1988" s="411"/>
      <c r="I1988" s="411"/>
    </row>
    <row r="1989" spans="1:9" ht="15" customHeight="1" x14ac:dyDescent="0.25">
      <c r="A1989" s="411"/>
      <c r="B1989" s="411"/>
      <c r="C1989" s="411"/>
      <c r="D1989" s="411"/>
      <c r="E1989" s="411"/>
      <c r="F1989" s="411"/>
      <c r="G1989" s="194"/>
      <c r="H1989" s="411"/>
      <c r="I1989" s="411"/>
    </row>
    <row r="1990" spans="1:9" ht="15" customHeight="1" x14ac:dyDescent="0.25">
      <c r="A1990" s="411"/>
      <c r="B1990" s="411"/>
      <c r="C1990" s="411"/>
      <c r="D1990" s="411"/>
      <c r="E1990" s="411"/>
      <c r="F1990" s="411"/>
      <c r="G1990" s="194"/>
      <c r="H1990" s="411"/>
      <c r="I1990" s="411"/>
    </row>
    <row r="1991" spans="1:9" ht="15" customHeight="1" x14ac:dyDescent="0.25">
      <c r="A1991" s="411"/>
      <c r="B1991" s="411"/>
      <c r="C1991" s="411"/>
      <c r="D1991" s="411"/>
      <c r="E1991" s="411"/>
      <c r="F1991" s="412"/>
      <c r="G1991" s="194"/>
      <c r="H1991" s="411"/>
      <c r="I1991" s="411"/>
    </row>
    <row r="1992" spans="1:9" ht="15" customHeight="1" x14ac:dyDescent="0.25">
      <c r="A1992" s="411"/>
      <c r="B1992" s="411"/>
      <c r="C1992" s="411"/>
      <c r="D1992" s="411"/>
      <c r="E1992" s="411"/>
      <c r="F1992" s="412"/>
      <c r="G1992" s="194"/>
      <c r="H1992" s="411"/>
      <c r="I1992" s="411"/>
    </row>
    <row r="1993" spans="1:9" ht="15" customHeight="1" x14ac:dyDescent="0.25">
      <c r="A1993" s="411"/>
      <c r="B1993" s="411"/>
      <c r="C1993" s="411"/>
      <c r="D1993" s="411"/>
      <c r="E1993" s="411"/>
      <c r="F1993" s="412"/>
      <c r="G1993" s="194"/>
      <c r="H1993" s="411"/>
      <c r="I1993" s="411"/>
    </row>
    <row r="1994" spans="1:9" ht="15" customHeight="1" x14ac:dyDescent="0.25">
      <c r="A1994" s="411"/>
      <c r="B1994" s="411"/>
      <c r="C1994" s="411"/>
      <c r="D1994" s="411"/>
      <c r="E1994" s="411"/>
      <c r="F1994" s="412"/>
      <c r="G1994" s="194"/>
      <c r="H1994" s="411"/>
      <c r="I1994" s="411"/>
    </row>
    <row r="1995" spans="1:9" ht="15" customHeight="1" x14ac:dyDescent="0.25">
      <c r="A1995" s="411"/>
      <c r="B1995" s="411"/>
      <c r="C1995" s="411"/>
      <c r="D1995" s="411"/>
      <c r="E1995" s="411"/>
      <c r="F1995" s="411"/>
      <c r="G1995" s="194"/>
      <c r="H1995" s="411"/>
      <c r="I1995" s="411"/>
    </row>
    <row r="1996" spans="1:9" ht="15" customHeight="1" x14ac:dyDescent="0.25">
      <c r="A1996" s="411"/>
      <c r="B1996" s="411"/>
      <c r="C1996" s="411"/>
      <c r="D1996" s="411"/>
      <c r="E1996" s="411"/>
      <c r="F1996" s="411"/>
      <c r="G1996" s="194"/>
      <c r="H1996" s="411"/>
      <c r="I1996" s="411"/>
    </row>
    <row r="1997" spans="1:9" ht="15" customHeight="1" x14ac:dyDescent="0.25">
      <c r="A1997" s="411"/>
      <c r="B1997" s="411"/>
      <c r="C1997" s="411"/>
      <c r="D1997" s="411"/>
      <c r="E1997" s="411"/>
      <c r="F1997" s="412"/>
      <c r="G1997" s="194"/>
      <c r="H1997" s="411"/>
      <c r="I1997" s="411"/>
    </row>
    <row r="1998" spans="1:9" ht="15" customHeight="1" x14ac:dyDescent="0.25">
      <c r="A1998" s="411"/>
      <c r="B1998" s="411"/>
      <c r="C1998" s="411"/>
      <c r="D1998" s="411"/>
      <c r="E1998" s="411"/>
      <c r="F1998" s="412"/>
      <c r="G1998" s="194"/>
      <c r="H1998" s="411"/>
      <c r="I1998" s="411"/>
    </row>
    <row r="1999" spans="1:9" ht="15" customHeight="1" x14ac:dyDescent="0.25">
      <c r="A1999" s="411"/>
      <c r="B1999" s="411"/>
      <c r="C1999" s="411"/>
      <c r="D1999" s="411"/>
      <c r="E1999" s="411"/>
      <c r="F1999" s="411"/>
      <c r="G1999" s="194"/>
      <c r="H1999" s="411"/>
      <c r="I1999" s="411"/>
    </row>
    <row r="2000" spans="1:9" ht="15" customHeight="1" x14ac:dyDescent="0.25">
      <c r="A2000" s="411"/>
      <c r="B2000" s="411"/>
      <c r="C2000" s="411"/>
      <c r="D2000" s="411"/>
      <c r="E2000" s="411"/>
      <c r="F2000" s="411"/>
      <c r="G2000" s="194"/>
      <c r="H2000" s="411"/>
      <c r="I2000" s="411"/>
    </row>
    <row r="2001" spans="1:9" ht="15" customHeight="1" x14ac:dyDescent="0.25">
      <c r="A2001" s="411"/>
      <c r="B2001" s="411"/>
      <c r="C2001" s="411"/>
      <c r="D2001" s="411"/>
      <c r="E2001" s="411"/>
      <c r="F2001" s="411"/>
      <c r="G2001" s="194"/>
      <c r="H2001" s="411"/>
      <c r="I2001" s="411"/>
    </row>
    <row r="2002" spans="1:9" ht="15" customHeight="1" x14ac:dyDescent="0.25">
      <c r="A2002" s="411"/>
      <c r="B2002" s="411"/>
      <c r="C2002" s="411"/>
      <c r="D2002" s="411"/>
      <c r="E2002" s="411"/>
      <c r="F2002" s="411"/>
      <c r="G2002" s="194"/>
      <c r="H2002" s="411"/>
      <c r="I2002" s="411"/>
    </row>
    <row r="2003" spans="1:9" ht="15" customHeight="1" x14ac:dyDescent="0.25">
      <c r="A2003" s="411"/>
      <c r="B2003" s="411"/>
      <c r="C2003" s="411"/>
      <c r="D2003" s="411"/>
      <c r="E2003" s="411"/>
      <c r="F2003" s="411"/>
      <c r="G2003" s="194"/>
      <c r="H2003" s="411"/>
      <c r="I2003" s="411"/>
    </row>
    <row r="2004" spans="1:9" ht="15" customHeight="1" x14ac:dyDescent="0.25">
      <c r="A2004" s="411"/>
      <c r="B2004" s="411"/>
      <c r="C2004" s="411"/>
      <c r="D2004" s="411"/>
      <c r="E2004" s="411"/>
      <c r="F2004" s="411"/>
      <c r="G2004" s="194"/>
      <c r="H2004" s="411"/>
      <c r="I2004" s="411"/>
    </row>
    <row r="2005" spans="1:9" ht="15" customHeight="1" x14ac:dyDescent="0.25">
      <c r="A2005" s="411"/>
      <c r="B2005" s="411"/>
      <c r="C2005" s="411"/>
      <c r="D2005" s="411"/>
      <c r="E2005" s="411"/>
      <c r="F2005" s="411"/>
      <c r="G2005" s="194"/>
      <c r="H2005" s="411"/>
      <c r="I2005" s="411"/>
    </row>
    <row r="2006" spans="1:9" ht="15" customHeight="1" x14ac:dyDescent="0.25">
      <c r="A2006" s="411"/>
      <c r="B2006" s="411"/>
      <c r="C2006" s="411"/>
      <c r="D2006" s="411"/>
      <c r="E2006" s="411"/>
      <c r="F2006" s="412"/>
      <c r="G2006" s="194"/>
      <c r="H2006" s="411"/>
      <c r="I2006" s="411"/>
    </row>
    <row r="2007" spans="1:9" ht="15" customHeight="1" x14ac:dyDescent="0.25">
      <c r="A2007" s="411"/>
      <c r="B2007" s="411"/>
      <c r="C2007" s="411"/>
      <c r="D2007" s="411"/>
      <c r="E2007" s="411"/>
      <c r="F2007" s="412"/>
      <c r="G2007" s="194"/>
      <c r="H2007" s="411"/>
      <c r="I2007" s="411"/>
    </row>
    <row r="2008" spans="1:9" ht="15" customHeight="1" x14ac:dyDescent="0.25">
      <c r="A2008" s="411"/>
      <c r="B2008" s="411"/>
      <c r="C2008" s="411"/>
      <c r="D2008" s="411"/>
      <c r="E2008" s="411"/>
      <c r="F2008" s="412"/>
      <c r="G2008" s="194"/>
      <c r="H2008" s="411"/>
      <c r="I2008" s="411"/>
    </row>
    <row r="2009" spans="1:9" ht="15" customHeight="1" x14ac:dyDescent="0.25">
      <c r="A2009" s="411"/>
      <c r="B2009" s="411"/>
      <c r="C2009" s="411"/>
      <c r="D2009" s="411"/>
      <c r="E2009" s="411"/>
      <c r="F2009" s="412"/>
      <c r="G2009" s="194"/>
      <c r="H2009" s="411"/>
      <c r="I2009" s="411"/>
    </row>
    <row r="2010" spans="1:9" ht="15" customHeight="1" x14ac:dyDescent="0.25">
      <c r="A2010" s="411"/>
      <c r="B2010" s="411"/>
      <c r="C2010" s="411"/>
      <c r="D2010" s="411"/>
      <c r="E2010" s="411"/>
      <c r="F2010" s="412"/>
      <c r="G2010" s="194"/>
      <c r="H2010" s="411"/>
      <c r="I2010" s="411"/>
    </row>
    <row r="2011" spans="1:9" ht="15" customHeight="1" x14ac:dyDescent="0.25">
      <c r="A2011" s="411"/>
      <c r="B2011" s="411"/>
      <c r="C2011" s="411"/>
      <c r="D2011" s="411"/>
      <c r="E2011" s="411"/>
      <c r="F2011" s="411"/>
      <c r="G2011" s="194"/>
      <c r="H2011" s="411"/>
      <c r="I2011" s="411"/>
    </row>
    <row r="2012" spans="1:9" ht="15" customHeight="1" x14ac:dyDescent="0.25">
      <c r="A2012" s="411"/>
      <c r="B2012" s="411"/>
      <c r="C2012" s="411"/>
      <c r="D2012" s="411"/>
      <c r="E2012" s="411"/>
      <c r="F2012" s="411"/>
      <c r="G2012" s="194"/>
      <c r="H2012" s="411"/>
      <c r="I2012" s="411"/>
    </row>
    <row r="2013" spans="1:9" ht="15" customHeight="1" x14ac:dyDescent="0.25">
      <c r="A2013" s="411"/>
      <c r="B2013" s="411"/>
      <c r="C2013" s="411"/>
      <c r="D2013" s="411"/>
      <c r="E2013" s="411"/>
      <c r="F2013" s="411"/>
      <c r="G2013" s="194"/>
      <c r="H2013" s="411"/>
      <c r="I2013" s="411"/>
    </row>
    <row r="2014" spans="1:9" ht="15" customHeight="1" x14ac:dyDescent="0.25">
      <c r="A2014" s="411"/>
      <c r="B2014" s="411"/>
      <c r="C2014" s="411"/>
      <c r="D2014" s="411"/>
      <c r="E2014" s="411"/>
      <c r="F2014" s="412"/>
      <c r="G2014" s="194"/>
      <c r="H2014" s="411"/>
      <c r="I2014" s="411"/>
    </row>
    <row r="2015" spans="1:9" ht="15" customHeight="1" x14ac:dyDescent="0.25">
      <c r="A2015" s="411"/>
      <c r="B2015" s="411"/>
      <c r="C2015" s="411"/>
      <c r="D2015" s="411"/>
      <c r="E2015" s="411"/>
      <c r="F2015" s="412"/>
      <c r="G2015" s="194"/>
      <c r="H2015" s="411"/>
      <c r="I2015" s="411"/>
    </row>
    <row r="2016" spans="1:9" ht="15" customHeight="1" x14ac:dyDescent="0.25">
      <c r="A2016" s="411"/>
      <c r="B2016" s="411"/>
      <c r="C2016" s="411"/>
      <c r="D2016" s="411"/>
      <c r="E2016" s="411"/>
      <c r="F2016" s="411"/>
      <c r="G2016" s="194"/>
      <c r="H2016" s="411"/>
      <c r="I2016" s="411"/>
    </row>
    <row r="2017" spans="1:9" ht="15" customHeight="1" x14ac:dyDescent="0.25">
      <c r="A2017" s="411"/>
      <c r="B2017" s="411"/>
      <c r="C2017" s="411"/>
      <c r="D2017" s="411"/>
      <c r="E2017" s="411"/>
      <c r="F2017" s="411"/>
      <c r="G2017" s="194"/>
      <c r="H2017" s="411"/>
      <c r="I2017" s="411"/>
    </row>
    <row r="2018" spans="1:9" ht="15" customHeight="1" x14ac:dyDescent="0.25">
      <c r="A2018" s="411"/>
      <c r="B2018" s="411"/>
      <c r="C2018" s="411"/>
      <c r="D2018" s="411"/>
      <c r="E2018" s="411"/>
      <c r="F2018" s="411"/>
      <c r="G2018" s="194"/>
      <c r="H2018" s="411"/>
      <c r="I2018" s="411"/>
    </row>
    <row r="2019" spans="1:9" ht="15" customHeight="1" x14ac:dyDescent="0.25">
      <c r="A2019" s="411"/>
      <c r="B2019" s="411"/>
      <c r="C2019" s="411"/>
      <c r="D2019" s="411"/>
      <c r="E2019" s="411"/>
      <c r="F2019" s="411"/>
      <c r="G2019" s="194"/>
      <c r="H2019" s="411"/>
      <c r="I2019" s="411"/>
    </row>
    <row r="2020" spans="1:9" ht="15" customHeight="1" x14ac:dyDescent="0.25">
      <c r="A2020" s="411"/>
      <c r="B2020" s="411"/>
      <c r="C2020" s="411"/>
      <c r="D2020" s="411"/>
      <c r="E2020" s="411"/>
      <c r="F2020" s="411"/>
      <c r="G2020" s="194"/>
      <c r="H2020" s="411"/>
      <c r="I2020" s="411"/>
    </row>
    <row r="2021" spans="1:9" ht="15" customHeight="1" x14ac:dyDescent="0.25">
      <c r="A2021" s="411"/>
      <c r="B2021" s="411"/>
      <c r="C2021" s="411"/>
      <c r="D2021" s="411"/>
      <c r="E2021" s="411"/>
      <c r="F2021" s="411"/>
      <c r="G2021" s="194"/>
      <c r="H2021" s="411"/>
      <c r="I2021" s="411"/>
    </row>
    <row r="2022" spans="1:9" ht="15" customHeight="1" x14ac:dyDescent="0.25">
      <c r="A2022" s="411"/>
      <c r="B2022" s="411"/>
      <c r="C2022" s="411"/>
      <c r="D2022" s="411"/>
      <c r="E2022" s="411"/>
      <c r="F2022" s="411"/>
      <c r="G2022" s="194"/>
      <c r="H2022" s="411"/>
      <c r="I2022" s="411"/>
    </row>
    <row r="2023" spans="1:9" ht="15" customHeight="1" x14ac:dyDescent="0.25">
      <c r="A2023" s="411"/>
      <c r="B2023" s="411"/>
      <c r="C2023" s="411"/>
      <c r="D2023" s="411"/>
      <c r="E2023" s="411"/>
      <c r="F2023" s="411"/>
      <c r="G2023" s="194"/>
      <c r="H2023" s="411"/>
      <c r="I2023" s="411"/>
    </row>
    <row r="2024" spans="1:9" ht="15" customHeight="1" x14ac:dyDescent="0.25">
      <c r="A2024" s="411"/>
      <c r="B2024" s="411"/>
      <c r="C2024" s="411"/>
      <c r="D2024" s="411"/>
      <c r="E2024" s="411"/>
      <c r="F2024" s="411"/>
      <c r="G2024" s="194"/>
      <c r="H2024" s="411"/>
      <c r="I2024" s="411"/>
    </row>
    <row r="2025" spans="1:9" ht="15" customHeight="1" x14ac:dyDescent="0.25">
      <c r="A2025" s="411"/>
      <c r="B2025" s="411"/>
      <c r="C2025" s="411"/>
      <c r="D2025" s="411"/>
      <c r="E2025" s="411"/>
      <c r="F2025" s="412"/>
      <c r="G2025" s="194"/>
      <c r="H2025" s="411"/>
      <c r="I2025" s="411"/>
    </row>
    <row r="2026" spans="1:9" ht="15" customHeight="1" x14ac:dyDescent="0.25">
      <c r="A2026" s="411"/>
      <c r="B2026" s="411"/>
      <c r="C2026" s="411"/>
      <c r="D2026" s="411"/>
      <c r="E2026" s="411"/>
      <c r="F2026" s="412"/>
      <c r="G2026" s="194"/>
      <c r="H2026" s="411"/>
      <c r="I2026" s="411"/>
    </row>
    <row r="2027" spans="1:9" ht="15" customHeight="1" x14ac:dyDescent="0.25">
      <c r="A2027" s="411"/>
      <c r="B2027" s="411"/>
      <c r="C2027" s="411"/>
      <c r="D2027" s="411"/>
      <c r="E2027" s="411"/>
      <c r="F2027" s="412"/>
      <c r="G2027" s="194"/>
      <c r="H2027" s="411"/>
      <c r="I2027" s="411"/>
    </row>
    <row r="2028" spans="1:9" ht="15" customHeight="1" x14ac:dyDescent="0.25">
      <c r="A2028" s="411"/>
      <c r="B2028" s="411"/>
      <c r="C2028" s="411"/>
      <c r="D2028" s="411"/>
      <c r="E2028" s="411"/>
      <c r="F2028" s="412"/>
      <c r="G2028" s="194"/>
      <c r="H2028" s="411"/>
      <c r="I2028" s="411"/>
    </row>
    <row r="2029" spans="1:9" ht="15" customHeight="1" x14ac:dyDescent="0.25">
      <c r="A2029" s="411"/>
      <c r="B2029" s="411"/>
      <c r="C2029" s="411"/>
      <c r="D2029" s="411"/>
      <c r="E2029" s="411"/>
      <c r="F2029" s="412"/>
      <c r="G2029" s="194"/>
      <c r="H2029" s="411"/>
      <c r="I2029" s="411"/>
    </row>
    <row r="2030" spans="1:9" ht="15" customHeight="1" x14ac:dyDescent="0.25">
      <c r="A2030" s="411"/>
      <c r="B2030" s="411"/>
      <c r="C2030" s="411"/>
      <c r="D2030" s="411"/>
      <c r="E2030" s="411"/>
      <c r="F2030" s="411"/>
      <c r="G2030" s="194"/>
      <c r="H2030" s="411"/>
      <c r="I2030" s="411"/>
    </row>
    <row r="2031" spans="1:9" ht="15" customHeight="1" x14ac:dyDescent="0.25">
      <c r="A2031" s="411"/>
      <c r="B2031" s="411"/>
      <c r="C2031" s="411"/>
      <c r="D2031" s="411"/>
      <c r="E2031" s="411"/>
      <c r="F2031" s="411"/>
      <c r="G2031" s="194"/>
      <c r="H2031" s="411"/>
      <c r="I2031" s="411"/>
    </row>
    <row r="2032" spans="1:9" ht="15" customHeight="1" x14ac:dyDescent="0.25">
      <c r="A2032" s="411"/>
      <c r="B2032" s="411"/>
      <c r="C2032" s="411"/>
      <c r="D2032" s="411"/>
      <c r="E2032" s="411"/>
      <c r="F2032" s="411"/>
      <c r="G2032" s="194"/>
      <c r="H2032" s="411"/>
      <c r="I2032" s="411"/>
    </row>
    <row r="2033" spans="1:9" ht="15" customHeight="1" x14ac:dyDescent="0.25">
      <c r="A2033" s="411"/>
      <c r="B2033" s="411"/>
      <c r="C2033" s="411"/>
      <c r="D2033" s="411"/>
      <c r="E2033" s="411"/>
      <c r="F2033" s="412"/>
      <c r="G2033" s="194"/>
      <c r="H2033" s="411"/>
      <c r="I2033" s="411"/>
    </row>
    <row r="2034" spans="1:9" ht="15" customHeight="1" x14ac:dyDescent="0.25">
      <c r="A2034" s="411"/>
      <c r="B2034" s="411"/>
      <c r="C2034" s="411"/>
      <c r="D2034" s="411"/>
      <c r="E2034" s="411"/>
      <c r="F2034" s="412"/>
      <c r="G2034" s="194"/>
      <c r="H2034" s="411"/>
      <c r="I2034" s="411"/>
    </row>
    <row r="2035" spans="1:9" ht="15" customHeight="1" x14ac:dyDescent="0.25">
      <c r="A2035" s="411"/>
      <c r="B2035" s="411"/>
      <c r="C2035" s="411"/>
      <c r="D2035" s="411"/>
      <c r="E2035" s="411"/>
      <c r="F2035" s="411"/>
      <c r="G2035" s="194"/>
      <c r="H2035" s="411"/>
      <c r="I2035" s="411"/>
    </row>
    <row r="2036" spans="1:9" ht="15" customHeight="1" x14ac:dyDescent="0.25">
      <c r="A2036" s="411"/>
      <c r="B2036" s="411"/>
      <c r="C2036" s="411"/>
      <c r="D2036" s="411"/>
      <c r="E2036" s="411"/>
      <c r="F2036" s="411"/>
      <c r="G2036" s="194"/>
      <c r="H2036" s="411"/>
      <c r="I2036" s="411"/>
    </row>
    <row r="2037" spans="1:9" ht="15" customHeight="1" x14ac:dyDescent="0.25">
      <c r="A2037" s="411"/>
      <c r="B2037" s="411"/>
      <c r="C2037" s="411"/>
      <c r="D2037" s="411"/>
      <c r="E2037" s="411"/>
      <c r="F2037" s="411"/>
      <c r="G2037" s="194"/>
      <c r="H2037" s="411"/>
      <c r="I2037" s="411"/>
    </row>
    <row r="2038" spans="1:9" ht="15" customHeight="1" x14ac:dyDescent="0.25">
      <c r="A2038" s="411"/>
      <c r="B2038" s="411"/>
      <c r="C2038" s="411"/>
      <c r="D2038" s="411"/>
      <c r="E2038" s="411"/>
      <c r="F2038" s="411"/>
      <c r="G2038" s="194"/>
      <c r="H2038" s="411"/>
      <c r="I2038" s="411"/>
    </row>
    <row r="2039" spans="1:9" ht="15" customHeight="1" x14ac:dyDescent="0.25">
      <c r="A2039" s="411"/>
      <c r="B2039" s="411"/>
      <c r="C2039" s="411"/>
      <c r="D2039" s="411"/>
      <c r="E2039" s="411"/>
      <c r="F2039" s="411"/>
      <c r="G2039" s="194"/>
      <c r="H2039" s="411"/>
      <c r="I2039" s="411"/>
    </row>
    <row r="2040" spans="1:9" ht="15" customHeight="1" x14ac:dyDescent="0.25">
      <c r="A2040" s="411"/>
      <c r="B2040" s="411"/>
      <c r="C2040" s="411"/>
      <c r="D2040" s="411"/>
      <c r="E2040" s="411"/>
      <c r="F2040" s="411"/>
      <c r="G2040" s="194"/>
      <c r="H2040" s="411"/>
      <c r="I2040" s="411"/>
    </row>
    <row r="2041" spans="1:9" ht="15" customHeight="1" x14ac:dyDescent="0.25">
      <c r="A2041" s="411"/>
      <c r="B2041" s="411"/>
      <c r="C2041" s="411"/>
      <c r="D2041" s="411"/>
      <c r="E2041" s="411"/>
      <c r="F2041" s="411"/>
      <c r="G2041" s="194"/>
      <c r="H2041" s="411"/>
      <c r="I2041" s="411"/>
    </row>
    <row r="2042" spans="1:9" ht="15" customHeight="1" x14ac:dyDescent="0.25">
      <c r="A2042" s="411"/>
      <c r="B2042" s="411"/>
      <c r="C2042" s="411"/>
      <c r="D2042" s="411"/>
      <c r="E2042" s="411"/>
      <c r="F2042" s="411"/>
      <c r="G2042" s="194"/>
      <c r="H2042" s="411"/>
      <c r="I2042" s="411"/>
    </row>
    <row r="2043" spans="1:9" ht="15" customHeight="1" x14ac:dyDescent="0.25">
      <c r="A2043" s="411"/>
      <c r="B2043" s="411"/>
      <c r="C2043" s="411"/>
      <c r="D2043" s="411"/>
      <c r="E2043" s="411"/>
      <c r="F2043" s="411"/>
      <c r="G2043" s="194"/>
      <c r="H2043" s="411"/>
      <c r="I2043" s="411"/>
    </row>
    <row r="2044" spans="1:9" ht="15" customHeight="1" x14ac:dyDescent="0.25">
      <c r="A2044" s="411"/>
      <c r="B2044" s="411"/>
      <c r="C2044" s="411"/>
      <c r="D2044" s="411"/>
      <c r="E2044" s="411"/>
      <c r="F2044" s="411"/>
      <c r="G2044" s="194"/>
      <c r="H2044" s="411"/>
      <c r="I2044" s="411"/>
    </row>
    <row r="2045" spans="1:9" ht="15" customHeight="1" x14ac:dyDescent="0.25">
      <c r="A2045" s="411"/>
      <c r="B2045" s="411"/>
      <c r="C2045" s="411"/>
      <c r="D2045" s="411"/>
      <c r="E2045" s="411"/>
      <c r="F2045" s="412"/>
      <c r="G2045" s="194"/>
      <c r="H2045" s="411"/>
      <c r="I2045" s="411"/>
    </row>
    <row r="2046" spans="1:9" ht="15" customHeight="1" x14ac:dyDescent="0.25">
      <c r="A2046" s="411"/>
      <c r="B2046" s="411"/>
      <c r="C2046" s="411"/>
      <c r="D2046" s="411"/>
      <c r="E2046" s="411"/>
      <c r="F2046" s="412"/>
      <c r="G2046" s="194"/>
      <c r="H2046" s="411"/>
      <c r="I2046" s="411"/>
    </row>
    <row r="2047" spans="1:9" ht="15" customHeight="1" x14ac:dyDescent="0.25">
      <c r="A2047" s="411"/>
      <c r="B2047" s="411"/>
      <c r="C2047" s="411"/>
      <c r="D2047" s="411"/>
      <c r="E2047" s="411"/>
      <c r="F2047" s="412"/>
      <c r="G2047" s="194"/>
      <c r="H2047" s="411"/>
      <c r="I2047" s="411"/>
    </row>
    <row r="2048" spans="1:9" ht="15" customHeight="1" x14ac:dyDescent="0.25">
      <c r="A2048" s="411"/>
      <c r="B2048" s="411"/>
      <c r="C2048" s="411"/>
      <c r="D2048" s="411"/>
      <c r="E2048" s="411"/>
      <c r="F2048" s="412"/>
      <c r="G2048" s="194"/>
      <c r="H2048" s="411"/>
      <c r="I2048" s="411"/>
    </row>
    <row r="2049" spans="1:9" ht="15" customHeight="1" x14ac:dyDescent="0.25">
      <c r="A2049" s="411"/>
      <c r="B2049" s="411"/>
      <c r="C2049" s="411"/>
      <c r="D2049" s="411"/>
      <c r="E2049" s="411"/>
      <c r="F2049" s="411"/>
      <c r="G2049" s="194"/>
      <c r="H2049" s="411"/>
      <c r="I2049" s="411"/>
    </row>
    <row r="2050" spans="1:9" ht="15" customHeight="1" x14ac:dyDescent="0.25">
      <c r="A2050" s="411"/>
      <c r="B2050" s="411"/>
      <c r="C2050" s="411"/>
      <c r="D2050" s="411"/>
      <c r="E2050" s="411"/>
      <c r="F2050" s="411"/>
      <c r="G2050" s="194"/>
      <c r="H2050" s="411"/>
      <c r="I2050" s="411"/>
    </row>
    <row r="2051" spans="1:9" ht="15" customHeight="1" x14ac:dyDescent="0.25">
      <c r="A2051" s="411"/>
      <c r="B2051" s="411"/>
      <c r="C2051" s="411"/>
      <c r="D2051" s="411"/>
      <c r="E2051" s="411"/>
      <c r="F2051" s="411"/>
      <c r="G2051" s="194"/>
      <c r="H2051" s="411"/>
      <c r="I2051" s="411"/>
    </row>
    <row r="2052" spans="1:9" ht="15" customHeight="1" x14ac:dyDescent="0.25">
      <c r="A2052" s="411"/>
      <c r="B2052" s="411"/>
      <c r="C2052" s="411"/>
      <c r="D2052" s="411"/>
      <c r="E2052" s="411"/>
      <c r="F2052" s="412"/>
      <c r="G2052" s="194"/>
      <c r="H2052" s="411"/>
      <c r="I2052" s="411"/>
    </row>
    <row r="2053" spans="1:9" ht="15" customHeight="1" x14ac:dyDescent="0.25">
      <c r="A2053" s="411"/>
      <c r="B2053" s="411"/>
      <c r="C2053" s="411"/>
      <c r="D2053" s="411"/>
      <c r="E2053" s="411"/>
      <c r="F2053" s="412"/>
      <c r="G2053" s="194"/>
      <c r="H2053" s="411"/>
      <c r="I2053" s="411"/>
    </row>
    <row r="2054" spans="1:9" ht="15" customHeight="1" x14ac:dyDescent="0.25">
      <c r="A2054" s="411"/>
      <c r="B2054" s="411"/>
      <c r="C2054" s="411"/>
      <c r="D2054" s="411"/>
      <c r="E2054" s="411"/>
      <c r="F2054" s="412"/>
      <c r="G2054" s="194"/>
      <c r="H2054" s="411"/>
      <c r="I2054" s="411"/>
    </row>
    <row r="2055" spans="1:9" ht="15" customHeight="1" x14ac:dyDescent="0.25">
      <c r="A2055" s="411"/>
      <c r="B2055" s="411"/>
      <c r="C2055" s="411"/>
      <c r="D2055" s="411"/>
      <c r="E2055" s="411"/>
      <c r="F2055" s="411"/>
      <c r="G2055" s="194"/>
      <c r="H2055" s="411"/>
      <c r="I2055" s="411"/>
    </row>
    <row r="2056" spans="1:9" ht="15" customHeight="1" x14ac:dyDescent="0.25">
      <c r="A2056" s="411"/>
      <c r="B2056" s="411"/>
      <c r="C2056" s="411"/>
      <c r="D2056" s="411"/>
      <c r="E2056" s="411"/>
      <c r="F2056" s="411"/>
      <c r="G2056" s="194"/>
      <c r="H2056" s="411"/>
      <c r="I2056" s="411"/>
    </row>
    <row r="2057" spans="1:9" ht="15" customHeight="1" x14ac:dyDescent="0.25">
      <c r="A2057" s="411"/>
      <c r="B2057" s="411"/>
      <c r="C2057" s="411"/>
      <c r="D2057" s="411"/>
      <c r="E2057" s="411"/>
      <c r="F2057" s="411"/>
      <c r="G2057" s="194"/>
      <c r="H2057" s="411"/>
      <c r="I2057" s="411"/>
    </row>
    <row r="2058" spans="1:9" ht="15" customHeight="1" x14ac:dyDescent="0.25">
      <c r="A2058" s="411"/>
      <c r="B2058" s="411"/>
      <c r="C2058" s="411"/>
      <c r="D2058" s="411"/>
      <c r="E2058" s="411"/>
      <c r="F2058" s="411"/>
      <c r="G2058" s="194"/>
      <c r="H2058" s="411"/>
      <c r="I2058" s="411"/>
    </row>
    <row r="2059" spans="1:9" ht="15" customHeight="1" x14ac:dyDescent="0.25">
      <c r="A2059" s="411"/>
      <c r="B2059" s="411"/>
      <c r="C2059" s="411"/>
      <c r="D2059" s="411"/>
      <c r="E2059" s="411"/>
      <c r="F2059" s="411"/>
      <c r="G2059" s="194"/>
      <c r="H2059" s="411"/>
      <c r="I2059" s="411"/>
    </row>
    <row r="2060" spans="1:9" ht="15" customHeight="1" x14ac:dyDescent="0.25">
      <c r="A2060" s="411"/>
      <c r="B2060" s="411"/>
      <c r="C2060" s="411"/>
      <c r="D2060" s="411"/>
      <c r="E2060" s="411"/>
      <c r="F2060" s="411"/>
      <c r="G2060" s="194"/>
      <c r="H2060" s="411"/>
      <c r="I2060" s="411"/>
    </row>
    <row r="2061" spans="1:9" ht="15" customHeight="1" x14ac:dyDescent="0.25">
      <c r="A2061" s="411"/>
      <c r="B2061" s="411"/>
      <c r="C2061" s="411"/>
      <c r="D2061" s="411"/>
      <c r="E2061" s="411"/>
      <c r="F2061" s="411"/>
      <c r="G2061" s="194"/>
      <c r="H2061" s="411"/>
      <c r="I2061" s="411"/>
    </row>
    <row r="2062" spans="1:9" ht="15" customHeight="1" x14ac:dyDescent="0.25">
      <c r="A2062" s="411"/>
      <c r="B2062" s="411"/>
      <c r="C2062" s="411"/>
      <c r="D2062" s="411"/>
      <c r="E2062" s="411"/>
      <c r="F2062" s="411"/>
      <c r="G2062" s="194"/>
      <c r="H2062" s="411"/>
      <c r="I2062" s="411"/>
    </row>
    <row r="2063" spans="1:9" ht="15" customHeight="1" x14ac:dyDescent="0.25">
      <c r="A2063" s="411"/>
      <c r="B2063" s="411"/>
      <c r="C2063" s="411"/>
      <c r="D2063" s="411"/>
      <c r="E2063" s="411"/>
      <c r="F2063" s="411"/>
      <c r="G2063" s="194"/>
      <c r="H2063" s="411"/>
      <c r="I2063" s="411"/>
    </row>
    <row r="2064" spans="1:9" ht="15" customHeight="1" x14ac:dyDescent="0.25">
      <c r="A2064" s="411"/>
      <c r="B2064" s="411"/>
      <c r="C2064" s="411"/>
      <c r="D2064" s="411"/>
      <c r="E2064" s="411"/>
      <c r="F2064" s="411"/>
      <c r="G2064" s="194"/>
      <c r="H2064" s="411"/>
      <c r="I2064" s="411"/>
    </row>
    <row r="2065" spans="1:9" ht="15" customHeight="1" x14ac:dyDescent="0.25">
      <c r="A2065" s="411"/>
      <c r="B2065" s="411"/>
      <c r="C2065" s="411"/>
      <c r="D2065" s="411"/>
      <c r="E2065" s="411"/>
      <c r="F2065" s="411"/>
      <c r="G2065" s="194"/>
      <c r="H2065" s="411"/>
      <c r="I2065" s="411"/>
    </row>
    <row r="2066" spans="1:9" ht="15" customHeight="1" x14ac:dyDescent="0.25">
      <c r="A2066" s="411"/>
      <c r="B2066" s="411"/>
      <c r="C2066" s="411"/>
      <c r="D2066" s="411"/>
      <c r="E2066" s="411"/>
      <c r="F2066" s="412"/>
      <c r="G2066" s="194"/>
      <c r="H2066" s="411"/>
      <c r="I2066" s="411"/>
    </row>
    <row r="2067" spans="1:9" ht="15" customHeight="1" x14ac:dyDescent="0.25">
      <c r="A2067" s="411"/>
      <c r="B2067" s="411"/>
      <c r="C2067" s="411"/>
      <c r="D2067" s="411"/>
      <c r="E2067" s="411"/>
      <c r="F2067" s="412"/>
      <c r="G2067" s="194"/>
      <c r="H2067" s="411"/>
      <c r="I2067" s="411"/>
    </row>
    <row r="2068" spans="1:9" ht="15" customHeight="1" x14ac:dyDescent="0.25">
      <c r="A2068" s="411"/>
      <c r="B2068" s="411"/>
      <c r="C2068" s="411"/>
      <c r="D2068" s="411"/>
      <c r="E2068" s="411"/>
      <c r="F2068" s="412"/>
      <c r="G2068" s="194"/>
      <c r="H2068" s="411"/>
      <c r="I2068" s="411"/>
    </row>
    <row r="2069" spans="1:9" ht="15" customHeight="1" x14ac:dyDescent="0.25">
      <c r="A2069" s="411"/>
      <c r="B2069" s="411"/>
      <c r="C2069" s="411"/>
      <c r="D2069" s="411"/>
      <c r="E2069" s="411"/>
      <c r="F2069" s="412"/>
      <c r="G2069" s="194"/>
      <c r="H2069" s="411"/>
      <c r="I2069" s="411"/>
    </row>
    <row r="2070" spans="1:9" ht="15" customHeight="1" x14ac:dyDescent="0.25">
      <c r="A2070" s="411"/>
      <c r="B2070" s="411"/>
      <c r="C2070" s="411"/>
      <c r="D2070" s="411"/>
      <c r="E2070" s="411"/>
      <c r="F2070" s="412"/>
      <c r="G2070" s="194"/>
      <c r="H2070" s="411"/>
      <c r="I2070" s="411"/>
    </row>
    <row r="2071" spans="1:9" ht="15" customHeight="1" x14ac:dyDescent="0.25">
      <c r="A2071" s="411"/>
      <c r="B2071" s="411"/>
      <c r="C2071" s="411"/>
      <c r="D2071" s="411"/>
      <c r="E2071" s="411"/>
      <c r="F2071" s="411"/>
      <c r="G2071" s="194"/>
      <c r="H2071" s="411"/>
      <c r="I2071" s="411"/>
    </row>
    <row r="2072" spans="1:9" ht="15" customHeight="1" x14ac:dyDescent="0.25">
      <c r="A2072" s="411"/>
      <c r="B2072" s="411"/>
      <c r="C2072" s="411"/>
      <c r="D2072" s="411"/>
      <c r="E2072" s="411"/>
      <c r="F2072" s="411"/>
      <c r="G2072" s="194"/>
      <c r="H2072" s="411"/>
      <c r="I2072" s="411"/>
    </row>
    <row r="2073" spans="1:9" ht="15" customHeight="1" x14ac:dyDescent="0.25">
      <c r="A2073" s="411"/>
      <c r="B2073" s="411"/>
      <c r="C2073" s="411"/>
      <c r="D2073" s="411"/>
      <c r="E2073" s="411"/>
      <c r="F2073" s="411"/>
      <c r="G2073" s="194"/>
      <c r="H2073" s="411"/>
      <c r="I2073" s="411"/>
    </row>
    <row r="2074" spans="1:9" ht="15" customHeight="1" x14ac:dyDescent="0.25">
      <c r="A2074" s="411"/>
      <c r="B2074" s="411"/>
      <c r="C2074" s="411"/>
      <c r="D2074" s="411"/>
      <c r="E2074" s="411"/>
      <c r="F2074" s="412"/>
      <c r="G2074" s="194"/>
      <c r="H2074" s="411"/>
      <c r="I2074" s="411"/>
    </row>
    <row r="2075" spans="1:9" ht="15" customHeight="1" x14ac:dyDescent="0.25">
      <c r="A2075" s="411"/>
      <c r="B2075" s="411"/>
      <c r="C2075" s="411"/>
      <c r="D2075" s="411"/>
      <c r="E2075" s="411"/>
      <c r="F2075" s="412"/>
      <c r="G2075" s="194"/>
      <c r="H2075" s="411"/>
      <c r="I2075" s="411"/>
    </row>
    <row r="2076" spans="1:9" ht="15" customHeight="1" x14ac:dyDescent="0.25">
      <c r="A2076" s="411"/>
      <c r="B2076" s="411"/>
      <c r="C2076" s="411"/>
      <c r="D2076" s="411"/>
      <c r="E2076" s="411"/>
      <c r="F2076" s="412"/>
      <c r="G2076" s="194"/>
      <c r="H2076" s="411"/>
      <c r="I2076" s="411"/>
    </row>
    <row r="2077" spans="1:9" ht="15" customHeight="1" x14ac:dyDescent="0.25">
      <c r="A2077" s="411"/>
      <c r="B2077" s="411"/>
      <c r="C2077" s="411"/>
      <c r="D2077" s="411"/>
      <c r="E2077" s="411"/>
      <c r="F2077" s="411"/>
      <c r="G2077" s="194"/>
      <c r="H2077" s="411"/>
      <c r="I2077" s="411"/>
    </row>
    <row r="2078" spans="1:9" ht="15" customHeight="1" x14ac:dyDescent="0.25">
      <c r="A2078" s="411"/>
      <c r="B2078" s="411"/>
      <c r="C2078" s="411"/>
      <c r="D2078" s="411"/>
      <c r="E2078" s="411"/>
      <c r="F2078" s="411"/>
      <c r="G2078" s="194"/>
      <c r="H2078" s="411"/>
      <c r="I2078" s="411"/>
    </row>
    <row r="2079" spans="1:9" ht="15" customHeight="1" x14ac:dyDescent="0.25">
      <c r="A2079" s="411"/>
      <c r="B2079" s="411"/>
      <c r="C2079" s="411"/>
      <c r="D2079" s="411"/>
      <c r="E2079" s="411"/>
      <c r="F2079" s="411"/>
      <c r="G2079" s="194"/>
      <c r="H2079" s="411"/>
      <c r="I2079" s="411"/>
    </row>
    <row r="2080" spans="1:9" ht="15" customHeight="1" x14ac:dyDescent="0.25">
      <c r="A2080" s="411"/>
      <c r="B2080" s="411"/>
      <c r="C2080" s="411"/>
      <c r="D2080" s="411"/>
      <c r="E2080" s="411"/>
      <c r="F2080" s="411"/>
      <c r="G2080" s="194"/>
      <c r="H2080" s="411"/>
      <c r="I2080" s="411"/>
    </row>
    <row r="2081" spans="1:9" ht="15" customHeight="1" x14ac:dyDescent="0.25">
      <c r="A2081" s="411"/>
      <c r="B2081" s="411"/>
      <c r="C2081" s="411"/>
      <c r="D2081" s="411"/>
      <c r="E2081" s="411"/>
      <c r="F2081" s="411"/>
      <c r="G2081" s="194"/>
      <c r="H2081" s="411"/>
      <c r="I2081" s="411"/>
    </row>
    <row r="2082" spans="1:9" ht="15" customHeight="1" x14ac:dyDescent="0.25">
      <c r="A2082" s="411"/>
      <c r="B2082" s="411"/>
      <c r="C2082" s="411"/>
      <c r="D2082" s="411"/>
      <c r="E2082" s="411"/>
      <c r="F2082" s="411"/>
      <c r="G2082" s="194"/>
      <c r="H2082" s="411"/>
      <c r="I2082" s="411"/>
    </row>
    <row r="2083" spans="1:9" ht="15" customHeight="1" x14ac:dyDescent="0.25">
      <c r="A2083" s="411"/>
      <c r="B2083" s="411"/>
      <c r="C2083" s="411"/>
      <c r="D2083" s="411"/>
      <c r="E2083" s="411"/>
      <c r="F2083" s="411"/>
      <c r="G2083" s="194"/>
      <c r="H2083" s="411"/>
      <c r="I2083" s="411"/>
    </row>
    <row r="2084" spans="1:9" ht="15" customHeight="1" x14ac:dyDescent="0.25">
      <c r="A2084" s="411"/>
      <c r="B2084" s="411"/>
      <c r="C2084" s="411"/>
      <c r="D2084" s="411"/>
      <c r="E2084" s="411"/>
      <c r="F2084" s="411"/>
      <c r="G2084" s="194"/>
      <c r="H2084" s="411"/>
      <c r="I2084" s="411"/>
    </row>
    <row r="2085" spans="1:9" ht="15" customHeight="1" x14ac:dyDescent="0.25">
      <c r="A2085" s="411"/>
      <c r="B2085" s="411"/>
      <c r="C2085" s="411"/>
      <c r="D2085" s="411"/>
      <c r="E2085" s="411"/>
      <c r="F2085" s="411"/>
      <c r="G2085" s="194"/>
      <c r="H2085" s="411"/>
      <c r="I2085" s="411"/>
    </row>
    <row r="2086" spans="1:9" ht="15" customHeight="1" x14ac:dyDescent="0.25">
      <c r="A2086" s="411"/>
      <c r="B2086" s="411"/>
      <c r="C2086" s="411"/>
      <c r="D2086" s="411"/>
      <c r="E2086" s="411"/>
      <c r="F2086" s="411"/>
      <c r="G2086" s="194"/>
      <c r="H2086" s="411"/>
      <c r="I2086" s="411"/>
    </row>
    <row r="2087" spans="1:9" ht="15" customHeight="1" x14ac:dyDescent="0.25">
      <c r="A2087" s="411"/>
      <c r="B2087" s="411"/>
      <c r="C2087" s="411"/>
      <c r="D2087" s="411"/>
      <c r="E2087" s="411"/>
      <c r="F2087" s="411"/>
      <c r="G2087" s="194"/>
      <c r="H2087" s="411"/>
      <c r="I2087" s="411"/>
    </row>
    <row r="2088" spans="1:9" ht="15" customHeight="1" x14ac:dyDescent="0.25">
      <c r="A2088" s="411"/>
      <c r="B2088" s="411"/>
      <c r="C2088" s="411"/>
      <c r="D2088" s="411"/>
      <c r="E2088" s="411"/>
      <c r="F2088" s="412"/>
      <c r="G2088" s="194"/>
      <c r="H2088" s="411"/>
      <c r="I2088" s="411"/>
    </row>
    <row r="2089" spans="1:9" ht="15" customHeight="1" x14ac:dyDescent="0.25">
      <c r="A2089" s="411"/>
      <c r="B2089" s="411"/>
      <c r="C2089" s="411"/>
      <c r="D2089" s="411"/>
      <c r="E2089" s="411"/>
      <c r="F2089" s="412"/>
      <c r="G2089" s="194"/>
      <c r="H2089" s="411"/>
      <c r="I2089" s="411"/>
    </row>
    <row r="2090" spans="1:9" ht="15" customHeight="1" x14ac:dyDescent="0.25">
      <c r="A2090" s="411"/>
      <c r="B2090" s="411"/>
      <c r="C2090" s="411"/>
      <c r="D2090" s="411"/>
      <c r="E2090" s="411"/>
      <c r="F2090" s="412"/>
      <c r="G2090" s="194"/>
      <c r="H2090" s="411"/>
      <c r="I2090" s="411"/>
    </row>
    <row r="2091" spans="1:9" ht="15" customHeight="1" x14ac:dyDescent="0.25">
      <c r="A2091" s="411"/>
      <c r="B2091" s="411"/>
      <c r="C2091" s="411"/>
      <c r="D2091" s="411"/>
      <c r="E2091" s="411"/>
      <c r="F2091" s="412"/>
      <c r="G2091" s="194"/>
      <c r="H2091" s="411"/>
      <c r="I2091" s="411"/>
    </row>
    <row r="2092" spans="1:9" ht="15" customHeight="1" x14ac:dyDescent="0.25">
      <c r="A2092" s="411"/>
      <c r="B2092" s="411"/>
      <c r="C2092" s="411"/>
      <c r="D2092" s="411"/>
      <c r="E2092" s="411"/>
      <c r="F2092" s="412"/>
      <c r="G2092" s="194"/>
      <c r="H2092" s="411"/>
      <c r="I2092" s="411"/>
    </row>
    <row r="2093" spans="1:9" ht="15" customHeight="1" x14ac:dyDescent="0.25">
      <c r="A2093" s="411"/>
      <c r="B2093" s="411"/>
      <c r="C2093" s="411"/>
      <c r="D2093" s="411"/>
      <c r="E2093" s="411"/>
      <c r="F2093" s="412"/>
      <c r="G2093" s="194"/>
      <c r="H2093" s="411"/>
      <c r="I2093" s="411"/>
    </row>
    <row r="2094" spans="1:9" ht="15" customHeight="1" x14ac:dyDescent="0.25">
      <c r="A2094" s="411"/>
      <c r="B2094" s="411"/>
      <c r="C2094" s="411"/>
      <c r="D2094" s="411"/>
      <c r="E2094" s="411"/>
      <c r="F2094" s="411"/>
      <c r="G2094" s="194"/>
      <c r="H2094" s="411"/>
      <c r="I2094" s="411"/>
    </row>
    <row r="2095" spans="1:9" ht="15" customHeight="1" x14ac:dyDescent="0.25">
      <c r="A2095" s="411"/>
      <c r="B2095" s="411"/>
      <c r="C2095" s="411"/>
      <c r="D2095" s="411"/>
      <c r="E2095" s="411"/>
      <c r="F2095" s="411"/>
      <c r="G2095" s="194"/>
      <c r="H2095" s="411"/>
      <c r="I2095" s="411"/>
    </row>
    <row r="2096" spans="1:9" ht="15" customHeight="1" x14ac:dyDescent="0.25">
      <c r="A2096" s="411"/>
      <c r="B2096" s="411"/>
      <c r="C2096" s="411"/>
      <c r="D2096" s="411"/>
      <c r="E2096" s="411"/>
      <c r="F2096" s="411"/>
      <c r="G2096" s="194"/>
      <c r="H2096" s="411"/>
      <c r="I2096" s="411"/>
    </row>
    <row r="2097" spans="1:9" ht="15" customHeight="1" x14ac:dyDescent="0.25">
      <c r="A2097" s="411"/>
      <c r="B2097" s="411"/>
      <c r="C2097" s="411"/>
      <c r="D2097" s="411"/>
      <c r="E2097" s="411"/>
      <c r="F2097" s="411"/>
      <c r="G2097" s="194"/>
      <c r="H2097" s="411"/>
      <c r="I2097" s="411"/>
    </row>
    <row r="2098" spans="1:9" ht="15" customHeight="1" x14ac:dyDescent="0.25">
      <c r="A2098" s="411"/>
      <c r="B2098" s="411"/>
      <c r="C2098" s="411"/>
      <c r="D2098" s="411"/>
      <c r="E2098" s="411"/>
      <c r="F2098" s="412"/>
      <c r="G2098" s="194"/>
      <c r="H2098" s="411"/>
      <c r="I2098" s="411"/>
    </row>
    <row r="2099" spans="1:9" ht="15" customHeight="1" x14ac:dyDescent="0.25">
      <c r="A2099" s="411"/>
      <c r="B2099" s="411"/>
      <c r="C2099" s="411"/>
      <c r="D2099" s="411"/>
      <c r="E2099" s="411"/>
      <c r="F2099" s="412"/>
      <c r="G2099" s="194"/>
      <c r="H2099" s="411"/>
      <c r="I2099" s="411"/>
    </row>
    <row r="2100" spans="1:9" ht="15" customHeight="1" x14ac:dyDescent="0.25">
      <c r="A2100" s="411"/>
      <c r="B2100" s="411"/>
      <c r="C2100" s="411"/>
      <c r="D2100" s="411"/>
      <c r="E2100" s="411"/>
      <c r="F2100" s="412"/>
      <c r="G2100" s="194"/>
      <c r="H2100" s="411"/>
      <c r="I2100" s="411"/>
    </row>
    <row r="2101" spans="1:9" ht="15" customHeight="1" x14ac:dyDescent="0.25">
      <c r="A2101" s="411"/>
      <c r="B2101" s="411"/>
      <c r="C2101" s="411"/>
      <c r="D2101" s="411"/>
      <c r="E2101" s="411"/>
      <c r="F2101" s="411"/>
      <c r="G2101" s="194"/>
      <c r="H2101" s="411"/>
      <c r="I2101" s="411"/>
    </row>
    <row r="2102" spans="1:9" ht="15" customHeight="1" x14ac:dyDescent="0.25">
      <c r="A2102" s="411"/>
      <c r="B2102" s="411"/>
      <c r="C2102" s="411"/>
      <c r="D2102" s="411"/>
      <c r="E2102" s="411"/>
      <c r="F2102" s="411"/>
      <c r="G2102" s="194"/>
      <c r="H2102" s="411"/>
      <c r="I2102" s="411"/>
    </row>
    <row r="2103" spans="1:9" ht="15" customHeight="1" x14ac:dyDescent="0.25">
      <c r="A2103" s="411"/>
      <c r="B2103" s="411"/>
      <c r="C2103" s="411"/>
      <c r="D2103" s="411"/>
      <c r="E2103" s="411"/>
      <c r="F2103" s="411"/>
      <c r="G2103" s="194"/>
      <c r="H2103" s="411"/>
      <c r="I2103" s="411"/>
    </row>
    <row r="2104" spans="1:9" ht="15" customHeight="1" x14ac:dyDescent="0.25">
      <c r="A2104" s="411"/>
      <c r="B2104" s="411"/>
      <c r="C2104" s="411"/>
      <c r="D2104" s="411"/>
      <c r="E2104" s="411"/>
      <c r="F2104" s="411"/>
      <c r="G2104" s="194"/>
      <c r="H2104" s="411"/>
      <c r="I2104" s="411"/>
    </row>
    <row r="2105" spans="1:9" ht="15" customHeight="1" x14ac:dyDescent="0.25">
      <c r="A2105" s="411"/>
      <c r="B2105" s="411"/>
      <c r="C2105" s="411"/>
      <c r="D2105" s="411"/>
      <c r="E2105" s="411"/>
      <c r="F2105" s="411"/>
      <c r="G2105" s="194"/>
      <c r="H2105" s="411"/>
      <c r="I2105" s="411"/>
    </row>
    <row r="2106" spans="1:9" ht="15" customHeight="1" x14ac:dyDescent="0.25">
      <c r="A2106" s="411"/>
      <c r="B2106" s="411"/>
      <c r="C2106" s="411"/>
      <c r="D2106" s="411"/>
      <c r="E2106" s="411"/>
      <c r="F2106" s="411"/>
      <c r="G2106" s="194"/>
      <c r="H2106" s="411"/>
      <c r="I2106" s="411"/>
    </row>
    <row r="2107" spans="1:9" ht="15" customHeight="1" x14ac:dyDescent="0.25">
      <c r="A2107" s="411"/>
      <c r="B2107" s="411"/>
      <c r="C2107" s="411"/>
      <c r="D2107" s="411"/>
      <c r="E2107" s="411"/>
      <c r="F2107" s="411"/>
      <c r="G2107" s="194"/>
      <c r="H2107" s="411"/>
      <c r="I2107" s="411"/>
    </row>
    <row r="2108" spans="1:9" ht="15" customHeight="1" x14ac:dyDescent="0.25">
      <c r="A2108" s="411"/>
      <c r="B2108" s="411"/>
      <c r="C2108" s="411"/>
      <c r="D2108" s="411"/>
      <c r="E2108" s="411"/>
      <c r="F2108" s="411"/>
      <c r="G2108" s="194"/>
      <c r="H2108" s="411"/>
      <c r="I2108" s="411"/>
    </row>
    <row r="2109" spans="1:9" ht="15" customHeight="1" x14ac:dyDescent="0.25">
      <c r="A2109" s="411"/>
      <c r="B2109" s="411"/>
      <c r="C2109" s="411"/>
      <c r="D2109" s="411"/>
      <c r="E2109" s="411"/>
      <c r="F2109" s="411"/>
      <c r="G2109" s="194"/>
      <c r="H2109" s="411"/>
      <c r="I2109" s="411"/>
    </row>
    <row r="2110" spans="1:9" ht="15" customHeight="1" x14ac:dyDescent="0.25">
      <c r="A2110" s="411"/>
      <c r="B2110" s="411"/>
      <c r="C2110" s="411"/>
      <c r="D2110" s="411"/>
      <c r="E2110" s="411"/>
      <c r="F2110" s="411"/>
      <c r="G2110" s="194"/>
      <c r="H2110" s="411"/>
      <c r="I2110" s="411"/>
    </row>
    <row r="2111" spans="1:9" ht="15" customHeight="1" x14ac:dyDescent="0.25">
      <c r="A2111" s="411"/>
      <c r="B2111" s="411"/>
      <c r="C2111" s="411"/>
      <c r="D2111" s="411"/>
      <c r="E2111" s="411"/>
      <c r="F2111" s="411"/>
      <c r="G2111" s="194"/>
      <c r="H2111" s="411"/>
      <c r="I2111" s="411"/>
    </row>
    <row r="2112" spans="1:9" ht="15" customHeight="1" x14ac:dyDescent="0.25">
      <c r="A2112" s="411"/>
      <c r="B2112" s="411"/>
      <c r="C2112" s="411"/>
      <c r="D2112" s="411"/>
      <c r="E2112" s="411"/>
      <c r="F2112" s="412"/>
      <c r="G2112" s="194"/>
      <c r="H2112" s="411"/>
      <c r="I2112" s="411"/>
    </row>
    <row r="2113" spans="1:9" ht="15" customHeight="1" x14ac:dyDescent="0.25">
      <c r="A2113" s="411"/>
      <c r="B2113" s="411"/>
      <c r="C2113" s="411"/>
      <c r="D2113" s="411"/>
      <c r="E2113" s="411"/>
      <c r="F2113" s="412"/>
      <c r="G2113" s="194"/>
      <c r="H2113" s="411"/>
      <c r="I2113" s="411"/>
    </row>
    <row r="2114" spans="1:9" ht="15" customHeight="1" x14ac:dyDescent="0.25">
      <c r="A2114" s="411"/>
      <c r="B2114" s="411"/>
      <c r="C2114" s="411"/>
      <c r="D2114" s="411"/>
      <c r="E2114" s="411"/>
      <c r="F2114" s="411"/>
      <c r="G2114" s="194"/>
      <c r="H2114" s="411"/>
      <c r="I2114" s="411"/>
    </row>
    <row r="2115" spans="1:9" ht="15" customHeight="1" x14ac:dyDescent="0.25">
      <c r="A2115" s="411"/>
      <c r="B2115" s="411"/>
      <c r="C2115" s="411"/>
      <c r="D2115" s="411"/>
      <c r="E2115" s="411"/>
      <c r="F2115" s="411"/>
      <c r="G2115" s="194"/>
      <c r="H2115" s="411"/>
      <c r="I2115" s="411"/>
    </row>
    <row r="2116" spans="1:9" ht="15" customHeight="1" x14ac:dyDescent="0.25">
      <c r="A2116" s="411"/>
      <c r="B2116" s="411"/>
      <c r="C2116" s="411"/>
      <c r="D2116" s="411"/>
      <c r="E2116" s="411"/>
      <c r="F2116" s="411"/>
      <c r="G2116" s="194"/>
      <c r="H2116" s="411"/>
      <c r="I2116" s="411"/>
    </row>
    <row r="2117" spans="1:9" ht="15" customHeight="1" x14ac:dyDescent="0.25">
      <c r="A2117" s="411"/>
      <c r="B2117" s="411"/>
      <c r="C2117" s="411"/>
      <c r="D2117" s="411"/>
      <c r="E2117" s="411"/>
      <c r="F2117" s="411"/>
      <c r="G2117" s="194"/>
      <c r="H2117" s="411"/>
      <c r="I2117" s="411"/>
    </row>
    <row r="2118" spans="1:9" ht="15" customHeight="1" x14ac:dyDescent="0.25">
      <c r="A2118" s="411"/>
      <c r="B2118" s="411"/>
      <c r="C2118" s="411"/>
      <c r="D2118" s="411"/>
      <c r="E2118" s="411"/>
      <c r="F2118" s="411"/>
      <c r="G2118" s="194"/>
      <c r="H2118" s="411"/>
      <c r="I2118" s="411"/>
    </row>
    <row r="2119" spans="1:9" ht="15" customHeight="1" x14ac:dyDescent="0.25">
      <c r="A2119" s="411"/>
      <c r="B2119" s="411"/>
      <c r="C2119" s="411"/>
      <c r="D2119" s="411"/>
      <c r="E2119" s="411"/>
      <c r="F2119" s="411"/>
      <c r="G2119" s="194"/>
      <c r="H2119" s="411"/>
      <c r="I2119" s="411"/>
    </row>
    <row r="2120" spans="1:9" ht="15" customHeight="1" x14ac:dyDescent="0.25">
      <c r="A2120" s="411"/>
      <c r="B2120" s="411"/>
      <c r="C2120" s="411"/>
      <c r="D2120" s="411"/>
      <c r="E2120" s="411"/>
      <c r="F2120" s="411"/>
      <c r="G2120" s="194"/>
      <c r="H2120" s="411"/>
      <c r="I2120" s="411"/>
    </row>
    <row r="2121" spans="1:9" ht="15" customHeight="1" x14ac:dyDescent="0.25">
      <c r="A2121" s="411"/>
      <c r="B2121" s="411"/>
      <c r="C2121" s="411"/>
      <c r="D2121" s="411"/>
      <c r="E2121" s="411"/>
      <c r="F2121" s="411"/>
      <c r="G2121" s="194"/>
      <c r="H2121" s="411"/>
      <c r="I2121" s="411"/>
    </row>
    <row r="2122" spans="1:9" ht="15" customHeight="1" x14ac:dyDescent="0.25">
      <c r="A2122" s="411"/>
      <c r="B2122" s="411"/>
      <c r="C2122" s="411"/>
      <c r="D2122" s="411"/>
      <c r="E2122" s="411"/>
      <c r="F2122" s="411"/>
      <c r="G2122" s="194"/>
      <c r="H2122" s="411"/>
      <c r="I2122" s="411"/>
    </row>
    <row r="2123" spans="1:9" ht="15" customHeight="1" x14ac:dyDescent="0.25">
      <c r="A2123" s="411"/>
      <c r="B2123" s="411"/>
      <c r="C2123" s="411"/>
      <c r="D2123" s="411"/>
      <c r="E2123" s="411"/>
      <c r="F2123" s="411"/>
      <c r="G2123" s="194"/>
      <c r="H2123" s="411"/>
      <c r="I2123" s="411"/>
    </row>
    <row r="2124" spans="1:9" ht="15" customHeight="1" x14ac:dyDescent="0.25">
      <c r="A2124" s="411"/>
      <c r="B2124" s="411"/>
      <c r="C2124" s="411"/>
      <c r="D2124" s="411"/>
      <c r="E2124" s="411"/>
      <c r="F2124" s="411"/>
      <c r="G2124" s="194"/>
      <c r="H2124" s="411"/>
      <c r="I2124" s="411"/>
    </row>
    <row r="2125" spans="1:9" ht="15" customHeight="1" x14ac:dyDescent="0.25">
      <c r="A2125" s="411"/>
      <c r="B2125" s="411"/>
      <c r="C2125" s="411"/>
      <c r="D2125" s="411"/>
      <c r="E2125" s="411"/>
      <c r="F2125" s="411"/>
      <c r="G2125" s="194"/>
      <c r="H2125" s="411"/>
      <c r="I2125" s="411"/>
    </row>
    <row r="2126" spans="1:9" ht="15" customHeight="1" x14ac:dyDescent="0.25">
      <c r="A2126" s="411"/>
      <c r="B2126" s="411"/>
      <c r="C2126" s="411"/>
      <c r="D2126" s="411"/>
      <c r="E2126" s="411"/>
      <c r="F2126" s="412"/>
      <c r="G2126" s="194"/>
      <c r="H2126" s="411"/>
      <c r="I2126" s="411"/>
    </row>
    <row r="2127" spans="1:9" ht="15" customHeight="1" x14ac:dyDescent="0.25">
      <c r="A2127" s="411"/>
      <c r="B2127" s="411"/>
      <c r="C2127" s="411"/>
      <c r="D2127" s="411"/>
      <c r="E2127" s="411"/>
      <c r="F2127" s="412"/>
      <c r="G2127" s="194"/>
      <c r="H2127" s="411"/>
      <c r="I2127" s="411"/>
    </row>
    <row r="2128" spans="1:9" ht="15" customHeight="1" x14ac:dyDescent="0.25">
      <c r="A2128" s="411"/>
      <c r="B2128" s="411"/>
      <c r="C2128" s="411"/>
      <c r="D2128" s="411"/>
      <c r="E2128" s="411"/>
      <c r="F2128" s="411"/>
      <c r="G2128" s="194"/>
      <c r="H2128" s="411"/>
      <c r="I2128" s="411"/>
    </row>
    <row r="2129" spans="1:9" ht="15" customHeight="1" x14ac:dyDescent="0.25">
      <c r="A2129" s="411"/>
      <c r="B2129" s="411"/>
      <c r="C2129" s="411"/>
      <c r="D2129" s="411"/>
      <c r="E2129" s="411"/>
      <c r="F2129" s="411"/>
      <c r="G2129" s="194"/>
      <c r="H2129" s="411"/>
      <c r="I2129" s="411"/>
    </row>
    <row r="2130" spans="1:9" ht="15" customHeight="1" x14ac:dyDescent="0.25">
      <c r="A2130" s="411"/>
      <c r="B2130" s="411"/>
      <c r="C2130" s="411"/>
      <c r="D2130" s="411"/>
      <c r="E2130" s="411"/>
      <c r="F2130" s="411"/>
      <c r="G2130" s="194"/>
      <c r="H2130" s="411"/>
      <c r="I2130" s="411"/>
    </row>
    <row r="2131" spans="1:9" ht="15" customHeight="1" x14ac:dyDescent="0.25">
      <c r="A2131" s="411"/>
      <c r="B2131" s="411"/>
      <c r="C2131" s="411"/>
      <c r="D2131" s="411"/>
      <c r="E2131" s="411"/>
      <c r="F2131" s="411"/>
      <c r="G2131" s="194"/>
      <c r="H2131" s="411"/>
      <c r="I2131" s="411"/>
    </row>
    <row r="2132" spans="1:9" ht="15" customHeight="1" x14ac:dyDescent="0.25">
      <c r="A2132" s="411"/>
      <c r="B2132" s="411"/>
      <c r="C2132" s="411"/>
      <c r="D2132" s="411"/>
      <c r="E2132" s="411"/>
      <c r="F2132" s="411"/>
      <c r="G2132" s="194"/>
      <c r="H2132" s="411"/>
      <c r="I2132" s="411"/>
    </row>
    <row r="2133" spans="1:9" ht="15" customHeight="1" x14ac:dyDescent="0.25">
      <c r="A2133" s="411"/>
      <c r="B2133" s="411"/>
      <c r="C2133" s="411"/>
      <c r="D2133" s="411"/>
      <c r="E2133" s="411"/>
      <c r="F2133" s="411"/>
      <c r="G2133" s="194"/>
      <c r="H2133" s="411"/>
      <c r="I2133" s="411"/>
    </row>
    <row r="2134" spans="1:9" ht="15" customHeight="1" x14ac:dyDescent="0.25">
      <c r="A2134" s="411"/>
      <c r="B2134" s="411"/>
      <c r="C2134" s="411"/>
      <c r="D2134" s="411"/>
      <c r="E2134" s="411"/>
      <c r="F2134" s="411"/>
      <c r="G2134" s="194"/>
      <c r="H2134" s="411"/>
      <c r="I2134" s="411"/>
    </row>
    <row r="2135" spans="1:9" ht="15" customHeight="1" x14ac:dyDescent="0.25">
      <c r="A2135" s="411"/>
      <c r="B2135" s="411"/>
      <c r="C2135" s="411"/>
      <c r="D2135" s="411"/>
      <c r="E2135" s="411"/>
      <c r="F2135" s="411"/>
      <c r="G2135" s="194"/>
      <c r="H2135" s="411"/>
      <c r="I2135" s="411"/>
    </row>
    <row r="2136" spans="1:9" ht="15" customHeight="1" x14ac:dyDescent="0.25">
      <c r="A2136" s="411"/>
      <c r="B2136" s="411"/>
      <c r="C2136" s="411"/>
      <c r="D2136" s="411"/>
      <c r="E2136" s="411"/>
      <c r="F2136" s="411"/>
      <c r="G2136" s="194"/>
      <c r="H2136" s="411"/>
      <c r="I2136" s="411"/>
    </row>
    <row r="2137" spans="1:9" ht="15" customHeight="1" x14ac:dyDescent="0.25">
      <c r="A2137" s="411"/>
      <c r="B2137" s="411"/>
      <c r="C2137" s="411"/>
      <c r="D2137" s="411"/>
      <c r="E2137" s="411"/>
      <c r="F2137" s="412"/>
      <c r="G2137" s="194"/>
      <c r="H2137" s="411"/>
      <c r="I2137" s="411"/>
    </row>
    <row r="2138" spans="1:9" ht="15" customHeight="1" x14ac:dyDescent="0.25">
      <c r="A2138" s="411"/>
      <c r="B2138" s="411"/>
      <c r="C2138" s="411"/>
      <c r="D2138" s="411"/>
      <c r="E2138" s="411"/>
      <c r="F2138" s="412"/>
      <c r="G2138" s="194"/>
      <c r="H2138" s="411"/>
      <c r="I2138" s="411"/>
    </row>
    <row r="2139" spans="1:9" ht="15" customHeight="1" x14ac:dyDescent="0.25">
      <c r="A2139" s="411"/>
      <c r="B2139" s="411"/>
      <c r="C2139" s="411"/>
      <c r="D2139" s="411"/>
      <c r="E2139" s="411"/>
      <c r="F2139" s="412"/>
      <c r="G2139" s="194"/>
      <c r="H2139" s="411"/>
      <c r="I2139" s="411"/>
    </row>
    <row r="2140" spans="1:9" ht="15" customHeight="1" x14ac:dyDescent="0.25">
      <c r="A2140" s="411"/>
      <c r="B2140" s="411"/>
      <c r="C2140" s="411"/>
      <c r="D2140" s="411"/>
      <c r="E2140" s="411"/>
      <c r="F2140" s="411"/>
      <c r="G2140" s="194"/>
      <c r="H2140" s="411"/>
      <c r="I2140" s="411"/>
    </row>
    <row r="2141" spans="1:9" ht="15" customHeight="1" x14ac:dyDescent="0.25">
      <c r="A2141" s="411"/>
      <c r="B2141" s="411"/>
      <c r="C2141" s="411"/>
      <c r="D2141" s="411"/>
      <c r="E2141" s="411"/>
      <c r="F2141" s="411"/>
      <c r="G2141" s="194"/>
      <c r="H2141" s="411"/>
      <c r="I2141" s="411"/>
    </row>
    <row r="2142" spans="1:9" ht="15" customHeight="1" x14ac:dyDescent="0.25">
      <c r="A2142" s="411"/>
      <c r="B2142" s="411"/>
      <c r="C2142" s="411"/>
      <c r="D2142" s="411"/>
      <c r="E2142" s="411"/>
      <c r="F2142" s="411"/>
      <c r="G2142" s="194"/>
      <c r="H2142" s="411"/>
      <c r="I2142" s="411"/>
    </row>
    <row r="2143" spans="1:9" ht="15" customHeight="1" x14ac:dyDescent="0.25">
      <c r="A2143" s="411"/>
      <c r="B2143" s="411"/>
      <c r="C2143" s="411"/>
      <c r="D2143" s="411"/>
      <c r="E2143" s="411"/>
      <c r="F2143" s="411"/>
      <c r="G2143" s="194"/>
      <c r="H2143" s="411"/>
      <c r="I2143" s="411"/>
    </row>
    <row r="2144" spans="1:9" ht="15" customHeight="1" x14ac:dyDescent="0.25">
      <c r="A2144" s="411"/>
      <c r="B2144" s="411"/>
      <c r="C2144" s="411"/>
      <c r="D2144" s="411"/>
      <c r="E2144" s="411"/>
      <c r="F2144" s="411"/>
      <c r="G2144" s="194"/>
      <c r="H2144" s="411"/>
      <c r="I2144" s="411"/>
    </row>
    <row r="2145" spans="1:9" ht="15" customHeight="1" x14ac:dyDescent="0.25">
      <c r="A2145" s="411"/>
      <c r="B2145" s="411"/>
      <c r="C2145" s="411"/>
      <c r="D2145" s="411"/>
      <c r="E2145" s="411"/>
      <c r="F2145" s="411"/>
      <c r="G2145" s="194"/>
      <c r="H2145" s="411"/>
      <c r="I2145" s="411"/>
    </row>
    <row r="2146" spans="1:9" ht="15" customHeight="1" x14ac:dyDescent="0.25">
      <c r="A2146" s="411"/>
      <c r="B2146" s="411"/>
      <c r="C2146" s="411"/>
      <c r="D2146" s="411"/>
      <c r="E2146" s="411"/>
      <c r="F2146" s="411"/>
      <c r="G2146" s="194"/>
      <c r="H2146" s="411"/>
      <c r="I2146" s="411"/>
    </row>
    <row r="2147" spans="1:9" ht="15" customHeight="1" x14ac:dyDescent="0.25">
      <c r="A2147" s="411"/>
      <c r="B2147" s="411"/>
      <c r="C2147" s="411"/>
      <c r="D2147" s="411"/>
      <c r="E2147" s="411"/>
      <c r="F2147" s="411"/>
      <c r="G2147" s="194"/>
      <c r="H2147" s="411"/>
      <c r="I2147" s="411"/>
    </row>
    <row r="2148" spans="1:9" ht="15" customHeight="1" x14ac:dyDescent="0.25">
      <c r="A2148" s="411"/>
      <c r="B2148" s="411"/>
      <c r="C2148" s="411"/>
      <c r="D2148" s="411"/>
      <c r="E2148" s="411"/>
      <c r="F2148" s="411"/>
      <c r="G2148" s="194"/>
      <c r="H2148" s="411"/>
      <c r="I2148" s="411"/>
    </row>
    <row r="2149" spans="1:9" ht="15" customHeight="1" x14ac:dyDescent="0.25">
      <c r="A2149" s="411"/>
      <c r="B2149" s="411"/>
      <c r="C2149" s="411"/>
      <c r="D2149" s="411"/>
      <c r="E2149" s="411"/>
      <c r="F2149" s="411"/>
      <c r="G2149" s="194"/>
      <c r="H2149" s="411"/>
      <c r="I2149" s="411"/>
    </row>
    <row r="2150" spans="1:9" ht="15" customHeight="1" x14ac:dyDescent="0.25">
      <c r="A2150" s="411"/>
      <c r="B2150" s="411"/>
      <c r="C2150" s="411"/>
      <c r="D2150" s="411"/>
      <c r="E2150" s="411"/>
      <c r="F2150" s="411"/>
      <c r="G2150" s="194"/>
      <c r="H2150" s="411"/>
      <c r="I2150" s="411"/>
    </row>
    <row r="2151" spans="1:9" ht="15" customHeight="1" x14ac:dyDescent="0.25">
      <c r="A2151" s="411"/>
      <c r="B2151" s="411"/>
      <c r="C2151" s="411"/>
      <c r="D2151" s="411"/>
      <c r="E2151" s="411"/>
      <c r="F2151" s="412"/>
      <c r="G2151" s="194"/>
      <c r="H2151" s="411"/>
      <c r="I2151" s="411"/>
    </row>
    <row r="2152" spans="1:9" ht="15" customHeight="1" x14ac:dyDescent="0.25">
      <c r="A2152" s="411"/>
      <c r="B2152" s="411"/>
      <c r="C2152" s="411"/>
      <c r="D2152" s="411"/>
      <c r="E2152" s="411"/>
      <c r="F2152" s="412"/>
      <c r="G2152" s="194"/>
      <c r="H2152" s="411"/>
      <c r="I2152" s="411"/>
    </row>
    <row r="2153" spans="1:9" ht="15" customHeight="1" x14ac:dyDescent="0.25">
      <c r="A2153" s="411"/>
      <c r="B2153" s="411"/>
      <c r="C2153" s="411"/>
      <c r="D2153" s="411"/>
      <c r="E2153" s="411"/>
      <c r="F2153" s="412"/>
      <c r="G2153" s="194"/>
      <c r="H2153" s="411"/>
      <c r="I2153" s="411"/>
    </row>
    <row r="2154" spans="1:9" ht="15" customHeight="1" x14ac:dyDescent="0.25">
      <c r="A2154" s="411"/>
      <c r="B2154" s="411"/>
      <c r="C2154" s="411"/>
      <c r="D2154" s="411"/>
      <c r="E2154" s="411"/>
      <c r="F2154" s="411"/>
      <c r="G2154" s="194"/>
      <c r="H2154" s="411"/>
      <c r="I2154" s="411"/>
    </row>
    <row r="2155" spans="1:9" ht="15" customHeight="1" x14ac:dyDescent="0.25">
      <c r="A2155" s="411"/>
      <c r="B2155" s="411"/>
      <c r="C2155" s="411"/>
      <c r="D2155" s="411"/>
      <c r="E2155" s="411"/>
      <c r="F2155" s="411"/>
      <c r="G2155" s="194"/>
      <c r="H2155" s="411"/>
      <c r="I2155" s="411"/>
    </row>
    <row r="2156" spans="1:9" ht="15" customHeight="1" x14ac:dyDescent="0.25">
      <c r="A2156" s="411"/>
      <c r="B2156" s="411"/>
      <c r="C2156" s="411"/>
      <c r="D2156" s="411"/>
      <c r="E2156" s="411"/>
      <c r="F2156" s="411"/>
      <c r="G2156" s="194"/>
      <c r="H2156" s="411"/>
      <c r="I2156" s="411"/>
    </row>
    <row r="2157" spans="1:9" ht="15" customHeight="1" x14ac:dyDescent="0.25">
      <c r="A2157" s="411"/>
      <c r="B2157" s="411"/>
      <c r="C2157" s="411"/>
      <c r="D2157" s="411"/>
      <c r="E2157" s="411"/>
      <c r="F2157" s="411"/>
      <c r="G2157" s="194"/>
      <c r="H2157" s="411"/>
      <c r="I2157" s="411"/>
    </row>
    <row r="2158" spans="1:9" ht="15" customHeight="1" x14ac:dyDescent="0.25">
      <c r="A2158" s="411"/>
      <c r="B2158" s="411"/>
      <c r="C2158" s="411"/>
      <c r="D2158" s="411"/>
      <c r="E2158" s="411"/>
      <c r="F2158" s="411"/>
      <c r="G2158" s="194"/>
      <c r="H2158" s="411"/>
      <c r="I2158" s="411"/>
    </row>
    <row r="2159" spans="1:9" ht="15" customHeight="1" x14ac:dyDescent="0.25">
      <c r="A2159" s="411"/>
      <c r="B2159" s="411"/>
      <c r="C2159" s="411"/>
      <c r="D2159" s="411"/>
      <c r="E2159" s="411"/>
      <c r="F2159" s="411"/>
      <c r="G2159" s="194"/>
      <c r="H2159" s="411"/>
      <c r="I2159" s="411"/>
    </row>
    <row r="2160" spans="1:9" ht="15" customHeight="1" x14ac:dyDescent="0.25">
      <c r="A2160" s="411"/>
      <c r="B2160" s="411"/>
      <c r="C2160" s="411"/>
      <c r="D2160" s="411"/>
      <c r="E2160" s="411"/>
      <c r="F2160" s="411"/>
      <c r="G2160" s="194"/>
      <c r="H2160" s="411"/>
      <c r="I2160" s="411"/>
    </row>
    <row r="2161" spans="1:9" ht="15" customHeight="1" x14ac:dyDescent="0.25">
      <c r="A2161" s="411"/>
      <c r="B2161" s="411"/>
      <c r="C2161" s="411"/>
      <c r="D2161" s="411"/>
      <c r="E2161" s="411"/>
      <c r="F2161" s="411"/>
      <c r="G2161" s="194"/>
      <c r="H2161" s="411"/>
      <c r="I2161" s="411"/>
    </row>
    <row r="2162" spans="1:9" ht="15" customHeight="1" x14ac:dyDescent="0.25">
      <c r="A2162" s="411"/>
      <c r="B2162" s="411"/>
      <c r="C2162" s="411"/>
      <c r="D2162" s="411"/>
      <c r="E2162" s="411"/>
      <c r="F2162" s="411"/>
      <c r="G2162" s="194"/>
      <c r="H2162" s="411"/>
      <c r="I2162" s="411"/>
    </row>
    <row r="2163" spans="1:9" ht="15" customHeight="1" x14ac:dyDescent="0.25">
      <c r="A2163" s="411"/>
      <c r="B2163" s="411"/>
      <c r="C2163" s="411"/>
      <c r="D2163" s="411"/>
      <c r="E2163" s="411"/>
      <c r="F2163" s="411"/>
      <c r="G2163" s="194"/>
      <c r="H2163" s="411"/>
      <c r="I2163" s="411"/>
    </row>
    <row r="2164" spans="1:9" ht="15" customHeight="1" x14ac:dyDescent="0.25">
      <c r="A2164" s="411"/>
      <c r="B2164" s="411"/>
      <c r="C2164" s="411"/>
      <c r="D2164" s="411"/>
      <c r="E2164" s="411"/>
      <c r="F2164" s="411"/>
      <c r="G2164" s="194"/>
      <c r="H2164" s="411"/>
      <c r="I2164" s="411"/>
    </row>
    <row r="2165" spans="1:9" ht="15" customHeight="1" x14ac:dyDescent="0.25">
      <c r="A2165" s="411"/>
      <c r="B2165" s="411"/>
      <c r="C2165" s="411"/>
      <c r="D2165" s="411"/>
      <c r="E2165" s="411"/>
      <c r="F2165" s="411"/>
      <c r="G2165" s="194"/>
      <c r="H2165" s="411"/>
      <c r="I2165" s="411"/>
    </row>
    <row r="2166" spans="1:9" ht="15" customHeight="1" x14ac:dyDescent="0.25">
      <c r="A2166" s="411"/>
      <c r="B2166" s="411"/>
      <c r="C2166" s="411"/>
      <c r="D2166" s="411"/>
      <c r="E2166" s="411"/>
      <c r="F2166" s="412"/>
      <c r="G2166" s="194"/>
      <c r="H2166" s="411"/>
      <c r="I2166" s="411"/>
    </row>
    <row r="2167" spans="1:9" ht="15" customHeight="1" x14ac:dyDescent="0.25">
      <c r="A2167" s="411"/>
      <c r="B2167" s="411"/>
      <c r="C2167" s="411"/>
      <c r="D2167" s="411"/>
      <c r="E2167" s="411"/>
      <c r="F2167" s="412"/>
      <c r="G2167" s="194"/>
      <c r="H2167" s="411"/>
      <c r="I2167" s="411"/>
    </row>
    <row r="2168" spans="1:9" ht="15" customHeight="1" x14ac:dyDescent="0.25">
      <c r="A2168" s="411"/>
      <c r="B2168" s="411"/>
      <c r="C2168" s="411"/>
      <c r="D2168" s="411"/>
      <c r="E2168" s="411"/>
      <c r="F2168" s="412"/>
      <c r="G2168" s="194"/>
      <c r="H2168" s="411"/>
      <c r="I2168" s="411"/>
    </row>
    <row r="2169" spans="1:9" ht="15" customHeight="1" x14ac:dyDescent="0.25">
      <c r="A2169" s="411"/>
      <c r="B2169" s="411"/>
      <c r="C2169" s="411"/>
      <c r="D2169" s="411"/>
      <c r="E2169" s="411"/>
      <c r="F2169" s="411"/>
      <c r="G2169" s="194"/>
      <c r="H2169" s="411"/>
      <c r="I2169" s="411"/>
    </row>
    <row r="2170" spans="1:9" ht="15" customHeight="1" x14ac:dyDescent="0.25">
      <c r="A2170" s="411"/>
      <c r="B2170" s="411"/>
      <c r="C2170" s="411"/>
      <c r="D2170" s="411"/>
      <c r="E2170" s="411"/>
      <c r="F2170" s="411"/>
      <c r="G2170" s="194"/>
      <c r="H2170" s="411"/>
      <c r="I2170" s="411"/>
    </row>
    <row r="2171" spans="1:9" ht="15" customHeight="1" x14ac:dyDescent="0.25">
      <c r="A2171" s="411"/>
      <c r="B2171" s="411"/>
      <c r="C2171" s="411"/>
      <c r="D2171" s="411"/>
      <c r="E2171" s="411"/>
      <c r="F2171" s="411"/>
      <c r="G2171" s="194"/>
      <c r="H2171" s="411"/>
      <c r="I2171" s="411"/>
    </row>
    <row r="2172" spans="1:9" ht="15" customHeight="1" x14ac:dyDescent="0.25">
      <c r="A2172" s="411"/>
      <c r="B2172" s="411"/>
      <c r="C2172" s="411"/>
      <c r="D2172" s="411"/>
      <c r="E2172" s="411"/>
      <c r="F2172" s="411"/>
      <c r="G2172" s="194"/>
      <c r="H2172" s="411"/>
      <c r="I2172" s="411"/>
    </row>
    <row r="2173" spans="1:9" ht="15" customHeight="1" x14ac:dyDescent="0.25">
      <c r="A2173" s="411"/>
      <c r="B2173" s="411"/>
      <c r="C2173" s="411"/>
      <c r="D2173" s="411"/>
      <c r="E2173" s="411"/>
      <c r="F2173" s="411"/>
      <c r="G2173" s="194"/>
      <c r="H2173" s="411"/>
      <c r="I2173" s="411"/>
    </row>
    <row r="2174" spans="1:9" ht="15" customHeight="1" x14ac:dyDescent="0.25">
      <c r="A2174" s="411"/>
      <c r="B2174" s="411"/>
      <c r="C2174" s="411"/>
      <c r="D2174" s="411"/>
      <c r="E2174" s="411"/>
      <c r="F2174" s="411"/>
      <c r="G2174" s="194"/>
      <c r="H2174" s="411"/>
      <c r="I2174" s="411"/>
    </row>
    <row r="2175" spans="1:9" ht="15" customHeight="1" x14ac:dyDescent="0.25">
      <c r="A2175" s="411"/>
      <c r="B2175" s="411"/>
      <c r="C2175" s="411"/>
      <c r="D2175" s="411"/>
      <c r="E2175" s="411"/>
      <c r="F2175" s="411"/>
      <c r="G2175" s="194"/>
      <c r="H2175" s="411"/>
      <c r="I2175" s="411"/>
    </row>
    <row r="2176" spans="1:9" ht="15" customHeight="1" x14ac:dyDescent="0.25">
      <c r="A2176" s="411"/>
      <c r="B2176" s="411"/>
      <c r="C2176" s="411"/>
      <c r="D2176" s="411"/>
      <c r="E2176" s="411"/>
      <c r="F2176" s="411"/>
      <c r="G2176" s="194"/>
      <c r="H2176" s="411"/>
      <c r="I2176" s="411"/>
    </row>
    <row r="2177" spans="1:9" ht="15" customHeight="1" x14ac:dyDescent="0.25">
      <c r="A2177" s="411"/>
      <c r="B2177" s="411"/>
      <c r="C2177" s="411"/>
      <c r="D2177" s="411"/>
      <c r="E2177" s="411"/>
      <c r="F2177" s="411"/>
      <c r="G2177" s="194"/>
      <c r="H2177" s="411"/>
      <c r="I2177" s="411"/>
    </row>
    <row r="2178" spans="1:9" ht="15" customHeight="1" x14ac:dyDescent="0.25">
      <c r="A2178" s="411"/>
      <c r="B2178" s="411"/>
      <c r="C2178" s="411"/>
      <c r="D2178" s="411"/>
      <c r="E2178" s="411"/>
      <c r="F2178" s="411"/>
      <c r="G2178" s="194"/>
      <c r="H2178" s="411"/>
      <c r="I2178" s="411"/>
    </row>
    <row r="2179" spans="1:9" ht="15" customHeight="1" x14ac:dyDescent="0.25">
      <c r="A2179" s="411"/>
      <c r="B2179" s="411"/>
      <c r="C2179" s="411"/>
      <c r="D2179" s="411"/>
      <c r="E2179" s="411"/>
      <c r="F2179" s="411"/>
      <c r="G2179" s="194"/>
      <c r="H2179" s="411"/>
      <c r="I2179" s="411"/>
    </row>
    <row r="2180" spans="1:9" ht="15" customHeight="1" x14ac:dyDescent="0.25">
      <c r="A2180" s="411"/>
      <c r="B2180" s="411"/>
      <c r="C2180" s="411"/>
      <c r="D2180" s="411"/>
      <c r="E2180" s="411"/>
      <c r="F2180" s="411"/>
      <c r="G2180" s="194"/>
      <c r="H2180" s="411"/>
      <c r="I2180" s="411"/>
    </row>
    <row r="2181" spans="1:9" ht="15" customHeight="1" x14ac:dyDescent="0.25">
      <c r="A2181" s="411"/>
      <c r="B2181" s="411"/>
      <c r="C2181" s="411"/>
      <c r="D2181" s="411"/>
      <c r="E2181" s="411"/>
      <c r="F2181" s="412"/>
      <c r="G2181" s="194"/>
      <c r="H2181" s="411"/>
      <c r="I2181" s="411"/>
    </row>
    <row r="2182" spans="1:9" ht="15" customHeight="1" x14ac:dyDescent="0.25">
      <c r="A2182" s="411"/>
      <c r="B2182" s="411"/>
      <c r="C2182" s="411"/>
      <c r="D2182" s="411"/>
      <c r="E2182" s="411"/>
      <c r="F2182" s="412"/>
      <c r="G2182" s="194"/>
      <c r="H2182" s="411"/>
      <c r="I2182" s="411"/>
    </row>
    <row r="2183" spans="1:9" ht="15" customHeight="1" x14ac:dyDescent="0.25">
      <c r="A2183" s="411"/>
      <c r="B2183" s="411"/>
      <c r="C2183" s="411"/>
      <c r="D2183" s="411"/>
      <c r="E2183" s="411"/>
      <c r="F2183" s="412"/>
      <c r="G2183" s="194"/>
      <c r="H2183" s="411"/>
      <c r="I2183" s="411"/>
    </row>
    <row r="2184" spans="1:9" ht="15" customHeight="1" x14ac:dyDescent="0.25">
      <c r="A2184" s="411"/>
      <c r="B2184" s="411"/>
      <c r="C2184" s="411"/>
      <c r="D2184" s="411"/>
      <c r="E2184" s="411"/>
      <c r="F2184" s="411"/>
      <c r="G2184" s="194"/>
      <c r="H2184" s="411"/>
      <c r="I2184" s="411"/>
    </row>
    <row r="2185" spans="1:9" ht="15" customHeight="1" x14ac:dyDescent="0.25">
      <c r="A2185" s="411"/>
      <c r="B2185" s="411"/>
      <c r="C2185" s="411"/>
      <c r="D2185" s="411"/>
      <c r="E2185" s="411"/>
      <c r="F2185" s="411"/>
      <c r="G2185" s="194"/>
      <c r="H2185" s="411"/>
      <c r="I2185" s="411"/>
    </row>
    <row r="2186" spans="1:9" ht="15" customHeight="1" x14ac:dyDescent="0.25">
      <c r="A2186" s="411"/>
      <c r="B2186" s="411"/>
      <c r="C2186" s="411"/>
      <c r="D2186" s="411"/>
      <c r="E2186" s="411"/>
      <c r="F2186" s="411"/>
      <c r="G2186" s="194"/>
      <c r="H2186" s="411"/>
      <c r="I2186" s="411"/>
    </row>
    <row r="2187" spans="1:9" ht="15" customHeight="1" x14ac:dyDescent="0.25">
      <c r="A2187" s="411"/>
      <c r="B2187" s="411"/>
      <c r="C2187" s="411"/>
      <c r="D2187" s="411"/>
      <c r="E2187" s="411"/>
      <c r="F2187" s="411"/>
      <c r="G2187" s="194"/>
      <c r="H2187" s="411"/>
      <c r="I2187" s="411"/>
    </row>
    <row r="2188" spans="1:9" ht="15" customHeight="1" x14ac:dyDescent="0.25">
      <c r="A2188" s="411"/>
      <c r="B2188" s="411"/>
      <c r="C2188" s="411"/>
      <c r="D2188" s="411"/>
      <c r="E2188" s="411"/>
      <c r="F2188" s="411"/>
      <c r="G2188" s="194"/>
      <c r="H2188" s="411"/>
      <c r="I2188" s="411"/>
    </row>
    <row r="2189" spans="1:9" ht="15" customHeight="1" x14ac:dyDescent="0.25">
      <c r="A2189" s="411"/>
      <c r="B2189" s="411"/>
      <c r="C2189" s="411"/>
      <c r="D2189" s="411"/>
      <c r="E2189" s="411"/>
      <c r="F2189" s="411"/>
      <c r="G2189" s="194"/>
      <c r="H2189" s="411"/>
      <c r="I2189" s="411"/>
    </row>
    <row r="2190" spans="1:9" ht="15" customHeight="1" x14ac:dyDescent="0.25">
      <c r="A2190" s="411"/>
      <c r="B2190" s="411"/>
      <c r="C2190" s="411"/>
      <c r="D2190" s="411"/>
      <c r="E2190" s="411"/>
      <c r="F2190" s="411"/>
      <c r="G2190" s="194"/>
      <c r="H2190" s="411"/>
      <c r="I2190" s="411"/>
    </row>
    <row r="2191" spans="1:9" ht="15" customHeight="1" x14ac:dyDescent="0.25">
      <c r="A2191" s="411"/>
      <c r="B2191" s="411"/>
      <c r="C2191" s="411"/>
      <c r="D2191" s="411"/>
      <c r="E2191" s="411"/>
      <c r="F2191" s="411"/>
      <c r="G2191" s="194"/>
      <c r="H2191" s="411"/>
      <c r="I2191" s="411"/>
    </row>
    <row r="2192" spans="1:9" ht="15" customHeight="1" x14ac:dyDescent="0.25">
      <c r="A2192" s="411"/>
      <c r="B2192" s="411"/>
      <c r="C2192" s="411"/>
      <c r="D2192" s="411"/>
      <c r="E2192" s="411"/>
      <c r="F2192" s="411"/>
      <c r="G2192" s="194"/>
      <c r="H2192" s="411"/>
      <c r="I2192" s="411"/>
    </row>
    <row r="2193" spans="1:9" ht="15" customHeight="1" x14ac:dyDescent="0.25">
      <c r="A2193" s="411"/>
      <c r="B2193" s="411"/>
      <c r="C2193" s="411"/>
      <c r="D2193" s="411"/>
      <c r="E2193" s="411"/>
      <c r="F2193" s="411"/>
      <c r="G2193" s="194"/>
      <c r="H2193" s="411"/>
      <c r="I2193" s="411"/>
    </row>
    <row r="2194" spans="1:9" ht="15" customHeight="1" x14ac:dyDescent="0.25">
      <c r="A2194" s="411"/>
      <c r="B2194" s="411"/>
      <c r="C2194" s="411"/>
      <c r="D2194" s="411"/>
      <c r="E2194" s="411"/>
      <c r="F2194" s="411"/>
      <c r="G2194" s="194"/>
      <c r="H2194" s="411"/>
      <c r="I2194" s="411"/>
    </row>
    <row r="2195" spans="1:9" ht="15" customHeight="1" x14ac:dyDescent="0.25">
      <c r="A2195" s="411"/>
      <c r="B2195" s="411"/>
      <c r="C2195" s="411"/>
      <c r="D2195" s="411"/>
      <c r="E2195" s="411"/>
      <c r="F2195" s="411"/>
      <c r="G2195" s="194"/>
      <c r="H2195" s="411"/>
      <c r="I2195" s="411"/>
    </row>
    <row r="2196" spans="1:9" ht="15" customHeight="1" x14ac:dyDescent="0.25">
      <c r="A2196" s="411"/>
      <c r="B2196" s="411"/>
      <c r="C2196" s="411"/>
      <c r="D2196" s="411"/>
      <c r="E2196" s="411"/>
      <c r="F2196" s="411"/>
      <c r="G2196" s="194"/>
      <c r="H2196" s="411"/>
      <c r="I2196" s="411"/>
    </row>
    <row r="2197" spans="1:9" ht="15" customHeight="1" x14ac:dyDescent="0.25">
      <c r="A2197" s="411"/>
      <c r="B2197" s="411"/>
      <c r="C2197" s="411"/>
      <c r="D2197" s="411"/>
      <c r="E2197" s="411"/>
      <c r="F2197" s="411"/>
      <c r="G2197" s="194"/>
      <c r="H2197" s="411"/>
      <c r="I2197" s="411"/>
    </row>
    <row r="2198" spans="1:9" ht="15" customHeight="1" x14ac:dyDescent="0.25">
      <c r="A2198" s="411"/>
      <c r="B2198" s="411"/>
      <c r="C2198" s="411"/>
      <c r="D2198" s="411"/>
      <c r="E2198" s="411"/>
      <c r="F2198" s="412"/>
      <c r="G2198" s="194"/>
      <c r="H2198" s="411"/>
      <c r="I2198" s="411"/>
    </row>
    <row r="2199" spans="1:9" ht="15" customHeight="1" x14ac:dyDescent="0.25">
      <c r="A2199" s="411"/>
      <c r="B2199" s="411"/>
      <c r="C2199" s="411"/>
      <c r="D2199" s="411"/>
      <c r="E2199" s="411"/>
      <c r="F2199" s="412"/>
      <c r="G2199" s="194"/>
      <c r="H2199" s="411"/>
      <c r="I2199" s="411"/>
    </row>
    <row r="2200" spans="1:9" ht="15" customHeight="1" x14ac:dyDescent="0.25">
      <c r="A2200" s="411"/>
      <c r="B2200" s="411"/>
      <c r="C2200" s="411"/>
      <c r="D2200" s="411"/>
      <c r="E2200" s="411"/>
      <c r="F2200" s="412"/>
      <c r="G2200" s="194"/>
      <c r="H2200" s="411"/>
      <c r="I2200" s="411"/>
    </row>
    <row r="2201" spans="1:9" ht="15" customHeight="1" x14ac:dyDescent="0.25">
      <c r="A2201" s="411"/>
      <c r="B2201" s="411"/>
      <c r="C2201" s="411"/>
      <c r="D2201" s="411"/>
      <c r="E2201" s="411"/>
      <c r="F2201" s="411"/>
      <c r="G2201" s="194"/>
      <c r="H2201" s="411"/>
      <c r="I2201" s="411"/>
    </row>
    <row r="2202" spans="1:9" ht="15" customHeight="1" x14ac:dyDescent="0.25">
      <c r="A2202" s="411"/>
      <c r="B2202" s="411"/>
      <c r="C2202" s="411"/>
      <c r="D2202" s="411"/>
      <c r="E2202" s="411"/>
      <c r="F2202" s="411"/>
      <c r="G2202" s="194"/>
      <c r="H2202" s="411"/>
      <c r="I2202" s="411"/>
    </row>
    <row r="2203" spans="1:9" ht="15" customHeight="1" x14ac:dyDescent="0.25">
      <c r="A2203" s="411"/>
      <c r="B2203" s="411"/>
      <c r="C2203" s="411"/>
      <c r="D2203" s="411"/>
      <c r="E2203" s="411"/>
      <c r="F2203" s="411"/>
      <c r="G2203" s="194"/>
      <c r="H2203" s="411"/>
      <c r="I2203" s="411"/>
    </row>
    <row r="2204" spans="1:9" ht="15" customHeight="1" x14ac:dyDescent="0.25">
      <c r="A2204" s="411"/>
      <c r="B2204" s="411"/>
      <c r="C2204" s="411"/>
      <c r="D2204" s="411"/>
      <c r="E2204" s="411"/>
      <c r="F2204" s="411"/>
      <c r="G2204" s="194"/>
      <c r="H2204" s="411"/>
      <c r="I2204" s="411"/>
    </row>
    <row r="2205" spans="1:9" ht="15" customHeight="1" x14ac:dyDescent="0.25">
      <c r="A2205" s="411"/>
      <c r="B2205" s="411"/>
      <c r="C2205" s="411"/>
      <c r="D2205" s="411"/>
      <c r="E2205" s="411"/>
      <c r="F2205" s="411"/>
      <c r="G2205" s="194"/>
      <c r="H2205" s="411"/>
      <c r="I2205" s="411"/>
    </row>
    <row r="2206" spans="1:9" ht="15" customHeight="1" x14ac:dyDescent="0.25">
      <c r="A2206" s="411"/>
      <c r="B2206" s="411"/>
      <c r="C2206" s="411"/>
      <c r="D2206" s="411"/>
      <c r="E2206" s="411"/>
      <c r="F2206" s="411"/>
      <c r="G2206" s="194"/>
      <c r="H2206" s="411"/>
      <c r="I2206" s="411"/>
    </row>
    <row r="2207" spans="1:9" ht="15" customHeight="1" x14ac:dyDescent="0.25">
      <c r="A2207" s="411"/>
      <c r="B2207" s="411"/>
      <c r="C2207" s="411"/>
      <c r="D2207" s="411"/>
      <c r="E2207" s="411"/>
      <c r="F2207" s="411"/>
      <c r="G2207" s="194"/>
      <c r="H2207" s="411"/>
      <c r="I2207" s="411"/>
    </row>
    <row r="2208" spans="1:9" ht="15" customHeight="1" x14ac:dyDescent="0.25">
      <c r="A2208" s="411"/>
      <c r="B2208" s="411"/>
      <c r="C2208" s="411"/>
      <c r="D2208" s="411"/>
      <c r="E2208" s="411"/>
      <c r="F2208" s="411"/>
      <c r="G2208" s="194"/>
      <c r="H2208" s="411"/>
      <c r="I2208" s="411"/>
    </row>
    <row r="2209" spans="1:9" ht="15" customHeight="1" x14ac:dyDescent="0.25">
      <c r="A2209" s="411"/>
      <c r="B2209" s="411"/>
      <c r="C2209" s="411"/>
      <c r="D2209" s="411"/>
      <c r="E2209" s="411"/>
      <c r="F2209" s="411"/>
      <c r="G2209" s="194"/>
      <c r="H2209" s="411"/>
      <c r="I2209" s="411"/>
    </row>
    <row r="2210" spans="1:9" ht="15" customHeight="1" x14ac:dyDescent="0.25">
      <c r="A2210" s="411"/>
      <c r="B2210" s="411"/>
      <c r="C2210" s="411"/>
      <c r="D2210" s="411"/>
      <c r="E2210" s="411"/>
      <c r="F2210" s="411"/>
      <c r="G2210" s="194"/>
      <c r="H2210" s="411"/>
      <c r="I2210" s="411"/>
    </row>
    <row r="2211" spans="1:9" ht="15" customHeight="1" x14ac:dyDescent="0.25">
      <c r="A2211" s="411"/>
      <c r="B2211" s="411"/>
      <c r="C2211" s="411"/>
      <c r="D2211" s="411"/>
      <c r="E2211" s="411"/>
      <c r="F2211" s="411"/>
      <c r="G2211" s="194"/>
      <c r="H2211" s="411"/>
      <c r="I2211" s="411"/>
    </row>
    <row r="2212" spans="1:9" ht="15" customHeight="1" x14ac:dyDescent="0.25">
      <c r="A2212" s="411"/>
      <c r="B2212" s="411"/>
      <c r="C2212" s="411"/>
      <c r="D2212" s="411"/>
      <c r="E2212" s="411"/>
      <c r="F2212" s="411"/>
      <c r="G2212" s="194"/>
      <c r="H2212" s="411"/>
      <c r="I2212" s="411"/>
    </row>
    <row r="2213" spans="1:9" ht="15" customHeight="1" x14ac:dyDescent="0.25">
      <c r="A2213" s="411"/>
      <c r="B2213" s="411"/>
      <c r="C2213" s="411"/>
      <c r="D2213" s="411"/>
      <c r="E2213" s="411"/>
      <c r="F2213" s="411"/>
      <c r="G2213" s="194"/>
      <c r="H2213" s="411"/>
      <c r="I2213" s="411"/>
    </row>
    <row r="2214" spans="1:9" ht="15" customHeight="1" x14ac:dyDescent="0.25">
      <c r="A2214" s="411"/>
      <c r="B2214" s="411"/>
      <c r="C2214" s="411"/>
      <c r="D2214" s="411"/>
      <c r="E2214" s="411"/>
      <c r="F2214" s="411"/>
      <c r="G2214" s="194"/>
      <c r="H2214" s="411"/>
      <c r="I2214" s="411"/>
    </row>
    <row r="2215" spans="1:9" ht="15" customHeight="1" x14ac:dyDescent="0.25">
      <c r="A2215" s="411"/>
      <c r="B2215" s="411"/>
      <c r="C2215" s="411"/>
      <c r="D2215" s="411"/>
      <c r="E2215" s="411"/>
      <c r="F2215" s="411"/>
      <c r="G2215" s="194"/>
      <c r="H2215" s="411"/>
      <c r="I2215" s="411"/>
    </row>
    <row r="2216" spans="1:9" ht="15" customHeight="1" x14ac:dyDescent="0.25">
      <c r="A2216" s="411"/>
      <c r="B2216" s="411"/>
      <c r="C2216" s="411"/>
      <c r="D2216" s="411"/>
      <c r="E2216" s="411"/>
      <c r="F2216" s="411"/>
      <c r="G2216" s="194"/>
      <c r="H2216" s="411"/>
      <c r="I2216" s="411"/>
    </row>
    <row r="2217" spans="1:9" ht="15" customHeight="1" x14ac:dyDescent="0.25">
      <c r="A2217" s="411"/>
      <c r="B2217" s="411"/>
      <c r="C2217" s="411"/>
      <c r="D2217" s="411"/>
      <c r="E2217" s="411"/>
      <c r="F2217" s="411"/>
      <c r="G2217" s="194"/>
      <c r="H2217" s="411"/>
      <c r="I2217" s="411"/>
    </row>
    <row r="2218" spans="1:9" ht="15" customHeight="1" x14ac:dyDescent="0.25">
      <c r="A2218" s="411"/>
      <c r="B2218" s="411"/>
      <c r="C2218" s="411"/>
      <c r="D2218" s="411"/>
      <c r="E2218" s="411"/>
      <c r="F2218" s="411"/>
      <c r="G2218" s="194"/>
      <c r="H2218" s="411"/>
      <c r="I2218" s="411"/>
    </row>
    <row r="2219" spans="1:9" ht="15" customHeight="1" x14ac:dyDescent="0.25">
      <c r="A2219" s="411"/>
      <c r="B2219" s="411"/>
      <c r="C2219" s="411"/>
      <c r="D2219" s="411"/>
      <c r="E2219" s="411"/>
      <c r="F2219" s="411"/>
      <c r="G2219" s="194"/>
      <c r="H2219" s="411"/>
      <c r="I2219" s="411"/>
    </row>
    <row r="2220" spans="1:9" ht="15" customHeight="1" x14ac:dyDescent="0.25">
      <c r="A2220" s="411"/>
      <c r="B2220" s="411"/>
      <c r="C2220" s="411"/>
      <c r="D2220" s="411"/>
      <c r="E2220" s="411"/>
      <c r="F2220" s="411"/>
      <c r="G2220" s="194"/>
      <c r="H2220" s="411"/>
      <c r="I2220" s="411"/>
    </row>
    <row r="2221" spans="1:9" ht="15" customHeight="1" x14ac:dyDescent="0.25">
      <c r="A2221" s="411"/>
      <c r="B2221" s="411"/>
      <c r="C2221" s="411"/>
      <c r="D2221" s="411"/>
      <c r="E2221" s="411"/>
      <c r="F2221" s="411"/>
      <c r="G2221" s="194"/>
      <c r="H2221" s="411"/>
      <c r="I2221" s="411"/>
    </row>
    <row r="2222" spans="1:9" ht="15" customHeight="1" x14ac:dyDescent="0.25">
      <c r="A2222" s="411"/>
      <c r="B2222" s="411"/>
      <c r="C2222" s="411"/>
      <c r="D2222" s="411"/>
      <c r="E2222" s="411"/>
      <c r="F2222" s="411"/>
      <c r="G2222" s="194"/>
      <c r="H2222" s="411"/>
      <c r="I2222" s="411"/>
    </row>
    <row r="2223" spans="1:9" ht="15" customHeight="1" x14ac:dyDescent="0.25">
      <c r="A2223" s="411"/>
      <c r="B2223" s="411"/>
      <c r="C2223" s="411"/>
      <c r="D2223" s="411"/>
      <c r="E2223" s="411"/>
      <c r="F2223" s="411"/>
      <c r="G2223" s="194"/>
      <c r="H2223" s="411"/>
      <c r="I2223" s="411"/>
    </row>
    <row r="2224" spans="1:9" ht="15" customHeight="1" x14ac:dyDescent="0.25">
      <c r="A2224" s="411"/>
      <c r="B2224" s="411"/>
      <c r="C2224" s="411"/>
      <c r="D2224" s="411"/>
      <c r="E2224" s="411"/>
      <c r="F2224" s="411"/>
      <c r="G2224" s="194"/>
      <c r="H2224" s="411"/>
      <c r="I2224" s="411"/>
    </row>
    <row r="2225" spans="1:9" ht="15" customHeight="1" x14ac:dyDescent="0.25">
      <c r="A2225" s="411"/>
      <c r="B2225" s="411"/>
      <c r="C2225" s="411"/>
      <c r="D2225" s="411"/>
      <c r="E2225" s="411"/>
      <c r="F2225" s="411"/>
      <c r="G2225" s="194"/>
      <c r="H2225" s="411"/>
      <c r="I2225" s="411"/>
    </row>
    <row r="2226" spans="1:9" ht="15" customHeight="1" x14ac:dyDescent="0.25">
      <c r="A2226" s="411"/>
      <c r="B2226" s="411"/>
      <c r="C2226" s="411"/>
      <c r="D2226" s="411"/>
      <c r="E2226" s="411"/>
      <c r="F2226" s="411"/>
      <c r="G2226" s="194"/>
      <c r="H2226" s="411"/>
      <c r="I2226" s="411"/>
    </row>
    <row r="2227" spans="1:9" ht="15" customHeight="1" x14ac:dyDescent="0.25">
      <c r="A2227" s="411"/>
      <c r="B2227" s="411"/>
      <c r="C2227" s="411"/>
      <c r="D2227" s="411"/>
      <c r="E2227" s="411"/>
      <c r="F2227" s="411"/>
      <c r="G2227" s="194"/>
      <c r="H2227" s="411"/>
      <c r="I2227" s="411"/>
    </row>
    <row r="2228" spans="1:9" ht="15" customHeight="1" x14ac:dyDescent="0.25">
      <c r="A2228" s="411"/>
      <c r="B2228" s="411"/>
      <c r="C2228" s="411"/>
      <c r="D2228" s="411"/>
      <c r="E2228" s="411"/>
      <c r="F2228" s="411"/>
      <c r="G2228" s="194"/>
      <c r="H2228" s="411"/>
      <c r="I2228" s="411"/>
    </row>
    <row r="2229" spans="1:9" ht="15" customHeight="1" x14ac:dyDescent="0.25">
      <c r="A2229" s="411"/>
      <c r="B2229" s="411"/>
      <c r="C2229" s="411"/>
      <c r="D2229" s="411"/>
      <c r="E2229" s="411"/>
      <c r="F2229" s="411"/>
      <c r="G2229" s="194"/>
      <c r="H2229" s="411"/>
      <c r="I2229" s="411"/>
    </row>
    <row r="2230" spans="1:9" ht="15" customHeight="1" x14ac:dyDescent="0.25">
      <c r="A2230" s="411"/>
      <c r="B2230" s="411"/>
      <c r="C2230" s="411"/>
      <c r="D2230" s="411"/>
      <c r="E2230" s="411"/>
      <c r="F2230" s="411"/>
      <c r="G2230" s="194"/>
      <c r="H2230" s="411"/>
      <c r="I2230" s="411"/>
    </row>
    <row r="2231" spans="1:9" ht="15" customHeight="1" x14ac:dyDescent="0.25">
      <c r="A2231" s="411"/>
      <c r="B2231" s="411"/>
      <c r="C2231" s="411"/>
      <c r="D2231" s="411"/>
      <c r="E2231" s="411"/>
      <c r="F2231" s="411"/>
      <c r="G2231" s="194"/>
      <c r="H2231" s="411"/>
      <c r="I2231" s="411"/>
    </row>
    <row r="2232" spans="1:9" ht="15" customHeight="1" x14ac:dyDescent="0.25">
      <c r="A2232" s="411"/>
      <c r="B2232" s="411"/>
      <c r="C2232" s="411"/>
      <c r="D2232" s="411"/>
      <c r="E2232" s="411"/>
      <c r="F2232" s="411"/>
      <c r="G2232" s="194"/>
      <c r="H2232" s="411"/>
      <c r="I2232" s="411"/>
    </row>
    <row r="2233" spans="1:9" ht="15" customHeight="1" x14ac:dyDescent="0.25">
      <c r="A2233" s="411"/>
      <c r="B2233" s="411"/>
      <c r="C2233" s="411"/>
      <c r="D2233" s="411"/>
      <c r="E2233" s="411"/>
      <c r="F2233" s="411"/>
      <c r="G2233" s="194"/>
      <c r="H2233" s="411"/>
      <c r="I2233" s="411"/>
    </row>
    <row r="2234" spans="1:9" ht="15" customHeight="1" x14ac:dyDescent="0.25">
      <c r="A2234" s="411"/>
      <c r="B2234" s="411"/>
      <c r="C2234" s="411"/>
      <c r="D2234" s="411"/>
      <c r="E2234" s="411"/>
      <c r="F2234" s="411"/>
      <c r="G2234" s="194"/>
      <c r="H2234" s="411"/>
      <c r="I2234" s="411"/>
    </row>
    <row r="2235" spans="1:9" ht="15" customHeight="1" x14ac:dyDescent="0.25">
      <c r="A2235" s="411"/>
      <c r="B2235" s="411"/>
      <c r="C2235" s="411"/>
      <c r="D2235" s="411"/>
      <c r="E2235" s="411"/>
      <c r="F2235" s="411"/>
      <c r="G2235" s="194"/>
      <c r="H2235" s="411"/>
      <c r="I2235" s="411"/>
    </row>
    <row r="2236" spans="1:9" ht="15" customHeight="1" x14ac:dyDescent="0.25">
      <c r="A2236" s="411"/>
      <c r="B2236" s="411"/>
      <c r="C2236" s="411"/>
      <c r="D2236" s="411"/>
      <c r="E2236" s="411"/>
      <c r="F2236" s="411"/>
      <c r="G2236" s="194"/>
      <c r="H2236" s="411"/>
      <c r="I2236" s="411"/>
    </row>
    <row r="2237" spans="1:9" ht="15" customHeight="1" x14ac:dyDescent="0.25">
      <c r="A2237" s="411"/>
      <c r="B2237" s="411"/>
      <c r="C2237" s="411"/>
      <c r="D2237" s="411"/>
      <c r="E2237" s="411"/>
      <c r="F2237" s="411"/>
      <c r="G2237" s="194"/>
      <c r="H2237" s="411"/>
      <c r="I2237" s="411"/>
    </row>
    <row r="2238" spans="1:9" ht="15" customHeight="1" x14ac:dyDescent="0.25">
      <c r="A2238" s="411"/>
      <c r="B2238" s="411"/>
      <c r="C2238" s="411"/>
      <c r="D2238" s="411"/>
      <c r="E2238" s="411"/>
      <c r="F2238" s="411"/>
      <c r="G2238" s="194"/>
      <c r="H2238" s="411"/>
      <c r="I2238" s="411"/>
    </row>
    <row r="2239" spans="1:9" ht="15" customHeight="1" x14ac:dyDescent="0.25">
      <c r="A2239" s="411"/>
      <c r="B2239" s="411"/>
      <c r="C2239" s="411"/>
      <c r="D2239" s="411"/>
      <c r="E2239" s="411"/>
      <c r="F2239" s="411"/>
      <c r="G2239" s="194"/>
      <c r="H2239" s="411"/>
      <c r="I2239" s="411"/>
    </row>
    <row r="2240" spans="1:9" ht="15" customHeight="1" x14ac:dyDescent="0.25">
      <c r="A2240" s="411"/>
      <c r="B2240" s="411"/>
      <c r="C2240" s="411"/>
      <c r="D2240" s="411"/>
      <c r="E2240" s="411"/>
      <c r="F2240" s="411"/>
      <c r="G2240" s="194"/>
      <c r="H2240" s="411"/>
      <c r="I2240" s="411"/>
    </row>
    <row r="2241" spans="1:9" ht="15" customHeight="1" x14ac:dyDescent="0.25">
      <c r="A2241" s="411"/>
      <c r="B2241" s="411"/>
      <c r="C2241" s="411"/>
      <c r="D2241" s="411"/>
      <c r="E2241" s="411"/>
      <c r="F2241" s="411"/>
      <c r="G2241" s="194"/>
      <c r="H2241" s="411"/>
      <c r="I2241" s="411"/>
    </row>
    <row r="2242" spans="1:9" ht="15" customHeight="1" x14ac:dyDescent="0.25">
      <c r="A2242" s="411"/>
      <c r="B2242" s="411"/>
      <c r="C2242" s="411"/>
      <c r="D2242" s="411"/>
      <c r="E2242" s="411"/>
      <c r="F2242" s="411"/>
      <c r="G2242" s="194"/>
      <c r="H2242" s="411"/>
      <c r="I2242" s="411"/>
    </row>
    <row r="2243" spans="1:9" ht="15" customHeight="1" x14ac:dyDescent="0.25">
      <c r="A2243" s="411"/>
      <c r="B2243" s="411"/>
      <c r="C2243" s="411"/>
      <c r="D2243" s="411"/>
      <c r="E2243" s="411"/>
      <c r="F2243" s="411"/>
      <c r="G2243" s="194"/>
      <c r="H2243" s="411"/>
      <c r="I2243" s="411"/>
    </row>
    <row r="2244" spans="1:9" ht="15" customHeight="1" x14ac:dyDescent="0.25">
      <c r="A2244" s="411"/>
      <c r="B2244" s="411"/>
      <c r="C2244" s="411"/>
      <c r="D2244" s="411"/>
      <c r="E2244" s="411"/>
      <c r="F2244" s="411"/>
      <c r="G2244" s="194"/>
      <c r="H2244" s="411"/>
      <c r="I2244" s="411"/>
    </row>
    <row r="2245" spans="1:9" ht="15" customHeight="1" x14ac:dyDescent="0.25">
      <c r="A2245" s="411"/>
      <c r="B2245" s="411"/>
      <c r="C2245" s="411"/>
      <c r="D2245" s="411"/>
      <c r="E2245" s="411"/>
      <c r="F2245" s="411"/>
      <c r="G2245" s="194"/>
      <c r="H2245" s="411"/>
      <c r="I2245" s="411"/>
    </row>
    <row r="2246" spans="1:9" ht="15" customHeight="1" x14ac:dyDescent="0.25">
      <c r="A2246" s="411"/>
      <c r="B2246" s="411"/>
      <c r="C2246" s="411"/>
      <c r="D2246" s="411"/>
      <c r="E2246" s="411"/>
      <c r="F2246" s="411"/>
      <c r="G2246" s="194"/>
      <c r="H2246" s="411"/>
      <c r="I2246" s="411"/>
    </row>
    <row r="2247" spans="1:9" ht="15" customHeight="1" x14ac:dyDescent="0.25">
      <c r="A2247" s="411"/>
      <c r="B2247" s="411"/>
      <c r="C2247" s="411"/>
      <c r="D2247" s="411"/>
      <c r="E2247" s="411"/>
      <c r="F2247" s="411"/>
      <c r="G2247" s="194"/>
      <c r="H2247" s="411"/>
      <c r="I2247" s="411"/>
    </row>
    <row r="2248" spans="1:9" ht="15" customHeight="1" x14ac:dyDescent="0.25">
      <c r="A2248" s="411"/>
      <c r="B2248" s="411"/>
      <c r="C2248" s="411"/>
      <c r="D2248" s="411"/>
      <c r="E2248" s="411"/>
      <c r="F2248" s="411"/>
      <c r="G2248" s="194"/>
      <c r="H2248" s="411"/>
      <c r="I2248" s="411"/>
    </row>
    <row r="2249" spans="1:9" ht="15" customHeight="1" x14ac:dyDescent="0.25">
      <c r="A2249" s="411"/>
      <c r="B2249" s="411"/>
      <c r="C2249" s="411"/>
      <c r="D2249" s="411"/>
      <c r="E2249" s="411"/>
      <c r="F2249" s="411"/>
      <c r="G2249" s="194"/>
      <c r="H2249" s="411"/>
      <c r="I2249" s="411"/>
    </row>
    <row r="2250" spans="1:9" ht="15" customHeight="1" x14ac:dyDescent="0.25">
      <c r="A2250" s="411"/>
      <c r="B2250" s="411"/>
      <c r="C2250" s="411"/>
      <c r="D2250" s="411"/>
      <c r="E2250" s="411"/>
      <c r="F2250" s="411"/>
      <c r="G2250" s="194"/>
      <c r="H2250" s="411"/>
      <c r="I2250" s="411"/>
    </row>
    <row r="2251" spans="1:9" ht="15" customHeight="1" x14ac:dyDescent="0.25">
      <c r="A2251" s="411"/>
      <c r="B2251" s="411"/>
      <c r="C2251" s="411"/>
      <c r="D2251" s="411"/>
      <c r="E2251" s="411"/>
      <c r="F2251" s="411"/>
      <c r="G2251" s="194"/>
      <c r="H2251" s="411"/>
      <c r="I2251" s="411"/>
    </row>
    <row r="2252" spans="1:9" ht="15" customHeight="1" x14ac:dyDescent="0.25">
      <c r="A2252" s="411"/>
      <c r="B2252" s="411"/>
      <c r="C2252" s="411"/>
      <c r="D2252" s="411"/>
      <c r="E2252" s="411"/>
      <c r="F2252" s="411"/>
      <c r="G2252" s="194"/>
      <c r="H2252" s="411"/>
      <c r="I2252" s="411"/>
    </row>
    <row r="2253" spans="1:9" ht="15" customHeight="1" x14ac:dyDescent="0.25">
      <c r="A2253" s="411"/>
      <c r="B2253" s="411"/>
      <c r="C2253" s="411"/>
      <c r="D2253" s="411"/>
      <c r="E2253" s="411"/>
      <c r="F2253" s="411"/>
      <c r="G2253" s="194"/>
      <c r="H2253" s="411"/>
      <c r="I2253" s="411"/>
    </row>
    <row r="2254" spans="1:9" ht="15" customHeight="1" x14ac:dyDescent="0.25">
      <c r="A2254" s="411"/>
      <c r="B2254" s="411"/>
      <c r="C2254" s="411"/>
      <c r="D2254" s="411"/>
      <c r="E2254" s="411"/>
      <c r="F2254" s="411"/>
      <c r="G2254" s="194"/>
      <c r="H2254" s="411"/>
      <c r="I2254" s="411"/>
    </row>
    <row r="2255" spans="1:9" ht="15" customHeight="1" x14ac:dyDescent="0.25">
      <c r="A2255" s="411"/>
      <c r="B2255" s="411"/>
      <c r="C2255" s="411"/>
      <c r="D2255" s="411"/>
      <c r="E2255" s="411"/>
      <c r="F2255" s="411"/>
      <c r="G2255" s="194"/>
      <c r="H2255" s="411"/>
      <c r="I2255" s="411"/>
    </row>
    <row r="2256" spans="1:9" ht="15" customHeight="1" x14ac:dyDescent="0.25">
      <c r="A2256" s="411"/>
      <c r="B2256" s="411"/>
      <c r="C2256" s="411"/>
      <c r="D2256" s="411"/>
      <c r="E2256" s="411"/>
      <c r="F2256" s="411"/>
      <c r="G2256" s="194"/>
      <c r="H2256" s="411"/>
      <c r="I2256" s="411"/>
    </row>
    <row r="2257" spans="1:9" ht="15" customHeight="1" x14ac:dyDescent="0.25">
      <c r="A2257" s="411"/>
      <c r="B2257" s="411"/>
      <c r="C2257" s="411"/>
      <c r="D2257" s="411"/>
      <c r="E2257" s="411"/>
      <c r="F2257" s="411"/>
      <c r="G2257" s="194"/>
      <c r="H2257" s="411"/>
      <c r="I2257" s="411"/>
    </row>
    <row r="2258" spans="1:9" ht="15" customHeight="1" x14ac:dyDescent="0.25">
      <c r="A2258" s="411"/>
      <c r="B2258" s="411"/>
      <c r="C2258" s="411"/>
      <c r="D2258" s="411"/>
      <c r="E2258" s="411"/>
      <c r="F2258" s="411"/>
      <c r="G2258" s="194"/>
      <c r="H2258" s="411"/>
      <c r="I2258" s="411"/>
    </row>
    <row r="2259" spans="1:9" ht="15" customHeight="1" x14ac:dyDescent="0.25">
      <c r="A2259" s="411"/>
      <c r="B2259" s="411"/>
      <c r="C2259" s="411"/>
      <c r="D2259" s="411"/>
      <c r="E2259" s="411"/>
      <c r="F2259" s="411"/>
      <c r="G2259" s="194"/>
      <c r="H2259" s="411"/>
      <c r="I2259" s="411"/>
    </row>
    <row r="2260" spans="1:9" ht="15" customHeight="1" x14ac:dyDescent="0.25">
      <c r="A2260" s="411"/>
      <c r="B2260" s="411"/>
      <c r="C2260" s="411"/>
      <c r="D2260" s="411"/>
      <c r="E2260" s="411"/>
      <c r="F2260" s="411"/>
      <c r="G2260" s="194"/>
      <c r="H2260" s="411"/>
      <c r="I2260" s="411"/>
    </row>
    <row r="2261" spans="1:9" ht="15" customHeight="1" x14ac:dyDescent="0.25">
      <c r="A2261" s="411"/>
      <c r="B2261" s="411"/>
      <c r="C2261" s="411"/>
      <c r="D2261" s="411"/>
      <c r="E2261" s="411"/>
      <c r="F2261" s="411"/>
      <c r="G2261" s="194"/>
      <c r="H2261" s="411"/>
      <c r="I2261" s="411"/>
    </row>
    <row r="2262" spans="1:9" ht="15" customHeight="1" x14ac:dyDescent="0.25">
      <c r="A2262" s="411"/>
      <c r="B2262" s="411"/>
      <c r="C2262" s="411"/>
      <c r="D2262" s="411"/>
      <c r="E2262" s="411"/>
      <c r="F2262" s="411"/>
      <c r="G2262" s="194"/>
      <c r="H2262" s="411"/>
      <c r="I2262" s="411"/>
    </row>
    <row r="2263" spans="1:9" ht="15" customHeight="1" x14ac:dyDescent="0.25">
      <c r="A2263" s="411"/>
      <c r="B2263" s="411"/>
      <c r="C2263" s="411"/>
      <c r="D2263" s="411"/>
      <c r="E2263" s="411"/>
      <c r="F2263" s="411"/>
      <c r="G2263" s="194"/>
      <c r="H2263" s="411"/>
      <c r="I2263" s="411"/>
    </row>
    <row r="2264" spans="1:9" ht="15" customHeight="1" x14ac:dyDescent="0.25">
      <c r="A2264" s="411"/>
      <c r="B2264" s="411"/>
      <c r="C2264" s="411"/>
      <c r="D2264" s="411"/>
      <c r="E2264" s="411"/>
      <c r="F2264" s="411"/>
      <c r="G2264" s="194"/>
      <c r="H2264" s="411"/>
      <c r="I2264" s="411"/>
    </row>
    <row r="2265" spans="1:9" ht="15" customHeight="1" x14ac:dyDescent="0.25">
      <c r="A2265" s="411"/>
      <c r="B2265" s="411"/>
      <c r="C2265" s="411"/>
      <c r="D2265" s="411"/>
      <c r="E2265" s="411"/>
      <c r="F2265" s="411"/>
      <c r="G2265" s="194"/>
      <c r="H2265" s="411"/>
      <c r="I2265" s="411"/>
    </row>
    <row r="2266" spans="1:9" ht="15" customHeight="1" x14ac:dyDescent="0.25">
      <c r="A2266" s="411"/>
      <c r="B2266" s="411"/>
      <c r="C2266" s="411"/>
      <c r="D2266" s="411"/>
      <c r="E2266" s="411"/>
      <c r="F2266" s="411"/>
      <c r="G2266" s="194"/>
      <c r="H2266" s="411"/>
      <c r="I2266" s="411"/>
    </row>
    <row r="2267" spans="1:9" ht="15" customHeight="1" x14ac:dyDescent="0.25">
      <c r="A2267" s="411"/>
      <c r="B2267" s="411"/>
      <c r="C2267" s="411"/>
      <c r="D2267" s="411"/>
      <c r="E2267" s="411"/>
      <c r="F2267" s="411"/>
      <c r="G2267" s="194"/>
      <c r="H2267" s="411"/>
      <c r="I2267" s="411"/>
    </row>
    <row r="2268" spans="1:9" ht="15" customHeight="1" x14ac:dyDescent="0.25">
      <c r="A2268" s="411"/>
      <c r="B2268" s="411"/>
      <c r="C2268" s="411"/>
      <c r="D2268" s="411"/>
      <c r="E2268" s="411"/>
      <c r="F2268" s="411"/>
      <c r="G2268" s="194"/>
      <c r="H2268" s="411"/>
      <c r="I2268" s="411"/>
    </row>
    <row r="2269" spans="1:9" ht="15" customHeight="1" x14ac:dyDescent="0.25">
      <c r="A2269" s="411"/>
      <c r="B2269" s="411"/>
      <c r="C2269" s="411"/>
      <c r="D2269" s="411"/>
      <c r="E2269" s="411"/>
      <c r="F2269" s="412"/>
      <c r="G2269" s="194"/>
      <c r="H2269" s="411"/>
      <c r="I2269" s="411"/>
    </row>
    <row r="2270" spans="1:9" ht="15" customHeight="1" x14ac:dyDescent="0.25">
      <c r="A2270" s="411"/>
      <c r="B2270" s="411"/>
      <c r="C2270" s="411"/>
      <c r="D2270" s="411"/>
      <c r="E2270" s="411"/>
      <c r="F2270" s="412"/>
      <c r="G2270" s="194"/>
      <c r="H2270" s="411"/>
      <c r="I2270" s="411"/>
    </row>
    <row r="2271" spans="1:9" ht="15" customHeight="1" x14ac:dyDescent="0.25">
      <c r="A2271" s="411"/>
      <c r="B2271" s="411"/>
      <c r="C2271" s="411"/>
      <c r="D2271" s="411"/>
      <c r="E2271" s="411"/>
      <c r="F2271" s="412"/>
      <c r="G2271" s="194"/>
      <c r="H2271" s="411"/>
      <c r="I2271" s="411"/>
    </row>
    <row r="2272" spans="1:9" ht="15" customHeight="1" x14ac:dyDescent="0.25">
      <c r="A2272" s="411"/>
      <c r="B2272" s="411"/>
      <c r="C2272" s="411"/>
      <c r="D2272" s="411"/>
      <c r="E2272" s="411"/>
      <c r="F2272" s="411"/>
      <c r="G2272" s="194"/>
      <c r="H2272" s="411"/>
      <c r="I2272" s="411"/>
    </row>
    <row r="2273" spans="1:9" ht="15" customHeight="1" x14ac:dyDescent="0.25">
      <c r="A2273" s="411"/>
      <c r="B2273" s="411"/>
      <c r="C2273" s="411"/>
      <c r="D2273" s="411"/>
      <c r="E2273" s="411"/>
      <c r="F2273" s="411"/>
      <c r="G2273" s="194"/>
      <c r="H2273" s="411"/>
      <c r="I2273" s="411"/>
    </row>
    <row r="2274" spans="1:9" ht="15" customHeight="1" x14ac:dyDescent="0.25">
      <c r="A2274" s="411"/>
      <c r="B2274" s="411"/>
      <c r="C2274" s="411"/>
      <c r="D2274" s="411"/>
      <c r="E2274" s="411"/>
      <c r="F2274" s="411"/>
      <c r="G2274" s="194"/>
      <c r="H2274" s="411"/>
      <c r="I2274" s="411"/>
    </row>
    <row r="2275" spans="1:9" ht="15" customHeight="1" x14ac:dyDescent="0.25">
      <c r="A2275" s="411"/>
      <c r="B2275" s="411"/>
      <c r="C2275" s="411"/>
      <c r="D2275" s="411"/>
      <c r="E2275" s="411"/>
      <c r="F2275" s="411"/>
      <c r="G2275" s="194"/>
      <c r="H2275" s="411"/>
      <c r="I2275" s="411"/>
    </row>
    <row r="2276" spans="1:9" ht="15" customHeight="1" x14ac:dyDescent="0.25">
      <c r="A2276" s="411"/>
      <c r="B2276" s="411"/>
      <c r="C2276" s="411"/>
      <c r="D2276" s="411"/>
      <c r="E2276" s="411"/>
      <c r="F2276" s="412"/>
      <c r="G2276" s="194"/>
      <c r="H2276" s="411"/>
      <c r="I2276" s="411"/>
    </row>
    <row r="2277" spans="1:9" ht="15" customHeight="1" x14ac:dyDescent="0.25">
      <c r="A2277" s="411"/>
      <c r="B2277" s="411"/>
      <c r="C2277" s="411"/>
      <c r="D2277" s="411"/>
      <c r="E2277" s="411"/>
      <c r="F2277" s="412"/>
      <c r="G2277" s="194"/>
      <c r="H2277" s="411"/>
      <c r="I2277" s="411"/>
    </row>
    <row r="2278" spans="1:9" ht="15" customHeight="1" x14ac:dyDescent="0.25">
      <c r="A2278" s="411"/>
      <c r="B2278" s="411"/>
      <c r="C2278" s="411"/>
      <c r="D2278" s="411"/>
      <c r="E2278" s="411"/>
      <c r="F2278" s="411"/>
      <c r="G2278" s="194"/>
      <c r="H2278" s="411"/>
      <c r="I2278" s="411"/>
    </row>
    <row r="2279" spans="1:9" ht="15" customHeight="1" x14ac:dyDescent="0.25">
      <c r="A2279" s="411"/>
      <c r="B2279" s="411"/>
      <c r="C2279" s="411"/>
      <c r="D2279" s="411"/>
      <c r="E2279" s="411"/>
      <c r="F2279" s="411"/>
      <c r="G2279" s="194"/>
      <c r="H2279" s="411"/>
      <c r="I2279" s="411"/>
    </row>
    <row r="2280" spans="1:9" ht="15" customHeight="1" x14ac:dyDescent="0.25">
      <c r="A2280" s="411"/>
      <c r="B2280" s="411"/>
      <c r="C2280" s="411"/>
      <c r="D2280" s="411"/>
      <c r="E2280" s="411"/>
      <c r="F2280" s="411"/>
      <c r="G2280" s="194"/>
      <c r="H2280" s="411"/>
      <c r="I2280" s="411"/>
    </row>
    <row r="2281" spans="1:9" ht="15" customHeight="1" x14ac:dyDescent="0.25">
      <c r="A2281" s="411"/>
      <c r="B2281" s="411"/>
      <c r="C2281" s="411"/>
      <c r="D2281" s="411"/>
      <c r="E2281" s="411"/>
      <c r="F2281" s="411"/>
      <c r="G2281" s="194"/>
      <c r="H2281" s="411"/>
      <c r="I2281" s="411"/>
    </row>
    <row r="2282" spans="1:9" ht="15" customHeight="1" x14ac:dyDescent="0.25">
      <c r="A2282" s="411"/>
      <c r="B2282" s="411"/>
      <c r="C2282" s="411"/>
      <c r="D2282" s="411"/>
      <c r="E2282" s="411"/>
      <c r="F2282" s="411"/>
      <c r="G2282" s="194"/>
      <c r="H2282" s="411"/>
      <c r="I2282" s="411"/>
    </row>
    <row r="2283" spans="1:9" ht="15" customHeight="1" x14ac:dyDescent="0.25">
      <c r="A2283" s="411"/>
      <c r="B2283" s="411"/>
      <c r="C2283" s="411"/>
      <c r="D2283" s="411"/>
      <c r="E2283" s="411"/>
      <c r="F2283" s="411"/>
      <c r="G2283" s="194"/>
      <c r="H2283" s="411"/>
      <c r="I2283" s="411"/>
    </row>
    <row r="2284" spans="1:9" ht="15" customHeight="1" x14ac:dyDescent="0.25">
      <c r="A2284" s="411"/>
      <c r="B2284" s="411"/>
      <c r="C2284" s="411"/>
      <c r="D2284" s="411"/>
      <c r="E2284" s="411"/>
      <c r="F2284" s="411"/>
      <c r="G2284" s="194"/>
      <c r="H2284" s="411"/>
      <c r="I2284" s="411"/>
    </row>
    <row r="2285" spans="1:9" ht="15" customHeight="1" x14ac:dyDescent="0.25">
      <c r="A2285" s="411"/>
      <c r="B2285" s="411"/>
      <c r="C2285" s="411"/>
      <c r="D2285" s="411"/>
      <c r="E2285" s="411"/>
      <c r="F2285" s="412"/>
      <c r="G2285" s="194"/>
      <c r="H2285" s="411"/>
      <c r="I2285" s="411"/>
    </row>
    <row r="2286" spans="1:9" ht="15" customHeight="1" x14ac:dyDescent="0.25">
      <c r="A2286" s="411"/>
      <c r="B2286" s="411"/>
      <c r="C2286" s="411"/>
      <c r="D2286" s="411"/>
      <c r="E2286" s="411"/>
      <c r="F2286" s="412"/>
      <c r="G2286" s="194"/>
      <c r="H2286" s="411"/>
      <c r="I2286" s="411"/>
    </row>
    <row r="2287" spans="1:9" ht="15" customHeight="1" x14ac:dyDescent="0.25">
      <c r="A2287" s="411"/>
      <c r="B2287" s="411"/>
      <c r="C2287" s="411"/>
      <c r="D2287" s="411"/>
      <c r="E2287" s="411"/>
      <c r="F2287" s="412"/>
      <c r="G2287" s="194"/>
      <c r="H2287" s="411"/>
      <c r="I2287" s="411"/>
    </row>
    <row r="2288" spans="1:9" ht="15" customHeight="1" x14ac:dyDescent="0.25">
      <c r="A2288" s="411"/>
      <c r="B2288" s="411"/>
      <c r="C2288" s="411"/>
      <c r="D2288" s="411"/>
      <c r="E2288" s="411"/>
      <c r="F2288" s="411"/>
      <c r="G2288" s="194"/>
      <c r="H2288" s="411"/>
      <c r="I2288" s="411"/>
    </row>
    <row r="2289" spans="1:9" ht="15" customHeight="1" x14ac:dyDescent="0.25">
      <c r="A2289" s="411"/>
      <c r="B2289" s="411"/>
      <c r="C2289" s="411"/>
      <c r="D2289" s="411"/>
      <c r="E2289" s="411"/>
      <c r="F2289" s="411"/>
      <c r="G2289" s="194"/>
      <c r="H2289" s="411"/>
      <c r="I2289" s="411"/>
    </row>
    <row r="2290" spans="1:9" ht="15" customHeight="1" x14ac:dyDescent="0.25">
      <c r="A2290" s="411"/>
      <c r="B2290" s="411"/>
      <c r="C2290" s="411"/>
      <c r="D2290" s="411"/>
      <c r="E2290" s="411"/>
      <c r="F2290" s="411"/>
      <c r="G2290" s="194"/>
      <c r="H2290" s="411"/>
      <c r="I2290" s="411"/>
    </row>
    <row r="2291" spans="1:9" ht="15" customHeight="1" x14ac:dyDescent="0.25">
      <c r="A2291" s="411"/>
      <c r="B2291" s="411"/>
      <c r="C2291" s="411"/>
      <c r="D2291" s="411"/>
      <c r="E2291" s="411"/>
      <c r="F2291" s="411"/>
      <c r="G2291" s="194"/>
      <c r="H2291" s="411"/>
      <c r="I2291" s="411"/>
    </row>
    <row r="2292" spans="1:9" ht="15" customHeight="1" x14ac:dyDescent="0.25">
      <c r="A2292" s="411"/>
      <c r="B2292" s="411"/>
      <c r="C2292" s="411"/>
      <c r="D2292" s="411"/>
      <c r="E2292" s="411"/>
      <c r="F2292" s="412"/>
      <c r="G2292" s="194"/>
      <c r="H2292" s="411"/>
      <c r="I2292" s="411"/>
    </row>
    <row r="2293" spans="1:9" ht="15" customHeight="1" x14ac:dyDescent="0.25">
      <c r="A2293" s="411"/>
      <c r="B2293" s="411"/>
      <c r="C2293" s="411"/>
      <c r="D2293" s="411"/>
      <c r="E2293" s="411"/>
      <c r="F2293" s="412"/>
      <c r="G2293" s="194"/>
      <c r="H2293" s="411"/>
      <c r="I2293" s="411"/>
    </row>
    <row r="2294" spans="1:9" ht="15" customHeight="1" x14ac:dyDescent="0.25">
      <c r="A2294" s="411"/>
      <c r="B2294" s="411"/>
      <c r="C2294" s="411"/>
      <c r="D2294" s="411"/>
      <c r="E2294" s="411"/>
      <c r="F2294" s="412"/>
      <c r="G2294" s="194"/>
      <c r="H2294" s="411"/>
      <c r="I2294" s="411"/>
    </row>
    <row r="2295" spans="1:9" ht="15" customHeight="1" x14ac:dyDescent="0.25">
      <c r="A2295" s="411"/>
      <c r="B2295" s="411"/>
      <c r="C2295" s="411"/>
      <c r="D2295" s="411"/>
      <c r="E2295" s="411"/>
      <c r="F2295" s="411"/>
      <c r="G2295" s="194"/>
      <c r="H2295" s="411"/>
      <c r="I2295" s="411"/>
    </row>
    <row r="2296" spans="1:9" ht="15" customHeight="1" x14ac:dyDescent="0.25">
      <c r="A2296" s="411"/>
      <c r="B2296" s="411"/>
      <c r="C2296" s="411"/>
      <c r="D2296" s="411"/>
      <c r="E2296" s="411"/>
      <c r="F2296" s="411"/>
      <c r="G2296" s="194"/>
      <c r="H2296" s="411"/>
      <c r="I2296" s="411"/>
    </row>
    <row r="2297" spans="1:9" ht="15" customHeight="1" x14ac:dyDescent="0.25">
      <c r="A2297" s="411"/>
      <c r="B2297" s="411"/>
      <c r="C2297" s="411"/>
      <c r="D2297" s="411"/>
      <c r="E2297" s="411"/>
      <c r="F2297" s="411"/>
      <c r="G2297" s="194"/>
      <c r="H2297" s="411"/>
      <c r="I2297" s="411"/>
    </row>
    <row r="2298" spans="1:9" ht="15" customHeight="1" x14ac:dyDescent="0.25">
      <c r="A2298" s="411"/>
      <c r="B2298" s="411"/>
      <c r="C2298" s="411"/>
      <c r="D2298" s="411"/>
      <c r="E2298" s="411"/>
      <c r="F2298" s="411"/>
      <c r="G2298" s="194"/>
      <c r="H2298" s="411"/>
      <c r="I2298" s="411"/>
    </row>
    <row r="2299" spans="1:9" ht="15" customHeight="1" x14ac:dyDescent="0.25">
      <c r="A2299" s="411"/>
      <c r="B2299" s="411"/>
      <c r="C2299" s="411"/>
      <c r="D2299" s="411"/>
      <c r="E2299" s="411"/>
      <c r="F2299" s="411"/>
      <c r="G2299" s="194"/>
      <c r="H2299" s="411"/>
      <c r="I2299" s="411"/>
    </row>
    <row r="2300" spans="1:9" ht="15" customHeight="1" x14ac:dyDescent="0.25">
      <c r="A2300" s="411"/>
      <c r="B2300" s="411"/>
      <c r="C2300" s="411"/>
      <c r="D2300" s="411"/>
      <c r="E2300" s="411"/>
      <c r="F2300" s="411"/>
      <c r="G2300" s="194"/>
      <c r="H2300" s="411"/>
      <c r="I2300" s="411"/>
    </row>
    <row r="2301" spans="1:9" ht="15" customHeight="1" x14ac:dyDescent="0.25">
      <c r="A2301" s="411"/>
      <c r="B2301" s="411"/>
      <c r="C2301" s="411"/>
      <c r="D2301" s="411"/>
      <c r="E2301" s="411"/>
      <c r="F2301" s="411"/>
      <c r="G2301" s="194"/>
      <c r="H2301" s="411"/>
      <c r="I2301" s="411"/>
    </row>
    <row r="2302" spans="1:9" ht="15" customHeight="1" x14ac:dyDescent="0.25">
      <c r="A2302" s="411"/>
      <c r="B2302" s="411"/>
      <c r="C2302" s="411"/>
      <c r="D2302" s="411"/>
      <c r="E2302" s="411"/>
      <c r="F2302" s="411"/>
      <c r="G2302" s="194"/>
      <c r="H2302" s="411"/>
      <c r="I2302" s="411"/>
    </row>
    <row r="2303" spans="1:9" ht="15" customHeight="1" x14ac:dyDescent="0.25">
      <c r="A2303" s="411"/>
      <c r="B2303" s="411"/>
      <c r="C2303" s="411"/>
      <c r="D2303" s="411"/>
      <c r="E2303" s="411"/>
      <c r="F2303" s="411"/>
      <c r="G2303" s="194"/>
      <c r="H2303" s="411"/>
      <c r="I2303" s="411"/>
    </row>
    <row r="2304" spans="1:9" ht="15" customHeight="1" x14ac:dyDescent="0.25">
      <c r="A2304" s="411"/>
      <c r="B2304" s="411"/>
      <c r="C2304" s="411"/>
      <c r="D2304" s="411"/>
      <c r="E2304" s="411"/>
      <c r="F2304" s="412"/>
      <c r="G2304" s="194"/>
      <c r="H2304" s="411"/>
      <c r="I2304" s="411"/>
    </row>
    <row r="2305" spans="1:9" ht="15" customHeight="1" x14ac:dyDescent="0.25">
      <c r="A2305" s="411"/>
      <c r="B2305" s="411"/>
      <c r="C2305" s="411"/>
      <c r="D2305" s="411"/>
      <c r="E2305" s="411"/>
      <c r="F2305" s="412"/>
      <c r="G2305" s="194"/>
      <c r="H2305" s="411"/>
      <c r="I2305" s="411"/>
    </row>
    <row r="2306" spans="1:9" ht="15" customHeight="1" x14ac:dyDescent="0.25">
      <c r="A2306" s="411"/>
      <c r="B2306" s="411"/>
      <c r="C2306" s="411"/>
      <c r="D2306" s="411"/>
      <c r="E2306" s="411"/>
      <c r="F2306" s="412"/>
      <c r="G2306" s="194"/>
      <c r="H2306" s="411"/>
      <c r="I2306" s="411"/>
    </row>
    <row r="2307" spans="1:9" ht="15" customHeight="1" x14ac:dyDescent="0.25">
      <c r="A2307" s="411"/>
      <c r="B2307" s="411"/>
      <c r="C2307" s="411"/>
      <c r="D2307" s="411"/>
      <c r="E2307" s="411"/>
      <c r="F2307" s="411"/>
      <c r="G2307" s="194"/>
      <c r="H2307" s="411"/>
      <c r="I2307" s="411"/>
    </row>
    <row r="2308" spans="1:9" ht="15" customHeight="1" x14ac:dyDescent="0.25">
      <c r="A2308" s="411"/>
      <c r="B2308" s="411"/>
      <c r="C2308" s="411"/>
      <c r="D2308" s="411"/>
      <c r="E2308" s="411"/>
      <c r="F2308" s="411"/>
      <c r="G2308" s="194"/>
      <c r="H2308" s="411"/>
      <c r="I2308" s="411"/>
    </row>
    <row r="2309" spans="1:9" ht="15" customHeight="1" x14ac:dyDescent="0.25">
      <c r="A2309" s="411"/>
      <c r="B2309" s="411"/>
      <c r="C2309" s="411"/>
      <c r="D2309" s="411"/>
      <c r="E2309" s="411"/>
      <c r="F2309" s="412"/>
      <c r="G2309" s="194"/>
      <c r="H2309" s="411"/>
      <c r="I2309" s="411"/>
    </row>
    <row r="2310" spans="1:9" ht="15" customHeight="1" x14ac:dyDescent="0.25">
      <c r="A2310" s="411"/>
      <c r="B2310" s="411"/>
      <c r="C2310" s="411"/>
      <c r="D2310" s="411"/>
      <c r="E2310" s="411"/>
      <c r="F2310" s="412"/>
      <c r="G2310" s="194"/>
      <c r="H2310" s="411"/>
      <c r="I2310" s="411"/>
    </row>
    <row r="2311" spans="1:9" ht="15" customHeight="1" x14ac:dyDescent="0.25">
      <c r="A2311" s="411"/>
      <c r="B2311" s="411"/>
      <c r="C2311" s="411"/>
      <c r="D2311" s="411"/>
      <c r="E2311" s="411"/>
      <c r="F2311" s="412"/>
      <c r="G2311" s="194"/>
      <c r="H2311" s="411"/>
      <c r="I2311" s="411"/>
    </row>
    <row r="2312" spans="1:9" ht="15" customHeight="1" x14ac:dyDescent="0.25">
      <c r="A2312" s="411"/>
      <c r="B2312" s="411"/>
      <c r="C2312" s="411"/>
      <c r="D2312" s="411"/>
      <c r="E2312" s="411"/>
      <c r="F2312" s="411"/>
      <c r="G2312" s="194"/>
      <c r="H2312" s="411"/>
      <c r="I2312" s="411"/>
    </row>
    <row r="2313" spans="1:9" ht="15" customHeight="1" x14ac:dyDescent="0.25">
      <c r="A2313" s="411"/>
      <c r="B2313" s="411"/>
      <c r="C2313" s="411"/>
      <c r="D2313" s="411"/>
      <c r="E2313" s="411"/>
      <c r="F2313" s="411"/>
      <c r="G2313" s="194"/>
      <c r="H2313" s="411"/>
      <c r="I2313" s="411"/>
    </row>
    <row r="2314" spans="1:9" ht="15" customHeight="1" x14ac:dyDescent="0.25">
      <c r="A2314" s="411"/>
      <c r="B2314" s="411"/>
      <c r="C2314" s="411"/>
      <c r="D2314" s="411"/>
      <c r="E2314" s="411"/>
      <c r="F2314" s="411"/>
      <c r="G2314" s="194"/>
      <c r="H2314" s="411"/>
      <c r="I2314" s="411"/>
    </row>
    <row r="2315" spans="1:9" ht="15" customHeight="1" x14ac:dyDescent="0.25">
      <c r="A2315" s="411"/>
      <c r="B2315" s="411"/>
      <c r="C2315" s="411"/>
      <c r="D2315" s="411"/>
      <c r="E2315" s="411"/>
      <c r="F2315" s="411"/>
      <c r="G2315" s="194"/>
      <c r="H2315" s="411"/>
      <c r="I2315" s="411"/>
    </row>
    <row r="2316" spans="1:9" ht="15" customHeight="1" x14ac:dyDescent="0.25">
      <c r="A2316" s="411"/>
      <c r="B2316" s="411"/>
      <c r="C2316" s="411"/>
      <c r="D2316" s="411"/>
      <c r="E2316" s="411"/>
      <c r="F2316" s="411"/>
      <c r="G2316" s="194"/>
      <c r="H2316" s="411"/>
      <c r="I2316" s="411"/>
    </row>
    <row r="2317" spans="1:9" ht="15" customHeight="1" x14ac:dyDescent="0.25">
      <c r="A2317" s="411"/>
      <c r="B2317" s="411"/>
      <c r="C2317" s="411"/>
      <c r="D2317" s="411"/>
      <c r="E2317" s="411"/>
      <c r="F2317" s="411"/>
      <c r="G2317" s="194"/>
      <c r="H2317" s="411"/>
      <c r="I2317" s="411"/>
    </row>
    <row r="2318" spans="1:9" ht="15" customHeight="1" x14ac:dyDescent="0.25">
      <c r="A2318" s="411"/>
      <c r="B2318" s="411"/>
      <c r="C2318" s="411"/>
      <c r="D2318" s="411"/>
      <c r="E2318" s="411"/>
      <c r="F2318" s="411"/>
      <c r="G2318" s="194"/>
      <c r="H2318" s="411"/>
      <c r="I2318" s="411"/>
    </row>
    <row r="2319" spans="1:9" ht="15" customHeight="1" x14ac:dyDescent="0.25">
      <c r="A2319" s="411"/>
      <c r="B2319" s="411"/>
      <c r="C2319" s="411"/>
      <c r="D2319" s="411"/>
      <c r="E2319" s="411"/>
      <c r="F2319" s="411"/>
      <c r="G2319" s="194"/>
      <c r="H2319" s="411"/>
      <c r="I2319" s="411"/>
    </row>
    <row r="2320" spans="1:9" ht="15" customHeight="1" x14ac:dyDescent="0.25">
      <c r="A2320" s="411"/>
      <c r="B2320" s="411"/>
      <c r="C2320" s="411"/>
      <c r="D2320" s="411"/>
      <c r="E2320" s="411"/>
      <c r="F2320" s="411"/>
      <c r="G2320" s="194"/>
      <c r="H2320" s="411"/>
      <c r="I2320" s="411"/>
    </row>
    <row r="2321" spans="1:9" ht="15" customHeight="1" x14ac:dyDescent="0.25">
      <c r="A2321" s="411"/>
      <c r="B2321" s="411"/>
      <c r="C2321" s="411"/>
      <c r="D2321" s="411"/>
      <c r="E2321" s="411"/>
      <c r="F2321" s="411"/>
      <c r="G2321" s="194"/>
      <c r="H2321" s="411"/>
      <c r="I2321" s="411"/>
    </row>
    <row r="2322" spans="1:9" ht="15" customHeight="1" x14ac:dyDescent="0.25">
      <c r="A2322" s="411"/>
      <c r="B2322" s="411"/>
      <c r="C2322" s="411"/>
      <c r="D2322" s="411"/>
      <c r="E2322" s="411"/>
      <c r="F2322" s="411"/>
      <c r="G2322" s="194"/>
      <c r="H2322" s="411"/>
      <c r="I2322" s="411"/>
    </row>
    <row r="2323" spans="1:9" ht="15" customHeight="1" x14ac:dyDescent="0.25">
      <c r="A2323" s="411"/>
      <c r="B2323" s="411"/>
      <c r="C2323" s="411"/>
      <c r="D2323" s="411"/>
      <c r="E2323" s="411"/>
      <c r="F2323" s="412"/>
      <c r="G2323" s="194"/>
      <c r="H2323" s="411"/>
      <c r="I2323" s="411"/>
    </row>
    <row r="2324" spans="1:9" ht="15" customHeight="1" x14ac:dyDescent="0.25">
      <c r="A2324" s="411"/>
      <c r="B2324" s="411"/>
      <c r="C2324" s="411"/>
      <c r="D2324" s="411"/>
      <c r="E2324" s="411"/>
      <c r="F2324" s="412"/>
      <c r="G2324" s="194"/>
      <c r="H2324" s="411"/>
      <c r="I2324" s="411"/>
    </row>
    <row r="2325" spans="1:9" ht="15" customHeight="1" x14ac:dyDescent="0.25">
      <c r="A2325" s="411"/>
      <c r="B2325" s="411"/>
      <c r="C2325" s="411"/>
      <c r="D2325" s="411"/>
      <c r="E2325" s="411"/>
      <c r="F2325" s="412"/>
      <c r="G2325" s="194"/>
      <c r="H2325" s="411"/>
      <c r="I2325" s="411"/>
    </row>
    <row r="2326" spans="1:9" ht="15" customHeight="1" x14ac:dyDescent="0.25">
      <c r="A2326" s="411"/>
      <c r="B2326" s="411"/>
      <c r="C2326" s="411"/>
      <c r="D2326" s="411"/>
      <c r="E2326" s="411"/>
      <c r="F2326" s="411"/>
      <c r="G2326" s="194"/>
      <c r="H2326" s="411"/>
      <c r="I2326" s="411"/>
    </row>
    <row r="2327" spans="1:9" ht="15" customHeight="1" x14ac:dyDescent="0.25">
      <c r="A2327" s="411"/>
      <c r="B2327" s="411"/>
      <c r="C2327" s="411"/>
      <c r="D2327" s="411"/>
      <c r="E2327" s="411"/>
      <c r="F2327" s="411"/>
      <c r="G2327" s="194"/>
      <c r="H2327" s="411"/>
      <c r="I2327" s="411"/>
    </row>
    <row r="2328" spans="1:9" ht="15" customHeight="1" x14ac:dyDescent="0.25">
      <c r="A2328" s="411"/>
      <c r="B2328" s="411"/>
      <c r="C2328" s="411"/>
      <c r="D2328" s="411"/>
      <c r="E2328" s="411"/>
      <c r="F2328" s="411"/>
      <c r="G2328" s="194"/>
      <c r="H2328" s="411"/>
      <c r="I2328" s="411"/>
    </row>
    <row r="2329" spans="1:9" ht="15" customHeight="1" x14ac:dyDescent="0.25">
      <c r="A2329" s="411"/>
      <c r="B2329" s="411"/>
      <c r="C2329" s="411"/>
      <c r="D2329" s="411"/>
      <c r="E2329" s="411"/>
      <c r="F2329" s="411"/>
      <c r="G2329" s="194"/>
      <c r="H2329" s="411"/>
      <c r="I2329" s="411"/>
    </row>
    <row r="2330" spans="1:9" ht="15" customHeight="1" x14ac:dyDescent="0.25">
      <c r="A2330" s="411"/>
      <c r="B2330" s="411"/>
      <c r="C2330" s="411"/>
      <c r="D2330" s="411"/>
      <c r="E2330" s="411"/>
      <c r="F2330" s="412"/>
      <c r="G2330" s="194"/>
      <c r="H2330" s="411"/>
      <c r="I2330" s="411"/>
    </row>
    <row r="2331" spans="1:9" ht="15" customHeight="1" x14ac:dyDescent="0.25">
      <c r="A2331" s="411"/>
      <c r="B2331" s="411"/>
      <c r="C2331" s="411"/>
      <c r="D2331" s="411"/>
      <c r="E2331" s="411"/>
      <c r="F2331" s="412"/>
      <c r="G2331" s="194"/>
      <c r="H2331" s="411"/>
      <c r="I2331" s="411"/>
    </row>
    <row r="2332" spans="1:9" ht="15" customHeight="1" x14ac:dyDescent="0.25">
      <c r="A2332" s="411"/>
      <c r="B2332" s="411"/>
      <c r="C2332" s="411"/>
      <c r="D2332" s="411"/>
      <c r="E2332" s="411"/>
      <c r="F2332" s="411"/>
      <c r="G2332" s="194"/>
      <c r="H2332" s="411"/>
      <c r="I2332" s="411"/>
    </row>
    <row r="2333" spans="1:9" ht="15" customHeight="1" x14ac:dyDescent="0.25">
      <c r="A2333" s="411"/>
      <c r="B2333" s="411"/>
      <c r="C2333" s="411"/>
      <c r="D2333" s="411"/>
      <c r="E2333" s="411"/>
      <c r="F2333" s="411"/>
      <c r="G2333" s="194"/>
      <c r="H2333" s="411"/>
      <c r="I2333" s="411"/>
    </row>
    <row r="2334" spans="1:9" ht="15" customHeight="1" x14ac:dyDescent="0.25">
      <c r="A2334" s="411"/>
      <c r="B2334" s="411"/>
      <c r="C2334" s="411"/>
      <c r="D2334" s="411"/>
      <c r="E2334" s="411"/>
      <c r="F2334" s="411"/>
      <c r="G2334" s="194"/>
      <c r="H2334" s="411"/>
      <c r="I2334" s="411"/>
    </row>
    <row r="2335" spans="1:9" ht="15" customHeight="1" x14ac:dyDescent="0.25">
      <c r="A2335" s="411"/>
      <c r="B2335" s="411"/>
      <c r="C2335" s="411"/>
      <c r="D2335" s="411"/>
      <c r="E2335" s="411"/>
      <c r="F2335" s="411"/>
      <c r="G2335" s="194"/>
      <c r="H2335" s="411"/>
      <c r="I2335" s="411"/>
    </row>
    <row r="2336" spans="1:9" ht="15" customHeight="1" x14ac:dyDescent="0.25">
      <c r="A2336" s="411"/>
      <c r="B2336" s="411"/>
      <c r="C2336" s="411"/>
      <c r="D2336" s="411"/>
      <c r="E2336" s="411"/>
      <c r="F2336" s="411"/>
      <c r="G2336" s="194"/>
      <c r="H2336" s="411"/>
      <c r="I2336" s="411"/>
    </row>
    <row r="2337" spans="1:9" ht="15" customHeight="1" x14ac:dyDescent="0.25">
      <c r="A2337" s="411"/>
      <c r="B2337" s="411"/>
      <c r="C2337" s="411"/>
      <c r="D2337" s="411"/>
      <c r="E2337" s="411"/>
      <c r="F2337" s="411"/>
      <c r="G2337" s="194"/>
      <c r="H2337" s="411"/>
      <c r="I2337" s="411"/>
    </row>
    <row r="2338" spans="1:9" ht="15" customHeight="1" x14ac:dyDescent="0.25">
      <c r="A2338" s="411"/>
      <c r="B2338" s="411"/>
      <c r="C2338" s="411"/>
      <c r="D2338" s="411"/>
      <c r="E2338" s="411"/>
      <c r="F2338" s="411"/>
      <c r="G2338" s="194"/>
      <c r="H2338" s="411"/>
      <c r="I2338" s="411"/>
    </row>
    <row r="2339" spans="1:9" ht="15" customHeight="1" x14ac:dyDescent="0.25">
      <c r="A2339" s="411"/>
      <c r="B2339" s="411"/>
      <c r="C2339" s="411"/>
      <c r="D2339" s="411"/>
      <c r="E2339" s="411"/>
      <c r="F2339" s="411"/>
      <c r="G2339" s="194"/>
      <c r="H2339" s="411"/>
      <c r="I2339" s="411"/>
    </row>
    <row r="2340" spans="1:9" ht="15" customHeight="1" x14ac:dyDescent="0.25">
      <c r="A2340" s="411"/>
      <c r="B2340" s="411"/>
      <c r="C2340" s="411"/>
      <c r="D2340" s="411"/>
      <c r="E2340" s="411"/>
      <c r="F2340" s="411"/>
      <c r="G2340" s="194"/>
      <c r="H2340" s="411"/>
      <c r="I2340" s="411"/>
    </row>
    <row r="2341" spans="1:9" ht="15" customHeight="1" x14ac:dyDescent="0.25">
      <c r="A2341" s="411"/>
      <c r="B2341" s="411"/>
      <c r="C2341" s="411"/>
      <c r="D2341" s="411"/>
      <c r="E2341" s="411"/>
      <c r="F2341" s="411"/>
      <c r="G2341" s="194"/>
      <c r="H2341" s="411"/>
      <c r="I2341" s="411"/>
    </row>
    <row r="2342" spans="1:9" ht="15" customHeight="1" x14ac:dyDescent="0.25">
      <c r="A2342" s="411"/>
      <c r="B2342" s="411"/>
      <c r="C2342" s="411"/>
      <c r="D2342" s="411"/>
      <c r="E2342" s="411"/>
      <c r="F2342" s="411"/>
      <c r="G2342" s="194"/>
      <c r="H2342" s="411"/>
      <c r="I2342" s="411"/>
    </row>
    <row r="2343" spans="1:9" ht="15" customHeight="1" x14ac:dyDescent="0.25">
      <c r="A2343" s="411"/>
      <c r="B2343" s="411"/>
      <c r="C2343" s="411"/>
      <c r="D2343" s="411"/>
      <c r="E2343" s="411"/>
      <c r="F2343" s="412"/>
      <c r="G2343" s="194"/>
      <c r="H2343" s="411"/>
      <c r="I2343" s="411"/>
    </row>
    <row r="2344" spans="1:9" ht="15" customHeight="1" x14ac:dyDescent="0.25">
      <c r="A2344" s="411"/>
      <c r="B2344" s="411"/>
      <c r="C2344" s="411"/>
      <c r="D2344" s="411"/>
      <c r="E2344" s="411"/>
      <c r="F2344" s="412"/>
      <c r="G2344" s="194"/>
      <c r="H2344" s="411"/>
      <c r="I2344" s="411"/>
    </row>
    <row r="2345" spans="1:9" ht="15" customHeight="1" x14ac:dyDescent="0.25">
      <c r="A2345" s="411"/>
      <c r="B2345" s="411"/>
      <c r="C2345" s="411"/>
      <c r="D2345" s="411"/>
      <c r="E2345" s="411"/>
      <c r="F2345" s="412"/>
      <c r="G2345" s="194"/>
      <c r="H2345" s="411"/>
      <c r="I2345" s="411"/>
    </row>
    <row r="2346" spans="1:9" ht="15" customHeight="1" x14ac:dyDescent="0.25">
      <c r="A2346" s="411"/>
      <c r="B2346" s="411"/>
      <c r="C2346" s="411"/>
      <c r="D2346" s="411"/>
      <c r="E2346" s="411"/>
      <c r="F2346" s="411"/>
      <c r="G2346" s="194"/>
      <c r="H2346" s="411"/>
      <c r="I2346" s="411"/>
    </row>
    <row r="2347" spans="1:9" ht="15" customHeight="1" x14ac:dyDescent="0.25">
      <c r="A2347" s="411"/>
      <c r="B2347" s="411"/>
      <c r="C2347" s="411"/>
      <c r="D2347" s="411"/>
      <c r="E2347" s="411"/>
      <c r="F2347" s="411"/>
      <c r="G2347" s="194"/>
      <c r="H2347" s="411"/>
      <c r="I2347" s="411"/>
    </row>
    <row r="2348" spans="1:9" ht="15" customHeight="1" x14ac:dyDescent="0.25">
      <c r="A2348" s="411"/>
      <c r="B2348" s="411"/>
      <c r="C2348" s="411"/>
      <c r="D2348" s="411"/>
      <c r="E2348" s="411"/>
      <c r="F2348" s="411"/>
      <c r="G2348" s="194"/>
      <c r="H2348" s="411"/>
      <c r="I2348" s="411"/>
    </row>
    <row r="2349" spans="1:9" ht="15" customHeight="1" x14ac:dyDescent="0.25">
      <c r="A2349" s="411"/>
      <c r="B2349" s="411"/>
      <c r="C2349" s="411"/>
      <c r="D2349" s="411"/>
      <c r="E2349" s="411"/>
      <c r="F2349" s="412"/>
      <c r="G2349" s="194"/>
      <c r="H2349" s="411"/>
      <c r="I2349" s="411"/>
    </row>
    <row r="2350" spans="1:9" ht="15" customHeight="1" x14ac:dyDescent="0.25">
      <c r="A2350" s="411"/>
      <c r="B2350" s="411"/>
      <c r="C2350" s="411"/>
      <c r="D2350" s="411"/>
      <c r="E2350" s="411"/>
      <c r="F2350" s="412"/>
      <c r="G2350" s="194"/>
      <c r="H2350" s="411"/>
      <c r="I2350" s="411"/>
    </row>
    <row r="2351" spans="1:9" ht="15" customHeight="1" x14ac:dyDescent="0.25">
      <c r="A2351" s="411"/>
      <c r="B2351" s="411"/>
      <c r="C2351" s="411"/>
      <c r="D2351" s="411"/>
      <c r="E2351" s="411"/>
      <c r="F2351" s="411"/>
      <c r="G2351" s="194"/>
      <c r="H2351" s="411"/>
      <c r="I2351" s="411"/>
    </row>
    <row r="2352" spans="1:9" ht="15" customHeight="1" x14ac:dyDescent="0.25">
      <c r="A2352" s="411"/>
      <c r="B2352" s="411"/>
      <c r="C2352" s="411"/>
      <c r="D2352" s="411"/>
      <c r="E2352" s="411"/>
      <c r="F2352" s="411"/>
      <c r="G2352" s="194"/>
      <c r="H2352" s="411"/>
      <c r="I2352" s="411"/>
    </row>
    <row r="2353" spans="1:9" ht="15" customHeight="1" x14ac:dyDescent="0.25">
      <c r="A2353" s="411"/>
      <c r="B2353" s="411"/>
      <c r="C2353" s="411"/>
      <c r="D2353" s="411"/>
      <c r="E2353" s="411"/>
      <c r="F2353" s="411"/>
      <c r="G2353" s="194"/>
      <c r="H2353" s="411"/>
      <c r="I2353" s="411"/>
    </row>
    <row r="2354" spans="1:9" ht="15" customHeight="1" x14ac:dyDescent="0.25">
      <c r="A2354" s="411"/>
      <c r="B2354" s="411"/>
      <c r="C2354" s="411"/>
      <c r="D2354" s="411"/>
      <c r="E2354" s="411"/>
      <c r="F2354" s="411"/>
      <c r="G2354" s="194"/>
      <c r="H2354" s="411"/>
      <c r="I2354" s="411"/>
    </row>
    <row r="2355" spans="1:9" ht="15" customHeight="1" x14ac:dyDescent="0.25">
      <c r="A2355" s="411"/>
      <c r="B2355" s="411"/>
      <c r="C2355" s="411"/>
      <c r="D2355" s="411"/>
      <c r="E2355" s="411"/>
      <c r="F2355" s="411"/>
      <c r="G2355" s="194"/>
      <c r="H2355" s="411"/>
      <c r="I2355" s="411"/>
    </row>
    <row r="2356" spans="1:9" ht="15" customHeight="1" x14ac:dyDescent="0.25">
      <c r="A2356" s="411"/>
      <c r="B2356" s="411"/>
      <c r="C2356" s="411"/>
      <c r="D2356" s="411"/>
      <c r="E2356" s="411"/>
      <c r="F2356" s="411"/>
      <c r="G2356" s="194"/>
      <c r="H2356" s="411"/>
      <c r="I2356" s="411"/>
    </row>
    <row r="2357" spans="1:9" ht="15" customHeight="1" x14ac:dyDescent="0.25">
      <c r="A2357" s="411"/>
      <c r="B2357" s="411"/>
      <c r="C2357" s="411"/>
      <c r="D2357" s="411"/>
      <c r="E2357" s="411"/>
      <c r="F2357" s="411"/>
      <c r="G2357" s="194"/>
      <c r="H2357" s="411"/>
      <c r="I2357" s="411"/>
    </row>
    <row r="2358" spans="1:9" ht="15" customHeight="1" x14ac:dyDescent="0.25">
      <c r="A2358" s="411"/>
      <c r="B2358" s="411"/>
      <c r="C2358" s="411"/>
      <c r="D2358" s="411"/>
      <c r="E2358" s="411"/>
      <c r="F2358" s="411"/>
      <c r="G2358" s="194"/>
      <c r="H2358" s="411"/>
      <c r="I2358" s="411"/>
    </row>
    <row r="2359" spans="1:9" ht="15" customHeight="1" x14ac:dyDescent="0.25">
      <c r="A2359" s="411"/>
      <c r="B2359" s="411"/>
      <c r="C2359" s="411"/>
      <c r="D2359" s="411"/>
      <c r="E2359" s="411"/>
      <c r="F2359" s="411"/>
      <c r="G2359" s="194"/>
      <c r="H2359" s="411"/>
      <c r="I2359" s="411"/>
    </row>
    <row r="2360" spans="1:9" ht="15" customHeight="1" x14ac:dyDescent="0.25">
      <c r="A2360" s="411"/>
      <c r="B2360" s="411"/>
      <c r="C2360" s="411"/>
      <c r="D2360" s="411"/>
      <c r="E2360" s="411"/>
      <c r="F2360" s="411"/>
      <c r="G2360" s="194"/>
      <c r="H2360" s="411"/>
      <c r="I2360" s="411"/>
    </row>
    <row r="2361" spans="1:9" ht="15" customHeight="1" x14ac:dyDescent="0.25">
      <c r="A2361" s="411"/>
      <c r="B2361" s="411"/>
      <c r="C2361" s="411"/>
      <c r="D2361" s="411"/>
      <c r="E2361" s="411"/>
      <c r="F2361" s="411"/>
      <c r="G2361" s="194"/>
      <c r="H2361" s="411"/>
      <c r="I2361" s="411"/>
    </row>
    <row r="2362" spans="1:9" ht="15" customHeight="1" x14ac:dyDescent="0.25">
      <c r="A2362" s="411"/>
      <c r="B2362" s="411"/>
      <c r="C2362" s="411"/>
      <c r="D2362" s="411"/>
      <c r="E2362" s="411"/>
      <c r="F2362" s="411"/>
      <c r="G2362" s="194"/>
      <c r="H2362" s="411"/>
      <c r="I2362" s="411"/>
    </row>
    <row r="2363" spans="1:9" ht="15" customHeight="1" x14ac:dyDescent="0.25">
      <c r="A2363" s="411"/>
      <c r="B2363" s="411"/>
      <c r="C2363" s="411"/>
      <c r="D2363" s="411"/>
      <c r="E2363" s="411"/>
      <c r="F2363" s="412"/>
      <c r="G2363" s="194"/>
      <c r="H2363" s="411"/>
      <c r="I2363" s="411"/>
    </row>
    <row r="2364" spans="1:9" ht="15" customHeight="1" x14ac:dyDescent="0.25">
      <c r="A2364" s="411"/>
      <c r="B2364" s="411"/>
      <c r="C2364" s="411"/>
      <c r="D2364" s="411"/>
      <c r="E2364" s="411"/>
      <c r="F2364" s="412"/>
      <c r="G2364" s="194"/>
      <c r="H2364" s="411"/>
      <c r="I2364" s="411"/>
    </row>
    <row r="2365" spans="1:9" ht="15" customHeight="1" x14ac:dyDescent="0.25">
      <c r="A2365" s="411"/>
      <c r="B2365" s="411"/>
      <c r="C2365" s="411"/>
      <c r="D2365" s="411"/>
      <c r="E2365" s="411"/>
      <c r="F2365" s="411"/>
      <c r="G2365" s="194"/>
      <c r="H2365" s="411"/>
      <c r="I2365" s="411"/>
    </row>
    <row r="2366" spans="1:9" ht="15" customHeight="1" x14ac:dyDescent="0.25">
      <c r="A2366" s="411"/>
      <c r="B2366" s="411"/>
      <c r="C2366" s="411"/>
      <c r="D2366" s="411"/>
      <c r="E2366" s="411"/>
      <c r="F2366" s="411"/>
      <c r="G2366" s="194"/>
      <c r="H2366" s="411"/>
      <c r="I2366" s="411"/>
    </row>
    <row r="2367" spans="1:9" ht="15" customHeight="1" x14ac:dyDescent="0.25">
      <c r="A2367" s="411"/>
      <c r="B2367" s="411"/>
      <c r="C2367" s="411"/>
      <c r="D2367" s="411"/>
      <c r="E2367" s="411"/>
      <c r="F2367" s="411"/>
      <c r="G2367" s="194"/>
      <c r="H2367" s="411"/>
      <c r="I2367" s="411"/>
    </row>
    <row r="2368" spans="1:9" ht="15" customHeight="1" x14ac:dyDescent="0.25">
      <c r="A2368" s="411"/>
      <c r="B2368" s="411"/>
      <c r="C2368" s="411"/>
      <c r="D2368" s="411"/>
      <c r="E2368" s="411"/>
      <c r="F2368" s="412"/>
      <c r="G2368" s="194"/>
      <c r="H2368" s="411"/>
      <c r="I2368" s="411"/>
    </row>
    <row r="2369" spans="1:9" ht="15" customHeight="1" x14ac:dyDescent="0.25">
      <c r="A2369" s="411"/>
      <c r="B2369" s="411"/>
      <c r="C2369" s="411"/>
      <c r="D2369" s="411"/>
      <c r="E2369" s="411"/>
      <c r="F2369" s="412"/>
      <c r="G2369" s="194"/>
      <c r="H2369" s="411"/>
      <c r="I2369" s="411"/>
    </row>
    <row r="2370" spans="1:9" ht="15" customHeight="1" x14ac:dyDescent="0.25">
      <c r="A2370" s="411"/>
      <c r="B2370" s="411"/>
      <c r="C2370" s="411"/>
      <c r="D2370" s="411"/>
      <c r="E2370" s="411"/>
      <c r="F2370" s="412"/>
      <c r="G2370" s="194"/>
      <c r="H2370" s="411"/>
      <c r="I2370" s="411"/>
    </row>
    <row r="2371" spans="1:9" ht="15" customHeight="1" x14ac:dyDescent="0.25">
      <c r="A2371" s="411"/>
      <c r="B2371" s="411"/>
      <c r="C2371" s="411"/>
      <c r="D2371" s="411"/>
      <c r="E2371" s="411"/>
      <c r="F2371" s="411"/>
      <c r="G2371" s="194"/>
      <c r="H2371" s="411"/>
      <c r="I2371" s="411"/>
    </row>
    <row r="2372" spans="1:9" ht="15" customHeight="1" x14ac:dyDescent="0.25">
      <c r="A2372" s="411"/>
      <c r="B2372" s="411"/>
      <c r="C2372" s="411"/>
      <c r="D2372" s="411"/>
      <c r="E2372" s="411"/>
      <c r="F2372" s="411"/>
      <c r="G2372" s="194"/>
      <c r="H2372" s="411"/>
      <c r="I2372" s="411"/>
    </row>
    <row r="2373" spans="1:9" ht="15" customHeight="1" x14ac:dyDescent="0.25">
      <c r="A2373" s="411"/>
      <c r="B2373" s="411"/>
      <c r="C2373" s="411"/>
      <c r="D2373" s="411"/>
      <c r="E2373" s="411"/>
      <c r="F2373" s="411"/>
      <c r="G2373" s="194"/>
      <c r="H2373" s="411"/>
      <c r="I2373" s="411"/>
    </row>
    <row r="2374" spans="1:9" ht="15" customHeight="1" x14ac:dyDescent="0.25">
      <c r="A2374" s="411"/>
      <c r="B2374" s="411"/>
      <c r="C2374" s="411"/>
      <c r="D2374" s="411"/>
      <c r="E2374" s="411"/>
      <c r="F2374" s="411"/>
      <c r="G2374" s="194"/>
      <c r="H2374" s="411"/>
      <c r="I2374" s="411"/>
    </row>
    <row r="2375" spans="1:9" ht="15" customHeight="1" x14ac:dyDescent="0.25">
      <c r="A2375" s="411"/>
      <c r="B2375" s="411"/>
      <c r="C2375" s="411"/>
      <c r="D2375" s="411"/>
      <c r="E2375" s="411"/>
      <c r="F2375" s="411"/>
      <c r="G2375" s="194"/>
      <c r="H2375" s="411"/>
      <c r="I2375" s="411"/>
    </row>
    <row r="2376" spans="1:9" ht="15" customHeight="1" x14ac:dyDescent="0.25">
      <c r="A2376" s="411"/>
      <c r="B2376" s="411"/>
      <c r="C2376" s="411"/>
      <c r="D2376" s="411"/>
      <c r="E2376" s="411"/>
      <c r="F2376" s="411"/>
      <c r="G2376" s="194"/>
      <c r="H2376" s="411"/>
      <c r="I2376" s="411"/>
    </row>
    <row r="2377" spans="1:9" ht="15" customHeight="1" x14ac:dyDescent="0.25">
      <c r="A2377" s="411"/>
      <c r="B2377" s="411"/>
      <c r="C2377" s="411"/>
      <c r="D2377" s="411"/>
      <c r="E2377" s="411"/>
      <c r="F2377" s="411"/>
      <c r="G2377" s="194"/>
      <c r="H2377" s="411"/>
      <c r="I2377" s="411"/>
    </row>
    <row r="2378" spans="1:9" ht="15" customHeight="1" x14ac:dyDescent="0.25">
      <c r="A2378" s="411"/>
      <c r="B2378" s="411"/>
      <c r="C2378" s="411"/>
      <c r="D2378" s="411"/>
      <c r="E2378" s="411"/>
      <c r="F2378" s="411"/>
      <c r="G2378" s="194"/>
      <c r="H2378" s="411"/>
      <c r="I2378" s="411"/>
    </row>
    <row r="2379" spans="1:9" ht="15" customHeight="1" x14ac:dyDescent="0.25">
      <c r="A2379" s="411"/>
      <c r="B2379" s="411"/>
      <c r="C2379" s="411"/>
      <c r="D2379" s="411"/>
      <c r="E2379" s="411"/>
      <c r="F2379" s="411"/>
      <c r="G2379" s="194"/>
      <c r="H2379" s="411"/>
      <c r="I2379" s="411"/>
    </row>
    <row r="2380" spans="1:9" ht="15" customHeight="1" x14ac:dyDescent="0.25">
      <c r="A2380" s="411"/>
      <c r="B2380" s="411"/>
      <c r="C2380" s="411"/>
      <c r="D2380" s="411"/>
      <c r="E2380" s="411"/>
      <c r="F2380" s="411"/>
      <c r="G2380" s="194"/>
      <c r="H2380" s="411"/>
      <c r="I2380" s="411"/>
    </row>
    <row r="2381" spans="1:9" ht="15" customHeight="1" x14ac:dyDescent="0.25">
      <c r="A2381" s="411"/>
      <c r="B2381" s="411"/>
      <c r="C2381" s="411"/>
      <c r="D2381" s="411"/>
      <c r="E2381" s="411"/>
      <c r="F2381" s="411"/>
      <c r="G2381" s="194"/>
      <c r="H2381" s="411"/>
      <c r="I2381" s="411"/>
    </row>
    <row r="2382" spans="1:9" ht="15" customHeight="1" x14ac:dyDescent="0.25">
      <c r="A2382" s="411"/>
      <c r="B2382" s="411"/>
      <c r="C2382" s="411"/>
      <c r="D2382" s="411"/>
      <c r="E2382" s="411"/>
      <c r="F2382" s="411"/>
      <c r="G2382" s="194"/>
      <c r="H2382" s="411"/>
      <c r="I2382" s="411"/>
    </row>
    <row r="2383" spans="1:9" ht="15" customHeight="1" x14ac:dyDescent="0.25">
      <c r="A2383" s="411"/>
      <c r="B2383" s="411"/>
      <c r="C2383" s="411"/>
      <c r="D2383" s="411"/>
      <c r="E2383" s="411"/>
      <c r="F2383" s="411"/>
      <c r="G2383" s="194"/>
      <c r="H2383" s="411"/>
      <c r="I2383" s="411"/>
    </row>
    <row r="2384" spans="1:9" ht="15" customHeight="1" x14ac:dyDescent="0.25">
      <c r="A2384" s="411"/>
      <c r="B2384" s="411"/>
      <c r="C2384" s="411"/>
      <c r="D2384" s="411"/>
      <c r="E2384" s="411"/>
      <c r="F2384" s="411"/>
      <c r="G2384" s="194"/>
      <c r="H2384" s="411"/>
      <c r="I2384" s="411"/>
    </row>
    <row r="2385" spans="1:9" ht="15" customHeight="1" x14ac:dyDescent="0.25">
      <c r="A2385" s="411"/>
      <c r="B2385" s="411"/>
      <c r="C2385" s="411"/>
      <c r="D2385" s="411"/>
      <c r="E2385" s="411"/>
      <c r="F2385" s="412"/>
      <c r="G2385" s="194"/>
      <c r="H2385" s="411"/>
      <c r="I2385" s="411"/>
    </row>
    <row r="2386" spans="1:9" ht="15" customHeight="1" x14ac:dyDescent="0.25">
      <c r="A2386" s="411"/>
      <c r="B2386" s="411"/>
      <c r="C2386" s="411"/>
      <c r="D2386" s="411"/>
      <c r="E2386" s="411"/>
      <c r="F2386" s="412"/>
      <c r="G2386" s="194"/>
      <c r="H2386" s="411"/>
      <c r="I2386" s="411"/>
    </row>
    <row r="2387" spans="1:9" ht="15" customHeight="1" x14ac:dyDescent="0.25">
      <c r="A2387" s="411"/>
      <c r="B2387" s="411"/>
      <c r="C2387" s="411"/>
      <c r="D2387" s="411"/>
      <c r="E2387" s="411"/>
      <c r="F2387" s="411"/>
      <c r="G2387" s="194"/>
      <c r="H2387" s="411"/>
      <c r="I2387" s="411"/>
    </row>
    <row r="2388" spans="1:9" ht="15" customHeight="1" x14ac:dyDescent="0.25">
      <c r="A2388" s="411"/>
      <c r="B2388" s="411"/>
      <c r="C2388" s="411"/>
      <c r="D2388" s="411"/>
      <c r="E2388" s="411"/>
      <c r="F2388" s="411"/>
      <c r="G2388" s="194"/>
      <c r="H2388" s="411"/>
      <c r="I2388" s="411"/>
    </row>
    <row r="2389" spans="1:9" ht="15" customHeight="1" x14ac:dyDescent="0.25">
      <c r="A2389" s="411"/>
      <c r="B2389" s="411"/>
      <c r="C2389" s="411"/>
      <c r="D2389" s="411"/>
      <c r="E2389" s="411"/>
      <c r="F2389" s="411"/>
      <c r="G2389" s="194"/>
      <c r="H2389" s="411"/>
      <c r="I2389" s="411"/>
    </row>
    <row r="2390" spans="1:9" ht="15" customHeight="1" x14ac:dyDescent="0.25">
      <c r="A2390" s="411"/>
      <c r="B2390" s="411"/>
      <c r="C2390" s="411"/>
      <c r="D2390" s="411"/>
      <c r="E2390" s="411"/>
      <c r="F2390" s="411"/>
      <c r="G2390" s="194"/>
      <c r="H2390" s="411"/>
      <c r="I2390" s="411"/>
    </row>
    <row r="2391" spans="1:9" ht="15" customHeight="1" x14ac:dyDescent="0.25">
      <c r="A2391" s="411"/>
      <c r="B2391" s="411"/>
      <c r="C2391" s="411"/>
      <c r="D2391" s="411"/>
      <c r="E2391" s="411"/>
      <c r="F2391" s="412"/>
      <c r="G2391" s="194"/>
      <c r="H2391" s="411"/>
      <c r="I2391" s="411"/>
    </row>
    <row r="2392" spans="1:9" ht="15" customHeight="1" x14ac:dyDescent="0.25">
      <c r="A2392" s="411"/>
      <c r="B2392" s="411"/>
      <c r="C2392" s="411"/>
      <c r="D2392" s="411"/>
      <c r="E2392" s="411"/>
      <c r="F2392" s="412"/>
      <c r="G2392" s="194"/>
      <c r="H2392" s="411"/>
      <c r="I2392" s="411"/>
    </row>
    <row r="2393" spans="1:9" ht="15" customHeight="1" x14ac:dyDescent="0.25">
      <c r="A2393" s="411"/>
      <c r="B2393" s="411"/>
      <c r="C2393" s="411"/>
      <c r="D2393" s="411"/>
      <c r="E2393" s="411"/>
      <c r="F2393" s="412"/>
      <c r="G2393" s="194"/>
      <c r="H2393" s="411"/>
      <c r="I2393" s="411"/>
    </row>
    <row r="2394" spans="1:9" ht="15" customHeight="1" x14ac:dyDescent="0.25">
      <c r="A2394" s="411"/>
      <c r="B2394" s="411"/>
      <c r="C2394" s="411"/>
      <c r="D2394" s="411"/>
      <c r="E2394" s="411"/>
      <c r="F2394" s="411"/>
      <c r="G2394" s="194"/>
      <c r="H2394" s="411"/>
      <c r="I2394" s="411"/>
    </row>
    <row r="2395" spans="1:9" ht="15" customHeight="1" x14ac:dyDescent="0.25">
      <c r="A2395" s="411"/>
      <c r="B2395" s="411"/>
      <c r="C2395" s="411"/>
      <c r="D2395" s="411"/>
      <c r="E2395" s="411"/>
      <c r="F2395" s="411"/>
      <c r="G2395" s="194"/>
      <c r="H2395" s="411"/>
      <c r="I2395" s="411"/>
    </row>
    <row r="2396" spans="1:9" ht="15" customHeight="1" x14ac:dyDescent="0.25">
      <c r="A2396" s="411"/>
      <c r="B2396" s="411"/>
      <c r="C2396" s="411"/>
      <c r="D2396" s="411"/>
      <c r="E2396" s="411"/>
      <c r="F2396" s="411"/>
      <c r="G2396" s="194"/>
      <c r="H2396" s="411"/>
      <c r="I2396" s="411"/>
    </row>
    <row r="2397" spans="1:9" ht="15" customHeight="1" x14ac:dyDescent="0.25">
      <c r="A2397" s="411"/>
      <c r="B2397" s="411"/>
      <c r="C2397" s="411"/>
      <c r="D2397" s="411"/>
      <c r="E2397" s="411"/>
      <c r="F2397" s="411"/>
      <c r="G2397" s="194"/>
      <c r="H2397" s="411"/>
      <c r="I2397" s="411"/>
    </row>
    <row r="2398" spans="1:9" ht="15" customHeight="1" x14ac:dyDescent="0.25">
      <c r="A2398" s="411"/>
      <c r="B2398" s="411"/>
      <c r="C2398" s="411"/>
      <c r="D2398" s="411"/>
      <c r="E2398" s="411"/>
      <c r="F2398" s="411"/>
      <c r="G2398" s="194"/>
      <c r="H2398" s="411"/>
      <c r="I2398" s="411"/>
    </row>
    <row r="2399" spans="1:9" ht="15" customHeight="1" x14ac:dyDescent="0.25">
      <c r="A2399" s="411"/>
      <c r="B2399" s="411"/>
      <c r="C2399" s="411"/>
      <c r="D2399" s="411"/>
      <c r="E2399" s="411"/>
      <c r="F2399" s="411"/>
      <c r="G2399" s="194"/>
      <c r="H2399" s="411"/>
      <c r="I2399" s="411"/>
    </row>
    <row r="2400" spans="1:9" ht="15" customHeight="1" x14ac:dyDescent="0.25">
      <c r="A2400" s="411"/>
      <c r="B2400" s="411"/>
      <c r="C2400" s="411"/>
      <c r="D2400" s="411"/>
      <c r="E2400" s="411"/>
      <c r="F2400" s="411"/>
      <c r="G2400" s="194"/>
      <c r="H2400" s="411"/>
      <c r="I2400" s="411"/>
    </row>
    <row r="2401" spans="1:9" ht="15" customHeight="1" x14ac:dyDescent="0.25">
      <c r="A2401" s="411"/>
      <c r="B2401" s="411"/>
      <c r="C2401" s="411"/>
      <c r="D2401" s="411"/>
      <c r="E2401" s="411"/>
      <c r="F2401" s="411"/>
      <c r="G2401" s="194"/>
      <c r="H2401" s="411"/>
      <c r="I2401" s="411"/>
    </row>
    <row r="2402" spans="1:9" ht="15" customHeight="1" x14ac:dyDescent="0.25">
      <c r="A2402" s="411"/>
      <c r="B2402" s="411"/>
      <c r="C2402" s="411"/>
      <c r="D2402" s="411"/>
      <c r="E2402" s="411"/>
      <c r="F2402" s="411"/>
      <c r="G2402" s="194"/>
      <c r="H2402" s="411"/>
      <c r="I2402" s="411"/>
    </row>
    <row r="2403" spans="1:9" ht="15" customHeight="1" x14ac:dyDescent="0.25">
      <c r="A2403" s="411"/>
      <c r="B2403" s="411"/>
      <c r="C2403" s="411"/>
      <c r="D2403" s="411"/>
      <c r="E2403" s="411"/>
      <c r="F2403" s="411"/>
      <c r="G2403" s="194"/>
      <c r="H2403" s="411"/>
      <c r="I2403" s="411"/>
    </row>
    <row r="2404" spans="1:9" ht="15" customHeight="1" x14ac:dyDescent="0.25">
      <c r="A2404" s="411"/>
      <c r="B2404" s="411"/>
      <c r="C2404" s="411"/>
      <c r="D2404" s="411"/>
      <c r="E2404" s="411"/>
      <c r="F2404" s="411"/>
      <c r="G2404" s="194"/>
      <c r="H2404" s="411"/>
      <c r="I2404" s="411"/>
    </row>
    <row r="2405" spans="1:9" ht="15" customHeight="1" x14ac:dyDescent="0.25">
      <c r="A2405" s="411"/>
      <c r="B2405" s="411"/>
      <c r="C2405" s="411"/>
      <c r="D2405" s="411"/>
      <c r="E2405" s="411"/>
      <c r="F2405" s="411"/>
      <c r="G2405" s="194"/>
      <c r="H2405" s="411"/>
      <c r="I2405" s="411"/>
    </row>
    <row r="2406" spans="1:9" ht="15" customHeight="1" x14ac:dyDescent="0.25">
      <c r="A2406" s="411"/>
      <c r="B2406" s="411"/>
      <c r="C2406" s="411"/>
      <c r="D2406" s="411"/>
      <c r="E2406" s="411"/>
      <c r="F2406" s="411"/>
      <c r="G2406" s="194"/>
      <c r="H2406" s="411"/>
      <c r="I2406" s="411"/>
    </row>
    <row r="2407" spans="1:9" ht="15" customHeight="1" x14ac:dyDescent="0.25">
      <c r="A2407" s="411"/>
      <c r="B2407" s="411"/>
      <c r="C2407" s="411"/>
      <c r="D2407" s="411"/>
      <c r="E2407" s="411"/>
      <c r="F2407" s="411"/>
      <c r="G2407" s="194"/>
      <c r="H2407" s="411"/>
      <c r="I2407" s="411"/>
    </row>
    <row r="2408" spans="1:9" ht="15" customHeight="1" x14ac:dyDescent="0.25">
      <c r="A2408" s="411"/>
      <c r="B2408" s="411"/>
      <c r="C2408" s="411"/>
      <c r="D2408" s="411"/>
      <c r="E2408" s="411"/>
      <c r="F2408" s="412"/>
      <c r="G2408" s="194"/>
      <c r="H2408" s="411"/>
      <c r="I2408" s="411"/>
    </row>
    <row r="2409" spans="1:9" ht="15" customHeight="1" x14ac:dyDescent="0.25">
      <c r="A2409" s="411"/>
      <c r="B2409" s="411"/>
      <c r="C2409" s="411"/>
      <c r="D2409" s="411"/>
      <c r="E2409" s="411"/>
      <c r="F2409" s="412"/>
      <c r="G2409" s="194"/>
      <c r="H2409" s="411"/>
      <c r="I2409" s="411"/>
    </row>
    <row r="2410" spans="1:9" ht="15" customHeight="1" x14ac:dyDescent="0.25">
      <c r="A2410" s="411"/>
      <c r="B2410" s="411"/>
      <c r="C2410" s="411"/>
      <c r="D2410" s="411"/>
      <c r="E2410" s="411"/>
      <c r="F2410" s="412"/>
      <c r="G2410" s="194"/>
      <c r="H2410" s="411"/>
      <c r="I2410" s="411"/>
    </row>
    <row r="2411" spans="1:9" ht="15" customHeight="1" x14ac:dyDescent="0.25">
      <c r="A2411" s="411"/>
      <c r="B2411" s="411"/>
      <c r="C2411" s="411"/>
      <c r="D2411" s="411"/>
      <c r="E2411" s="411"/>
      <c r="F2411" s="411"/>
      <c r="G2411" s="194"/>
      <c r="H2411" s="411"/>
      <c r="I2411" s="411"/>
    </row>
    <row r="2412" spans="1:9" ht="15" customHeight="1" x14ac:dyDescent="0.25">
      <c r="A2412" s="411"/>
      <c r="B2412" s="411"/>
      <c r="C2412" s="411"/>
      <c r="D2412" s="411"/>
      <c r="E2412" s="411"/>
      <c r="F2412" s="411"/>
      <c r="G2412" s="194"/>
      <c r="H2412" s="411"/>
      <c r="I2412" s="411"/>
    </row>
    <row r="2413" spans="1:9" ht="15" customHeight="1" x14ac:dyDescent="0.25">
      <c r="A2413" s="411"/>
      <c r="B2413" s="411"/>
      <c r="C2413" s="411"/>
      <c r="D2413" s="411"/>
      <c r="E2413" s="411"/>
      <c r="F2413" s="411"/>
      <c r="G2413" s="194"/>
      <c r="H2413" s="411"/>
      <c r="I2413" s="411"/>
    </row>
    <row r="2414" spans="1:9" ht="15" customHeight="1" x14ac:dyDescent="0.25">
      <c r="A2414" s="411"/>
      <c r="B2414" s="411"/>
      <c r="C2414" s="411"/>
      <c r="D2414" s="411"/>
      <c r="E2414" s="411"/>
      <c r="F2414" s="411"/>
      <c r="G2414" s="194"/>
      <c r="H2414" s="411"/>
      <c r="I2414" s="411"/>
    </row>
    <row r="2415" spans="1:9" ht="15" customHeight="1" x14ac:dyDescent="0.25">
      <c r="A2415" s="411"/>
      <c r="B2415" s="411"/>
      <c r="C2415" s="411"/>
      <c r="D2415" s="411"/>
      <c r="E2415" s="411"/>
      <c r="F2415" s="412"/>
      <c r="G2415" s="194"/>
      <c r="H2415" s="411"/>
      <c r="I2415" s="411"/>
    </row>
    <row r="2416" spans="1:9" ht="15" customHeight="1" x14ac:dyDescent="0.25">
      <c r="A2416" s="411"/>
      <c r="B2416" s="411"/>
      <c r="C2416" s="411"/>
      <c r="D2416" s="411"/>
      <c r="E2416" s="411"/>
      <c r="F2416" s="412"/>
      <c r="G2416" s="194"/>
      <c r="H2416" s="411"/>
      <c r="I2416" s="411"/>
    </row>
    <row r="2417" spans="1:9" ht="15" customHeight="1" x14ac:dyDescent="0.25">
      <c r="A2417" s="411"/>
      <c r="B2417" s="411"/>
      <c r="C2417" s="411"/>
      <c r="D2417" s="411"/>
      <c r="E2417" s="411"/>
      <c r="F2417" s="412"/>
      <c r="G2417" s="194"/>
      <c r="H2417" s="411"/>
      <c r="I2417" s="411"/>
    </row>
    <row r="2418" spans="1:9" ht="15" customHeight="1" x14ac:dyDescent="0.25">
      <c r="A2418" s="411"/>
      <c r="B2418" s="411"/>
      <c r="C2418" s="411"/>
      <c r="D2418" s="411"/>
      <c r="E2418" s="411"/>
      <c r="F2418" s="411"/>
      <c r="G2418" s="194"/>
      <c r="H2418" s="411"/>
      <c r="I2418" s="411"/>
    </row>
    <row r="2419" spans="1:9" ht="15" customHeight="1" x14ac:dyDescent="0.25">
      <c r="A2419" s="411"/>
      <c r="B2419" s="411"/>
      <c r="C2419" s="411"/>
      <c r="D2419" s="411"/>
      <c r="E2419" s="411"/>
      <c r="F2419" s="411"/>
      <c r="G2419" s="194"/>
      <c r="H2419" s="411"/>
      <c r="I2419" s="411"/>
    </row>
    <row r="2420" spans="1:9" ht="15" customHeight="1" x14ac:dyDescent="0.25">
      <c r="A2420" s="411"/>
      <c r="B2420" s="411"/>
      <c r="C2420" s="411"/>
      <c r="D2420" s="411"/>
      <c r="E2420" s="411"/>
      <c r="F2420" s="411"/>
      <c r="G2420" s="194"/>
      <c r="H2420" s="411"/>
      <c r="I2420" s="411"/>
    </row>
    <row r="2421" spans="1:9" ht="15" customHeight="1" x14ac:dyDescent="0.25">
      <c r="A2421" s="411"/>
      <c r="B2421" s="411"/>
      <c r="C2421" s="411"/>
      <c r="D2421" s="411"/>
      <c r="E2421" s="411"/>
      <c r="F2421" s="411"/>
      <c r="G2421" s="194"/>
      <c r="H2421" s="411"/>
      <c r="I2421" s="411"/>
    </row>
    <row r="2422" spans="1:9" ht="15" customHeight="1" x14ac:dyDescent="0.25">
      <c r="A2422" s="411"/>
      <c r="B2422" s="411"/>
      <c r="C2422" s="411"/>
      <c r="D2422" s="411"/>
      <c r="E2422" s="411"/>
      <c r="F2422" s="411"/>
      <c r="G2422" s="194"/>
      <c r="H2422" s="411"/>
      <c r="I2422" s="411"/>
    </row>
    <row r="2423" spans="1:9" ht="15" customHeight="1" x14ac:dyDescent="0.25">
      <c r="A2423" s="411"/>
      <c r="B2423" s="411"/>
      <c r="C2423" s="411"/>
      <c r="D2423" s="411"/>
      <c r="E2423" s="411"/>
      <c r="F2423" s="411"/>
      <c r="G2423" s="194"/>
      <c r="H2423" s="411"/>
      <c r="I2423" s="411"/>
    </row>
    <row r="2424" spans="1:9" ht="15" customHeight="1" x14ac:dyDescent="0.25">
      <c r="A2424" s="411"/>
      <c r="B2424" s="411"/>
      <c r="C2424" s="411"/>
      <c r="D2424" s="411"/>
      <c r="E2424" s="411"/>
      <c r="F2424" s="411"/>
      <c r="G2424" s="194"/>
      <c r="H2424" s="411"/>
      <c r="I2424" s="411"/>
    </row>
    <row r="2425" spans="1:9" ht="15" customHeight="1" x14ac:dyDescent="0.25">
      <c r="A2425" s="411"/>
      <c r="B2425" s="411"/>
      <c r="C2425" s="411"/>
      <c r="D2425" s="411"/>
      <c r="E2425" s="411"/>
      <c r="F2425" s="411"/>
      <c r="G2425" s="194"/>
      <c r="H2425" s="411"/>
      <c r="I2425" s="411"/>
    </row>
    <row r="2426" spans="1:9" ht="15" customHeight="1" x14ac:dyDescent="0.25">
      <c r="A2426" s="411"/>
      <c r="B2426" s="411"/>
      <c r="C2426" s="411"/>
      <c r="D2426" s="411"/>
      <c r="E2426" s="411"/>
      <c r="F2426" s="411"/>
      <c r="G2426" s="194"/>
      <c r="H2426" s="411"/>
      <c r="I2426" s="411"/>
    </row>
    <row r="2427" spans="1:9" ht="15" customHeight="1" x14ac:dyDescent="0.25">
      <c r="A2427" s="411"/>
      <c r="B2427" s="411"/>
      <c r="C2427" s="411"/>
      <c r="D2427" s="411"/>
      <c r="E2427" s="411"/>
      <c r="F2427" s="411"/>
      <c r="G2427" s="194"/>
      <c r="H2427" s="411"/>
      <c r="I2427" s="411"/>
    </row>
    <row r="2428" spans="1:9" ht="15" customHeight="1" x14ac:dyDescent="0.25">
      <c r="A2428" s="411"/>
      <c r="B2428" s="411"/>
      <c r="C2428" s="411"/>
      <c r="D2428" s="411"/>
      <c r="E2428" s="411"/>
      <c r="F2428" s="411"/>
      <c r="G2428" s="194"/>
      <c r="H2428" s="411"/>
      <c r="I2428" s="411"/>
    </row>
    <row r="2429" spans="1:9" ht="15" customHeight="1" x14ac:dyDescent="0.25">
      <c r="A2429" s="411"/>
      <c r="B2429" s="411"/>
      <c r="C2429" s="411"/>
      <c r="D2429" s="411"/>
      <c r="E2429" s="411"/>
      <c r="F2429" s="411"/>
      <c r="G2429" s="194"/>
      <c r="H2429" s="411"/>
      <c r="I2429" s="411"/>
    </row>
    <row r="2430" spans="1:9" ht="15" customHeight="1" x14ac:dyDescent="0.25">
      <c r="A2430" s="411"/>
      <c r="B2430" s="411"/>
      <c r="C2430" s="411"/>
      <c r="D2430" s="411"/>
      <c r="E2430" s="411"/>
      <c r="F2430" s="411"/>
      <c r="G2430" s="194"/>
      <c r="H2430" s="411"/>
      <c r="I2430" s="411"/>
    </row>
    <row r="2431" spans="1:9" ht="15" customHeight="1" x14ac:dyDescent="0.25">
      <c r="A2431" s="411"/>
      <c r="B2431" s="411"/>
      <c r="C2431" s="411"/>
      <c r="D2431" s="411"/>
      <c r="E2431" s="411"/>
      <c r="F2431" s="411"/>
      <c r="G2431" s="194"/>
      <c r="H2431" s="411"/>
      <c r="I2431" s="411"/>
    </row>
    <row r="2432" spans="1:9" ht="15" customHeight="1" x14ac:dyDescent="0.25">
      <c r="A2432" s="411"/>
      <c r="B2432" s="411"/>
      <c r="C2432" s="411"/>
      <c r="D2432" s="411"/>
      <c r="E2432" s="411"/>
      <c r="F2432" s="411"/>
      <c r="G2432" s="194"/>
      <c r="H2432" s="411"/>
      <c r="I2432" s="411"/>
    </row>
    <row r="2433" spans="1:9" ht="15" customHeight="1" x14ac:dyDescent="0.25">
      <c r="A2433" s="411"/>
      <c r="B2433" s="411"/>
      <c r="C2433" s="411"/>
      <c r="D2433" s="411"/>
      <c r="E2433" s="411"/>
      <c r="F2433" s="411"/>
      <c r="G2433" s="194"/>
      <c r="H2433" s="411"/>
      <c r="I2433" s="411"/>
    </row>
    <row r="2434" spans="1:9" ht="15" customHeight="1" x14ac:dyDescent="0.25">
      <c r="A2434" s="411"/>
      <c r="B2434" s="411"/>
      <c r="C2434" s="411"/>
      <c r="D2434" s="411"/>
      <c r="E2434" s="411"/>
      <c r="F2434" s="411"/>
      <c r="G2434" s="194"/>
      <c r="H2434" s="411"/>
      <c r="I2434" s="411"/>
    </row>
    <row r="2435" spans="1:9" ht="15" customHeight="1" x14ac:dyDescent="0.25">
      <c r="A2435" s="411"/>
      <c r="B2435" s="411"/>
      <c r="C2435" s="411"/>
      <c r="D2435" s="411"/>
      <c r="E2435" s="411"/>
      <c r="F2435" s="412"/>
      <c r="G2435" s="194"/>
      <c r="H2435" s="411"/>
      <c r="I2435" s="411"/>
    </row>
    <row r="2436" spans="1:9" ht="15" customHeight="1" x14ac:dyDescent="0.25">
      <c r="A2436" s="411"/>
      <c r="B2436" s="411"/>
      <c r="C2436" s="411"/>
      <c r="D2436" s="411"/>
      <c r="E2436" s="411"/>
      <c r="F2436" s="412"/>
      <c r="G2436" s="194"/>
      <c r="H2436" s="411"/>
      <c r="I2436" s="411"/>
    </row>
    <row r="2437" spans="1:9" ht="15" customHeight="1" x14ac:dyDescent="0.25">
      <c r="A2437" s="411"/>
      <c r="B2437" s="411"/>
      <c r="C2437" s="411"/>
      <c r="D2437" s="411"/>
      <c r="E2437" s="411"/>
      <c r="F2437" s="411"/>
      <c r="G2437" s="194"/>
      <c r="H2437" s="411"/>
      <c r="I2437" s="411"/>
    </row>
    <row r="2438" spans="1:9" ht="15" customHeight="1" x14ac:dyDescent="0.25">
      <c r="A2438" s="411"/>
      <c r="B2438" s="411"/>
      <c r="C2438" s="411"/>
      <c r="D2438" s="411"/>
      <c r="E2438" s="411"/>
      <c r="F2438" s="411"/>
      <c r="G2438" s="194"/>
      <c r="H2438" s="411"/>
      <c r="I2438" s="411"/>
    </row>
    <row r="2439" spans="1:9" ht="15" customHeight="1" x14ac:dyDescent="0.25">
      <c r="A2439" s="411"/>
      <c r="B2439" s="411"/>
      <c r="C2439" s="411"/>
      <c r="D2439" s="411"/>
      <c r="E2439" s="411"/>
      <c r="F2439" s="411"/>
      <c r="G2439" s="194"/>
      <c r="H2439" s="411"/>
      <c r="I2439" s="411"/>
    </row>
    <row r="2440" spans="1:9" ht="15" customHeight="1" x14ac:dyDescent="0.25">
      <c r="A2440" s="411"/>
      <c r="B2440" s="411"/>
      <c r="C2440" s="411"/>
      <c r="D2440" s="411"/>
      <c r="E2440" s="411"/>
      <c r="F2440" s="411"/>
      <c r="G2440" s="194"/>
      <c r="H2440" s="411"/>
      <c r="I2440" s="411"/>
    </row>
    <row r="2441" spans="1:9" ht="15" customHeight="1" x14ac:dyDescent="0.25">
      <c r="A2441" s="411"/>
      <c r="B2441" s="411"/>
      <c r="C2441" s="411"/>
      <c r="D2441" s="411"/>
      <c r="E2441" s="411"/>
      <c r="F2441" s="411"/>
      <c r="G2441" s="194"/>
      <c r="H2441" s="411"/>
      <c r="I2441" s="411"/>
    </row>
    <row r="2442" spans="1:9" ht="15" customHeight="1" x14ac:dyDescent="0.25">
      <c r="A2442" s="411"/>
      <c r="B2442" s="411"/>
      <c r="C2442" s="411"/>
      <c r="D2442" s="411"/>
      <c r="E2442" s="411"/>
      <c r="F2442" s="411"/>
      <c r="G2442" s="194"/>
      <c r="H2442" s="411"/>
      <c r="I2442" s="411"/>
    </row>
    <row r="2443" spans="1:9" ht="15" customHeight="1" x14ac:dyDescent="0.25">
      <c r="A2443" s="411"/>
      <c r="B2443" s="411"/>
      <c r="C2443" s="411"/>
      <c r="D2443" s="411"/>
      <c r="E2443" s="411"/>
      <c r="F2443" s="411"/>
      <c r="G2443" s="194"/>
      <c r="H2443" s="411"/>
      <c r="I2443" s="411"/>
    </row>
    <row r="2444" spans="1:9" ht="15" customHeight="1" x14ac:dyDescent="0.25">
      <c r="A2444" s="411"/>
      <c r="B2444" s="411"/>
      <c r="C2444" s="411"/>
      <c r="D2444" s="411"/>
      <c r="E2444" s="411"/>
      <c r="F2444" s="411"/>
      <c r="G2444" s="194"/>
      <c r="H2444" s="411"/>
      <c r="I2444" s="411"/>
    </row>
    <row r="2445" spans="1:9" ht="15" customHeight="1" x14ac:dyDescent="0.25">
      <c r="A2445" s="411"/>
      <c r="B2445" s="411"/>
      <c r="C2445" s="411"/>
      <c r="D2445" s="411"/>
      <c r="E2445" s="411"/>
      <c r="F2445" s="411"/>
      <c r="G2445" s="194"/>
      <c r="H2445" s="411"/>
      <c r="I2445" s="411"/>
    </row>
    <row r="2446" spans="1:9" ht="15" customHeight="1" x14ac:dyDescent="0.25">
      <c r="A2446" s="411"/>
      <c r="B2446" s="411"/>
      <c r="C2446" s="411"/>
      <c r="D2446" s="411"/>
      <c r="E2446" s="411"/>
      <c r="F2446" s="412"/>
      <c r="G2446" s="194"/>
      <c r="H2446" s="411"/>
      <c r="I2446" s="411"/>
    </row>
    <row r="2447" spans="1:9" ht="15" customHeight="1" x14ac:dyDescent="0.25">
      <c r="A2447" s="411"/>
      <c r="B2447" s="411"/>
      <c r="C2447" s="411"/>
      <c r="D2447" s="411"/>
      <c r="E2447" s="411"/>
      <c r="F2447" s="412"/>
      <c r="G2447" s="194"/>
      <c r="H2447" s="411"/>
      <c r="I2447" s="411"/>
    </row>
    <row r="2448" spans="1:9" ht="15" customHeight="1" x14ac:dyDescent="0.25">
      <c r="A2448" s="411"/>
      <c r="B2448" s="411"/>
      <c r="C2448" s="411"/>
      <c r="D2448" s="411"/>
      <c r="E2448" s="411"/>
      <c r="F2448" s="411"/>
      <c r="G2448" s="194"/>
      <c r="H2448" s="411"/>
      <c r="I2448" s="411"/>
    </row>
    <row r="2449" spans="1:9" ht="15" customHeight="1" x14ac:dyDescent="0.25">
      <c r="A2449" s="411"/>
      <c r="B2449" s="411"/>
      <c r="C2449" s="411"/>
      <c r="D2449" s="411"/>
      <c r="E2449" s="411"/>
      <c r="F2449" s="411"/>
      <c r="G2449" s="194"/>
      <c r="H2449" s="411"/>
      <c r="I2449" s="411"/>
    </row>
    <row r="2450" spans="1:9" ht="15" customHeight="1" x14ac:dyDescent="0.25">
      <c r="A2450" s="411"/>
      <c r="B2450" s="411"/>
      <c r="C2450" s="411"/>
      <c r="D2450" s="411"/>
      <c r="E2450" s="411"/>
      <c r="F2450" s="411"/>
      <c r="G2450" s="194"/>
      <c r="H2450" s="411"/>
      <c r="I2450" s="411"/>
    </row>
    <row r="2451" spans="1:9" ht="15" customHeight="1" x14ac:dyDescent="0.25">
      <c r="A2451" s="411"/>
      <c r="B2451" s="411"/>
      <c r="C2451" s="411"/>
      <c r="D2451" s="411"/>
      <c r="E2451" s="411"/>
      <c r="F2451" s="411"/>
      <c r="G2451" s="194"/>
      <c r="H2451" s="411"/>
      <c r="I2451" s="411"/>
    </row>
    <row r="2452" spans="1:9" ht="15" customHeight="1" x14ac:dyDescent="0.25">
      <c r="A2452" s="411"/>
      <c r="B2452" s="411"/>
      <c r="C2452" s="411"/>
      <c r="D2452" s="411"/>
      <c r="E2452" s="411"/>
      <c r="F2452" s="411"/>
      <c r="G2452" s="194"/>
      <c r="H2452" s="411"/>
      <c r="I2452" s="411"/>
    </row>
    <row r="2453" spans="1:9" ht="15" customHeight="1" x14ac:dyDescent="0.25">
      <c r="A2453" s="411"/>
      <c r="B2453" s="411"/>
      <c r="C2453" s="411"/>
      <c r="D2453" s="411"/>
      <c r="E2453" s="411"/>
      <c r="F2453" s="411"/>
      <c r="G2453" s="194"/>
      <c r="H2453" s="411"/>
      <c r="I2453" s="411"/>
    </row>
    <row r="2454" spans="1:9" ht="15" customHeight="1" x14ac:dyDescent="0.25">
      <c r="A2454" s="411"/>
      <c r="B2454" s="411"/>
      <c r="C2454" s="411"/>
      <c r="D2454" s="411"/>
      <c r="E2454" s="411"/>
      <c r="F2454" s="412"/>
      <c r="G2454" s="194"/>
      <c r="H2454" s="411"/>
      <c r="I2454" s="411"/>
    </row>
    <row r="2455" spans="1:9" ht="15" customHeight="1" x14ac:dyDescent="0.25">
      <c r="A2455" s="411"/>
      <c r="B2455" s="411"/>
      <c r="C2455" s="411"/>
      <c r="D2455" s="411"/>
      <c r="E2455" s="411"/>
      <c r="F2455" s="411"/>
      <c r="G2455" s="194"/>
      <c r="H2455" s="411"/>
      <c r="I2455" s="411"/>
    </row>
    <row r="2456" spans="1:9" ht="15" customHeight="1" x14ac:dyDescent="0.25">
      <c r="A2456" s="411"/>
      <c r="B2456" s="411"/>
      <c r="C2456" s="411"/>
      <c r="D2456" s="411"/>
      <c r="E2456" s="411"/>
      <c r="F2456" s="411"/>
      <c r="G2456" s="194"/>
      <c r="H2456" s="411"/>
      <c r="I2456" s="411"/>
    </row>
    <row r="2457" spans="1:9" ht="15" customHeight="1" x14ac:dyDescent="0.25">
      <c r="A2457" s="411"/>
      <c r="B2457" s="411"/>
      <c r="C2457" s="411"/>
      <c r="D2457" s="411"/>
      <c r="E2457" s="411"/>
      <c r="F2457" s="411"/>
      <c r="G2457" s="194"/>
      <c r="H2457" s="411"/>
      <c r="I2457" s="411"/>
    </row>
    <row r="2458" spans="1:9" ht="15" customHeight="1" x14ac:dyDescent="0.25">
      <c r="A2458" s="411"/>
      <c r="B2458" s="411"/>
      <c r="C2458" s="411"/>
      <c r="D2458" s="411"/>
      <c r="E2458" s="411"/>
      <c r="F2458" s="412"/>
      <c r="G2458" s="194"/>
      <c r="H2458" s="411"/>
      <c r="I2458" s="411"/>
    </row>
    <row r="2459" spans="1:9" ht="15" customHeight="1" x14ac:dyDescent="0.25">
      <c r="A2459" s="411"/>
      <c r="B2459" s="411"/>
      <c r="C2459" s="411"/>
      <c r="D2459" s="411"/>
      <c r="E2459" s="411"/>
      <c r="F2459" s="412"/>
      <c r="G2459" s="194"/>
      <c r="H2459" s="411"/>
      <c r="I2459" s="411"/>
    </row>
    <row r="2460" spans="1:9" ht="15" customHeight="1" x14ac:dyDescent="0.25">
      <c r="A2460" s="411"/>
      <c r="B2460" s="411"/>
      <c r="C2460" s="411"/>
      <c r="D2460" s="411"/>
      <c r="E2460" s="411"/>
      <c r="F2460" s="411"/>
      <c r="G2460" s="194"/>
      <c r="H2460" s="411"/>
      <c r="I2460" s="411"/>
    </row>
    <row r="2461" spans="1:9" ht="15" customHeight="1" x14ac:dyDescent="0.25">
      <c r="A2461" s="411"/>
      <c r="B2461" s="411"/>
      <c r="C2461" s="411"/>
      <c r="D2461" s="411"/>
      <c r="E2461" s="411"/>
      <c r="F2461" s="411"/>
      <c r="G2461" s="194"/>
      <c r="H2461" s="411"/>
      <c r="I2461" s="411"/>
    </row>
    <row r="2462" spans="1:9" ht="15" customHeight="1" x14ac:dyDescent="0.25">
      <c r="A2462" s="411"/>
      <c r="B2462" s="411"/>
      <c r="C2462" s="411"/>
      <c r="D2462" s="411"/>
      <c r="E2462" s="411"/>
      <c r="F2462" s="411"/>
      <c r="G2462" s="194"/>
      <c r="H2462" s="411"/>
      <c r="I2462" s="411"/>
    </row>
    <row r="2463" spans="1:9" ht="15" customHeight="1" x14ac:dyDescent="0.25">
      <c r="A2463" s="411"/>
      <c r="B2463" s="411"/>
      <c r="C2463" s="411"/>
      <c r="D2463" s="411"/>
      <c r="E2463" s="411"/>
      <c r="F2463" s="411"/>
      <c r="G2463" s="194"/>
      <c r="H2463" s="411"/>
      <c r="I2463" s="411"/>
    </row>
    <row r="2464" spans="1:9" ht="15" customHeight="1" x14ac:dyDescent="0.25">
      <c r="A2464" s="411"/>
      <c r="B2464" s="411"/>
      <c r="C2464" s="411"/>
      <c r="D2464" s="411"/>
      <c r="E2464" s="411"/>
      <c r="F2464" s="411"/>
      <c r="G2464" s="194"/>
      <c r="H2464" s="411"/>
      <c r="I2464" s="411"/>
    </row>
    <row r="2465" spans="1:9" ht="15" customHeight="1" x14ac:dyDescent="0.25">
      <c r="A2465" s="411"/>
      <c r="B2465" s="411"/>
      <c r="C2465" s="411"/>
      <c r="D2465" s="411"/>
      <c r="E2465" s="411"/>
      <c r="F2465" s="411"/>
      <c r="G2465" s="194"/>
      <c r="H2465" s="411"/>
      <c r="I2465" s="411"/>
    </row>
    <row r="2466" spans="1:9" ht="15" customHeight="1" x14ac:dyDescent="0.25">
      <c r="A2466" s="411"/>
      <c r="B2466" s="411"/>
      <c r="C2466" s="411"/>
      <c r="D2466" s="411"/>
      <c r="E2466" s="411"/>
      <c r="F2466" s="411"/>
      <c r="G2466" s="194"/>
      <c r="H2466" s="411"/>
      <c r="I2466" s="411"/>
    </row>
    <row r="2467" spans="1:9" ht="15" customHeight="1" x14ac:dyDescent="0.25">
      <c r="A2467" s="411"/>
      <c r="B2467" s="411"/>
      <c r="C2467" s="411"/>
      <c r="D2467" s="411"/>
      <c r="E2467" s="411"/>
      <c r="F2467" s="411"/>
      <c r="G2467" s="194"/>
      <c r="H2467" s="411"/>
      <c r="I2467" s="411"/>
    </row>
    <row r="2468" spans="1:9" ht="15" customHeight="1" x14ac:dyDescent="0.25">
      <c r="A2468" s="411"/>
      <c r="B2468" s="411"/>
      <c r="C2468" s="411"/>
      <c r="D2468" s="411"/>
      <c r="E2468" s="411"/>
      <c r="F2468" s="412"/>
      <c r="G2468" s="194"/>
      <c r="H2468" s="411"/>
      <c r="I2468" s="411"/>
    </row>
    <row r="2469" spans="1:9" ht="15" customHeight="1" x14ac:dyDescent="0.25">
      <c r="A2469" s="411"/>
      <c r="B2469" s="411"/>
      <c r="C2469" s="411"/>
      <c r="D2469" s="411"/>
      <c r="E2469" s="411"/>
      <c r="F2469" s="412"/>
      <c r="G2469" s="194"/>
      <c r="H2469" s="411"/>
      <c r="I2469" s="411"/>
    </row>
    <row r="2470" spans="1:9" ht="15" customHeight="1" x14ac:dyDescent="0.25">
      <c r="A2470" s="411"/>
      <c r="B2470" s="411"/>
      <c r="C2470" s="411"/>
      <c r="D2470" s="411"/>
      <c r="E2470" s="411"/>
      <c r="F2470" s="411"/>
      <c r="G2470" s="194"/>
      <c r="H2470" s="411"/>
      <c r="I2470" s="411"/>
    </row>
    <row r="2471" spans="1:9" ht="15" customHeight="1" x14ac:dyDescent="0.25">
      <c r="A2471" s="411"/>
      <c r="B2471" s="411"/>
      <c r="C2471" s="411"/>
      <c r="D2471" s="411"/>
      <c r="E2471" s="411"/>
      <c r="F2471" s="411"/>
      <c r="G2471" s="194"/>
      <c r="H2471" s="411"/>
      <c r="I2471" s="411"/>
    </row>
    <row r="2472" spans="1:9" ht="15" customHeight="1" x14ac:dyDescent="0.25">
      <c r="A2472" s="411"/>
      <c r="B2472" s="411"/>
      <c r="C2472" s="411"/>
      <c r="D2472" s="411"/>
      <c r="E2472" s="411"/>
      <c r="F2472" s="412"/>
      <c r="G2472" s="194"/>
      <c r="H2472" s="411"/>
      <c r="I2472" s="411"/>
    </row>
    <row r="2473" spans="1:9" ht="15" customHeight="1" x14ac:dyDescent="0.25">
      <c r="A2473" s="411"/>
      <c r="B2473" s="411"/>
      <c r="C2473" s="411"/>
      <c r="D2473" s="411"/>
      <c r="E2473" s="411"/>
      <c r="F2473" s="412"/>
      <c r="G2473" s="194"/>
      <c r="H2473" s="411"/>
      <c r="I2473" s="411"/>
    </row>
    <row r="2474" spans="1:9" ht="15" customHeight="1" x14ac:dyDescent="0.25">
      <c r="A2474" s="411"/>
      <c r="B2474" s="411"/>
      <c r="C2474" s="411"/>
      <c r="D2474" s="411"/>
      <c r="E2474" s="411"/>
      <c r="F2474" s="411"/>
      <c r="G2474" s="194"/>
      <c r="H2474" s="411"/>
      <c r="I2474" s="411"/>
    </row>
    <row r="2475" spans="1:9" ht="15" customHeight="1" x14ac:dyDescent="0.25">
      <c r="A2475" s="411"/>
      <c r="B2475" s="411"/>
      <c r="C2475" s="411"/>
      <c r="D2475" s="411"/>
      <c r="E2475" s="411"/>
      <c r="F2475" s="411"/>
      <c r="G2475" s="194"/>
      <c r="H2475" s="411"/>
      <c r="I2475" s="411"/>
    </row>
    <row r="2476" spans="1:9" ht="15" customHeight="1" x14ac:dyDescent="0.25">
      <c r="A2476" s="411"/>
      <c r="B2476" s="411"/>
      <c r="C2476" s="411"/>
      <c r="D2476" s="411"/>
      <c r="E2476" s="411"/>
      <c r="F2476" s="411"/>
      <c r="G2476" s="194"/>
      <c r="H2476" s="411"/>
      <c r="I2476" s="411"/>
    </row>
    <row r="2477" spans="1:9" ht="15" customHeight="1" x14ac:dyDescent="0.25">
      <c r="A2477" s="411"/>
      <c r="B2477" s="411"/>
      <c r="C2477" s="411"/>
      <c r="D2477" s="411"/>
      <c r="E2477" s="411"/>
      <c r="F2477" s="411"/>
      <c r="G2477" s="194"/>
      <c r="H2477" s="411"/>
      <c r="I2477" s="411"/>
    </row>
    <row r="2478" spans="1:9" ht="15" customHeight="1" x14ac:dyDescent="0.25">
      <c r="A2478" s="411"/>
      <c r="B2478" s="411"/>
      <c r="C2478" s="411"/>
      <c r="D2478" s="411"/>
      <c r="E2478" s="411"/>
      <c r="F2478" s="411"/>
      <c r="G2478" s="194"/>
      <c r="H2478" s="411"/>
      <c r="I2478" s="411"/>
    </row>
    <row r="2479" spans="1:9" ht="15" customHeight="1" x14ac:dyDescent="0.25">
      <c r="A2479" s="411"/>
      <c r="B2479" s="411"/>
      <c r="C2479" s="411"/>
      <c r="D2479" s="411"/>
      <c r="E2479" s="411"/>
      <c r="F2479" s="411"/>
      <c r="G2479" s="194"/>
      <c r="H2479" s="411"/>
      <c r="I2479" s="411"/>
    </row>
    <row r="2480" spans="1:9" ht="15" customHeight="1" x14ac:dyDescent="0.25">
      <c r="A2480" s="411"/>
      <c r="B2480" s="411"/>
      <c r="C2480" s="411"/>
      <c r="D2480" s="411"/>
      <c r="E2480" s="411"/>
      <c r="F2480" s="411"/>
      <c r="G2480" s="194"/>
      <c r="H2480" s="411"/>
      <c r="I2480" s="411"/>
    </row>
    <row r="2481" spans="1:9" ht="15" customHeight="1" x14ac:dyDescent="0.25">
      <c r="A2481" s="411"/>
      <c r="B2481" s="411"/>
      <c r="C2481" s="411"/>
      <c r="D2481" s="411"/>
      <c r="E2481" s="411"/>
      <c r="F2481" s="412"/>
      <c r="G2481" s="194"/>
      <c r="H2481" s="411"/>
      <c r="I2481" s="411"/>
    </row>
    <row r="2482" spans="1:9" ht="15" customHeight="1" x14ac:dyDescent="0.25">
      <c r="A2482" s="411"/>
      <c r="B2482" s="411"/>
      <c r="C2482" s="411"/>
      <c r="D2482" s="411"/>
      <c r="E2482" s="411"/>
      <c r="F2482" s="412"/>
      <c r="G2482" s="194"/>
      <c r="H2482" s="411"/>
      <c r="I2482" s="411"/>
    </row>
    <row r="2483" spans="1:9" ht="15" customHeight="1" x14ac:dyDescent="0.25">
      <c r="A2483" s="411"/>
      <c r="B2483" s="411"/>
      <c r="C2483" s="411"/>
      <c r="D2483" s="411"/>
      <c r="E2483" s="411"/>
      <c r="F2483" s="412"/>
      <c r="G2483" s="194"/>
      <c r="H2483" s="411"/>
      <c r="I2483" s="411"/>
    </row>
    <row r="2484" spans="1:9" ht="15" customHeight="1" x14ac:dyDescent="0.25">
      <c r="A2484" s="411"/>
      <c r="B2484" s="411"/>
      <c r="C2484" s="411"/>
      <c r="D2484" s="411"/>
      <c r="E2484" s="411"/>
      <c r="F2484" s="411"/>
      <c r="G2484" s="194"/>
      <c r="H2484" s="411"/>
      <c r="I2484" s="411"/>
    </row>
    <row r="2485" spans="1:9" ht="15" customHeight="1" x14ac:dyDescent="0.25">
      <c r="A2485" s="411"/>
      <c r="B2485" s="411"/>
      <c r="C2485" s="411"/>
      <c r="D2485" s="411"/>
      <c r="E2485" s="411"/>
      <c r="F2485" s="411"/>
      <c r="G2485" s="194"/>
      <c r="H2485" s="411"/>
      <c r="I2485" s="411"/>
    </row>
    <row r="2486" spans="1:9" ht="15" customHeight="1" x14ac:dyDescent="0.25">
      <c r="A2486" s="411"/>
      <c r="B2486" s="411"/>
      <c r="C2486" s="411"/>
      <c r="D2486" s="411"/>
      <c r="E2486" s="411"/>
      <c r="F2486" s="411"/>
      <c r="G2486" s="194"/>
      <c r="H2486" s="411"/>
      <c r="I2486" s="411"/>
    </row>
    <row r="2487" spans="1:9" ht="15" customHeight="1" x14ac:dyDescent="0.25">
      <c r="A2487" s="411"/>
      <c r="B2487" s="411"/>
      <c r="C2487" s="411"/>
      <c r="D2487" s="411"/>
      <c r="E2487" s="411"/>
      <c r="F2487" s="411"/>
      <c r="G2487" s="194"/>
      <c r="H2487" s="411"/>
      <c r="I2487" s="411"/>
    </row>
    <row r="2488" spans="1:9" ht="15" customHeight="1" x14ac:dyDescent="0.25">
      <c r="A2488" s="411"/>
      <c r="B2488" s="411"/>
      <c r="C2488" s="411"/>
      <c r="D2488" s="411"/>
      <c r="E2488" s="411"/>
      <c r="F2488" s="412"/>
      <c r="G2488" s="194"/>
      <c r="H2488" s="411"/>
      <c r="I2488" s="411"/>
    </row>
    <row r="2489" spans="1:9" ht="15" customHeight="1" x14ac:dyDescent="0.25">
      <c r="A2489" s="411"/>
      <c r="B2489" s="411"/>
      <c r="C2489" s="411"/>
      <c r="D2489" s="411"/>
      <c r="E2489" s="411"/>
      <c r="F2489" s="412"/>
      <c r="G2489" s="194"/>
      <c r="H2489" s="411"/>
      <c r="I2489" s="411"/>
    </row>
    <row r="2490" spans="1:9" ht="15" customHeight="1" x14ac:dyDescent="0.25">
      <c r="A2490" s="411"/>
      <c r="B2490" s="411"/>
      <c r="C2490" s="411"/>
      <c r="D2490" s="411"/>
      <c r="E2490" s="411"/>
      <c r="F2490" s="412"/>
      <c r="G2490" s="194"/>
      <c r="H2490" s="411"/>
      <c r="I2490" s="411"/>
    </row>
    <row r="2491" spans="1:9" ht="15" customHeight="1" x14ac:dyDescent="0.25">
      <c r="A2491" s="411"/>
      <c r="B2491" s="411"/>
      <c r="C2491" s="411"/>
      <c r="D2491" s="411"/>
      <c r="E2491" s="411"/>
      <c r="F2491" s="411"/>
      <c r="G2491" s="194"/>
      <c r="H2491" s="411"/>
      <c r="I2491" s="411"/>
    </row>
    <row r="2492" spans="1:9" ht="15" customHeight="1" x14ac:dyDescent="0.25">
      <c r="A2492" s="411"/>
      <c r="B2492" s="411"/>
      <c r="C2492" s="411"/>
      <c r="D2492" s="411"/>
      <c r="E2492" s="411"/>
      <c r="F2492" s="411"/>
      <c r="G2492" s="194"/>
      <c r="H2492" s="411"/>
      <c r="I2492" s="411"/>
    </row>
    <row r="2493" spans="1:9" ht="15" customHeight="1" x14ac:dyDescent="0.25">
      <c r="A2493" s="411"/>
      <c r="B2493" s="411"/>
      <c r="C2493" s="411"/>
      <c r="D2493" s="411"/>
      <c r="E2493" s="411"/>
      <c r="F2493" s="411"/>
      <c r="G2493" s="194"/>
      <c r="H2493" s="411"/>
      <c r="I2493" s="411"/>
    </row>
    <row r="2494" spans="1:9" ht="15" customHeight="1" x14ac:dyDescent="0.25">
      <c r="A2494" s="411"/>
      <c r="B2494" s="411"/>
      <c r="C2494" s="411"/>
      <c r="D2494" s="411"/>
      <c r="E2494" s="411"/>
      <c r="F2494" s="411"/>
      <c r="G2494" s="194"/>
      <c r="H2494" s="411"/>
      <c r="I2494" s="411"/>
    </row>
    <row r="2495" spans="1:9" ht="15" customHeight="1" x14ac:dyDescent="0.25">
      <c r="A2495" s="411"/>
      <c r="B2495" s="411"/>
      <c r="C2495" s="411"/>
      <c r="D2495" s="411"/>
      <c r="E2495" s="411"/>
      <c r="F2495" s="411"/>
      <c r="G2495" s="194"/>
      <c r="H2495" s="411"/>
      <c r="I2495" s="411"/>
    </row>
    <row r="2496" spans="1:9" ht="15" customHeight="1" x14ac:dyDescent="0.25">
      <c r="A2496" s="411"/>
      <c r="B2496" s="411"/>
      <c r="C2496" s="411"/>
      <c r="D2496" s="411"/>
      <c r="E2496" s="411"/>
      <c r="F2496" s="411"/>
      <c r="G2496" s="194"/>
      <c r="H2496" s="411"/>
      <c r="I2496" s="411"/>
    </row>
    <row r="2497" spans="1:9" ht="15" customHeight="1" x14ac:dyDescent="0.25">
      <c r="A2497" s="411"/>
      <c r="B2497" s="411"/>
      <c r="C2497" s="411"/>
      <c r="D2497" s="411"/>
      <c r="E2497" s="411"/>
      <c r="F2497" s="411"/>
      <c r="G2497" s="194"/>
      <c r="H2497" s="411"/>
      <c r="I2497" s="411"/>
    </row>
    <row r="2498" spans="1:9" ht="15" customHeight="1" x14ac:dyDescent="0.25">
      <c r="A2498" s="411"/>
      <c r="B2498" s="411"/>
      <c r="C2498" s="411"/>
      <c r="D2498" s="411"/>
      <c r="E2498" s="411"/>
      <c r="F2498" s="411"/>
      <c r="G2498" s="194"/>
      <c r="H2498" s="411"/>
      <c r="I2498" s="411"/>
    </row>
    <row r="2499" spans="1:9" ht="15" customHeight="1" x14ac:dyDescent="0.25">
      <c r="A2499" s="411"/>
      <c r="B2499" s="411"/>
      <c r="C2499" s="411"/>
      <c r="D2499" s="411"/>
      <c r="E2499" s="411"/>
      <c r="F2499" s="412"/>
      <c r="G2499" s="194"/>
      <c r="H2499" s="411"/>
      <c r="I2499" s="411"/>
    </row>
    <row r="2500" spans="1:9" ht="15" customHeight="1" x14ac:dyDescent="0.25">
      <c r="A2500" s="411"/>
      <c r="B2500" s="411"/>
      <c r="C2500" s="411"/>
      <c r="D2500" s="411"/>
      <c r="E2500" s="411"/>
      <c r="F2500" s="412"/>
      <c r="G2500" s="194"/>
      <c r="H2500" s="411"/>
      <c r="I2500" s="411"/>
    </row>
    <row r="2501" spans="1:9" ht="15" customHeight="1" x14ac:dyDescent="0.25">
      <c r="A2501" s="411"/>
      <c r="B2501" s="411"/>
      <c r="C2501" s="411"/>
      <c r="D2501" s="411"/>
      <c r="E2501" s="411"/>
      <c r="F2501" s="412"/>
      <c r="G2501" s="194"/>
      <c r="H2501" s="411"/>
      <c r="I2501" s="411"/>
    </row>
    <row r="2502" spans="1:9" ht="15" customHeight="1" x14ac:dyDescent="0.25">
      <c r="A2502" s="411"/>
      <c r="B2502" s="411"/>
      <c r="C2502" s="411"/>
      <c r="D2502" s="411"/>
      <c r="E2502" s="411"/>
      <c r="F2502" s="411"/>
      <c r="G2502" s="194"/>
      <c r="H2502" s="411"/>
      <c r="I2502" s="411"/>
    </row>
    <row r="2503" spans="1:9" ht="15" customHeight="1" x14ac:dyDescent="0.25">
      <c r="A2503" s="411"/>
      <c r="B2503" s="411"/>
      <c r="C2503" s="411"/>
      <c r="D2503" s="411"/>
      <c r="E2503" s="411"/>
      <c r="F2503" s="411"/>
      <c r="G2503" s="194"/>
      <c r="H2503" s="411"/>
      <c r="I2503" s="411"/>
    </row>
    <row r="2504" spans="1:9" ht="15" customHeight="1" x14ac:dyDescent="0.25">
      <c r="A2504" s="411"/>
      <c r="B2504" s="411"/>
      <c r="C2504" s="411"/>
      <c r="D2504" s="411"/>
      <c r="E2504" s="411"/>
      <c r="F2504" s="411"/>
      <c r="G2504" s="194"/>
      <c r="H2504" s="411"/>
      <c r="I2504" s="411"/>
    </row>
    <row r="2505" spans="1:9" ht="15" customHeight="1" x14ac:dyDescent="0.25">
      <c r="A2505" s="411"/>
      <c r="B2505" s="411"/>
      <c r="C2505" s="411"/>
      <c r="D2505" s="411"/>
      <c r="E2505" s="411"/>
      <c r="F2505" s="411"/>
      <c r="G2505" s="194"/>
      <c r="H2505" s="411"/>
      <c r="I2505" s="411"/>
    </row>
    <row r="2506" spans="1:9" ht="15" customHeight="1" x14ac:dyDescent="0.25">
      <c r="A2506" s="411"/>
      <c r="B2506" s="411"/>
      <c r="C2506" s="411"/>
      <c r="D2506" s="411"/>
      <c r="E2506" s="411"/>
      <c r="F2506" s="412"/>
      <c r="G2506" s="194"/>
      <c r="H2506" s="411"/>
      <c r="I2506" s="411"/>
    </row>
    <row r="2507" spans="1:9" ht="15" customHeight="1" x14ac:dyDescent="0.25">
      <c r="A2507" s="411"/>
      <c r="B2507" s="411"/>
      <c r="C2507" s="411"/>
      <c r="D2507" s="411"/>
      <c r="E2507" s="411"/>
      <c r="F2507" s="412"/>
      <c r="G2507" s="194"/>
      <c r="H2507" s="411"/>
      <c r="I2507" s="411"/>
    </row>
    <row r="2508" spans="1:9" ht="15" customHeight="1" x14ac:dyDescent="0.25">
      <c r="A2508" s="411"/>
      <c r="B2508" s="411"/>
      <c r="C2508" s="411"/>
      <c r="D2508" s="411"/>
      <c r="E2508" s="411"/>
      <c r="F2508" s="412"/>
      <c r="G2508" s="194"/>
      <c r="H2508" s="411"/>
      <c r="I2508" s="411"/>
    </row>
    <row r="2509" spans="1:9" ht="15" customHeight="1" x14ac:dyDescent="0.25">
      <c r="A2509" s="411"/>
      <c r="B2509" s="411"/>
      <c r="C2509" s="411"/>
      <c r="D2509" s="411"/>
      <c r="E2509" s="411"/>
      <c r="F2509" s="411"/>
      <c r="G2509" s="194"/>
      <c r="H2509" s="411"/>
      <c r="I2509" s="411"/>
    </row>
    <row r="2510" spans="1:9" ht="15" customHeight="1" x14ac:dyDescent="0.25">
      <c r="A2510" s="411"/>
      <c r="B2510" s="411"/>
      <c r="C2510" s="411"/>
      <c r="D2510" s="411"/>
      <c r="E2510" s="411"/>
      <c r="F2510" s="411"/>
      <c r="G2510" s="194"/>
      <c r="H2510" s="411"/>
      <c r="I2510" s="411"/>
    </row>
    <row r="2511" spans="1:9" ht="15" customHeight="1" x14ac:dyDescent="0.25">
      <c r="A2511" s="411"/>
      <c r="B2511" s="411"/>
      <c r="C2511" s="411"/>
      <c r="D2511" s="411"/>
      <c r="E2511" s="411"/>
      <c r="F2511" s="411"/>
      <c r="G2511" s="194"/>
      <c r="H2511" s="411"/>
      <c r="I2511" s="411"/>
    </row>
    <row r="2512" spans="1:9" ht="15" customHeight="1" x14ac:dyDescent="0.25">
      <c r="A2512" s="411"/>
      <c r="B2512" s="411"/>
      <c r="C2512" s="411"/>
      <c r="D2512" s="411"/>
      <c r="E2512" s="411"/>
      <c r="F2512" s="411"/>
      <c r="G2512" s="194"/>
      <c r="H2512" s="411"/>
      <c r="I2512" s="411"/>
    </row>
    <row r="2513" spans="1:9" ht="15" customHeight="1" x14ac:dyDescent="0.25">
      <c r="A2513" s="411"/>
      <c r="B2513" s="411"/>
      <c r="C2513" s="411"/>
      <c r="D2513" s="411"/>
      <c r="E2513" s="411"/>
      <c r="F2513" s="411"/>
      <c r="G2513" s="194"/>
      <c r="H2513" s="411"/>
      <c r="I2513" s="411"/>
    </row>
    <row r="2514" spans="1:9" ht="15" customHeight="1" x14ac:dyDescent="0.25">
      <c r="A2514" s="411"/>
      <c r="B2514" s="411"/>
      <c r="C2514" s="411"/>
      <c r="D2514" s="411"/>
      <c r="E2514" s="411"/>
      <c r="F2514" s="411"/>
      <c r="G2514" s="194"/>
      <c r="H2514" s="411"/>
      <c r="I2514" s="411"/>
    </row>
    <row r="2515" spans="1:9" ht="15" customHeight="1" x14ac:dyDescent="0.25">
      <c r="A2515" s="411"/>
      <c r="B2515" s="411"/>
      <c r="C2515" s="411"/>
      <c r="D2515" s="411"/>
      <c r="E2515" s="411"/>
      <c r="F2515" s="411"/>
      <c r="G2515" s="194"/>
      <c r="H2515" s="411"/>
      <c r="I2515" s="411"/>
    </row>
    <row r="2516" spans="1:9" ht="15" customHeight="1" x14ac:dyDescent="0.25">
      <c r="A2516" s="411"/>
      <c r="B2516" s="411"/>
      <c r="C2516" s="411"/>
      <c r="D2516" s="411"/>
      <c r="E2516" s="411"/>
      <c r="F2516" s="412"/>
      <c r="G2516" s="194"/>
      <c r="H2516" s="411"/>
      <c r="I2516" s="411"/>
    </row>
    <row r="2517" spans="1:9" ht="15" customHeight="1" x14ac:dyDescent="0.25">
      <c r="A2517" s="411"/>
      <c r="B2517" s="411"/>
      <c r="C2517" s="411"/>
      <c r="D2517" s="411"/>
      <c r="E2517" s="411"/>
      <c r="F2517" s="412"/>
      <c r="G2517" s="194"/>
      <c r="H2517" s="411"/>
      <c r="I2517" s="411"/>
    </row>
    <row r="2518" spans="1:9" ht="15" customHeight="1" x14ac:dyDescent="0.25">
      <c r="A2518" s="411"/>
      <c r="B2518" s="411"/>
      <c r="C2518" s="411"/>
      <c r="D2518" s="411"/>
      <c r="E2518" s="411"/>
      <c r="F2518" s="412"/>
      <c r="G2518" s="194"/>
      <c r="H2518" s="411"/>
      <c r="I2518" s="411"/>
    </row>
    <row r="2519" spans="1:9" ht="15" customHeight="1" x14ac:dyDescent="0.25">
      <c r="A2519" s="411"/>
      <c r="B2519" s="411"/>
      <c r="C2519" s="411"/>
      <c r="D2519" s="411"/>
      <c r="E2519" s="411"/>
      <c r="F2519" s="411"/>
      <c r="G2519" s="194"/>
      <c r="H2519" s="411"/>
      <c r="I2519" s="411"/>
    </row>
    <row r="2520" spans="1:9" ht="15" customHeight="1" x14ac:dyDescent="0.25">
      <c r="A2520" s="411"/>
      <c r="B2520" s="411"/>
      <c r="C2520" s="411"/>
      <c r="D2520" s="411"/>
      <c r="E2520" s="411"/>
      <c r="F2520" s="411"/>
      <c r="G2520" s="194"/>
      <c r="H2520" s="411"/>
      <c r="I2520" s="411"/>
    </row>
    <row r="2521" spans="1:9" ht="15" customHeight="1" x14ac:dyDescent="0.25">
      <c r="A2521" s="411"/>
      <c r="B2521" s="411"/>
      <c r="C2521" s="411"/>
      <c r="D2521" s="411"/>
      <c r="E2521" s="411"/>
      <c r="F2521" s="411"/>
      <c r="G2521" s="194"/>
      <c r="H2521" s="411"/>
      <c r="I2521" s="411"/>
    </row>
    <row r="2522" spans="1:9" ht="15" customHeight="1" x14ac:dyDescent="0.25">
      <c r="A2522" s="411"/>
      <c r="B2522" s="411"/>
      <c r="C2522" s="411"/>
      <c r="D2522" s="411"/>
      <c r="E2522" s="411"/>
      <c r="F2522" s="411"/>
      <c r="G2522" s="194"/>
      <c r="H2522" s="411"/>
      <c r="I2522" s="411"/>
    </row>
    <row r="2523" spans="1:9" ht="15" customHeight="1" x14ac:dyDescent="0.25">
      <c r="A2523" s="411"/>
      <c r="B2523" s="411"/>
      <c r="C2523" s="411"/>
      <c r="D2523" s="411"/>
      <c r="E2523" s="411"/>
      <c r="F2523" s="412"/>
      <c r="G2523" s="194"/>
      <c r="H2523" s="411"/>
      <c r="I2523" s="411"/>
    </row>
    <row r="2524" spans="1:9" ht="15" customHeight="1" x14ac:dyDescent="0.25">
      <c r="A2524" s="411"/>
      <c r="B2524" s="411"/>
      <c r="C2524" s="411"/>
      <c r="D2524" s="411"/>
      <c r="E2524" s="411"/>
      <c r="F2524" s="412"/>
      <c r="G2524" s="194"/>
      <c r="H2524" s="411"/>
      <c r="I2524" s="411"/>
    </row>
    <row r="2525" spans="1:9" ht="15" customHeight="1" x14ac:dyDescent="0.25">
      <c r="A2525" s="411"/>
      <c r="B2525" s="411"/>
      <c r="C2525" s="411"/>
      <c r="D2525" s="411"/>
      <c r="E2525" s="411"/>
      <c r="F2525" s="412"/>
      <c r="G2525" s="194"/>
      <c r="H2525" s="411"/>
      <c r="I2525" s="411"/>
    </row>
    <row r="2526" spans="1:9" ht="15" customHeight="1" x14ac:dyDescent="0.25">
      <c r="A2526" s="411"/>
      <c r="B2526" s="411"/>
      <c r="C2526" s="411"/>
      <c r="D2526" s="411"/>
      <c r="E2526" s="411"/>
      <c r="F2526" s="411"/>
      <c r="G2526" s="194"/>
      <c r="H2526" s="411"/>
      <c r="I2526" s="411"/>
    </row>
    <row r="2527" spans="1:9" ht="15" customHeight="1" x14ac:dyDescent="0.25">
      <c r="A2527" s="411"/>
      <c r="B2527" s="411"/>
      <c r="C2527" s="411"/>
      <c r="D2527" s="411"/>
      <c r="E2527" s="411"/>
      <c r="F2527" s="411"/>
      <c r="G2527" s="194"/>
      <c r="H2527" s="411"/>
      <c r="I2527" s="411"/>
    </row>
    <row r="2528" spans="1:9" ht="15" customHeight="1" x14ac:dyDescent="0.25">
      <c r="A2528" s="411"/>
      <c r="B2528" s="411"/>
      <c r="C2528" s="411"/>
      <c r="D2528" s="411"/>
      <c r="E2528" s="411"/>
      <c r="F2528" s="411"/>
      <c r="G2528" s="194"/>
      <c r="H2528" s="411"/>
      <c r="I2528" s="411"/>
    </row>
    <row r="2529" spans="1:9" ht="15" customHeight="1" x14ac:dyDescent="0.25">
      <c r="A2529" s="411"/>
      <c r="B2529" s="411"/>
      <c r="C2529" s="411"/>
      <c r="D2529" s="411"/>
      <c r="E2529" s="411"/>
      <c r="F2529" s="411"/>
      <c r="G2529" s="194"/>
      <c r="H2529" s="411"/>
      <c r="I2529" s="411"/>
    </row>
    <row r="2530" spans="1:9" ht="15" customHeight="1" x14ac:dyDescent="0.25">
      <c r="A2530" s="411"/>
      <c r="B2530" s="411"/>
      <c r="C2530" s="411"/>
      <c r="D2530" s="411"/>
      <c r="E2530" s="411"/>
      <c r="F2530" s="411"/>
      <c r="G2530" s="194"/>
      <c r="H2530" s="411"/>
      <c r="I2530" s="411"/>
    </row>
    <row r="2531" spans="1:9" ht="15" customHeight="1" x14ac:dyDescent="0.25">
      <c r="A2531" s="411"/>
      <c r="B2531" s="411"/>
      <c r="C2531" s="411"/>
      <c r="D2531" s="411"/>
      <c r="E2531" s="411"/>
      <c r="F2531" s="411"/>
      <c r="G2531" s="194"/>
      <c r="H2531" s="411"/>
      <c r="I2531" s="411"/>
    </row>
    <row r="2532" spans="1:9" ht="15" customHeight="1" x14ac:dyDescent="0.25">
      <c r="A2532" s="411"/>
      <c r="B2532" s="411"/>
      <c r="C2532" s="411"/>
      <c r="D2532" s="411"/>
      <c r="E2532" s="411"/>
      <c r="F2532" s="411"/>
      <c r="G2532" s="194"/>
      <c r="H2532" s="411"/>
      <c r="I2532" s="411"/>
    </row>
    <row r="2533" spans="1:9" ht="15" customHeight="1" x14ac:dyDescent="0.25">
      <c r="A2533" s="411"/>
      <c r="B2533" s="411"/>
      <c r="C2533" s="411"/>
      <c r="D2533" s="411"/>
      <c r="E2533" s="411"/>
      <c r="F2533" s="411"/>
      <c r="G2533" s="194"/>
      <c r="H2533" s="411"/>
      <c r="I2533" s="411"/>
    </row>
    <row r="2534" spans="1:9" ht="15" customHeight="1" x14ac:dyDescent="0.25">
      <c r="A2534" s="411"/>
      <c r="B2534" s="411"/>
      <c r="C2534" s="411"/>
      <c r="D2534" s="411"/>
      <c r="E2534" s="411"/>
      <c r="F2534" s="412"/>
      <c r="G2534" s="194"/>
      <c r="H2534" s="411"/>
      <c r="I2534" s="411"/>
    </row>
    <row r="2535" spans="1:9" ht="15" customHeight="1" x14ac:dyDescent="0.25">
      <c r="A2535" s="411"/>
      <c r="B2535" s="411"/>
      <c r="C2535" s="411"/>
      <c r="D2535" s="411"/>
      <c r="E2535" s="411"/>
      <c r="F2535" s="412"/>
      <c r="G2535" s="194"/>
      <c r="H2535" s="411"/>
      <c r="I2535" s="411"/>
    </row>
    <row r="2536" spans="1:9" ht="15" customHeight="1" x14ac:dyDescent="0.25">
      <c r="A2536" s="411"/>
      <c r="B2536" s="411"/>
      <c r="C2536" s="411"/>
      <c r="D2536" s="411"/>
      <c r="E2536" s="411"/>
      <c r="F2536" s="412"/>
      <c r="G2536" s="194"/>
      <c r="H2536" s="411"/>
      <c r="I2536" s="411"/>
    </row>
    <row r="2537" spans="1:9" ht="15" customHeight="1" x14ac:dyDescent="0.25">
      <c r="A2537" s="411"/>
      <c r="B2537" s="411"/>
      <c r="C2537" s="411"/>
      <c r="D2537" s="411"/>
      <c r="E2537" s="411"/>
      <c r="F2537" s="411"/>
      <c r="G2537" s="194"/>
      <c r="H2537" s="411"/>
      <c r="I2537" s="411"/>
    </row>
    <row r="2538" spans="1:9" ht="15" customHeight="1" x14ac:dyDescent="0.25">
      <c r="A2538" s="411"/>
      <c r="B2538" s="411"/>
      <c r="C2538" s="411"/>
      <c r="D2538" s="411"/>
      <c r="E2538" s="411"/>
      <c r="F2538" s="411"/>
      <c r="G2538" s="194"/>
      <c r="H2538" s="411"/>
      <c r="I2538" s="411"/>
    </row>
    <row r="2539" spans="1:9" ht="15" customHeight="1" x14ac:dyDescent="0.25">
      <c r="A2539" s="411"/>
      <c r="B2539" s="411"/>
      <c r="C2539" s="411"/>
      <c r="D2539" s="411"/>
      <c r="E2539" s="411"/>
      <c r="F2539" s="411"/>
      <c r="G2539" s="194"/>
      <c r="H2539" s="411"/>
      <c r="I2539" s="411"/>
    </row>
    <row r="2540" spans="1:9" ht="15" customHeight="1" x14ac:dyDescent="0.25">
      <c r="A2540" s="411"/>
      <c r="B2540" s="411"/>
      <c r="C2540" s="411"/>
      <c r="D2540" s="411"/>
      <c r="E2540" s="411"/>
      <c r="F2540" s="411"/>
      <c r="G2540" s="194"/>
      <c r="H2540" s="411"/>
      <c r="I2540" s="411"/>
    </row>
    <row r="2541" spans="1:9" ht="15" customHeight="1" x14ac:dyDescent="0.25">
      <c r="A2541" s="411"/>
      <c r="B2541" s="411"/>
      <c r="C2541" s="411"/>
      <c r="D2541" s="411"/>
      <c r="E2541" s="411"/>
      <c r="F2541" s="412"/>
      <c r="G2541" s="194"/>
      <c r="H2541" s="411"/>
      <c r="I2541" s="411"/>
    </row>
    <row r="2542" spans="1:9" ht="15" customHeight="1" x14ac:dyDescent="0.25">
      <c r="A2542" s="411"/>
      <c r="B2542" s="411"/>
      <c r="C2542" s="411"/>
      <c r="D2542" s="411"/>
      <c r="E2542" s="411"/>
      <c r="F2542" s="412"/>
      <c r="G2542" s="194"/>
      <c r="H2542" s="411"/>
      <c r="I2542" s="411"/>
    </row>
    <row r="2543" spans="1:9" ht="15" customHeight="1" x14ac:dyDescent="0.25">
      <c r="A2543" s="411"/>
      <c r="B2543" s="411"/>
      <c r="C2543" s="411"/>
      <c r="D2543" s="411"/>
      <c r="E2543" s="411"/>
      <c r="F2543" s="412"/>
      <c r="G2543" s="194"/>
      <c r="H2543" s="411"/>
      <c r="I2543" s="411"/>
    </row>
    <row r="2544" spans="1:9" ht="15" customHeight="1" x14ac:dyDescent="0.25">
      <c r="A2544" s="411"/>
      <c r="B2544" s="411"/>
      <c r="C2544" s="411"/>
      <c r="D2544" s="411"/>
      <c r="E2544" s="411"/>
      <c r="F2544" s="411"/>
      <c r="G2544" s="194"/>
      <c r="H2544" s="411"/>
      <c r="I2544" s="411"/>
    </row>
    <row r="2545" spans="1:9" ht="15" customHeight="1" x14ac:dyDescent="0.25">
      <c r="A2545" s="411"/>
      <c r="B2545" s="411"/>
      <c r="C2545" s="411"/>
      <c r="D2545" s="411"/>
      <c r="E2545" s="411"/>
      <c r="F2545" s="411"/>
      <c r="G2545" s="194"/>
      <c r="H2545" s="411"/>
      <c r="I2545" s="411"/>
    </row>
    <row r="2546" spans="1:9" ht="15" customHeight="1" x14ac:dyDescent="0.25">
      <c r="A2546" s="411"/>
      <c r="B2546" s="411"/>
      <c r="C2546" s="411"/>
      <c r="D2546" s="411"/>
      <c r="E2546" s="411"/>
      <c r="F2546" s="411"/>
      <c r="G2546" s="194"/>
      <c r="H2546" s="411"/>
      <c r="I2546" s="411"/>
    </row>
    <row r="2547" spans="1:9" ht="15" customHeight="1" x14ac:dyDescent="0.25">
      <c r="A2547" s="411"/>
      <c r="B2547" s="411"/>
      <c r="C2547" s="411"/>
      <c r="D2547" s="411"/>
      <c r="E2547" s="411"/>
      <c r="F2547" s="411"/>
      <c r="G2547" s="194"/>
      <c r="H2547" s="411"/>
      <c r="I2547" s="411"/>
    </row>
    <row r="2548" spans="1:9" ht="15" customHeight="1" x14ac:dyDescent="0.25">
      <c r="A2548" s="411"/>
      <c r="B2548" s="411"/>
      <c r="C2548" s="411"/>
      <c r="D2548" s="411"/>
      <c r="E2548" s="411"/>
      <c r="F2548" s="411"/>
      <c r="G2548" s="194"/>
      <c r="H2548" s="411"/>
      <c r="I2548" s="411"/>
    </row>
    <row r="2549" spans="1:9" ht="15" customHeight="1" x14ac:dyDescent="0.25">
      <c r="A2549" s="411"/>
      <c r="B2549" s="411"/>
      <c r="C2549" s="411"/>
      <c r="D2549" s="411"/>
      <c r="E2549" s="411"/>
      <c r="F2549" s="411"/>
      <c r="G2549" s="194"/>
      <c r="H2549" s="411"/>
      <c r="I2549" s="411"/>
    </row>
    <row r="2550" spans="1:9" ht="15" customHeight="1" x14ac:dyDescent="0.25">
      <c r="A2550" s="411"/>
      <c r="B2550" s="411"/>
      <c r="C2550" s="411"/>
      <c r="D2550" s="411"/>
      <c r="E2550" s="411"/>
      <c r="F2550" s="411"/>
      <c r="G2550" s="194"/>
      <c r="H2550" s="411"/>
      <c r="I2550" s="411"/>
    </row>
    <row r="2551" spans="1:9" ht="15" customHeight="1" x14ac:dyDescent="0.25">
      <c r="A2551" s="411"/>
      <c r="B2551" s="411"/>
      <c r="C2551" s="411"/>
      <c r="D2551" s="411"/>
      <c r="E2551" s="411"/>
      <c r="F2551" s="411"/>
      <c r="G2551" s="194"/>
      <c r="H2551" s="411"/>
      <c r="I2551" s="411"/>
    </row>
    <row r="2552" spans="1:9" ht="15" customHeight="1" x14ac:dyDescent="0.25">
      <c r="A2552" s="411"/>
      <c r="B2552" s="411"/>
      <c r="C2552" s="411"/>
      <c r="D2552" s="411"/>
      <c r="E2552" s="411"/>
      <c r="F2552" s="411"/>
      <c r="G2552" s="194"/>
      <c r="H2552" s="411"/>
      <c r="I2552" s="411"/>
    </row>
    <row r="2553" spans="1:9" ht="15" customHeight="1" x14ac:dyDescent="0.25">
      <c r="A2553" s="411"/>
      <c r="B2553" s="411"/>
      <c r="C2553" s="411"/>
      <c r="D2553" s="411"/>
      <c r="E2553" s="411"/>
      <c r="F2553" s="412"/>
      <c r="G2553" s="194"/>
      <c r="H2553" s="411"/>
      <c r="I2553" s="411"/>
    </row>
    <row r="2554" spans="1:9" ht="15" customHeight="1" x14ac:dyDescent="0.25">
      <c r="A2554" s="411"/>
      <c r="B2554" s="411"/>
      <c r="C2554" s="411"/>
      <c r="D2554" s="411"/>
      <c r="E2554" s="411"/>
      <c r="F2554" s="412"/>
      <c r="G2554" s="194"/>
      <c r="H2554" s="411"/>
      <c r="I2554" s="411"/>
    </row>
    <row r="2555" spans="1:9" ht="15" customHeight="1" x14ac:dyDescent="0.25">
      <c r="A2555" s="411"/>
      <c r="B2555" s="411"/>
      <c r="C2555" s="411"/>
      <c r="D2555" s="411"/>
      <c r="E2555" s="411"/>
      <c r="F2555" s="412"/>
      <c r="G2555" s="194"/>
      <c r="H2555" s="411"/>
      <c r="I2555" s="411"/>
    </row>
    <row r="2556" spans="1:9" ht="15" customHeight="1" x14ac:dyDescent="0.25">
      <c r="A2556" s="411"/>
      <c r="B2556" s="411"/>
      <c r="C2556" s="411"/>
      <c r="D2556" s="411"/>
      <c r="E2556" s="411"/>
      <c r="F2556" s="412"/>
      <c r="G2556" s="194"/>
      <c r="H2556" s="411"/>
      <c r="I2556" s="411"/>
    </row>
    <row r="2557" spans="1:9" ht="15" customHeight="1" x14ac:dyDescent="0.25">
      <c r="A2557" s="411"/>
      <c r="B2557" s="411"/>
      <c r="C2557" s="411"/>
      <c r="D2557" s="411"/>
      <c r="E2557" s="411"/>
      <c r="F2557" s="411"/>
      <c r="G2557" s="194"/>
      <c r="H2557" s="411"/>
      <c r="I2557" s="411"/>
    </row>
    <row r="2558" spans="1:9" ht="15" customHeight="1" x14ac:dyDescent="0.25">
      <c r="A2558" s="411"/>
      <c r="B2558" s="411"/>
      <c r="C2558" s="411"/>
      <c r="D2558" s="411"/>
      <c r="E2558" s="411"/>
      <c r="F2558" s="411"/>
      <c r="G2558" s="194"/>
      <c r="H2558" s="411"/>
      <c r="I2558" s="411"/>
    </row>
    <row r="2559" spans="1:9" ht="15" customHeight="1" x14ac:dyDescent="0.25">
      <c r="A2559" s="411"/>
      <c r="B2559" s="411"/>
      <c r="C2559" s="411"/>
      <c r="D2559" s="411"/>
      <c r="E2559" s="411"/>
      <c r="F2559" s="412"/>
      <c r="G2559" s="194"/>
      <c r="H2559" s="411"/>
      <c r="I2559" s="411"/>
    </row>
    <row r="2560" spans="1:9" ht="15" customHeight="1" x14ac:dyDescent="0.25">
      <c r="A2560" s="411"/>
      <c r="B2560" s="411"/>
      <c r="C2560" s="411"/>
      <c r="D2560" s="411"/>
      <c r="E2560" s="411"/>
      <c r="F2560" s="412"/>
      <c r="G2560" s="194"/>
      <c r="H2560" s="411"/>
      <c r="I2560" s="411"/>
    </row>
    <row r="2561" spans="1:9" ht="15" customHeight="1" x14ac:dyDescent="0.25">
      <c r="A2561" s="411"/>
      <c r="B2561" s="411"/>
      <c r="C2561" s="411"/>
      <c r="D2561" s="411"/>
      <c r="E2561" s="411"/>
      <c r="F2561" s="411"/>
      <c r="G2561" s="194"/>
      <c r="H2561" s="411"/>
      <c r="I2561" s="411"/>
    </row>
    <row r="2562" spans="1:9" ht="15" customHeight="1" x14ac:dyDescent="0.25">
      <c r="A2562" s="411"/>
      <c r="B2562" s="411"/>
      <c r="C2562" s="411"/>
      <c r="D2562" s="411"/>
      <c r="E2562" s="411"/>
      <c r="F2562" s="411"/>
      <c r="G2562" s="194"/>
      <c r="H2562" s="411"/>
      <c r="I2562" s="411"/>
    </row>
    <row r="2563" spans="1:9" ht="15" customHeight="1" x14ac:dyDescent="0.25">
      <c r="A2563" s="411"/>
      <c r="B2563" s="411"/>
      <c r="C2563" s="411"/>
      <c r="D2563" s="411"/>
      <c r="E2563" s="411"/>
      <c r="F2563" s="411"/>
      <c r="G2563" s="194"/>
      <c r="H2563" s="411"/>
      <c r="I2563" s="411"/>
    </row>
    <row r="2564" spans="1:9" ht="15" customHeight="1" x14ac:dyDescent="0.25">
      <c r="A2564" s="411"/>
      <c r="B2564" s="411"/>
      <c r="C2564" s="411"/>
      <c r="D2564" s="411"/>
      <c r="E2564" s="411"/>
      <c r="F2564" s="411"/>
      <c r="G2564" s="194"/>
      <c r="H2564" s="411"/>
      <c r="I2564" s="411"/>
    </row>
    <row r="2565" spans="1:9" ht="15" customHeight="1" x14ac:dyDescent="0.25">
      <c r="A2565" s="411"/>
      <c r="B2565" s="411"/>
      <c r="C2565" s="411"/>
      <c r="D2565" s="411"/>
      <c r="E2565" s="411"/>
      <c r="F2565" s="411"/>
      <c r="G2565" s="194"/>
      <c r="H2565" s="411"/>
      <c r="I2565" s="411"/>
    </row>
    <row r="2566" spans="1:9" ht="15" customHeight="1" x14ac:dyDescent="0.25">
      <c r="A2566" s="411"/>
      <c r="B2566" s="411"/>
      <c r="C2566" s="411"/>
      <c r="D2566" s="411"/>
      <c r="E2566" s="411"/>
      <c r="F2566" s="411"/>
      <c r="G2566" s="194"/>
      <c r="H2566" s="411"/>
      <c r="I2566" s="411"/>
    </row>
    <row r="2567" spans="1:9" ht="15" customHeight="1" x14ac:dyDescent="0.25">
      <c r="A2567" s="411"/>
      <c r="B2567" s="411"/>
      <c r="C2567" s="411"/>
      <c r="D2567" s="411"/>
      <c r="E2567" s="411"/>
      <c r="F2567" s="411"/>
      <c r="G2567" s="194"/>
      <c r="H2567" s="411"/>
      <c r="I2567" s="411"/>
    </row>
    <row r="2568" spans="1:9" ht="15" customHeight="1" x14ac:dyDescent="0.25">
      <c r="A2568" s="411"/>
      <c r="B2568" s="411"/>
      <c r="C2568" s="411"/>
      <c r="D2568" s="411"/>
      <c r="E2568" s="411"/>
      <c r="F2568" s="411"/>
      <c r="G2568" s="194"/>
      <c r="H2568" s="411"/>
      <c r="I2568" s="411"/>
    </row>
    <row r="2569" spans="1:9" ht="15" customHeight="1" x14ac:dyDescent="0.25">
      <c r="A2569" s="411"/>
      <c r="B2569" s="411"/>
      <c r="C2569" s="411"/>
      <c r="D2569" s="411"/>
      <c r="E2569" s="411"/>
      <c r="F2569" s="412"/>
      <c r="G2569" s="194"/>
      <c r="H2569" s="411"/>
      <c r="I2569" s="411"/>
    </row>
    <row r="2570" spans="1:9" ht="15" customHeight="1" x14ac:dyDescent="0.25">
      <c r="A2570" s="411"/>
      <c r="B2570" s="411"/>
      <c r="C2570" s="411"/>
      <c r="D2570" s="411"/>
      <c r="E2570" s="411"/>
      <c r="F2570" s="412"/>
      <c r="G2570" s="194"/>
      <c r="H2570" s="411"/>
      <c r="I2570" s="411"/>
    </row>
    <row r="2571" spans="1:9" ht="15" customHeight="1" x14ac:dyDescent="0.25">
      <c r="A2571" s="411"/>
      <c r="B2571" s="411"/>
      <c r="C2571" s="411"/>
      <c r="D2571" s="411"/>
      <c r="E2571" s="411"/>
      <c r="F2571" s="412"/>
      <c r="G2571" s="194"/>
      <c r="H2571" s="411"/>
      <c r="I2571" s="411"/>
    </row>
    <row r="2572" spans="1:9" ht="15" customHeight="1" x14ac:dyDescent="0.25">
      <c r="A2572" s="411"/>
      <c r="B2572" s="411"/>
      <c r="C2572" s="411"/>
      <c r="D2572" s="411"/>
      <c r="E2572" s="411"/>
      <c r="F2572" s="412"/>
      <c r="G2572" s="194"/>
      <c r="H2572" s="411"/>
      <c r="I2572" s="411"/>
    </row>
    <row r="2573" spans="1:9" ht="15" customHeight="1" x14ac:dyDescent="0.25">
      <c r="A2573" s="411"/>
      <c r="B2573" s="411"/>
      <c r="C2573" s="411"/>
      <c r="D2573" s="411"/>
      <c r="E2573" s="411"/>
      <c r="F2573" s="412"/>
      <c r="G2573" s="194"/>
      <c r="H2573" s="411"/>
      <c r="I2573" s="411"/>
    </row>
    <row r="2574" spans="1:9" ht="15" customHeight="1" x14ac:dyDescent="0.25">
      <c r="A2574" s="411"/>
      <c r="B2574" s="411"/>
      <c r="C2574" s="411"/>
      <c r="D2574" s="411"/>
      <c r="E2574" s="411"/>
      <c r="F2574" s="411"/>
      <c r="G2574" s="194"/>
      <c r="H2574" s="411"/>
      <c r="I2574" s="411"/>
    </row>
    <row r="2575" spans="1:9" ht="15" customHeight="1" x14ac:dyDescent="0.25">
      <c r="A2575" s="411"/>
      <c r="B2575" s="411"/>
      <c r="C2575" s="411"/>
      <c r="D2575" s="411"/>
      <c r="E2575" s="411"/>
      <c r="F2575" s="411"/>
      <c r="G2575" s="194"/>
      <c r="H2575" s="411"/>
      <c r="I2575" s="411"/>
    </row>
    <row r="2576" spans="1:9" ht="15" customHeight="1" x14ac:dyDescent="0.25">
      <c r="A2576" s="411"/>
      <c r="B2576" s="411"/>
      <c r="C2576" s="411"/>
      <c r="D2576" s="411"/>
      <c r="E2576" s="411"/>
      <c r="F2576" s="412"/>
      <c r="G2576" s="194"/>
      <c r="H2576" s="411"/>
      <c r="I2576" s="411"/>
    </row>
    <row r="2577" spans="1:9" ht="15" customHeight="1" x14ac:dyDescent="0.25">
      <c r="A2577" s="411"/>
      <c r="B2577" s="411"/>
      <c r="C2577" s="411"/>
      <c r="D2577" s="411"/>
      <c r="E2577" s="411"/>
      <c r="F2577" s="412"/>
      <c r="G2577" s="194"/>
      <c r="H2577" s="411"/>
      <c r="I2577" s="411"/>
    </row>
    <row r="2578" spans="1:9" ht="15" customHeight="1" x14ac:dyDescent="0.25">
      <c r="A2578" s="411"/>
      <c r="B2578" s="411"/>
      <c r="C2578" s="411"/>
      <c r="D2578" s="411"/>
      <c r="E2578" s="411"/>
      <c r="F2578" s="411"/>
      <c r="G2578" s="194"/>
      <c r="H2578" s="411"/>
      <c r="I2578" s="411"/>
    </row>
    <row r="2579" spans="1:9" ht="15" customHeight="1" x14ac:dyDescent="0.25">
      <c r="A2579" s="411"/>
      <c r="B2579" s="411"/>
      <c r="C2579" s="411"/>
      <c r="D2579" s="411"/>
      <c r="E2579" s="411"/>
      <c r="F2579" s="411"/>
      <c r="G2579" s="194"/>
      <c r="H2579" s="411"/>
      <c r="I2579" s="411"/>
    </row>
    <row r="2580" spans="1:9" ht="15" customHeight="1" x14ac:dyDescent="0.25">
      <c r="A2580" s="411"/>
      <c r="B2580" s="411"/>
      <c r="C2580" s="411"/>
      <c r="D2580" s="411"/>
      <c r="E2580" s="411"/>
      <c r="F2580" s="411"/>
      <c r="G2580" s="194"/>
      <c r="H2580" s="411"/>
      <c r="I2580" s="411"/>
    </row>
    <row r="2581" spans="1:9" ht="15" customHeight="1" x14ac:dyDescent="0.25">
      <c r="A2581" s="411"/>
      <c r="B2581" s="411"/>
      <c r="C2581" s="411"/>
      <c r="D2581" s="411"/>
      <c r="E2581" s="411"/>
      <c r="F2581" s="411"/>
      <c r="G2581" s="194"/>
      <c r="H2581" s="411"/>
      <c r="I2581" s="411"/>
    </row>
    <row r="2582" spans="1:9" ht="15" customHeight="1" x14ac:dyDescent="0.25">
      <c r="A2582" s="411"/>
      <c r="B2582" s="411"/>
      <c r="C2582" s="411"/>
      <c r="D2582" s="411"/>
      <c r="E2582" s="411"/>
      <c r="F2582" s="411"/>
      <c r="G2582" s="194"/>
      <c r="H2582" s="411"/>
      <c r="I2582" s="411"/>
    </row>
    <row r="2583" spans="1:9" ht="15" customHeight="1" x14ac:dyDescent="0.25">
      <c r="A2583" s="411"/>
      <c r="B2583" s="411"/>
      <c r="C2583" s="411"/>
      <c r="D2583" s="411"/>
      <c r="E2583" s="411"/>
      <c r="F2583" s="411"/>
      <c r="G2583" s="194"/>
      <c r="H2583" s="411"/>
      <c r="I2583" s="411"/>
    </row>
    <row r="2584" spans="1:9" ht="15" customHeight="1" x14ac:dyDescent="0.25">
      <c r="A2584" s="411"/>
      <c r="B2584" s="411"/>
      <c r="C2584" s="411"/>
      <c r="D2584" s="411"/>
      <c r="E2584" s="411"/>
      <c r="F2584" s="411"/>
      <c r="G2584" s="194"/>
      <c r="H2584" s="411"/>
      <c r="I2584" s="411"/>
    </row>
    <row r="2585" spans="1:9" ht="15" customHeight="1" x14ac:dyDescent="0.25">
      <c r="A2585" s="411"/>
      <c r="B2585" s="411"/>
      <c r="C2585" s="411"/>
      <c r="D2585" s="411"/>
      <c r="E2585" s="411"/>
      <c r="F2585" s="411"/>
      <c r="G2585" s="194"/>
      <c r="H2585" s="411"/>
      <c r="I2585" s="411"/>
    </row>
    <row r="2586" spans="1:9" ht="15" customHeight="1" x14ac:dyDescent="0.25">
      <c r="A2586" s="411"/>
      <c r="B2586" s="411"/>
      <c r="C2586" s="411"/>
      <c r="D2586" s="411"/>
      <c r="E2586" s="411"/>
      <c r="F2586" s="412"/>
      <c r="G2586" s="194"/>
      <c r="H2586" s="411"/>
      <c r="I2586" s="411"/>
    </row>
    <row r="2587" spans="1:9" ht="15" customHeight="1" x14ac:dyDescent="0.25">
      <c r="A2587" s="411"/>
      <c r="B2587" s="411"/>
      <c r="C2587" s="411"/>
      <c r="D2587" s="411"/>
      <c r="E2587" s="411"/>
      <c r="F2587" s="412"/>
      <c r="G2587" s="194"/>
      <c r="H2587" s="411"/>
      <c r="I2587" s="411"/>
    </row>
    <row r="2588" spans="1:9" ht="15" customHeight="1" x14ac:dyDescent="0.25">
      <c r="A2588" s="411"/>
      <c r="B2588" s="411"/>
      <c r="C2588" s="411"/>
      <c r="D2588" s="411"/>
      <c r="E2588" s="411"/>
      <c r="F2588" s="412"/>
      <c r="G2588" s="194"/>
      <c r="H2588" s="411"/>
      <c r="I2588" s="411"/>
    </row>
    <row r="2589" spans="1:9" ht="15" customHeight="1" x14ac:dyDescent="0.25">
      <c r="A2589" s="411"/>
      <c r="B2589" s="411"/>
      <c r="C2589" s="411"/>
      <c r="D2589" s="411"/>
      <c r="E2589" s="411"/>
      <c r="F2589" s="412"/>
      <c r="G2589" s="194"/>
      <c r="H2589" s="411"/>
      <c r="I2589" s="411"/>
    </row>
    <row r="2590" spans="1:9" ht="15" customHeight="1" x14ac:dyDescent="0.25">
      <c r="A2590" s="411"/>
      <c r="B2590" s="411"/>
      <c r="C2590" s="411"/>
      <c r="D2590" s="411"/>
      <c r="E2590" s="411"/>
      <c r="F2590" s="412"/>
      <c r="G2590" s="194"/>
      <c r="H2590" s="411"/>
      <c r="I2590" s="411"/>
    </row>
    <row r="2591" spans="1:9" ht="15" customHeight="1" x14ac:dyDescent="0.25">
      <c r="A2591" s="411"/>
      <c r="B2591" s="411"/>
      <c r="C2591" s="411"/>
      <c r="D2591" s="411"/>
      <c r="E2591" s="411"/>
      <c r="F2591" s="411"/>
      <c r="G2591" s="194"/>
      <c r="H2591" s="411"/>
      <c r="I2591" s="411"/>
    </row>
    <row r="2592" spans="1:9" ht="15" customHeight="1" x14ac:dyDescent="0.25">
      <c r="A2592" s="411"/>
      <c r="B2592" s="411"/>
      <c r="C2592" s="411"/>
      <c r="D2592" s="411"/>
      <c r="E2592" s="411"/>
      <c r="F2592" s="411"/>
      <c r="G2592" s="194"/>
      <c r="H2592" s="411"/>
      <c r="I2592" s="411"/>
    </row>
    <row r="2593" spans="1:9" ht="15" customHeight="1" x14ac:dyDescent="0.25">
      <c r="A2593" s="411"/>
      <c r="B2593" s="411"/>
      <c r="C2593" s="411"/>
      <c r="D2593" s="411"/>
      <c r="E2593" s="411"/>
      <c r="F2593" s="411"/>
      <c r="G2593" s="194"/>
      <c r="H2593" s="411"/>
      <c r="I2593" s="411"/>
    </row>
    <row r="2594" spans="1:9" ht="15" customHeight="1" x14ac:dyDescent="0.25">
      <c r="A2594" s="411"/>
      <c r="B2594" s="411"/>
      <c r="C2594" s="411"/>
      <c r="D2594" s="411"/>
      <c r="E2594" s="411"/>
      <c r="F2594" s="411"/>
      <c r="G2594" s="194"/>
      <c r="H2594" s="411"/>
      <c r="I2594" s="411"/>
    </row>
    <row r="2595" spans="1:9" ht="15" customHeight="1" x14ac:dyDescent="0.25">
      <c r="A2595" s="411"/>
      <c r="B2595" s="411"/>
      <c r="C2595" s="411"/>
      <c r="D2595" s="411"/>
      <c r="E2595" s="411"/>
      <c r="F2595" s="412"/>
      <c r="G2595" s="194"/>
      <c r="H2595" s="411"/>
      <c r="I2595" s="411"/>
    </row>
    <row r="2596" spans="1:9" ht="15" customHeight="1" x14ac:dyDescent="0.25">
      <c r="A2596" s="411"/>
      <c r="B2596" s="411"/>
      <c r="C2596" s="411"/>
      <c r="D2596" s="411"/>
      <c r="E2596" s="411"/>
      <c r="F2596" s="412"/>
      <c r="G2596" s="194"/>
      <c r="H2596" s="411"/>
      <c r="I2596" s="411"/>
    </row>
    <row r="2597" spans="1:9" ht="15" customHeight="1" x14ac:dyDescent="0.25">
      <c r="A2597" s="411"/>
      <c r="B2597" s="411"/>
      <c r="C2597" s="411"/>
      <c r="D2597" s="411"/>
      <c r="E2597" s="411"/>
      <c r="F2597" s="411"/>
      <c r="G2597" s="194"/>
      <c r="H2597" s="411"/>
      <c r="I2597" s="411"/>
    </row>
    <row r="2598" spans="1:9" ht="15" customHeight="1" x14ac:dyDescent="0.25">
      <c r="A2598" s="411"/>
      <c r="B2598" s="411"/>
      <c r="C2598" s="411"/>
      <c r="D2598" s="411"/>
      <c r="E2598" s="411"/>
      <c r="F2598" s="411"/>
      <c r="G2598" s="194"/>
      <c r="H2598" s="411"/>
      <c r="I2598" s="411"/>
    </row>
    <row r="2599" spans="1:9" ht="15" customHeight="1" x14ac:dyDescent="0.25">
      <c r="A2599" s="411"/>
      <c r="B2599" s="411"/>
      <c r="C2599" s="411"/>
      <c r="D2599" s="411"/>
      <c r="E2599" s="411"/>
      <c r="F2599" s="411"/>
      <c r="G2599" s="194"/>
      <c r="H2599" s="411"/>
      <c r="I2599" s="411"/>
    </row>
    <row r="2600" spans="1:9" ht="15" customHeight="1" x14ac:dyDescent="0.25">
      <c r="A2600" s="411"/>
      <c r="B2600" s="411"/>
      <c r="C2600" s="411"/>
      <c r="D2600" s="411"/>
      <c r="E2600" s="411"/>
      <c r="F2600" s="411"/>
      <c r="G2600" s="194"/>
      <c r="H2600" s="411"/>
      <c r="I2600" s="411"/>
    </row>
    <row r="2601" spans="1:9" ht="15" customHeight="1" x14ac:dyDescent="0.25">
      <c r="A2601" s="411"/>
      <c r="B2601" s="411"/>
      <c r="C2601" s="411"/>
      <c r="D2601" s="411"/>
      <c r="E2601" s="411"/>
      <c r="F2601" s="411"/>
      <c r="G2601" s="194"/>
      <c r="H2601" s="411"/>
      <c r="I2601" s="411"/>
    </row>
    <row r="2602" spans="1:9" ht="15" customHeight="1" x14ac:dyDescent="0.25">
      <c r="A2602" s="411"/>
      <c r="B2602" s="411"/>
      <c r="C2602" s="411"/>
      <c r="D2602" s="411"/>
      <c r="E2602" s="411"/>
      <c r="F2602" s="411"/>
      <c r="G2602" s="194"/>
      <c r="H2602" s="411"/>
      <c r="I2602" s="411"/>
    </row>
    <row r="2603" spans="1:9" ht="15" customHeight="1" x14ac:dyDescent="0.25">
      <c r="A2603" s="411"/>
      <c r="B2603" s="411"/>
      <c r="C2603" s="411"/>
      <c r="D2603" s="411"/>
      <c r="E2603" s="411"/>
      <c r="F2603" s="411"/>
      <c r="G2603" s="194"/>
      <c r="H2603" s="411"/>
      <c r="I2603" s="411"/>
    </row>
    <row r="2604" spans="1:9" ht="15" customHeight="1" x14ac:dyDescent="0.25">
      <c r="A2604" s="411"/>
      <c r="B2604" s="411"/>
      <c r="C2604" s="411"/>
      <c r="D2604" s="411"/>
      <c r="E2604" s="411"/>
      <c r="F2604" s="411"/>
      <c r="G2604" s="194"/>
      <c r="H2604" s="411"/>
      <c r="I2604" s="411"/>
    </row>
    <row r="2605" spans="1:9" ht="15" customHeight="1" x14ac:dyDescent="0.25">
      <c r="A2605" s="411"/>
      <c r="B2605" s="411"/>
      <c r="C2605" s="411"/>
      <c r="D2605" s="411"/>
      <c r="E2605" s="411"/>
      <c r="F2605" s="412"/>
      <c r="G2605" s="194"/>
      <c r="H2605" s="411"/>
      <c r="I2605" s="411"/>
    </row>
    <row r="2606" spans="1:9" ht="15" customHeight="1" x14ac:dyDescent="0.25">
      <c r="A2606" s="411"/>
      <c r="B2606" s="411"/>
      <c r="C2606" s="411"/>
      <c r="D2606" s="411"/>
      <c r="E2606" s="411"/>
      <c r="F2606" s="412"/>
      <c r="G2606" s="194"/>
      <c r="H2606" s="411"/>
      <c r="I2606" s="411"/>
    </row>
    <row r="2607" spans="1:9" ht="15" customHeight="1" x14ac:dyDescent="0.25">
      <c r="A2607" s="411"/>
      <c r="B2607" s="411"/>
      <c r="C2607" s="411"/>
      <c r="D2607" s="411"/>
      <c r="E2607" s="411"/>
      <c r="F2607" s="412"/>
      <c r="G2607" s="194"/>
      <c r="H2607" s="411"/>
      <c r="I2607" s="411"/>
    </row>
    <row r="2608" spans="1:9" ht="15" customHeight="1" x14ac:dyDescent="0.25">
      <c r="A2608" s="411"/>
      <c r="B2608" s="411"/>
      <c r="C2608" s="411"/>
      <c r="D2608" s="411"/>
      <c r="E2608" s="411"/>
      <c r="F2608" s="412"/>
      <c r="G2608" s="194"/>
      <c r="H2608" s="411"/>
      <c r="I2608" s="411"/>
    </row>
    <row r="2609" spans="1:9" ht="15" customHeight="1" x14ac:dyDescent="0.25">
      <c r="A2609" s="411"/>
      <c r="B2609" s="411"/>
      <c r="C2609" s="411"/>
      <c r="D2609" s="411"/>
      <c r="E2609" s="411"/>
      <c r="F2609" s="412"/>
      <c r="G2609" s="194"/>
      <c r="H2609" s="411"/>
      <c r="I2609" s="411"/>
    </row>
    <row r="2610" spans="1:9" ht="15" customHeight="1" x14ac:dyDescent="0.25">
      <c r="A2610" s="411"/>
      <c r="B2610" s="411"/>
      <c r="C2610" s="411"/>
      <c r="D2610" s="411"/>
      <c r="E2610" s="411"/>
      <c r="F2610" s="411"/>
      <c r="G2610" s="194"/>
      <c r="H2610" s="411"/>
      <c r="I2610" s="411"/>
    </row>
    <row r="2611" spans="1:9" ht="15" customHeight="1" x14ac:dyDescent="0.25">
      <c r="A2611" s="411"/>
      <c r="B2611" s="411"/>
      <c r="C2611" s="411"/>
      <c r="D2611" s="411"/>
      <c r="E2611" s="411"/>
      <c r="F2611" s="411"/>
      <c r="G2611" s="194"/>
      <c r="H2611" s="411"/>
      <c r="I2611" s="411"/>
    </row>
    <row r="2612" spans="1:9" ht="15" customHeight="1" x14ac:dyDescent="0.25">
      <c r="A2612" s="411"/>
      <c r="B2612" s="411"/>
      <c r="C2612" s="411"/>
      <c r="D2612" s="411"/>
      <c r="E2612" s="411"/>
      <c r="F2612" s="411"/>
      <c r="G2612" s="194"/>
      <c r="H2612" s="411"/>
      <c r="I2612" s="411"/>
    </row>
    <row r="2613" spans="1:9" ht="15" customHeight="1" x14ac:dyDescent="0.25">
      <c r="A2613" s="411"/>
      <c r="B2613" s="411"/>
      <c r="C2613" s="411"/>
      <c r="D2613" s="411"/>
      <c r="E2613" s="411"/>
      <c r="F2613" s="411"/>
      <c r="G2613" s="194"/>
      <c r="H2613" s="411"/>
      <c r="I2613" s="411"/>
    </row>
    <row r="2614" spans="1:9" ht="15" customHeight="1" x14ac:dyDescent="0.25">
      <c r="A2614" s="411"/>
      <c r="B2614" s="411"/>
      <c r="C2614" s="411"/>
      <c r="D2614" s="411"/>
      <c r="E2614" s="411"/>
      <c r="F2614" s="412"/>
      <c r="G2614" s="194"/>
      <c r="H2614" s="411"/>
      <c r="I2614" s="411"/>
    </row>
    <row r="2615" spans="1:9" ht="15" customHeight="1" x14ac:dyDescent="0.25">
      <c r="A2615" s="411"/>
      <c r="B2615" s="411"/>
      <c r="C2615" s="411"/>
      <c r="D2615" s="411"/>
      <c r="E2615" s="411"/>
      <c r="F2615" s="412"/>
      <c r="G2615" s="194"/>
      <c r="H2615" s="411"/>
      <c r="I2615" s="411"/>
    </row>
    <row r="2616" spans="1:9" ht="15" customHeight="1" x14ac:dyDescent="0.25">
      <c r="A2616" s="411"/>
      <c r="B2616" s="411"/>
      <c r="C2616" s="411"/>
      <c r="D2616" s="411"/>
      <c r="E2616" s="411"/>
      <c r="F2616" s="411"/>
      <c r="G2616" s="194"/>
      <c r="H2616" s="411"/>
      <c r="I2616" s="411"/>
    </row>
    <row r="2617" spans="1:9" ht="15" customHeight="1" x14ac:dyDescent="0.25">
      <c r="A2617" s="411"/>
      <c r="B2617" s="411"/>
      <c r="C2617" s="411"/>
      <c r="D2617" s="411"/>
      <c r="E2617" s="411"/>
      <c r="F2617" s="411"/>
      <c r="G2617" s="194"/>
      <c r="H2617" s="411"/>
      <c r="I2617" s="411"/>
    </row>
    <row r="2618" spans="1:9" ht="15" customHeight="1" x14ac:dyDescent="0.25">
      <c r="A2618" s="411"/>
      <c r="B2618" s="411"/>
      <c r="C2618" s="411"/>
      <c r="D2618" s="411"/>
      <c r="E2618" s="411"/>
      <c r="F2618" s="411"/>
      <c r="G2618" s="194"/>
      <c r="H2618" s="411"/>
      <c r="I2618" s="411"/>
    </row>
    <row r="2619" spans="1:9" ht="15" customHeight="1" x14ac:dyDescent="0.25">
      <c r="A2619" s="411"/>
      <c r="B2619" s="411"/>
      <c r="C2619" s="411"/>
      <c r="D2619" s="411"/>
      <c r="E2619" s="411"/>
      <c r="F2619" s="411"/>
      <c r="G2619" s="194"/>
      <c r="H2619" s="411"/>
      <c r="I2619" s="411"/>
    </row>
    <row r="2620" spans="1:9" ht="15" customHeight="1" x14ac:dyDescent="0.25">
      <c r="A2620" s="411"/>
      <c r="B2620" s="411"/>
      <c r="C2620" s="411"/>
      <c r="D2620" s="411"/>
      <c r="E2620" s="411"/>
      <c r="F2620" s="411"/>
      <c r="G2620" s="194"/>
      <c r="H2620" s="411"/>
      <c r="I2620" s="411"/>
    </row>
    <row r="2621" spans="1:9" ht="15" customHeight="1" x14ac:dyDescent="0.25">
      <c r="A2621" s="411"/>
      <c r="B2621" s="411"/>
      <c r="C2621" s="411"/>
      <c r="D2621" s="411"/>
      <c r="E2621" s="411"/>
      <c r="F2621" s="411"/>
      <c r="G2621" s="194"/>
      <c r="H2621" s="411"/>
      <c r="I2621" s="411"/>
    </row>
    <row r="2622" spans="1:9" ht="15" customHeight="1" x14ac:dyDescent="0.25">
      <c r="A2622" s="411"/>
      <c r="B2622" s="411"/>
      <c r="C2622" s="411"/>
      <c r="D2622" s="411"/>
      <c r="E2622" s="411"/>
      <c r="F2622" s="411"/>
      <c r="G2622" s="194"/>
      <c r="H2622" s="411"/>
      <c r="I2622" s="411"/>
    </row>
    <row r="2623" spans="1:9" ht="15" customHeight="1" x14ac:dyDescent="0.25">
      <c r="A2623" s="411"/>
      <c r="B2623" s="411"/>
      <c r="C2623" s="411"/>
      <c r="D2623" s="411"/>
      <c r="E2623" s="411"/>
      <c r="F2623" s="411"/>
      <c r="G2623" s="194"/>
      <c r="H2623" s="411"/>
      <c r="I2623" s="411"/>
    </row>
    <row r="2624" spans="1:9" ht="15" customHeight="1" x14ac:dyDescent="0.25">
      <c r="A2624" s="411"/>
      <c r="B2624" s="411"/>
      <c r="C2624" s="411"/>
      <c r="D2624" s="411"/>
      <c r="E2624" s="411"/>
      <c r="F2624" s="412"/>
      <c r="G2624" s="194"/>
      <c r="H2624" s="411"/>
      <c r="I2624" s="411"/>
    </row>
    <row r="2625" spans="1:9" ht="15" customHeight="1" x14ac:dyDescent="0.25">
      <c r="A2625" s="411"/>
      <c r="B2625" s="411"/>
      <c r="C2625" s="411"/>
      <c r="D2625" s="411"/>
      <c r="E2625" s="411"/>
      <c r="F2625" s="412"/>
      <c r="G2625" s="194"/>
      <c r="H2625" s="411"/>
      <c r="I2625" s="411"/>
    </row>
    <row r="2626" spans="1:9" ht="15" customHeight="1" x14ac:dyDescent="0.25">
      <c r="A2626" s="411"/>
      <c r="B2626" s="411"/>
      <c r="C2626" s="411"/>
      <c r="D2626" s="411"/>
      <c r="E2626" s="411"/>
      <c r="F2626" s="412"/>
      <c r="G2626" s="194"/>
      <c r="H2626" s="411"/>
      <c r="I2626" s="411"/>
    </row>
    <row r="2627" spans="1:9" ht="15" customHeight="1" x14ac:dyDescent="0.25">
      <c r="A2627" s="411"/>
      <c r="B2627" s="411"/>
      <c r="C2627" s="411"/>
      <c r="D2627" s="411"/>
      <c r="E2627" s="411"/>
      <c r="F2627" s="412"/>
      <c r="G2627" s="194"/>
      <c r="H2627" s="411"/>
      <c r="I2627" s="411"/>
    </row>
    <row r="2628" spans="1:9" ht="15" customHeight="1" x14ac:dyDescent="0.25">
      <c r="A2628" s="411"/>
      <c r="B2628" s="411"/>
      <c r="C2628" s="411"/>
      <c r="D2628" s="411"/>
      <c r="E2628" s="411"/>
      <c r="F2628" s="412"/>
      <c r="G2628" s="194"/>
      <c r="H2628" s="411"/>
      <c r="I2628" s="411"/>
    </row>
    <row r="2629" spans="1:9" ht="15" customHeight="1" x14ac:dyDescent="0.25">
      <c r="A2629" s="411"/>
      <c r="B2629" s="411"/>
      <c r="C2629" s="411"/>
      <c r="D2629" s="411"/>
      <c r="E2629" s="411"/>
      <c r="F2629" s="411"/>
      <c r="G2629" s="194"/>
      <c r="H2629" s="411"/>
      <c r="I2629" s="411"/>
    </row>
    <row r="2630" spans="1:9" ht="15" customHeight="1" x14ac:dyDescent="0.25">
      <c r="A2630" s="411"/>
      <c r="B2630" s="411"/>
      <c r="C2630" s="411"/>
      <c r="D2630" s="411"/>
      <c r="E2630" s="411"/>
      <c r="F2630" s="411"/>
      <c r="G2630" s="194"/>
      <c r="H2630" s="411"/>
      <c r="I2630" s="411"/>
    </row>
    <row r="2631" spans="1:9" ht="15" customHeight="1" x14ac:dyDescent="0.25">
      <c r="A2631" s="411"/>
      <c r="B2631" s="411"/>
      <c r="C2631" s="411"/>
      <c r="D2631" s="411"/>
      <c r="E2631" s="411"/>
      <c r="F2631" s="411"/>
      <c r="G2631" s="194"/>
      <c r="H2631" s="411"/>
      <c r="I2631" s="411"/>
    </row>
    <row r="2632" spans="1:9" ht="15" customHeight="1" x14ac:dyDescent="0.25">
      <c r="A2632" s="411"/>
      <c r="B2632" s="411"/>
      <c r="C2632" s="411"/>
      <c r="D2632" s="411"/>
      <c r="E2632" s="411"/>
      <c r="F2632" s="412"/>
      <c r="G2632" s="194"/>
      <c r="H2632" s="411"/>
      <c r="I2632" s="411"/>
    </row>
    <row r="2633" spans="1:9" ht="15" customHeight="1" x14ac:dyDescent="0.25">
      <c r="A2633" s="411"/>
      <c r="B2633" s="411"/>
      <c r="C2633" s="411"/>
      <c r="D2633" s="411"/>
      <c r="E2633" s="411"/>
      <c r="F2633" s="412"/>
      <c r="G2633" s="194"/>
      <c r="H2633" s="411"/>
      <c r="I2633" s="411"/>
    </row>
    <row r="2634" spans="1:9" ht="15" customHeight="1" x14ac:dyDescent="0.25">
      <c r="A2634" s="411"/>
      <c r="B2634" s="411"/>
      <c r="C2634" s="411"/>
      <c r="D2634" s="411"/>
      <c r="E2634" s="411"/>
      <c r="F2634" s="411"/>
      <c r="G2634" s="194"/>
      <c r="H2634" s="411"/>
      <c r="I2634" s="411"/>
    </row>
    <row r="2635" spans="1:9" ht="15" customHeight="1" x14ac:dyDescent="0.25">
      <c r="A2635" s="411"/>
      <c r="B2635" s="411"/>
      <c r="C2635" s="411"/>
      <c r="D2635" s="411"/>
      <c r="E2635" s="411"/>
      <c r="F2635" s="411"/>
      <c r="G2635" s="194"/>
      <c r="H2635" s="411"/>
      <c r="I2635" s="411"/>
    </row>
    <row r="2636" spans="1:9" ht="15" customHeight="1" x14ac:dyDescent="0.25">
      <c r="A2636" s="411"/>
      <c r="B2636" s="411"/>
      <c r="C2636" s="411"/>
      <c r="D2636" s="411"/>
      <c r="E2636" s="411"/>
      <c r="F2636" s="411"/>
      <c r="G2636" s="194"/>
      <c r="H2636" s="411"/>
      <c r="I2636" s="411"/>
    </row>
    <row r="2637" spans="1:9" ht="15" customHeight="1" x14ac:dyDescent="0.25">
      <c r="A2637" s="411"/>
      <c r="B2637" s="411"/>
      <c r="C2637" s="411"/>
      <c r="D2637" s="411"/>
      <c r="E2637" s="411"/>
      <c r="F2637" s="411"/>
      <c r="G2637" s="194"/>
      <c r="H2637" s="411"/>
      <c r="I2637" s="411"/>
    </row>
    <row r="2638" spans="1:9" ht="15" customHeight="1" x14ac:dyDescent="0.25">
      <c r="A2638" s="411"/>
      <c r="B2638" s="411"/>
      <c r="C2638" s="411"/>
      <c r="D2638" s="411"/>
      <c r="E2638" s="411"/>
      <c r="F2638" s="411"/>
      <c r="G2638" s="194"/>
      <c r="H2638" s="411"/>
      <c r="I2638" s="411"/>
    </row>
    <row r="2639" spans="1:9" ht="15" customHeight="1" x14ac:dyDescent="0.25">
      <c r="A2639" s="411"/>
      <c r="B2639" s="411"/>
      <c r="C2639" s="411"/>
      <c r="D2639" s="411"/>
      <c r="E2639" s="411"/>
      <c r="F2639" s="411"/>
      <c r="G2639" s="194"/>
      <c r="H2639" s="411"/>
      <c r="I2639" s="411"/>
    </row>
    <row r="2640" spans="1:9" ht="15" customHeight="1" x14ac:dyDescent="0.25">
      <c r="A2640" s="411"/>
      <c r="B2640" s="411"/>
      <c r="C2640" s="411"/>
      <c r="D2640" s="411"/>
      <c r="E2640" s="411"/>
      <c r="F2640" s="411"/>
      <c r="G2640" s="194"/>
      <c r="H2640" s="411"/>
      <c r="I2640" s="411"/>
    </row>
    <row r="2641" spans="1:9" ht="15" customHeight="1" x14ac:dyDescent="0.25">
      <c r="A2641" s="411"/>
      <c r="B2641" s="411"/>
      <c r="C2641" s="411"/>
      <c r="D2641" s="411"/>
      <c r="E2641" s="411"/>
      <c r="F2641" s="411"/>
      <c r="G2641" s="194"/>
      <c r="H2641" s="411"/>
      <c r="I2641" s="411"/>
    </row>
    <row r="2642" spans="1:9" ht="15" customHeight="1" x14ac:dyDescent="0.25">
      <c r="A2642" s="411"/>
      <c r="B2642" s="411"/>
      <c r="C2642" s="411"/>
      <c r="D2642" s="411"/>
      <c r="E2642" s="411"/>
      <c r="F2642" s="411"/>
      <c r="G2642" s="194"/>
      <c r="H2642" s="411"/>
      <c r="I2642" s="411"/>
    </row>
    <row r="2643" spans="1:9" ht="15" customHeight="1" x14ac:dyDescent="0.25">
      <c r="A2643" s="411"/>
      <c r="B2643" s="411"/>
      <c r="C2643" s="411"/>
      <c r="D2643" s="411"/>
      <c r="E2643" s="411"/>
      <c r="F2643" s="412"/>
      <c r="G2643" s="194"/>
      <c r="H2643" s="411"/>
      <c r="I2643" s="411"/>
    </row>
    <row r="2644" spans="1:9" ht="15" customHeight="1" x14ac:dyDescent="0.25">
      <c r="A2644" s="411"/>
      <c r="B2644" s="411"/>
      <c r="C2644" s="411"/>
      <c r="D2644" s="411"/>
      <c r="E2644" s="411"/>
      <c r="F2644" s="412"/>
      <c r="G2644" s="194"/>
      <c r="H2644" s="411"/>
      <c r="I2644" s="411"/>
    </row>
    <row r="2645" spans="1:9" ht="15" customHeight="1" x14ac:dyDescent="0.25">
      <c r="A2645" s="411"/>
      <c r="B2645" s="411"/>
      <c r="C2645" s="411"/>
      <c r="D2645" s="411"/>
      <c r="E2645" s="411"/>
      <c r="F2645" s="412"/>
      <c r="G2645" s="194"/>
      <c r="H2645" s="411"/>
      <c r="I2645" s="411"/>
    </row>
    <row r="2646" spans="1:9" ht="15" customHeight="1" x14ac:dyDescent="0.25">
      <c r="A2646" s="411"/>
      <c r="B2646" s="411"/>
      <c r="C2646" s="411"/>
      <c r="D2646" s="411"/>
      <c r="E2646" s="411"/>
      <c r="F2646" s="412"/>
      <c r="G2646" s="194"/>
      <c r="H2646" s="411"/>
      <c r="I2646" s="411"/>
    </row>
    <row r="2647" spans="1:9" ht="15" customHeight="1" x14ac:dyDescent="0.25">
      <c r="A2647" s="411"/>
      <c r="B2647" s="411"/>
      <c r="C2647" s="411"/>
      <c r="D2647" s="411"/>
      <c r="E2647" s="411"/>
      <c r="F2647" s="412"/>
      <c r="G2647" s="194"/>
      <c r="H2647" s="411"/>
      <c r="I2647" s="411"/>
    </row>
    <row r="2648" spans="1:9" ht="15" customHeight="1" x14ac:dyDescent="0.25">
      <c r="A2648" s="411"/>
      <c r="B2648" s="411"/>
      <c r="C2648" s="411"/>
      <c r="D2648" s="411"/>
      <c r="E2648" s="411"/>
      <c r="F2648" s="412"/>
      <c r="G2648" s="194"/>
      <c r="H2648" s="411"/>
      <c r="I2648" s="411"/>
    </row>
    <row r="2649" spans="1:9" ht="15" customHeight="1" x14ac:dyDescent="0.25">
      <c r="A2649" s="411"/>
      <c r="B2649" s="411"/>
      <c r="C2649" s="411"/>
      <c r="D2649" s="411"/>
      <c r="E2649" s="411"/>
      <c r="F2649" s="411"/>
      <c r="G2649" s="194"/>
      <c r="H2649" s="411"/>
      <c r="I2649" s="411"/>
    </row>
    <row r="2650" spans="1:9" ht="15" customHeight="1" x14ac:dyDescent="0.25">
      <c r="A2650" s="411"/>
      <c r="B2650" s="411"/>
      <c r="C2650" s="411"/>
      <c r="D2650" s="411"/>
      <c r="E2650" s="411"/>
      <c r="F2650" s="411"/>
      <c r="G2650" s="194"/>
      <c r="H2650" s="411"/>
      <c r="I2650" s="411"/>
    </row>
    <row r="2651" spans="1:9" ht="15" customHeight="1" x14ac:dyDescent="0.25">
      <c r="A2651" s="411"/>
      <c r="B2651" s="411"/>
      <c r="C2651" s="411"/>
      <c r="D2651" s="411"/>
      <c r="E2651" s="411"/>
      <c r="F2651" s="411"/>
      <c r="G2651" s="194"/>
      <c r="H2651" s="411"/>
      <c r="I2651" s="411"/>
    </row>
    <row r="2652" spans="1:9" ht="15" customHeight="1" x14ac:dyDescent="0.25">
      <c r="A2652" s="411"/>
      <c r="B2652" s="411"/>
      <c r="C2652" s="411"/>
      <c r="D2652" s="411"/>
      <c r="E2652" s="411"/>
      <c r="F2652" s="412"/>
      <c r="G2652" s="194"/>
      <c r="H2652" s="411"/>
      <c r="I2652" s="411"/>
    </row>
    <row r="2653" spans="1:9" ht="15" customHeight="1" x14ac:dyDescent="0.25">
      <c r="A2653" s="411"/>
      <c r="B2653" s="411"/>
      <c r="C2653" s="411"/>
      <c r="D2653" s="411"/>
      <c r="E2653" s="411"/>
      <c r="F2653" s="412"/>
      <c r="G2653" s="194"/>
      <c r="H2653" s="411"/>
      <c r="I2653" s="411"/>
    </row>
    <row r="2654" spans="1:9" ht="15" customHeight="1" x14ac:dyDescent="0.25">
      <c r="A2654" s="411"/>
      <c r="B2654" s="411"/>
      <c r="C2654" s="411"/>
      <c r="D2654" s="411"/>
      <c r="E2654" s="411"/>
      <c r="F2654" s="412"/>
      <c r="G2654" s="194"/>
      <c r="H2654" s="411"/>
      <c r="I2654" s="411"/>
    </row>
    <row r="2655" spans="1:9" ht="15" customHeight="1" x14ac:dyDescent="0.25">
      <c r="A2655" s="411"/>
      <c r="B2655" s="411"/>
      <c r="C2655" s="411"/>
      <c r="D2655" s="411"/>
      <c r="E2655" s="411"/>
      <c r="F2655" s="411"/>
      <c r="G2655" s="194"/>
      <c r="H2655" s="411"/>
      <c r="I2655" s="411"/>
    </row>
    <row r="2656" spans="1:9" ht="15" customHeight="1" x14ac:dyDescent="0.25">
      <c r="A2656" s="411"/>
      <c r="B2656" s="411"/>
      <c r="C2656" s="411"/>
      <c r="D2656" s="411"/>
      <c r="E2656" s="411"/>
      <c r="F2656" s="411"/>
      <c r="G2656" s="194"/>
      <c r="H2656" s="411"/>
      <c r="I2656" s="411"/>
    </row>
    <row r="2657" spans="1:9" ht="15" customHeight="1" x14ac:dyDescent="0.25">
      <c r="A2657" s="411"/>
      <c r="B2657" s="411"/>
      <c r="C2657" s="411"/>
      <c r="D2657" s="411"/>
      <c r="E2657" s="411"/>
      <c r="F2657" s="411"/>
      <c r="G2657" s="194"/>
      <c r="H2657" s="411"/>
      <c r="I2657" s="411"/>
    </row>
    <row r="2658" spans="1:9" ht="15" customHeight="1" x14ac:dyDescent="0.25">
      <c r="A2658" s="411"/>
      <c r="B2658" s="411"/>
      <c r="C2658" s="411"/>
      <c r="D2658" s="411"/>
      <c r="E2658" s="411"/>
      <c r="F2658" s="411"/>
      <c r="G2658" s="194"/>
      <c r="H2658" s="411"/>
      <c r="I2658" s="411"/>
    </row>
    <row r="2659" spans="1:9" ht="15" customHeight="1" x14ac:dyDescent="0.25">
      <c r="A2659" s="411"/>
      <c r="B2659" s="411"/>
      <c r="C2659" s="411"/>
      <c r="D2659" s="411"/>
      <c r="E2659" s="411"/>
      <c r="F2659" s="411"/>
      <c r="G2659" s="194"/>
      <c r="H2659" s="411"/>
      <c r="I2659" s="411"/>
    </row>
    <row r="2660" spans="1:9" ht="15" customHeight="1" x14ac:dyDescent="0.25">
      <c r="A2660" s="411"/>
      <c r="B2660" s="411"/>
      <c r="C2660" s="411"/>
      <c r="D2660" s="411"/>
      <c r="E2660" s="411"/>
      <c r="F2660" s="411"/>
      <c r="G2660" s="194"/>
      <c r="H2660" s="411"/>
      <c r="I2660" s="411"/>
    </row>
    <row r="2661" spans="1:9" ht="15" customHeight="1" x14ac:dyDescent="0.25">
      <c r="A2661" s="411"/>
      <c r="B2661" s="411"/>
      <c r="C2661" s="411"/>
      <c r="D2661" s="411"/>
      <c r="E2661" s="411"/>
      <c r="F2661" s="411"/>
      <c r="G2661" s="194"/>
      <c r="H2661" s="411"/>
      <c r="I2661" s="411"/>
    </row>
    <row r="2662" spans="1:9" ht="15" customHeight="1" x14ac:dyDescent="0.25">
      <c r="A2662" s="411"/>
      <c r="B2662" s="411"/>
      <c r="C2662" s="411"/>
      <c r="D2662" s="411"/>
      <c r="E2662" s="411"/>
      <c r="F2662" s="411"/>
      <c r="G2662" s="194"/>
      <c r="H2662" s="411"/>
      <c r="I2662" s="411"/>
    </row>
    <row r="2663" spans="1:9" ht="15" customHeight="1" x14ac:dyDescent="0.25">
      <c r="A2663" s="411"/>
      <c r="B2663" s="411"/>
      <c r="C2663" s="411"/>
      <c r="D2663" s="411"/>
      <c r="E2663" s="411"/>
      <c r="F2663" s="411"/>
      <c r="G2663" s="194"/>
      <c r="H2663" s="411"/>
      <c r="I2663" s="411"/>
    </row>
    <row r="2664" spans="1:9" ht="15" customHeight="1" x14ac:dyDescent="0.25">
      <c r="A2664" s="411"/>
      <c r="B2664" s="411"/>
      <c r="C2664" s="411"/>
      <c r="D2664" s="411"/>
      <c r="E2664" s="411"/>
      <c r="F2664" s="412"/>
      <c r="G2664" s="194"/>
      <c r="H2664" s="411"/>
      <c r="I2664" s="411"/>
    </row>
    <row r="2665" spans="1:9" ht="15" customHeight="1" x14ac:dyDescent="0.25">
      <c r="A2665" s="411"/>
      <c r="B2665" s="411"/>
      <c r="C2665" s="411"/>
      <c r="D2665" s="411"/>
      <c r="E2665" s="411"/>
      <c r="F2665" s="412"/>
      <c r="G2665" s="194"/>
      <c r="H2665" s="411"/>
      <c r="I2665" s="411"/>
    </row>
    <row r="2666" spans="1:9" ht="15" customHeight="1" x14ac:dyDescent="0.25">
      <c r="A2666" s="411"/>
      <c r="B2666" s="411"/>
      <c r="C2666" s="411"/>
      <c r="D2666" s="411"/>
      <c r="E2666" s="411"/>
      <c r="F2666" s="412"/>
      <c r="G2666" s="194"/>
      <c r="H2666" s="411"/>
      <c r="I2666" s="411"/>
    </row>
    <row r="2667" spans="1:9" ht="15" customHeight="1" x14ac:dyDescent="0.25">
      <c r="A2667" s="411"/>
      <c r="B2667" s="411"/>
      <c r="C2667" s="411"/>
      <c r="D2667" s="411"/>
      <c r="E2667" s="411"/>
      <c r="F2667" s="412"/>
      <c r="G2667" s="194"/>
      <c r="H2667" s="411"/>
      <c r="I2667" s="411"/>
    </row>
    <row r="2668" spans="1:9" ht="15" customHeight="1" x14ac:dyDescent="0.25">
      <c r="A2668" s="411"/>
      <c r="B2668" s="411"/>
      <c r="C2668" s="411"/>
      <c r="D2668" s="411"/>
      <c r="E2668" s="411"/>
      <c r="F2668" s="412"/>
      <c r="G2668" s="194"/>
      <c r="H2668" s="411"/>
      <c r="I2668" s="411"/>
    </row>
    <row r="2669" spans="1:9" ht="15" customHeight="1" x14ac:dyDescent="0.25">
      <c r="A2669" s="411"/>
      <c r="B2669" s="411"/>
      <c r="C2669" s="411"/>
      <c r="D2669" s="411"/>
      <c r="E2669" s="411"/>
      <c r="F2669" s="411"/>
      <c r="G2669" s="194"/>
      <c r="H2669" s="411"/>
      <c r="I2669" s="411"/>
    </row>
    <row r="2670" spans="1:9" ht="15" customHeight="1" x14ac:dyDescent="0.25">
      <c r="A2670" s="411"/>
      <c r="B2670" s="411"/>
      <c r="C2670" s="411"/>
      <c r="D2670" s="411"/>
      <c r="E2670" s="411"/>
      <c r="F2670" s="411"/>
      <c r="G2670" s="194"/>
      <c r="H2670" s="411"/>
      <c r="I2670" s="411"/>
    </row>
    <row r="2671" spans="1:9" ht="15" customHeight="1" x14ac:dyDescent="0.25">
      <c r="A2671" s="411"/>
      <c r="B2671" s="411"/>
      <c r="C2671" s="411"/>
      <c r="D2671" s="411"/>
      <c r="E2671" s="411"/>
      <c r="F2671" s="411"/>
      <c r="G2671" s="194"/>
      <c r="H2671" s="411"/>
      <c r="I2671" s="411"/>
    </row>
    <row r="2672" spans="1:9" ht="15" customHeight="1" x14ac:dyDescent="0.25">
      <c r="A2672" s="411"/>
      <c r="B2672" s="411"/>
      <c r="C2672" s="411"/>
      <c r="D2672" s="411"/>
      <c r="E2672" s="411"/>
      <c r="F2672" s="411"/>
      <c r="G2672" s="194"/>
      <c r="H2672" s="411"/>
      <c r="I2672" s="411"/>
    </row>
    <row r="2673" spans="1:9" ht="15" customHeight="1" x14ac:dyDescent="0.25">
      <c r="A2673" s="411"/>
      <c r="B2673" s="411"/>
      <c r="C2673" s="411"/>
      <c r="D2673" s="411"/>
      <c r="E2673" s="411"/>
      <c r="F2673" s="412"/>
      <c r="G2673" s="194"/>
      <c r="H2673" s="411"/>
      <c r="I2673" s="411"/>
    </row>
    <row r="2674" spans="1:9" ht="15" customHeight="1" x14ac:dyDescent="0.25">
      <c r="A2674" s="411"/>
      <c r="B2674" s="411"/>
      <c r="C2674" s="411"/>
      <c r="D2674" s="411"/>
      <c r="E2674" s="411"/>
      <c r="F2674" s="412"/>
      <c r="G2674" s="194"/>
      <c r="H2674" s="411"/>
      <c r="I2674" s="411"/>
    </row>
    <row r="2675" spans="1:9" ht="15" customHeight="1" x14ac:dyDescent="0.25">
      <c r="A2675" s="411"/>
      <c r="B2675" s="411"/>
      <c r="C2675" s="411"/>
      <c r="D2675" s="411"/>
      <c r="E2675" s="411"/>
      <c r="F2675" s="412"/>
      <c r="G2675" s="194"/>
      <c r="H2675" s="411"/>
      <c r="I2675" s="411"/>
    </row>
    <row r="2676" spans="1:9" ht="15" customHeight="1" x14ac:dyDescent="0.25">
      <c r="A2676" s="411"/>
      <c r="B2676" s="411"/>
      <c r="C2676" s="411"/>
      <c r="D2676" s="411"/>
      <c r="E2676" s="411"/>
      <c r="F2676" s="411"/>
      <c r="G2676" s="194"/>
      <c r="H2676" s="411"/>
      <c r="I2676" s="411"/>
    </row>
    <row r="2677" spans="1:9" ht="15" customHeight="1" x14ac:dyDescent="0.25">
      <c r="A2677" s="411"/>
      <c r="B2677" s="411"/>
      <c r="C2677" s="411"/>
      <c r="D2677" s="411"/>
      <c r="E2677" s="411"/>
      <c r="F2677" s="411"/>
      <c r="G2677" s="194"/>
      <c r="H2677" s="411"/>
      <c r="I2677" s="411"/>
    </row>
    <row r="2678" spans="1:9" ht="15" customHeight="1" x14ac:dyDescent="0.25">
      <c r="A2678" s="411"/>
      <c r="B2678" s="411"/>
      <c r="C2678" s="411"/>
      <c r="D2678" s="411"/>
      <c r="E2678" s="411"/>
      <c r="F2678" s="411"/>
      <c r="G2678" s="194"/>
      <c r="H2678" s="411"/>
      <c r="I2678" s="411"/>
    </row>
    <row r="2679" spans="1:9" ht="15" customHeight="1" x14ac:dyDescent="0.25">
      <c r="A2679" s="411"/>
      <c r="B2679" s="411"/>
      <c r="C2679" s="411"/>
      <c r="D2679" s="411"/>
      <c r="E2679" s="411"/>
      <c r="F2679" s="411"/>
      <c r="G2679" s="194"/>
      <c r="H2679" s="411"/>
      <c r="I2679" s="411"/>
    </row>
    <row r="2680" spans="1:9" ht="15" customHeight="1" x14ac:dyDescent="0.25">
      <c r="A2680" s="411"/>
      <c r="B2680" s="411"/>
      <c r="C2680" s="411"/>
      <c r="D2680" s="411"/>
      <c r="E2680" s="411"/>
      <c r="F2680" s="411"/>
      <c r="G2680" s="194"/>
      <c r="H2680" s="411"/>
      <c r="I2680" s="411"/>
    </row>
    <row r="2681" spans="1:9" ht="15" customHeight="1" x14ac:dyDescent="0.25">
      <c r="A2681" s="411"/>
      <c r="B2681" s="411"/>
      <c r="C2681" s="411"/>
      <c r="D2681" s="411"/>
      <c r="E2681" s="411"/>
      <c r="F2681" s="411"/>
      <c r="G2681" s="194"/>
      <c r="H2681" s="411"/>
      <c r="I2681" s="411"/>
    </row>
    <row r="2682" spans="1:9" ht="15" customHeight="1" x14ac:dyDescent="0.25">
      <c r="A2682" s="411"/>
      <c r="B2682" s="411"/>
      <c r="C2682" s="411"/>
      <c r="D2682" s="411"/>
      <c r="E2682" s="411"/>
      <c r="F2682" s="411"/>
      <c r="G2682" s="194"/>
      <c r="H2682" s="411"/>
      <c r="I2682" s="411"/>
    </row>
    <row r="2683" spans="1:9" ht="15" customHeight="1" x14ac:dyDescent="0.25">
      <c r="A2683" s="411"/>
      <c r="B2683" s="411"/>
      <c r="C2683" s="411"/>
      <c r="D2683" s="411"/>
      <c r="E2683" s="411"/>
      <c r="F2683" s="411"/>
      <c r="G2683" s="194"/>
      <c r="H2683" s="411"/>
      <c r="I2683" s="411"/>
    </row>
    <row r="2684" spans="1:9" ht="15" customHeight="1" x14ac:dyDescent="0.25">
      <c r="A2684" s="411"/>
      <c r="B2684" s="411"/>
      <c r="C2684" s="411"/>
      <c r="D2684" s="411"/>
      <c r="E2684" s="411"/>
      <c r="F2684" s="411"/>
      <c r="G2684" s="194"/>
      <c r="H2684" s="411"/>
      <c r="I2684" s="411"/>
    </row>
    <row r="2685" spans="1:9" ht="15" customHeight="1" x14ac:dyDescent="0.25">
      <c r="A2685" s="411"/>
      <c r="B2685" s="411"/>
      <c r="C2685" s="411"/>
      <c r="D2685" s="411"/>
      <c r="E2685" s="411"/>
      <c r="F2685" s="412"/>
      <c r="G2685" s="194"/>
      <c r="H2685" s="411"/>
      <c r="I2685" s="411"/>
    </row>
    <row r="2686" spans="1:9" ht="15" customHeight="1" x14ac:dyDescent="0.25">
      <c r="A2686" s="411"/>
      <c r="B2686" s="411"/>
      <c r="C2686" s="411"/>
      <c r="D2686" s="411"/>
      <c r="E2686" s="411"/>
      <c r="F2686" s="412"/>
      <c r="G2686" s="194"/>
      <c r="H2686" s="411"/>
      <c r="I2686" s="411"/>
    </row>
    <row r="2687" spans="1:9" ht="15" customHeight="1" x14ac:dyDescent="0.25">
      <c r="A2687" s="411"/>
      <c r="B2687" s="411"/>
      <c r="C2687" s="411"/>
      <c r="D2687" s="411"/>
      <c r="E2687" s="411"/>
      <c r="F2687" s="412"/>
      <c r="G2687" s="194"/>
      <c r="H2687" s="411"/>
      <c r="I2687" s="411"/>
    </row>
    <row r="2688" spans="1:9" ht="15" customHeight="1" x14ac:dyDescent="0.25">
      <c r="A2688" s="411"/>
      <c r="B2688" s="411"/>
      <c r="C2688" s="411"/>
      <c r="D2688" s="411"/>
      <c r="E2688" s="411"/>
      <c r="F2688" s="412"/>
      <c r="G2688" s="194"/>
      <c r="H2688" s="411"/>
      <c r="I2688" s="411"/>
    </row>
    <row r="2689" spans="1:9" ht="15" customHeight="1" x14ac:dyDescent="0.25">
      <c r="A2689" s="411"/>
      <c r="B2689" s="411"/>
      <c r="C2689" s="411"/>
      <c r="D2689" s="411"/>
      <c r="E2689" s="411"/>
      <c r="F2689" s="412"/>
      <c r="G2689" s="194"/>
      <c r="H2689" s="411"/>
      <c r="I2689" s="411"/>
    </row>
    <row r="2690" spans="1:9" ht="15" customHeight="1" x14ac:dyDescent="0.25">
      <c r="A2690" s="411"/>
      <c r="B2690" s="411"/>
      <c r="C2690" s="411"/>
      <c r="D2690" s="411"/>
      <c r="E2690" s="411"/>
      <c r="F2690" s="412"/>
      <c r="G2690" s="194"/>
      <c r="H2690" s="411"/>
      <c r="I2690" s="411"/>
    </row>
    <row r="2691" spans="1:9" ht="15" customHeight="1" x14ac:dyDescent="0.25">
      <c r="A2691" s="411"/>
      <c r="B2691" s="411"/>
      <c r="C2691" s="411"/>
      <c r="D2691" s="411"/>
      <c r="E2691" s="411"/>
      <c r="F2691" s="411"/>
      <c r="G2691" s="194"/>
      <c r="H2691" s="411"/>
      <c r="I2691" s="411"/>
    </row>
    <row r="2692" spans="1:9" ht="15" customHeight="1" x14ac:dyDescent="0.25">
      <c r="A2692" s="411"/>
      <c r="B2692" s="411"/>
      <c r="C2692" s="411"/>
      <c r="D2692" s="411"/>
      <c r="E2692" s="411"/>
      <c r="F2692" s="411"/>
      <c r="G2692" s="194"/>
      <c r="H2692" s="411"/>
      <c r="I2692" s="411"/>
    </row>
    <row r="2693" spans="1:9" ht="15" customHeight="1" x14ac:dyDescent="0.25">
      <c r="A2693" s="411"/>
      <c r="B2693" s="411"/>
      <c r="C2693" s="411"/>
      <c r="D2693" s="411"/>
      <c r="E2693" s="411"/>
      <c r="F2693" s="411"/>
      <c r="G2693" s="194"/>
      <c r="H2693" s="411"/>
      <c r="I2693" s="411"/>
    </row>
    <row r="2694" spans="1:9" ht="15" customHeight="1" x14ac:dyDescent="0.25">
      <c r="A2694" s="411"/>
      <c r="B2694" s="411"/>
      <c r="C2694" s="411"/>
      <c r="D2694" s="411"/>
      <c r="E2694" s="411"/>
      <c r="F2694" s="411"/>
      <c r="G2694" s="194"/>
      <c r="H2694" s="411"/>
      <c r="I2694" s="411"/>
    </row>
    <row r="2695" spans="1:9" ht="15" customHeight="1" x14ac:dyDescent="0.25">
      <c r="A2695" s="411"/>
      <c r="B2695" s="411"/>
      <c r="C2695" s="411"/>
      <c r="D2695" s="411"/>
      <c r="E2695" s="411"/>
      <c r="F2695" s="412"/>
      <c r="G2695" s="194"/>
      <c r="H2695" s="411"/>
      <c r="I2695" s="411"/>
    </row>
    <row r="2696" spans="1:9" ht="15" customHeight="1" x14ac:dyDescent="0.25">
      <c r="A2696" s="411"/>
      <c r="B2696" s="411"/>
      <c r="C2696" s="411"/>
      <c r="D2696" s="411"/>
      <c r="E2696" s="411"/>
      <c r="F2696" s="412"/>
      <c r="G2696" s="194"/>
      <c r="H2696" s="411"/>
      <c r="I2696" s="411"/>
    </row>
    <row r="2697" spans="1:9" ht="15" customHeight="1" x14ac:dyDescent="0.25">
      <c r="A2697" s="411"/>
      <c r="B2697" s="411"/>
      <c r="C2697" s="411"/>
      <c r="D2697" s="411"/>
      <c r="E2697" s="411"/>
      <c r="F2697" s="412"/>
      <c r="G2697" s="194"/>
      <c r="H2697" s="411"/>
      <c r="I2697" s="411"/>
    </row>
    <row r="2698" spans="1:9" ht="15" customHeight="1" x14ac:dyDescent="0.25">
      <c r="A2698" s="411"/>
      <c r="B2698" s="411"/>
      <c r="C2698" s="411"/>
      <c r="D2698" s="411"/>
      <c r="E2698" s="411"/>
      <c r="F2698" s="411"/>
      <c r="G2698" s="194"/>
      <c r="H2698" s="411"/>
      <c r="I2698" s="411"/>
    </row>
    <row r="2699" spans="1:9" ht="15" customHeight="1" x14ac:dyDescent="0.25">
      <c r="A2699" s="411"/>
      <c r="B2699" s="411"/>
      <c r="C2699" s="411"/>
      <c r="D2699" s="411"/>
      <c r="E2699" s="411"/>
      <c r="F2699" s="411"/>
      <c r="G2699" s="194"/>
      <c r="H2699" s="411"/>
      <c r="I2699" s="411"/>
    </row>
    <row r="2700" spans="1:9" ht="15" customHeight="1" x14ac:dyDescent="0.25">
      <c r="A2700" s="411"/>
      <c r="B2700" s="411"/>
      <c r="C2700" s="411"/>
      <c r="D2700" s="411"/>
      <c r="E2700" s="411"/>
      <c r="F2700" s="411"/>
      <c r="G2700" s="194"/>
      <c r="H2700" s="411"/>
      <c r="I2700" s="411"/>
    </row>
    <row r="2701" spans="1:9" ht="15" customHeight="1" x14ac:dyDescent="0.25">
      <c r="A2701" s="411"/>
      <c r="B2701" s="411"/>
      <c r="C2701" s="411"/>
      <c r="D2701" s="411"/>
      <c r="E2701" s="411"/>
      <c r="F2701" s="411"/>
      <c r="G2701" s="194"/>
      <c r="H2701" s="411"/>
      <c r="I2701" s="411"/>
    </row>
    <row r="2702" spans="1:9" ht="15" customHeight="1" x14ac:dyDescent="0.25">
      <c r="A2702" s="411"/>
      <c r="B2702" s="411"/>
      <c r="C2702" s="411"/>
      <c r="D2702" s="411"/>
      <c r="E2702" s="411"/>
      <c r="F2702" s="411"/>
      <c r="G2702" s="194"/>
      <c r="H2702" s="411"/>
      <c r="I2702" s="411"/>
    </row>
    <row r="2703" spans="1:9" ht="15" customHeight="1" x14ac:dyDescent="0.25">
      <c r="A2703" s="411"/>
      <c r="B2703" s="411"/>
      <c r="C2703" s="411"/>
      <c r="D2703" s="411"/>
      <c r="E2703" s="411"/>
      <c r="F2703" s="411"/>
      <c r="G2703" s="194"/>
      <c r="H2703" s="411"/>
      <c r="I2703" s="411"/>
    </row>
    <row r="2704" spans="1:9" ht="15" customHeight="1" x14ac:dyDescent="0.25">
      <c r="A2704" s="411"/>
      <c r="B2704" s="411"/>
      <c r="C2704" s="411"/>
      <c r="D2704" s="411"/>
      <c r="E2704" s="411"/>
      <c r="F2704" s="411"/>
      <c r="G2704" s="194"/>
      <c r="H2704" s="411"/>
      <c r="I2704" s="411"/>
    </row>
    <row r="2705" spans="1:9" ht="15" customHeight="1" x14ac:dyDescent="0.25">
      <c r="A2705" s="411"/>
      <c r="B2705" s="411"/>
      <c r="C2705" s="411"/>
      <c r="D2705" s="411"/>
      <c r="E2705" s="411"/>
      <c r="F2705" s="411"/>
      <c r="G2705" s="194"/>
      <c r="H2705" s="411"/>
      <c r="I2705" s="411"/>
    </row>
    <row r="2706" spans="1:9" ht="15" customHeight="1" x14ac:dyDescent="0.25">
      <c r="A2706" s="411"/>
      <c r="B2706" s="411"/>
      <c r="C2706" s="411"/>
      <c r="D2706" s="411"/>
      <c r="E2706" s="411"/>
      <c r="F2706" s="411"/>
      <c r="G2706" s="194"/>
      <c r="H2706" s="411"/>
      <c r="I2706" s="411"/>
    </row>
    <row r="2707" spans="1:9" ht="15" customHeight="1" x14ac:dyDescent="0.25">
      <c r="A2707" s="411"/>
      <c r="B2707" s="411"/>
      <c r="C2707" s="411"/>
      <c r="D2707" s="411"/>
      <c r="E2707" s="411"/>
      <c r="F2707" s="411"/>
      <c r="G2707" s="194"/>
      <c r="H2707" s="411"/>
      <c r="I2707" s="411"/>
    </row>
    <row r="2708" spans="1:9" ht="15" customHeight="1" x14ac:dyDescent="0.25">
      <c r="A2708" s="411"/>
      <c r="B2708" s="411"/>
      <c r="C2708" s="411"/>
      <c r="D2708" s="411"/>
      <c r="E2708" s="411"/>
      <c r="F2708" s="411"/>
      <c r="G2708" s="194"/>
      <c r="H2708" s="411"/>
      <c r="I2708" s="411"/>
    </row>
    <row r="2709" spans="1:9" ht="15" customHeight="1" x14ac:dyDescent="0.25">
      <c r="A2709" s="411"/>
      <c r="B2709" s="411"/>
      <c r="C2709" s="411"/>
      <c r="D2709" s="411"/>
      <c r="E2709" s="411"/>
      <c r="F2709" s="412"/>
      <c r="G2709" s="194"/>
      <c r="H2709" s="411"/>
      <c r="I2709" s="411"/>
    </row>
    <row r="2710" spans="1:9" ht="15" customHeight="1" x14ac:dyDescent="0.25">
      <c r="A2710" s="411"/>
      <c r="B2710" s="411"/>
      <c r="C2710" s="411"/>
      <c r="D2710" s="411"/>
      <c r="E2710" s="411"/>
      <c r="F2710" s="411"/>
      <c r="G2710" s="194"/>
      <c r="H2710" s="411"/>
      <c r="I2710" s="411"/>
    </row>
    <row r="2711" spans="1:9" ht="15" customHeight="1" x14ac:dyDescent="0.25">
      <c r="A2711" s="411"/>
      <c r="B2711" s="411"/>
      <c r="C2711" s="411"/>
      <c r="D2711" s="411"/>
      <c r="E2711" s="411"/>
      <c r="F2711" s="411"/>
      <c r="G2711" s="194"/>
      <c r="H2711" s="411"/>
      <c r="I2711" s="411"/>
    </row>
    <row r="2712" spans="1:9" ht="15" customHeight="1" x14ac:dyDescent="0.25">
      <c r="A2712" s="411"/>
      <c r="B2712" s="411"/>
      <c r="C2712" s="411"/>
      <c r="D2712" s="411"/>
      <c r="E2712" s="411"/>
      <c r="F2712" s="411"/>
      <c r="G2712" s="194"/>
      <c r="H2712" s="411"/>
      <c r="I2712" s="411"/>
    </row>
    <row r="2713" spans="1:9" ht="15" customHeight="1" x14ac:dyDescent="0.25">
      <c r="A2713" s="411"/>
      <c r="B2713" s="411"/>
      <c r="C2713" s="411"/>
      <c r="D2713" s="411"/>
      <c r="E2713" s="411"/>
      <c r="F2713" s="411"/>
      <c r="G2713" s="194"/>
      <c r="H2713" s="411"/>
      <c r="I2713" s="411"/>
    </row>
    <row r="2714" spans="1:9" ht="15" customHeight="1" x14ac:dyDescent="0.25">
      <c r="A2714" s="411"/>
      <c r="B2714" s="411"/>
      <c r="C2714" s="411"/>
      <c r="D2714" s="411"/>
      <c r="E2714" s="411"/>
      <c r="F2714" s="411"/>
      <c r="G2714" s="194"/>
      <c r="H2714" s="411"/>
      <c r="I2714" s="411"/>
    </row>
    <row r="2715" spans="1:9" ht="15" customHeight="1" x14ac:dyDescent="0.25">
      <c r="A2715" s="411"/>
      <c r="B2715" s="411"/>
      <c r="C2715" s="411"/>
      <c r="D2715" s="411"/>
      <c r="E2715" s="411"/>
      <c r="F2715" s="411"/>
      <c r="G2715" s="194"/>
      <c r="H2715" s="411"/>
      <c r="I2715" s="411"/>
    </row>
    <row r="2716" spans="1:9" ht="15" customHeight="1" x14ac:dyDescent="0.25">
      <c r="A2716" s="411"/>
      <c r="B2716" s="411"/>
      <c r="C2716" s="411"/>
      <c r="D2716" s="411"/>
      <c r="E2716" s="411"/>
      <c r="F2716" s="411"/>
      <c r="G2716" s="194"/>
      <c r="H2716" s="411"/>
      <c r="I2716" s="411"/>
    </row>
    <row r="2717" spans="1:9" ht="15" customHeight="1" x14ac:dyDescent="0.25">
      <c r="A2717" s="411"/>
      <c r="B2717" s="411"/>
      <c r="C2717" s="411"/>
      <c r="D2717" s="411"/>
      <c r="E2717" s="411"/>
      <c r="F2717" s="411"/>
      <c r="G2717" s="194"/>
      <c r="H2717" s="411"/>
      <c r="I2717" s="411"/>
    </row>
    <row r="2718" spans="1:9" ht="15" customHeight="1" x14ac:dyDescent="0.25">
      <c r="A2718" s="411"/>
      <c r="B2718" s="411"/>
      <c r="C2718" s="411"/>
      <c r="D2718" s="411"/>
      <c r="E2718" s="411"/>
      <c r="F2718" s="411"/>
      <c r="G2718" s="194"/>
      <c r="H2718" s="411"/>
      <c r="I2718" s="411"/>
    </row>
    <row r="2719" spans="1:9" ht="15" customHeight="1" x14ac:dyDescent="0.25">
      <c r="A2719" s="411"/>
      <c r="B2719" s="411"/>
      <c r="C2719" s="411"/>
      <c r="D2719" s="411"/>
      <c r="E2719" s="411"/>
      <c r="F2719" s="411"/>
      <c r="G2719" s="194"/>
      <c r="H2719" s="411"/>
      <c r="I2719" s="411"/>
    </row>
    <row r="2720" spans="1:9" ht="15" customHeight="1" x14ac:dyDescent="0.25">
      <c r="A2720" s="411"/>
      <c r="B2720" s="411"/>
      <c r="C2720" s="411"/>
      <c r="D2720" s="411"/>
      <c r="E2720" s="411"/>
      <c r="F2720" s="412"/>
      <c r="G2720" s="194"/>
      <c r="H2720" s="411"/>
      <c r="I2720" s="411"/>
    </row>
    <row r="2721" spans="1:9" ht="15" customHeight="1" x14ac:dyDescent="0.25">
      <c r="A2721" s="411"/>
      <c r="B2721" s="411"/>
      <c r="C2721" s="411"/>
      <c r="D2721" s="411"/>
      <c r="E2721" s="411"/>
      <c r="F2721" s="411"/>
      <c r="G2721" s="194"/>
      <c r="H2721" s="411"/>
      <c r="I2721" s="411"/>
    </row>
    <row r="2722" spans="1:9" ht="15" customHeight="1" x14ac:dyDescent="0.25">
      <c r="A2722" s="411"/>
      <c r="B2722" s="411"/>
      <c r="C2722" s="411"/>
      <c r="D2722" s="411"/>
      <c r="E2722" s="411"/>
      <c r="F2722" s="411"/>
      <c r="G2722" s="194"/>
      <c r="H2722" s="411"/>
      <c r="I2722" s="411"/>
    </row>
    <row r="2723" spans="1:9" ht="15" customHeight="1" x14ac:dyDescent="0.25">
      <c r="A2723" s="411"/>
      <c r="B2723" s="411"/>
      <c r="C2723" s="411"/>
      <c r="D2723" s="411"/>
      <c r="E2723" s="411"/>
      <c r="F2723" s="411"/>
      <c r="G2723" s="194"/>
      <c r="H2723" s="411"/>
      <c r="I2723" s="411"/>
    </row>
    <row r="2724" spans="1:9" ht="15" customHeight="1" x14ac:dyDescent="0.25">
      <c r="A2724" s="411"/>
      <c r="B2724" s="411"/>
      <c r="C2724" s="411"/>
      <c r="D2724" s="411"/>
      <c r="E2724" s="411"/>
      <c r="F2724" s="411"/>
      <c r="G2724" s="194"/>
      <c r="H2724" s="411"/>
      <c r="I2724" s="411"/>
    </row>
    <row r="2725" spans="1:9" ht="15" customHeight="1" x14ac:dyDescent="0.25">
      <c r="A2725" s="411"/>
      <c r="B2725" s="411"/>
      <c r="C2725" s="411"/>
      <c r="D2725" s="411"/>
      <c r="E2725" s="411"/>
      <c r="F2725" s="411"/>
      <c r="G2725" s="194"/>
      <c r="H2725" s="411"/>
      <c r="I2725" s="411"/>
    </row>
    <row r="2726" spans="1:9" ht="15" customHeight="1" x14ac:dyDescent="0.25">
      <c r="A2726" s="411"/>
      <c r="B2726" s="411"/>
      <c r="C2726" s="411"/>
      <c r="D2726" s="411"/>
      <c r="E2726" s="411"/>
      <c r="F2726" s="411"/>
      <c r="G2726" s="194"/>
      <c r="H2726" s="411"/>
      <c r="I2726" s="411"/>
    </row>
    <row r="2727" spans="1:9" ht="15" customHeight="1" x14ac:dyDescent="0.25">
      <c r="A2727" s="411"/>
      <c r="B2727" s="411"/>
      <c r="C2727" s="411"/>
      <c r="D2727" s="411"/>
      <c r="E2727" s="411"/>
      <c r="F2727" s="411"/>
      <c r="G2727" s="194"/>
      <c r="H2727" s="411"/>
      <c r="I2727" s="411"/>
    </row>
    <row r="2728" spans="1:9" ht="15" customHeight="1" x14ac:dyDescent="0.25">
      <c r="A2728" s="411"/>
      <c r="B2728" s="411"/>
      <c r="C2728" s="411"/>
      <c r="D2728" s="411"/>
      <c r="E2728" s="411"/>
      <c r="F2728" s="411"/>
      <c r="G2728" s="194"/>
      <c r="H2728" s="411"/>
      <c r="I2728" s="411"/>
    </row>
    <row r="2729" spans="1:9" ht="15" customHeight="1" x14ac:dyDescent="0.25">
      <c r="A2729" s="411"/>
      <c r="B2729" s="411"/>
      <c r="C2729" s="411"/>
      <c r="D2729" s="411"/>
      <c r="E2729" s="411"/>
      <c r="F2729" s="411"/>
      <c r="G2729" s="194"/>
      <c r="H2729" s="411"/>
      <c r="I2729" s="411"/>
    </row>
    <row r="2730" spans="1:9" ht="15" customHeight="1" x14ac:dyDescent="0.25">
      <c r="A2730" s="411"/>
      <c r="B2730" s="411"/>
      <c r="C2730" s="411"/>
      <c r="D2730" s="411"/>
      <c r="E2730" s="411"/>
      <c r="F2730" s="411"/>
      <c r="G2730" s="194"/>
      <c r="H2730" s="411"/>
      <c r="I2730" s="411"/>
    </row>
    <row r="2731" spans="1:9" ht="15" customHeight="1" x14ac:dyDescent="0.25">
      <c r="A2731" s="411"/>
      <c r="B2731" s="411"/>
      <c r="C2731" s="411"/>
      <c r="D2731" s="411"/>
      <c r="E2731" s="411"/>
      <c r="F2731" s="412"/>
      <c r="G2731" s="194"/>
      <c r="H2731" s="411"/>
      <c r="I2731" s="411"/>
    </row>
    <row r="2732" spans="1:9" ht="15" customHeight="1" x14ac:dyDescent="0.25">
      <c r="A2732" s="411"/>
      <c r="B2732" s="411"/>
      <c r="C2732" s="411"/>
      <c r="D2732" s="411"/>
      <c r="E2732" s="411"/>
      <c r="F2732" s="411"/>
      <c r="G2732" s="194"/>
      <c r="H2732" s="411"/>
      <c r="I2732" s="411"/>
    </row>
    <row r="2733" spans="1:9" ht="15" customHeight="1" x14ac:dyDescent="0.25">
      <c r="A2733" s="411"/>
      <c r="B2733" s="411"/>
      <c r="C2733" s="411"/>
      <c r="D2733" s="411"/>
      <c r="E2733" s="411"/>
      <c r="F2733" s="411"/>
      <c r="G2733" s="194"/>
      <c r="H2733" s="411"/>
      <c r="I2733" s="411"/>
    </row>
    <row r="2734" spans="1:9" ht="15" customHeight="1" x14ac:dyDescent="0.25">
      <c r="A2734" s="411"/>
      <c r="B2734" s="411"/>
      <c r="C2734" s="411"/>
      <c r="D2734" s="411"/>
      <c r="E2734" s="411"/>
      <c r="F2734" s="411"/>
      <c r="G2734" s="194"/>
      <c r="H2734" s="411"/>
      <c r="I2734" s="411"/>
    </row>
    <row r="2735" spans="1:9" ht="15" customHeight="1" x14ac:dyDescent="0.25">
      <c r="A2735" s="411"/>
      <c r="B2735" s="411"/>
      <c r="C2735" s="411"/>
      <c r="D2735" s="411"/>
      <c r="E2735" s="411"/>
      <c r="F2735" s="411"/>
      <c r="G2735" s="194"/>
      <c r="H2735" s="411"/>
      <c r="I2735" s="411"/>
    </row>
    <row r="2736" spans="1:9" ht="15" customHeight="1" x14ac:dyDescent="0.25">
      <c r="A2736" s="411"/>
      <c r="B2736" s="411"/>
      <c r="C2736" s="411"/>
      <c r="D2736" s="411"/>
      <c r="E2736" s="411"/>
      <c r="F2736" s="411"/>
      <c r="G2736" s="194"/>
      <c r="H2736" s="411"/>
      <c r="I2736" s="411"/>
    </row>
    <row r="2737" spans="1:9" ht="15" customHeight="1" x14ac:dyDescent="0.25">
      <c r="A2737" s="411"/>
      <c r="B2737" s="411"/>
      <c r="C2737" s="411"/>
      <c r="D2737" s="411"/>
      <c r="E2737" s="411"/>
      <c r="F2737" s="411"/>
      <c r="G2737" s="194"/>
      <c r="H2737" s="411"/>
      <c r="I2737" s="411"/>
    </row>
    <row r="2738" spans="1:9" ht="15" customHeight="1" x14ac:dyDescent="0.25">
      <c r="A2738" s="411"/>
      <c r="B2738" s="411"/>
      <c r="C2738" s="411"/>
      <c r="D2738" s="411"/>
      <c r="E2738" s="411"/>
      <c r="F2738" s="411"/>
      <c r="G2738" s="194"/>
      <c r="H2738" s="411"/>
      <c r="I2738" s="411"/>
    </row>
    <row r="2739" spans="1:9" ht="15" customHeight="1" x14ac:dyDescent="0.25">
      <c r="A2739" s="411"/>
      <c r="B2739" s="411"/>
      <c r="C2739" s="411"/>
      <c r="D2739" s="411"/>
      <c r="E2739" s="411"/>
      <c r="F2739" s="411"/>
      <c r="G2739" s="194"/>
      <c r="H2739" s="411"/>
      <c r="I2739" s="411"/>
    </row>
    <row r="2740" spans="1:9" ht="15" customHeight="1" x14ac:dyDescent="0.25">
      <c r="A2740" s="411"/>
      <c r="B2740" s="411"/>
      <c r="C2740" s="411"/>
      <c r="D2740" s="411"/>
      <c r="E2740" s="411"/>
      <c r="F2740" s="411"/>
      <c r="G2740" s="194"/>
      <c r="H2740" s="411"/>
      <c r="I2740" s="411"/>
    </row>
    <row r="2741" spans="1:9" ht="15" customHeight="1" x14ac:dyDescent="0.25">
      <c r="A2741" s="411"/>
      <c r="B2741" s="411"/>
      <c r="C2741" s="411"/>
      <c r="D2741" s="411"/>
      <c r="E2741" s="411"/>
      <c r="F2741" s="411"/>
      <c r="G2741" s="194"/>
      <c r="H2741" s="411"/>
      <c r="I2741" s="411"/>
    </row>
    <row r="2742" spans="1:9" ht="15" customHeight="1" x14ac:dyDescent="0.25">
      <c r="A2742" s="411"/>
      <c r="B2742" s="411"/>
      <c r="C2742" s="411"/>
      <c r="D2742" s="411"/>
      <c r="E2742" s="411"/>
      <c r="F2742" s="412"/>
      <c r="G2742" s="194"/>
      <c r="H2742" s="411"/>
      <c r="I2742" s="411"/>
    </row>
    <row r="2743" spans="1:9" ht="15" customHeight="1" x14ac:dyDescent="0.25">
      <c r="A2743" s="411"/>
      <c r="B2743" s="411"/>
      <c r="C2743" s="411"/>
      <c r="D2743" s="411"/>
      <c r="E2743" s="411"/>
      <c r="F2743" s="412"/>
      <c r="G2743" s="194"/>
      <c r="H2743" s="411"/>
      <c r="I2743" s="411"/>
    </row>
    <row r="2744" spans="1:9" ht="15" customHeight="1" x14ac:dyDescent="0.25">
      <c r="A2744" s="411"/>
      <c r="B2744" s="411"/>
      <c r="C2744" s="411"/>
      <c r="D2744" s="411"/>
      <c r="E2744" s="411"/>
      <c r="F2744" s="411"/>
      <c r="G2744" s="194"/>
      <c r="H2744" s="411"/>
      <c r="I2744" s="411"/>
    </row>
    <row r="2745" spans="1:9" ht="15" customHeight="1" x14ac:dyDescent="0.25">
      <c r="A2745" s="411"/>
      <c r="B2745" s="411"/>
      <c r="C2745" s="411"/>
      <c r="D2745" s="411"/>
      <c r="E2745" s="411"/>
      <c r="F2745" s="411"/>
      <c r="G2745" s="194"/>
      <c r="H2745" s="411"/>
      <c r="I2745" s="411"/>
    </row>
    <row r="2746" spans="1:9" ht="15" customHeight="1" x14ac:dyDescent="0.25">
      <c r="A2746" s="411"/>
      <c r="B2746" s="411"/>
      <c r="C2746" s="411"/>
      <c r="D2746" s="411"/>
      <c r="E2746" s="411"/>
      <c r="F2746" s="411"/>
      <c r="G2746" s="194"/>
      <c r="H2746" s="411"/>
      <c r="I2746" s="411"/>
    </row>
    <row r="2747" spans="1:9" ht="15" customHeight="1" x14ac:dyDescent="0.25">
      <c r="A2747" s="411"/>
      <c r="B2747" s="411"/>
      <c r="C2747" s="411"/>
      <c r="D2747" s="411"/>
      <c r="E2747" s="411"/>
      <c r="F2747" s="411"/>
      <c r="G2747" s="194"/>
      <c r="H2747" s="411"/>
      <c r="I2747" s="411"/>
    </row>
    <row r="2748" spans="1:9" ht="15" customHeight="1" x14ac:dyDescent="0.25">
      <c r="A2748" s="411"/>
      <c r="B2748" s="411"/>
      <c r="C2748" s="411"/>
      <c r="D2748" s="411"/>
      <c r="E2748" s="411"/>
      <c r="F2748" s="411"/>
      <c r="G2748" s="194"/>
      <c r="H2748" s="411"/>
      <c r="I2748" s="411"/>
    </row>
    <row r="2749" spans="1:9" ht="15" customHeight="1" x14ac:dyDescent="0.25">
      <c r="A2749" s="411"/>
      <c r="B2749" s="411"/>
      <c r="C2749" s="411"/>
      <c r="D2749" s="411"/>
      <c r="E2749" s="411"/>
      <c r="F2749" s="411"/>
      <c r="G2749" s="194"/>
      <c r="H2749" s="411"/>
      <c r="I2749" s="411"/>
    </row>
    <row r="2750" spans="1:9" ht="15" customHeight="1" x14ac:dyDescent="0.25">
      <c r="A2750" s="411"/>
      <c r="B2750" s="411"/>
      <c r="C2750" s="411"/>
      <c r="D2750" s="411"/>
      <c r="E2750" s="411"/>
      <c r="F2750" s="411"/>
      <c r="G2750" s="194"/>
      <c r="H2750" s="411"/>
      <c r="I2750" s="411"/>
    </row>
    <row r="2751" spans="1:9" ht="15" customHeight="1" x14ac:dyDescent="0.25">
      <c r="A2751" s="411"/>
      <c r="B2751" s="411"/>
      <c r="C2751" s="411"/>
      <c r="D2751" s="411"/>
      <c r="E2751" s="411"/>
      <c r="F2751" s="411"/>
      <c r="G2751" s="194"/>
      <c r="H2751" s="411"/>
      <c r="I2751" s="411"/>
    </row>
    <row r="2752" spans="1:9" ht="15" customHeight="1" x14ac:dyDescent="0.25">
      <c r="A2752" s="411"/>
      <c r="B2752" s="411"/>
      <c r="C2752" s="411"/>
      <c r="D2752" s="411"/>
      <c r="E2752" s="411"/>
      <c r="F2752" s="411"/>
      <c r="G2752" s="194"/>
      <c r="H2752" s="411"/>
      <c r="I2752" s="411"/>
    </row>
    <row r="2753" spans="1:9" ht="15" customHeight="1" x14ac:dyDescent="0.25">
      <c r="A2753" s="411"/>
      <c r="B2753" s="411"/>
      <c r="C2753" s="411"/>
      <c r="D2753" s="411"/>
      <c r="E2753" s="411"/>
      <c r="F2753" s="411"/>
      <c r="G2753" s="194"/>
      <c r="H2753" s="411"/>
      <c r="I2753" s="411"/>
    </row>
    <row r="2754" spans="1:9" ht="15" customHeight="1" x14ac:dyDescent="0.25">
      <c r="A2754" s="411"/>
      <c r="B2754" s="411"/>
      <c r="C2754" s="411"/>
      <c r="D2754" s="411"/>
      <c r="E2754" s="411"/>
      <c r="F2754" s="412"/>
      <c r="G2754" s="194"/>
      <c r="H2754" s="411"/>
      <c r="I2754" s="411"/>
    </row>
    <row r="2755" spans="1:9" ht="15" customHeight="1" x14ac:dyDescent="0.25">
      <c r="A2755" s="411"/>
      <c r="B2755" s="411"/>
      <c r="C2755" s="411"/>
      <c r="D2755" s="411"/>
      <c r="E2755" s="411"/>
      <c r="F2755" s="412"/>
      <c r="G2755" s="194"/>
      <c r="H2755" s="411"/>
      <c r="I2755" s="411"/>
    </row>
    <row r="2756" spans="1:9" ht="15" customHeight="1" x14ac:dyDescent="0.25">
      <c r="A2756" s="411"/>
      <c r="B2756" s="411"/>
      <c r="C2756" s="411"/>
      <c r="D2756" s="411"/>
      <c r="E2756" s="411"/>
      <c r="F2756" s="411"/>
      <c r="G2756" s="194"/>
      <c r="H2756" s="411"/>
      <c r="I2756" s="411"/>
    </row>
    <row r="2757" spans="1:9" ht="15" customHeight="1" x14ac:dyDescent="0.25">
      <c r="A2757" s="411"/>
      <c r="B2757" s="411"/>
      <c r="C2757" s="411"/>
      <c r="D2757" s="411"/>
      <c r="E2757" s="411"/>
      <c r="F2757" s="411"/>
      <c r="G2757" s="194"/>
      <c r="H2757" s="411"/>
      <c r="I2757" s="411"/>
    </row>
    <row r="2758" spans="1:9" ht="15" customHeight="1" x14ac:dyDescent="0.25">
      <c r="A2758" s="411"/>
      <c r="B2758" s="411"/>
      <c r="C2758" s="411"/>
      <c r="D2758" s="411"/>
      <c r="E2758" s="411"/>
      <c r="F2758" s="411"/>
      <c r="G2758" s="194"/>
      <c r="H2758" s="411"/>
      <c r="I2758" s="411"/>
    </row>
    <row r="2759" spans="1:9" ht="15" customHeight="1" x14ac:dyDescent="0.25">
      <c r="A2759" s="411"/>
      <c r="B2759" s="411"/>
      <c r="C2759" s="411"/>
      <c r="D2759" s="411"/>
      <c r="E2759" s="411"/>
      <c r="F2759" s="411"/>
      <c r="G2759" s="194"/>
      <c r="H2759" s="411"/>
      <c r="I2759" s="411"/>
    </row>
    <row r="2760" spans="1:9" ht="15" customHeight="1" x14ac:dyDescent="0.25">
      <c r="A2760" s="411"/>
      <c r="B2760" s="411"/>
      <c r="C2760" s="411"/>
      <c r="D2760" s="411"/>
      <c r="E2760" s="411"/>
      <c r="F2760" s="411"/>
      <c r="G2760" s="194"/>
      <c r="H2760" s="411"/>
      <c r="I2760" s="411"/>
    </row>
    <row r="2761" spans="1:9" ht="15" customHeight="1" x14ac:dyDescent="0.25">
      <c r="A2761" s="411"/>
      <c r="B2761" s="411"/>
      <c r="C2761" s="411"/>
      <c r="D2761" s="411"/>
      <c r="E2761" s="411"/>
      <c r="F2761" s="411"/>
      <c r="G2761" s="194"/>
      <c r="H2761" s="411"/>
      <c r="I2761" s="411"/>
    </row>
    <row r="2762" spans="1:9" ht="15" customHeight="1" x14ac:dyDescent="0.25">
      <c r="A2762" s="411"/>
      <c r="B2762" s="411"/>
      <c r="C2762" s="411"/>
      <c r="D2762" s="411"/>
      <c r="E2762" s="411"/>
      <c r="F2762" s="411"/>
      <c r="G2762" s="194"/>
      <c r="H2762" s="411"/>
      <c r="I2762" s="411"/>
    </row>
    <row r="2763" spans="1:9" ht="15" customHeight="1" x14ac:dyDescent="0.25">
      <c r="A2763" s="411"/>
      <c r="B2763" s="411"/>
      <c r="C2763" s="411"/>
      <c r="D2763" s="411"/>
      <c r="E2763" s="411"/>
      <c r="F2763" s="411"/>
      <c r="G2763" s="194"/>
      <c r="H2763" s="411"/>
      <c r="I2763" s="411"/>
    </row>
    <row r="2764" spans="1:9" ht="15" customHeight="1" x14ac:dyDescent="0.25">
      <c r="A2764" s="411"/>
      <c r="B2764" s="411"/>
      <c r="C2764" s="411"/>
      <c r="D2764" s="411"/>
      <c r="E2764" s="411"/>
      <c r="F2764" s="411"/>
      <c r="G2764" s="194"/>
      <c r="H2764" s="411"/>
      <c r="I2764" s="411"/>
    </row>
    <row r="2765" spans="1:9" ht="15" customHeight="1" x14ac:dyDescent="0.25">
      <c r="A2765" s="411"/>
      <c r="B2765" s="411"/>
      <c r="C2765" s="411"/>
      <c r="D2765" s="411"/>
      <c r="E2765" s="411"/>
      <c r="F2765" s="411"/>
      <c r="G2765" s="194"/>
      <c r="H2765" s="411"/>
      <c r="I2765" s="411"/>
    </row>
    <row r="2766" spans="1:9" ht="15" customHeight="1" x14ac:dyDescent="0.25">
      <c r="A2766" s="411"/>
      <c r="B2766" s="411"/>
      <c r="C2766" s="411"/>
      <c r="D2766" s="411"/>
      <c r="E2766" s="411"/>
      <c r="F2766" s="411"/>
      <c r="G2766" s="194"/>
      <c r="H2766" s="411"/>
      <c r="I2766" s="411"/>
    </row>
    <row r="2767" spans="1:9" ht="15" customHeight="1" x14ac:dyDescent="0.25">
      <c r="A2767" s="411"/>
      <c r="B2767" s="411"/>
      <c r="C2767" s="411"/>
      <c r="D2767" s="411"/>
      <c r="E2767" s="411"/>
      <c r="F2767" s="411"/>
      <c r="G2767" s="194"/>
      <c r="H2767" s="411"/>
      <c r="I2767" s="411"/>
    </row>
    <row r="2768" spans="1:9" ht="15" customHeight="1" x14ac:dyDescent="0.25">
      <c r="A2768" s="411"/>
      <c r="B2768" s="411"/>
      <c r="C2768" s="411"/>
      <c r="D2768" s="411"/>
      <c r="E2768" s="411"/>
      <c r="F2768" s="411"/>
      <c r="G2768" s="194"/>
      <c r="H2768" s="411"/>
      <c r="I2768" s="411"/>
    </row>
    <row r="2769" spans="1:9" ht="15" customHeight="1" x14ac:dyDescent="0.25">
      <c r="A2769" s="411"/>
      <c r="B2769" s="411"/>
      <c r="C2769" s="411"/>
      <c r="D2769" s="411"/>
      <c r="E2769" s="411"/>
      <c r="F2769" s="412"/>
      <c r="G2769" s="194"/>
      <c r="H2769" s="411"/>
      <c r="I2769" s="411"/>
    </row>
    <row r="2770" spans="1:9" ht="15" customHeight="1" x14ac:dyDescent="0.25">
      <c r="A2770" s="411"/>
      <c r="B2770" s="411"/>
      <c r="C2770" s="411"/>
      <c r="D2770" s="411"/>
      <c r="E2770" s="411"/>
      <c r="F2770" s="412"/>
      <c r="G2770" s="194"/>
      <c r="H2770" s="411"/>
      <c r="I2770" s="411"/>
    </row>
    <row r="2771" spans="1:9" ht="15" customHeight="1" x14ac:dyDescent="0.25">
      <c r="A2771" s="411"/>
      <c r="B2771" s="411"/>
      <c r="C2771" s="411"/>
      <c r="D2771" s="411"/>
      <c r="E2771" s="411"/>
      <c r="F2771" s="412"/>
      <c r="G2771" s="194"/>
      <c r="H2771" s="411"/>
      <c r="I2771" s="411"/>
    </row>
    <row r="2772" spans="1:9" ht="15" customHeight="1" x14ac:dyDescent="0.25">
      <c r="A2772" s="411"/>
      <c r="B2772" s="411"/>
      <c r="C2772" s="411"/>
      <c r="D2772" s="411"/>
      <c r="E2772" s="411"/>
      <c r="F2772" s="411"/>
      <c r="G2772" s="194"/>
      <c r="H2772" s="411"/>
      <c r="I2772" s="411"/>
    </row>
    <row r="2773" spans="1:9" ht="15" customHeight="1" x14ac:dyDescent="0.25">
      <c r="A2773" s="411"/>
      <c r="B2773" s="411"/>
      <c r="C2773" s="411"/>
      <c r="D2773" s="411"/>
      <c r="E2773" s="411"/>
      <c r="F2773" s="411"/>
      <c r="G2773" s="194"/>
      <c r="H2773" s="411"/>
      <c r="I2773" s="411"/>
    </row>
    <row r="2774" spans="1:9" ht="15" customHeight="1" x14ac:dyDescent="0.25">
      <c r="A2774" s="411"/>
      <c r="B2774" s="411"/>
      <c r="C2774" s="411"/>
      <c r="D2774" s="411"/>
      <c r="E2774" s="411"/>
      <c r="F2774" s="411"/>
      <c r="G2774" s="194"/>
      <c r="H2774" s="411"/>
      <c r="I2774" s="411"/>
    </row>
    <row r="2775" spans="1:9" ht="15" customHeight="1" x14ac:dyDescent="0.25">
      <c r="A2775" s="411"/>
      <c r="B2775" s="411"/>
      <c r="C2775" s="411"/>
      <c r="D2775" s="411"/>
      <c r="E2775" s="411"/>
      <c r="F2775" s="411"/>
      <c r="G2775" s="194"/>
      <c r="H2775" s="411"/>
      <c r="I2775" s="411"/>
    </row>
    <row r="2776" spans="1:9" ht="15" customHeight="1" x14ac:dyDescent="0.25">
      <c r="A2776" s="411"/>
      <c r="B2776" s="411"/>
      <c r="C2776" s="411"/>
      <c r="D2776" s="411"/>
      <c r="E2776" s="411"/>
      <c r="F2776" s="411"/>
      <c r="G2776" s="194"/>
      <c r="H2776" s="411"/>
      <c r="I2776" s="411"/>
    </row>
    <row r="2777" spans="1:9" ht="15" customHeight="1" x14ac:dyDescent="0.25">
      <c r="A2777" s="411"/>
      <c r="B2777" s="411"/>
      <c r="C2777" s="411"/>
      <c r="D2777" s="411"/>
      <c r="E2777" s="411"/>
      <c r="F2777" s="411"/>
      <c r="G2777" s="194"/>
      <c r="H2777" s="411"/>
      <c r="I2777" s="411"/>
    </row>
    <row r="2778" spans="1:9" ht="15" customHeight="1" x14ac:dyDescent="0.25">
      <c r="A2778" s="411"/>
      <c r="B2778" s="411"/>
      <c r="C2778" s="411"/>
      <c r="D2778" s="411"/>
      <c r="E2778" s="411"/>
      <c r="F2778" s="411"/>
      <c r="G2778" s="194"/>
      <c r="H2778" s="411"/>
      <c r="I2778" s="411"/>
    </row>
    <row r="2779" spans="1:9" ht="15" customHeight="1" x14ac:dyDescent="0.25">
      <c r="A2779" s="411"/>
      <c r="B2779" s="411"/>
      <c r="C2779" s="411"/>
      <c r="D2779" s="411"/>
      <c r="E2779" s="411"/>
      <c r="F2779" s="411"/>
      <c r="G2779" s="194"/>
      <c r="H2779" s="411"/>
      <c r="I2779" s="411"/>
    </row>
    <row r="2780" spans="1:9" ht="15" customHeight="1" x14ac:dyDescent="0.25">
      <c r="A2780" s="411"/>
      <c r="B2780" s="411"/>
      <c r="C2780" s="411"/>
      <c r="D2780" s="411"/>
      <c r="E2780" s="411"/>
      <c r="F2780" s="411"/>
      <c r="G2780" s="194"/>
      <c r="H2780" s="411"/>
      <c r="I2780" s="411"/>
    </row>
    <row r="2781" spans="1:9" ht="15" customHeight="1" x14ac:dyDescent="0.25">
      <c r="A2781" s="411"/>
      <c r="B2781" s="411"/>
      <c r="C2781" s="411"/>
      <c r="D2781" s="411"/>
      <c r="E2781" s="411"/>
      <c r="F2781" s="411"/>
      <c r="G2781" s="194"/>
      <c r="H2781" s="411"/>
      <c r="I2781" s="411"/>
    </row>
    <row r="2782" spans="1:9" ht="15" customHeight="1" x14ac:dyDescent="0.25">
      <c r="A2782" s="411"/>
      <c r="B2782" s="411"/>
      <c r="C2782" s="411"/>
      <c r="D2782" s="411"/>
      <c r="E2782" s="411"/>
      <c r="F2782" s="411"/>
      <c r="G2782" s="194"/>
      <c r="H2782" s="411"/>
      <c r="I2782" s="411"/>
    </row>
    <row r="2783" spans="1:9" ht="15" customHeight="1" x14ac:dyDescent="0.25">
      <c r="A2783" s="411"/>
      <c r="B2783" s="411"/>
      <c r="C2783" s="411"/>
      <c r="D2783" s="411"/>
      <c r="E2783" s="411"/>
      <c r="F2783" s="411"/>
      <c r="G2783" s="194"/>
      <c r="H2783" s="411"/>
      <c r="I2783" s="411"/>
    </row>
    <row r="2784" spans="1:9" ht="15" customHeight="1" x14ac:dyDescent="0.25">
      <c r="A2784" s="411"/>
      <c r="B2784" s="411"/>
      <c r="C2784" s="411"/>
      <c r="D2784" s="411"/>
      <c r="E2784" s="411"/>
      <c r="F2784" s="411"/>
      <c r="G2784" s="194"/>
      <c r="H2784" s="411"/>
      <c r="I2784" s="411"/>
    </row>
    <row r="2785" spans="1:9" ht="15" customHeight="1" x14ac:dyDescent="0.25">
      <c r="A2785" s="411"/>
      <c r="B2785" s="411"/>
      <c r="C2785" s="411"/>
      <c r="D2785" s="411"/>
      <c r="E2785" s="411"/>
      <c r="F2785" s="412"/>
      <c r="G2785" s="194"/>
      <c r="H2785" s="411"/>
      <c r="I2785" s="411"/>
    </row>
    <row r="2786" spans="1:9" ht="15" customHeight="1" x14ac:dyDescent="0.25">
      <c r="A2786" s="411"/>
      <c r="B2786" s="411"/>
      <c r="C2786" s="411"/>
      <c r="D2786" s="411"/>
      <c r="E2786" s="411"/>
      <c r="F2786" s="412"/>
      <c r="G2786" s="194"/>
      <c r="H2786" s="411"/>
      <c r="I2786" s="411"/>
    </row>
    <row r="2787" spans="1:9" ht="15" customHeight="1" x14ac:dyDescent="0.25">
      <c r="A2787" s="411"/>
      <c r="B2787" s="411"/>
      <c r="C2787" s="411"/>
      <c r="D2787" s="411"/>
      <c r="E2787" s="411"/>
      <c r="F2787" s="412"/>
      <c r="G2787" s="194"/>
      <c r="H2787" s="411"/>
      <c r="I2787" s="411"/>
    </row>
    <row r="2788" spans="1:9" ht="15" customHeight="1" x14ac:dyDescent="0.25">
      <c r="A2788" s="411"/>
      <c r="B2788" s="411"/>
      <c r="C2788" s="411"/>
      <c r="D2788" s="411"/>
      <c r="E2788" s="411"/>
      <c r="F2788" s="411"/>
      <c r="G2788" s="194"/>
      <c r="H2788" s="411"/>
      <c r="I2788" s="411"/>
    </row>
    <row r="2789" spans="1:9" ht="15" customHeight="1" x14ac:dyDescent="0.25">
      <c r="A2789" s="411"/>
      <c r="B2789" s="411"/>
      <c r="C2789" s="411"/>
      <c r="D2789" s="411"/>
      <c r="E2789" s="411"/>
      <c r="F2789" s="411"/>
      <c r="G2789" s="194"/>
      <c r="H2789" s="411"/>
      <c r="I2789" s="411"/>
    </row>
    <row r="2790" spans="1:9" ht="15" customHeight="1" x14ac:dyDescent="0.25">
      <c r="A2790" s="411"/>
      <c r="B2790" s="411"/>
      <c r="C2790" s="411"/>
      <c r="D2790" s="411"/>
      <c r="E2790" s="411"/>
      <c r="F2790" s="411"/>
      <c r="G2790" s="194"/>
      <c r="H2790" s="411"/>
      <c r="I2790" s="411"/>
    </row>
    <row r="2791" spans="1:9" ht="15" customHeight="1" x14ac:dyDescent="0.25">
      <c r="A2791" s="411"/>
      <c r="B2791" s="411"/>
      <c r="C2791" s="411"/>
      <c r="D2791" s="411"/>
      <c r="E2791" s="411"/>
      <c r="F2791" s="411"/>
      <c r="G2791" s="194"/>
      <c r="H2791" s="411"/>
      <c r="I2791" s="411"/>
    </row>
    <row r="2792" spans="1:9" ht="15" customHeight="1" x14ac:dyDescent="0.25">
      <c r="A2792" s="411"/>
      <c r="B2792" s="411"/>
      <c r="C2792" s="411"/>
      <c r="D2792" s="411"/>
      <c r="E2792" s="411"/>
      <c r="F2792" s="411"/>
      <c r="G2792" s="194"/>
      <c r="H2792" s="411"/>
      <c r="I2792" s="411"/>
    </row>
    <row r="2793" spans="1:9" ht="15" customHeight="1" x14ac:dyDescent="0.25">
      <c r="A2793" s="411"/>
      <c r="B2793" s="411"/>
      <c r="C2793" s="411"/>
      <c r="D2793" s="411"/>
      <c r="E2793" s="411"/>
      <c r="F2793" s="411"/>
      <c r="G2793" s="194"/>
      <c r="H2793" s="411"/>
      <c r="I2793" s="411"/>
    </row>
    <row r="2794" spans="1:9" ht="15" customHeight="1" x14ac:dyDescent="0.25">
      <c r="A2794" s="411"/>
      <c r="B2794" s="411"/>
      <c r="C2794" s="411"/>
      <c r="D2794" s="411"/>
      <c r="E2794" s="411"/>
      <c r="F2794" s="411"/>
      <c r="G2794" s="194"/>
      <c r="H2794" s="411"/>
      <c r="I2794" s="411"/>
    </row>
    <row r="2795" spans="1:9" ht="15" customHeight="1" x14ac:dyDescent="0.25">
      <c r="A2795" s="411"/>
      <c r="B2795" s="411"/>
      <c r="C2795" s="411"/>
      <c r="D2795" s="411"/>
      <c r="E2795" s="411"/>
      <c r="F2795" s="411"/>
      <c r="G2795" s="194"/>
      <c r="H2795" s="411"/>
      <c r="I2795" s="411"/>
    </row>
    <row r="2796" spans="1:9" ht="15" customHeight="1" x14ac:dyDescent="0.25">
      <c r="A2796" s="411"/>
      <c r="B2796" s="411"/>
      <c r="C2796" s="411"/>
      <c r="D2796" s="411"/>
      <c r="E2796" s="411"/>
      <c r="F2796" s="411"/>
      <c r="G2796" s="194"/>
      <c r="H2796" s="411"/>
      <c r="I2796" s="411"/>
    </row>
    <row r="2797" spans="1:9" ht="15" customHeight="1" x14ac:dyDescent="0.25">
      <c r="A2797" s="411"/>
      <c r="B2797" s="411"/>
      <c r="C2797" s="411"/>
      <c r="D2797" s="411"/>
      <c r="E2797" s="411"/>
      <c r="F2797" s="411"/>
      <c r="G2797" s="194"/>
      <c r="H2797" s="411"/>
      <c r="I2797" s="411"/>
    </row>
    <row r="2798" spans="1:9" ht="15" customHeight="1" x14ac:dyDescent="0.25">
      <c r="A2798" s="411"/>
      <c r="B2798" s="411"/>
      <c r="C2798" s="411"/>
      <c r="D2798" s="411"/>
      <c r="E2798" s="411"/>
      <c r="F2798" s="411"/>
      <c r="G2798" s="194"/>
      <c r="H2798" s="411"/>
      <c r="I2798" s="411"/>
    </row>
    <row r="2799" spans="1:9" ht="15" customHeight="1" x14ac:dyDescent="0.25">
      <c r="A2799" s="411"/>
      <c r="B2799" s="411"/>
      <c r="C2799" s="411"/>
      <c r="D2799" s="411"/>
      <c r="E2799" s="411"/>
      <c r="F2799" s="411"/>
      <c r="G2799" s="194"/>
      <c r="H2799" s="411"/>
      <c r="I2799" s="411"/>
    </row>
    <row r="2800" spans="1:9" ht="15" customHeight="1" x14ac:dyDescent="0.25">
      <c r="A2800" s="411"/>
      <c r="B2800" s="411"/>
      <c r="C2800" s="411"/>
      <c r="D2800" s="411"/>
      <c r="E2800" s="411"/>
      <c r="F2800" s="411"/>
      <c r="G2800" s="194"/>
      <c r="H2800" s="411"/>
      <c r="I2800" s="411"/>
    </row>
    <row r="2801" spans="1:9" ht="15" customHeight="1" x14ac:dyDescent="0.25">
      <c r="A2801" s="411"/>
      <c r="B2801" s="411"/>
      <c r="C2801" s="411"/>
      <c r="D2801" s="411"/>
      <c r="E2801" s="411"/>
      <c r="F2801" s="411"/>
      <c r="G2801" s="194"/>
      <c r="H2801" s="411"/>
      <c r="I2801" s="411"/>
    </row>
    <row r="2802" spans="1:9" ht="15" customHeight="1" x14ac:dyDescent="0.25">
      <c r="A2802" s="411"/>
      <c r="B2802" s="411"/>
      <c r="C2802" s="411"/>
      <c r="D2802" s="411"/>
      <c r="E2802" s="411"/>
      <c r="F2802" s="412"/>
      <c r="G2802" s="194"/>
      <c r="H2802" s="411"/>
      <c r="I2802" s="411"/>
    </row>
    <row r="2803" spans="1:9" ht="15" customHeight="1" x14ac:dyDescent="0.25">
      <c r="A2803" s="411"/>
      <c r="B2803" s="411"/>
      <c r="C2803" s="411"/>
      <c r="D2803" s="411"/>
      <c r="E2803" s="411"/>
      <c r="F2803" s="412"/>
      <c r="G2803" s="194"/>
      <c r="H2803" s="411"/>
      <c r="I2803" s="411"/>
    </row>
    <row r="2804" spans="1:9" ht="15" customHeight="1" x14ac:dyDescent="0.25">
      <c r="A2804" s="411"/>
      <c r="B2804" s="411"/>
      <c r="C2804" s="411"/>
      <c r="D2804" s="411"/>
      <c r="E2804" s="411"/>
      <c r="F2804" s="412"/>
      <c r="G2804" s="194"/>
      <c r="H2804" s="411"/>
      <c r="I2804" s="411"/>
    </row>
    <row r="2805" spans="1:9" ht="15" customHeight="1" x14ac:dyDescent="0.25">
      <c r="A2805" s="411"/>
      <c r="B2805" s="411"/>
      <c r="C2805" s="411"/>
      <c r="D2805" s="411"/>
      <c r="E2805" s="411"/>
      <c r="F2805" s="411"/>
      <c r="G2805" s="194"/>
      <c r="H2805" s="411"/>
      <c r="I2805" s="411"/>
    </row>
    <row r="2806" spans="1:9" ht="15" customHeight="1" x14ac:dyDescent="0.25">
      <c r="A2806" s="411"/>
      <c r="B2806" s="411"/>
      <c r="C2806" s="411"/>
      <c r="D2806" s="411"/>
      <c r="E2806" s="411"/>
      <c r="F2806" s="411"/>
      <c r="G2806" s="194"/>
      <c r="H2806" s="411"/>
      <c r="I2806" s="411"/>
    </row>
    <row r="2807" spans="1:9" ht="15" customHeight="1" x14ac:dyDescent="0.25">
      <c r="A2807" s="411"/>
      <c r="B2807" s="411"/>
      <c r="C2807" s="411"/>
      <c r="D2807" s="411"/>
      <c r="E2807" s="411"/>
      <c r="F2807" s="411"/>
      <c r="G2807" s="194"/>
      <c r="H2807" s="411"/>
      <c r="I2807" s="411"/>
    </row>
    <row r="2808" spans="1:9" ht="15" customHeight="1" x14ac:dyDescent="0.25">
      <c r="A2808" s="411"/>
      <c r="B2808" s="411"/>
      <c r="C2808" s="411"/>
      <c r="D2808" s="411"/>
      <c r="E2808" s="411"/>
      <c r="F2808" s="411"/>
      <c r="G2808" s="194"/>
      <c r="H2808" s="411"/>
      <c r="I2808" s="411"/>
    </row>
    <row r="2809" spans="1:9" ht="15" customHeight="1" x14ac:dyDescent="0.25">
      <c r="A2809" s="411"/>
      <c r="B2809" s="411"/>
      <c r="C2809" s="411"/>
      <c r="D2809" s="411"/>
      <c r="E2809" s="411"/>
      <c r="F2809" s="411"/>
      <c r="G2809" s="194"/>
      <c r="H2809" s="411"/>
      <c r="I2809" s="411"/>
    </row>
    <row r="2810" spans="1:9" ht="15" customHeight="1" x14ac:dyDescent="0.25">
      <c r="A2810" s="411"/>
      <c r="B2810" s="411"/>
      <c r="C2810" s="411"/>
      <c r="D2810" s="411"/>
      <c r="E2810" s="411"/>
      <c r="F2810" s="411"/>
      <c r="G2810" s="194"/>
      <c r="H2810" s="411"/>
      <c r="I2810" s="411"/>
    </row>
    <row r="2811" spans="1:9" ht="15" customHeight="1" x14ac:dyDescent="0.25">
      <c r="A2811" s="411"/>
      <c r="B2811" s="411"/>
      <c r="C2811" s="411"/>
      <c r="D2811" s="411"/>
      <c r="E2811" s="411"/>
      <c r="F2811" s="411"/>
      <c r="G2811" s="194"/>
      <c r="H2811" s="411"/>
      <c r="I2811" s="411"/>
    </row>
    <row r="2812" spans="1:9" ht="15" customHeight="1" x14ac:dyDescent="0.25">
      <c r="A2812" s="411"/>
      <c r="B2812" s="411"/>
      <c r="C2812" s="411"/>
      <c r="D2812" s="411"/>
      <c r="E2812" s="411"/>
      <c r="F2812" s="411"/>
      <c r="G2812" s="194"/>
      <c r="H2812" s="411"/>
      <c r="I2812" s="411"/>
    </row>
    <row r="2813" spans="1:9" ht="15" customHeight="1" x14ac:dyDescent="0.25">
      <c r="A2813" s="411"/>
      <c r="B2813" s="411"/>
      <c r="C2813" s="411"/>
      <c r="D2813" s="411"/>
      <c r="E2813" s="411"/>
      <c r="F2813" s="411"/>
      <c r="G2813" s="194"/>
      <c r="H2813" s="411"/>
      <c r="I2813" s="411"/>
    </row>
    <row r="2814" spans="1:9" ht="15" customHeight="1" x14ac:dyDescent="0.25">
      <c r="A2814" s="411"/>
      <c r="B2814" s="411"/>
      <c r="C2814" s="411"/>
      <c r="D2814" s="411"/>
      <c r="E2814" s="411"/>
      <c r="F2814" s="411"/>
      <c r="G2814" s="194"/>
      <c r="H2814" s="411"/>
      <c r="I2814" s="411"/>
    </row>
    <row r="2815" spans="1:9" ht="15" customHeight="1" x14ac:dyDescent="0.25">
      <c r="A2815" s="411"/>
      <c r="B2815" s="411"/>
      <c r="C2815" s="411"/>
      <c r="D2815" s="411"/>
      <c r="E2815" s="411"/>
      <c r="F2815" s="411"/>
      <c r="G2815" s="194"/>
      <c r="H2815" s="411"/>
      <c r="I2815" s="411"/>
    </row>
    <row r="2816" spans="1:9" ht="15" customHeight="1" x14ac:dyDescent="0.25">
      <c r="A2816" s="411"/>
      <c r="B2816" s="411"/>
      <c r="C2816" s="411"/>
      <c r="D2816" s="411"/>
      <c r="E2816" s="411"/>
      <c r="F2816" s="411"/>
      <c r="G2816" s="194"/>
      <c r="H2816" s="411"/>
      <c r="I2816" s="411"/>
    </row>
    <row r="2817" spans="1:9" ht="15" customHeight="1" x14ac:dyDescent="0.25">
      <c r="A2817" s="411"/>
      <c r="B2817" s="411"/>
      <c r="C2817" s="411"/>
      <c r="D2817" s="411"/>
      <c r="E2817" s="411"/>
      <c r="F2817" s="411"/>
      <c r="G2817" s="194"/>
      <c r="H2817" s="411"/>
      <c r="I2817" s="411"/>
    </row>
    <row r="2818" spans="1:9" ht="15" customHeight="1" x14ac:dyDescent="0.25">
      <c r="A2818" s="411"/>
      <c r="B2818" s="411"/>
      <c r="C2818" s="411"/>
      <c r="D2818" s="411"/>
      <c r="E2818" s="411"/>
      <c r="F2818" s="411"/>
      <c r="G2818" s="194"/>
      <c r="H2818" s="411"/>
      <c r="I2818" s="411"/>
    </row>
    <row r="2819" spans="1:9" ht="15" customHeight="1" x14ac:dyDescent="0.25">
      <c r="A2819" s="411"/>
      <c r="B2819" s="411"/>
      <c r="C2819" s="411"/>
      <c r="D2819" s="411"/>
      <c r="E2819" s="411"/>
      <c r="F2819" s="411"/>
      <c r="G2819" s="194"/>
      <c r="H2819" s="411"/>
      <c r="I2819" s="411"/>
    </row>
    <row r="2820" spans="1:9" ht="15" customHeight="1" x14ac:dyDescent="0.25">
      <c r="A2820" s="411"/>
      <c r="B2820" s="411"/>
      <c r="C2820" s="411"/>
      <c r="D2820" s="411"/>
      <c r="E2820" s="411"/>
      <c r="F2820" s="411"/>
      <c r="G2820" s="194"/>
      <c r="H2820" s="411"/>
      <c r="I2820" s="411"/>
    </row>
    <row r="2821" spans="1:9" ht="15" customHeight="1" x14ac:dyDescent="0.25">
      <c r="A2821" s="411"/>
      <c r="B2821" s="411"/>
      <c r="C2821" s="411"/>
      <c r="D2821" s="411"/>
      <c r="E2821" s="411"/>
      <c r="F2821" s="411"/>
      <c r="G2821" s="194"/>
      <c r="H2821" s="411"/>
      <c r="I2821" s="411"/>
    </row>
    <row r="2822" spans="1:9" ht="15" customHeight="1" x14ac:dyDescent="0.25">
      <c r="A2822" s="411"/>
      <c r="B2822" s="411"/>
      <c r="C2822" s="411"/>
      <c r="D2822" s="411"/>
      <c r="E2822" s="411"/>
      <c r="F2822" s="411"/>
      <c r="G2822" s="194"/>
      <c r="H2822" s="411"/>
      <c r="I2822" s="411"/>
    </row>
    <row r="2823" spans="1:9" ht="15" customHeight="1" x14ac:dyDescent="0.25">
      <c r="A2823" s="411"/>
      <c r="B2823" s="411"/>
      <c r="C2823" s="411"/>
      <c r="D2823" s="411"/>
      <c r="E2823" s="411"/>
      <c r="F2823" s="411"/>
      <c r="G2823" s="194"/>
      <c r="H2823" s="411"/>
      <c r="I2823" s="411"/>
    </row>
    <row r="2824" spans="1:9" ht="15" customHeight="1" x14ac:dyDescent="0.25">
      <c r="A2824" s="411"/>
      <c r="B2824" s="411"/>
      <c r="C2824" s="411"/>
      <c r="D2824" s="411"/>
      <c r="E2824" s="411"/>
      <c r="F2824" s="411"/>
      <c r="G2824" s="194"/>
      <c r="H2824" s="411"/>
      <c r="I2824" s="411"/>
    </row>
    <row r="2825" spans="1:9" ht="15" customHeight="1" x14ac:dyDescent="0.25">
      <c r="A2825" s="411"/>
      <c r="B2825" s="411"/>
      <c r="C2825" s="411"/>
      <c r="D2825" s="411"/>
      <c r="E2825" s="411"/>
      <c r="F2825" s="411"/>
      <c r="G2825" s="194"/>
      <c r="H2825" s="411"/>
      <c r="I2825" s="411"/>
    </row>
    <row r="2826" spans="1:9" ht="15" customHeight="1" x14ac:dyDescent="0.25">
      <c r="A2826" s="411"/>
      <c r="B2826" s="411"/>
      <c r="C2826" s="411"/>
      <c r="D2826" s="411"/>
      <c r="E2826" s="411"/>
      <c r="F2826" s="411"/>
      <c r="G2826" s="194"/>
      <c r="H2826" s="411"/>
      <c r="I2826" s="411"/>
    </row>
    <row r="2827" spans="1:9" ht="15" customHeight="1" x14ac:dyDescent="0.25">
      <c r="A2827" s="411"/>
      <c r="B2827" s="411"/>
      <c r="C2827" s="411"/>
      <c r="D2827" s="411"/>
      <c r="E2827" s="411"/>
      <c r="F2827" s="411"/>
      <c r="G2827" s="194"/>
      <c r="H2827" s="411"/>
      <c r="I2827" s="411"/>
    </row>
    <row r="2828" spans="1:9" ht="15" customHeight="1" x14ac:dyDescent="0.25">
      <c r="A2828" s="411"/>
      <c r="B2828" s="411"/>
      <c r="C2828" s="411"/>
      <c r="D2828" s="411"/>
      <c r="E2828" s="411"/>
      <c r="F2828" s="411"/>
      <c r="G2828" s="194"/>
      <c r="H2828" s="411"/>
      <c r="I2828" s="411"/>
    </row>
    <row r="2829" spans="1:9" ht="15" customHeight="1" x14ac:dyDescent="0.25">
      <c r="A2829" s="411"/>
      <c r="B2829" s="411"/>
      <c r="C2829" s="411"/>
      <c r="D2829" s="411"/>
      <c r="E2829" s="411"/>
      <c r="F2829" s="411"/>
      <c r="G2829" s="194"/>
      <c r="H2829" s="411"/>
      <c r="I2829" s="411"/>
    </row>
    <row r="2830" spans="1:9" ht="15" customHeight="1" x14ac:dyDescent="0.25">
      <c r="A2830" s="411"/>
      <c r="B2830" s="411"/>
      <c r="C2830" s="411"/>
      <c r="D2830" s="411"/>
      <c r="E2830" s="411"/>
      <c r="F2830" s="411"/>
      <c r="G2830" s="194"/>
      <c r="H2830" s="411"/>
      <c r="I2830" s="411"/>
    </row>
    <row r="2831" spans="1:9" ht="15" customHeight="1" x14ac:dyDescent="0.25">
      <c r="A2831" s="411"/>
      <c r="B2831" s="411"/>
      <c r="C2831" s="411"/>
      <c r="D2831" s="411"/>
      <c r="E2831" s="411"/>
      <c r="F2831" s="411"/>
      <c r="G2831" s="194"/>
      <c r="H2831" s="411"/>
      <c r="I2831" s="411"/>
    </row>
    <row r="2832" spans="1:9" ht="15" customHeight="1" x14ac:dyDescent="0.25">
      <c r="A2832" s="411"/>
      <c r="B2832" s="411"/>
      <c r="C2832" s="411"/>
      <c r="D2832" s="411"/>
      <c r="E2832" s="411"/>
      <c r="F2832" s="411"/>
      <c r="G2832" s="194"/>
      <c r="H2832" s="411"/>
      <c r="I2832" s="411"/>
    </row>
    <row r="2833" spans="1:9" ht="15" customHeight="1" x14ac:dyDescent="0.25">
      <c r="A2833" s="411"/>
      <c r="B2833" s="411"/>
      <c r="C2833" s="411"/>
      <c r="D2833" s="411"/>
      <c r="E2833" s="411"/>
      <c r="F2833" s="411"/>
      <c r="G2833" s="194"/>
      <c r="H2833" s="411"/>
      <c r="I2833" s="411"/>
    </row>
    <row r="2834" spans="1:9" ht="15" customHeight="1" x14ac:dyDescent="0.25">
      <c r="A2834" s="411"/>
      <c r="B2834" s="411"/>
      <c r="C2834" s="411"/>
      <c r="D2834" s="411"/>
      <c r="E2834" s="411"/>
      <c r="F2834" s="411"/>
      <c r="G2834" s="194"/>
      <c r="H2834" s="411"/>
      <c r="I2834" s="411"/>
    </row>
    <row r="2835" spans="1:9" ht="15" customHeight="1" x14ac:dyDescent="0.25">
      <c r="A2835" s="411"/>
      <c r="B2835" s="411"/>
      <c r="C2835" s="411"/>
      <c r="D2835" s="411"/>
      <c r="E2835" s="411"/>
      <c r="F2835" s="411"/>
      <c r="G2835" s="194"/>
      <c r="H2835" s="411"/>
      <c r="I2835" s="411"/>
    </row>
    <row r="2836" spans="1:9" ht="15" customHeight="1" x14ac:dyDescent="0.25">
      <c r="A2836" s="411"/>
      <c r="B2836" s="411"/>
      <c r="C2836" s="411"/>
      <c r="D2836" s="411"/>
      <c r="E2836" s="411"/>
      <c r="F2836" s="411"/>
      <c r="G2836" s="194"/>
      <c r="H2836" s="411"/>
      <c r="I2836" s="411"/>
    </row>
    <row r="2837" spans="1:9" ht="15" customHeight="1" x14ac:dyDescent="0.25">
      <c r="A2837" s="411"/>
      <c r="B2837" s="411"/>
      <c r="C2837" s="411"/>
      <c r="D2837" s="411"/>
      <c r="E2837" s="411"/>
      <c r="F2837" s="411"/>
      <c r="G2837" s="194"/>
      <c r="H2837" s="411"/>
      <c r="I2837" s="411"/>
    </row>
    <row r="2838" spans="1:9" ht="15" customHeight="1" x14ac:dyDescent="0.25">
      <c r="A2838" s="411"/>
      <c r="B2838" s="411"/>
      <c r="C2838" s="411"/>
      <c r="D2838" s="411"/>
      <c r="E2838" s="411"/>
      <c r="F2838" s="411"/>
      <c r="G2838" s="194"/>
      <c r="H2838" s="411"/>
      <c r="I2838" s="411"/>
    </row>
    <row r="2839" spans="1:9" ht="15" customHeight="1" x14ac:dyDescent="0.25">
      <c r="A2839" s="411"/>
      <c r="B2839" s="411"/>
      <c r="C2839" s="411"/>
      <c r="D2839" s="411"/>
      <c r="E2839" s="411"/>
      <c r="F2839" s="411"/>
      <c r="G2839" s="194"/>
      <c r="H2839" s="411"/>
      <c r="I2839" s="411"/>
    </row>
    <row r="2840" spans="1:9" ht="15" customHeight="1" x14ac:dyDescent="0.25">
      <c r="A2840" s="411"/>
      <c r="B2840" s="411"/>
      <c r="C2840" s="411"/>
      <c r="D2840" s="411"/>
      <c r="E2840" s="411"/>
      <c r="F2840" s="411"/>
      <c r="G2840" s="194"/>
      <c r="H2840" s="411"/>
      <c r="I2840" s="411"/>
    </row>
    <row r="2841" spans="1:9" ht="15" customHeight="1" x14ac:dyDescent="0.25">
      <c r="A2841" s="411"/>
      <c r="B2841" s="411"/>
      <c r="C2841" s="411"/>
      <c r="D2841" s="411"/>
      <c r="E2841" s="411"/>
      <c r="F2841" s="411"/>
      <c r="G2841" s="194"/>
      <c r="H2841" s="411"/>
      <c r="I2841" s="411"/>
    </row>
    <row r="2842" spans="1:9" ht="15" customHeight="1" x14ac:dyDescent="0.25">
      <c r="A2842" s="411"/>
      <c r="B2842" s="411"/>
      <c r="C2842" s="411"/>
      <c r="D2842" s="411"/>
      <c r="E2842" s="411"/>
      <c r="F2842" s="411"/>
      <c r="G2842" s="194"/>
      <c r="H2842" s="411"/>
      <c r="I2842" s="411"/>
    </row>
    <row r="2843" spans="1:9" ht="15" customHeight="1" x14ac:dyDescent="0.25">
      <c r="A2843" s="411"/>
      <c r="B2843" s="411"/>
      <c r="C2843" s="411"/>
      <c r="D2843" s="411"/>
      <c r="E2843" s="411"/>
      <c r="F2843" s="411"/>
      <c r="G2843" s="194"/>
      <c r="H2843" s="411"/>
      <c r="I2843" s="411"/>
    </row>
    <row r="2844" spans="1:9" ht="15" customHeight="1" x14ac:dyDescent="0.25">
      <c r="A2844" s="411"/>
      <c r="B2844" s="411"/>
      <c r="C2844" s="411"/>
      <c r="D2844" s="411"/>
      <c r="E2844" s="411"/>
      <c r="F2844" s="411"/>
      <c r="G2844" s="194"/>
      <c r="H2844" s="411"/>
      <c r="I2844" s="411"/>
    </row>
    <row r="2845" spans="1:9" ht="15" customHeight="1" x14ac:dyDescent="0.25">
      <c r="A2845" s="411"/>
      <c r="B2845" s="411"/>
      <c r="C2845" s="411"/>
      <c r="D2845" s="411"/>
      <c r="E2845" s="411"/>
      <c r="F2845" s="411"/>
      <c r="G2845" s="194"/>
      <c r="H2845" s="411"/>
      <c r="I2845" s="411"/>
    </row>
    <row r="2846" spans="1:9" ht="15" customHeight="1" x14ac:dyDescent="0.25">
      <c r="A2846" s="411"/>
      <c r="B2846" s="411"/>
      <c r="C2846" s="411"/>
      <c r="D2846" s="411"/>
      <c r="E2846" s="411"/>
      <c r="F2846" s="411"/>
      <c r="G2846" s="194"/>
      <c r="H2846" s="411"/>
      <c r="I2846" s="411"/>
    </row>
    <row r="2847" spans="1:9" ht="15" customHeight="1" x14ac:dyDescent="0.25">
      <c r="A2847" s="411"/>
      <c r="B2847" s="411"/>
      <c r="C2847" s="411"/>
      <c r="D2847" s="411"/>
      <c r="E2847" s="411"/>
      <c r="F2847" s="411"/>
      <c r="G2847" s="194"/>
      <c r="H2847" s="411"/>
      <c r="I2847" s="411"/>
    </row>
    <row r="2848" spans="1:9" ht="15" customHeight="1" x14ac:dyDescent="0.25">
      <c r="A2848" s="411"/>
      <c r="B2848" s="411"/>
      <c r="C2848" s="411"/>
      <c r="D2848" s="411"/>
      <c r="E2848" s="411"/>
      <c r="F2848" s="411"/>
      <c r="G2848" s="194"/>
      <c r="H2848" s="411"/>
      <c r="I2848" s="411"/>
    </row>
    <row r="2849" spans="1:9" ht="15" customHeight="1" x14ac:dyDescent="0.25">
      <c r="A2849" s="411"/>
      <c r="B2849" s="411"/>
      <c r="C2849" s="411"/>
      <c r="D2849" s="411"/>
      <c r="E2849" s="411"/>
      <c r="F2849" s="411"/>
      <c r="G2849" s="194"/>
      <c r="H2849" s="411"/>
      <c r="I2849" s="411"/>
    </row>
    <row r="2850" spans="1:9" ht="15" customHeight="1" x14ac:dyDescent="0.25">
      <c r="A2850" s="411"/>
      <c r="B2850" s="411"/>
      <c r="C2850" s="411"/>
      <c r="D2850" s="411"/>
      <c r="E2850" s="411"/>
      <c r="F2850" s="411"/>
      <c r="G2850" s="194"/>
      <c r="H2850" s="411"/>
      <c r="I2850" s="411"/>
    </row>
    <row r="2851" spans="1:9" ht="15" customHeight="1" x14ac:dyDescent="0.25">
      <c r="A2851" s="411"/>
      <c r="B2851" s="411"/>
      <c r="C2851" s="411"/>
      <c r="D2851" s="411"/>
      <c r="E2851" s="411"/>
      <c r="F2851" s="411"/>
      <c r="G2851" s="194"/>
      <c r="H2851" s="411"/>
      <c r="I2851" s="411"/>
    </row>
    <row r="2852" spans="1:9" ht="15" customHeight="1" x14ac:dyDescent="0.25">
      <c r="A2852" s="411"/>
      <c r="B2852" s="411"/>
      <c r="C2852" s="411"/>
      <c r="D2852" s="411"/>
      <c r="E2852" s="411"/>
      <c r="F2852" s="411"/>
      <c r="G2852" s="194"/>
      <c r="H2852" s="411"/>
      <c r="I2852" s="411"/>
    </row>
    <row r="2853" spans="1:9" ht="15" customHeight="1" x14ac:dyDescent="0.25">
      <c r="A2853" s="411"/>
      <c r="B2853" s="411"/>
      <c r="C2853" s="411"/>
      <c r="D2853" s="411"/>
      <c r="E2853" s="411"/>
      <c r="F2853" s="411"/>
      <c r="G2853" s="194"/>
      <c r="H2853" s="411"/>
      <c r="I2853" s="411"/>
    </row>
    <row r="2854" spans="1:9" ht="15" customHeight="1" x14ac:dyDescent="0.25">
      <c r="A2854" s="411"/>
      <c r="B2854" s="411"/>
      <c r="C2854" s="411"/>
      <c r="D2854" s="411"/>
      <c r="E2854" s="411"/>
      <c r="F2854" s="411"/>
      <c r="G2854" s="194"/>
      <c r="H2854" s="411"/>
      <c r="I2854" s="411"/>
    </row>
    <row r="2855" spans="1:9" ht="15" customHeight="1" x14ac:dyDescent="0.25">
      <c r="A2855" s="411"/>
      <c r="B2855" s="411"/>
      <c r="C2855" s="411"/>
      <c r="D2855" s="411"/>
      <c r="E2855" s="411"/>
      <c r="F2855" s="411"/>
      <c r="G2855" s="194"/>
      <c r="H2855" s="411"/>
      <c r="I2855" s="411"/>
    </row>
    <row r="2856" spans="1:9" ht="15" customHeight="1" x14ac:dyDescent="0.25">
      <c r="A2856" s="411"/>
      <c r="B2856" s="411"/>
      <c r="C2856" s="411"/>
      <c r="D2856" s="411"/>
      <c r="E2856" s="411"/>
      <c r="F2856" s="411"/>
      <c r="G2856" s="194"/>
      <c r="H2856" s="411"/>
      <c r="I2856" s="411"/>
    </row>
    <row r="2857" spans="1:9" ht="15" customHeight="1" x14ac:dyDescent="0.25">
      <c r="A2857" s="411"/>
      <c r="B2857" s="411"/>
      <c r="C2857" s="411"/>
      <c r="D2857" s="411"/>
      <c r="E2857" s="411"/>
      <c r="F2857" s="411"/>
      <c r="G2857" s="194"/>
      <c r="H2857" s="411"/>
      <c r="I2857" s="411"/>
    </row>
    <row r="2858" spans="1:9" ht="15" customHeight="1" x14ac:dyDescent="0.25">
      <c r="A2858" s="411"/>
      <c r="B2858" s="411"/>
      <c r="C2858" s="411"/>
      <c r="D2858" s="411"/>
      <c r="E2858" s="411"/>
      <c r="F2858" s="411"/>
      <c r="G2858" s="194"/>
      <c r="H2858" s="411"/>
      <c r="I2858" s="411"/>
    </row>
    <row r="2859" spans="1:9" ht="15" customHeight="1" x14ac:dyDescent="0.25">
      <c r="A2859" s="411"/>
      <c r="B2859" s="411"/>
      <c r="C2859" s="411"/>
      <c r="D2859" s="411"/>
      <c r="E2859" s="411"/>
      <c r="F2859" s="411"/>
      <c r="G2859" s="194"/>
      <c r="H2859" s="411"/>
      <c r="I2859" s="411"/>
    </row>
    <row r="2860" spans="1:9" ht="15" customHeight="1" x14ac:dyDescent="0.25">
      <c r="A2860" s="411"/>
      <c r="B2860" s="411"/>
      <c r="C2860" s="411"/>
      <c r="D2860" s="411"/>
      <c r="E2860" s="411"/>
      <c r="F2860" s="411"/>
      <c r="G2860" s="194"/>
      <c r="H2860" s="411"/>
      <c r="I2860" s="411"/>
    </row>
    <row r="2861" spans="1:9" ht="15" customHeight="1" x14ac:dyDescent="0.25">
      <c r="A2861" s="411"/>
      <c r="B2861" s="411"/>
      <c r="C2861" s="411"/>
      <c r="D2861" s="411"/>
      <c r="E2861" s="411"/>
      <c r="F2861" s="411"/>
      <c r="G2861" s="194"/>
      <c r="H2861" s="411"/>
      <c r="I2861" s="411"/>
    </row>
    <row r="2862" spans="1:9" ht="15" customHeight="1" x14ac:dyDescent="0.25">
      <c r="A2862" s="411"/>
      <c r="B2862" s="411"/>
      <c r="C2862" s="411"/>
      <c r="D2862" s="411"/>
      <c r="E2862" s="411"/>
      <c r="F2862" s="411"/>
      <c r="G2862" s="194"/>
      <c r="H2862" s="411"/>
      <c r="I2862" s="411"/>
    </row>
    <row r="2863" spans="1:9" ht="15" customHeight="1" x14ac:dyDescent="0.25">
      <c r="A2863" s="411"/>
      <c r="B2863" s="411"/>
      <c r="C2863" s="411"/>
      <c r="D2863" s="411"/>
      <c r="E2863" s="411"/>
      <c r="F2863" s="411"/>
      <c r="G2863" s="194"/>
      <c r="H2863" s="411"/>
      <c r="I2863" s="411"/>
    </row>
    <row r="2864" spans="1:9" ht="15" customHeight="1" x14ac:dyDescent="0.25">
      <c r="A2864" s="411"/>
      <c r="B2864" s="411"/>
      <c r="C2864" s="411"/>
      <c r="D2864" s="411"/>
      <c r="E2864" s="411"/>
      <c r="F2864" s="411"/>
      <c r="G2864" s="194"/>
      <c r="H2864" s="411"/>
      <c r="I2864" s="411"/>
    </row>
    <row r="2865" spans="1:9" ht="15" customHeight="1" x14ac:dyDescent="0.25">
      <c r="A2865" s="411"/>
      <c r="B2865" s="411"/>
      <c r="C2865" s="411"/>
      <c r="D2865" s="411"/>
      <c r="E2865" s="411"/>
      <c r="F2865" s="411"/>
      <c r="G2865" s="194"/>
      <c r="H2865" s="411"/>
      <c r="I2865" s="411"/>
    </row>
    <row r="2866" spans="1:9" ht="15" customHeight="1" x14ac:dyDescent="0.25">
      <c r="A2866" s="411"/>
      <c r="B2866" s="411"/>
      <c r="C2866" s="411"/>
      <c r="D2866" s="411"/>
      <c r="E2866" s="411"/>
      <c r="F2866" s="411"/>
      <c r="G2866" s="194"/>
      <c r="H2866" s="411"/>
      <c r="I2866" s="411"/>
    </row>
    <row r="2867" spans="1:9" ht="15" customHeight="1" x14ac:dyDescent="0.25">
      <c r="A2867" s="411"/>
      <c r="B2867" s="411"/>
      <c r="C2867" s="411"/>
      <c r="D2867" s="411"/>
      <c r="E2867" s="411"/>
      <c r="F2867" s="411"/>
      <c r="G2867" s="194"/>
      <c r="H2867" s="411"/>
      <c r="I2867" s="411"/>
    </row>
    <row r="2868" spans="1:9" ht="15" customHeight="1" x14ac:dyDescent="0.25">
      <c r="A2868" s="411"/>
      <c r="B2868" s="411"/>
      <c r="C2868" s="411"/>
      <c r="D2868" s="411"/>
      <c r="E2868" s="411"/>
      <c r="F2868" s="411"/>
      <c r="G2868" s="194"/>
      <c r="H2868" s="411"/>
      <c r="I2868" s="411"/>
    </row>
    <row r="2869" spans="1:9" ht="15" customHeight="1" x14ac:dyDescent="0.25">
      <c r="A2869" s="411"/>
      <c r="B2869" s="411"/>
      <c r="C2869" s="411"/>
      <c r="D2869" s="411"/>
      <c r="E2869" s="411"/>
      <c r="F2869" s="411"/>
      <c r="G2869" s="194"/>
      <c r="H2869" s="411"/>
      <c r="I2869" s="411"/>
    </row>
    <row r="2870" spans="1:9" ht="15" customHeight="1" x14ac:dyDescent="0.25">
      <c r="A2870" s="411"/>
      <c r="B2870" s="411"/>
      <c r="C2870" s="411"/>
      <c r="D2870" s="411"/>
      <c r="E2870" s="411"/>
      <c r="F2870" s="411"/>
      <c r="G2870" s="194"/>
      <c r="H2870" s="411"/>
      <c r="I2870" s="411"/>
    </row>
    <row r="2871" spans="1:9" ht="15" customHeight="1" x14ac:dyDescent="0.25">
      <c r="A2871" s="411"/>
      <c r="B2871" s="411"/>
      <c r="C2871" s="411"/>
      <c r="D2871" s="411"/>
      <c r="E2871" s="411"/>
      <c r="F2871" s="411"/>
      <c r="G2871" s="194"/>
      <c r="H2871" s="411"/>
      <c r="I2871" s="411"/>
    </row>
    <row r="2872" spans="1:9" ht="15" customHeight="1" x14ac:dyDescent="0.25">
      <c r="A2872" s="411"/>
      <c r="B2872" s="411"/>
      <c r="C2872" s="411"/>
      <c r="D2872" s="411"/>
      <c r="E2872" s="411"/>
      <c r="F2872" s="411"/>
      <c r="G2872" s="194"/>
      <c r="H2872" s="411"/>
      <c r="I2872" s="411"/>
    </row>
    <row r="2873" spans="1:9" ht="15" customHeight="1" x14ac:dyDescent="0.25">
      <c r="A2873" s="411"/>
      <c r="B2873" s="411"/>
      <c r="C2873" s="411"/>
      <c r="D2873" s="411"/>
      <c r="E2873" s="411"/>
      <c r="F2873" s="411"/>
      <c r="G2873" s="194"/>
      <c r="H2873" s="411"/>
      <c r="I2873" s="411"/>
    </row>
    <row r="2874" spans="1:9" ht="15" customHeight="1" x14ac:dyDescent="0.25">
      <c r="A2874" s="411"/>
      <c r="B2874" s="411"/>
      <c r="C2874" s="411"/>
      <c r="D2874" s="411"/>
      <c r="E2874" s="411"/>
      <c r="F2874" s="411"/>
      <c r="G2874" s="194"/>
      <c r="H2874" s="411"/>
      <c r="I2874" s="411"/>
    </row>
    <row r="2875" spans="1:9" ht="15" customHeight="1" x14ac:dyDescent="0.25">
      <c r="A2875" s="411"/>
      <c r="B2875" s="411"/>
      <c r="C2875" s="411"/>
      <c r="D2875" s="411"/>
      <c r="E2875" s="411"/>
      <c r="F2875" s="411"/>
      <c r="G2875" s="194"/>
      <c r="H2875" s="411"/>
      <c r="I2875" s="411"/>
    </row>
    <row r="2876" spans="1:9" ht="15" customHeight="1" x14ac:dyDescent="0.25">
      <c r="A2876" s="411"/>
      <c r="B2876" s="411"/>
      <c r="C2876" s="411"/>
      <c r="D2876" s="411"/>
      <c r="E2876" s="411"/>
      <c r="F2876" s="411"/>
      <c r="G2876" s="194"/>
      <c r="H2876" s="411"/>
      <c r="I2876" s="411"/>
    </row>
    <row r="2877" spans="1:9" ht="15" customHeight="1" x14ac:dyDescent="0.25">
      <c r="A2877" s="411"/>
      <c r="B2877" s="411"/>
      <c r="C2877" s="411"/>
      <c r="D2877" s="411"/>
      <c r="E2877" s="411"/>
      <c r="F2877" s="411"/>
      <c r="G2877" s="194"/>
      <c r="H2877" s="411"/>
      <c r="I2877" s="411"/>
    </row>
    <row r="2878" spans="1:9" ht="15" customHeight="1" x14ac:dyDescent="0.25">
      <c r="A2878" s="411"/>
      <c r="B2878" s="411"/>
      <c r="C2878" s="411"/>
      <c r="D2878" s="411"/>
      <c r="E2878" s="411"/>
      <c r="F2878" s="412"/>
      <c r="G2878" s="194"/>
      <c r="H2878" s="411"/>
      <c r="I2878" s="411"/>
    </row>
    <row r="2879" spans="1:9" ht="15" customHeight="1" x14ac:dyDescent="0.25">
      <c r="A2879" s="411"/>
      <c r="B2879" s="411"/>
      <c r="C2879" s="411"/>
      <c r="D2879" s="411"/>
      <c r="E2879" s="411"/>
      <c r="F2879" s="411"/>
      <c r="G2879" s="194"/>
      <c r="H2879" s="411"/>
      <c r="I2879" s="411"/>
    </row>
    <row r="2880" spans="1:9" ht="15" customHeight="1" x14ac:dyDescent="0.25">
      <c r="A2880" s="411"/>
      <c r="B2880" s="411"/>
      <c r="C2880" s="411"/>
      <c r="D2880" s="411"/>
      <c r="E2880" s="411"/>
      <c r="F2880" s="411"/>
      <c r="G2880" s="194"/>
      <c r="H2880" s="411"/>
      <c r="I2880" s="411"/>
    </row>
    <row r="2881" spans="1:9" ht="15" customHeight="1" x14ac:dyDescent="0.25">
      <c r="A2881" s="411"/>
      <c r="B2881" s="411"/>
      <c r="C2881" s="411"/>
      <c r="D2881" s="411"/>
      <c r="E2881" s="411"/>
      <c r="F2881" s="412"/>
      <c r="G2881" s="194"/>
      <c r="H2881" s="411"/>
      <c r="I2881" s="411"/>
    </row>
    <row r="2882" spans="1:9" ht="15" customHeight="1" x14ac:dyDescent="0.25">
      <c r="A2882" s="411"/>
      <c r="B2882" s="411"/>
      <c r="C2882" s="411"/>
      <c r="D2882" s="411"/>
      <c r="E2882" s="411"/>
      <c r="F2882" s="412"/>
      <c r="G2882" s="194"/>
      <c r="H2882" s="411"/>
      <c r="I2882" s="411"/>
    </row>
    <row r="2883" spans="1:9" ht="15" customHeight="1" x14ac:dyDescent="0.25">
      <c r="A2883" s="411"/>
      <c r="B2883" s="411"/>
      <c r="C2883" s="411"/>
      <c r="D2883" s="411"/>
      <c r="E2883" s="411"/>
      <c r="F2883" s="411"/>
      <c r="G2883" s="194"/>
      <c r="H2883" s="411"/>
      <c r="I2883" s="411"/>
    </row>
    <row r="2884" spans="1:9" ht="15" customHeight="1" x14ac:dyDescent="0.25">
      <c r="A2884" s="411"/>
      <c r="B2884" s="411"/>
      <c r="C2884" s="411"/>
      <c r="D2884" s="411"/>
      <c r="E2884" s="411"/>
      <c r="F2884" s="411"/>
      <c r="G2884" s="194"/>
      <c r="H2884" s="411"/>
      <c r="I2884" s="411"/>
    </row>
    <row r="2885" spans="1:9" ht="15" customHeight="1" x14ac:dyDescent="0.25">
      <c r="A2885" s="411"/>
      <c r="B2885" s="411"/>
      <c r="C2885" s="411"/>
      <c r="D2885" s="411"/>
      <c r="E2885" s="411"/>
      <c r="F2885" s="411"/>
      <c r="G2885" s="194"/>
      <c r="H2885" s="411"/>
      <c r="I2885" s="411"/>
    </row>
    <row r="2886" spans="1:9" ht="15" customHeight="1" x14ac:dyDescent="0.25">
      <c r="A2886" s="411"/>
      <c r="B2886" s="411"/>
      <c r="C2886" s="411"/>
      <c r="D2886" s="411"/>
      <c r="E2886" s="411"/>
      <c r="F2886" s="411"/>
      <c r="G2886" s="194"/>
      <c r="H2886" s="411"/>
      <c r="I2886" s="411"/>
    </row>
    <row r="2887" spans="1:9" ht="15" customHeight="1" x14ac:dyDescent="0.25">
      <c r="A2887" s="411"/>
      <c r="B2887" s="411"/>
      <c r="C2887" s="411"/>
      <c r="D2887" s="411"/>
      <c r="E2887" s="411"/>
      <c r="F2887" s="411"/>
      <c r="G2887" s="194"/>
      <c r="H2887" s="411"/>
      <c r="I2887" s="411"/>
    </row>
    <row r="2888" spans="1:9" ht="15" customHeight="1" x14ac:dyDescent="0.25">
      <c r="A2888" s="411"/>
      <c r="B2888" s="411"/>
      <c r="C2888" s="411"/>
      <c r="D2888" s="411"/>
      <c r="E2888" s="411"/>
      <c r="F2888" s="411"/>
      <c r="G2888" s="194"/>
      <c r="H2888" s="411"/>
      <c r="I2888" s="411"/>
    </row>
    <row r="2889" spans="1:9" ht="15" customHeight="1" x14ac:dyDescent="0.25">
      <c r="A2889" s="411"/>
      <c r="B2889" s="411"/>
      <c r="C2889" s="411"/>
      <c r="D2889" s="411"/>
      <c r="E2889" s="411"/>
      <c r="F2889" s="411"/>
      <c r="G2889" s="194"/>
      <c r="H2889" s="411"/>
      <c r="I2889" s="411"/>
    </row>
    <row r="2890" spans="1:9" ht="15" customHeight="1" x14ac:dyDescent="0.25">
      <c r="A2890" s="411"/>
      <c r="B2890" s="411"/>
      <c r="C2890" s="411"/>
      <c r="D2890" s="411"/>
      <c r="E2890" s="411"/>
      <c r="F2890" s="411"/>
      <c r="G2890" s="194"/>
      <c r="H2890" s="411"/>
      <c r="I2890" s="411"/>
    </row>
    <row r="2891" spans="1:9" ht="15" customHeight="1" x14ac:dyDescent="0.25">
      <c r="A2891" s="411"/>
      <c r="B2891" s="411"/>
      <c r="C2891" s="411"/>
      <c r="D2891" s="411"/>
      <c r="E2891" s="411"/>
      <c r="F2891" s="411"/>
      <c r="G2891" s="194"/>
      <c r="H2891" s="411"/>
      <c r="I2891" s="411"/>
    </row>
    <row r="2892" spans="1:9" ht="15" customHeight="1" x14ac:dyDescent="0.25">
      <c r="A2892" s="411"/>
      <c r="B2892" s="411"/>
      <c r="C2892" s="411"/>
      <c r="D2892" s="411"/>
      <c r="E2892" s="411"/>
      <c r="F2892" s="411"/>
      <c r="G2892" s="194"/>
      <c r="H2892" s="411"/>
      <c r="I2892" s="411"/>
    </row>
    <row r="2893" spans="1:9" ht="15" customHeight="1" x14ac:dyDescent="0.25">
      <c r="A2893" s="411"/>
      <c r="B2893" s="411"/>
      <c r="C2893" s="411"/>
      <c r="D2893" s="411"/>
      <c r="E2893" s="411"/>
      <c r="F2893" s="412"/>
      <c r="G2893" s="194"/>
      <c r="H2893" s="411"/>
      <c r="I2893" s="411"/>
    </row>
    <row r="2894" spans="1:9" ht="15" customHeight="1" x14ac:dyDescent="0.25">
      <c r="A2894" s="411"/>
      <c r="B2894" s="411"/>
      <c r="C2894" s="411"/>
      <c r="D2894" s="411"/>
      <c r="E2894" s="411"/>
      <c r="F2894" s="411"/>
      <c r="G2894" s="194"/>
      <c r="H2894" s="411"/>
      <c r="I2894" s="411"/>
    </row>
    <row r="2895" spans="1:9" ht="15" customHeight="1" x14ac:dyDescent="0.25">
      <c r="A2895" s="411"/>
      <c r="B2895" s="411"/>
      <c r="C2895" s="411"/>
      <c r="D2895" s="411"/>
      <c r="E2895" s="411"/>
      <c r="F2895" s="411"/>
      <c r="G2895" s="194"/>
      <c r="H2895" s="411"/>
      <c r="I2895" s="411"/>
    </row>
    <row r="2896" spans="1:9" ht="15" customHeight="1" x14ac:dyDescent="0.25">
      <c r="A2896" s="411"/>
      <c r="B2896" s="411"/>
      <c r="C2896" s="411"/>
      <c r="D2896" s="411"/>
      <c r="E2896" s="411"/>
      <c r="F2896" s="412"/>
      <c r="G2896" s="194"/>
      <c r="H2896" s="411"/>
      <c r="I2896" s="411"/>
    </row>
    <row r="2897" spans="1:9" ht="15" customHeight="1" x14ac:dyDescent="0.25">
      <c r="A2897" s="411"/>
      <c r="B2897" s="411"/>
      <c r="C2897" s="411"/>
      <c r="D2897" s="411"/>
      <c r="E2897" s="411"/>
      <c r="F2897" s="412"/>
      <c r="G2897" s="194"/>
      <c r="H2897" s="411"/>
      <c r="I2897" s="411"/>
    </row>
    <row r="2898" spans="1:9" ht="15" customHeight="1" x14ac:dyDescent="0.25">
      <c r="A2898" s="411"/>
      <c r="B2898" s="411"/>
      <c r="C2898" s="411"/>
      <c r="D2898" s="411"/>
      <c r="E2898" s="411"/>
      <c r="F2898" s="411"/>
      <c r="G2898" s="194"/>
      <c r="H2898" s="411"/>
      <c r="I2898" s="411"/>
    </row>
    <row r="2899" spans="1:9" ht="15" customHeight="1" x14ac:dyDescent="0.25">
      <c r="A2899" s="411"/>
      <c r="B2899" s="411"/>
      <c r="C2899" s="411"/>
      <c r="D2899" s="411"/>
      <c r="E2899" s="411"/>
      <c r="F2899" s="411"/>
      <c r="G2899" s="194"/>
      <c r="H2899" s="411"/>
      <c r="I2899" s="411"/>
    </row>
    <row r="2900" spans="1:9" ht="15" customHeight="1" x14ac:dyDescent="0.25">
      <c r="A2900" s="411"/>
      <c r="B2900" s="411"/>
      <c r="C2900" s="411"/>
      <c r="D2900" s="411"/>
      <c r="E2900" s="411"/>
      <c r="F2900" s="411"/>
      <c r="G2900" s="194"/>
      <c r="H2900" s="411"/>
      <c r="I2900" s="411"/>
    </row>
    <row r="2901" spans="1:9" ht="15" customHeight="1" x14ac:dyDescent="0.25">
      <c r="A2901" s="411"/>
      <c r="B2901" s="411"/>
      <c r="C2901" s="411"/>
      <c r="D2901" s="411"/>
      <c r="E2901" s="411"/>
      <c r="F2901" s="411"/>
      <c r="G2901" s="194"/>
      <c r="H2901" s="411"/>
      <c r="I2901" s="411"/>
    </row>
    <row r="2902" spans="1:9" ht="15" customHeight="1" x14ac:dyDescent="0.25">
      <c r="A2902" s="411"/>
      <c r="B2902" s="411"/>
      <c r="C2902" s="411"/>
      <c r="D2902" s="411"/>
      <c r="E2902" s="411"/>
      <c r="F2902" s="411"/>
      <c r="G2902" s="194"/>
      <c r="H2902" s="411"/>
      <c r="I2902" s="411"/>
    </row>
    <row r="2903" spans="1:9" ht="15" customHeight="1" x14ac:dyDescent="0.25">
      <c r="A2903" s="411"/>
      <c r="B2903" s="411"/>
      <c r="C2903" s="411"/>
      <c r="D2903" s="411"/>
      <c r="E2903" s="411"/>
      <c r="F2903" s="411"/>
      <c r="G2903" s="194"/>
      <c r="H2903" s="411"/>
      <c r="I2903" s="411"/>
    </row>
    <row r="2904" spans="1:9" ht="15" customHeight="1" x14ac:dyDescent="0.25">
      <c r="A2904" s="411"/>
      <c r="B2904" s="411"/>
      <c r="C2904" s="411"/>
      <c r="D2904" s="411"/>
      <c r="E2904" s="411"/>
      <c r="F2904" s="411"/>
      <c r="G2904" s="194"/>
      <c r="H2904" s="411"/>
      <c r="I2904" s="411"/>
    </row>
    <row r="2905" spans="1:9" ht="15" customHeight="1" x14ac:dyDescent="0.25">
      <c r="A2905" s="411"/>
      <c r="B2905" s="411"/>
      <c r="C2905" s="411"/>
      <c r="D2905" s="411"/>
      <c r="E2905" s="411"/>
      <c r="F2905" s="411"/>
      <c r="G2905" s="194"/>
      <c r="H2905" s="411"/>
      <c r="I2905" s="411"/>
    </row>
    <row r="2906" spans="1:9" ht="15" customHeight="1" x14ac:dyDescent="0.25">
      <c r="A2906" s="411"/>
      <c r="B2906" s="411"/>
      <c r="C2906" s="411"/>
      <c r="D2906" s="411"/>
      <c r="E2906" s="411"/>
      <c r="F2906" s="411"/>
      <c r="G2906" s="194"/>
      <c r="H2906" s="411"/>
      <c r="I2906" s="411"/>
    </row>
    <row r="2907" spans="1:9" ht="15" customHeight="1" x14ac:dyDescent="0.25">
      <c r="A2907" s="411"/>
      <c r="B2907" s="411"/>
      <c r="C2907" s="411"/>
      <c r="D2907" s="411"/>
      <c r="E2907" s="411"/>
      <c r="F2907" s="411"/>
      <c r="G2907" s="194"/>
      <c r="H2907" s="411"/>
      <c r="I2907" s="411"/>
    </row>
    <row r="2908" spans="1:9" ht="15" customHeight="1" x14ac:dyDescent="0.25">
      <c r="A2908" s="411"/>
      <c r="B2908" s="411"/>
      <c r="C2908" s="411"/>
      <c r="D2908" s="411"/>
      <c r="E2908" s="411"/>
      <c r="F2908" s="412"/>
      <c r="G2908" s="194"/>
      <c r="H2908" s="411"/>
      <c r="I2908" s="411"/>
    </row>
    <row r="2909" spans="1:9" ht="15" customHeight="1" x14ac:dyDescent="0.25">
      <c r="A2909" s="411"/>
      <c r="B2909" s="411"/>
      <c r="C2909" s="411"/>
      <c r="D2909" s="411"/>
      <c r="E2909" s="411"/>
      <c r="F2909" s="412"/>
      <c r="G2909" s="194"/>
      <c r="H2909" s="411"/>
      <c r="I2909" s="411"/>
    </row>
    <row r="2910" spans="1:9" ht="15" customHeight="1" x14ac:dyDescent="0.25">
      <c r="A2910" s="411"/>
      <c r="B2910" s="411"/>
      <c r="C2910" s="411"/>
      <c r="D2910" s="411"/>
      <c r="E2910" s="411"/>
      <c r="F2910" s="411"/>
      <c r="G2910" s="194"/>
      <c r="H2910" s="411"/>
      <c r="I2910" s="411"/>
    </row>
    <row r="2911" spans="1:9" ht="15" customHeight="1" x14ac:dyDescent="0.25">
      <c r="A2911" s="411"/>
      <c r="B2911" s="411"/>
      <c r="C2911" s="411"/>
      <c r="D2911" s="411"/>
      <c r="E2911" s="411"/>
      <c r="F2911" s="411"/>
      <c r="G2911" s="194"/>
      <c r="H2911" s="411"/>
      <c r="I2911" s="411"/>
    </row>
    <row r="2912" spans="1:9" ht="15" customHeight="1" x14ac:dyDescent="0.25">
      <c r="A2912" s="411"/>
      <c r="B2912" s="411"/>
      <c r="C2912" s="411"/>
      <c r="D2912" s="411"/>
      <c r="E2912" s="411"/>
      <c r="F2912" s="412"/>
      <c r="G2912" s="194"/>
      <c r="H2912" s="411"/>
      <c r="I2912" s="411"/>
    </row>
    <row r="2913" spans="1:9" ht="15" customHeight="1" x14ac:dyDescent="0.25">
      <c r="A2913" s="411"/>
      <c r="B2913" s="411"/>
      <c r="C2913" s="411"/>
      <c r="D2913" s="411"/>
      <c r="E2913" s="411"/>
      <c r="F2913" s="411"/>
      <c r="G2913" s="194"/>
      <c r="H2913" s="411"/>
      <c r="I2913" s="411"/>
    </row>
    <row r="2914" spans="1:9" ht="15" customHeight="1" x14ac:dyDescent="0.25">
      <c r="A2914" s="411"/>
      <c r="B2914" s="411"/>
      <c r="C2914" s="411"/>
      <c r="D2914" s="411"/>
      <c r="E2914" s="411"/>
      <c r="F2914" s="411"/>
      <c r="G2914" s="194"/>
      <c r="H2914" s="411"/>
      <c r="I2914" s="411"/>
    </row>
    <row r="2915" spans="1:9" ht="15" customHeight="1" x14ac:dyDescent="0.25">
      <c r="A2915" s="411"/>
      <c r="B2915" s="411"/>
      <c r="C2915" s="411"/>
      <c r="D2915" s="411"/>
      <c r="E2915" s="411"/>
      <c r="F2915" s="411"/>
      <c r="G2915" s="194"/>
      <c r="H2915" s="411"/>
      <c r="I2915" s="411"/>
    </row>
    <row r="2916" spans="1:9" ht="15" customHeight="1" x14ac:dyDescent="0.25">
      <c r="A2916" s="411"/>
      <c r="B2916" s="411"/>
      <c r="C2916" s="411"/>
      <c r="D2916" s="411"/>
      <c r="E2916" s="411"/>
      <c r="F2916" s="411"/>
      <c r="G2916" s="194"/>
      <c r="H2916" s="411"/>
      <c r="I2916" s="411"/>
    </row>
    <row r="2917" spans="1:9" ht="15" customHeight="1" x14ac:dyDescent="0.25">
      <c r="A2917" s="411"/>
      <c r="B2917" s="411"/>
      <c r="C2917" s="411"/>
      <c r="D2917" s="411"/>
      <c r="E2917" s="411"/>
      <c r="F2917" s="411"/>
      <c r="G2917" s="194"/>
      <c r="H2917" s="411"/>
      <c r="I2917" s="411"/>
    </row>
    <row r="2918" spans="1:9" ht="15" customHeight="1" x14ac:dyDescent="0.25">
      <c r="A2918" s="411"/>
      <c r="B2918" s="411"/>
      <c r="C2918" s="411"/>
      <c r="D2918" s="411"/>
      <c r="E2918" s="411"/>
      <c r="F2918" s="411"/>
      <c r="G2918" s="194"/>
      <c r="H2918" s="411"/>
      <c r="I2918" s="411"/>
    </row>
    <row r="2919" spans="1:9" ht="15" customHeight="1" x14ac:dyDescent="0.25">
      <c r="A2919" s="411"/>
      <c r="B2919" s="411"/>
      <c r="C2919" s="411"/>
      <c r="D2919" s="411"/>
      <c r="E2919" s="411"/>
      <c r="F2919" s="411"/>
      <c r="G2919" s="194"/>
      <c r="H2919" s="411"/>
      <c r="I2919" s="411"/>
    </row>
    <row r="2920" spans="1:9" ht="15" customHeight="1" x14ac:dyDescent="0.25">
      <c r="A2920" s="411"/>
      <c r="B2920" s="411"/>
      <c r="C2920" s="411"/>
      <c r="D2920" s="411"/>
      <c r="E2920" s="411"/>
      <c r="F2920" s="411"/>
      <c r="G2920" s="194"/>
      <c r="H2920" s="411"/>
      <c r="I2920" s="411"/>
    </row>
    <row r="2921" spans="1:9" ht="15" customHeight="1" x14ac:dyDescent="0.25">
      <c r="A2921" s="411"/>
      <c r="B2921" s="411"/>
      <c r="C2921" s="411"/>
      <c r="D2921" s="411"/>
      <c r="E2921" s="411"/>
      <c r="F2921" s="411"/>
      <c r="G2921" s="194"/>
      <c r="H2921" s="411"/>
      <c r="I2921" s="411"/>
    </row>
    <row r="2922" spans="1:9" ht="15" customHeight="1" x14ac:dyDescent="0.25">
      <c r="A2922" s="411"/>
      <c r="B2922" s="411"/>
      <c r="C2922" s="411"/>
      <c r="D2922" s="411"/>
      <c r="E2922" s="411"/>
      <c r="F2922" s="411"/>
      <c r="G2922" s="194"/>
      <c r="H2922" s="411"/>
      <c r="I2922" s="411"/>
    </row>
    <row r="2923" spans="1:9" ht="15" customHeight="1" x14ac:dyDescent="0.25">
      <c r="A2923" s="411"/>
      <c r="B2923" s="411"/>
      <c r="C2923" s="411"/>
      <c r="D2923" s="411"/>
      <c r="E2923" s="411"/>
      <c r="F2923" s="412"/>
      <c r="G2923" s="194"/>
      <c r="H2923" s="411"/>
      <c r="I2923" s="411"/>
    </row>
    <row r="2924" spans="1:9" ht="15" customHeight="1" x14ac:dyDescent="0.25">
      <c r="A2924" s="411"/>
      <c r="B2924" s="411"/>
      <c r="C2924" s="411"/>
      <c r="D2924" s="411"/>
      <c r="E2924" s="411"/>
      <c r="F2924" s="412"/>
      <c r="G2924" s="194"/>
      <c r="H2924" s="411"/>
      <c r="I2924" s="411"/>
    </row>
    <row r="2925" spans="1:9" ht="15" customHeight="1" x14ac:dyDescent="0.25">
      <c r="A2925" s="411"/>
      <c r="B2925" s="411"/>
      <c r="C2925" s="411"/>
      <c r="D2925" s="411"/>
      <c r="E2925" s="411"/>
      <c r="F2925" s="411"/>
      <c r="G2925" s="194"/>
      <c r="H2925" s="411"/>
      <c r="I2925" s="411"/>
    </row>
    <row r="2926" spans="1:9" ht="15" customHeight="1" x14ac:dyDescent="0.25">
      <c r="A2926" s="411"/>
      <c r="B2926" s="411"/>
      <c r="C2926" s="411"/>
      <c r="D2926" s="411"/>
      <c r="E2926" s="411"/>
      <c r="F2926" s="411"/>
      <c r="G2926" s="194"/>
      <c r="H2926" s="411"/>
      <c r="I2926" s="411"/>
    </row>
    <row r="2927" spans="1:9" ht="15" customHeight="1" x14ac:dyDescent="0.25">
      <c r="A2927" s="411"/>
      <c r="B2927" s="411"/>
      <c r="C2927" s="411"/>
      <c r="D2927" s="411"/>
      <c r="E2927" s="411"/>
      <c r="F2927" s="412"/>
      <c r="G2927" s="194"/>
      <c r="H2927" s="411"/>
      <c r="I2927" s="411"/>
    </row>
    <row r="2928" spans="1:9" ht="15" customHeight="1" x14ac:dyDescent="0.25">
      <c r="A2928" s="411"/>
      <c r="B2928" s="411"/>
      <c r="C2928" s="411"/>
      <c r="D2928" s="411"/>
      <c r="E2928" s="411"/>
      <c r="F2928" s="411"/>
      <c r="G2928" s="194"/>
      <c r="H2928" s="411"/>
      <c r="I2928" s="411"/>
    </row>
    <row r="2929" spans="1:9" ht="15" customHeight="1" x14ac:dyDescent="0.25">
      <c r="A2929" s="411"/>
      <c r="B2929" s="411"/>
      <c r="C2929" s="411"/>
      <c r="D2929" s="411"/>
      <c r="E2929" s="411"/>
      <c r="F2929" s="411"/>
      <c r="G2929" s="194"/>
      <c r="H2929" s="411"/>
      <c r="I2929" s="411"/>
    </row>
    <row r="2930" spans="1:9" ht="15" customHeight="1" x14ac:dyDescent="0.25">
      <c r="A2930" s="411"/>
      <c r="B2930" s="411"/>
      <c r="C2930" s="411"/>
      <c r="D2930" s="411"/>
      <c r="E2930" s="411"/>
      <c r="F2930" s="411"/>
      <c r="G2930" s="194"/>
      <c r="H2930" s="411"/>
      <c r="I2930" s="411"/>
    </row>
    <row r="2931" spans="1:9" ht="15" customHeight="1" x14ac:dyDescent="0.25">
      <c r="A2931" s="411"/>
      <c r="B2931" s="411"/>
      <c r="C2931" s="411"/>
      <c r="D2931" s="411"/>
      <c r="E2931" s="411"/>
      <c r="F2931" s="411"/>
      <c r="G2931" s="194"/>
      <c r="H2931" s="411"/>
      <c r="I2931" s="411"/>
    </row>
    <row r="2932" spans="1:9" ht="15" customHeight="1" x14ac:dyDescent="0.25">
      <c r="A2932" s="411"/>
      <c r="B2932" s="411"/>
      <c r="C2932" s="411"/>
      <c r="D2932" s="411"/>
      <c r="E2932" s="411"/>
      <c r="F2932" s="411"/>
      <c r="G2932" s="194"/>
      <c r="H2932" s="411"/>
      <c r="I2932" s="411"/>
    </row>
    <row r="2933" spans="1:9" ht="15" customHeight="1" x14ac:dyDescent="0.25">
      <c r="A2933" s="411"/>
      <c r="B2933" s="411"/>
      <c r="C2933" s="411"/>
      <c r="D2933" s="411"/>
      <c r="E2933" s="411"/>
      <c r="F2933" s="411"/>
      <c r="G2933" s="194"/>
      <c r="H2933" s="411"/>
      <c r="I2933" s="411"/>
    </row>
    <row r="2934" spans="1:9" ht="15" customHeight="1" x14ac:dyDescent="0.25">
      <c r="A2934" s="411"/>
      <c r="B2934" s="411"/>
      <c r="C2934" s="411"/>
      <c r="D2934" s="411"/>
      <c r="E2934" s="411"/>
      <c r="F2934" s="411"/>
      <c r="G2934" s="194"/>
      <c r="H2934" s="411"/>
      <c r="I2934" s="411"/>
    </row>
    <row r="2935" spans="1:9" ht="15" customHeight="1" x14ac:dyDescent="0.25">
      <c r="A2935" s="411"/>
      <c r="B2935" s="411"/>
      <c r="C2935" s="411"/>
      <c r="D2935" s="411"/>
      <c r="E2935" s="411"/>
      <c r="F2935" s="411"/>
      <c r="G2935" s="194"/>
      <c r="H2935" s="411"/>
      <c r="I2935" s="411"/>
    </row>
    <row r="2936" spans="1:9" ht="15" customHeight="1" x14ac:dyDescent="0.25">
      <c r="A2936" s="411"/>
      <c r="B2936" s="411"/>
      <c r="C2936" s="411"/>
      <c r="D2936" s="411"/>
      <c r="E2936" s="411"/>
      <c r="F2936" s="411"/>
      <c r="G2936" s="194"/>
      <c r="H2936" s="411"/>
      <c r="I2936" s="411"/>
    </row>
    <row r="2937" spans="1:9" ht="15" customHeight="1" x14ac:dyDescent="0.25">
      <c r="A2937" s="411"/>
      <c r="B2937" s="411"/>
      <c r="C2937" s="411"/>
      <c r="D2937" s="411"/>
      <c r="E2937" s="411"/>
      <c r="F2937" s="411"/>
      <c r="G2937" s="194"/>
      <c r="H2937" s="411"/>
      <c r="I2937" s="411"/>
    </row>
    <row r="2938" spans="1:9" ht="15" customHeight="1" x14ac:dyDescent="0.25">
      <c r="A2938" s="411"/>
      <c r="B2938" s="411"/>
      <c r="C2938" s="411"/>
      <c r="D2938" s="411"/>
      <c r="E2938" s="411"/>
      <c r="F2938" s="411"/>
      <c r="G2938" s="194"/>
      <c r="H2938" s="411"/>
      <c r="I2938" s="411"/>
    </row>
    <row r="2939" spans="1:9" ht="15" customHeight="1" x14ac:dyDescent="0.25">
      <c r="A2939" s="411"/>
      <c r="B2939" s="411"/>
      <c r="C2939" s="411"/>
      <c r="D2939" s="411"/>
      <c r="E2939" s="411"/>
      <c r="F2939" s="412"/>
      <c r="G2939" s="194"/>
      <c r="H2939" s="411"/>
      <c r="I2939" s="411"/>
    </row>
    <row r="2940" spans="1:9" ht="15" customHeight="1" x14ac:dyDescent="0.25">
      <c r="A2940" s="411"/>
      <c r="B2940" s="411"/>
      <c r="C2940" s="411"/>
      <c r="D2940" s="411"/>
      <c r="E2940" s="411"/>
      <c r="F2940" s="412"/>
      <c r="G2940" s="194"/>
      <c r="H2940" s="411"/>
      <c r="I2940" s="411"/>
    </row>
    <row r="2941" spans="1:9" ht="15" customHeight="1" x14ac:dyDescent="0.25">
      <c r="A2941" s="411"/>
      <c r="B2941" s="411"/>
      <c r="C2941" s="411"/>
      <c r="D2941" s="411"/>
      <c r="E2941" s="411"/>
      <c r="F2941" s="411"/>
      <c r="G2941" s="194"/>
      <c r="H2941" s="411"/>
      <c r="I2941" s="411"/>
    </row>
    <row r="2942" spans="1:9" ht="15" customHeight="1" x14ac:dyDescent="0.25">
      <c r="A2942" s="411"/>
      <c r="B2942" s="411"/>
      <c r="C2942" s="411"/>
      <c r="D2942" s="411"/>
      <c r="E2942" s="411"/>
      <c r="F2942" s="412"/>
      <c r="G2942" s="194"/>
      <c r="H2942" s="411"/>
      <c r="I2942" s="411"/>
    </row>
    <row r="2943" spans="1:9" ht="15" customHeight="1" x14ac:dyDescent="0.25">
      <c r="A2943" s="411"/>
      <c r="B2943" s="411"/>
      <c r="C2943" s="411"/>
      <c r="D2943" s="411"/>
      <c r="E2943" s="411"/>
      <c r="F2943" s="411"/>
      <c r="G2943" s="194"/>
      <c r="H2943" s="411"/>
      <c r="I2943" s="411"/>
    </row>
    <row r="2944" spans="1:9" ht="15" customHeight="1" x14ac:dyDescent="0.25">
      <c r="A2944" s="411"/>
      <c r="B2944" s="411"/>
      <c r="C2944" s="411"/>
      <c r="D2944" s="411"/>
      <c r="E2944" s="411"/>
      <c r="F2944" s="411"/>
      <c r="G2944" s="194"/>
      <c r="H2944" s="411"/>
      <c r="I2944" s="411"/>
    </row>
    <row r="2945" spans="1:9" ht="15" customHeight="1" x14ac:dyDescent="0.25">
      <c r="A2945" s="411"/>
      <c r="B2945" s="411"/>
      <c r="C2945" s="411"/>
      <c r="D2945" s="411"/>
      <c r="E2945" s="411"/>
      <c r="F2945" s="411"/>
      <c r="G2945" s="194"/>
      <c r="H2945" s="411"/>
      <c r="I2945" s="411"/>
    </row>
    <row r="2946" spans="1:9" ht="15" customHeight="1" x14ac:dyDescent="0.25">
      <c r="A2946" s="411"/>
      <c r="B2946" s="411"/>
      <c r="C2946" s="411"/>
      <c r="D2946" s="411"/>
      <c r="E2946" s="411"/>
      <c r="F2946" s="411"/>
      <c r="G2946" s="194"/>
      <c r="H2946" s="411"/>
      <c r="I2946" s="411"/>
    </row>
    <row r="2947" spans="1:9" ht="15" customHeight="1" x14ac:dyDescent="0.25">
      <c r="A2947" s="411"/>
      <c r="B2947" s="411"/>
      <c r="C2947" s="411"/>
      <c r="D2947" s="411"/>
      <c r="E2947" s="411"/>
      <c r="F2947" s="411"/>
      <c r="G2947" s="194"/>
      <c r="H2947" s="411"/>
      <c r="I2947" s="411"/>
    </row>
    <row r="2948" spans="1:9" ht="15" customHeight="1" x14ac:dyDescent="0.25">
      <c r="A2948" s="411"/>
      <c r="B2948" s="411"/>
      <c r="C2948" s="411"/>
      <c r="D2948" s="411"/>
      <c r="E2948" s="411"/>
      <c r="F2948" s="411"/>
      <c r="G2948" s="194"/>
      <c r="H2948" s="411"/>
      <c r="I2948" s="411"/>
    </row>
    <row r="2949" spans="1:9" ht="15" customHeight="1" x14ac:dyDescent="0.25">
      <c r="A2949" s="411"/>
      <c r="B2949" s="411"/>
      <c r="C2949" s="411"/>
      <c r="D2949" s="411"/>
      <c r="E2949" s="411"/>
      <c r="F2949" s="411"/>
      <c r="G2949" s="194"/>
      <c r="H2949" s="411"/>
      <c r="I2949" s="411"/>
    </row>
    <row r="2950" spans="1:9" ht="15" customHeight="1" x14ac:dyDescent="0.25">
      <c r="A2950" s="411"/>
      <c r="B2950" s="411"/>
      <c r="C2950" s="411"/>
      <c r="D2950" s="411"/>
      <c r="E2950" s="411"/>
      <c r="F2950" s="411"/>
      <c r="G2950" s="194"/>
      <c r="H2950" s="411"/>
      <c r="I2950" s="411"/>
    </row>
    <row r="2951" spans="1:9" ht="15" customHeight="1" x14ac:dyDescent="0.25">
      <c r="A2951" s="411"/>
      <c r="B2951" s="411"/>
      <c r="C2951" s="411"/>
      <c r="D2951" s="411"/>
      <c r="E2951" s="411"/>
      <c r="F2951" s="411"/>
      <c r="G2951" s="194"/>
      <c r="H2951" s="411"/>
      <c r="I2951" s="411"/>
    </row>
    <row r="2952" spans="1:9" ht="15" customHeight="1" x14ac:dyDescent="0.25">
      <c r="A2952" s="411"/>
      <c r="B2952" s="411"/>
      <c r="C2952" s="411"/>
      <c r="D2952" s="411"/>
      <c r="E2952" s="411"/>
      <c r="F2952" s="411"/>
      <c r="G2952" s="194"/>
      <c r="H2952" s="411"/>
      <c r="I2952" s="411"/>
    </row>
    <row r="2953" spans="1:9" ht="15" customHeight="1" x14ac:dyDescent="0.25">
      <c r="A2953" s="411"/>
      <c r="B2953" s="411"/>
      <c r="C2953" s="411"/>
      <c r="D2953" s="411"/>
      <c r="E2953" s="411"/>
      <c r="F2953" s="412"/>
      <c r="G2953" s="194"/>
      <c r="H2953" s="411"/>
      <c r="I2953" s="411"/>
    </row>
    <row r="2954" spans="1:9" ht="15" customHeight="1" x14ac:dyDescent="0.25">
      <c r="A2954" s="411"/>
      <c r="B2954" s="411"/>
      <c r="C2954" s="411"/>
      <c r="D2954" s="411"/>
      <c r="E2954" s="411"/>
      <c r="F2954" s="412"/>
      <c r="G2954" s="194"/>
      <c r="H2954" s="411"/>
      <c r="I2954" s="411"/>
    </row>
    <row r="2955" spans="1:9" ht="15" customHeight="1" x14ac:dyDescent="0.25">
      <c r="A2955" s="411"/>
      <c r="B2955" s="411"/>
      <c r="C2955" s="411"/>
      <c r="D2955" s="411"/>
      <c r="E2955" s="411"/>
      <c r="F2955" s="412"/>
      <c r="G2955" s="194"/>
      <c r="H2955" s="411"/>
      <c r="I2955" s="411"/>
    </row>
    <row r="2956" spans="1:9" ht="15" customHeight="1" x14ac:dyDescent="0.25">
      <c r="A2956" s="411"/>
      <c r="B2956" s="411"/>
      <c r="C2956" s="411"/>
      <c r="D2956" s="411"/>
      <c r="E2956" s="411"/>
      <c r="F2956" s="411"/>
      <c r="G2956" s="194"/>
      <c r="H2956" s="411"/>
      <c r="I2956" s="411"/>
    </row>
    <row r="2957" spans="1:9" ht="15" customHeight="1" x14ac:dyDescent="0.25">
      <c r="A2957" s="411"/>
      <c r="B2957" s="411"/>
      <c r="C2957" s="411"/>
      <c r="D2957" s="411"/>
      <c r="E2957" s="411"/>
      <c r="F2957" s="411"/>
      <c r="G2957" s="194"/>
      <c r="H2957" s="411"/>
      <c r="I2957" s="411"/>
    </row>
    <row r="2958" spans="1:9" ht="15" customHeight="1" x14ac:dyDescent="0.25">
      <c r="A2958" s="411"/>
      <c r="B2958" s="411"/>
      <c r="C2958" s="411"/>
      <c r="D2958" s="411"/>
      <c r="E2958" s="411"/>
      <c r="F2958" s="411"/>
      <c r="G2958" s="194"/>
      <c r="H2958" s="411"/>
      <c r="I2958" s="411"/>
    </row>
    <row r="2959" spans="1:9" ht="15" customHeight="1" x14ac:dyDescent="0.25">
      <c r="A2959" s="411"/>
      <c r="B2959" s="411"/>
      <c r="C2959" s="411"/>
      <c r="D2959" s="411"/>
      <c r="E2959" s="411"/>
      <c r="F2959" s="412"/>
      <c r="G2959" s="194"/>
      <c r="H2959" s="411"/>
      <c r="I2959" s="411"/>
    </row>
    <row r="2960" spans="1:9" ht="15" customHeight="1" x14ac:dyDescent="0.25">
      <c r="A2960" s="411"/>
      <c r="B2960" s="411"/>
      <c r="C2960" s="411"/>
      <c r="D2960" s="411"/>
      <c r="E2960" s="411"/>
      <c r="F2960" s="412"/>
      <c r="G2960" s="194"/>
      <c r="H2960" s="411"/>
      <c r="I2960" s="411"/>
    </row>
    <row r="2961" spans="1:9" ht="15" customHeight="1" x14ac:dyDescent="0.25">
      <c r="A2961" s="411"/>
      <c r="B2961" s="411"/>
      <c r="C2961" s="411"/>
      <c r="D2961" s="411"/>
      <c r="E2961" s="411"/>
      <c r="F2961" s="411"/>
      <c r="G2961" s="194"/>
      <c r="H2961" s="411"/>
      <c r="I2961" s="411"/>
    </row>
    <row r="2962" spans="1:9" ht="15" customHeight="1" x14ac:dyDescent="0.25">
      <c r="A2962" s="411"/>
      <c r="B2962" s="411"/>
      <c r="C2962" s="411"/>
      <c r="D2962" s="411"/>
      <c r="E2962" s="411"/>
      <c r="F2962" s="411"/>
      <c r="G2962" s="194"/>
      <c r="H2962" s="411"/>
      <c r="I2962" s="411"/>
    </row>
    <row r="2963" spans="1:9" ht="15" customHeight="1" x14ac:dyDescent="0.25">
      <c r="A2963" s="411"/>
      <c r="B2963" s="411"/>
      <c r="C2963" s="411"/>
      <c r="D2963" s="411"/>
      <c r="E2963" s="411"/>
      <c r="F2963" s="411"/>
      <c r="G2963" s="194"/>
      <c r="H2963" s="411"/>
      <c r="I2963" s="411"/>
    </row>
    <row r="2964" spans="1:9" ht="15" customHeight="1" x14ac:dyDescent="0.25">
      <c r="A2964" s="411"/>
      <c r="B2964" s="411"/>
      <c r="C2964" s="411"/>
      <c r="D2964" s="411"/>
      <c r="E2964" s="411"/>
      <c r="F2964" s="411"/>
      <c r="G2964" s="194"/>
      <c r="H2964" s="411"/>
      <c r="I2964" s="411"/>
    </row>
    <row r="2965" spans="1:9" ht="15" customHeight="1" x14ac:dyDescent="0.25">
      <c r="A2965" s="411"/>
      <c r="B2965" s="411"/>
      <c r="C2965" s="411"/>
      <c r="D2965" s="411"/>
      <c r="E2965" s="411"/>
      <c r="F2965" s="411"/>
      <c r="G2965" s="194"/>
      <c r="H2965" s="411"/>
      <c r="I2965" s="411"/>
    </row>
    <row r="2966" spans="1:9" ht="15" customHeight="1" x14ac:dyDescent="0.25">
      <c r="A2966" s="411"/>
      <c r="B2966" s="411"/>
      <c r="C2966" s="411"/>
      <c r="D2966" s="411"/>
      <c r="E2966" s="411"/>
      <c r="F2966" s="411"/>
      <c r="G2966" s="194"/>
      <c r="H2966" s="411"/>
      <c r="I2966" s="411"/>
    </row>
    <row r="2967" spans="1:9" ht="15" customHeight="1" x14ac:dyDescent="0.25">
      <c r="A2967" s="411"/>
      <c r="B2967" s="411"/>
      <c r="C2967" s="411"/>
      <c r="D2967" s="411"/>
      <c r="E2967" s="411"/>
      <c r="F2967" s="411"/>
      <c r="G2967" s="194"/>
      <c r="H2967" s="411"/>
      <c r="I2967" s="411"/>
    </row>
    <row r="2968" spans="1:9" ht="15" customHeight="1" x14ac:dyDescent="0.25">
      <c r="A2968" s="411"/>
      <c r="B2968" s="411"/>
      <c r="C2968" s="411"/>
      <c r="D2968" s="411"/>
      <c r="E2968" s="411"/>
      <c r="F2968" s="411"/>
      <c r="G2968" s="194"/>
      <c r="H2968" s="411"/>
      <c r="I2968" s="411"/>
    </row>
    <row r="2969" spans="1:9" ht="15" customHeight="1" x14ac:dyDescent="0.25">
      <c r="A2969" s="411"/>
      <c r="B2969" s="411"/>
      <c r="C2969" s="411"/>
      <c r="D2969" s="411"/>
      <c r="E2969" s="411"/>
      <c r="F2969" s="411"/>
      <c r="G2969" s="194"/>
      <c r="H2969" s="411"/>
      <c r="I2969" s="411"/>
    </row>
    <row r="2970" spans="1:9" ht="15" customHeight="1" x14ac:dyDescent="0.25">
      <c r="A2970" s="411"/>
      <c r="B2970" s="411"/>
      <c r="C2970" s="411"/>
      <c r="D2970" s="411"/>
      <c r="E2970" s="411"/>
      <c r="F2970" s="411"/>
      <c r="G2970" s="194"/>
      <c r="H2970" s="411"/>
      <c r="I2970" s="411"/>
    </row>
    <row r="2971" spans="1:9" ht="15" customHeight="1" x14ac:dyDescent="0.25">
      <c r="A2971" s="411"/>
      <c r="B2971" s="411"/>
      <c r="C2971" s="411"/>
      <c r="D2971" s="411"/>
      <c r="E2971" s="411"/>
      <c r="F2971" s="411"/>
      <c r="G2971" s="194"/>
      <c r="H2971" s="411"/>
      <c r="I2971" s="411"/>
    </row>
    <row r="2972" spans="1:9" ht="15" customHeight="1" x14ac:dyDescent="0.25">
      <c r="A2972" s="411"/>
      <c r="B2972" s="411"/>
      <c r="C2972" s="411"/>
      <c r="D2972" s="411"/>
      <c r="E2972" s="411"/>
      <c r="F2972" s="411"/>
      <c r="G2972" s="194"/>
      <c r="H2972" s="411"/>
      <c r="I2972" s="411"/>
    </row>
    <row r="2973" spans="1:9" ht="15" customHeight="1" x14ac:dyDescent="0.25">
      <c r="A2973" s="411"/>
      <c r="B2973" s="411"/>
      <c r="C2973" s="411"/>
      <c r="D2973" s="411"/>
      <c r="E2973" s="411"/>
      <c r="F2973" s="412"/>
      <c r="G2973" s="194"/>
      <c r="H2973" s="411"/>
      <c r="I2973" s="411"/>
    </row>
    <row r="2974" spans="1:9" ht="15" customHeight="1" x14ac:dyDescent="0.25">
      <c r="A2974" s="411"/>
      <c r="B2974" s="411"/>
      <c r="C2974" s="411"/>
      <c r="D2974" s="411"/>
      <c r="E2974" s="411"/>
      <c r="F2974" s="412"/>
      <c r="G2974" s="194"/>
      <c r="H2974" s="411"/>
      <c r="I2974" s="411"/>
    </row>
    <row r="2975" spans="1:9" ht="15" customHeight="1" x14ac:dyDescent="0.25">
      <c r="A2975" s="411"/>
      <c r="B2975" s="411"/>
      <c r="C2975" s="411"/>
      <c r="D2975" s="411"/>
      <c r="E2975" s="411"/>
      <c r="F2975" s="412"/>
      <c r="G2975" s="194"/>
      <c r="H2975" s="411"/>
      <c r="I2975" s="411"/>
    </row>
    <row r="2976" spans="1:9" ht="15" customHeight="1" x14ac:dyDescent="0.25">
      <c r="A2976" s="411"/>
      <c r="B2976" s="411"/>
      <c r="C2976" s="411"/>
      <c r="D2976" s="411"/>
      <c r="E2976" s="411"/>
      <c r="F2976" s="411"/>
      <c r="G2976" s="194"/>
      <c r="H2976" s="411"/>
      <c r="I2976" s="411"/>
    </row>
    <row r="2977" spans="1:9" ht="15" customHeight="1" x14ac:dyDescent="0.25">
      <c r="A2977" s="411"/>
      <c r="B2977" s="411"/>
      <c r="C2977" s="411"/>
      <c r="D2977" s="411"/>
      <c r="E2977" s="411"/>
      <c r="F2977" s="411"/>
      <c r="G2977" s="194"/>
      <c r="H2977" s="411"/>
      <c r="I2977" s="411"/>
    </row>
    <row r="2978" spans="1:9" ht="15" customHeight="1" x14ac:dyDescent="0.25">
      <c r="A2978" s="411"/>
      <c r="B2978" s="411"/>
      <c r="C2978" s="411"/>
      <c r="D2978" s="411"/>
      <c r="E2978" s="411"/>
      <c r="F2978" s="411"/>
      <c r="G2978" s="194"/>
      <c r="H2978" s="411"/>
      <c r="I2978" s="411"/>
    </row>
    <row r="2979" spans="1:9" ht="15" customHeight="1" x14ac:dyDescent="0.25">
      <c r="A2979" s="411"/>
      <c r="B2979" s="411"/>
      <c r="C2979" s="411"/>
      <c r="D2979" s="411"/>
      <c r="E2979" s="411"/>
      <c r="F2979" s="411"/>
      <c r="G2979" s="194"/>
      <c r="H2979" s="411"/>
      <c r="I2979" s="411"/>
    </row>
    <row r="2980" spans="1:9" ht="15" customHeight="1" x14ac:dyDescent="0.25">
      <c r="A2980" s="411"/>
      <c r="B2980" s="411"/>
      <c r="C2980" s="411"/>
      <c r="D2980" s="411"/>
      <c r="E2980" s="411"/>
      <c r="F2980" s="412"/>
      <c r="G2980" s="194"/>
      <c r="H2980" s="411"/>
      <c r="I2980" s="411"/>
    </row>
    <row r="2981" spans="1:9" ht="15" customHeight="1" x14ac:dyDescent="0.25">
      <c r="A2981" s="411"/>
      <c r="B2981" s="411"/>
      <c r="C2981" s="411"/>
      <c r="D2981" s="411"/>
      <c r="E2981" s="411"/>
      <c r="F2981" s="412"/>
      <c r="G2981" s="194"/>
      <c r="H2981" s="411"/>
      <c r="I2981" s="411"/>
    </row>
    <row r="2982" spans="1:9" ht="15" customHeight="1" x14ac:dyDescent="0.25">
      <c r="A2982" s="411"/>
      <c r="B2982" s="411"/>
      <c r="C2982" s="411"/>
      <c r="D2982" s="411"/>
      <c r="E2982" s="411"/>
      <c r="F2982" s="411"/>
      <c r="G2982" s="194"/>
      <c r="H2982" s="411"/>
      <c r="I2982" s="411"/>
    </row>
    <row r="2983" spans="1:9" ht="15" customHeight="1" x14ac:dyDescent="0.25">
      <c r="A2983" s="411"/>
      <c r="B2983" s="411"/>
      <c r="C2983" s="411"/>
      <c r="D2983" s="411"/>
      <c r="E2983" s="411"/>
      <c r="F2983" s="411"/>
      <c r="G2983" s="194"/>
      <c r="H2983" s="411"/>
      <c r="I2983" s="411"/>
    </row>
    <row r="2984" spans="1:9" ht="15" customHeight="1" x14ac:dyDescent="0.25">
      <c r="A2984" s="411"/>
      <c r="B2984" s="411"/>
      <c r="C2984" s="411"/>
      <c r="D2984" s="411"/>
      <c r="E2984" s="411"/>
      <c r="F2984" s="411"/>
      <c r="G2984" s="194"/>
      <c r="H2984" s="411"/>
      <c r="I2984" s="411"/>
    </row>
    <row r="2985" spans="1:9" ht="15" customHeight="1" x14ac:dyDescent="0.25">
      <c r="A2985" s="411"/>
      <c r="B2985" s="411"/>
      <c r="C2985" s="411"/>
      <c r="D2985" s="411"/>
      <c r="E2985" s="411"/>
      <c r="F2985" s="411"/>
      <c r="G2985" s="194"/>
      <c r="H2985" s="411"/>
      <c r="I2985" s="411"/>
    </row>
    <row r="2986" spans="1:9" ht="15" customHeight="1" x14ac:dyDescent="0.25">
      <c r="A2986" s="411"/>
      <c r="B2986" s="411"/>
      <c r="C2986" s="411"/>
      <c r="D2986" s="411"/>
      <c r="E2986" s="411"/>
      <c r="F2986" s="411"/>
      <c r="G2986" s="194"/>
      <c r="H2986" s="411"/>
      <c r="I2986" s="411"/>
    </row>
    <row r="2987" spans="1:9" ht="15" customHeight="1" x14ac:dyDescent="0.25">
      <c r="A2987" s="411"/>
      <c r="B2987" s="411"/>
      <c r="C2987" s="411"/>
      <c r="D2987" s="411"/>
      <c r="E2987" s="411"/>
      <c r="F2987" s="411"/>
      <c r="G2987" s="194"/>
      <c r="H2987" s="411"/>
      <c r="I2987" s="411"/>
    </row>
    <row r="2988" spans="1:9" ht="15" customHeight="1" x14ac:dyDescent="0.25">
      <c r="A2988" s="411"/>
      <c r="B2988" s="411"/>
      <c r="C2988" s="411"/>
      <c r="D2988" s="411"/>
      <c r="E2988" s="411"/>
      <c r="F2988" s="411"/>
      <c r="G2988" s="194"/>
      <c r="H2988" s="411"/>
      <c r="I2988" s="411"/>
    </row>
    <row r="2989" spans="1:9" ht="15" customHeight="1" x14ac:dyDescent="0.25">
      <c r="A2989" s="411"/>
      <c r="B2989" s="411"/>
      <c r="C2989" s="411"/>
      <c r="D2989" s="411"/>
      <c r="E2989" s="411"/>
      <c r="F2989" s="411"/>
      <c r="G2989" s="194"/>
      <c r="H2989" s="411"/>
      <c r="I2989" s="411"/>
    </row>
    <row r="2990" spans="1:9" ht="15" customHeight="1" x14ac:dyDescent="0.25">
      <c r="A2990" s="411"/>
      <c r="B2990" s="411"/>
      <c r="C2990" s="411"/>
      <c r="D2990" s="411"/>
      <c r="E2990" s="411"/>
      <c r="F2990" s="411"/>
      <c r="G2990" s="194"/>
      <c r="H2990" s="411"/>
      <c r="I2990" s="411"/>
    </row>
    <row r="2991" spans="1:9" ht="15" customHeight="1" x14ac:dyDescent="0.25">
      <c r="A2991" s="411"/>
      <c r="B2991" s="411"/>
      <c r="C2991" s="411"/>
      <c r="D2991" s="411"/>
      <c r="E2991" s="411"/>
      <c r="F2991" s="411"/>
      <c r="G2991" s="194"/>
      <c r="H2991" s="411"/>
      <c r="I2991" s="411"/>
    </row>
    <row r="2992" spans="1:9" ht="15" customHeight="1" x14ac:dyDescent="0.25">
      <c r="A2992" s="411"/>
      <c r="B2992" s="411"/>
      <c r="C2992" s="411"/>
      <c r="D2992" s="411"/>
      <c r="E2992" s="411"/>
      <c r="F2992" s="411"/>
      <c r="G2992" s="194"/>
      <c r="H2992" s="411"/>
      <c r="I2992" s="411"/>
    </row>
    <row r="2993" spans="1:9" ht="15" customHeight="1" x14ac:dyDescent="0.25">
      <c r="A2993" s="411"/>
      <c r="B2993" s="411"/>
      <c r="C2993" s="411"/>
      <c r="D2993" s="411"/>
      <c r="E2993" s="411"/>
      <c r="F2993" s="411"/>
      <c r="G2993" s="194"/>
      <c r="H2993" s="411"/>
      <c r="I2993" s="411"/>
    </row>
    <row r="2994" spans="1:9" ht="15" customHeight="1" x14ac:dyDescent="0.25">
      <c r="A2994" s="411"/>
      <c r="B2994" s="411"/>
      <c r="C2994" s="411"/>
      <c r="D2994" s="411"/>
      <c r="E2994" s="411"/>
      <c r="F2994" s="411"/>
      <c r="G2994" s="194"/>
      <c r="H2994" s="411"/>
      <c r="I2994" s="411"/>
    </row>
    <row r="2995" spans="1:9" ht="15" customHeight="1" x14ac:dyDescent="0.25">
      <c r="A2995" s="411"/>
      <c r="B2995" s="411"/>
      <c r="C2995" s="411"/>
      <c r="D2995" s="411"/>
      <c r="E2995" s="411"/>
      <c r="F2995" s="411"/>
      <c r="G2995" s="194"/>
      <c r="H2995" s="411"/>
      <c r="I2995" s="411"/>
    </row>
    <row r="2996" spans="1:9" ht="15" customHeight="1" x14ac:dyDescent="0.25">
      <c r="A2996" s="411"/>
      <c r="B2996" s="411"/>
      <c r="C2996" s="411"/>
      <c r="D2996" s="411"/>
      <c r="E2996" s="411"/>
      <c r="F2996" s="412"/>
      <c r="G2996" s="194"/>
      <c r="H2996" s="411"/>
      <c r="I2996" s="411"/>
    </row>
    <row r="2997" spans="1:9" ht="15" customHeight="1" x14ac:dyDescent="0.25">
      <c r="A2997" s="411"/>
      <c r="B2997" s="411"/>
      <c r="C2997" s="411"/>
      <c r="D2997" s="411"/>
      <c r="E2997" s="411"/>
      <c r="F2997" s="412"/>
      <c r="G2997" s="194"/>
      <c r="H2997" s="411"/>
      <c r="I2997" s="411"/>
    </row>
    <row r="2998" spans="1:9" ht="15" customHeight="1" x14ac:dyDescent="0.25">
      <c r="A2998" s="411"/>
      <c r="B2998" s="411"/>
      <c r="C2998" s="411"/>
      <c r="D2998" s="411"/>
      <c r="E2998" s="411"/>
      <c r="F2998" s="411"/>
      <c r="G2998" s="194"/>
      <c r="H2998" s="411"/>
      <c r="I2998" s="411"/>
    </row>
    <row r="2999" spans="1:9" ht="15" customHeight="1" x14ac:dyDescent="0.25">
      <c r="A2999" s="411"/>
      <c r="B2999" s="411"/>
      <c r="C2999" s="411"/>
      <c r="D2999" s="411"/>
      <c r="E2999" s="411"/>
      <c r="F2999" s="411"/>
      <c r="G2999" s="194"/>
      <c r="H2999" s="411"/>
      <c r="I2999" s="411"/>
    </row>
    <row r="3000" spans="1:9" ht="15" customHeight="1" x14ac:dyDescent="0.25">
      <c r="A3000" s="411"/>
      <c r="B3000" s="411"/>
      <c r="C3000" s="411"/>
      <c r="D3000" s="411"/>
      <c r="E3000" s="411"/>
      <c r="F3000" s="411"/>
      <c r="G3000" s="194"/>
      <c r="H3000" s="411"/>
      <c r="I3000" s="411"/>
    </row>
    <row r="3001" spans="1:9" ht="15" customHeight="1" x14ac:dyDescent="0.25">
      <c r="A3001" s="411"/>
      <c r="B3001" s="411"/>
      <c r="C3001" s="411"/>
      <c r="D3001" s="411"/>
      <c r="E3001" s="411"/>
      <c r="F3001" s="411"/>
      <c r="G3001" s="194"/>
      <c r="H3001" s="411"/>
      <c r="I3001" s="411"/>
    </row>
    <row r="3002" spans="1:9" ht="15" customHeight="1" x14ac:dyDescent="0.25">
      <c r="A3002" s="411"/>
      <c r="B3002" s="411"/>
      <c r="C3002" s="411"/>
      <c r="D3002" s="411"/>
      <c r="E3002" s="411"/>
      <c r="F3002" s="412"/>
      <c r="G3002" s="194"/>
      <c r="H3002" s="411"/>
      <c r="I3002" s="411"/>
    </row>
    <row r="3003" spans="1:9" ht="15" customHeight="1" x14ac:dyDescent="0.25">
      <c r="A3003" s="411"/>
      <c r="B3003" s="411"/>
      <c r="C3003" s="411"/>
      <c r="D3003" s="411"/>
      <c r="E3003" s="411"/>
      <c r="F3003" s="412"/>
      <c r="G3003" s="194"/>
      <c r="H3003" s="411"/>
      <c r="I3003" s="411"/>
    </row>
    <row r="3004" spans="1:9" ht="15" customHeight="1" x14ac:dyDescent="0.25">
      <c r="A3004" s="411"/>
      <c r="B3004" s="411"/>
      <c r="C3004" s="411"/>
      <c r="D3004" s="411"/>
      <c r="E3004" s="411"/>
      <c r="F3004" s="412"/>
      <c r="G3004" s="194"/>
      <c r="H3004" s="411"/>
      <c r="I3004" s="411"/>
    </row>
    <row r="3005" spans="1:9" ht="15" customHeight="1" x14ac:dyDescent="0.25">
      <c r="A3005" s="411"/>
      <c r="B3005" s="411"/>
      <c r="C3005" s="411"/>
      <c r="D3005" s="411"/>
      <c r="E3005" s="411"/>
      <c r="F3005" s="411"/>
      <c r="G3005" s="194"/>
      <c r="H3005" s="411"/>
      <c r="I3005" s="411"/>
    </row>
    <row r="3006" spans="1:9" ht="15" customHeight="1" x14ac:dyDescent="0.25">
      <c r="A3006" s="411"/>
      <c r="B3006" s="411"/>
      <c r="C3006" s="411"/>
      <c r="D3006" s="411"/>
      <c r="E3006" s="411"/>
      <c r="F3006" s="411"/>
      <c r="G3006" s="194"/>
      <c r="H3006" s="411"/>
      <c r="I3006" s="411"/>
    </row>
    <row r="3007" spans="1:9" ht="15" customHeight="1" x14ac:dyDescent="0.25">
      <c r="A3007" s="411"/>
      <c r="B3007" s="411"/>
      <c r="C3007" s="411"/>
      <c r="D3007" s="411"/>
      <c r="E3007" s="411"/>
      <c r="F3007" s="411"/>
      <c r="G3007" s="194"/>
      <c r="H3007" s="411"/>
      <c r="I3007" s="411"/>
    </row>
    <row r="3008" spans="1:9" ht="15" customHeight="1" x14ac:dyDescent="0.25">
      <c r="A3008" s="411"/>
      <c r="B3008" s="411"/>
      <c r="C3008" s="411"/>
      <c r="D3008" s="411"/>
      <c r="E3008" s="411"/>
      <c r="F3008" s="411"/>
      <c r="G3008" s="194"/>
      <c r="H3008" s="411"/>
      <c r="I3008" s="411"/>
    </row>
    <row r="3009" spans="1:9" ht="15" customHeight="1" x14ac:dyDescent="0.25">
      <c r="A3009" s="411"/>
      <c r="B3009" s="411"/>
      <c r="C3009" s="411"/>
      <c r="D3009" s="411"/>
      <c r="E3009" s="411"/>
      <c r="F3009" s="411"/>
      <c r="G3009" s="194"/>
      <c r="H3009" s="411"/>
      <c r="I3009" s="411"/>
    </row>
    <row r="3010" spans="1:9" ht="15" customHeight="1" x14ac:dyDescent="0.25">
      <c r="A3010" s="411"/>
      <c r="B3010" s="411"/>
      <c r="C3010" s="411"/>
      <c r="D3010" s="411"/>
      <c r="E3010" s="411"/>
      <c r="F3010" s="411"/>
      <c r="G3010" s="194"/>
      <c r="H3010" s="411"/>
      <c r="I3010" s="411"/>
    </row>
    <row r="3011" spans="1:9" ht="15" customHeight="1" x14ac:dyDescent="0.25">
      <c r="A3011" s="411"/>
      <c r="B3011" s="411"/>
      <c r="C3011" s="411"/>
      <c r="D3011" s="411"/>
      <c r="E3011" s="411"/>
      <c r="F3011" s="411"/>
      <c r="G3011" s="194"/>
      <c r="H3011" s="411"/>
      <c r="I3011" s="411"/>
    </row>
    <row r="3012" spans="1:9" ht="15" customHeight="1" x14ac:dyDescent="0.25">
      <c r="A3012" s="411"/>
      <c r="B3012" s="411"/>
      <c r="C3012" s="411"/>
      <c r="D3012" s="411"/>
      <c r="E3012" s="411"/>
      <c r="F3012" s="411"/>
      <c r="G3012" s="194"/>
      <c r="H3012" s="411"/>
      <c r="I3012" s="411"/>
    </row>
    <row r="3013" spans="1:9" ht="15" customHeight="1" x14ac:dyDescent="0.25">
      <c r="A3013" s="411"/>
      <c r="B3013" s="411"/>
      <c r="C3013" s="411"/>
      <c r="D3013" s="411"/>
      <c r="E3013" s="411"/>
      <c r="F3013" s="411"/>
      <c r="G3013" s="194"/>
      <c r="H3013" s="411"/>
      <c r="I3013" s="411"/>
    </row>
    <row r="3014" spans="1:9" ht="15" customHeight="1" x14ac:dyDescent="0.25">
      <c r="A3014" s="411"/>
      <c r="B3014" s="411"/>
      <c r="C3014" s="411"/>
      <c r="D3014" s="411"/>
      <c r="E3014" s="411"/>
      <c r="F3014" s="411"/>
      <c r="G3014" s="194"/>
      <c r="H3014" s="411"/>
      <c r="I3014" s="411"/>
    </row>
    <row r="3015" spans="1:9" ht="15" customHeight="1" x14ac:dyDescent="0.25">
      <c r="A3015" s="411"/>
      <c r="B3015" s="411"/>
      <c r="C3015" s="411"/>
      <c r="D3015" s="411"/>
      <c r="E3015" s="411"/>
      <c r="F3015" s="411"/>
      <c r="G3015" s="194"/>
      <c r="H3015" s="411"/>
      <c r="I3015" s="411"/>
    </row>
    <row r="3016" spans="1:9" ht="15" customHeight="1" x14ac:dyDescent="0.25">
      <c r="A3016" s="411"/>
      <c r="B3016" s="411"/>
      <c r="C3016" s="411"/>
      <c r="D3016" s="411"/>
      <c r="E3016" s="411"/>
      <c r="F3016" s="411"/>
      <c r="G3016" s="194"/>
      <c r="H3016" s="411"/>
      <c r="I3016" s="411"/>
    </row>
    <row r="3017" spans="1:9" ht="15" customHeight="1" x14ac:dyDescent="0.25">
      <c r="A3017" s="411"/>
      <c r="B3017" s="411"/>
      <c r="C3017" s="411"/>
      <c r="D3017" s="411"/>
      <c r="E3017" s="411"/>
      <c r="F3017" s="412"/>
      <c r="G3017" s="194"/>
      <c r="H3017" s="411"/>
      <c r="I3017" s="411"/>
    </row>
    <row r="3018" spans="1:9" ht="15" customHeight="1" x14ac:dyDescent="0.25">
      <c r="A3018" s="411"/>
      <c r="B3018" s="411"/>
      <c r="C3018" s="411"/>
      <c r="D3018" s="411"/>
      <c r="E3018" s="411"/>
      <c r="F3018" s="412"/>
      <c r="G3018" s="194"/>
      <c r="H3018" s="411"/>
      <c r="I3018" s="411"/>
    </row>
    <row r="3019" spans="1:9" ht="15" customHeight="1" x14ac:dyDescent="0.25">
      <c r="A3019" s="411"/>
      <c r="B3019" s="411"/>
      <c r="C3019" s="411"/>
      <c r="D3019" s="411"/>
      <c r="E3019" s="411"/>
      <c r="F3019" s="412"/>
      <c r="G3019" s="194"/>
      <c r="H3019" s="411"/>
      <c r="I3019" s="411"/>
    </row>
    <row r="3020" spans="1:9" ht="15" customHeight="1" x14ac:dyDescent="0.25">
      <c r="A3020" s="411"/>
      <c r="B3020" s="411"/>
      <c r="C3020" s="411"/>
      <c r="D3020" s="411"/>
      <c r="E3020" s="411"/>
      <c r="F3020" s="411"/>
      <c r="G3020" s="194"/>
      <c r="H3020" s="411"/>
      <c r="I3020" s="411"/>
    </row>
    <row r="3021" spans="1:9" ht="15" customHeight="1" x14ac:dyDescent="0.25">
      <c r="A3021" s="411"/>
      <c r="B3021" s="411"/>
      <c r="C3021" s="411"/>
      <c r="D3021" s="411"/>
      <c r="E3021" s="411"/>
      <c r="F3021" s="411"/>
      <c r="G3021" s="194"/>
      <c r="H3021" s="411"/>
      <c r="I3021" s="411"/>
    </row>
    <row r="3022" spans="1:9" ht="15" customHeight="1" x14ac:dyDescent="0.25">
      <c r="A3022" s="411"/>
      <c r="B3022" s="411"/>
      <c r="C3022" s="411"/>
      <c r="D3022" s="411"/>
      <c r="E3022" s="411"/>
      <c r="F3022" s="411"/>
      <c r="G3022" s="194"/>
      <c r="H3022" s="411"/>
      <c r="I3022" s="411"/>
    </row>
    <row r="3023" spans="1:9" ht="15" customHeight="1" x14ac:dyDescent="0.25">
      <c r="A3023" s="411"/>
      <c r="B3023" s="411"/>
      <c r="C3023" s="411"/>
      <c r="D3023" s="411"/>
      <c r="E3023" s="411"/>
      <c r="F3023" s="411"/>
      <c r="G3023" s="194"/>
      <c r="H3023" s="411"/>
      <c r="I3023" s="411"/>
    </row>
    <row r="3024" spans="1:9" ht="15" customHeight="1" x14ac:dyDescent="0.25">
      <c r="A3024" s="411"/>
      <c r="B3024" s="411"/>
      <c r="C3024" s="411"/>
      <c r="D3024" s="411"/>
      <c r="E3024" s="411"/>
      <c r="F3024" s="412"/>
      <c r="G3024" s="194"/>
      <c r="H3024" s="411"/>
      <c r="I3024" s="411"/>
    </row>
    <row r="3025" spans="1:9" ht="15" customHeight="1" x14ac:dyDescent="0.25">
      <c r="A3025" s="411"/>
      <c r="B3025" s="411"/>
      <c r="C3025" s="411"/>
      <c r="D3025" s="411"/>
      <c r="E3025" s="411"/>
      <c r="F3025" s="412"/>
      <c r="G3025" s="194"/>
      <c r="H3025" s="411"/>
      <c r="I3025" s="411"/>
    </row>
    <row r="3026" spans="1:9" ht="15" customHeight="1" x14ac:dyDescent="0.25">
      <c r="A3026" s="411"/>
      <c r="B3026" s="411"/>
      <c r="C3026" s="411"/>
      <c r="D3026" s="411"/>
      <c r="E3026" s="411"/>
      <c r="F3026" s="412"/>
      <c r="G3026" s="194"/>
      <c r="H3026" s="411"/>
      <c r="I3026" s="411"/>
    </row>
    <row r="3027" spans="1:9" ht="15" customHeight="1" x14ac:dyDescent="0.25">
      <c r="A3027" s="411"/>
      <c r="B3027" s="411"/>
      <c r="C3027" s="411"/>
      <c r="D3027" s="411"/>
      <c r="E3027" s="411"/>
      <c r="F3027" s="411"/>
      <c r="G3027" s="194"/>
      <c r="H3027" s="411"/>
      <c r="I3027" s="411"/>
    </row>
    <row r="3028" spans="1:9" ht="15" customHeight="1" x14ac:dyDescent="0.25">
      <c r="A3028" s="411"/>
      <c r="B3028" s="411"/>
      <c r="C3028" s="411"/>
      <c r="D3028" s="411"/>
      <c r="E3028" s="411"/>
      <c r="F3028" s="411"/>
      <c r="G3028" s="194"/>
      <c r="H3028" s="411"/>
      <c r="I3028" s="411"/>
    </row>
    <row r="3029" spans="1:9" ht="15" customHeight="1" x14ac:dyDescent="0.25">
      <c r="A3029" s="411"/>
      <c r="B3029" s="411"/>
      <c r="C3029" s="411"/>
      <c r="D3029" s="411"/>
      <c r="E3029" s="411"/>
      <c r="F3029" s="411"/>
      <c r="G3029" s="194"/>
      <c r="H3029" s="411"/>
      <c r="I3029" s="411"/>
    </row>
    <row r="3030" spans="1:9" ht="15" customHeight="1" x14ac:dyDescent="0.25">
      <c r="A3030" s="411"/>
      <c r="B3030" s="411"/>
      <c r="C3030" s="411"/>
      <c r="D3030" s="411"/>
      <c r="E3030" s="411"/>
      <c r="F3030" s="411"/>
      <c r="G3030" s="194"/>
      <c r="H3030" s="411"/>
      <c r="I3030" s="411"/>
    </row>
    <row r="3031" spans="1:9" ht="15" customHeight="1" x14ac:dyDescent="0.25">
      <c r="A3031" s="411"/>
      <c r="B3031" s="411"/>
      <c r="C3031" s="411"/>
      <c r="D3031" s="411"/>
      <c r="E3031" s="411"/>
      <c r="F3031" s="411"/>
      <c r="G3031" s="194"/>
      <c r="H3031" s="411"/>
      <c r="I3031" s="411"/>
    </row>
    <row r="3032" spans="1:9" ht="15" customHeight="1" x14ac:dyDescent="0.25">
      <c r="A3032" s="411"/>
      <c r="B3032" s="411"/>
      <c r="C3032" s="411"/>
      <c r="D3032" s="411"/>
      <c r="E3032" s="411"/>
      <c r="F3032" s="411"/>
      <c r="G3032" s="194"/>
      <c r="H3032" s="411"/>
      <c r="I3032" s="411"/>
    </row>
    <row r="3033" spans="1:9" ht="15" customHeight="1" x14ac:dyDescent="0.25">
      <c r="A3033" s="411"/>
      <c r="B3033" s="411"/>
      <c r="C3033" s="411"/>
      <c r="D3033" s="411"/>
      <c r="E3033" s="411"/>
      <c r="F3033" s="411"/>
      <c r="G3033" s="194"/>
      <c r="H3033" s="411"/>
      <c r="I3033" s="411"/>
    </row>
    <row r="3034" spans="1:9" ht="15" customHeight="1" x14ac:dyDescent="0.25">
      <c r="A3034" s="411"/>
      <c r="B3034" s="411"/>
      <c r="C3034" s="411"/>
      <c r="D3034" s="411"/>
      <c r="E3034" s="411"/>
      <c r="F3034" s="411"/>
      <c r="G3034" s="194"/>
      <c r="H3034" s="411"/>
      <c r="I3034" s="411"/>
    </row>
    <row r="3035" spans="1:9" ht="15" customHeight="1" x14ac:dyDescent="0.25">
      <c r="A3035" s="411"/>
      <c r="B3035" s="411"/>
      <c r="C3035" s="411"/>
      <c r="D3035" s="411"/>
      <c r="E3035" s="411"/>
      <c r="F3035" s="411"/>
      <c r="G3035" s="194"/>
      <c r="H3035" s="411"/>
      <c r="I3035" s="411"/>
    </row>
    <row r="3036" spans="1:9" ht="15" customHeight="1" x14ac:dyDescent="0.25">
      <c r="A3036" s="411"/>
      <c r="B3036" s="411"/>
      <c r="C3036" s="411"/>
      <c r="D3036" s="411"/>
      <c r="E3036" s="411"/>
      <c r="F3036" s="411"/>
      <c r="G3036" s="194"/>
      <c r="H3036" s="411"/>
      <c r="I3036" s="411"/>
    </row>
    <row r="3037" spans="1:9" ht="15" customHeight="1" x14ac:dyDescent="0.25">
      <c r="A3037" s="411"/>
      <c r="B3037" s="411"/>
      <c r="C3037" s="411"/>
      <c r="D3037" s="411"/>
      <c r="E3037" s="411"/>
      <c r="F3037" s="411"/>
      <c r="G3037" s="194"/>
      <c r="H3037" s="411"/>
      <c r="I3037" s="411"/>
    </row>
    <row r="3038" spans="1:9" ht="15" customHeight="1" x14ac:dyDescent="0.25">
      <c r="A3038" s="411"/>
      <c r="B3038" s="411"/>
      <c r="C3038" s="411"/>
      <c r="D3038" s="411"/>
      <c r="E3038" s="411"/>
      <c r="F3038" s="411"/>
      <c r="G3038" s="194"/>
      <c r="H3038" s="411"/>
      <c r="I3038" s="411"/>
    </row>
    <row r="3039" spans="1:9" ht="15" customHeight="1" x14ac:dyDescent="0.25">
      <c r="A3039" s="411"/>
      <c r="B3039" s="411"/>
      <c r="C3039" s="411"/>
      <c r="D3039" s="411"/>
      <c r="E3039" s="411"/>
      <c r="F3039" s="411"/>
      <c r="G3039" s="194"/>
      <c r="H3039" s="411"/>
      <c r="I3039" s="411"/>
    </row>
    <row r="3040" spans="1:9" ht="15" customHeight="1" x14ac:dyDescent="0.25">
      <c r="A3040" s="411"/>
      <c r="B3040" s="411"/>
      <c r="C3040" s="411"/>
      <c r="D3040" s="411"/>
      <c r="E3040" s="411"/>
      <c r="F3040" s="411"/>
      <c r="G3040" s="194"/>
      <c r="H3040" s="411"/>
      <c r="I3040" s="411"/>
    </row>
    <row r="3041" spans="1:9" ht="15" customHeight="1" x14ac:dyDescent="0.25">
      <c r="A3041" s="411"/>
      <c r="B3041" s="411"/>
      <c r="C3041" s="411"/>
      <c r="D3041" s="411"/>
      <c r="E3041" s="411"/>
      <c r="F3041" s="412"/>
      <c r="G3041" s="194"/>
      <c r="H3041" s="411"/>
      <c r="I3041" s="411"/>
    </row>
    <row r="3042" spans="1:9" ht="15" customHeight="1" x14ac:dyDescent="0.25">
      <c r="A3042" s="411"/>
      <c r="B3042" s="411"/>
      <c r="C3042" s="411"/>
      <c r="D3042" s="411"/>
      <c r="E3042" s="411"/>
      <c r="F3042" s="411"/>
      <c r="G3042" s="194"/>
      <c r="H3042" s="411"/>
      <c r="I3042" s="411"/>
    </row>
    <row r="3043" spans="1:9" ht="15" customHeight="1" x14ac:dyDescent="0.25">
      <c r="A3043" s="411"/>
      <c r="B3043" s="411"/>
      <c r="C3043" s="411"/>
      <c r="D3043" s="411"/>
      <c r="E3043" s="411"/>
      <c r="F3043" s="411"/>
      <c r="G3043" s="194"/>
      <c r="H3043" s="411"/>
      <c r="I3043" s="411"/>
    </row>
    <row r="3044" spans="1:9" ht="15" customHeight="1" x14ac:dyDescent="0.25">
      <c r="A3044" s="411"/>
      <c r="B3044" s="411"/>
      <c r="C3044" s="411"/>
      <c r="D3044" s="411"/>
      <c r="E3044" s="411"/>
      <c r="F3044" s="412"/>
      <c r="G3044" s="194"/>
      <c r="H3044" s="411"/>
      <c r="I3044" s="411"/>
    </row>
    <row r="3045" spans="1:9" ht="15" customHeight="1" x14ac:dyDescent="0.25">
      <c r="A3045" s="411"/>
      <c r="B3045" s="411"/>
      <c r="C3045" s="411"/>
      <c r="D3045" s="411"/>
      <c r="E3045" s="411"/>
      <c r="F3045" s="412"/>
      <c r="G3045" s="194"/>
      <c r="H3045" s="411"/>
      <c r="I3045" s="411"/>
    </row>
    <row r="3046" spans="1:9" ht="15" customHeight="1" x14ac:dyDescent="0.25">
      <c r="A3046" s="411"/>
      <c r="B3046" s="411"/>
      <c r="C3046" s="411"/>
      <c r="D3046" s="411"/>
      <c r="E3046" s="411"/>
      <c r="F3046" s="412"/>
      <c r="G3046" s="194"/>
      <c r="H3046" s="411"/>
      <c r="I3046" s="411"/>
    </row>
    <row r="3047" spans="1:9" ht="15" customHeight="1" x14ac:dyDescent="0.25">
      <c r="A3047" s="411"/>
      <c r="B3047" s="411"/>
      <c r="C3047" s="411"/>
      <c r="D3047" s="411"/>
      <c r="E3047" s="411"/>
      <c r="F3047" s="411"/>
      <c r="G3047" s="194"/>
      <c r="H3047" s="411"/>
      <c r="I3047" s="411"/>
    </row>
    <row r="3048" spans="1:9" ht="15" customHeight="1" x14ac:dyDescent="0.25">
      <c r="A3048" s="411"/>
      <c r="B3048" s="411"/>
      <c r="C3048" s="411"/>
      <c r="D3048" s="411"/>
      <c r="E3048" s="411"/>
      <c r="F3048" s="411"/>
      <c r="G3048" s="194"/>
      <c r="H3048" s="411"/>
      <c r="I3048" s="411"/>
    </row>
    <row r="3049" spans="1:9" ht="15" customHeight="1" x14ac:dyDescent="0.25">
      <c r="A3049" s="411"/>
      <c r="B3049" s="411"/>
      <c r="C3049" s="411"/>
      <c r="D3049" s="411"/>
      <c r="E3049" s="411"/>
      <c r="F3049" s="411"/>
      <c r="G3049" s="194"/>
      <c r="H3049" s="411"/>
      <c r="I3049" s="411"/>
    </row>
    <row r="3050" spans="1:9" ht="15" customHeight="1" x14ac:dyDescent="0.25">
      <c r="A3050" s="411"/>
      <c r="B3050" s="411"/>
      <c r="C3050" s="411"/>
      <c r="D3050" s="411"/>
      <c r="E3050" s="411"/>
      <c r="F3050" s="411"/>
      <c r="G3050" s="194"/>
      <c r="H3050" s="411"/>
      <c r="I3050" s="411"/>
    </row>
    <row r="3051" spans="1:9" ht="15" customHeight="1" x14ac:dyDescent="0.25">
      <c r="A3051" s="411"/>
      <c r="B3051" s="411"/>
      <c r="C3051" s="411"/>
      <c r="D3051" s="411"/>
      <c r="E3051" s="411"/>
      <c r="F3051" s="412"/>
      <c r="G3051" s="194"/>
      <c r="H3051" s="411"/>
      <c r="I3051" s="411"/>
    </row>
    <row r="3052" spans="1:9" ht="15" customHeight="1" x14ac:dyDescent="0.25">
      <c r="A3052" s="411"/>
      <c r="B3052" s="411"/>
      <c r="C3052" s="411"/>
      <c r="D3052" s="411"/>
      <c r="E3052" s="411"/>
      <c r="F3052" s="412"/>
      <c r="G3052" s="194"/>
      <c r="H3052" s="411"/>
      <c r="I3052" s="411"/>
    </row>
    <row r="3053" spans="1:9" ht="15" customHeight="1" x14ac:dyDescent="0.25">
      <c r="A3053" s="411"/>
      <c r="B3053" s="411"/>
      <c r="C3053" s="411"/>
      <c r="D3053" s="411"/>
      <c r="E3053" s="411"/>
      <c r="F3053" s="412"/>
      <c r="G3053" s="194"/>
      <c r="H3053" s="411"/>
      <c r="I3053" s="411"/>
    </row>
    <row r="3054" spans="1:9" ht="15" customHeight="1" x14ac:dyDescent="0.25">
      <c r="A3054" s="411"/>
      <c r="B3054" s="411"/>
      <c r="C3054" s="411"/>
      <c r="D3054" s="411"/>
      <c r="E3054" s="411"/>
      <c r="F3054" s="411"/>
      <c r="G3054" s="194"/>
      <c r="H3054" s="411"/>
      <c r="I3054" s="411"/>
    </row>
    <row r="3055" spans="1:9" ht="15" customHeight="1" x14ac:dyDescent="0.25">
      <c r="A3055" s="411"/>
      <c r="B3055" s="411"/>
      <c r="C3055" s="411"/>
      <c r="D3055" s="411"/>
      <c r="E3055" s="411"/>
      <c r="F3055" s="411"/>
      <c r="G3055" s="194"/>
      <c r="H3055" s="411"/>
      <c r="I3055" s="411"/>
    </row>
    <row r="3056" spans="1:9" ht="15" customHeight="1" x14ac:dyDescent="0.25">
      <c r="A3056" s="411"/>
      <c r="B3056" s="411"/>
      <c r="C3056" s="411"/>
      <c r="D3056" s="411"/>
      <c r="E3056" s="411"/>
      <c r="F3056" s="412"/>
      <c r="G3056" s="194"/>
      <c r="H3056" s="411"/>
      <c r="I3056" s="411"/>
    </row>
    <row r="3057" spans="1:9" ht="15" customHeight="1" x14ac:dyDescent="0.25">
      <c r="A3057" s="411"/>
      <c r="B3057" s="411"/>
      <c r="C3057" s="411"/>
      <c r="D3057" s="411"/>
      <c r="E3057" s="411"/>
      <c r="F3057" s="412"/>
      <c r="G3057" s="194"/>
      <c r="H3057" s="411"/>
      <c r="I3057" s="411"/>
    </row>
    <row r="3058" spans="1:9" ht="15" customHeight="1" x14ac:dyDescent="0.25">
      <c r="A3058" s="411"/>
      <c r="B3058" s="411"/>
      <c r="C3058" s="411"/>
      <c r="D3058" s="411"/>
      <c r="E3058" s="411"/>
      <c r="F3058" s="412"/>
      <c r="G3058" s="194"/>
      <c r="H3058" s="411"/>
      <c r="I3058" s="411"/>
    </row>
    <row r="3059" spans="1:9" ht="15" customHeight="1" x14ac:dyDescent="0.25">
      <c r="A3059" s="411"/>
      <c r="B3059" s="411"/>
      <c r="C3059" s="411"/>
      <c r="D3059" s="411"/>
      <c r="E3059" s="411"/>
      <c r="F3059" s="411"/>
      <c r="G3059" s="194"/>
      <c r="H3059" s="411"/>
      <c r="I3059" s="411"/>
    </row>
    <row r="3060" spans="1:9" ht="15" customHeight="1" x14ac:dyDescent="0.25">
      <c r="A3060" s="411"/>
      <c r="B3060" s="411"/>
      <c r="C3060" s="411"/>
      <c r="D3060" s="411"/>
      <c r="E3060" s="411"/>
      <c r="F3060" s="411"/>
      <c r="G3060" s="194"/>
      <c r="H3060" s="411"/>
      <c r="I3060" s="411"/>
    </row>
    <row r="3061" spans="1:9" ht="15" customHeight="1" x14ac:dyDescent="0.25">
      <c r="A3061" s="411"/>
      <c r="B3061" s="411"/>
      <c r="C3061" s="411"/>
      <c r="D3061" s="411"/>
      <c r="E3061" s="411"/>
      <c r="F3061" s="411"/>
      <c r="G3061" s="194"/>
      <c r="H3061" s="411"/>
      <c r="I3061" s="411"/>
    </row>
    <row r="3062" spans="1:9" ht="15" customHeight="1" x14ac:dyDescent="0.25">
      <c r="A3062" s="411"/>
      <c r="B3062" s="411"/>
      <c r="C3062" s="411"/>
      <c r="D3062" s="411"/>
      <c r="E3062" s="411"/>
      <c r="F3062" s="411"/>
      <c r="G3062" s="194"/>
      <c r="H3062" s="411"/>
      <c r="I3062" s="411"/>
    </row>
    <row r="3063" spans="1:9" ht="15" customHeight="1" x14ac:dyDescent="0.25">
      <c r="A3063" s="411"/>
      <c r="B3063" s="411"/>
      <c r="C3063" s="411"/>
      <c r="D3063" s="411"/>
      <c r="E3063" s="411"/>
      <c r="F3063" s="412"/>
      <c r="G3063" s="194"/>
      <c r="H3063" s="411"/>
      <c r="I3063" s="411"/>
    </row>
    <row r="3064" spans="1:9" ht="15" customHeight="1" x14ac:dyDescent="0.25">
      <c r="A3064" s="411"/>
      <c r="B3064" s="411"/>
      <c r="C3064" s="411"/>
      <c r="D3064" s="411"/>
      <c r="E3064" s="411"/>
      <c r="F3064" s="412"/>
      <c r="G3064" s="194"/>
      <c r="H3064" s="411"/>
      <c r="I3064" s="411"/>
    </row>
    <row r="3065" spans="1:9" ht="15" customHeight="1" x14ac:dyDescent="0.25">
      <c r="A3065" s="411"/>
      <c r="B3065" s="411"/>
      <c r="C3065" s="411"/>
      <c r="D3065" s="411"/>
      <c r="E3065" s="411"/>
      <c r="F3065" s="412"/>
      <c r="G3065" s="194"/>
      <c r="H3065" s="411"/>
      <c r="I3065" s="411"/>
    </row>
    <row r="3066" spans="1:9" ht="15" customHeight="1" x14ac:dyDescent="0.25">
      <c r="A3066" s="411"/>
      <c r="B3066" s="411"/>
      <c r="C3066" s="411"/>
      <c r="D3066" s="411"/>
      <c r="E3066" s="411"/>
      <c r="F3066" s="411"/>
      <c r="G3066" s="194"/>
      <c r="H3066" s="411"/>
      <c r="I3066" s="411"/>
    </row>
    <row r="3067" spans="1:9" ht="15" customHeight="1" x14ac:dyDescent="0.25">
      <c r="A3067" s="411"/>
      <c r="B3067" s="411"/>
      <c r="C3067" s="411"/>
      <c r="D3067" s="411"/>
      <c r="E3067" s="411"/>
      <c r="F3067" s="411"/>
      <c r="G3067" s="194"/>
      <c r="H3067" s="411"/>
      <c r="I3067" s="411"/>
    </row>
    <row r="3068" spans="1:9" ht="15" customHeight="1" x14ac:dyDescent="0.25">
      <c r="A3068" s="411"/>
      <c r="B3068" s="411"/>
      <c r="C3068" s="411"/>
      <c r="D3068" s="411"/>
      <c r="E3068" s="411"/>
      <c r="F3068" s="411"/>
      <c r="G3068" s="194"/>
      <c r="H3068" s="411"/>
      <c r="I3068" s="411"/>
    </row>
    <row r="3069" spans="1:9" ht="15" customHeight="1" x14ac:dyDescent="0.25">
      <c r="A3069" s="411"/>
      <c r="B3069" s="411"/>
      <c r="C3069" s="411"/>
      <c r="D3069" s="411"/>
      <c r="E3069" s="411"/>
      <c r="F3069" s="412"/>
      <c r="G3069" s="194"/>
      <c r="H3069" s="411"/>
      <c r="I3069" s="411"/>
    </row>
    <row r="3070" spans="1:9" ht="15" customHeight="1" x14ac:dyDescent="0.25">
      <c r="A3070" s="411"/>
      <c r="B3070" s="411"/>
      <c r="C3070" s="411"/>
      <c r="D3070" s="411"/>
      <c r="E3070" s="411"/>
      <c r="F3070" s="412"/>
      <c r="G3070" s="194"/>
      <c r="H3070" s="411"/>
      <c r="I3070" s="411"/>
    </row>
    <row r="3071" spans="1:9" ht="15" customHeight="1" x14ac:dyDescent="0.25">
      <c r="A3071" s="411"/>
      <c r="B3071" s="411"/>
      <c r="C3071" s="411"/>
      <c r="D3071" s="411"/>
      <c r="E3071" s="411"/>
      <c r="F3071" s="411"/>
      <c r="G3071" s="194"/>
      <c r="H3071" s="411"/>
      <c r="I3071" s="411"/>
    </row>
    <row r="3072" spans="1:9" ht="15" customHeight="1" x14ac:dyDescent="0.25">
      <c r="A3072" s="411"/>
      <c r="B3072" s="411"/>
      <c r="C3072" s="411"/>
      <c r="D3072" s="411"/>
      <c r="E3072" s="411"/>
      <c r="F3072" s="411"/>
      <c r="G3072" s="194"/>
      <c r="H3072" s="411"/>
      <c r="I3072" s="411"/>
    </row>
    <row r="3073" spans="1:9" ht="15" customHeight="1" x14ac:dyDescent="0.25">
      <c r="A3073" s="411"/>
      <c r="B3073" s="411"/>
      <c r="C3073" s="411"/>
      <c r="D3073" s="411"/>
      <c r="E3073" s="411"/>
      <c r="F3073" s="411"/>
      <c r="G3073" s="194"/>
      <c r="H3073" s="411"/>
      <c r="I3073" s="411"/>
    </row>
    <row r="3074" spans="1:9" ht="15" customHeight="1" x14ac:dyDescent="0.25">
      <c r="A3074" s="411"/>
      <c r="B3074" s="411"/>
      <c r="C3074" s="411"/>
      <c r="D3074" s="411"/>
      <c r="E3074" s="411"/>
      <c r="F3074" s="411"/>
      <c r="G3074" s="194"/>
      <c r="H3074" s="411"/>
      <c r="I3074" s="411"/>
    </row>
    <row r="3075" spans="1:9" ht="15" customHeight="1" x14ac:dyDescent="0.25">
      <c r="A3075" s="411"/>
      <c r="B3075" s="411"/>
      <c r="C3075" s="411"/>
      <c r="D3075" s="411"/>
      <c r="E3075" s="411"/>
      <c r="F3075" s="411"/>
      <c r="G3075" s="194"/>
      <c r="H3075" s="411"/>
      <c r="I3075" s="411"/>
    </row>
    <row r="3076" spans="1:9" ht="15" customHeight="1" x14ac:dyDescent="0.25">
      <c r="A3076" s="411"/>
      <c r="B3076" s="411"/>
      <c r="C3076" s="411"/>
      <c r="D3076" s="411"/>
      <c r="E3076" s="411"/>
      <c r="F3076" s="412"/>
      <c r="G3076" s="194"/>
      <c r="H3076" s="411"/>
      <c r="I3076" s="411"/>
    </row>
    <row r="3077" spans="1:9" ht="15" customHeight="1" x14ac:dyDescent="0.25">
      <c r="A3077" s="411"/>
      <c r="B3077" s="411"/>
      <c r="C3077" s="411"/>
      <c r="D3077" s="411"/>
      <c r="E3077" s="411"/>
      <c r="F3077" s="412"/>
      <c r="G3077" s="194"/>
      <c r="H3077" s="411"/>
      <c r="I3077" s="411"/>
    </row>
    <row r="3078" spans="1:9" ht="15" customHeight="1" x14ac:dyDescent="0.25">
      <c r="A3078" s="411"/>
      <c r="B3078" s="411"/>
      <c r="C3078" s="411"/>
      <c r="D3078" s="411"/>
      <c r="E3078" s="411"/>
      <c r="F3078" s="412"/>
      <c r="G3078" s="194"/>
      <c r="H3078" s="411"/>
      <c r="I3078" s="411"/>
    </row>
    <row r="3079" spans="1:9" ht="15" customHeight="1" x14ac:dyDescent="0.25">
      <c r="A3079" s="411"/>
      <c r="B3079" s="411"/>
      <c r="C3079" s="411"/>
      <c r="D3079" s="411"/>
      <c r="E3079" s="411"/>
      <c r="F3079" s="411"/>
      <c r="G3079" s="194"/>
      <c r="H3079" s="411"/>
      <c r="I3079" s="411"/>
    </row>
    <row r="3080" spans="1:9" ht="15" customHeight="1" x14ac:dyDescent="0.25">
      <c r="A3080" s="411"/>
      <c r="B3080" s="411"/>
      <c r="C3080" s="411"/>
      <c r="D3080" s="411"/>
      <c r="E3080" s="411"/>
      <c r="F3080" s="411"/>
      <c r="G3080" s="194"/>
      <c r="H3080" s="411"/>
      <c r="I3080" s="411"/>
    </row>
    <row r="3081" spans="1:9" ht="15" customHeight="1" x14ac:dyDescent="0.25">
      <c r="A3081" s="411"/>
      <c r="B3081" s="411"/>
      <c r="C3081" s="411"/>
      <c r="D3081" s="411"/>
      <c r="E3081" s="411"/>
      <c r="F3081" s="411"/>
      <c r="G3081" s="194"/>
      <c r="H3081" s="411"/>
      <c r="I3081" s="411"/>
    </row>
    <row r="3082" spans="1:9" ht="15" customHeight="1" x14ac:dyDescent="0.25">
      <c r="A3082" s="411"/>
      <c r="B3082" s="411"/>
      <c r="C3082" s="411"/>
      <c r="D3082" s="411"/>
      <c r="E3082" s="411"/>
      <c r="F3082" s="412"/>
      <c r="G3082" s="194"/>
      <c r="H3082" s="411"/>
      <c r="I3082" s="411"/>
    </row>
    <row r="3083" spans="1:9" ht="15" customHeight="1" x14ac:dyDescent="0.25">
      <c r="A3083" s="411"/>
      <c r="B3083" s="411"/>
      <c r="C3083" s="411"/>
      <c r="D3083" s="411"/>
      <c r="E3083" s="411"/>
      <c r="F3083" s="411"/>
      <c r="G3083" s="194"/>
      <c r="H3083" s="411"/>
      <c r="I3083" s="411"/>
    </row>
    <row r="3084" spans="1:9" ht="15" customHeight="1" x14ac:dyDescent="0.25">
      <c r="A3084" s="411"/>
      <c r="B3084" s="411"/>
      <c r="C3084" s="411"/>
      <c r="D3084" s="411"/>
      <c r="E3084" s="411"/>
      <c r="F3084" s="411"/>
      <c r="G3084" s="194"/>
      <c r="H3084" s="411"/>
      <c r="I3084" s="411"/>
    </row>
    <row r="3085" spans="1:9" ht="15" customHeight="1" x14ac:dyDescent="0.25">
      <c r="A3085" s="411"/>
      <c r="B3085" s="411"/>
      <c r="C3085" s="411"/>
      <c r="D3085" s="411"/>
      <c r="E3085" s="411"/>
      <c r="F3085" s="411"/>
      <c r="G3085" s="194"/>
      <c r="H3085" s="411"/>
      <c r="I3085" s="411"/>
    </row>
    <row r="3086" spans="1:9" ht="15" customHeight="1" x14ac:dyDescent="0.25">
      <c r="A3086" s="411"/>
      <c r="B3086" s="411"/>
      <c r="C3086" s="411"/>
      <c r="D3086" s="411"/>
      <c r="E3086" s="411"/>
      <c r="F3086" s="411"/>
      <c r="G3086" s="194"/>
      <c r="H3086" s="411"/>
      <c r="I3086" s="411"/>
    </row>
    <row r="3087" spans="1:9" ht="15" customHeight="1" x14ac:dyDescent="0.25">
      <c r="A3087" s="411"/>
      <c r="B3087" s="411"/>
      <c r="C3087" s="411"/>
      <c r="D3087" s="411"/>
      <c r="E3087" s="411"/>
      <c r="F3087" s="411"/>
      <c r="G3087" s="194"/>
      <c r="H3087" s="411"/>
      <c r="I3087" s="411"/>
    </row>
    <row r="3088" spans="1:9" ht="15" customHeight="1" x14ac:dyDescent="0.25">
      <c r="A3088" s="411"/>
      <c r="B3088" s="411"/>
      <c r="C3088" s="411"/>
      <c r="D3088" s="411"/>
      <c r="E3088" s="411"/>
      <c r="F3088" s="411"/>
      <c r="G3088" s="194"/>
      <c r="H3088" s="411"/>
      <c r="I3088" s="411"/>
    </row>
    <row r="3089" spans="1:9" ht="15" customHeight="1" x14ac:dyDescent="0.25">
      <c r="A3089" s="411"/>
      <c r="B3089" s="411"/>
      <c r="C3089" s="411"/>
      <c r="D3089" s="411"/>
      <c r="E3089" s="411"/>
      <c r="F3089" s="412"/>
      <c r="G3089" s="194"/>
      <c r="H3089" s="411"/>
      <c r="I3089" s="411"/>
    </row>
    <row r="3090" spans="1:9" ht="15" customHeight="1" x14ac:dyDescent="0.25">
      <c r="A3090" s="411"/>
      <c r="B3090" s="411"/>
      <c r="C3090" s="411"/>
      <c r="D3090" s="411"/>
      <c r="E3090" s="411"/>
      <c r="F3090" s="412"/>
      <c r="G3090" s="194"/>
      <c r="H3090" s="411"/>
      <c r="I3090" s="411"/>
    </row>
    <row r="3091" spans="1:9" ht="15" customHeight="1" x14ac:dyDescent="0.25">
      <c r="A3091" s="411"/>
      <c r="B3091" s="411"/>
      <c r="C3091" s="411"/>
      <c r="D3091" s="411"/>
      <c r="E3091" s="411"/>
      <c r="F3091" s="412"/>
      <c r="G3091" s="194"/>
      <c r="H3091" s="411"/>
      <c r="I3091" s="411"/>
    </row>
    <row r="3092" spans="1:9" ht="15" customHeight="1" x14ac:dyDescent="0.25">
      <c r="A3092" s="411"/>
      <c r="B3092" s="411"/>
      <c r="C3092" s="411"/>
      <c r="D3092" s="411"/>
      <c r="E3092" s="411"/>
      <c r="F3092" s="411"/>
      <c r="G3092" s="194"/>
      <c r="H3092" s="411"/>
      <c r="I3092" s="411"/>
    </row>
    <row r="3093" spans="1:9" ht="15" customHeight="1" x14ac:dyDescent="0.25">
      <c r="A3093" s="411"/>
      <c r="B3093" s="411"/>
      <c r="C3093" s="411"/>
      <c r="D3093" s="411"/>
      <c r="E3093" s="411"/>
      <c r="F3093" s="411"/>
      <c r="G3093" s="194"/>
      <c r="H3093" s="411"/>
      <c r="I3093" s="411"/>
    </row>
    <row r="3094" spans="1:9" ht="15" customHeight="1" x14ac:dyDescent="0.25">
      <c r="A3094" s="411"/>
      <c r="B3094" s="411"/>
      <c r="C3094" s="411"/>
      <c r="D3094" s="411"/>
      <c r="E3094" s="411"/>
      <c r="F3094" s="411"/>
      <c r="G3094" s="194"/>
      <c r="H3094" s="411"/>
      <c r="I3094" s="411"/>
    </row>
    <row r="3095" spans="1:9" ht="15" customHeight="1" x14ac:dyDescent="0.25">
      <c r="A3095" s="411"/>
      <c r="B3095" s="411"/>
      <c r="C3095" s="411"/>
      <c r="D3095" s="411"/>
      <c r="E3095" s="411"/>
      <c r="F3095" s="412"/>
      <c r="G3095" s="194"/>
      <c r="H3095" s="411"/>
      <c r="I3095" s="411"/>
    </row>
    <row r="3096" spans="1:9" ht="15" customHeight="1" x14ac:dyDescent="0.25">
      <c r="A3096" s="411"/>
      <c r="B3096" s="411"/>
      <c r="C3096" s="411"/>
      <c r="D3096" s="411"/>
      <c r="E3096" s="411"/>
      <c r="F3096" s="411"/>
      <c r="G3096" s="194"/>
      <c r="H3096" s="411"/>
      <c r="I3096" s="411"/>
    </row>
    <row r="3097" spans="1:9" ht="15" customHeight="1" x14ac:dyDescent="0.25">
      <c r="A3097" s="411"/>
      <c r="B3097" s="411"/>
      <c r="C3097" s="411"/>
      <c r="D3097" s="411"/>
      <c r="E3097" s="411"/>
      <c r="F3097" s="411"/>
      <c r="G3097" s="194"/>
      <c r="H3097" s="411"/>
      <c r="I3097" s="411"/>
    </row>
    <row r="3098" spans="1:9" ht="15" customHeight="1" x14ac:dyDescent="0.25">
      <c r="A3098" s="411"/>
      <c r="B3098" s="411"/>
      <c r="C3098" s="411"/>
      <c r="D3098" s="411"/>
      <c r="E3098" s="411"/>
      <c r="F3098" s="411"/>
      <c r="G3098" s="194"/>
      <c r="H3098" s="411"/>
      <c r="I3098" s="411"/>
    </row>
    <row r="3099" spans="1:9" ht="15" customHeight="1" x14ac:dyDescent="0.25">
      <c r="A3099" s="411"/>
      <c r="B3099" s="411"/>
      <c r="C3099" s="411"/>
      <c r="D3099" s="411"/>
      <c r="E3099" s="411"/>
      <c r="F3099" s="411"/>
      <c r="G3099" s="194"/>
      <c r="H3099" s="411"/>
      <c r="I3099" s="411"/>
    </row>
    <row r="3100" spans="1:9" ht="15" customHeight="1" x14ac:dyDescent="0.25">
      <c r="A3100" s="411"/>
      <c r="B3100" s="411"/>
      <c r="C3100" s="411"/>
      <c r="D3100" s="411"/>
      <c r="E3100" s="411"/>
      <c r="F3100" s="411"/>
      <c r="G3100" s="194"/>
      <c r="H3100" s="411"/>
      <c r="I3100" s="411"/>
    </row>
    <row r="3101" spans="1:9" ht="15" customHeight="1" x14ac:dyDescent="0.25">
      <c r="A3101" s="411"/>
      <c r="B3101" s="411"/>
      <c r="C3101" s="411"/>
      <c r="D3101" s="411"/>
      <c r="E3101" s="411"/>
      <c r="F3101" s="411"/>
      <c r="G3101" s="194"/>
      <c r="H3101" s="411"/>
      <c r="I3101" s="411"/>
    </row>
    <row r="3102" spans="1:9" ht="15" customHeight="1" x14ac:dyDescent="0.25">
      <c r="A3102" s="411"/>
      <c r="B3102" s="411"/>
      <c r="C3102" s="411"/>
      <c r="D3102" s="411"/>
      <c r="E3102" s="411"/>
      <c r="F3102" s="412"/>
      <c r="G3102" s="194"/>
      <c r="H3102" s="411"/>
      <c r="I3102" s="411"/>
    </row>
    <row r="3103" spans="1:9" ht="15" customHeight="1" x14ac:dyDescent="0.25">
      <c r="A3103" s="411"/>
      <c r="B3103" s="411"/>
      <c r="C3103" s="411"/>
      <c r="D3103" s="411"/>
      <c r="E3103" s="411"/>
      <c r="F3103" s="412"/>
      <c r="G3103" s="194"/>
      <c r="H3103" s="411"/>
      <c r="I3103" s="411"/>
    </row>
    <row r="3104" spans="1:9" ht="15" customHeight="1" x14ac:dyDescent="0.25">
      <c r="A3104" s="411"/>
      <c r="B3104" s="411"/>
      <c r="C3104" s="411"/>
      <c r="D3104" s="411"/>
      <c r="E3104" s="411"/>
      <c r="F3104" s="412"/>
      <c r="G3104" s="194"/>
      <c r="H3104" s="411"/>
      <c r="I3104" s="411"/>
    </row>
    <row r="3105" spans="1:9" ht="15" customHeight="1" x14ac:dyDescent="0.25">
      <c r="A3105" s="411"/>
      <c r="B3105" s="411"/>
      <c r="C3105" s="411"/>
      <c r="D3105" s="411"/>
      <c r="E3105" s="411"/>
      <c r="F3105" s="411"/>
      <c r="G3105" s="194"/>
      <c r="H3105" s="411"/>
      <c r="I3105" s="411"/>
    </row>
    <row r="3106" spans="1:9" ht="15" customHeight="1" x14ac:dyDescent="0.25">
      <c r="A3106" s="411"/>
      <c r="B3106" s="411"/>
      <c r="C3106" s="411"/>
      <c r="D3106" s="411"/>
      <c r="E3106" s="411"/>
      <c r="F3106" s="411"/>
      <c r="G3106" s="194"/>
      <c r="H3106" s="411"/>
      <c r="I3106" s="411"/>
    </row>
    <row r="3107" spans="1:9" ht="15" customHeight="1" x14ac:dyDescent="0.25">
      <c r="A3107" s="411"/>
      <c r="B3107" s="411"/>
      <c r="C3107" s="411"/>
      <c r="D3107" s="411"/>
      <c r="E3107" s="411"/>
      <c r="F3107" s="411"/>
      <c r="G3107" s="194"/>
      <c r="H3107" s="411"/>
      <c r="I3107" s="411"/>
    </row>
    <row r="3108" spans="1:9" ht="15" customHeight="1" x14ac:dyDescent="0.25">
      <c r="A3108" s="411"/>
      <c r="B3108" s="411"/>
      <c r="C3108" s="411"/>
      <c r="D3108" s="411"/>
      <c r="E3108" s="411"/>
      <c r="F3108" s="411"/>
      <c r="G3108" s="194"/>
      <c r="H3108" s="411"/>
      <c r="I3108" s="411"/>
    </row>
    <row r="3109" spans="1:9" ht="15" customHeight="1" x14ac:dyDescent="0.25">
      <c r="A3109" s="411"/>
      <c r="B3109" s="411"/>
      <c r="C3109" s="411"/>
      <c r="D3109" s="411"/>
      <c r="E3109" s="411"/>
      <c r="F3109" s="412"/>
      <c r="G3109" s="194"/>
      <c r="H3109" s="411"/>
      <c r="I3109" s="411"/>
    </row>
    <row r="3110" spans="1:9" ht="15" customHeight="1" x14ac:dyDescent="0.25">
      <c r="A3110" s="411"/>
      <c r="B3110" s="411"/>
      <c r="C3110" s="411"/>
      <c r="D3110" s="411"/>
      <c r="E3110" s="411"/>
      <c r="F3110" s="412"/>
      <c r="G3110" s="194"/>
      <c r="H3110" s="411"/>
      <c r="I3110" s="411"/>
    </row>
    <row r="3111" spans="1:9" ht="15" customHeight="1" x14ac:dyDescent="0.25">
      <c r="A3111" s="411"/>
      <c r="B3111" s="411"/>
      <c r="C3111" s="411"/>
      <c r="D3111" s="411"/>
      <c r="E3111" s="411"/>
      <c r="F3111" s="411"/>
      <c r="G3111" s="194"/>
      <c r="H3111" s="411"/>
      <c r="I3111" s="411"/>
    </row>
    <row r="3112" spans="1:9" ht="15" customHeight="1" x14ac:dyDescent="0.25">
      <c r="A3112" s="411"/>
      <c r="B3112" s="411"/>
      <c r="C3112" s="411"/>
      <c r="D3112" s="411"/>
      <c r="E3112" s="411"/>
      <c r="F3112" s="411"/>
      <c r="G3112" s="194"/>
      <c r="H3112" s="411"/>
      <c r="I3112" s="411"/>
    </row>
    <row r="3113" spans="1:9" ht="15" customHeight="1" x14ac:dyDescent="0.25">
      <c r="A3113" s="411"/>
      <c r="B3113" s="411"/>
      <c r="C3113" s="411"/>
      <c r="D3113" s="411"/>
      <c r="E3113" s="411"/>
      <c r="F3113" s="411"/>
      <c r="G3113" s="194"/>
      <c r="H3113" s="411"/>
      <c r="I3113" s="411"/>
    </row>
    <row r="3114" spans="1:9" ht="15" customHeight="1" x14ac:dyDescent="0.25">
      <c r="A3114" s="411"/>
      <c r="B3114" s="411"/>
      <c r="C3114" s="411"/>
      <c r="D3114" s="411"/>
      <c r="E3114" s="411"/>
      <c r="F3114" s="411"/>
      <c r="G3114" s="194"/>
      <c r="H3114" s="411"/>
      <c r="I3114" s="411"/>
    </row>
    <row r="3115" spans="1:9" ht="15" customHeight="1" x14ac:dyDescent="0.25">
      <c r="A3115" s="411"/>
      <c r="B3115" s="411"/>
      <c r="C3115" s="411"/>
      <c r="D3115" s="411"/>
      <c r="E3115" s="411"/>
      <c r="F3115" s="411"/>
      <c r="G3115" s="194"/>
      <c r="H3115" s="411"/>
      <c r="I3115" s="411"/>
    </row>
    <row r="3116" spans="1:9" ht="15" customHeight="1" x14ac:dyDescent="0.25">
      <c r="A3116" s="411"/>
      <c r="B3116" s="411"/>
      <c r="C3116" s="411"/>
      <c r="D3116" s="411"/>
      <c r="E3116" s="411"/>
      <c r="F3116" s="411"/>
      <c r="G3116" s="194"/>
      <c r="H3116" s="411"/>
      <c r="I3116" s="411"/>
    </row>
    <row r="3117" spans="1:9" ht="15" customHeight="1" x14ac:dyDescent="0.25">
      <c r="A3117" s="411"/>
      <c r="B3117" s="411"/>
      <c r="C3117" s="411"/>
      <c r="D3117" s="411"/>
      <c r="E3117" s="411"/>
      <c r="F3117" s="411"/>
      <c r="G3117" s="194"/>
      <c r="H3117" s="411"/>
      <c r="I3117" s="411"/>
    </row>
    <row r="3118" spans="1:9" ht="15" customHeight="1" x14ac:dyDescent="0.25">
      <c r="A3118" s="411"/>
      <c r="B3118" s="411"/>
      <c r="C3118" s="411"/>
      <c r="D3118" s="411"/>
      <c r="E3118" s="411"/>
      <c r="F3118" s="412"/>
      <c r="G3118" s="194"/>
      <c r="H3118" s="411"/>
      <c r="I3118" s="411"/>
    </row>
    <row r="3119" spans="1:9" ht="15" customHeight="1" x14ac:dyDescent="0.25">
      <c r="A3119" s="411"/>
      <c r="B3119" s="411"/>
      <c r="C3119" s="411"/>
      <c r="D3119" s="411"/>
      <c r="E3119" s="411"/>
      <c r="F3119" s="412"/>
      <c r="G3119" s="194"/>
      <c r="H3119" s="411"/>
      <c r="I3119" s="411"/>
    </row>
    <row r="3120" spans="1:9" ht="15" customHeight="1" x14ac:dyDescent="0.25">
      <c r="A3120" s="411"/>
      <c r="B3120" s="411"/>
      <c r="C3120" s="411"/>
      <c r="D3120" s="411"/>
      <c r="E3120" s="411"/>
      <c r="F3120" s="412"/>
      <c r="G3120" s="194"/>
      <c r="H3120" s="411"/>
      <c r="I3120" s="411"/>
    </row>
    <row r="3121" spans="1:9" ht="15" customHeight="1" x14ac:dyDescent="0.25">
      <c r="A3121" s="411"/>
      <c r="B3121" s="411"/>
      <c r="C3121" s="411"/>
      <c r="D3121" s="411"/>
      <c r="E3121" s="411"/>
      <c r="F3121" s="411"/>
      <c r="G3121" s="194"/>
      <c r="H3121" s="411"/>
      <c r="I3121" s="411"/>
    </row>
    <row r="3122" spans="1:9" ht="15" customHeight="1" x14ac:dyDescent="0.25">
      <c r="A3122" s="411"/>
      <c r="B3122" s="411"/>
      <c r="C3122" s="411"/>
      <c r="D3122" s="411"/>
      <c r="E3122" s="411"/>
      <c r="F3122" s="411"/>
      <c r="G3122" s="194"/>
      <c r="H3122" s="411"/>
      <c r="I3122" s="411"/>
    </row>
    <row r="3123" spans="1:9" ht="15" customHeight="1" x14ac:dyDescent="0.25">
      <c r="A3123" s="411"/>
      <c r="B3123" s="411"/>
      <c r="C3123" s="411"/>
      <c r="D3123" s="411"/>
      <c r="E3123" s="411"/>
      <c r="F3123" s="411"/>
      <c r="G3123" s="194"/>
      <c r="H3123" s="411"/>
      <c r="I3123" s="411"/>
    </row>
    <row r="3124" spans="1:9" ht="15" customHeight="1" x14ac:dyDescent="0.25">
      <c r="A3124" s="411"/>
      <c r="B3124" s="411"/>
      <c r="C3124" s="411"/>
      <c r="D3124" s="411"/>
      <c r="E3124" s="411"/>
      <c r="F3124" s="411"/>
      <c r="G3124" s="194"/>
      <c r="H3124" s="411"/>
      <c r="I3124" s="411"/>
    </row>
    <row r="3125" spans="1:9" ht="15" customHeight="1" x14ac:dyDescent="0.25">
      <c r="A3125" s="411"/>
      <c r="B3125" s="411"/>
      <c r="C3125" s="411"/>
      <c r="D3125" s="411"/>
      <c r="E3125" s="411"/>
      <c r="F3125" s="412"/>
      <c r="G3125" s="194"/>
      <c r="H3125" s="411"/>
      <c r="I3125" s="411"/>
    </row>
    <row r="3126" spans="1:9" ht="15" customHeight="1" x14ac:dyDescent="0.25">
      <c r="A3126" s="411"/>
      <c r="B3126" s="411"/>
      <c r="C3126" s="411"/>
      <c r="D3126" s="411"/>
      <c r="E3126" s="411"/>
      <c r="F3126" s="412"/>
      <c r="G3126" s="194"/>
      <c r="H3126" s="411"/>
      <c r="I3126" s="411"/>
    </row>
    <row r="3127" spans="1:9" ht="15" customHeight="1" x14ac:dyDescent="0.25">
      <c r="A3127" s="411"/>
      <c r="B3127" s="411"/>
      <c r="C3127" s="411"/>
      <c r="D3127" s="411"/>
      <c r="E3127" s="411"/>
      <c r="F3127" s="411"/>
      <c r="G3127" s="194"/>
      <c r="H3127" s="411"/>
      <c r="I3127" s="411"/>
    </row>
    <row r="3128" spans="1:9" ht="15" customHeight="1" x14ac:dyDescent="0.25">
      <c r="A3128" s="411"/>
      <c r="B3128" s="411"/>
      <c r="C3128" s="411"/>
      <c r="D3128" s="411"/>
      <c r="E3128" s="411"/>
      <c r="F3128" s="411"/>
      <c r="G3128" s="194"/>
      <c r="H3128" s="411"/>
      <c r="I3128" s="411"/>
    </row>
    <row r="3129" spans="1:9" ht="15" customHeight="1" x14ac:dyDescent="0.25">
      <c r="A3129" s="411"/>
      <c r="B3129" s="411"/>
      <c r="C3129" s="411"/>
      <c r="D3129" s="411"/>
      <c r="E3129" s="411"/>
      <c r="F3129" s="411"/>
      <c r="G3129" s="194"/>
      <c r="H3129" s="411"/>
      <c r="I3129" s="411"/>
    </row>
    <row r="3130" spans="1:9" ht="15" customHeight="1" x14ac:dyDescent="0.25">
      <c r="A3130" s="411"/>
      <c r="B3130" s="411"/>
      <c r="C3130" s="411"/>
      <c r="D3130" s="411"/>
      <c r="E3130" s="411"/>
      <c r="F3130" s="411"/>
      <c r="G3130" s="194"/>
      <c r="H3130" s="411"/>
      <c r="I3130" s="411"/>
    </row>
    <row r="3131" spans="1:9" ht="15" customHeight="1" x14ac:dyDescent="0.25">
      <c r="A3131" s="411"/>
      <c r="B3131" s="411"/>
      <c r="C3131" s="411"/>
      <c r="D3131" s="411"/>
      <c r="E3131" s="411"/>
      <c r="F3131" s="411"/>
      <c r="G3131" s="194"/>
      <c r="H3131" s="411"/>
      <c r="I3131" s="411"/>
    </row>
    <row r="3132" spans="1:9" ht="15" customHeight="1" x14ac:dyDescent="0.25">
      <c r="A3132" s="411"/>
      <c r="B3132" s="411"/>
      <c r="C3132" s="411"/>
      <c r="D3132" s="411"/>
      <c r="E3132" s="411"/>
      <c r="F3132" s="411"/>
      <c r="G3132" s="194"/>
      <c r="H3132" s="411"/>
      <c r="I3132" s="411"/>
    </row>
    <row r="3133" spans="1:9" ht="15" customHeight="1" x14ac:dyDescent="0.25">
      <c r="A3133" s="411"/>
      <c r="B3133" s="411"/>
      <c r="C3133" s="411"/>
      <c r="D3133" s="411"/>
      <c r="E3133" s="411"/>
      <c r="F3133" s="411"/>
      <c r="G3133" s="194"/>
      <c r="H3133" s="411"/>
      <c r="I3133" s="411"/>
    </row>
    <row r="3134" spans="1:9" ht="15" customHeight="1" x14ac:dyDescent="0.25">
      <c r="A3134" s="411"/>
      <c r="B3134" s="411"/>
      <c r="C3134" s="411"/>
      <c r="D3134" s="411"/>
      <c r="E3134" s="411"/>
      <c r="F3134" s="412"/>
      <c r="G3134" s="194"/>
      <c r="H3134" s="411"/>
      <c r="I3134" s="411"/>
    </row>
    <row r="3135" spans="1:9" ht="15" customHeight="1" x14ac:dyDescent="0.25">
      <c r="A3135" s="411"/>
      <c r="B3135" s="411"/>
      <c r="C3135" s="411"/>
      <c r="D3135" s="411"/>
      <c r="E3135" s="411"/>
      <c r="F3135" s="412"/>
      <c r="G3135" s="194"/>
      <c r="H3135" s="411"/>
      <c r="I3135" s="411"/>
    </row>
    <row r="3136" spans="1:9" ht="15" customHeight="1" x14ac:dyDescent="0.25">
      <c r="A3136" s="411"/>
      <c r="B3136" s="411"/>
      <c r="C3136" s="411"/>
      <c r="D3136" s="411"/>
      <c r="E3136" s="411"/>
      <c r="F3136" s="412"/>
      <c r="G3136" s="194"/>
      <c r="H3136" s="411"/>
      <c r="I3136" s="411"/>
    </row>
    <row r="3137" spans="1:9" ht="15" customHeight="1" x14ac:dyDescent="0.25">
      <c r="A3137" s="411"/>
      <c r="B3137" s="411"/>
      <c r="C3137" s="411"/>
      <c r="D3137" s="411"/>
      <c r="E3137" s="411"/>
      <c r="F3137" s="411"/>
      <c r="G3137" s="194"/>
      <c r="H3137" s="411"/>
      <c r="I3137" s="411"/>
    </row>
    <row r="3138" spans="1:9" ht="15" customHeight="1" x14ac:dyDescent="0.25">
      <c r="A3138" s="411"/>
      <c r="B3138" s="411"/>
      <c r="C3138" s="411"/>
      <c r="D3138" s="411"/>
      <c r="E3138" s="411"/>
      <c r="F3138" s="411"/>
      <c r="G3138" s="194"/>
      <c r="H3138" s="411"/>
      <c r="I3138" s="411"/>
    </row>
    <row r="3139" spans="1:9" ht="15" customHeight="1" x14ac:dyDescent="0.25">
      <c r="A3139" s="411"/>
      <c r="B3139" s="411"/>
      <c r="C3139" s="411"/>
      <c r="D3139" s="411"/>
      <c r="E3139" s="411"/>
      <c r="F3139" s="411"/>
      <c r="G3139" s="194"/>
      <c r="H3139" s="411"/>
      <c r="I3139" s="411"/>
    </row>
    <row r="3140" spans="1:9" ht="15" customHeight="1" x14ac:dyDescent="0.25">
      <c r="A3140" s="411"/>
      <c r="B3140" s="411"/>
      <c r="C3140" s="411"/>
      <c r="D3140" s="411"/>
      <c r="E3140" s="411"/>
      <c r="F3140" s="411"/>
      <c r="G3140" s="194"/>
      <c r="H3140" s="411"/>
      <c r="I3140" s="411"/>
    </row>
    <row r="3141" spans="1:9" ht="15" customHeight="1" x14ac:dyDescent="0.25">
      <c r="A3141" s="411"/>
      <c r="B3141" s="411"/>
      <c r="C3141" s="411"/>
      <c r="D3141" s="411"/>
      <c r="E3141" s="411"/>
      <c r="F3141" s="412"/>
      <c r="G3141" s="194"/>
      <c r="H3141" s="411"/>
      <c r="I3141" s="411"/>
    </row>
    <row r="3142" spans="1:9" ht="15" customHeight="1" x14ac:dyDescent="0.25">
      <c r="A3142" s="411"/>
      <c r="B3142" s="411"/>
      <c r="C3142" s="411"/>
      <c r="D3142" s="411"/>
      <c r="E3142" s="411"/>
      <c r="F3142" s="412"/>
      <c r="G3142" s="194"/>
      <c r="H3142" s="411"/>
      <c r="I3142" s="411"/>
    </row>
    <row r="3143" spans="1:9" ht="15" customHeight="1" x14ac:dyDescent="0.25">
      <c r="A3143" s="411"/>
      <c r="B3143" s="411"/>
      <c r="C3143" s="411"/>
      <c r="D3143" s="411"/>
      <c r="E3143" s="411"/>
      <c r="F3143" s="412"/>
      <c r="G3143" s="194"/>
      <c r="H3143" s="411"/>
      <c r="I3143" s="411"/>
    </row>
    <row r="3144" spans="1:9" ht="15" customHeight="1" x14ac:dyDescent="0.25">
      <c r="A3144" s="411"/>
      <c r="B3144" s="411"/>
      <c r="C3144" s="411"/>
      <c r="D3144" s="411"/>
      <c r="E3144" s="411"/>
      <c r="F3144" s="411"/>
      <c r="G3144" s="194"/>
      <c r="H3144" s="411"/>
      <c r="I3144" s="411"/>
    </row>
    <row r="3145" spans="1:9" ht="15" customHeight="1" x14ac:dyDescent="0.25">
      <c r="A3145" s="411"/>
      <c r="B3145" s="411"/>
      <c r="C3145" s="411"/>
      <c r="D3145" s="411"/>
      <c r="E3145" s="411"/>
      <c r="F3145" s="411"/>
      <c r="G3145" s="194"/>
      <c r="H3145" s="411"/>
      <c r="I3145" s="411"/>
    </row>
    <row r="3146" spans="1:9" ht="15" customHeight="1" x14ac:dyDescent="0.25">
      <c r="A3146" s="411"/>
      <c r="B3146" s="411"/>
      <c r="C3146" s="411"/>
      <c r="D3146" s="411"/>
      <c r="E3146" s="411"/>
      <c r="F3146" s="411"/>
      <c r="G3146" s="194"/>
      <c r="H3146" s="411"/>
      <c r="I3146" s="411"/>
    </row>
    <row r="3147" spans="1:9" ht="15" customHeight="1" x14ac:dyDescent="0.25">
      <c r="A3147" s="411"/>
      <c r="B3147" s="411"/>
      <c r="C3147" s="411"/>
      <c r="D3147" s="411"/>
      <c r="E3147" s="411"/>
      <c r="F3147" s="411"/>
      <c r="G3147" s="194"/>
      <c r="H3147" s="411"/>
      <c r="I3147" s="411"/>
    </row>
    <row r="3148" spans="1:9" ht="15" customHeight="1" x14ac:dyDescent="0.25">
      <c r="A3148" s="411"/>
      <c r="B3148" s="411"/>
      <c r="C3148" s="411"/>
      <c r="D3148" s="411"/>
      <c r="E3148" s="411"/>
      <c r="F3148" s="411"/>
      <c r="G3148" s="194"/>
      <c r="H3148" s="411"/>
      <c r="I3148" s="411"/>
    </row>
    <row r="3149" spans="1:9" ht="15" customHeight="1" x14ac:dyDescent="0.25">
      <c r="A3149" s="411"/>
      <c r="B3149" s="411"/>
      <c r="C3149" s="411"/>
      <c r="D3149" s="411"/>
      <c r="E3149" s="411"/>
      <c r="F3149" s="411"/>
      <c r="G3149" s="194"/>
      <c r="H3149" s="411"/>
      <c r="I3149" s="411"/>
    </row>
    <row r="3150" spans="1:9" ht="15" customHeight="1" x14ac:dyDescent="0.25">
      <c r="A3150" s="411"/>
      <c r="B3150" s="411"/>
      <c r="C3150" s="411"/>
      <c r="D3150" s="411"/>
      <c r="E3150" s="411"/>
      <c r="F3150" s="411"/>
      <c r="G3150" s="194"/>
      <c r="H3150" s="411"/>
      <c r="I3150" s="411"/>
    </row>
    <row r="3151" spans="1:9" ht="15" customHeight="1" x14ac:dyDescent="0.25">
      <c r="A3151" s="411"/>
      <c r="B3151" s="411"/>
      <c r="C3151" s="411"/>
      <c r="D3151" s="411"/>
      <c r="E3151" s="411"/>
      <c r="F3151" s="412"/>
      <c r="G3151" s="194"/>
      <c r="H3151" s="411"/>
      <c r="I3151" s="411"/>
    </row>
    <row r="3152" spans="1:9" ht="15" customHeight="1" x14ac:dyDescent="0.25">
      <c r="A3152" s="411"/>
      <c r="B3152" s="411"/>
      <c r="C3152" s="411"/>
      <c r="D3152" s="411"/>
      <c r="E3152" s="411"/>
      <c r="F3152" s="412"/>
      <c r="G3152" s="194"/>
      <c r="H3152" s="411"/>
      <c r="I3152" s="411"/>
    </row>
    <row r="3153" spans="1:9" ht="15" customHeight="1" x14ac:dyDescent="0.25">
      <c r="A3153" s="411"/>
      <c r="B3153" s="411"/>
      <c r="C3153" s="411"/>
      <c r="D3153" s="411"/>
      <c r="E3153" s="411"/>
      <c r="F3153" s="412"/>
      <c r="G3153" s="194"/>
      <c r="H3153" s="411"/>
      <c r="I3153" s="411"/>
    </row>
    <row r="3154" spans="1:9" ht="15" customHeight="1" x14ac:dyDescent="0.25">
      <c r="A3154" s="411"/>
      <c r="B3154" s="411"/>
      <c r="C3154" s="411"/>
      <c r="D3154" s="411"/>
      <c r="E3154" s="411"/>
      <c r="F3154" s="411"/>
      <c r="G3154" s="194"/>
      <c r="H3154" s="411"/>
      <c r="I3154" s="411"/>
    </row>
    <row r="3155" spans="1:9" ht="15" customHeight="1" x14ac:dyDescent="0.25">
      <c r="A3155" s="411"/>
      <c r="B3155" s="411"/>
      <c r="C3155" s="411"/>
      <c r="D3155" s="411"/>
      <c r="E3155" s="411"/>
      <c r="F3155" s="411"/>
      <c r="G3155" s="194"/>
      <c r="H3155" s="411"/>
      <c r="I3155" s="411"/>
    </row>
    <row r="3156" spans="1:9" ht="15" customHeight="1" x14ac:dyDescent="0.25">
      <c r="A3156" s="411"/>
      <c r="B3156" s="411"/>
      <c r="C3156" s="411"/>
      <c r="D3156" s="411"/>
      <c r="E3156" s="411"/>
      <c r="F3156" s="411"/>
      <c r="G3156" s="194"/>
      <c r="H3156" s="411"/>
      <c r="I3156" s="411"/>
    </row>
    <row r="3157" spans="1:9" ht="15" customHeight="1" x14ac:dyDescent="0.25">
      <c r="A3157" s="411"/>
      <c r="B3157" s="411"/>
      <c r="C3157" s="411"/>
      <c r="D3157" s="411"/>
      <c r="E3157" s="411"/>
      <c r="F3157" s="411"/>
      <c r="G3157" s="194"/>
      <c r="H3157" s="411"/>
      <c r="I3157" s="411"/>
    </row>
    <row r="3158" spans="1:9" ht="15" customHeight="1" x14ac:dyDescent="0.25">
      <c r="A3158" s="411"/>
      <c r="B3158" s="411"/>
      <c r="C3158" s="411"/>
      <c r="D3158" s="411"/>
      <c r="E3158" s="411"/>
      <c r="F3158" s="412"/>
      <c r="G3158" s="194"/>
      <c r="H3158" s="411"/>
      <c r="I3158" s="411"/>
    </row>
    <row r="3159" spans="1:9" ht="15" customHeight="1" x14ac:dyDescent="0.25">
      <c r="A3159" s="411"/>
      <c r="B3159" s="411"/>
      <c r="C3159" s="411"/>
      <c r="D3159" s="411"/>
      <c r="E3159" s="411"/>
      <c r="F3159" s="412"/>
      <c r="G3159" s="194"/>
      <c r="H3159" s="411"/>
      <c r="I3159" s="411"/>
    </row>
    <row r="3160" spans="1:9" ht="15" customHeight="1" x14ac:dyDescent="0.25">
      <c r="A3160" s="411"/>
      <c r="B3160" s="411"/>
      <c r="C3160" s="411"/>
      <c r="D3160" s="411"/>
      <c r="E3160" s="411"/>
      <c r="F3160" s="412"/>
      <c r="G3160" s="194"/>
      <c r="H3160" s="411"/>
      <c r="I3160" s="411"/>
    </row>
    <row r="3161" spans="1:9" ht="15" customHeight="1" x14ac:dyDescent="0.25">
      <c r="A3161" s="411"/>
      <c r="B3161" s="411"/>
      <c r="C3161" s="411"/>
      <c r="D3161" s="411"/>
      <c r="E3161" s="411"/>
      <c r="F3161" s="411"/>
      <c r="G3161" s="194"/>
      <c r="H3161" s="411"/>
      <c r="I3161" s="411"/>
    </row>
    <row r="3162" spans="1:9" ht="15" customHeight="1" x14ac:dyDescent="0.25">
      <c r="A3162" s="411"/>
      <c r="B3162" s="411"/>
      <c r="C3162" s="411"/>
      <c r="D3162" s="411"/>
      <c r="E3162" s="411"/>
      <c r="F3162" s="411"/>
      <c r="G3162" s="194"/>
      <c r="H3162" s="411"/>
      <c r="I3162" s="411"/>
    </row>
    <row r="3163" spans="1:9" ht="15" customHeight="1" x14ac:dyDescent="0.25">
      <c r="A3163" s="411"/>
      <c r="B3163" s="411"/>
      <c r="C3163" s="411"/>
      <c r="D3163" s="411"/>
      <c r="E3163" s="411"/>
      <c r="F3163" s="411"/>
      <c r="G3163" s="194"/>
      <c r="H3163" s="411"/>
      <c r="I3163" s="411"/>
    </row>
    <row r="3164" spans="1:9" ht="15" customHeight="1" x14ac:dyDescent="0.25">
      <c r="A3164" s="411"/>
      <c r="B3164" s="411"/>
      <c r="C3164" s="411"/>
      <c r="D3164" s="411"/>
      <c r="E3164" s="411"/>
      <c r="F3164" s="411"/>
      <c r="G3164" s="194"/>
      <c r="H3164" s="411"/>
      <c r="I3164" s="411"/>
    </row>
    <row r="3165" spans="1:9" ht="15" customHeight="1" x14ac:dyDescent="0.25">
      <c r="A3165" s="411"/>
      <c r="B3165" s="411"/>
      <c r="C3165" s="411"/>
      <c r="D3165" s="411"/>
      <c r="E3165" s="411"/>
      <c r="F3165" s="411"/>
      <c r="G3165" s="194"/>
      <c r="H3165" s="411"/>
      <c r="I3165" s="411"/>
    </row>
    <row r="3166" spans="1:9" ht="15" customHeight="1" x14ac:dyDescent="0.25">
      <c r="A3166" s="411"/>
      <c r="B3166" s="411"/>
      <c r="C3166" s="411"/>
      <c r="D3166" s="411"/>
      <c r="E3166" s="411"/>
      <c r="F3166" s="411"/>
      <c r="G3166" s="194"/>
      <c r="H3166" s="411"/>
      <c r="I3166" s="411"/>
    </row>
    <row r="3167" spans="1:9" ht="15" customHeight="1" x14ac:dyDescent="0.25">
      <c r="A3167" s="411"/>
      <c r="B3167" s="411"/>
      <c r="C3167" s="411"/>
      <c r="D3167" s="411"/>
      <c r="E3167" s="411"/>
      <c r="F3167" s="411"/>
      <c r="G3167" s="194"/>
      <c r="H3167" s="411"/>
      <c r="I3167" s="411"/>
    </row>
    <row r="3168" spans="1:9" ht="15" customHeight="1" x14ac:dyDescent="0.25">
      <c r="A3168" s="411"/>
      <c r="B3168" s="411"/>
      <c r="C3168" s="411"/>
      <c r="D3168" s="411"/>
      <c r="E3168" s="411"/>
      <c r="F3168" s="411"/>
      <c r="G3168" s="194"/>
      <c r="H3168" s="411"/>
      <c r="I3168" s="411"/>
    </row>
    <row r="3169" spans="1:9" ht="15" customHeight="1" x14ac:dyDescent="0.25">
      <c r="A3169" s="411"/>
      <c r="B3169" s="411"/>
      <c r="C3169" s="411"/>
      <c r="D3169" s="411"/>
      <c r="E3169" s="411"/>
      <c r="F3169" s="411"/>
      <c r="G3169" s="194"/>
      <c r="H3169" s="411"/>
      <c r="I3169" s="411"/>
    </row>
    <row r="3170" spans="1:9" ht="15" customHeight="1" x14ac:dyDescent="0.25">
      <c r="A3170" s="411"/>
      <c r="B3170" s="411"/>
      <c r="C3170" s="411"/>
      <c r="D3170" s="411"/>
      <c r="E3170" s="411"/>
      <c r="F3170" s="412"/>
      <c r="G3170" s="194"/>
      <c r="H3170" s="411"/>
      <c r="I3170" s="411"/>
    </row>
    <row r="3171" spans="1:9" ht="15" customHeight="1" x14ac:dyDescent="0.25">
      <c r="A3171" s="411"/>
      <c r="B3171" s="411"/>
      <c r="C3171" s="411"/>
      <c r="D3171" s="411"/>
      <c r="E3171" s="411"/>
      <c r="F3171" s="412"/>
      <c r="G3171" s="194"/>
      <c r="H3171" s="411"/>
      <c r="I3171" s="411"/>
    </row>
    <row r="3172" spans="1:9" ht="15" customHeight="1" x14ac:dyDescent="0.25">
      <c r="A3172" s="411"/>
      <c r="B3172" s="411"/>
      <c r="C3172" s="411"/>
      <c r="D3172" s="411"/>
      <c r="E3172" s="411"/>
      <c r="F3172" s="411"/>
      <c r="G3172" s="194"/>
      <c r="H3172" s="411"/>
      <c r="I3172" s="411"/>
    </row>
    <row r="3173" spans="1:9" ht="15" customHeight="1" x14ac:dyDescent="0.25">
      <c r="A3173" s="411"/>
      <c r="B3173" s="411"/>
      <c r="C3173" s="411"/>
      <c r="D3173" s="411"/>
      <c r="E3173" s="411"/>
      <c r="F3173" s="411"/>
      <c r="G3173" s="194"/>
      <c r="H3173" s="411"/>
      <c r="I3173" s="411"/>
    </row>
    <row r="3174" spans="1:9" ht="15" customHeight="1" x14ac:dyDescent="0.25">
      <c r="A3174" s="411"/>
      <c r="B3174" s="411"/>
      <c r="C3174" s="411"/>
      <c r="D3174" s="411"/>
      <c r="E3174" s="411"/>
      <c r="F3174" s="412"/>
      <c r="G3174" s="194"/>
      <c r="H3174" s="411"/>
      <c r="I3174" s="411"/>
    </row>
    <row r="3175" spans="1:9" ht="15" customHeight="1" x14ac:dyDescent="0.25">
      <c r="A3175" s="411"/>
      <c r="B3175" s="411"/>
      <c r="C3175" s="411"/>
      <c r="D3175" s="411"/>
      <c r="E3175" s="411"/>
      <c r="F3175" s="411"/>
      <c r="G3175" s="194"/>
      <c r="H3175" s="411"/>
      <c r="I3175" s="411"/>
    </row>
    <row r="3176" spans="1:9" ht="15" customHeight="1" x14ac:dyDescent="0.25">
      <c r="A3176" s="411"/>
      <c r="B3176" s="411"/>
      <c r="C3176" s="411"/>
      <c r="D3176" s="411"/>
      <c r="E3176" s="411"/>
      <c r="F3176" s="411"/>
      <c r="G3176" s="194"/>
      <c r="H3176" s="411"/>
      <c r="I3176" s="411"/>
    </row>
    <row r="3177" spans="1:9" ht="15" customHeight="1" x14ac:dyDescent="0.25">
      <c r="A3177" s="411"/>
      <c r="B3177" s="411"/>
      <c r="C3177" s="411"/>
      <c r="D3177" s="411"/>
      <c r="E3177" s="411"/>
      <c r="F3177" s="411"/>
      <c r="G3177" s="194"/>
      <c r="H3177" s="411"/>
      <c r="I3177" s="411"/>
    </row>
    <row r="3178" spans="1:9" ht="15" customHeight="1" x14ac:dyDescent="0.25">
      <c r="A3178" s="411"/>
      <c r="B3178" s="411"/>
      <c r="C3178" s="411"/>
      <c r="D3178" s="411"/>
      <c r="E3178" s="411"/>
      <c r="F3178" s="411"/>
      <c r="G3178" s="194"/>
      <c r="H3178" s="411"/>
      <c r="I3178" s="411"/>
    </row>
    <row r="3179" spans="1:9" ht="15" customHeight="1" x14ac:dyDescent="0.25">
      <c r="A3179" s="411"/>
      <c r="B3179" s="411"/>
      <c r="C3179" s="411"/>
      <c r="D3179" s="411"/>
      <c r="E3179" s="411"/>
      <c r="F3179" s="411"/>
      <c r="G3179" s="194"/>
      <c r="H3179" s="411"/>
      <c r="I3179" s="411"/>
    </row>
    <row r="3180" spans="1:9" ht="15" customHeight="1" x14ac:dyDescent="0.25">
      <c r="A3180" s="411"/>
      <c r="B3180" s="411"/>
      <c r="C3180" s="411"/>
      <c r="D3180" s="411"/>
      <c r="E3180" s="411"/>
      <c r="F3180" s="411"/>
      <c r="G3180" s="194"/>
      <c r="H3180" s="411"/>
      <c r="I3180" s="411"/>
    </row>
    <row r="3181" spans="1:9" ht="15" customHeight="1" x14ac:dyDescent="0.25">
      <c r="A3181" s="411"/>
      <c r="B3181" s="411"/>
      <c r="C3181" s="411"/>
      <c r="D3181" s="411"/>
      <c r="E3181" s="411"/>
      <c r="F3181" s="411"/>
      <c r="G3181" s="194"/>
      <c r="H3181" s="411"/>
      <c r="I3181" s="411"/>
    </row>
    <row r="3182" spans="1:9" ht="15" customHeight="1" x14ac:dyDescent="0.25">
      <c r="A3182" s="411"/>
      <c r="B3182" s="411"/>
      <c r="C3182" s="411"/>
      <c r="D3182" s="411"/>
      <c r="E3182" s="411"/>
      <c r="F3182" s="412"/>
      <c r="G3182" s="194"/>
      <c r="H3182" s="411"/>
      <c r="I3182" s="411"/>
    </row>
    <row r="3183" spans="1:9" ht="15" customHeight="1" x14ac:dyDescent="0.25">
      <c r="A3183" s="411"/>
      <c r="B3183" s="411"/>
      <c r="C3183" s="411"/>
      <c r="D3183" s="411"/>
      <c r="E3183" s="411"/>
      <c r="F3183" s="412"/>
      <c r="G3183" s="194"/>
      <c r="H3183" s="411"/>
      <c r="I3183" s="411"/>
    </row>
    <row r="3184" spans="1:9" ht="15" customHeight="1" x14ac:dyDescent="0.25">
      <c r="A3184" s="411"/>
      <c r="B3184" s="411"/>
      <c r="C3184" s="411"/>
      <c r="D3184" s="411"/>
      <c r="E3184" s="411"/>
      <c r="F3184" s="412"/>
      <c r="G3184" s="194"/>
      <c r="H3184" s="411"/>
      <c r="I3184" s="411"/>
    </row>
    <row r="3185" spans="1:9" ht="15" customHeight="1" x14ac:dyDescent="0.25">
      <c r="A3185" s="411"/>
      <c r="B3185" s="411"/>
      <c r="C3185" s="411"/>
      <c r="D3185" s="411"/>
      <c r="E3185" s="411"/>
      <c r="F3185" s="411"/>
      <c r="G3185" s="194"/>
      <c r="H3185" s="411"/>
      <c r="I3185" s="411"/>
    </row>
    <row r="3186" spans="1:9" ht="15" customHeight="1" x14ac:dyDescent="0.25">
      <c r="A3186" s="411"/>
      <c r="B3186" s="411"/>
      <c r="C3186" s="411"/>
      <c r="D3186" s="411"/>
      <c r="E3186" s="411"/>
      <c r="F3186" s="411"/>
      <c r="G3186" s="194"/>
      <c r="H3186" s="411"/>
      <c r="I3186" s="411"/>
    </row>
    <row r="3187" spans="1:9" ht="15" customHeight="1" x14ac:dyDescent="0.25">
      <c r="A3187" s="411"/>
      <c r="B3187" s="411"/>
      <c r="C3187" s="411"/>
      <c r="D3187" s="411"/>
      <c r="E3187" s="411"/>
      <c r="F3187" s="412"/>
      <c r="G3187" s="194"/>
      <c r="H3187" s="411"/>
      <c r="I3187" s="411"/>
    </row>
    <row r="3188" spans="1:9" ht="15" customHeight="1" x14ac:dyDescent="0.25">
      <c r="A3188" s="411"/>
      <c r="B3188" s="411"/>
      <c r="C3188" s="411"/>
      <c r="D3188" s="411"/>
      <c r="E3188" s="411"/>
      <c r="F3188" s="412"/>
      <c r="G3188" s="194"/>
      <c r="H3188" s="411"/>
      <c r="I3188" s="411"/>
    </row>
    <row r="3189" spans="1:9" ht="15" customHeight="1" x14ac:dyDescent="0.25">
      <c r="A3189" s="411"/>
      <c r="B3189" s="411"/>
      <c r="C3189" s="411"/>
      <c r="D3189" s="411"/>
      <c r="E3189" s="411"/>
      <c r="F3189" s="411"/>
      <c r="G3189" s="194"/>
      <c r="H3189" s="411"/>
      <c r="I3189" s="411"/>
    </row>
    <row r="3190" spans="1:9" ht="15" customHeight="1" x14ac:dyDescent="0.25">
      <c r="A3190" s="411"/>
      <c r="B3190" s="411"/>
      <c r="C3190" s="411"/>
      <c r="D3190" s="411"/>
      <c r="E3190" s="411"/>
      <c r="F3190" s="411"/>
      <c r="G3190" s="194"/>
      <c r="H3190" s="411"/>
      <c r="I3190" s="411"/>
    </row>
    <row r="3191" spans="1:9" ht="15" customHeight="1" x14ac:dyDescent="0.25">
      <c r="A3191" s="411"/>
      <c r="B3191" s="411"/>
      <c r="C3191" s="411"/>
      <c r="D3191" s="411"/>
      <c r="E3191" s="411"/>
      <c r="F3191" s="411"/>
      <c r="G3191" s="194"/>
      <c r="H3191" s="411"/>
      <c r="I3191" s="411"/>
    </row>
    <row r="3192" spans="1:9" ht="15" customHeight="1" x14ac:dyDescent="0.25">
      <c r="A3192" s="411"/>
      <c r="B3192" s="411"/>
      <c r="C3192" s="411"/>
      <c r="D3192" s="411"/>
      <c r="E3192" s="411"/>
      <c r="F3192" s="411"/>
      <c r="G3192" s="194"/>
      <c r="H3192" s="411"/>
      <c r="I3192" s="411"/>
    </row>
    <row r="3193" spans="1:9" ht="15" customHeight="1" x14ac:dyDescent="0.25">
      <c r="A3193" s="411"/>
      <c r="B3193" s="411"/>
      <c r="C3193" s="411"/>
      <c r="D3193" s="411"/>
      <c r="E3193" s="411"/>
      <c r="F3193" s="411"/>
      <c r="G3193" s="194"/>
      <c r="H3193" s="411"/>
      <c r="I3193" s="411"/>
    </row>
    <row r="3194" spans="1:9" ht="15" customHeight="1" x14ac:dyDescent="0.25">
      <c r="A3194" s="411"/>
      <c r="B3194" s="411"/>
      <c r="C3194" s="411"/>
      <c r="D3194" s="411"/>
      <c r="E3194" s="411"/>
      <c r="F3194" s="412"/>
      <c r="G3194" s="194"/>
      <c r="H3194" s="411"/>
      <c r="I3194" s="411"/>
    </row>
    <row r="3195" spans="1:9" ht="15" customHeight="1" x14ac:dyDescent="0.25">
      <c r="A3195" s="411"/>
      <c r="B3195" s="411"/>
      <c r="C3195" s="411"/>
      <c r="D3195" s="411"/>
      <c r="E3195" s="411"/>
      <c r="F3195" s="412"/>
      <c r="G3195" s="194"/>
      <c r="H3195" s="411"/>
      <c r="I3195" s="411"/>
    </row>
    <row r="3196" spans="1:9" ht="15" customHeight="1" x14ac:dyDescent="0.25">
      <c r="A3196" s="411"/>
      <c r="B3196" s="411"/>
      <c r="C3196" s="411"/>
      <c r="D3196" s="411"/>
      <c r="E3196" s="411"/>
      <c r="F3196" s="412"/>
      <c r="G3196" s="194"/>
      <c r="H3196" s="411"/>
      <c r="I3196" s="411"/>
    </row>
    <row r="3197" spans="1:9" ht="15" customHeight="1" x14ac:dyDescent="0.25">
      <c r="A3197" s="411"/>
      <c r="B3197" s="411"/>
      <c r="C3197" s="411"/>
      <c r="D3197" s="411"/>
      <c r="E3197" s="411"/>
      <c r="F3197" s="411"/>
      <c r="G3197" s="194"/>
      <c r="H3197" s="411"/>
      <c r="I3197" s="411"/>
    </row>
    <row r="3198" spans="1:9" ht="15" customHeight="1" x14ac:dyDescent="0.25">
      <c r="A3198" s="411"/>
      <c r="B3198" s="411"/>
      <c r="C3198" s="411"/>
      <c r="D3198" s="411"/>
      <c r="E3198" s="411"/>
      <c r="F3198" s="411"/>
      <c r="G3198" s="194"/>
      <c r="H3198" s="411"/>
      <c r="I3198" s="411"/>
    </row>
    <row r="3199" spans="1:9" ht="15" customHeight="1" x14ac:dyDescent="0.25">
      <c r="A3199" s="411"/>
      <c r="B3199" s="411"/>
      <c r="C3199" s="411"/>
      <c r="D3199" s="411"/>
      <c r="E3199" s="411"/>
      <c r="F3199" s="412"/>
      <c r="G3199" s="194"/>
      <c r="H3199" s="411"/>
      <c r="I3199" s="411"/>
    </row>
    <row r="3200" spans="1:9" ht="15" customHeight="1" x14ac:dyDescent="0.25">
      <c r="A3200" s="411"/>
      <c r="B3200" s="411"/>
      <c r="C3200" s="411"/>
      <c r="D3200" s="411"/>
      <c r="E3200" s="411"/>
      <c r="F3200" s="412"/>
      <c r="G3200" s="194"/>
      <c r="H3200" s="411"/>
      <c r="I3200" s="411"/>
    </row>
    <row r="3201" spans="1:9" ht="15" customHeight="1" x14ac:dyDescent="0.25">
      <c r="A3201" s="411"/>
      <c r="B3201" s="411"/>
      <c r="C3201" s="411"/>
      <c r="D3201" s="411"/>
      <c r="E3201" s="411"/>
      <c r="F3201" s="411"/>
      <c r="G3201" s="194"/>
      <c r="H3201" s="411"/>
      <c r="I3201" s="411"/>
    </row>
    <row r="3202" spans="1:9" ht="15" customHeight="1" x14ac:dyDescent="0.25">
      <c r="A3202" s="411"/>
      <c r="B3202" s="411"/>
      <c r="C3202" s="411"/>
      <c r="D3202" s="411"/>
      <c r="E3202" s="411"/>
      <c r="F3202" s="411"/>
      <c r="G3202" s="194"/>
      <c r="H3202" s="411"/>
      <c r="I3202" s="411"/>
    </row>
    <row r="3203" spans="1:9" ht="15" customHeight="1" x14ac:dyDescent="0.25">
      <c r="A3203" s="411"/>
      <c r="B3203" s="411"/>
      <c r="C3203" s="411"/>
      <c r="D3203" s="411"/>
      <c r="E3203" s="411"/>
      <c r="F3203" s="411"/>
      <c r="G3203" s="194"/>
      <c r="H3203" s="411"/>
      <c r="I3203" s="411"/>
    </row>
    <row r="3204" spans="1:9" ht="15" customHeight="1" x14ac:dyDescent="0.25">
      <c r="A3204" s="411"/>
      <c r="B3204" s="411"/>
      <c r="C3204" s="411"/>
      <c r="D3204" s="411"/>
      <c r="E3204" s="411"/>
      <c r="F3204" s="411"/>
      <c r="G3204" s="194"/>
      <c r="H3204" s="411"/>
      <c r="I3204" s="411"/>
    </row>
    <row r="3205" spans="1:9" ht="15" customHeight="1" x14ac:dyDescent="0.25">
      <c r="A3205" s="411"/>
      <c r="B3205" s="411"/>
      <c r="C3205" s="411"/>
      <c r="D3205" s="411"/>
      <c r="E3205" s="411"/>
      <c r="F3205" s="411"/>
      <c r="G3205" s="194"/>
      <c r="H3205" s="411"/>
      <c r="I3205" s="411"/>
    </row>
    <row r="3206" spans="1:9" ht="15" customHeight="1" x14ac:dyDescent="0.25">
      <c r="A3206" s="411"/>
      <c r="B3206" s="411"/>
      <c r="C3206" s="411"/>
      <c r="D3206" s="411"/>
      <c r="E3206" s="411"/>
      <c r="F3206" s="412"/>
      <c r="G3206" s="194"/>
      <c r="H3206" s="411"/>
      <c r="I3206" s="411"/>
    </row>
    <row r="3207" spans="1:9" ht="15" customHeight="1" x14ac:dyDescent="0.25">
      <c r="A3207" s="411"/>
      <c r="B3207" s="411"/>
      <c r="C3207" s="411"/>
      <c r="D3207" s="411"/>
      <c r="E3207" s="411"/>
      <c r="F3207" s="412"/>
      <c r="G3207" s="194"/>
      <c r="H3207" s="411"/>
      <c r="I3207" s="411"/>
    </row>
    <row r="3208" spans="1:9" ht="15" customHeight="1" x14ac:dyDescent="0.25">
      <c r="A3208" s="411"/>
      <c r="B3208" s="411"/>
      <c r="C3208" s="411"/>
      <c r="D3208" s="411"/>
      <c r="E3208" s="411"/>
      <c r="F3208" s="412"/>
      <c r="G3208" s="194"/>
      <c r="H3208" s="411"/>
      <c r="I3208" s="411"/>
    </row>
    <row r="3209" spans="1:9" ht="15" customHeight="1" x14ac:dyDescent="0.25">
      <c r="A3209" s="411"/>
      <c r="B3209" s="411"/>
      <c r="C3209" s="411"/>
      <c r="D3209" s="411"/>
      <c r="E3209" s="411"/>
      <c r="F3209" s="412"/>
      <c r="G3209" s="194"/>
      <c r="H3209" s="411"/>
      <c r="I3209" s="411"/>
    </row>
    <row r="3210" spans="1:9" ht="15" customHeight="1" x14ac:dyDescent="0.25">
      <c r="A3210" s="411"/>
      <c r="B3210" s="411"/>
      <c r="C3210" s="411"/>
      <c r="D3210" s="411"/>
      <c r="E3210" s="411"/>
      <c r="F3210" s="411"/>
      <c r="G3210" s="194"/>
      <c r="H3210" s="411"/>
      <c r="I3210" s="411"/>
    </row>
    <row r="3211" spans="1:9" ht="15" customHeight="1" x14ac:dyDescent="0.25">
      <c r="A3211" s="411"/>
      <c r="B3211" s="411"/>
      <c r="C3211" s="411"/>
      <c r="D3211" s="411"/>
      <c r="E3211" s="411"/>
      <c r="F3211" s="411"/>
      <c r="G3211" s="194"/>
      <c r="H3211" s="411"/>
      <c r="I3211" s="411"/>
    </row>
    <row r="3212" spans="1:9" ht="15" customHeight="1" x14ac:dyDescent="0.25">
      <c r="A3212" s="411"/>
      <c r="B3212" s="411"/>
      <c r="C3212" s="411"/>
      <c r="D3212" s="411"/>
      <c r="E3212" s="411"/>
      <c r="F3212" s="412"/>
      <c r="G3212" s="194"/>
      <c r="H3212" s="411"/>
      <c r="I3212" s="411"/>
    </row>
    <row r="3213" spans="1:9" ht="15" customHeight="1" x14ac:dyDescent="0.25">
      <c r="A3213" s="411"/>
      <c r="B3213" s="411"/>
      <c r="C3213" s="411"/>
      <c r="D3213" s="411"/>
      <c r="E3213" s="411"/>
      <c r="F3213" s="412"/>
      <c r="G3213" s="194"/>
      <c r="H3213" s="411"/>
      <c r="I3213" s="411"/>
    </row>
    <row r="3214" spans="1:9" ht="15" customHeight="1" x14ac:dyDescent="0.25">
      <c r="A3214" s="411"/>
      <c r="B3214" s="411"/>
      <c r="C3214" s="411"/>
      <c r="D3214" s="411"/>
      <c r="E3214" s="411"/>
      <c r="F3214" s="411"/>
      <c r="G3214" s="194"/>
      <c r="H3214" s="411"/>
      <c r="I3214" s="411"/>
    </row>
    <row r="3215" spans="1:9" ht="15" customHeight="1" x14ac:dyDescent="0.25">
      <c r="A3215" s="411"/>
      <c r="B3215" s="411"/>
      <c r="C3215" s="411"/>
      <c r="D3215" s="411"/>
      <c r="E3215" s="411"/>
      <c r="F3215" s="411"/>
      <c r="G3215" s="194"/>
      <c r="H3215" s="411"/>
      <c r="I3215" s="411"/>
    </row>
    <row r="3216" spans="1:9" ht="15" customHeight="1" x14ac:dyDescent="0.25">
      <c r="A3216" s="411"/>
      <c r="B3216" s="411"/>
      <c r="C3216" s="411"/>
      <c r="D3216" s="411"/>
      <c r="E3216" s="411"/>
      <c r="F3216" s="411"/>
      <c r="G3216" s="194"/>
      <c r="H3216" s="411"/>
      <c r="I3216" s="411"/>
    </row>
    <row r="3217" spans="1:9" ht="15" customHeight="1" x14ac:dyDescent="0.25">
      <c r="A3217" s="411"/>
      <c r="B3217" s="411"/>
      <c r="C3217" s="411"/>
      <c r="D3217" s="411"/>
      <c r="E3217" s="411"/>
      <c r="F3217" s="411"/>
      <c r="G3217" s="194"/>
      <c r="H3217" s="411"/>
      <c r="I3217" s="411"/>
    </row>
    <row r="3218" spans="1:9" ht="15" customHeight="1" x14ac:dyDescent="0.25">
      <c r="A3218" s="411"/>
      <c r="B3218" s="411"/>
      <c r="C3218" s="411"/>
      <c r="D3218" s="411"/>
      <c r="E3218" s="411"/>
      <c r="F3218" s="411"/>
      <c r="G3218" s="194"/>
      <c r="H3218" s="411"/>
      <c r="I3218" s="411"/>
    </row>
    <row r="3219" spans="1:9" ht="15" customHeight="1" x14ac:dyDescent="0.25">
      <c r="A3219" s="411"/>
      <c r="B3219" s="411"/>
      <c r="C3219" s="411"/>
      <c r="D3219" s="411"/>
      <c r="E3219" s="411"/>
      <c r="F3219" s="411"/>
      <c r="G3219" s="194"/>
      <c r="H3219" s="411"/>
      <c r="I3219" s="411"/>
    </row>
    <row r="3220" spans="1:9" ht="15" customHeight="1" x14ac:dyDescent="0.25">
      <c r="A3220" s="411"/>
      <c r="B3220" s="411"/>
      <c r="C3220" s="411"/>
      <c r="D3220" s="411"/>
      <c r="E3220" s="411"/>
      <c r="F3220" s="411"/>
      <c r="G3220" s="194"/>
      <c r="H3220" s="411"/>
      <c r="I3220" s="411"/>
    </row>
    <row r="3221" spans="1:9" ht="15" customHeight="1" x14ac:dyDescent="0.25">
      <c r="A3221" s="411"/>
      <c r="B3221" s="411"/>
      <c r="C3221" s="411"/>
      <c r="D3221" s="411"/>
      <c r="E3221" s="411"/>
      <c r="F3221" s="412"/>
      <c r="G3221" s="194"/>
      <c r="H3221" s="411"/>
      <c r="I3221" s="411"/>
    </row>
    <row r="3222" spans="1:9" ht="15" customHeight="1" x14ac:dyDescent="0.25">
      <c r="A3222" s="411"/>
      <c r="B3222" s="411"/>
      <c r="C3222" s="411"/>
      <c r="D3222" s="411"/>
      <c r="E3222" s="411"/>
      <c r="F3222" s="412"/>
      <c r="G3222" s="194"/>
      <c r="H3222" s="411"/>
      <c r="I3222" s="411"/>
    </row>
    <row r="3223" spans="1:9" ht="15" customHeight="1" x14ac:dyDescent="0.25">
      <c r="A3223" s="411"/>
      <c r="B3223" s="411"/>
      <c r="C3223" s="411"/>
      <c r="D3223" s="411"/>
      <c r="E3223" s="411"/>
      <c r="F3223" s="412"/>
      <c r="G3223" s="194"/>
      <c r="H3223" s="411"/>
      <c r="I3223" s="411"/>
    </row>
    <row r="3224" spans="1:9" ht="15" customHeight="1" x14ac:dyDescent="0.25">
      <c r="A3224" s="411"/>
      <c r="B3224" s="411"/>
      <c r="C3224" s="411"/>
      <c r="D3224" s="411"/>
      <c r="E3224" s="411"/>
      <c r="F3224" s="412"/>
      <c r="G3224" s="194"/>
      <c r="H3224" s="411"/>
      <c r="I3224" s="411"/>
    </row>
    <row r="3225" spans="1:9" ht="15" customHeight="1" x14ac:dyDescent="0.25">
      <c r="A3225" s="411"/>
      <c r="B3225" s="411"/>
      <c r="C3225" s="411"/>
      <c r="D3225" s="411"/>
      <c r="E3225" s="411"/>
      <c r="F3225" s="412"/>
      <c r="G3225" s="194"/>
      <c r="H3225" s="411"/>
      <c r="I3225" s="411"/>
    </row>
    <row r="3226" spans="1:9" ht="15" customHeight="1" x14ac:dyDescent="0.25">
      <c r="A3226" s="411"/>
      <c r="B3226" s="411"/>
      <c r="C3226" s="411"/>
      <c r="D3226" s="411"/>
      <c r="E3226" s="411"/>
      <c r="F3226" s="411"/>
      <c r="G3226" s="194"/>
      <c r="H3226" s="411"/>
      <c r="I3226" s="411"/>
    </row>
    <row r="3227" spans="1:9" ht="15" customHeight="1" x14ac:dyDescent="0.25">
      <c r="A3227" s="411"/>
      <c r="B3227" s="411"/>
      <c r="C3227" s="411"/>
      <c r="D3227" s="411"/>
      <c r="E3227" s="411"/>
      <c r="F3227" s="411"/>
      <c r="G3227" s="194"/>
      <c r="H3227" s="411"/>
      <c r="I3227" s="411"/>
    </row>
    <row r="3228" spans="1:9" ht="15" customHeight="1" x14ac:dyDescent="0.25">
      <c r="A3228" s="411"/>
      <c r="B3228" s="411"/>
      <c r="C3228" s="411"/>
      <c r="D3228" s="411"/>
      <c r="E3228" s="411"/>
      <c r="F3228" s="412"/>
      <c r="G3228" s="194"/>
      <c r="H3228" s="411"/>
      <c r="I3228" s="411"/>
    </row>
    <row r="3229" spans="1:9" ht="15" customHeight="1" x14ac:dyDescent="0.25">
      <c r="A3229" s="411"/>
      <c r="B3229" s="411"/>
      <c r="C3229" s="411"/>
      <c r="D3229" s="411"/>
      <c r="E3229" s="411"/>
      <c r="F3229" s="412"/>
      <c r="G3229" s="194"/>
      <c r="H3229" s="411"/>
      <c r="I3229" s="411"/>
    </row>
    <row r="3230" spans="1:9" ht="15" customHeight="1" x14ac:dyDescent="0.25">
      <c r="A3230" s="411"/>
      <c r="B3230" s="411"/>
      <c r="C3230" s="411"/>
      <c r="D3230" s="411"/>
      <c r="E3230" s="411"/>
      <c r="F3230" s="411"/>
      <c r="G3230" s="194"/>
      <c r="H3230" s="411"/>
      <c r="I3230" s="411"/>
    </row>
    <row r="3231" spans="1:9" ht="15" customHeight="1" x14ac:dyDescent="0.25">
      <c r="A3231" s="411"/>
      <c r="B3231" s="411"/>
      <c r="C3231" s="411"/>
      <c r="D3231" s="411"/>
      <c r="E3231" s="411"/>
      <c r="F3231" s="411"/>
      <c r="G3231" s="194"/>
      <c r="H3231" s="411"/>
      <c r="I3231" s="411"/>
    </row>
    <row r="3232" spans="1:9" ht="15" customHeight="1" x14ac:dyDescent="0.25">
      <c r="A3232" s="411"/>
      <c r="B3232" s="411"/>
      <c r="C3232" s="411"/>
      <c r="D3232" s="411"/>
      <c r="E3232" s="411"/>
      <c r="F3232" s="411"/>
      <c r="G3232" s="194"/>
      <c r="H3232" s="411"/>
      <c r="I3232" s="411"/>
    </row>
    <row r="3233" spans="1:9" ht="15" customHeight="1" x14ac:dyDescent="0.25">
      <c r="A3233" s="411"/>
      <c r="B3233" s="411"/>
      <c r="C3233" s="411"/>
      <c r="D3233" s="411"/>
      <c r="E3233" s="411"/>
      <c r="F3233" s="411"/>
      <c r="G3233" s="194"/>
      <c r="H3233" s="411"/>
      <c r="I3233" s="411"/>
    </row>
    <row r="3234" spans="1:9" ht="15" customHeight="1" x14ac:dyDescent="0.25">
      <c r="A3234" s="411"/>
      <c r="B3234" s="411"/>
      <c r="C3234" s="411"/>
      <c r="D3234" s="411"/>
      <c r="E3234" s="411"/>
      <c r="F3234" s="411"/>
      <c r="G3234" s="194"/>
      <c r="H3234" s="411"/>
      <c r="I3234" s="411"/>
    </row>
    <row r="3235" spans="1:9" ht="15" customHeight="1" x14ac:dyDescent="0.25">
      <c r="A3235" s="411"/>
      <c r="B3235" s="411"/>
      <c r="C3235" s="411"/>
      <c r="D3235" s="411"/>
      <c r="E3235" s="411"/>
      <c r="F3235" s="411"/>
      <c r="G3235" s="194"/>
      <c r="H3235" s="411"/>
      <c r="I3235" s="411"/>
    </row>
    <row r="3236" spans="1:9" ht="15" customHeight="1" x14ac:dyDescent="0.25">
      <c r="A3236" s="411"/>
      <c r="B3236" s="411"/>
      <c r="C3236" s="411"/>
      <c r="D3236" s="411"/>
      <c r="E3236" s="411"/>
      <c r="F3236" s="411"/>
      <c r="G3236" s="194"/>
      <c r="H3236" s="411"/>
      <c r="I3236" s="411"/>
    </row>
    <row r="3237" spans="1:9" ht="15" customHeight="1" x14ac:dyDescent="0.25">
      <c r="A3237" s="411"/>
      <c r="B3237" s="411"/>
      <c r="C3237" s="411"/>
      <c r="D3237" s="411"/>
      <c r="E3237" s="411"/>
      <c r="F3237" s="411"/>
      <c r="G3237" s="194"/>
      <c r="H3237" s="411"/>
      <c r="I3237" s="411"/>
    </row>
    <row r="3238" spans="1:9" ht="15" customHeight="1" x14ac:dyDescent="0.25">
      <c r="A3238" s="411"/>
      <c r="B3238" s="411"/>
      <c r="C3238" s="411"/>
      <c r="D3238" s="411"/>
      <c r="E3238" s="411"/>
      <c r="F3238" s="411"/>
      <c r="G3238" s="194"/>
      <c r="H3238" s="411"/>
      <c r="I3238" s="411"/>
    </row>
    <row r="3239" spans="1:9" ht="15" customHeight="1" x14ac:dyDescent="0.25">
      <c r="A3239" s="411"/>
      <c r="B3239" s="411"/>
      <c r="C3239" s="411"/>
      <c r="D3239" s="411"/>
      <c r="E3239" s="411"/>
      <c r="F3239" s="411"/>
      <c r="G3239" s="194"/>
      <c r="H3239" s="411"/>
      <c r="I3239" s="411"/>
    </row>
    <row r="3240" spans="1:9" ht="15" customHeight="1" x14ac:dyDescent="0.25">
      <c r="A3240" s="411"/>
      <c r="B3240" s="411"/>
      <c r="C3240" s="411"/>
      <c r="D3240" s="411"/>
      <c r="E3240" s="411"/>
      <c r="F3240" s="412"/>
      <c r="G3240" s="194"/>
      <c r="H3240" s="411"/>
      <c r="I3240" s="411"/>
    </row>
    <row r="3241" spans="1:9" ht="15" customHeight="1" x14ac:dyDescent="0.25">
      <c r="A3241" s="411"/>
      <c r="B3241" s="411"/>
      <c r="C3241" s="411"/>
      <c r="D3241" s="411"/>
      <c r="E3241" s="411"/>
      <c r="F3241" s="412"/>
      <c r="G3241" s="194"/>
      <c r="H3241" s="411"/>
      <c r="I3241" s="411"/>
    </row>
    <row r="3242" spans="1:9" ht="15" customHeight="1" x14ac:dyDescent="0.25">
      <c r="A3242" s="411"/>
      <c r="B3242" s="411"/>
      <c r="C3242" s="411"/>
      <c r="D3242" s="411"/>
      <c r="E3242" s="411"/>
      <c r="F3242" s="412"/>
      <c r="G3242" s="194"/>
      <c r="H3242" s="411"/>
      <c r="I3242" s="411"/>
    </row>
    <row r="3243" spans="1:9" ht="15" customHeight="1" x14ac:dyDescent="0.25">
      <c r="A3243" s="411"/>
      <c r="B3243" s="411"/>
      <c r="C3243" s="411"/>
      <c r="D3243" s="411"/>
      <c r="E3243" s="411"/>
      <c r="F3243" s="412"/>
      <c r="G3243" s="194"/>
      <c r="H3243" s="411"/>
      <c r="I3243" s="411"/>
    </row>
    <row r="3244" spans="1:9" ht="15" customHeight="1" x14ac:dyDescent="0.25">
      <c r="A3244" s="411"/>
      <c r="B3244" s="411"/>
      <c r="C3244" s="411"/>
      <c r="D3244" s="411"/>
      <c r="E3244" s="411"/>
      <c r="F3244" s="412"/>
      <c r="G3244" s="194"/>
      <c r="H3244" s="411"/>
      <c r="I3244" s="411"/>
    </row>
    <row r="3245" spans="1:9" ht="15" customHeight="1" x14ac:dyDescent="0.25">
      <c r="A3245" s="411"/>
      <c r="B3245" s="411"/>
      <c r="C3245" s="411"/>
      <c r="D3245" s="411"/>
      <c r="E3245" s="411"/>
      <c r="F3245" s="411"/>
      <c r="G3245" s="194"/>
      <c r="H3245" s="411"/>
      <c r="I3245" s="411"/>
    </row>
    <row r="3246" spans="1:9" ht="15" customHeight="1" x14ac:dyDescent="0.25">
      <c r="A3246" s="411"/>
      <c r="B3246" s="411"/>
      <c r="C3246" s="411"/>
      <c r="D3246" s="411"/>
      <c r="E3246" s="411"/>
      <c r="F3246" s="411"/>
      <c r="G3246" s="194"/>
      <c r="H3246" s="411"/>
      <c r="I3246" s="411"/>
    </row>
    <row r="3247" spans="1:9" ht="15" customHeight="1" x14ac:dyDescent="0.25">
      <c r="A3247" s="411"/>
      <c r="B3247" s="411"/>
      <c r="C3247" s="411"/>
      <c r="D3247" s="411"/>
      <c r="E3247" s="411"/>
      <c r="F3247" s="411"/>
      <c r="G3247" s="194"/>
      <c r="H3247" s="411"/>
      <c r="I3247" s="411"/>
    </row>
    <row r="3248" spans="1:9" ht="15" customHeight="1" x14ac:dyDescent="0.25">
      <c r="A3248" s="411"/>
      <c r="B3248" s="411"/>
      <c r="C3248" s="411"/>
      <c r="D3248" s="411"/>
      <c r="E3248" s="411"/>
      <c r="F3248" s="412"/>
      <c r="G3248" s="194"/>
      <c r="H3248" s="411"/>
      <c r="I3248" s="411"/>
    </row>
    <row r="3249" spans="1:9" ht="15" customHeight="1" x14ac:dyDescent="0.25">
      <c r="A3249" s="411"/>
      <c r="B3249" s="411"/>
      <c r="C3249" s="411"/>
      <c r="D3249" s="411"/>
      <c r="E3249" s="411"/>
      <c r="F3249" s="412"/>
      <c r="G3249" s="194"/>
      <c r="H3249" s="411"/>
      <c r="I3249" s="411"/>
    </row>
    <row r="3250" spans="1:9" ht="15" customHeight="1" x14ac:dyDescent="0.25">
      <c r="A3250" s="411"/>
      <c r="B3250" s="411"/>
      <c r="C3250" s="411"/>
      <c r="D3250" s="411"/>
      <c r="E3250" s="411"/>
      <c r="F3250" s="411"/>
      <c r="G3250" s="194"/>
      <c r="H3250" s="411"/>
      <c r="I3250" s="411"/>
    </row>
    <row r="3251" spans="1:9" ht="15" customHeight="1" x14ac:dyDescent="0.25">
      <c r="A3251" s="411"/>
      <c r="B3251" s="411"/>
      <c r="C3251" s="411"/>
      <c r="D3251" s="411"/>
      <c r="E3251" s="411"/>
      <c r="F3251" s="411"/>
      <c r="G3251" s="194"/>
      <c r="H3251" s="411"/>
      <c r="I3251" s="411"/>
    </row>
    <row r="3252" spans="1:9" ht="15" customHeight="1" x14ac:dyDescent="0.25">
      <c r="A3252" s="411"/>
      <c r="B3252" s="411"/>
      <c r="C3252" s="411"/>
      <c r="D3252" s="411"/>
      <c r="E3252" s="411"/>
      <c r="F3252" s="411"/>
      <c r="G3252" s="194"/>
      <c r="H3252" s="411"/>
      <c r="I3252" s="411"/>
    </row>
    <row r="3253" spans="1:9" ht="15" customHeight="1" x14ac:dyDescent="0.25">
      <c r="A3253" s="411"/>
      <c r="B3253" s="411"/>
      <c r="C3253" s="411"/>
      <c r="D3253" s="411"/>
      <c r="E3253" s="411"/>
      <c r="F3253" s="411"/>
      <c r="G3253" s="194"/>
      <c r="H3253" s="411"/>
      <c r="I3253" s="411"/>
    </row>
    <row r="3254" spans="1:9" ht="15" customHeight="1" x14ac:dyDescent="0.25">
      <c r="A3254" s="411"/>
      <c r="B3254" s="411"/>
      <c r="C3254" s="411"/>
      <c r="D3254" s="411"/>
      <c r="E3254" s="411"/>
      <c r="F3254" s="411"/>
      <c r="G3254" s="194"/>
      <c r="H3254" s="411"/>
      <c r="I3254" s="411"/>
    </row>
    <row r="3255" spans="1:9" ht="15" customHeight="1" x14ac:dyDescent="0.25">
      <c r="A3255" s="411"/>
      <c r="B3255" s="411"/>
      <c r="C3255" s="411"/>
      <c r="D3255" s="411"/>
      <c r="E3255" s="411"/>
      <c r="F3255" s="411"/>
      <c r="G3255" s="194"/>
      <c r="H3255" s="411"/>
      <c r="I3255" s="411"/>
    </row>
    <row r="3256" spans="1:9" ht="15" customHeight="1" x14ac:dyDescent="0.25">
      <c r="A3256" s="411"/>
      <c r="B3256" s="411"/>
      <c r="C3256" s="411"/>
      <c r="D3256" s="411"/>
      <c r="E3256" s="411"/>
      <c r="F3256" s="411"/>
      <c r="G3256" s="194"/>
      <c r="H3256" s="411"/>
      <c r="I3256" s="411"/>
    </row>
    <row r="3257" spans="1:9" ht="15" customHeight="1" x14ac:dyDescent="0.25">
      <c r="A3257" s="411"/>
      <c r="B3257" s="411"/>
      <c r="C3257" s="411"/>
      <c r="D3257" s="411"/>
      <c r="E3257" s="411"/>
      <c r="F3257" s="411"/>
      <c r="G3257" s="194"/>
      <c r="H3257" s="411"/>
      <c r="I3257" s="411"/>
    </row>
    <row r="3258" spans="1:9" ht="15" customHeight="1" x14ac:dyDescent="0.25">
      <c r="A3258" s="411"/>
      <c r="B3258" s="411"/>
      <c r="C3258" s="411"/>
      <c r="D3258" s="411"/>
      <c r="E3258" s="411"/>
      <c r="F3258" s="411"/>
      <c r="G3258" s="194"/>
      <c r="H3258" s="411"/>
      <c r="I3258" s="411"/>
    </row>
    <row r="3259" spans="1:9" ht="15" customHeight="1" x14ac:dyDescent="0.25">
      <c r="A3259" s="411"/>
      <c r="B3259" s="411"/>
      <c r="C3259" s="411"/>
      <c r="D3259" s="411"/>
      <c r="E3259" s="411"/>
      <c r="F3259" s="411"/>
      <c r="G3259" s="194"/>
      <c r="H3259" s="411"/>
      <c r="I3259" s="411"/>
    </row>
    <row r="3260" spans="1:9" ht="15" customHeight="1" x14ac:dyDescent="0.25">
      <c r="A3260" s="411"/>
      <c r="B3260" s="411"/>
      <c r="C3260" s="411"/>
      <c r="D3260" s="411"/>
      <c r="E3260" s="411"/>
      <c r="F3260" s="412"/>
      <c r="G3260" s="194"/>
      <c r="H3260" s="411"/>
      <c r="I3260" s="411"/>
    </row>
    <row r="3261" spans="1:9" ht="15" customHeight="1" x14ac:dyDescent="0.25">
      <c r="A3261" s="411"/>
      <c r="B3261" s="411"/>
      <c r="C3261" s="411"/>
      <c r="D3261" s="411"/>
      <c r="E3261" s="411"/>
      <c r="F3261" s="412"/>
      <c r="G3261" s="194"/>
      <c r="H3261" s="411"/>
      <c r="I3261" s="411"/>
    </row>
    <row r="3262" spans="1:9" ht="15" customHeight="1" x14ac:dyDescent="0.25">
      <c r="A3262" s="411"/>
      <c r="B3262" s="411"/>
      <c r="C3262" s="411"/>
      <c r="D3262" s="411"/>
      <c r="E3262" s="411"/>
      <c r="F3262" s="412"/>
      <c r="G3262" s="194"/>
      <c r="H3262" s="411"/>
      <c r="I3262" s="411"/>
    </row>
    <row r="3263" spans="1:9" ht="15" customHeight="1" x14ac:dyDescent="0.25">
      <c r="A3263" s="411"/>
      <c r="B3263" s="411"/>
      <c r="C3263" s="411"/>
      <c r="D3263" s="411"/>
      <c r="E3263" s="411"/>
      <c r="F3263" s="412"/>
      <c r="G3263" s="194"/>
      <c r="H3263" s="411"/>
      <c r="I3263" s="411"/>
    </row>
    <row r="3264" spans="1:9" ht="15" customHeight="1" x14ac:dyDescent="0.25">
      <c r="A3264" s="411"/>
      <c r="B3264" s="411"/>
      <c r="C3264" s="411"/>
      <c r="D3264" s="411"/>
      <c r="E3264" s="411"/>
      <c r="F3264" s="412"/>
      <c r="G3264" s="194"/>
      <c r="H3264" s="411"/>
      <c r="I3264" s="411"/>
    </row>
    <row r="3265" spans="1:9" ht="15" customHeight="1" x14ac:dyDescent="0.25">
      <c r="A3265" s="411"/>
      <c r="B3265" s="411"/>
      <c r="C3265" s="411"/>
      <c r="D3265" s="411"/>
      <c r="E3265" s="411"/>
      <c r="F3265" s="411"/>
      <c r="G3265" s="194"/>
      <c r="H3265" s="411"/>
      <c r="I3265" s="411"/>
    </row>
    <row r="3266" spans="1:9" ht="15" customHeight="1" x14ac:dyDescent="0.25">
      <c r="A3266" s="411"/>
      <c r="B3266" s="411"/>
      <c r="C3266" s="411"/>
      <c r="D3266" s="411"/>
      <c r="E3266" s="411"/>
      <c r="F3266" s="411"/>
      <c r="G3266" s="194"/>
      <c r="H3266" s="411"/>
      <c r="I3266" s="411"/>
    </row>
    <row r="3267" spans="1:9" ht="15" customHeight="1" x14ac:dyDescent="0.25">
      <c r="A3267" s="411"/>
      <c r="B3267" s="411"/>
      <c r="C3267" s="411"/>
      <c r="D3267" s="411"/>
      <c r="E3267" s="411"/>
      <c r="F3267" s="411"/>
      <c r="G3267" s="194"/>
      <c r="H3267" s="411"/>
      <c r="I3267" s="411"/>
    </row>
    <row r="3268" spans="1:9" ht="15" customHeight="1" x14ac:dyDescent="0.25">
      <c r="A3268" s="411"/>
      <c r="B3268" s="411"/>
      <c r="C3268" s="411"/>
      <c r="D3268" s="411"/>
      <c r="E3268" s="411"/>
      <c r="F3268" s="412"/>
      <c r="G3268" s="194"/>
      <c r="H3268" s="411"/>
      <c r="I3268" s="411"/>
    </row>
    <row r="3269" spans="1:9" ht="15" customHeight="1" x14ac:dyDescent="0.25">
      <c r="A3269" s="411"/>
      <c r="B3269" s="411"/>
      <c r="C3269" s="411"/>
      <c r="D3269" s="411"/>
      <c r="E3269" s="411"/>
      <c r="F3269" s="412"/>
      <c r="G3269" s="194"/>
      <c r="H3269" s="411"/>
      <c r="I3269" s="411"/>
    </row>
    <row r="3270" spans="1:9" ht="15" customHeight="1" x14ac:dyDescent="0.25">
      <c r="A3270" s="411"/>
      <c r="B3270" s="411"/>
      <c r="C3270" s="411"/>
      <c r="D3270" s="411"/>
      <c r="E3270" s="411"/>
      <c r="F3270" s="412"/>
      <c r="G3270" s="194"/>
      <c r="H3270" s="411"/>
      <c r="I3270" s="411"/>
    </row>
    <row r="3271" spans="1:9" ht="15" customHeight="1" x14ac:dyDescent="0.25">
      <c r="A3271" s="411"/>
      <c r="B3271" s="411"/>
      <c r="C3271" s="411"/>
      <c r="D3271" s="411"/>
      <c r="E3271" s="411"/>
      <c r="F3271" s="411"/>
      <c r="G3271" s="194"/>
      <c r="H3271" s="411"/>
      <c r="I3271" s="411"/>
    </row>
    <row r="3272" spans="1:9" ht="15" customHeight="1" x14ac:dyDescent="0.25">
      <c r="A3272" s="411"/>
      <c r="B3272" s="411"/>
      <c r="C3272" s="411"/>
      <c r="D3272" s="411"/>
      <c r="E3272" s="411"/>
      <c r="F3272" s="411"/>
      <c r="G3272" s="194"/>
      <c r="H3272" s="411"/>
      <c r="I3272" s="411"/>
    </row>
    <row r="3273" spans="1:9" ht="15" customHeight="1" x14ac:dyDescent="0.25">
      <c r="A3273" s="411"/>
      <c r="B3273" s="411"/>
      <c r="C3273" s="411"/>
      <c r="D3273" s="411"/>
      <c r="E3273" s="411"/>
      <c r="F3273" s="411"/>
      <c r="G3273" s="194"/>
      <c r="H3273" s="411"/>
      <c r="I3273" s="411"/>
    </row>
    <row r="3274" spans="1:9" ht="15" customHeight="1" x14ac:dyDescent="0.25">
      <c r="A3274" s="411"/>
      <c r="B3274" s="411"/>
      <c r="C3274" s="411"/>
      <c r="D3274" s="411"/>
      <c r="E3274" s="411"/>
      <c r="F3274" s="411"/>
      <c r="G3274" s="194"/>
      <c r="H3274" s="411"/>
      <c r="I3274" s="411"/>
    </row>
    <row r="3275" spans="1:9" ht="15" customHeight="1" x14ac:dyDescent="0.25">
      <c r="A3275" s="411"/>
      <c r="B3275" s="411"/>
      <c r="C3275" s="411"/>
      <c r="D3275" s="411"/>
      <c r="E3275" s="411"/>
      <c r="F3275" s="411"/>
      <c r="G3275" s="194"/>
      <c r="H3275" s="411"/>
      <c r="I3275" s="411"/>
    </row>
    <row r="3276" spans="1:9" ht="15" customHeight="1" x14ac:dyDescent="0.25">
      <c r="A3276" s="411"/>
      <c r="B3276" s="411"/>
      <c r="C3276" s="411"/>
      <c r="D3276" s="411"/>
      <c r="E3276" s="411"/>
      <c r="F3276" s="411"/>
      <c r="G3276" s="194"/>
      <c r="H3276" s="411"/>
      <c r="I3276" s="411"/>
    </row>
    <row r="3277" spans="1:9" ht="15" customHeight="1" x14ac:dyDescent="0.25">
      <c r="A3277" s="411"/>
      <c r="B3277" s="411"/>
      <c r="C3277" s="411"/>
      <c r="D3277" s="411"/>
      <c r="E3277" s="411"/>
      <c r="F3277" s="411"/>
      <c r="G3277" s="194"/>
      <c r="H3277" s="411"/>
      <c r="I3277" s="411"/>
    </row>
    <row r="3278" spans="1:9" ht="15" customHeight="1" x14ac:dyDescent="0.25">
      <c r="A3278" s="411"/>
      <c r="B3278" s="411"/>
      <c r="C3278" s="411"/>
      <c r="D3278" s="411"/>
      <c r="E3278" s="411"/>
      <c r="F3278" s="411"/>
      <c r="G3278" s="194"/>
      <c r="H3278" s="411"/>
      <c r="I3278" s="411"/>
    </row>
    <row r="3279" spans="1:9" ht="15" customHeight="1" x14ac:dyDescent="0.25">
      <c r="A3279" s="411"/>
      <c r="B3279" s="411"/>
      <c r="C3279" s="411"/>
      <c r="D3279" s="411"/>
      <c r="E3279" s="411"/>
      <c r="F3279" s="411"/>
      <c r="G3279" s="194"/>
      <c r="H3279" s="411"/>
      <c r="I3279" s="411"/>
    </row>
    <row r="3280" spans="1:9" ht="15" customHeight="1" x14ac:dyDescent="0.25">
      <c r="A3280" s="411"/>
      <c r="B3280" s="411"/>
      <c r="C3280" s="411"/>
      <c r="D3280" s="411"/>
      <c r="E3280" s="411"/>
      <c r="F3280" s="411"/>
      <c r="G3280" s="194"/>
      <c r="H3280" s="411"/>
      <c r="I3280" s="411"/>
    </row>
    <row r="3281" spans="1:9" ht="15" customHeight="1" x14ac:dyDescent="0.25">
      <c r="A3281" s="411"/>
      <c r="B3281" s="411"/>
      <c r="C3281" s="411"/>
      <c r="D3281" s="411"/>
      <c r="E3281" s="411"/>
      <c r="F3281" s="412"/>
      <c r="G3281" s="194"/>
      <c r="H3281" s="411"/>
      <c r="I3281" s="411"/>
    </row>
    <row r="3282" spans="1:9" ht="15" customHeight="1" x14ac:dyDescent="0.25">
      <c r="A3282" s="411"/>
      <c r="B3282" s="411"/>
      <c r="C3282" s="411"/>
      <c r="D3282" s="411"/>
      <c r="E3282" s="411"/>
      <c r="F3282" s="412"/>
      <c r="G3282" s="194"/>
      <c r="H3282" s="411"/>
      <c r="I3282" s="411"/>
    </row>
    <row r="3283" spans="1:9" ht="15" customHeight="1" x14ac:dyDescent="0.25">
      <c r="A3283" s="411"/>
      <c r="B3283" s="411"/>
      <c r="C3283" s="411"/>
      <c r="D3283" s="411"/>
      <c r="E3283" s="411"/>
      <c r="F3283" s="412"/>
      <c r="G3283" s="194"/>
      <c r="H3283" s="411"/>
      <c r="I3283" s="411"/>
    </row>
    <row r="3284" spans="1:9" ht="15" customHeight="1" x14ac:dyDescent="0.25">
      <c r="A3284" s="411"/>
      <c r="B3284" s="411"/>
      <c r="C3284" s="411"/>
      <c r="D3284" s="411"/>
      <c r="E3284" s="411"/>
      <c r="F3284" s="412"/>
      <c r="G3284" s="194"/>
      <c r="H3284" s="411"/>
      <c r="I3284" s="411"/>
    </row>
    <row r="3285" spans="1:9" ht="15" customHeight="1" x14ac:dyDescent="0.25">
      <c r="A3285" s="411"/>
      <c r="B3285" s="411"/>
      <c r="C3285" s="411"/>
      <c r="D3285" s="411"/>
      <c r="E3285" s="411"/>
      <c r="F3285" s="412"/>
      <c r="G3285" s="194"/>
      <c r="H3285" s="411"/>
      <c r="I3285" s="411"/>
    </row>
    <row r="3286" spans="1:9" ht="15" customHeight="1" x14ac:dyDescent="0.25">
      <c r="A3286" s="411"/>
      <c r="B3286" s="411"/>
      <c r="C3286" s="411"/>
      <c r="D3286" s="411"/>
      <c r="E3286" s="411"/>
      <c r="F3286" s="412"/>
      <c r="G3286" s="194"/>
      <c r="H3286" s="411"/>
      <c r="I3286" s="411"/>
    </row>
    <row r="3287" spans="1:9" ht="15" customHeight="1" x14ac:dyDescent="0.25">
      <c r="A3287" s="411"/>
      <c r="B3287" s="411"/>
      <c r="C3287" s="411"/>
      <c r="D3287" s="411"/>
      <c r="E3287" s="411"/>
      <c r="F3287" s="411"/>
      <c r="G3287" s="194"/>
      <c r="H3287" s="411"/>
      <c r="I3287" s="411"/>
    </row>
    <row r="3288" spans="1:9" ht="15" customHeight="1" x14ac:dyDescent="0.25">
      <c r="A3288" s="411"/>
      <c r="B3288" s="411"/>
      <c r="C3288" s="411"/>
      <c r="D3288" s="411"/>
      <c r="E3288" s="411"/>
      <c r="F3288" s="411"/>
      <c r="G3288" s="194"/>
      <c r="H3288" s="411"/>
      <c r="I3288" s="411"/>
    </row>
    <row r="3289" spans="1:9" ht="15" customHeight="1" x14ac:dyDescent="0.25">
      <c r="A3289" s="411"/>
      <c r="B3289" s="411"/>
      <c r="C3289" s="411"/>
      <c r="D3289" s="411"/>
      <c r="E3289" s="411"/>
      <c r="F3289" s="411"/>
      <c r="G3289" s="194"/>
      <c r="H3289" s="411"/>
      <c r="I3289" s="411"/>
    </row>
    <row r="3290" spans="1:9" ht="15" customHeight="1" x14ac:dyDescent="0.25">
      <c r="A3290" s="411"/>
      <c r="B3290" s="411"/>
      <c r="C3290" s="411"/>
      <c r="D3290" s="411"/>
      <c r="E3290" s="411"/>
      <c r="F3290" s="411"/>
      <c r="G3290" s="194"/>
      <c r="H3290" s="411"/>
      <c r="I3290" s="411"/>
    </row>
    <row r="3291" spans="1:9" ht="15" customHeight="1" x14ac:dyDescent="0.25">
      <c r="A3291" s="411"/>
      <c r="B3291" s="411"/>
      <c r="C3291" s="411"/>
      <c r="D3291" s="411"/>
      <c r="E3291" s="411"/>
      <c r="F3291" s="412"/>
      <c r="G3291" s="194"/>
      <c r="H3291" s="411"/>
      <c r="I3291" s="411"/>
    </row>
    <row r="3292" spans="1:9" ht="15" customHeight="1" x14ac:dyDescent="0.25">
      <c r="A3292" s="411"/>
      <c r="B3292" s="411"/>
      <c r="C3292" s="411"/>
      <c r="D3292" s="411"/>
      <c r="E3292" s="411"/>
      <c r="F3292" s="412"/>
      <c r="G3292" s="194"/>
      <c r="H3292" s="411"/>
      <c r="I3292" s="411"/>
    </row>
    <row r="3293" spans="1:9" ht="15" customHeight="1" x14ac:dyDescent="0.25">
      <c r="A3293" s="411"/>
      <c r="B3293" s="411"/>
      <c r="C3293" s="411"/>
      <c r="D3293" s="411"/>
      <c r="E3293" s="411"/>
      <c r="F3293" s="412"/>
      <c r="G3293" s="194"/>
      <c r="H3293" s="411"/>
      <c r="I3293" s="411"/>
    </row>
    <row r="3294" spans="1:9" ht="15" customHeight="1" x14ac:dyDescent="0.25">
      <c r="A3294" s="411"/>
      <c r="B3294" s="411"/>
      <c r="C3294" s="411"/>
      <c r="D3294" s="411"/>
      <c r="E3294" s="411"/>
      <c r="F3294" s="411"/>
      <c r="G3294" s="194"/>
      <c r="H3294" s="411"/>
      <c r="I3294" s="411"/>
    </row>
    <row r="3295" spans="1:9" ht="15" customHeight="1" x14ac:dyDescent="0.25">
      <c r="A3295" s="411"/>
      <c r="B3295" s="411"/>
      <c r="C3295" s="411"/>
      <c r="D3295" s="411"/>
      <c r="E3295" s="411"/>
      <c r="F3295" s="411"/>
      <c r="G3295" s="194"/>
      <c r="H3295" s="411"/>
      <c r="I3295" s="411"/>
    </row>
    <row r="3296" spans="1:9" ht="15" customHeight="1" x14ac:dyDescent="0.25">
      <c r="A3296" s="411"/>
      <c r="B3296" s="411"/>
      <c r="C3296" s="411"/>
      <c r="D3296" s="411"/>
      <c r="E3296" s="411"/>
      <c r="F3296" s="411"/>
      <c r="G3296" s="194"/>
      <c r="H3296" s="411"/>
      <c r="I3296" s="411"/>
    </row>
    <row r="3297" spans="1:9" ht="15" customHeight="1" x14ac:dyDescent="0.25">
      <c r="A3297" s="411"/>
      <c r="B3297" s="411"/>
      <c r="C3297" s="411"/>
      <c r="D3297" s="411"/>
      <c r="E3297" s="411"/>
      <c r="F3297" s="411"/>
      <c r="G3297" s="194"/>
      <c r="H3297" s="411"/>
      <c r="I3297" s="411"/>
    </row>
    <row r="3298" spans="1:9" ht="15" customHeight="1" x14ac:dyDescent="0.25">
      <c r="A3298" s="411"/>
      <c r="B3298" s="411"/>
      <c r="C3298" s="411"/>
      <c r="D3298" s="411"/>
      <c r="E3298" s="411"/>
      <c r="F3298" s="411"/>
      <c r="G3298" s="194"/>
      <c r="H3298" s="411"/>
      <c r="I3298" s="411"/>
    </row>
    <row r="3299" spans="1:9" ht="15" customHeight="1" x14ac:dyDescent="0.25">
      <c r="A3299" s="411"/>
      <c r="B3299" s="411"/>
      <c r="C3299" s="411"/>
      <c r="D3299" s="411"/>
      <c r="E3299" s="411"/>
      <c r="F3299" s="411"/>
      <c r="G3299" s="194"/>
      <c r="H3299" s="411"/>
      <c r="I3299" s="411"/>
    </row>
    <row r="3300" spans="1:9" ht="15" customHeight="1" x14ac:dyDescent="0.25">
      <c r="A3300" s="411"/>
      <c r="B3300" s="411"/>
      <c r="C3300" s="411"/>
      <c r="D3300" s="411"/>
      <c r="E3300" s="411"/>
      <c r="F3300" s="411"/>
      <c r="G3300" s="194"/>
      <c r="H3300" s="411"/>
      <c r="I3300" s="411"/>
    </row>
    <row r="3301" spans="1:9" ht="15" customHeight="1" x14ac:dyDescent="0.25">
      <c r="A3301" s="411"/>
      <c r="B3301" s="411"/>
      <c r="C3301" s="411"/>
      <c r="D3301" s="411"/>
      <c r="E3301" s="411"/>
      <c r="F3301" s="411"/>
      <c r="G3301" s="194"/>
      <c r="H3301" s="411"/>
      <c r="I3301" s="411"/>
    </row>
    <row r="3302" spans="1:9" ht="15" customHeight="1" x14ac:dyDescent="0.25">
      <c r="A3302" s="411"/>
      <c r="B3302" s="411"/>
      <c r="C3302" s="411"/>
      <c r="D3302" s="411"/>
      <c r="E3302" s="411"/>
      <c r="F3302" s="411"/>
      <c r="G3302" s="194"/>
      <c r="H3302" s="411"/>
      <c r="I3302" s="411"/>
    </row>
    <row r="3303" spans="1:9" ht="15" customHeight="1" x14ac:dyDescent="0.25">
      <c r="A3303" s="411"/>
      <c r="B3303" s="411"/>
      <c r="C3303" s="411"/>
      <c r="D3303" s="411"/>
      <c r="E3303" s="411"/>
      <c r="F3303" s="412"/>
      <c r="G3303" s="194"/>
      <c r="H3303" s="411"/>
      <c r="I3303" s="411"/>
    </row>
    <row r="3304" spans="1:9" ht="15" customHeight="1" x14ac:dyDescent="0.25">
      <c r="A3304" s="411"/>
      <c r="B3304" s="411"/>
      <c r="C3304" s="411"/>
      <c r="D3304" s="411"/>
      <c r="E3304" s="411"/>
      <c r="F3304" s="412"/>
      <c r="G3304" s="194"/>
      <c r="H3304" s="411"/>
      <c r="I3304" s="411"/>
    </row>
    <row r="3305" spans="1:9" ht="15" customHeight="1" x14ac:dyDescent="0.25">
      <c r="A3305" s="411"/>
      <c r="B3305" s="411"/>
      <c r="C3305" s="411"/>
      <c r="D3305" s="411"/>
      <c r="E3305" s="411"/>
      <c r="F3305" s="412"/>
      <c r="G3305" s="194"/>
      <c r="H3305" s="411"/>
      <c r="I3305" s="411"/>
    </row>
    <row r="3306" spans="1:9" ht="15" customHeight="1" x14ac:dyDescent="0.25">
      <c r="A3306" s="411"/>
      <c r="B3306" s="411"/>
      <c r="C3306" s="411"/>
      <c r="D3306" s="411"/>
      <c r="E3306" s="411"/>
      <c r="F3306" s="412"/>
      <c r="G3306" s="194"/>
      <c r="H3306" s="411"/>
      <c r="I3306" s="411"/>
    </row>
    <row r="3307" spans="1:9" ht="15" customHeight="1" x14ac:dyDescent="0.25">
      <c r="A3307" s="411"/>
      <c r="B3307" s="411"/>
      <c r="C3307" s="411"/>
      <c r="D3307" s="411"/>
      <c r="E3307" s="411"/>
      <c r="F3307" s="412"/>
      <c r="G3307" s="194"/>
      <c r="H3307" s="411"/>
      <c r="I3307" s="411"/>
    </row>
    <row r="3308" spans="1:9" ht="15" customHeight="1" x14ac:dyDescent="0.25">
      <c r="A3308" s="411"/>
      <c r="B3308" s="411"/>
      <c r="C3308" s="411"/>
      <c r="D3308" s="411"/>
      <c r="E3308" s="411"/>
      <c r="F3308" s="412"/>
      <c r="G3308" s="194"/>
      <c r="H3308" s="411"/>
      <c r="I3308" s="411"/>
    </row>
    <row r="3309" spans="1:9" ht="15" customHeight="1" x14ac:dyDescent="0.25">
      <c r="A3309" s="411"/>
      <c r="B3309" s="411"/>
      <c r="C3309" s="411"/>
      <c r="D3309" s="411"/>
      <c r="E3309" s="411"/>
      <c r="F3309" s="411"/>
      <c r="G3309" s="194"/>
      <c r="H3309" s="411"/>
      <c r="I3309" s="411"/>
    </row>
    <row r="3310" spans="1:9" ht="15" customHeight="1" x14ac:dyDescent="0.25">
      <c r="A3310" s="411"/>
      <c r="B3310" s="411"/>
      <c r="C3310" s="411"/>
      <c r="D3310" s="411"/>
      <c r="E3310" s="411"/>
      <c r="F3310" s="411"/>
      <c r="G3310" s="194"/>
      <c r="H3310" s="411"/>
      <c r="I3310" s="411"/>
    </row>
    <row r="3311" spans="1:9" ht="15" customHeight="1" x14ac:dyDescent="0.25">
      <c r="A3311" s="411"/>
      <c r="B3311" s="411"/>
      <c r="C3311" s="411"/>
      <c r="D3311" s="411"/>
      <c r="E3311" s="411"/>
      <c r="F3311" s="411"/>
      <c r="G3311" s="194"/>
      <c r="H3311" s="411"/>
      <c r="I3311" s="411"/>
    </row>
    <row r="3312" spans="1:9" ht="15" customHeight="1" x14ac:dyDescent="0.25">
      <c r="A3312" s="411"/>
      <c r="B3312" s="411"/>
      <c r="C3312" s="411"/>
      <c r="D3312" s="411"/>
      <c r="E3312" s="411"/>
      <c r="F3312" s="411"/>
      <c r="G3312" s="194"/>
      <c r="H3312" s="411"/>
      <c r="I3312" s="411"/>
    </row>
    <row r="3313" spans="1:9" ht="15" customHeight="1" x14ac:dyDescent="0.25">
      <c r="A3313" s="411"/>
      <c r="B3313" s="411"/>
      <c r="C3313" s="411"/>
      <c r="D3313" s="411"/>
      <c r="E3313" s="411"/>
      <c r="F3313" s="412"/>
      <c r="G3313" s="194"/>
      <c r="H3313" s="411"/>
      <c r="I3313" s="411"/>
    </row>
    <row r="3314" spans="1:9" ht="15" customHeight="1" x14ac:dyDescent="0.25">
      <c r="A3314" s="411"/>
      <c r="B3314" s="411"/>
      <c r="C3314" s="411"/>
      <c r="D3314" s="411"/>
      <c r="E3314" s="411"/>
      <c r="F3314" s="412"/>
      <c r="G3314" s="194"/>
      <c r="H3314" s="411"/>
      <c r="I3314" s="411"/>
    </row>
    <row r="3315" spans="1:9" ht="15" customHeight="1" x14ac:dyDescent="0.25">
      <c r="A3315" s="411"/>
      <c r="B3315" s="411"/>
      <c r="C3315" s="411"/>
      <c r="D3315" s="411"/>
      <c r="E3315" s="411"/>
      <c r="F3315" s="412"/>
      <c r="G3315" s="194"/>
      <c r="H3315" s="411"/>
      <c r="I3315" s="411"/>
    </row>
    <row r="3316" spans="1:9" ht="15" customHeight="1" x14ac:dyDescent="0.25">
      <c r="A3316" s="411"/>
      <c r="B3316" s="411"/>
      <c r="C3316" s="411"/>
      <c r="D3316" s="411"/>
      <c r="E3316" s="411"/>
      <c r="F3316" s="411"/>
      <c r="G3316" s="194"/>
      <c r="H3316" s="411"/>
      <c r="I3316" s="411"/>
    </row>
    <row r="3317" spans="1:9" ht="15" customHeight="1" x14ac:dyDescent="0.25">
      <c r="A3317" s="411"/>
      <c r="B3317" s="411"/>
      <c r="C3317" s="411"/>
      <c r="D3317" s="411"/>
      <c r="E3317" s="411"/>
      <c r="F3317" s="411"/>
      <c r="G3317" s="194"/>
      <c r="H3317" s="411"/>
      <c r="I3317" s="411"/>
    </row>
    <row r="3318" spans="1:9" ht="15" customHeight="1" x14ac:dyDescent="0.25">
      <c r="A3318" s="411"/>
      <c r="B3318" s="411"/>
      <c r="C3318" s="411"/>
      <c r="D3318" s="411"/>
      <c r="E3318" s="411"/>
      <c r="F3318" s="411"/>
      <c r="G3318" s="194"/>
      <c r="H3318" s="411"/>
      <c r="I3318" s="411"/>
    </row>
    <row r="3319" spans="1:9" ht="15" customHeight="1" x14ac:dyDescent="0.25">
      <c r="A3319" s="411"/>
      <c r="B3319" s="411"/>
      <c r="C3319" s="411"/>
      <c r="D3319" s="411"/>
      <c r="E3319" s="411"/>
      <c r="F3319" s="411"/>
      <c r="G3319" s="194"/>
      <c r="H3319" s="411"/>
      <c r="I3319" s="411"/>
    </row>
    <row r="3320" spans="1:9" ht="15" customHeight="1" x14ac:dyDescent="0.25">
      <c r="A3320" s="411"/>
      <c r="B3320" s="411"/>
      <c r="C3320" s="411"/>
      <c r="D3320" s="411"/>
      <c r="E3320" s="411"/>
      <c r="F3320" s="411"/>
      <c r="G3320" s="194"/>
      <c r="H3320" s="411"/>
      <c r="I3320" s="411"/>
    </row>
    <row r="3321" spans="1:9" ht="15" customHeight="1" x14ac:dyDescent="0.25">
      <c r="A3321" s="411"/>
      <c r="B3321" s="411"/>
      <c r="C3321" s="411"/>
      <c r="D3321" s="411"/>
      <c r="E3321" s="411"/>
      <c r="F3321" s="411"/>
      <c r="G3321" s="194"/>
      <c r="H3321" s="411"/>
      <c r="I3321" s="411"/>
    </row>
    <row r="3322" spans="1:9" ht="15" customHeight="1" x14ac:dyDescent="0.25">
      <c r="A3322" s="411"/>
      <c r="B3322" s="411"/>
      <c r="C3322" s="411"/>
      <c r="D3322" s="411"/>
      <c r="E3322" s="411"/>
      <c r="F3322" s="411"/>
      <c r="G3322" s="194"/>
      <c r="H3322" s="411"/>
      <c r="I3322" s="411"/>
    </row>
    <row r="3323" spans="1:9" ht="15" customHeight="1" x14ac:dyDescent="0.25">
      <c r="A3323" s="411"/>
      <c r="B3323" s="411"/>
      <c r="C3323" s="411"/>
      <c r="D3323" s="411"/>
      <c r="E3323" s="411"/>
      <c r="F3323" s="411"/>
      <c r="G3323" s="194"/>
      <c r="H3323" s="411"/>
      <c r="I3323" s="411"/>
    </row>
    <row r="3324" spans="1:9" ht="15" customHeight="1" x14ac:dyDescent="0.25">
      <c r="A3324" s="411"/>
      <c r="B3324" s="411"/>
      <c r="C3324" s="411"/>
      <c r="D3324" s="411"/>
      <c r="E3324" s="411"/>
      <c r="F3324" s="411"/>
      <c r="G3324" s="194"/>
      <c r="H3324" s="411"/>
      <c r="I3324" s="411"/>
    </row>
    <row r="3325" spans="1:9" ht="15" customHeight="1" x14ac:dyDescent="0.25">
      <c r="A3325" s="411"/>
      <c r="B3325" s="411"/>
      <c r="C3325" s="411"/>
      <c r="D3325" s="411"/>
      <c r="E3325" s="411"/>
      <c r="F3325" s="411"/>
      <c r="G3325" s="194"/>
      <c r="H3325" s="411"/>
      <c r="I3325" s="411"/>
    </row>
    <row r="3326" spans="1:9" ht="15" customHeight="1" x14ac:dyDescent="0.25">
      <c r="A3326" s="411"/>
      <c r="B3326" s="411"/>
      <c r="C3326" s="411"/>
      <c r="D3326" s="411"/>
      <c r="E3326" s="411"/>
      <c r="F3326" s="411"/>
      <c r="G3326" s="194"/>
      <c r="H3326" s="411"/>
      <c r="I3326" s="411"/>
    </row>
    <row r="3327" spans="1:9" ht="15" customHeight="1" x14ac:dyDescent="0.25">
      <c r="A3327" s="411"/>
      <c r="B3327" s="411"/>
      <c r="C3327" s="411"/>
      <c r="D3327" s="411"/>
      <c r="E3327" s="411"/>
      <c r="F3327" s="412"/>
      <c r="G3327" s="194"/>
      <c r="H3327" s="411"/>
      <c r="I3327" s="411"/>
    </row>
    <row r="3328" spans="1:9" ht="15" customHeight="1" x14ac:dyDescent="0.25">
      <c r="A3328" s="411"/>
      <c r="B3328" s="411"/>
      <c r="C3328" s="411"/>
      <c r="D3328" s="411"/>
      <c r="E3328" s="411"/>
      <c r="F3328" s="412"/>
      <c r="G3328" s="194"/>
      <c r="H3328" s="411"/>
      <c r="I3328" s="411"/>
    </row>
    <row r="3329" spans="1:9" ht="15" customHeight="1" x14ac:dyDescent="0.25">
      <c r="A3329" s="411"/>
      <c r="B3329" s="411"/>
      <c r="C3329" s="411"/>
      <c r="D3329" s="411"/>
      <c r="E3329" s="411"/>
      <c r="F3329" s="411"/>
      <c r="G3329" s="194"/>
      <c r="H3329" s="411"/>
      <c r="I3329" s="411"/>
    </row>
    <row r="3330" spans="1:9" ht="15" customHeight="1" x14ac:dyDescent="0.25">
      <c r="A3330" s="411"/>
      <c r="B3330" s="411"/>
      <c r="C3330" s="411"/>
      <c r="D3330" s="411"/>
      <c r="E3330" s="411"/>
      <c r="F3330" s="411"/>
      <c r="G3330" s="194"/>
      <c r="H3330" s="411"/>
      <c r="I3330" s="411"/>
    </row>
    <row r="3331" spans="1:9" ht="15" customHeight="1" x14ac:dyDescent="0.25">
      <c r="A3331" s="411"/>
      <c r="B3331" s="411"/>
      <c r="C3331" s="411"/>
      <c r="D3331" s="411"/>
      <c r="E3331" s="411"/>
      <c r="F3331" s="411"/>
      <c r="G3331" s="194"/>
      <c r="H3331" s="411"/>
      <c r="I3331" s="411"/>
    </row>
    <row r="3332" spans="1:9" ht="15" customHeight="1" x14ac:dyDescent="0.25">
      <c r="A3332" s="411"/>
      <c r="B3332" s="411"/>
      <c r="C3332" s="411"/>
      <c r="D3332" s="411"/>
      <c r="E3332" s="411"/>
      <c r="F3332" s="411"/>
      <c r="G3332" s="194"/>
      <c r="H3332" s="411"/>
      <c r="I3332" s="411"/>
    </row>
    <row r="3333" spans="1:9" ht="15" customHeight="1" x14ac:dyDescent="0.25">
      <c r="A3333" s="411"/>
      <c r="B3333" s="411"/>
      <c r="C3333" s="411"/>
      <c r="D3333" s="411"/>
      <c r="E3333" s="411"/>
      <c r="F3333" s="411"/>
      <c r="G3333" s="194"/>
      <c r="H3333" s="411"/>
      <c r="I3333" s="411"/>
    </row>
    <row r="3334" spans="1:9" ht="15" customHeight="1" x14ac:dyDescent="0.25">
      <c r="A3334" s="411"/>
      <c r="B3334" s="411"/>
      <c r="C3334" s="411"/>
      <c r="D3334" s="411"/>
      <c r="E3334" s="411"/>
      <c r="F3334" s="411"/>
      <c r="G3334" s="194"/>
      <c r="H3334" s="411"/>
      <c r="I3334" s="411"/>
    </row>
    <row r="3335" spans="1:9" ht="15" customHeight="1" x14ac:dyDescent="0.25">
      <c r="A3335" s="411"/>
      <c r="B3335" s="411"/>
      <c r="C3335" s="411"/>
      <c r="D3335" s="411"/>
      <c r="E3335" s="411"/>
      <c r="F3335" s="411"/>
      <c r="G3335" s="194"/>
      <c r="H3335" s="411"/>
      <c r="I3335" s="411"/>
    </row>
    <row r="3336" spans="1:9" ht="15" customHeight="1" x14ac:dyDescent="0.25">
      <c r="A3336" s="411"/>
      <c r="B3336" s="411"/>
      <c r="C3336" s="411"/>
      <c r="D3336" s="411"/>
      <c r="E3336" s="411"/>
      <c r="F3336" s="411"/>
      <c r="G3336" s="194"/>
      <c r="H3336" s="411"/>
      <c r="I3336" s="411"/>
    </row>
    <row r="3337" spans="1:9" ht="15" customHeight="1" x14ac:dyDescent="0.25">
      <c r="A3337" s="411"/>
      <c r="B3337" s="411"/>
      <c r="C3337" s="411"/>
      <c r="D3337" s="411"/>
      <c r="E3337" s="411"/>
      <c r="F3337" s="412"/>
      <c r="G3337" s="194"/>
      <c r="H3337" s="411"/>
      <c r="I3337" s="411"/>
    </row>
    <row r="3338" spans="1:9" ht="15" customHeight="1" x14ac:dyDescent="0.25">
      <c r="A3338" s="411"/>
      <c r="B3338" s="411"/>
      <c r="C3338" s="411"/>
      <c r="D3338" s="411"/>
      <c r="E3338" s="411"/>
      <c r="F3338" s="412"/>
      <c r="G3338" s="194"/>
      <c r="H3338" s="411"/>
      <c r="I3338" s="411"/>
    </row>
    <row r="3339" spans="1:9" ht="15" customHeight="1" x14ac:dyDescent="0.25">
      <c r="A3339" s="411"/>
      <c r="B3339" s="411"/>
      <c r="C3339" s="411"/>
      <c r="D3339" s="411"/>
      <c r="E3339" s="411"/>
      <c r="F3339" s="411"/>
      <c r="G3339" s="194"/>
      <c r="H3339" s="411"/>
      <c r="I3339" s="411"/>
    </row>
    <row r="3340" spans="1:9" ht="15" customHeight="1" x14ac:dyDescent="0.25">
      <c r="A3340" s="411"/>
      <c r="B3340" s="411"/>
      <c r="C3340" s="411"/>
      <c r="D3340" s="411"/>
      <c r="E3340" s="411"/>
      <c r="F3340" s="411"/>
      <c r="G3340" s="194"/>
      <c r="H3340" s="411"/>
      <c r="I3340" s="411"/>
    </row>
    <row r="3341" spans="1:9" ht="15" customHeight="1" x14ac:dyDescent="0.25">
      <c r="A3341" s="411"/>
      <c r="B3341" s="411"/>
      <c r="C3341" s="411"/>
      <c r="D3341" s="411"/>
      <c r="E3341" s="411"/>
      <c r="F3341" s="411"/>
      <c r="G3341" s="194"/>
      <c r="H3341" s="411"/>
      <c r="I3341" s="411"/>
    </row>
    <row r="3342" spans="1:9" ht="15" customHeight="1" x14ac:dyDescent="0.25">
      <c r="A3342" s="411"/>
      <c r="B3342" s="411"/>
      <c r="C3342" s="411"/>
      <c r="D3342" s="411"/>
      <c r="E3342" s="411"/>
      <c r="F3342" s="411"/>
      <c r="G3342" s="194"/>
      <c r="H3342" s="411"/>
      <c r="I3342" s="411"/>
    </row>
    <row r="3343" spans="1:9" ht="15" customHeight="1" x14ac:dyDescent="0.25">
      <c r="A3343" s="411"/>
      <c r="B3343" s="411"/>
      <c r="C3343" s="411"/>
      <c r="D3343" s="411"/>
      <c r="E3343" s="411"/>
      <c r="F3343" s="411"/>
      <c r="G3343" s="194"/>
      <c r="H3343" s="411"/>
      <c r="I3343" s="411"/>
    </row>
    <row r="3344" spans="1:9" ht="15" customHeight="1" x14ac:dyDescent="0.25">
      <c r="A3344" s="411"/>
      <c r="B3344" s="411"/>
      <c r="C3344" s="411"/>
      <c r="D3344" s="411"/>
      <c r="E3344" s="411"/>
      <c r="F3344" s="411"/>
      <c r="G3344" s="194"/>
      <c r="H3344" s="411"/>
      <c r="I3344" s="411"/>
    </row>
    <row r="3345" spans="1:9" ht="15" customHeight="1" x14ac:dyDescent="0.25">
      <c r="A3345" s="411"/>
      <c r="B3345" s="411"/>
      <c r="C3345" s="411"/>
      <c r="D3345" s="411"/>
      <c r="E3345" s="411"/>
      <c r="F3345" s="412"/>
      <c r="G3345" s="194"/>
      <c r="H3345" s="411"/>
      <c r="I3345" s="411"/>
    </row>
    <row r="3346" spans="1:9" ht="15" customHeight="1" x14ac:dyDescent="0.25">
      <c r="A3346" s="411"/>
      <c r="B3346" s="411"/>
      <c r="C3346" s="411"/>
      <c r="D3346" s="411"/>
      <c r="E3346" s="411"/>
      <c r="F3346" s="412"/>
      <c r="G3346" s="194"/>
      <c r="H3346" s="411"/>
      <c r="I3346" s="411"/>
    </row>
    <row r="3347" spans="1:9" ht="15" customHeight="1" x14ac:dyDescent="0.25">
      <c r="A3347" s="411"/>
      <c r="B3347" s="411"/>
      <c r="C3347" s="411"/>
      <c r="D3347" s="411"/>
      <c r="E3347" s="411"/>
      <c r="F3347" s="411"/>
      <c r="G3347" s="194"/>
      <c r="H3347" s="411"/>
      <c r="I3347" s="411"/>
    </row>
    <row r="3348" spans="1:9" ht="15" customHeight="1" x14ac:dyDescent="0.25">
      <c r="A3348" s="411"/>
      <c r="B3348" s="411"/>
      <c r="C3348" s="411"/>
      <c r="D3348" s="411"/>
      <c r="E3348" s="411"/>
      <c r="F3348" s="411"/>
      <c r="G3348" s="194"/>
      <c r="H3348" s="411"/>
      <c r="I3348" s="411"/>
    </row>
    <row r="3349" spans="1:9" ht="15" customHeight="1" x14ac:dyDescent="0.25">
      <c r="A3349" s="411"/>
      <c r="B3349" s="411"/>
      <c r="C3349" s="411"/>
      <c r="D3349" s="411"/>
      <c r="E3349" s="411"/>
      <c r="F3349" s="411"/>
      <c r="G3349" s="194"/>
      <c r="H3349" s="411"/>
      <c r="I3349" s="411"/>
    </row>
    <row r="3350" spans="1:9" ht="15" customHeight="1" x14ac:dyDescent="0.25">
      <c r="A3350" s="411"/>
      <c r="B3350" s="411"/>
      <c r="C3350" s="411"/>
      <c r="D3350" s="411"/>
      <c r="E3350" s="411"/>
      <c r="F3350" s="411"/>
      <c r="G3350" s="194"/>
      <c r="H3350" s="411"/>
      <c r="I3350" s="411"/>
    </row>
    <row r="3351" spans="1:9" ht="15" customHeight="1" x14ac:dyDescent="0.25">
      <c r="A3351" s="411"/>
      <c r="B3351" s="411"/>
      <c r="C3351" s="411"/>
      <c r="D3351" s="411"/>
      <c r="E3351" s="411"/>
      <c r="F3351" s="411"/>
      <c r="G3351" s="194"/>
      <c r="H3351" s="411"/>
      <c r="I3351" s="411"/>
    </row>
    <row r="3352" spans="1:9" ht="15" customHeight="1" x14ac:dyDescent="0.25">
      <c r="A3352" s="411"/>
      <c r="B3352" s="411"/>
      <c r="C3352" s="411"/>
      <c r="D3352" s="411"/>
      <c r="E3352" s="411"/>
      <c r="F3352" s="411"/>
      <c r="G3352" s="194"/>
      <c r="H3352" s="411"/>
      <c r="I3352" s="411"/>
    </row>
    <row r="3353" spans="1:9" ht="15" customHeight="1" x14ac:dyDescent="0.25">
      <c r="A3353" s="411"/>
      <c r="B3353" s="411"/>
      <c r="C3353" s="411"/>
      <c r="D3353" s="411"/>
      <c r="E3353" s="411"/>
      <c r="F3353" s="411"/>
      <c r="G3353" s="194"/>
      <c r="H3353" s="411"/>
      <c r="I3353" s="411"/>
    </row>
    <row r="3354" spans="1:9" ht="15" customHeight="1" x14ac:dyDescent="0.25">
      <c r="A3354" s="411"/>
      <c r="B3354" s="411"/>
      <c r="C3354" s="411"/>
      <c r="D3354" s="411"/>
      <c r="E3354" s="411"/>
      <c r="F3354" s="412"/>
      <c r="G3354" s="194"/>
      <c r="H3354" s="411"/>
      <c r="I3354" s="411"/>
    </row>
    <row r="3355" spans="1:9" ht="15" customHeight="1" x14ac:dyDescent="0.25">
      <c r="A3355" s="411"/>
      <c r="B3355" s="411"/>
      <c r="C3355" s="411"/>
      <c r="D3355" s="411"/>
      <c r="E3355" s="411"/>
      <c r="F3355" s="412"/>
      <c r="G3355" s="194"/>
      <c r="H3355" s="411"/>
      <c r="I3355" s="411"/>
    </row>
    <row r="3356" spans="1:9" ht="15" customHeight="1" x14ac:dyDescent="0.25">
      <c r="A3356" s="411"/>
      <c r="B3356" s="411"/>
      <c r="C3356" s="411"/>
      <c r="D3356" s="411"/>
      <c r="E3356" s="411"/>
      <c r="F3356" s="411"/>
      <c r="G3356" s="194"/>
      <c r="H3356" s="411"/>
      <c r="I3356" s="411"/>
    </row>
    <row r="3357" spans="1:9" ht="15" customHeight="1" x14ac:dyDescent="0.25">
      <c r="A3357" s="411"/>
      <c r="B3357" s="411"/>
      <c r="C3357" s="411"/>
      <c r="D3357" s="411"/>
      <c r="E3357" s="411"/>
      <c r="F3357" s="411"/>
      <c r="G3357" s="194"/>
      <c r="H3357" s="411"/>
      <c r="I3357" s="411"/>
    </row>
    <row r="3358" spans="1:9" ht="15" customHeight="1" x14ac:dyDescent="0.25">
      <c r="A3358" s="411"/>
      <c r="B3358" s="411"/>
      <c r="C3358" s="411"/>
      <c r="D3358" s="411"/>
      <c r="E3358" s="411"/>
      <c r="F3358" s="411"/>
      <c r="G3358" s="194"/>
      <c r="H3358" s="411"/>
      <c r="I3358" s="411"/>
    </row>
    <row r="3359" spans="1:9" ht="15" customHeight="1" x14ac:dyDescent="0.25">
      <c r="A3359" s="411"/>
      <c r="B3359" s="411"/>
      <c r="C3359" s="411"/>
      <c r="D3359" s="411"/>
      <c r="E3359" s="411"/>
      <c r="F3359" s="411"/>
      <c r="G3359" s="194"/>
      <c r="H3359" s="411"/>
      <c r="I3359" s="411"/>
    </row>
    <row r="3360" spans="1:9" ht="15" customHeight="1" x14ac:dyDescent="0.25">
      <c r="A3360" s="411"/>
      <c r="B3360" s="411"/>
      <c r="C3360" s="411"/>
      <c r="D3360" s="411"/>
      <c r="E3360" s="411"/>
      <c r="F3360" s="411"/>
      <c r="G3360" s="194"/>
      <c r="H3360" s="411"/>
      <c r="I3360" s="411"/>
    </row>
    <row r="3361" spans="1:9" ht="15" customHeight="1" x14ac:dyDescent="0.25">
      <c r="A3361" s="411"/>
      <c r="B3361" s="411"/>
      <c r="C3361" s="411"/>
      <c r="D3361" s="411"/>
      <c r="E3361" s="411"/>
      <c r="F3361" s="411"/>
      <c r="G3361" s="194"/>
      <c r="H3361" s="411"/>
      <c r="I3361" s="411"/>
    </row>
    <row r="3362" spans="1:9" ht="15" customHeight="1" x14ac:dyDescent="0.25">
      <c r="A3362" s="411"/>
      <c r="B3362" s="411"/>
      <c r="C3362" s="411"/>
      <c r="D3362" s="411"/>
      <c r="E3362" s="411"/>
      <c r="F3362" s="411"/>
      <c r="G3362" s="194"/>
      <c r="H3362" s="411"/>
      <c r="I3362" s="411"/>
    </row>
    <row r="3363" spans="1:9" ht="15" customHeight="1" x14ac:dyDescent="0.25">
      <c r="A3363" s="411"/>
      <c r="B3363" s="411"/>
      <c r="C3363" s="411"/>
      <c r="D3363" s="411"/>
      <c r="E3363" s="411"/>
      <c r="F3363" s="411"/>
      <c r="G3363" s="194"/>
      <c r="H3363" s="411"/>
      <c r="I3363" s="411"/>
    </row>
    <row r="3364" spans="1:9" ht="15" customHeight="1" x14ac:dyDescent="0.25">
      <c r="A3364" s="411"/>
      <c r="B3364" s="411"/>
      <c r="C3364" s="411"/>
      <c r="D3364" s="411"/>
      <c r="E3364" s="411"/>
      <c r="F3364" s="411"/>
      <c r="G3364" s="194"/>
      <c r="H3364" s="411"/>
      <c r="I3364" s="411"/>
    </row>
    <row r="3365" spans="1:9" ht="15" customHeight="1" x14ac:dyDescent="0.25">
      <c r="A3365" s="411"/>
      <c r="B3365" s="411"/>
      <c r="C3365" s="411"/>
      <c r="D3365" s="411"/>
      <c r="E3365" s="411"/>
      <c r="F3365" s="411"/>
      <c r="G3365" s="194"/>
      <c r="H3365" s="411"/>
      <c r="I3365" s="411"/>
    </row>
    <row r="3366" spans="1:9" ht="15" customHeight="1" x14ac:dyDescent="0.25">
      <c r="A3366" s="411"/>
      <c r="B3366" s="411"/>
      <c r="C3366" s="411"/>
      <c r="D3366" s="411"/>
      <c r="E3366" s="411"/>
      <c r="F3366" s="412"/>
      <c r="G3366" s="194"/>
      <c r="H3366" s="411"/>
      <c r="I3366" s="411"/>
    </row>
    <row r="3367" spans="1:9" ht="15" customHeight="1" x14ac:dyDescent="0.25">
      <c r="A3367" s="411"/>
      <c r="B3367" s="411"/>
      <c r="C3367" s="411"/>
      <c r="D3367" s="411"/>
      <c r="E3367" s="411"/>
      <c r="F3367" s="412"/>
      <c r="G3367" s="194"/>
      <c r="H3367" s="411"/>
      <c r="I3367" s="411"/>
    </row>
    <row r="3368" spans="1:9" ht="15" customHeight="1" x14ac:dyDescent="0.25">
      <c r="A3368" s="411"/>
      <c r="B3368" s="411"/>
      <c r="C3368" s="411"/>
      <c r="D3368" s="411"/>
      <c r="E3368" s="411"/>
      <c r="F3368" s="411"/>
      <c r="G3368" s="194"/>
      <c r="H3368" s="411"/>
      <c r="I3368" s="411"/>
    </row>
    <row r="3369" spans="1:9" ht="15" customHeight="1" x14ac:dyDescent="0.25">
      <c r="A3369" s="411"/>
      <c r="B3369" s="411"/>
      <c r="C3369" s="411"/>
      <c r="D3369" s="411"/>
      <c r="E3369" s="411"/>
      <c r="F3369" s="411"/>
      <c r="G3369" s="194"/>
      <c r="H3369" s="411"/>
      <c r="I3369" s="411"/>
    </row>
    <row r="3370" spans="1:9" ht="15" customHeight="1" x14ac:dyDescent="0.25">
      <c r="A3370" s="411"/>
      <c r="B3370" s="411"/>
      <c r="C3370" s="411"/>
      <c r="D3370" s="411"/>
      <c r="E3370" s="411"/>
      <c r="F3370" s="411"/>
      <c r="G3370" s="194"/>
      <c r="H3370" s="411"/>
      <c r="I3370" s="411"/>
    </row>
    <row r="3371" spans="1:9" ht="15" customHeight="1" x14ac:dyDescent="0.25">
      <c r="A3371" s="411"/>
      <c r="B3371" s="411"/>
      <c r="C3371" s="411"/>
      <c r="D3371" s="411"/>
      <c r="E3371" s="411"/>
      <c r="F3371" s="411"/>
      <c r="G3371" s="194"/>
      <c r="H3371" s="411"/>
      <c r="I3371" s="411"/>
    </row>
    <row r="3372" spans="1:9" ht="15" customHeight="1" x14ac:dyDescent="0.25">
      <c r="A3372" s="411"/>
      <c r="B3372" s="411"/>
      <c r="C3372" s="411"/>
      <c r="D3372" s="411"/>
      <c r="E3372" s="411"/>
      <c r="F3372" s="411"/>
      <c r="G3372" s="194"/>
      <c r="H3372" s="411"/>
      <c r="I3372" s="411"/>
    </row>
    <row r="3373" spans="1:9" ht="15" customHeight="1" x14ac:dyDescent="0.25">
      <c r="A3373" s="411"/>
      <c r="B3373" s="411"/>
      <c r="C3373" s="411"/>
      <c r="D3373" s="411"/>
      <c r="E3373" s="411"/>
      <c r="F3373" s="411"/>
      <c r="G3373" s="194"/>
      <c r="H3373" s="411"/>
      <c r="I3373" s="411"/>
    </row>
    <row r="3374" spans="1:9" ht="15" customHeight="1" x14ac:dyDescent="0.25">
      <c r="A3374" s="411"/>
      <c r="B3374" s="411"/>
      <c r="C3374" s="411"/>
      <c r="D3374" s="411"/>
      <c r="E3374" s="411"/>
      <c r="F3374" s="411"/>
      <c r="G3374" s="194"/>
      <c r="H3374" s="411"/>
      <c r="I3374" s="411"/>
    </row>
    <row r="3375" spans="1:9" ht="15" customHeight="1" x14ac:dyDescent="0.25">
      <c r="A3375" s="411"/>
      <c r="B3375" s="411"/>
      <c r="C3375" s="411"/>
      <c r="D3375" s="411"/>
      <c r="E3375" s="411"/>
      <c r="F3375" s="411"/>
      <c r="G3375" s="194"/>
      <c r="H3375" s="411"/>
      <c r="I3375" s="411"/>
    </row>
    <row r="3376" spans="1:9" ht="15" customHeight="1" x14ac:dyDescent="0.25">
      <c r="A3376" s="411"/>
      <c r="B3376" s="411"/>
      <c r="C3376" s="411"/>
      <c r="D3376" s="411"/>
      <c r="E3376" s="411"/>
      <c r="F3376" s="411"/>
      <c r="G3376" s="194"/>
      <c r="H3376" s="411"/>
      <c r="I3376" s="411"/>
    </row>
    <row r="3377" spans="1:9" ht="15" customHeight="1" x14ac:dyDescent="0.25">
      <c r="A3377" s="411"/>
      <c r="B3377" s="411"/>
      <c r="C3377" s="411"/>
      <c r="D3377" s="411"/>
      <c r="E3377" s="411"/>
      <c r="F3377" s="412"/>
      <c r="G3377" s="194"/>
      <c r="H3377" s="411"/>
      <c r="I3377" s="411"/>
    </row>
    <row r="3378" spans="1:9" ht="15" customHeight="1" x14ac:dyDescent="0.25">
      <c r="A3378" s="411"/>
      <c r="B3378" s="411"/>
      <c r="C3378" s="411"/>
      <c r="D3378" s="411"/>
      <c r="E3378" s="411"/>
      <c r="F3378" s="412"/>
      <c r="G3378" s="194"/>
      <c r="H3378" s="411"/>
      <c r="I3378" s="411"/>
    </row>
    <row r="3379" spans="1:9" ht="15" customHeight="1" x14ac:dyDescent="0.25">
      <c r="A3379" s="411"/>
      <c r="B3379" s="411"/>
      <c r="C3379" s="411"/>
      <c r="D3379" s="411"/>
      <c r="E3379" s="411"/>
      <c r="F3379" s="412"/>
      <c r="G3379" s="194"/>
      <c r="H3379" s="411"/>
      <c r="I3379" s="411"/>
    </row>
    <row r="3380" spans="1:9" ht="15" customHeight="1" x14ac:dyDescent="0.25">
      <c r="A3380" s="411"/>
      <c r="B3380" s="411"/>
      <c r="C3380" s="411"/>
      <c r="D3380" s="411"/>
      <c r="E3380" s="411"/>
      <c r="F3380" s="411"/>
      <c r="G3380" s="194"/>
      <c r="H3380" s="411"/>
      <c r="I3380" s="411"/>
    </row>
    <row r="3381" spans="1:9" ht="15" customHeight="1" x14ac:dyDescent="0.25">
      <c r="A3381" s="411"/>
      <c r="B3381" s="411"/>
      <c r="C3381" s="411"/>
      <c r="D3381" s="411"/>
      <c r="E3381" s="411"/>
      <c r="F3381" s="411"/>
      <c r="G3381" s="194"/>
      <c r="H3381" s="411"/>
      <c r="I3381" s="411"/>
    </row>
    <row r="3382" spans="1:9" ht="15" customHeight="1" x14ac:dyDescent="0.25">
      <c r="A3382" s="411"/>
      <c r="B3382" s="411"/>
      <c r="C3382" s="411"/>
      <c r="D3382" s="411"/>
      <c r="E3382" s="411"/>
      <c r="F3382" s="411"/>
      <c r="G3382" s="194"/>
      <c r="H3382" s="411"/>
      <c r="I3382" s="411"/>
    </row>
    <row r="3383" spans="1:9" ht="15" customHeight="1" x14ac:dyDescent="0.25">
      <c r="A3383" s="411"/>
      <c r="B3383" s="411"/>
      <c r="C3383" s="411"/>
      <c r="D3383" s="411"/>
      <c r="E3383" s="411"/>
      <c r="F3383" s="411"/>
      <c r="G3383" s="194"/>
      <c r="H3383" s="411"/>
      <c r="I3383" s="411"/>
    </row>
    <row r="3384" spans="1:9" ht="15" customHeight="1" x14ac:dyDescent="0.25">
      <c r="A3384" s="411"/>
      <c r="B3384" s="411"/>
      <c r="C3384" s="411"/>
      <c r="D3384" s="411"/>
      <c r="E3384" s="411"/>
      <c r="F3384" s="411"/>
      <c r="G3384" s="194"/>
      <c r="H3384" s="411"/>
      <c r="I3384" s="411"/>
    </row>
    <row r="3385" spans="1:9" ht="15" customHeight="1" x14ac:dyDescent="0.25">
      <c r="A3385" s="411"/>
      <c r="B3385" s="411"/>
      <c r="C3385" s="411"/>
      <c r="D3385" s="411"/>
      <c r="E3385" s="411"/>
      <c r="F3385" s="411"/>
      <c r="G3385" s="194"/>
      <c r="H3385" s="411"/>
      <c r="I3385" s="411"/>
    </row>
    <row r="3386" spans="1:9" ht="15" customHeight="1" x14ac:dyDescent="0.25">
      <c r="A3386" s="411"/>
      <c r="B3386" s="411"/>
      <c r="C3386" s="411"/>
      <c r="D3386" s="411"/>
      <c r="E3386" s="411"/>
      <c r="F3386" s="411"/>
      <c r="G3386" s="194"/>
      <c r="H3386" s="411"/>
      <c r="I3386" s="411"/>
    </row>
    <row r="3387" spans="1:9" ht="15" customHeight="1" x14ac:dyDescent="0.25">
      <c r="A3387" s="411"/>
      <c r="B3387" s="411"/>
      <c r="C3387" s="411"/>
      <c r="D3387" s="411"/>
      <c r="E3387" s="411"/>
      <c r="F3387" s="411"/>
      <c r="G3387" s="194"/>
      <c r="H3387" s="411"/>
      <c r="I3387" s="411"/>
    </row>
    <row r="3388" spans="1:9" ht="15" customHeight="1" x14ac:dyDescent="0.25">
      <c r="A3388" s="411"/>
      <c r="B3388" s="411"/>
      <c r="C3388" s="411"/>
      <c r="D3388" s="411"/>
      <c r="E3388" s="411"/>
      <c r="F3388" s="411"/>
      <c r="G3388" s="194"/>
      <c r="H3388" s="411"/>
      <c r="I3388" s="411"/>
    </row>
    <row r="3389" spans="1:9" ht="15" customHeight="1" x14ac:dyDescent="0.25">
      <c r="A3389" s="411"/>
      <c r="B3389" s="411"/>
      <c r="C3389" s="411"/>
      <c r="D3389" s="411"/>
      <c r="E3389" s="411"/>
      <c r="F3389" s="411"/>
      <c r="G3389" s="194"/>
      <c r="H3389" s="411"/>
      <c r="I3389" s="411"/>
    </row>
    <row r="3390" spans="1:9" ht="15" customHeight="1" x14ac:dyDescent="0.25">
      <c r="A3390" s="411"/>
      <c r="B3390" s="411"/>
      <c r="C3390" s="411"/>
      <c r="D3390" s="411"/>
      <c r="E3390" s="411"/>
      <c r="F3390" s="411"/>
      <c r="G3390" s="194"/>
      <c r="H3390" s="411"/>
      <c r="I3390" s="411"/>
    </row>
    <row r="3391" spans="1:9" ht="15" customHeight="1" x14ac:dyDescent="0.25">
      <c r="A3391" s="411"/>
      <c r="B3391" s="411"/>
      <c r="C3391" s="411"/>
      <c r="D3391" s="411"/>
      <c r="E3391" s="411"/>
      <c r="F3391" s="412"/>
      <c r="G3391" s="194"/>
      <c r="H3391" s="411"/>
      <c r="I3391" s="411"/>
    </row>
    <row r="3392" spans="1:9" ht="15" customHeight="1" x14ac:dyDescent="0.25">
      <c r="A3392" s="411"/>
      <c r="B3392" s="411"/>
      <c r="C3392" s="411"/>
      <c r="D3392" s="411"/>
      <c r="E3392" s="411"/>
      <c r="F3392" s="412"/>
      <c r="G3392" s="194"/>
      <c r="H3392" s="411"/>
      <c r="I3392" s="411"/>
    </row>
    <row r="3393" spans="1:9" ht="15" customHeight="1" x14ac:dyDescent="0.25">
      <c r="A3393" s="411"/>
      <c r="B3393" s="411"/>
      <c r="C3393" s="411"/>
      <c r="D3393" s="411"/>
      <c r="E3393" s="411"/>
      <c r="F3393" s="411"/>
      <c r="G3393" s="194"/>
      <c r="H3393" s="411"/>
      <c r="I3393" s="411"/>
    </row>
    <row r="3394" spans="1:9" ht="15" customHeight="1" x14ac:dyDescent="0.25">
      <c r="A3394" s="411"/>
      <c r="B3394" s="411"/>
      <c r="C3394" s="411"/>
      <c r="D3394" s="411"/>
      <c r="E3394" s="411"/>
      <c r="F3394" s="411"/>
      <c r="G3394" s="194"/>
      <c r="H3394" s="411"/>
      <c r="I3394" s="411"/>
    </row>
    <row r="3395" spans="1:9" ht="15" customHeight="1" x14ac:dyDescent="0.25">
      <c r="A3395" s="411"/>
      <c r="B3395" s="411"/>
      <c r="C3395" s="411"/>
      <c r="D3395" s="411"/>
      <c r="E3395" s="411"/>
      <c r="F3395" s="411"/>
      <c r="G3395" s="194"/>
      <c r="H3395" s="411"/>
      <c r="I3395" s="411"/>
    </row>
    <row r="3396" spans="1:9" ht="15" customHeight="1" x14ac:dyDescent="0.25">
      <c r="A3396" s="411"/>
      <c r="B3396" s="411"/>
      <c r="C3396" s="411"/>
      <c r="D3396" s="411"/>
      <c r="E3396" s="411"/>
      <c r="F3396" s="411"/>
      <c r="G3396" s="194"/>
      <c r="H3396" s="411"/>
      <c r="I3396" s="411"/>
    </row>
    <row r="3397" spans="1:9" ht="15" customHeight="1" x14ac:dyDescent="0.25">
      <c r="A3397" s="411"/>
      <c r="B3397" s="411"/>
      <c r="C3397" s="411"/>
      <c r="D3397" s="411"/>
      <c r="E3397" s="411"/>
      <c r="F3397" s="411"/>
      <c r="G3397" s="194"/>
      <c r="H3397" s="411"/>
      <c r="I3397" s="411"/>
    </row>
    <row r="3398" spans="1:9" ht="15" customHeight="1" x14ac:dyDescent="0.25">
      <c r="A3398" s="411"/>
      <c r="B3398" s="411"/>
      <c r="C3398" s="411"/>
      <c r="D3398" s="411"/>
      <c r="E3398" s="411"/>
      <c r="F3398" s="411"/>
      <c r="G3398" s="194"/>
      <c r="H3398" s="411"/>
      <c r="I3398" s="411"/>
    </row>
    <row r="3399" spans="1:9" ht="15" customHeight="1" x14ac:dyDescent="0.25">
      <c r="A3399" s="411"/>
      <c r="B3399" s="411"/>
      <c r="C3399" s="411"/>
      <c r="D3399" s="411"/>
      <c r="E3399" s="411"/>
      <c r="F3399" s="411"/>
      <c r="G3399" s="194"/>
      <c r="H3399" s="411"/>
      <c r="I3399" s="411"/>
    </row>
    <row r="3400" spans="1:9" ht="15" customHeight="1" x14ac:dyDescent="0.25">
      <c r="A3400" s="411"/>
      <c r="B3400" s="411"/>
      <c r="C3400" s="411"/>
      <c r="D3400" s="411"/>
      <c r="E3400" s="411"/>
      <c r="F3400" s="411"/>
      <c r="G3400" s="194"/>
      <c r="H3400" s="411"/>
      <c r="I3400" s="411"/>
    </row>
    <row r="3401" spans="1:9" ht="15" customHeight="1" x14ac:dyDescent="0.25">
      <c r="A3401" s="411"/>
      <c r="B3401" s="411"/>
      <c r="C3401" s="411"/>
      <c r="D3401" s="411"/>
      <c r="E3401" s="411"/>
      <c r="F3401" s="411"/>
      <c r="G3401" s="194"/>
      <c r="H3401" s="411"/>
      <c r="I3401" s="411"/>
    </row>
    <row r="3402" spans="1:9" ht="15" customHeight="1" x14ac:dyDescent="0.25">
      <c r="A3402" s="411"/>
      <c r="B3402" s="411"/>
      <c r="C3402" s="411"/>
      <c r="D3402" s="411"/>
      <c r="E3402" s="411"/>
      <c r="F3402" s="411"/>
      <c r="G3402" s="194"/>
      <c r="H3402" s="411"/>
      <c r="I3402" s="411"/>
    </row>
    <row r="3403" spans="1:9" ht="15" customHeight="1" x14ac:dyDescent="0.25">
      <c r="A3403" s="411"/>
      <c r="B3403" s="411"/>
      <c r="C3403" s="411"/>
      <c r="D3403" s="411"/>
      <c r="E3403" s="411"/>
      <c r="F3403" s="411"/>
      <c r="G3403" s="194"/>
      <c r="H3403" s="411"/>
      <c r="I3403" s="411"/>
    </row>
    <row r="3404" spans="1:9" ht="15" customHeight="1" x14ac:dyDescent="0.25">
      <c r="A3404" s="411"/>
      <c r="B3404" s="411"/>
      <c r="C3404" s="411"/>
      <c r="D3404" s="411"/>
      <c r="E3404" s="411"/>
      <c r="F3404" s="411"/>
      <c r="G3404" s="194"/>
      <c r="H3404" s="411"/>
      <c r="I3404" s="411"/>
    </row>
    <row r="3405" spans="1:9" ht="15" customHeight="1" x14ac:dyDescent="0.25">
      <c r="A3405" s="411"/>
      <c r="B3405" s="411"/>
      <c r="C3405" s="411"/>
      <c r="D3405" s="411"/>
      <c r="E3405" s="411"/>
      <c r="F3405" s="411"/>
      <c r="G3405" s="194"/>
      <c r="H3405" s="411"/>
      <c r="I3405" s="411"/>
    </row>
    <row r="3406" spans="1:9" ht="15" customHeight="1" x14ac:dyDescent="0.25">
      <c r="A3406" s="411"/>
      <c r="B3406" s="411"/>
      <c r="C3406" s="411"/>
      <c r="D3406" s="411"/>
      <c r="E3406" s="411"/>
      <c r="F3406" s="411"/>
      <c r="G3406" s="194"/>
      <c r="H3406" s="411"/>
      <c r="I3406" s="411"/>
    </row>
    <row r="3407" spans="1:9" ht="15" customHeight="1" x14ac:dyDescent="0.25">
      <c r="A3407" s="411"/>
      <c r="B3407" s="411"/>
      <c r="C3407" s="411"/>
      <c r="D3407" s="411"/>
      <c r="E3407" s="411"/>
      <c r="F3407" s="411"/>
      <c r="G3407" s="194"/>
      <c r="H3407" s="411"/>
      <c r="I3407" s="411"/>
    </row>
    <row r="3408" spans="1:9" ht="15" customHeight="1" x14ac:dyDescent="0.25">
      <c r="A3408" s="411"/>
      <c r="B3408" s="411"/>
      <c r="C3408" s="411"/>
      <c r="D3408" s="411"/>
      <c r="E3408" s="411"/>
      <c r="F3408" s="411"/>
      <c r="G3408" s="194"/>
      <c r="H3408" s="411"/>
      <c r="I3408" s="411"/>
    </row>
    <row r="3409" spans="1:9" ht="15" customHeight="1" x14ac:dyDescent="0.25">
      <c r="A3409" s="411"/>
      <c r="B3409" s="411"/>
      <c r="C3409" s="411"/>
      <c r="D3409" s="411"/>
      <c r="E3409" s="411"/>
      <c r="F3409" s="412"/>
      <c r="G3409" s="194"/>
      <c r="H3409" s="411"/>
      <c r="I3409" s="411"/>
    </row>
    <row r="3410" spans="1:9" ht="15" customHeight="1" x14ac:dyDescent="0.25">
      <c r="A3410" s="411"/>
      <c r="B3410" s="411"/>
      <c r="C3410" s="411"/>
      <c r="D3410" s="411"/>
      <c r="E3410" s="411"/>
      <c r="F3410" s="412"/>
      <c r="G3410" s="194"/>
      <c r="H3410" s="411"/>
      <c r="I3410" s="411"/>
    </row>
    <row r="3411" spans="1:9" ht="15" customHeight="1" x14ac:dyDescent="0.25">
      <c r="A3411" s="411"/>
      <c r="B3411" s="411"/>
      <c r="C3411" s="411"/>
      <c r="D3411" s="411"/>
      <c r="E3411" s="411"/>
      <c r="F3411" s="412"/>
      <c r="G3411" s="194"/>
      <c r="H3411" s="411"/>
      <c r="I3411" s="411"/>
    </row>
    <row r="3412" spans="1:9" ht="15" customHeight="1" x14ac:dyDescent="0.25">
      <c r="A3412" s="411"/>
      <c r="B3412" s="411"/>
      <c r="C3412" s="411"/>
      <c r="D3412" s="411"/>
      <c r="E3412" s="411"/>
      <c r="F3412" s="411"/>
      <c r="G3412" s="194"/>
      <c r="H3412" s="411"/>
      <c r="I3412" s="411"/>
    </row>
    <row r="3413" spans="1:9" ht="15" customHeight="1" x14ac:dyDescent="0.25">
      <c r="A3413" s="411"/>
      <c r="B3413" s="411"/>
      <c r="C3413" s="411"/>
      <c r="D3413" s="411"/>
      <c r="E3413" s="411"/>
      <c r="F3413" s="411"/>
      <c r="G3413" s="194"/>
      <c r="H3413" s="411"/>
      <c r="I3413" s="411"/>
    </row>
    <row r="3414" spans="1:9" ht="15" customHeight="1" x14ac:dyDescent="0.25">
      <c r="A3414" s="411"/>
      <c r="B3414" s="411"/>
      <c r="C3414" s="411"/>
      <c r="D3414" s="411"/>
      <c r="E3414" s="411"/>
      <c r="F3414" s="411"/>
      <c r="G3414" s="194"/>
      <c r="H3414" s="411"/>
      <c r="I3414" s="411"/>
    </row>
    <row r="3415" spans="1:9" ht="15" customHeight="1" x14ac:dyDescent="0.25">
      <c r="A3415" s="411"/>
      <c r="B3415" s="411"/>
      <c r="C3415" s="411"/>
      <c r="D3415" s="411"/>
      <c r="E3415" s="411"/>
      <c r="F3415" s="411"/>
      <c r="G3415" s="194"/>
      <c r="H3415" s="411"/>
      <c r="I3415" s="411"/>
    </row>
    <row r="3416" spans="1:9" ht="15" customHeight="1" x14ac:dyDescent="0.25">
      <c r="A3416" s="411"/>
      <c r="B3416" s="411"/>
      <c r="C3416" s="411"/>
      <c r="D3416" s="411"/>
      <c r="E3416" s="411"/>
      <c r="F3416" s="411"/>
      <c r="G3416" s="194"/>
      <c r="H3416" s="411"/>
      <c r="I3416" s="411"/>
    </row>
    <row r="3417" spans="1:9" ht="15" customHeight="1" x14ac:dyDescent="0.25">
      <c r="A3417" s="411"/>
      <c r="B3417" s="411"/>
      <c r="C3417" s="411"/>
      <c r="D3417" s="411"/>
      <c r="E3417" s="411"/>
      <c r="F3417" s="411"/>
      <c r="G3417" s="194"/>
      <c r="H3417" s="411"/>
      <c r="I3417" s="411"/>
    </row>
    <row r="3418" spans="1:9" ht="15" customHeight="1" x14ac:dyDescent="0.25">
      <c r="A3418" s="411"/>
      <c r="B3418" s="411"/>
      <c r="C3418" s="411"/>
      <c r="D3418" s="411"/>
      <c r="E3418" s="411"/>
      <c r="F3418" s="411"/>
      <c r="G3418" s="194"/>
      <c r="H3418" s="411"/>
      <c r="I3418" s="411"/>
    </row>
    <row r="3419" spans="1:9" ht="15" customHeight="1" x14ac:dyDescent="0.25">
      <c r="A3419" s="411"/>
      <c r="B3419" s="411"/>
      <c r="C3419" s="411"/>
      <c r="D3419" s="411"/>
      <c r="E3419" s="411"/>
      <c r="F3419" s="411"/>
      <c r="G3419" s="194"/>
      <c r="H3419" s="411"/>
      <c r="I3419" s="411"/>
    </row>
    <row r="3420" spans="1:9" ht="15" customHeight="1" x14ac:dyDescent="0.25">
      <c r="A3420" s="411"/>
      <c r="B3420" s="411"/>
      <c r="C3420" s="411"/>
      <c r="D3420" s="411"/>
      <c r="E3420" s="411"/>
      <c r="F3420" s="411"/>
      <c r="G3420" s="194"/>
      <c r="H3420" s="411"/>
      <c r="I3420" s="411"/>
    </row>
    <row r="3421" spans="1:9" ht="15" customHeight="1" x14ac:dyDescent="0.25">
      <c r="A3421" s="411"/>
      <c r="B3421" s="411"/>
      <c r="C3421" s="411"/>
      <c r="D3421" s="411"/>
      <c r="E3421" s="411"/>
      <c r="F3421" s="411"/>
      <c r="G3421" s="194"/>
      <c r="H3421" s="411"/>
      <c r="I3421" s="411"/>
    </row>
    <row r="3422" spans="1:9" ht="15" customHeight="1" x14ac:dyDescent="0.25">
      <c r="A3422" s="411"/>
      <c r="B3422" s="411"/>
      <c r="C3422" s="411"/>
      <c r="D3422" s="411"/>
      <c r="E3422" s="411"/>
      <c r="F3422" s="411"/>
      <c r="G3422" s="194"/>
      <c r="H3422" s="411"/>
      <c r="I3422" s="411"/>
    </row>
    <row r="3423" spans="1:9" ht="15" customHeight="1" x14ac:dyDescent="0.25">
      <c r="A3423" s="411"/>
      <c r="B3423" s="411"/>
      <c r="C3423" s="411"/>
      <c r="D3423" s="411"/>
      <c r="E3423" s="411"/>
      <c r="F3423" s="411"/>
      <c r="G3423" s="194"/>
      <c r="H3423" s="411"/>
      <c r="I3423" s="411"/>
    </row>
    <row r="3424" spans="1:9" ht="15" customHeight="1" x14ac:dyDescent="0.25">
      <c r="A3424" s="411"/>
      <c r="B3424" s="411"/>
      <c r="C3424" s="411"/>
      <c r="D3424" s="411"/>
      <c r="E3424" s="411"/>
      <c r="F3424" s="411"/>
      <c r="G3424" s="194"/>
      <c r="H3424" s="411"/>
      <c r="I3424" s="411"/>
    </row>
    <row r="3425" spans="1:9" ht="15" customHeight="1" x14ac:dyDescent="0.25">
      <c r="A3425" s="411"/>
      <c r="B3425" s="411"/>
      <c r="C3425" s="411"/>
      <c r="D3425" s="411"/>
      <c r="E3425" s="411"/>
      <c r="F3425" s="411"/>
      <c r="G3425" s="194"/>
      <c r="H3425" s="411"/>
      <c r="I3425" s="411"/>
    </row>
    <row r="3426" spans="1:9" ht="15" customHeight="1" x14ac:dyDescent="0.25">
      <c r="A3426" s="411"/>
      <c r="B3426" s="411"/>
      <c r="C3426" s="411"/>
      <c r="D3426" s="411"/>
      <c r="E3426" s="411"/>
      <c r="F3426" s="411"/>
      <c r="G3426" s="194"/>
      <c r="H3426" s="411"/>
      <c r="I3426" s="411"/>
    </row>
    <row r="3427" spans="1:9" ht="15" customHeight="1" x14ac:dyDescent="0.25">
      <c r="A3427" s="411"/>
      <c r="B3427" s="411"/>
      <c r="C3427" s="411"/>
      <c r="D3427" s="411"/>
      <c r="E3427" s="411"/>
      <c r="F3427" s="412"/>
      <c r="G3427" s="194"/>
      <c r="H3427" s="411"/>
      <c r="I3427" s="411"/>
    </row>
    <row r="3428" spans="1:9" ht="15" customHeight="1" x14ac:dyDescent="0.25">
      <c r="A3428" s="411"/>
      <c r="B3428" s="411"/>
      <c r="C3428" s="411"/>
      <c r="D3428" s="411"/>
      <c r="E3428" s="411"/>
      <c r="F3428" s="412"/>
      <c r="G3428" s="194"/>
      <c r="H3428" s="411"/>
      <c r="I3428" s="411"/>
    </row>
    <row r="3429" spans="1:9" ht="15" customHeight="1" x14ac:dyDescent="0.25">
      <c r="A3429" s="411"/>
      <c r="B3429" s="411"/>
      <c r="C3429" s="411"/>
      <c r="D3429" s="411"/>
      <c r="E3429" s="411"/>
      <c r="F3429" s="412"/>
      <c r="G3429" s="194"/>
      <c r="H3429" s="411"/>
      <c r="I3429" s="411"/>
    </row>
    <row r="3430" spans="1:9" ht="15" customHeight="1" x14ac:dyDescent="0.25">
      <c r="A3430" s="411"/>
      <c r="B3430" s="411"/>
      <c r="C3430" s="411"/>
      <c r="D3430" s="411"/>
      <c r="E3430" s="411"/>
      <c r="F3430" s="411"/>
      <c r="G3430" s="194"/>
      <c r="H3430" s="411"/>
      <c r="I3430" s="411"/>
    </row>
    <row r="3431" spans="1:9" ht="15" customHeight="1" x14ac:dyDescent="0.25">
      <c r="A3431" s="411"/>
      <c r="B3431" s="411"/>
      <c r="C3431" s="411"/>
      <c r="D3431" s="411"/>
      <c r="E3431" s="411"/>
      <c r="F3431" s="411"/>
      <c r="G3431" s="194"/>
      <c r="H3431" s="411"/>
      <c r="I3431" s="411"/>
    </row>
    <row r="3432" spans="1:9" ht="15" customHeight="1" x14ac:dyDescent="0.25">
      <c r="A3432" s="411"/>
      <c r="B3432" s="411"/>
      <c r="C3432" s="411"/>
      <c r="D3432" s="411"/>
      <c r="E3432" s="411"/>
      <c r="F3432" s="411"/>
      <c r="G3432" s="194"/>
      <c r="H3432" s="411"/>
      <c r="I3432" s="411"/>
    </row>
    <row r="3433" spans="1:9" ht="15" customHeight="1" x14ac:dyDescent="0.25">
      <c r="A3433" s="411"/>
      <c r="B3433" s="411"/>
      <c r="C3433" s="411"/>
      <c r="D3433" s="411"/>
      <c r="E3433" s="411"/>
      <c r="F3433" s="411"/>
      <c r="G3433" s="194"/>
      <c r="H3433" s="411"/>
      <c r="I3433" s="411"/>
    </row>
    <row r="3434" spans="1:9" ht="15" customHeight="1" x14ac:dyDescent="0.25">
      <c r="A3434" s="411"/>
      <c r="B3434" s="411"/>
      <c r="C3434" s="411"/>
      <c r="D3434" s="411"/>
      <c r="E3434" s="411"/>
      <c r="F3434" s="411"/>
      <c r="G3434" s="194"/>
      <c r="H3434" s="411"/>
      <c r="I3434" s="411"/>
    </row>
    <row r="3435" spans="1:9" ht="15" customHeight="1" x14ac:dyDescent="0.25">
      <c r="A3435" s="411"/>
      <c r="B3435" s="411"/>
      <c r="C3435" s="411"/>
      <c r="D3435" s="411"/>
      <c r="E3435" s="411"/>
      <c r="F3435" s="411"/>
      <c r="G3435" s="194"/>
      <c r="H3435" s="411"/>
      <c r="I3435" s="411"/>
    </row>
    <row r="3436" spans="1:9" ht="15" customHeight="1" x14ac:dyDescent="0.25">
      <c r="A3436" s="411"/>
      <c r="B3436" s="411"/>
      <c r="C3436" s="411"/>
      <c r="D3436" s="411"/>
      <c r="E3436" s="411"/>
      <c r="F3436" s="411"/>
      <c r="G3436" s="194"/>
      <c r="H3436" s="411"/>
      <c r="I3436" s="411"/>
    </row>
    <row r="3437" spans="1:9" ht="15" customHeight="1" x14ac:dyDescent="0.25">
      <c r="A3437" s="411"/>
      <c r="B3437" s="411"/>
      <c r="C3437" s="411"/>
      <c r="D3437" s="411"/>
      <c r="E3437" s="411"/>
      <c r="F3437" s="411"/>
      <c r="G3437" s="194"/>
      <c r="H3437" s="411"/>
      <c r="I3437" s="411"/>
    </row>
    <row r="3438" spans="1:9" ht="15" customHeight="1" x14ac:dyDescent="0.25">
      <c r="A3438" s="411"/>
      <c r="B3438" s="411"/>
      <c r="C3438" s="411"/>
      <c r="D3438" s="411"/>
      <c r="E3438" s="411"/>
      <c r="F3438" s="411"/>
      <c r="G3438" s="194"/>
      <c r="H3438" s="411"/>
      <c r="I3438" s="411"/>
    </row>
    <row r="3439" spans="1:9" ht="15" customHeight="1" x14ac:dyDescent="0.25">
      <c r="A3439" s="411"/>
      <c r="B3439" s="411"/>
      <c r="C3439" s="411"/>
      <c r="D3439" s="411"/>
      <c r="E3439" s="411"/>
      <c r="F3439" s="411"/>
      <c r="G3439" s="194"/>
      <c r="H3439" s="411"/>
      <c r="I3439" s="411"/>
    </row>
    <row r="3440" spans="1:9" ht="15" customHeight="1" x14ac:dyDescent="0.25">
      <c r="A3440" s="411"/>
      <c r="B3440" s="411"/>
      <c r="C3440" s="411"/>
      <c r="D3440" s="411"/>
      <c r="E3440" s="411"/>
      <c r="F3440" s="411"/>
      <c r="G3440" s="194"/>
      <c r="H3440" s="411"/>
      <c r="I3440" s="411"/>
    </row>
    <row r="3441" spans="1:9" ht="15" customHeight="1" x14ac:dyDescent="0.25">
      <c r="A3441" s="411"/>
      <c r="B3441" s="411"/>
      <c r="C3441" s="411"/>
      <c r="D3441" s="411"/>
      <c r="E3441" s="411"/>
      <c r="F3441" s="411"/>
      <c r="G3441" s="194"/>
      <c r="H3441" s="411"/>
      <c r="I3441" s="411"/>
    </row>
    <row r="3442" spans="1:9" ht="15" customHeight="1" x14ac:dyDescent="0.25">
      <c r="A3442" s="411"/>
      <c r="B3442" s="411"/>
      <c r="C3442" s="411"/>
      <c r="D3442" s="411"/>
      <c r="E3442" s="411"/>
      <c r="F3442" s="411"/>
      <c r="G3442" s="194"/>
      <c r="H3442" s="411"/>
      <c r="I3442" s="411"/>
    </row>
    <row r="3443" spans="1:9" ht="15" customHeight="1" x14ac:dyDescent="0.25">
      <c r="A3443" s="411"/>
      <c r="B3443" s="411"/>
      <c r="C3443" s="411"/>
      <c r="D3443" s="411"/>
      <c r="E3443" s="411"/>
      <c r="F3443" s="411"/>
      <c r="G3443" s="194"/>
      <c r="H3443" s="411"/>
      <c r="I3443" s="411"/>
    </row>
    <row r="3444" spans="1:9" ht="15" customHeight="1" x14ac:dyDescent="0.25">
      <c r="A3444" s="411"/>
      <c r="B3444" s="411"/>
      <c r="C3444" s="411"/>
      <c r="D3444" s="411"/>
      <c r="E3444" s="411"/>
      <c r="F3444" s="411"/>
      <c r="G3444" s="194"/>
      <c r="H3444" s="411"/>
      <c r="I3444" s="411"/>
    </row>
    <row r="3445" spans="1:9" ht="15" customHeight="1" x14ac:dyDescent="0.25">
      <c r="A3445" s="411"/>
      <c r="B3445" s="411"/>
      <c r="C3445" s="411"/>
      <c r="D3445" s="411"/>
      <c r="E3445" s="411"/>
      <c r="F3445" s="411"/>
      <c r="G3445" s="194"/>
      <c r="H3445" s="411"/>
      <c r="I3445" s="411"/>
    </row>
    <row r="3446" spans="1:9" ht="15" customHeight="1" x14ac:dyDescent="0.25">
      <c r="A3446" s="411"/>
      <c r="B3446" s="411"/>
      <c r="C3446" s="411"/>
      <c r="D3446" s="411"/>
      <c r="E3446" s="411"/>
      <c r="F3446" s="411"/>
      <c r="G3446" s="194"/>
      <c r="H3446" s="411"/>
      <c r="I3446" s="411"/>
    </row>
    <row r="3447" spans="1:9" ht="15" customHeight="1" x14ac:dyDescent="0.25">
      <c r="A3447" s="411"/>
      <c r="B3447" s="411"/>
      <c r="C3447" s="411"/>
      <c r="D3447" s="411"/>
      <c r="E3447" s="411"/>
      <c r="F3447" s="411"/>
      <c r="G3447" s="194"/>
      <c r="H3447" s="411"/>
      <c r="I3447" s="411"/>
    </row>
    <row r="3448" spans="1:9" ht="15" customHeight="1" x14ac:dyDescent="0.25">
      <c r="A3448" s="411"/>
      <c r="B3448" s="411"/>
      <c r="C3448" s="411"/>
      <c r="D3448" s="411"/>
      <c r="E3448" s="411"/>
      <c r="F3448" s="411"/>
      <c r="G3448" s="194"/>
      <c r="H3448" s="411"/>
      <c r="I3448" s="411"/>
    </row>
    <row r="3449" spans="1:9" ht="15" customHeight="1" x14ac:dyDescent="0.25">
      <c r="A3449" s="411"/>
      <c r="B3449" s="411"/>
      <c r="C3449" s="411"/>
      <c r="D3449" s="411"/>
      <c r="E3449" s="411"/>
      <c r="F3449" s="411"/>
      <c r="G3449" s="194"/>
      <c r="H3449" s="411"/>
      <c r="I3449" s="411"/>
    </row>
    <row r="3450" spans="1:9" ht="15" customHeight="1" x14ac:dyDescent="0.25">
      <c r="A3450" s="411"/>
      <c r="B3450" s="411"/>
      <c r="C3450" s="411"/>
      <c r="D3450" s="411"/>
      <c r="E3450" s="411"/>
      <c r="F3450" s="411"/>
      <c r="G3450" s="194"/>
      <c r="H3450" s="411"/>
      <c r="I3450" s="411"/>
    </row>
    <row r="3451" spans="1:9" ht="15" customHeight="1" x14ac:dyDescent="0.25">
      <c r="A3451" s="411"/>
      <c r="B3451" s="411"/>
      <c r="C3451" s="411"/>
      <c r="D3451" s="411"/>
      <c r="E3451" s="411"/>
      <c r="F3451" s="411"/>
      <c r="G3451" s="194"/>
      <c r="H3451" s="411"/>
      <c r="I3451" s="411"/>
    </row>
    <row r="3452" spans="1:9" ht="15" customHeight="1" x14ac:dyDescent="0.25">
      <c r="A3452" s="411"/>
      <c r="B3452" s="411"/>
      <c r="C3452" s="411"/>
      <c r="D3452" s="411"/>
      <c r="E3452" s="411"/>
      <c r="F3452" s="411"/>
      <c r="G3452" s="194"/>
      <c r="H3452" s="411"/>
      <c r="I3452" s="411"/>
    </row>
    <row r="3453" spans="1:9" ht="15" customHeight="1" x14ac:dyDescent="0.25">
      <c r="A3453" s="411"/>
      <c r="B3453" s="411"/>
      <c r="C3453" s="411"/>
      <c r="D3453" s="411"/>
      <c r="E3453" s="411"/>
      <c r="F3453" s="411"/>
      <c r="G3453" s="194"/>
      <c r="H3453" s="411"/>
      <c r="I3453" s="411"/>
    </row>
    <row r="3454" spans="1:9" ht="15" customHeight="1" x14ac:dyDescent="0.25">
      <c r="A3454" s="411"/>
      <c r="B3454" s="411"/>
      <c r="C3454" s="411"/>
      <c r="D3454" s="411"/>
      <c r="E3454" s="411"/>
      <c r="F3454" s="411"/>
      <c r="G3454" s="194"/>
      <c r="H3454" s="411"/>
      <c r="I3454" s="411"/>
    </row>
    <row r="3455" spans="1:9" ht="15" customHeight="1" x14ac:dyDescent="0.25">
      <c r="A3455" s="411"/>
      <c r="B3455" s="411"/>
      <c r="C3455" s="411"/>
      <c r="D3455" s="411"/>
      <c r="E3455" s="411"/>
      <c r="F3455" s="411"/>
      <c r="G3455" s="194"/>
      <c r="H3455" s="411"/>
      <c r="I3455" s="411"/>
    </row>
    <row r="3456" spans="1:9" ht="15" customHeight="1" x14ac:dyDescent="0.25">
      <c r="A3456" s="411"/>
      <c r="B3456" s="411"/>
      <c r="C3456" s="411"/>
      <c r="D3456" s="411"/>
      <c r="E3456" s="411"/>
      <c r="F3456" s="411"/>
      <c r="G3456" s="194"/>
      <c r="H3456" s="411"/>
      <c r="I3456" s="411"/>
    </row>
    <row r="3457" spans="1:9" ht="15" customHeight="1" x14ac:dyDescent="0.25">
      <c r="A3457" s="411"/>
      <c r="B3457" s="411"/>
      <c r="C3457" s="411"/>
      <c r="D3457" s="411"/>
      <c r="E3457" s="411"/>
      <c r="F3457" s="411"/>
      <c r="G3457" s="194"/>
      <c r="H3457" s="411"/>
      <c r="I3457" s="411"/>
    </row>
    <row r="3458" spans="1:9" ht="15" customHeight="1" x14ac:dyDescent="0.25">
      <c r="A3458" s="411"/>
      <c r="B3458" s="411"/>
      <c r="C3458" s="411"/>
      <c r="D3458" s="411"/>
      <c r="E3458" s="411"/>
      <c r="F3458" s="411"/>
      <c r="G3458" s="194"/>
      <c r="H3458" s="411"/>
      <c r="I3458" s="411"/>
    </row>
    <row r="3459" spans="1:9" ht="15" customHeight="1" x14ac:dyDescent="0.25">
      <c r="A3459" s="411"/>
      <c r="B3459" s="411"/>
      <c r="C3459" s="411"/>
      <c r="D3459" s="411"/>
      <c r="E3459" s="411"/>
      <c r="F3459" s="411"/>
      <c r="G3459" s="194"/>
      <c r="H3459" s="411"/>
      <c r="I3459" s="411"/>
    </row>
    <row r="3460" spans="1:9" ht="15" customHeight="1" x14ac:dyDescent="0.25">
      <c r="A3460" s="411"/>
      <c r="B3460" s="411"/>
      <c r="C3460" s="411"/>
      <c r="D3460" s="411"/>
      <c r="E3460" s="411"/>
      <c r="F3460" s="411"/>
      <c r="G3460" s="194"/>
      <c r="H3460" s="411"/>
      <c r="I3460" s="411"/>
    </row>
    <row r="3461" spans="1:9" ht="15" customHeight="1" x14ac:dyDescent="0.25">
      <c r="A3461" s="411"/>
      <c r="B3461" s="411"/>
      <c r="C3461" s="411"/>
      <c r="D3461" s="411"/>
      <c r="E3461" s="411"/>
      <c r="F3461" s="411"/>
      <c r="G3461" s="194"/>
      <c r="H3461" s="411"/>
      <c r="I3461" s="411"/>
    </row>
    <row r="3462" spans="1:9" ht="15" customHeight="1" x14ac:dyDescent="0.25">
      <c r="A3462" s="411"/>
      <c r="B3462" s="411"/>
      <c r="C3462" s="411"/>
      <c r="D3462" s="411"/>
      <c r="E3462" s="411"/>
      <c r="F3462" s="411"/>
      <c r="G3462" s="194"/>
      <c r="H3462" s="411"/>
      <c r="I3462" s="411"/>
    </row>
    <row r="3463" spans="1:9" ht="15" customHeight="1" x14ac:dyDescent="0.25">
      <c r="A3463" s="411"/>
      <c r="B3463" s="411"/>
      <c r="C3463" s="411"/>
      <c r="D3463" s="411"/>
      <c r="E3463" s="411"/>
      <c r="F3463" s="411"/>
      <c r="G3463" s="194"/>
      <c r="H3463" s="411"/>
      <c r="I3463" s="411"/>
    </row>
    <row r="3464" spans="1:9" ht="15" customHeight="1" x14ac:dyDescent="0.25">
      <c r="A3464" s="411"/>
      <c r="B3464" s="411"/>
      <c r="C3464" s="411"/>
      <c r="D3464" s="411"/>
      <c r="E3464" s="411"/>
      <c r="F3464" s="411"/>
      <c r="G3464" s="194"/>
      <c r="H3464" s="411"/>
      <c r="I3464" s="411"/>
    </row>
    <row r="3465" spans="1:9" ht="15" customHeight="1" x14ac:dyDescent="0.25">
      <c r="A3465" s="411"/>
      <c r="B3465" s="411"/>
      <c r="C3465" s="411"/>
      <c r="D3465" s="411"/>
      <c r="E3465" s="411"/>
      <c r="F3465" s="411"/>
      <c r="G3465" s="194"/>
      <c r="H3465" s="411"/>
      <c r="I3465" s="411"/>
    </row>
    <row r="3466" spans="1:9" ht="15" customHeight="1" x14ac:dyDescent="0.25">
      <c r="A3466" s="411"/>
      <c r="B3466" s="411"/>
      <c r="C3466" s="411"/>
      <c r="D3466" s="411"/>
      <c r="E3466" s="411"/>
      <c r="F3466" s="411"/>
      <c r="G3466" s="194"/>
      <c r="H3466" s="411"/>
      <c r="I3466" s="411"/>
    </row>
    <row r="3467" spans="1:9" ht="15" customHeight="1" x14ac:dyDescent="0.25">
      <c r="A3467" s="411"/>
      <c r="B3467" s="411"/>
      <c r="C3467" s="411"/>
      <c r="D3467" s="411"/>
      <c r="E3467" s="411"/>
      <c r="F3467" s="411"/>
      <c r="G3467" s="194"/>
      <c r="H3467" s="411"/>
      <c r="I3467" s="411"/>
    </row>
    <row r="3468" spans="1:9" ht="15" customHeight="1" x14ac:dyDescent="0.25">
      <c r="A3468" s="411"/>
      <c r="B3468" s="411"/>
      <c r="C3468" s="411"/>
      <c r="D3468" s="411"/>
      <c r="E3468" s="411"/>
      <c r="F3468" s="411"/>
      <c r="G3468" s="194"/>
      <c r="H3468" s="411"/>
      <c r="I3468" s="411"/>
    </row>
    <row r="3469" spans="1:9" ht="15" customHeight="1" x14ac:dyDescent="0.25">
      <c r="A3469" s="411"/>
      <c r="B3469" s="411"/>
      <c r="C3469" s="411"/>
      <c r="D3469" s="411"/>
      <c r="E3469" s="411"/>
      <c r="F3469" s="411"/>
      <c r="G3469" s="194"/>
      <c r="H3469" s="411"/>
      <c r="I3469" s="411"/>
    </row>
    <row r="3470" spans="1:9" ht="15" customHeight="1" x14ac:dyDescent="0.25">
      <c r="A3470" s="411"/>
      <c r="B3470" s="411"/>
      <c r="C3470" s="411"/>
      <c r="D3470" s="411"/>
      <c r="E3470" s="411"/>
      <c r="F3470" s="411"/>
      <c r="G3470" s="194"/>
      <c r="H3470" s="411"/>
      <c r="I3470" s="411"/>
    </row>
    <row r="3471" spans="1:9" ht="15" customHeight="1" x14ac:dyDescent="0.25">
      <c r="A3471" s="411"/>
      <c r="B3471" s="411"/>
      <c r="C3471" s="411"/>
      <c r="D3471" s="411"/>
      <c r="E3471" s="411"/>
      <c r="F3471" s="411"/>
      <c r="G3471" s="194"/>
      <c r="H3471" s="411"/>
      <c r="I3471" s="411"/>
    </row>
    <row r="3472" spans="1:9" ht="15" customHeight="1" x14ac:dyDescent="0.25">
      <c r="A3472" s="411"/>
      <c r="B3472" s="411"/>
      <c r="C3472" s="411"/>
      <c r="D3472" s="411"/>
      <c r="E3472" s="411"/>
      <c r="F3472" s="411"/>
      <c r="G3472" s="194"/>
      <c r="H3472" s="411"/>
      <c r="I3472" s="411"/>
    </row>
    <row r="3473" spans="1:9" ht="15" customHeight="1" x14ac:dyDescent="0.25">
      <c r="A3473" s="411"/>
      <c r="B3473" s="411"/>
      <c r="C3473" s="411"/>
      <c r="D3473" s="411"/>
      <c r="E3473" s="411"/>
      <c r="F3473" s="411"/>
      <c r="G3473" s="194"/>
      <c r="H3473" s="411"/>
      <c r="I3473" s="411"/>
    </row>
    <row r="3474" spans="1:9" ht="15" customHeight="1" x14ac:dyDescent="0.25">
      <c r="A3474" s="411"/>
      <c r="B3474" s="411"/>
      <c r="C3474" s="411"/>
      <c r="D3474" s="411"/>
      <c r="E3474" s="411"/>
      <c r="F3474" s="411"/>
      <c r="G3474" s="194"/>
      <c r="H3474" s="411"/>
      <c r="I3474" s="411"/>
    </row>
    <row r="3475" spans="1:9" ht="15" customHeight="1" x14ac:dyDescent="0.25">
      <c r="A3475" s="411"/>
      <c r="B3475" s="411"/>
      <c r="C3475" s="411"/>
      <c r="D3475" s="411"/>
      <c r="E3475" s="411"/>
      <c r="F3475" s="411"/>
      <c r="G3475" s="194"/>
      <c r="H3475" s="411"/>
      <c r="I3475" s="411"/>
    </row>
    <row r="3476" spans="1:9" ht="15" customHeight="1" x14ac:dyDescent="0.25">
      <c r="A3476" s="411"/>
      <c r="B3476" s="411"/>
      <c r="C3476" s="411"/>
      <c r="D3476" s="411"/>
      <c r="E3476" s="411"/>
      <c r="F3476" s="411"/>
      <c r="G3476" s="194"/>
      <c r="H3476" s="411"/>
      <c r="I3476" s="411"/>
    </row>
    <row r="3477" spans="1:9" ht="15" customHeight="1" x14ac:dyDescent="0.25">
      <c r="A3477" s="411"/>
      <c r="B3477" s="411"/>
      <c r="C3477" s="411"/>
      <c r="D3477" s="411"/>
      <c r="E3477" s="411"/>
      <c r="F3477" s="411"/>
      <c r="G3477" s="194"/>
      <c r="H3477" s="411"/>
      <c r="I3477" s="411"/>
    </row>
    <row r="3478" spans="1:9" ht="15" customHeight="1" x14ac:dyDescent="0.25">
      <c r="A3478" s="411"/>
      <c r="B3478" s="411"/>
      <c r="C3478" s="411"/>
      <c r="D3478" s="411"/>
      <c r="E3478" s="411"/>
      <c r="F3478" s="411"/>
      <c r="G3478" s="194"/>
      <c r="H3478" s="411"/>
      <c r="I3478" s="411"/>
    </row>
    <row r="3479" spans="1:9" ht="15" customHeight="1" x14ac:dyDescent="0.25">
      <c r="A3479" s="411"/>
      <c r="B3479" s="411"/>
      <c r="C3479" s="411"/>
      <c r="D3479" s="411"/>
      <c r="E3479" s="411"/>
      <c r="F3479" s="411"/>
      <c r="G3479" s="194"/>
      <c r="H3479" s="411"/>
      <c r="I3479" s="411"/>
    </row>
    <row r="3480" spans="1:9" ht="15" customHeight="1" x14ac:dyDescent="0.25">
      <c r="A3480" s="411"/>
      <c r="B3480" s="411"/>
      <c r="C3480" s="411"/>
      <c r="D3480" s="411"/>
      <c r="E3480" s="411"/>
      <c r="F3480" s="411"/>
      <c r="G3480" s="194"/>
      <c r="H3480" s="411"/>
      <c r="I3480" s="411"/>
    </row>
    <row r="3481" spans="1:9" ht="15" customHeight="1" x14ac:dyDescent="0.25">
      <c r="A3481" s="411"/>
      <c r="B3481" s="411"/>
      <c r="C3481" s="411"/>
      <c r="D3481" s="411"/>
      <c r="E3481" s="411"/>
      <c r="F3481" s="411"/>
      <c r="G3481" s="194"/>
      <c r="H3481" s="411"/>
      <c r="I3481" s="411"/>
    </row>
    <row r="3482" spans="1:9" ht="15" customHeight="1" x14ac:dyDescent="0.25">
      <c r="A3482" s="411"/>
      <c r="B3482" s="411"/>
      <c r="C3482" s="411"/>
      <c r="D3482" s="411"/>
      <c r="E3482" s="411"/>
      <c r="F3482" s="411"/>
      <c r="G3482" s="194"/>
      <c r="H3482" s="411"/>
      <c r="I3482" s="411"/>
    </row>
    <row r="3483" spans="1:9" ht="15" customHeight="1" x14ac:dyDescent="0.25">
      <c r="A3483" s="411"/>
      <c r="B3483" s="411"/>
      <c r="C3483" s="411"/>
      <c r="D3483" s="411"/>
      <c r="E3483" s="411"/>
      <c r="F3483" s="411"/>
      <c r="G3483" s="194"/>
      <c r="H3483" s="411"/>
      <c r="I3483" s="411"/>
    </row>
    <row r="3484" spans="1:9" ht="15" customHeight="1" x14ac:dyDescent="0.25">
      <c r="A3484" s="411"/>
      <c r="B3484" s="411"/>
      <c r="C3484" s="411"/>
      <c r="D3484" s="411"/>
      <c r="E3484" s="411"/>
      <c r="F3484" s="411"/>
      <c r="G3484" s="194"/>
      <c r="H3484" s="411"/>
      <c r="I3484" s="411"/>
    </row>
    <row r="3485" spans="1:9" ht="15" customHeight="1" x14ac:dyDescent="0.25">
      <c r="A3485" s="411"/>
      <c r="B3485" s="411"/>
      <c r="C3485" s="411"/>
      <c r="D3485" s="411"/>
      <c r="E3485" s="411"/>
      <c r="F3485" s="411"/>
      <c r="G3485" s="194"/>
      <c r="H3485" s="411"/>
      <c r="I3485" s="411"/>
    </row>
    <row r="3486" spans="1:9" ht="15" customHeight="1" x14ac:dyDescent="0.25">
      <c r="A3486" s="411"/>
      <c r="B3486" s="411"/>
      <c r="C3486" s="411"/>
      <c r="D3486" s="411"/>
      <c r="E3486" s="411"/>
      <c r="F3486" s="411"/>
      <c r="G3486" s="194"/>
      <c r="H3486" s="411"/>
      <c r="I3486" s="411"/>
    </row>
    <row r="3487" spans="1:9" ht="15" customHeight="1" x14ac:dyDescent="0.25">
      <c r="A3487" s="411"/>
      <c r="B3487" s="411"/>
      <c r="C3487" s="411"/>
      <c r="D3487" s="411"/>
      <c r="E3487" s="411"/>
      <c r="F3487" s="411"/>
      <c r="G3487" s="194"/>
      <c r="H3487" s="411"/>
      <c r="I3487" s="411"/>
    </row>
    <row r="3488" spans="1:9" ht="15" customHeight="1" x14ac:dyDescent="0.25">
      <c r="A3488" s="411"/>
      <c r="B3488" s="411"/>
      <c r="C3488" s="411"/>
      <c r="D3488" s="411"/>
      <c r="E3488" s="411"/>
      <c r="F3488" s="411"/>
      <c r="G3488" s="194"/>
      <c r="H3488" s="411"/>
      <c r="I3488" s="411"/>
    </row>
    <row r="3489" spans="1:9" ht="15" customHeight="1" x14ac:dyDescent="0.25">
      <c r="A3489" s="411"/>
      <c r="B3489" s="411"/>
      <c r="C3489" s="411"/>
      <c r="D3489" s="411"/>
      <c r="E3489" s="411"/>
      <c r="F3489" s="411"/>
      <c r="G3489" s="194"/>
      <c r="H3489" s="411"/>
      <c r="I3489" s="411"/>
    </row>
    <row r="3490" spans="1:9" ht="15" customHeight="1" x14ac:dyDescent="0.25">
      <c r="A3490" s="411"/>
      <c r="B3490" s="411"/>
      <c r="C3490" s="411"/>
      <c r="D3490" s="411"/>
      <c r="E3490" s="411"/>
      <c r="F3490" s="411"/>
      <c r="G3490" s="194"/>
      <c r="H3490" s="411"/>
      <c r="I3490" s="411"/>
    </row>
    <row r="3491" spans="1:9" ht="15" customHeight="1" x14ac:dyDescent="0.25">
      <c r="A3491" s="411"/>
      <c r="B3491" s="411"/>
      <c r="C3491" s="411"/>
      <c r="D3491" s="411"/>
      <c r="E3491" s="411"/>
      <c r="F3491" s="411"/>
      <c r="G3491" s="194"/>
      <c r="H3491" s="411"/>
      <c r="I3491" s="411"/>
    </row>
    <row r="3492" spans="1:9" ht="15" customHeight="1" x14ac:dyDescent="0.25">
      <c r="A3492" s="411"/>
      <c r="B3492" s="411"/>
      <c r="C3492" s="411"/>
      <c r="D3492" s="411"/>
      <c r="E3492" s="411"/>
      <c r="F3492" s="411"/>
      <c r="G3492" s="194"/>
      <c r="H3492" s="411"/>
      <c r="I3492" s="411"/>
    </row>
    <row r="3493" spans="1:9" ht="15" customHeight="1" x14ac:dyDescent="0.25">
      <c r="A3493" s="411"/>
      <c r="B3493" s="411"/>
      <c r="C3493" s="411"/>
      <c r="D3493" s="411"/>
      <c r="E3493" s="411"/>
      <c r="F3493" s="411"/>
      <c r="G3493" s="194"/>
      <c r="H3493" s="411"/>
      <c r="I3493" s="411"/>
    </row>
    <row r="3494" spans="1:9" ht="15" customHeight="1" x14ac:dyDescent="0.25">
      <c r="A3494" s="411"/>
      <c r="B3494" s="411"/>
      <c r="C3494" s="411"/>
      <c r="D3494" s="411"/>
      <c r="E3494" s="411"/>
      <c r="F3494" s="411"/>
      <c r="G3494" s="194"/>
      <c r="H3494" s="411"/>
      <c r="I3494" s="411"/>
    </row>
    <row r="3495" spans="1:9" ht="15" customHeight="1" x14ac:dyDescent="0.25">
      <c r="A3495" s="411"/>
      <c r="B3495" s="411"/>
      <c r="C3495" s="411"/>
      <c r="D3495" s="411"/>
      <c r="E3495" s="411"/>
      <c r="F3495" s="411"/>
      <c r="G3495" s="194"/>
      <c r="H3495" s="411"/>
      <c r="I3495" s="411"/>
    </row>
    <row r="3496" spans="1:9" ht="15" customHeight="1" x14ac:dyDescent="0.25">
      <c r="A3496" s="411"/>
      <c r="B3496" s="411"/>
      <c r="C3496" s="411"/>
      <c r="D3496" s="411"/>
      <c r="E3496" s="411"/>
      <c r="F3496" s="411"/>
      <c r="G3496" s="194"/>
      <c r="H3496" s="411"/>
      <c r="I3496" s="411"/>
    </row>
    <row r="3497" spans="1:9" ht="15" customHeight="1" x14ac:dyDescent="0.25">
      <c r="A3497" s="411"/>
      <c r="B3497" s="411"/>
      <c r="C3497" s="411"/>
      <c r="D3497" s="411"/>
      <c r="E3497" s="411"/>
      <c r="F3497" s="411"/>
      <c r="G3497" s="194"/>
      <c r="H3497" s="411"/>
      <c r="I3497" s="411"/>
    </row>
    <row r="3498" spans="1:9" ht="15" customHeight="1" x14ac:dyDescent="0.25">
      <c r="A3498" s="411"/>
      <c r="B3498" s="411"/>
      <c r="C3498" s="411"/>
      <c r="D3498" s="411"/>
      <c r="E3498" s="411"/>
      <c r="F3498" s="411"/>
      <c r="G3498" s="194"/>
      <c r="H3498" s="411"/>
      <c r="I3498" s="411"/>
    </row>
    <row r="3499" spans="1:9" ht="15" customHeight="1" x14ac:dyDescent="0.25">
      <c r="A3499" s="411"/>
      <c r="B3499" s="411"/>
      <c r="C3499" s="411"/>
      <c r="D3499" s="411"/>
      <c r="E3499" s="411"/>
      <c r="F3499" s="411"/>
      <c r="G3499" s="194"/>
      <c r="H3499" s="411"/>
      <c r="I3499" s="411"/>
    </row>
    <row r="3500" spans="1:9" ht="15" customHeight="1" x14ac:dyDescent="0.25">
      <c r="A3500" s="411"/>
      <c r="B3500" s="411"/>
      <c r="C3500" s="411"/>
      <c r="D3500" s="411"/>
      <c r="E3500" s="411"/>
      <c r="F3500" s="411"/>
      <c r="G3500" s="194"/>
      <c r="H3500" s="411"/>
      <c r="I3500" s="411"/>
    </row>
    <row r="3501" spans="1:9" ht="15" customHeight="1" x14ac:dyDescent="0.25">
      <c r="A3501" s="411"/>
      <c r="B3501" s="411"/>
      <c r="C3501" s="411"/>
      <c r="D3501" s="411"/>
      <c r="E3501" s="411"/>
      <c r="F3501" s="411"/>
      <c r="G3501" s="194"/>
      <c r="H3501" s="411"/>
      <c r="I3501" s="411"/>
    </row>
    <row r="3502" spans="1:9" ht="15" customHeight="1" x14ac:dyDescent="0.25">
      <c r="A3502" s="411"/>
      <c r="B3502" s="411"/>
      <c r="C3502" s="411"/>
      <c r="D3502" s="411"/>
      <c r="E3502" s="411"/>
      <c r="F3502" s="411"/>
      <c r="G3502" s="194"/>
      <c r="H3502" s="411"/>
      <c r="I3502" s="411"/>
    </row>
    <row r="3503" spans="1:9" ht="15" customHeight="1" x14ac:dyDescent="0.25">
      <c r="A3503" s="411"/>
      <c r="B3503" s="411"/>
      <c r="C3503" s="411"/>
      <c r="D3503" s="411"/>
      <c r="E3503" s="411"/>
      <c r="F3503" s="411"/>
      <c r="G3503" s="194"/>
      <c r="H3503" s="411"/>
      <c r="I3503" s="411"/>
    </row>
    <row r="3504" spans="1:9" ht="15" customHeight="1" x14ac:dyDescent="0.25">
      <c r="A3504" s="411"/>
      <c r="B3504" s="411"/>
      <c r="C3504" s="411"/>
      <c r="D3504" s="411"/>
      <c r="E3504" s="411"/>
      <c r="F3504" s="411"/>
      <c r="G3504" s="194"/>
      <c r="H3504" s="411"/>
      <c r="I3504" s="411"/>
    </row>
    <row r="3505" spans="1:9" ht="15" customHeight="1" x14ac:dyDescent="0.25">
      <c r="A3505" s="411"/>
      <c r="B3505" s="411"/>
      <c r="C3505" s="411"/>
      <c r="D3505" s="411"/>
      <c r="E3505" s="411"/>
      <c r="F3505" s="411"/>
      <c r="G3505" s="194"/>
      <c r="H3505" s="411"/>
      <c r="I3505" s="411"/>
    </row>
    <row r="3506" spans="1:9" ht="15" customHeight="1" x14ac:dyDescent="0.25">
      <c r="A3506" s="411"/>
      <c r="B3506" s="411"/>
      <c r="C3506" s="411"/>
      <c r="D3506" s="411"/>
      <c r="E3506" s="411"/>
      <c r="F3506" s="411"/>
      <c r="G3506" s="194"/>
      <c r="H3506" s="411"/>
      <c r="I3506" s="411"/>
    </row>
    <row r="3507" spans="1:9" ht="15" customHeight="1" x14ac:dyDescent="0.25">
      <c r="A3507" s="411"/>
      <c r="B3507" s="411"/>
      <c r="C3507" s="411"/>
      <c r="D3507" s="411"/>
      <c r="E3507" s="411"/>
      <c r="F3507" s="411"/>
      <c r="G3507" s="194"/>
      <c r="H3507" s="411"/>
      <c r="I3507" s="411"/>
    </row>
    <row r="3508" spans="1:9" ht="15" customHeight="1" x14ac:dyDescent="0.25">
      <c r="A3508" s="411"/>
      <c r="B3508" s="411"/>
      <c r="C3508" s="411"/>
      <c r="D3508" s="411"/>
      <c r="E3508" s="411"/>
      <c r="F3508" s="411"/>
      <c r="G3508" s="194"/>
      <c r="H3508" s="411"/>
      <c r="I3508" s="411"/>
    </row>
    <row r="3509" spans="1:9" ht="15" customHeight="1" x14ac:dyDescent="0.25">
      <c r="A3509" s="411"/>
      <c r="B3509" s="411"/>
      <c r="C3509" s="411"/>
      <c r="D3509" s="411"/>
      <c r="E3509" s="411"/>
      <c r="F3509" s="411"/>
      <c r="G3509" s="194"/>
      <c r="H3509" s="411"/>
      <c r="I3509" s="411"/>
    </row>
    <row r="3510" spans="1:9" ht="15" customHeight="1" x14ac:dyDescent="0.25">
      <c r="A3510" s="411"/>
      <c r="B3510" s="411"/>
      <c r="C3510" s="411"/>
      <c r="D3510" s="411"/>
      <c r="E3510" s="411"/>
      <c r="F3510" s="411"/>
      <c r="G3510" s="194"/>
      <c r="H3510" s="411"/>
      <c r="I3510" s="411"/>
    </row>
    <row r="3511" spans="1:9" ht="15" customHeight="1" x14ac:dyDescent="0.25">
      <c r="A3511" s="411"/>
      <c r="B3511" s="411"/>
      <c r="C3511" s="411"/>
      <c r="D3511" s="411"/>
      <c r="E3511" s="411"/>
      <c r="F3511" s="411"/>
      <c r="G3511" s="194"/>
      <c r="H3511" s="411"/>
      <c r="I3511" s="411"/>
    </row>
    <row r="3512" spans="1:9" ht="15" customHeight="1" x14ac:dyDescent="0.25">
      <c r="A3512" s="411"/>
      <c r="B3512" s="411"/>
      <c r="C3512" s="411"/>
      <c r="D3512" s="411"/>
      <c r="E3512" s="411"/>
      <c r="F3512" s="411"/>
      <c r="G3512" s="194"/>
      <c r="H3512" s="411"/>
      <c r="I3512" s="411"/>
    </row>
    <row r="3513" spans="1:9" ht="15" customHeight="1" x14ac:dyDescent="0.25">
      <c r="A3513" s="411"/>
      <c r="B3513" s="411"/>
      <c r="C3513" s="411"/>
      <c r="D3513" s="411"/>
      <c r="E3513" s="411"/>
      <c r="F3513" s="412"/>
      <c r="G3513" s="194"/>
      <c r="H3513" s="411"/>
      <c r="I3513" s="411"/>
    </row>
    <row r="3514" spans="1:9" ht="15" customHeight="1" x14ac:dyDescent="0.25">
      <c r="A3514" s="411"/>
      <c r="B3514" s="411"/>
      <c r="C3514" s="411"/>
      <c r="D3514" s="411"/>
      <c r="E3514" s="411"/>
      <c r="F3514" s="411"/>
      <c r="G3514" s="194"/>
      <c r="H3514" s="411"/>
      <c r="I3514" s="411"/>
    </row>
    <row r="3515" spans="1:9" ht="15" customHeight="1" x14ac:dyDescent="0.25">
      <c r="A3515" s="411"/>
      <c r="B3515" s="411"/>
      <c r="C3515" s="411"/>
      <c r="D3515" s="411"/>
      <c r="E3515" s="411"/>
      <c r="F3515" s="411"/>
      <c r="G3515" s="194"/>
      <c r="H3515" s="411"/>
      <c r="I3515" s="411"/>
    </row>
    <row r="3516" spans="1:9" ht="15" customHeight="1" x14ac:dyDescent="0.25">
      <c r="A3516" s="411"/>
      <c r="B3516" s="411"/>
      <c r="C3516" s="411"/>
      <c r="D3516" s="411"/>
      <c r="E3516" s="411"/>
      <c r="F3516" s="412"/>
      <c r="G3516" s="194"/>
      <c r="H3516" s="411"/>
      <c r="I3516" s="411"/>
    </row>
    <row r="3517" spans="1:9" ht="15" customHeight="1" x14ac:dyDescent="0.25">
      <c r="A3517" s="411"/>
      <c r="B3517" s="411"/>
      <c r="C3517" s="411"/>
      <c r="D3517" s="411"/>
      <c r="E3517" s="411"/>
      <c r="F3517" s="411"/>
      <c r="G3517" s="194"/>
      <c r="H3517" s="411"/>
      <c r="I3517" s="411"/>
    </row>
    <row r="3518" spans="1:9" ht="15" customHeight="1" x14ac:dyDescent="0.25">
      <c r="A3518" s="411"/>
      <c r="B3518" s="411"/>
      <c r="C3518" s="411"/>
      <c r="D3518" s="411"/>
      <c r="E3518" s="411"/>
      <c r="F3518" s="411"/>
      <c r="G3518" s="194"/>
      <c r="H3518" s="411"/>
      <c r="I3518" s="411"/>
    </row>
    <row r="3519" spans="1:9" ht="15" customHeight="1" x14ac:dyDescent="0.25">
      <c r="A3519" s="411"/>
      <c r="B3519" s="411"/>
      <c r="C3519" s="411"/>
      <c r="D3519" s="411"/>
      <c r="E3519" s="411"/>
      <c r="F3519" s="411"/>
      <c r="G3519" s="194"/>
      <c r="H3519" s="411"/>
      <c r="I3519" s="411"/>
    </row>
    <row r="3520" spans="1:9" ht="15" customHeight="1" x14ac:dyDescent="0.25">
      <c r="A3520" s="411"/>
      <c r="B3520" s="411"/>
      <c r="C3520" s="411"/>
      <c r="D3520" s="411"/>
      <c r="E3520" s="411"/>
      <c r="F3520" s="411"/>
      <c r="G3520" s="194"/>
      <c r="H3520" s="411"/>
      <c r="I3520" s="411"/>
    </row>
    <row r="3521" spans="1:9" ht="15" customHeight="1" x14ac:dyDescent="0.25">
      <c r="A3521" s="411"/>
      <c r="B3521" s="411"/>
      <c r="C3521" s="411"/>
      <c r="D3521" s="411"/>
      <c r="E3521" s="411"/>
      <c r="F3521" s="411"/>
      <c r="G3521" s="194"/>
      <c r="H3521" s="411"/>
      <c r="I3521" s="411"/>
    </row>
    <row r="3522" spans="1:9" ht="15" customHeight="1" x14ac:dyDescent="0.25">
      <c r="A3522" s="411"/>
      <c r="B3522" s="411"/>
      <c r="C3522" s="411"/>
      <c r="D3522" s="411"/>
      <c r="E3522" s="411"/>
      <c r="F3522" s="411"/>
      <c r="G3522" s="194"/>
      <c r="H3522" s="411"/>
      <c r="I3522" s="411"/>
    </row>
    <row r="3523" spans="1:9" ht="15" customHeight="1" x14ac:dyDescent="0.25">
      <c r="A3523" s="411"/>
      <c r="B3523" s="411"/>
      <c r="C3523" s="411"/>
      <c r="D3523" s="411"/>
      <c r="E3523" s="411"/>
      <c r="F3523" s="411"/>
      <c r="G3523" s="194"/>
      <c r="H3523" s="411"/>
      <c r="I3523" s="411"/>
    </row>
    <row r="3524" spans="1:9" ht="15" customHeight="1" x14ac:dyDescent="0.25">
      <c r="A3524" s="411"/>
      <c r="B3524" s="411"/>
      <c r="C3524" s="411"/>
      <c r="D3524" s="411"/>
      <c r="E3524" s="411"/>
      <c r="F3524" s="412"/>
      <c r="G3524" s="194"/>
      <c r="H3524" s="411"/>
      <c r="I3524" s="411"/>
    </row>
    <row r="3525" spans="1:9" ht="15" customHeight="1" x14ac:dyDescent="0.25">
      <c r="A3525" s="411"/>
      <c r="B3525" s="411"/>
      <c r="C3525" s="411"/>
      <c r="D3525" s="411"/>
      <c r="E3525" s="411"/>
      <c r="F3525" s="411"/>
      <c r="G3525" s="194"/>
      <c r="H3525" s="411"/>
      <c r="I3525" s="411"/>
    </row>
    <row r="3526" spans="1:9" ht="15" customHeight="1" x14ac:dyDescent="0.25">
      <c r="A3526" s="411"/>
      <c r="B3526" s="411"/>
      <c r="C3526" s="411"/>
      <c r="D3526" s="411"/>
      <c r="E3526" s="411"/>
      <c r="F3526" s="411"/>
      <c r="G3526" s="194"/>
      <c r="H3526" s="411"/>
      <c r="I3526" s="411"/>
    </row>
    <row r="3527" spans="1:9" ht="15" customHeight="1" x14ac:dyDescent="0.25">
      <c r="A3527" s="411"/>
      <c r="B3527" s="411"/>
      <c r="C3527" s="411"/>
      <c r="D3527" s="411"/>
      <c r="E3527" s="411"/>
      <c r="F3527" s="411"/>
      <c r="G3527" s="194"/>
      <c r="H3527" s="411"/>
      <c r="I3527" s="411"/>
    </row>
    <row r="3528" spans="1:9" ht="15" customHeight="1" x14ac:dyDescent="0.25">
      <c r="A3528" s="411"/>
      <c r="B3528" s="411"/>
      <c r="C3528" s="411"/>
      <c r="D3528" s="411"/>
      <c r="E3528" s="411"/>
      <c r="F3528" s="412"/>
      <c r="G3528" s="194"/>
      <c r="H3528" s="411"/>
      <c r="I3528" s="411"/>
    </row>
    <row r="3529" spans="1:9" ht="15" customHeight="1" x14ac:dyDescent="0.25">
      <c r="A3529" s="411"/>
      <c r="B3529" s="411"/>
      <c r="C3529" s="411"/>
      <c r="D3529" s="411"/>
      <c r="E3529" s="411"/>
      <c r="F3529" s="411"/>
      <c r="G3529" s="194"/>
      <c r="H3529" s="411"/>
      <c r="I3529" s="411"/>
    </row>
    <row r="3530" spans="1:9" ht="15" customHeight="1" x14ac:dyDescent="0.25">
      <c r="A3530" s="411"/>
      <c r="B3530" s="411"/>
      <c r="C3530" s="411"/>
      <c r="D3530" s="411"/>
      <c r="E3530" s="411"/>
      <c r="F3530" s="411"/>
      <c r="G3530" s="194"/>
      <c r="H3530" s="411"/>
      <c r="I3530" s="411"/>
    </row>
    <row r="3531" spans="1:9" ht="15" customHeight="1" x14ac:dyDescent="0.25">
      <c r="A3531" s="411"/>
      <c r="B3531" s="411"/>
      <c r="C3531" s="411"/>
      <c r="D3531" s="411"/>
      <c r="E3531" s="411"/>
      <c r="F3531" s="411"/>
      <c r="G3531" s="194"/>
      <c r="H3531" s="411"/>
      <c r="I3531" s="411"/>
    </row>
    <row r="3532" spans="1:9" ht="15" customHeight="1" x14ac:dyDescent="0.25">
      <c r="A3532" s="411"/>
      <c r="B3532" s="411"/>
      <c r="C3532" s="411"/>
      <c r="D3532" s="411"/>
      <c r="E3532" s="411"/>
      <c r="F3532" s="411"/>
      <c r="G3532" s="194"/>
      <c r="H3532" s="411"/>
      <c r="I3532" s="411"/>
    </row>
    <row r="3533" spans="1:9" ht="15" customHeight="1" x14ac:dyDescent="0.25">
      <c r="A3533" s="411"/>
      <c r="B3533" s="411"/>
      <c r="C3533" s="411"/>
      <c r="D3533" s="411"/>
      <c r="E3533" s="411"/>
      <c r="F3533" s="411"/>
      <c r="G3533" s="194"/>
      <c r="H3533" s="411"/>
      <c r="I3533" s="411"/>
    </row>
    <row r="3534" spans="1:9" ht="15" customHeight="1" x14ac:dyDescent="0.25">
      <c r="A3534" s="411"/>
      <c r="B3534" s="411"/>
      <c r="C3534" s="411"/>
      <c r="D3534" s="411"/>
      <c r="E3534" s="411"/>
      <c r="F3534" s="411"/>
      <c r="G3534" s="194"/>
      <c r="H3534" s="411"/>
      <c r="I3534" s="411"/>
    </row>
    <row r="3535" spans="1:9" ht="15" customHeight="1" x14ac:dyDescent="0.25">
      <c r="A3535" s="411"/>
      <c r="B3535" s="411"/>
      <c r="C3535" s="411"/>
      <c r="D3535" s="411"/>
      <c r="E3535" s="411"/>
      <c r="F3535" s="411"/>
      <c r="G3535" s="194"/>
      <c r="H3535" s="411"/>
      <c r="I3535" s="411"/>
    </row>
    <row r="3536" spans="1:9" ht="15" customHeight="1" x14ac:dyDescent="0.25">
      <c r="A3536" s="411"/>
      <c r="B3536" s="411"/>
      <c r="C3536" s="411"/>
      <c r="D3536" s="411"/>
      <c r="E3536" s="411"/>
      <c r="F3536" s="411"/>
      <c r="G3536" s="194"/>
      <c r="H3536" s="411"/>
      <c r="I3536" s="411"/>
    </row>
    <row r="3537" spans="1:9" ht="15" customHeight="1" x14ac:dyDescent="0.25">
      <c r="A3537" s="411"/>
      <c r="B3537" s="411"/>
      <c r="C3537" s="411"/>
      <c r="D3537" s="411"/>
      <c r="E3537" s="411"/>
      <c r="F3537" s="411"/>
      <c r="G3537" s="194"/>
      <c r="H3537" s="411"/>
      <c r="I3537" s="411"/>
    </row>
    <row r="3538" spans="1:9" ht="15" customHeight="1" x14ac:dyDescent="0.25">
      <c r="A3538" s="411"/>
      <c r="B3538" s="411"/>
      <c r="C3538" s="411"/>
      <c r="D3538" s="411"/>
      <c r="E3538" s="411"/>
      <c r="F3538" s="412"/>
      <c r="G3538" s="194"/>
      <c r="H3538" s="411"/>
      <c r="I3538" s="411"/>
    </row>
    <row r="3539" spans="1:9" ht="15" customHeight="1" x14ac:dyDescent="0.25">
      <c r="A3539" s="411"/>
      <c r="B3539" s="411"/>
      <c r="C3539" s="411"/>
      <c r="D3539" s="411"/>
      <c r="E3539" s="411"/>
      <c r="F3539" s="412"/>
      <c r="G3539" s="194"/>
      <c r="H3539" s="411"/>
      <c r="I3539" s="411"/>
    </row>
    <row r="3540" spans="1:9" ht="15" customHeight="1" x14ac:dyDescent="0.25">
      <c r="A3540" s="411"/>
      <c r="B3540" s="411"/>
      <c r="C3540" s="411"/>
      <c r="D3540" s="411"/>
      <c r="E3540" s="411"/>
      <c r="F3540" s="411"/>
      <c r="G3540" s="194"/>
      <c r="H3540" s="411"/>
      <c r="I3540" s="411"/>
    </row>
    <row r="3541" spans="1:9" ht="15" customHeight="1" x14ac:dyDescent="0.25">
      <c r="A3541" s="411"/>
      <c r="B3541" s="411"/>
      <c r="C3541" s="411"/>
      <c r="D3541" s="411"/>
      <c r="E3541" s="411"/>
      <c r="F3541" s="411"/>
      <c r="G3541" s="194"/>
      <c r="H3541" s="411"/>
      <c r="I3541" s="411"/>
    </row>
    <row r="3542" spans="1:9" ht="15" customHeight="1" x14ac:dyDescent="0.25">
      <c r="A3542" s="411"/>
      <c r="B3542" s="411"/>
      <c r="C3542" s="411"/>
      <c r="D3542" s="411"/>
      <c r="E3542" s="411"/>
      <c r="F3542" s="411"/>
      <c r="G3542" s="194"/>
      <c r="H3542" s="411"/>
      <c r="I3542" s="411"/>
    </row>
    <row r="3543" spans="1:9" ht="15" customHeight="1" x14ac:dyDescent="0.25">
      <c r="A3543" s="411"/>
      <c r="B3543" s="411"/>
      <c r="C3543" s="411"/>
      <c r="D3543" s="411"/>
      <c r="E3543" s="411"/>
      <c r="F3543" s="411"/>
      <c r="G3543" s="194"/>
      <c r="H3543" s="411"/>
      <c r="I3543" s="411"/>
    </row>
    <row r="3544" spans="1:9" ht="15" customHeight="1" x14ac:dyDescent="0.25">
      <c r="A3544" s="411"/>
      <c r="B3544" s="411"/>
      <c r="C3544" s="411"/>
      <c r="D3544" s="411"/>
      <c r="E3544" s="411"/>
      <c r="F3544" s="411"/>
      <c r="G3544" s="194"/>
      <c r="H3544" s="411"/>
      <c r="I3544" s="411"/>
    </row>
    <row r="3545" spans="1:9" ht="15" customHeight="1" x14ac:dyDescent="0.25">
      <c r="A3545" s="411"/>
      <c r="B3545" s="411"/>
      <c r="C3545" s="411"/>
      <c r="D3545" s="411"/>
      <c r="E3545" s="411"/>
      <c r="F3545" s="411"/>
      <c r="G3545" s="194"/>
      <c r="H3545" s="411"/>
      <c r="I3545" s="411"/>
    </row>
    <row r="3546" spans="1:9" ht="15" customHeight="1" x14ac:dyDescent="0.25">
      <c r="A3546" s="411"/>
      <c r="B3546" s="411"/>
      <c r="C3546" s="411"/>
      <c r="D3546" s="411"/>
      <c r="E3546" s="411"/>
      <c r="F3546" s="411"/>
      <c r="G3546" s="194"/>
      <c r="H3546" s="411"/>
      <c r="I3546" s="411"/>
    </row>
    <row r="3547" spans="1:9" ht="15" customHeight="1" x14ac:dyDescent="0.25">
      <c r="A3547" s="411"/>
      <c r="B3547" s="411"/>
      <c r="C3547" s="411"/>
      <c r="D3547" s="411"/>
      <c r="E3547" s="411"/>
      <c r="F3547" s="411"/>
      <c r="G3547" s="194"/>
      <c r="H3547" s="411"/>
      <c r="I3547" s="411"/>
    </row>
    <row r="3548" spans="1:9" ht="15" customHeight="1" x14ac:dyDescent="0.25">
      <c r="A3548" s="411"/>
      <c r="B3548" s="411"/>
      <c r="C3548" s="411"/>
      <c r="D3548" s="411"/>
      <c r="E3548" s="411"/>
      <c r="F3548" s="411"/>
      <c r="G3548" s="194"/>
      <c r="H3548" s="411"/>
      <c r="I3548" s="411"/>
    </row>
    <row r="3549" spans="1:9" ht="15" customHeight="1" x14ac:dyDescent="0.25">
      <c r="A3549" s="411"/>
      <c r="B3549" s="411"/>
      <c r="C3549" s="411"/>
      <c r="D3549" s="411"/>
      <c r="E3549" s="411"/>
      <c r="F3549" s="411"/>
      <c r="G3549" s="194"/>
      <c r="H3549" s="411"/>
      <c r="I3549" s="411"/>
    </row>
    <row r="3550" spans="1:9" ht="15" customHeight="1" x14ac:dyDescent="0.25">
      <c r="A3550" s="411"/>
      <c r="B3550" s="411"/>
      <c r="C3550" s="411"/>
      <c r="D3550" s="411"/>
      <c r="E3550" s="411"/>
      <c r="F3550" s="411"/>
      <c r="G3550" s="194"/>
      <c r="H3550" s="411"/>
      <c r="I3550" s="411"/>
    </row>
    <row r="3551" spans="1:9" ht="15" customHeight="1" x14ac:dyDescent="0.25">
      <c r="A3551" s="411"/>
      <c r="B3551" s="411"/>
      <c r="C3551" s="411"/>
      <c r="D3551" s="411"/>
      <c r="E3551" s="411"/>
      <c r="F3551" s="412"/>
      <c r="G3551" s="194"/>
      <c r="H3551" s="411"/>
      <c r="I3551" s="411"/>
    </row>
    <row r="3552" spans="1:9" ht="15" customHeight="1" x14ac:dyDescent="0.25">
      <c r="A3552" s="411"/>
      <c r="B3552" s="411"/>
      <c r="C3552" s="411"/>
      <c r="D3552" s="411"/>
      <c r="E3552" s="411"/>
      <c r="F3552" s="412"/>
      <c r="G3552" s="194"/>
      <c r="H3552" s="411"/>
      <c r="I3552" s="411"/>
    </row>
    <row r="3553" spans="1:9" ht="15" customHeight="1" x14ac:dyDescent="0.25">
      <c r="A3553" s="411"/>
      <c r="B3553" s="411"/>
      <c r="C3553" s="411"/>
      <c r="D3553" s="411"/>
      <c r="E3553" s="411"/>
      <c r="F3553" s="411"/>
      <c r="G3553" s="194"/>
      <c r="H3553" s="411"/>
      <c r="I3553" s="411"/>
    </row>
    <row r="3554" spans="1:9" ht="15" customHeight="1" x14ac:dyDescent="0.25">
      <c r="A3554" s="411"/>
      <c r="B3554" s="411"/>
      <c r="C3554" s="411"/>
      <c r="D3554" s="411"/>
      <c r="E3554" s="411"/>
      <c r="F3554" s="411"/>
      <c r="G3554" s="194"/>
      <c r="H3554" s="411"/>
      <c r="I3554" s="411"/>
    </row>
    <row r="3555" spans="1:9" ht="15" customHeight="1" x14ac:dyDescent="0.25">
      <c r="A3555" s="411"/>
      <c r="B3555" s="411"/>
      <c r="C3555" s="411"/>
      <c r="D3555" s="411"/>
      <c r="E3555" s="411"/>
      <c r="F3555" s="411"/>
      <c r="G3555" s="194"/>
      <c r="H3555" s="411"/>
      <c r="I3555" s="411"/>
    </row>
    <row r="3556" spans="1:9" ht="15" customHeight="1" x14ac:dyDescent="0.25">
      <c r="A3556" s="411"/>
      <c r="B3556" s="411"/>
      <c r="C3556" s="411"/>
      <c r="D3556" s="411"/>
      <c r="E3556" s="411"/>
      <c r="F3556" s="412"/>
      <c r="G3556" s="194"/>
      <c r="H3556" s="411"/>
      <c r="I3556" s="411"/>
    </row>
    <row r="3557" spans="1:9" ht="15" customHeight="1" x14ac:dyDescent="0.25">
      <c r="A3557" s="411"/>
      <c r="B3557" s="411"/>
      <c r="C3557" s="411"/>
      <c r="D3557" s="411"/>
      <c r="E3557" s="411"/>
      <c r="F3557" s="412"/>
      <c r="G3557" s="194"/>
      <c r="H3557" s="411"/>
      <c r="I3557" s="411"/>
    </row>
    <row r="3558" spans="1:9" ht="15" customHeight="1" x14ac:dyDescent="0.25">
      <c r="A3558" s="411"/>
      <c r="B3558" s="411"/>
      <c r="C3558" s="411"/>
      <c r="D3558" s="411"/>
      <c r="E3558" s="411"/>
      <c r="F3558" s="411"/>
      <c r="G3558" s="194"/>
      <c r="H3558" s="411"/>
      <c r="I3558" s="411"/>
    </row>
    <row r="3559" spans="1:9" ht="15" customHeight="1" x14ac:dyDescent="0.25">
      <c r="A3559" s="411"/>
      <c r="B3559" s="411"/>
      <c r="C3559" s="411"/>
      <c r="D3559" s="411"/>
      <c r="E3559" s="411"/>
      <c r="F3559" s="411"/>
      <c r="G3559" s="194"/>
      <c r="H3559" s="411"/>
      <c r="I3559" s="411"/>
    </row>
    <row r="3560" spans="1:9" ht="15" customHeight="1" x14ac:dyDescent="0.25">
      <c r="A3560" s="411"/>
      <c r="B3560" s="411"/>
      <c r="C3560" s="411"/>
      <c r="D3560" s="411"/>
      <c r="E3560" s="411"/>
      <c r="F3560" s="411"/>
      <c r="G3560" s="194"/>
      <c r="H3560" s="411"/>
      <c r="I3560" s="411"/>
    </row>
    <row r="3561" spans="1:9" ht="15" customHeight="1" x14ac:dyDescent="0.25">
      <c r="A3561" s="411"/>
      <c r="B3561" s="411"/>
      <c r="C3561" s="411"/>
      <c r="D3561" s="411"/>
      <c r="E3561" s="411"/>
      <c r="F3561" s="411"/>
      <c r="G3561" s="194"/>
      <c r="H3561" s="411"/>
      <c r="I3561" s="411"/>
    </row>
    <row r="3562" spans="1:9" ht="15" customHeight="1" x14ac:dyDescent="0.25">
      <c r="A3562" s="411"/>
      <c r="B3562" s="411"/>
      <c r="C3562" s="411"/>
      <c r="D3562" s="411"/>
      <c r="E3562" s="411"/>
      <c r="F3562" s="411"/>
      <c r="G3562" s="194"/>
      <c r="H3562" s="411"/>
      <c r="I3562" s="411"/>
    </row>
    <row r="3563" spans="1:9" ht="15" customHeight="1" x14ac:dyDescent="0.25">
      <c r="A3563" s="411"/>
      <c r="B3563" s="411"/>
      <c r="C3563" s="411"/>
      <c r="D3563" s="411"/>
      <c r="E3563" s="411"/>
      <c r="F3563" s="411"/>
      <c r="G3563" s="194"/>
      <c r="H3563" s="411"/>
      <c r="I3563" s="411"/>
    </row>
    <row r="3564" spans="1:9" ht="15" customHeight="1" x14ac:dyDescent="0.25">
      <c r="A3564" s="411"/>
      <c r="B3564" s="411"/>
      <c r="C3564" s="411"/>
      <c r="D3564" s="411"/>
      <c r="E3564" s="411"/>
      <c r="F3564" s="411"/>
      <c r="G3564" s="194"/>
      <c r="H3564" s="411"/>
      <c r="I3564" s="411"/>
    </row>
    <row r="3565" spans="1:9" ht="15" customHeight="1" x14ac:dyDescent="0.25">
      <c r="A3565" s="411"/>
      <c r="B3565" s="411"/>
      <c r="C3565" s="411"/>
      <c r="D3565" s="411"/>
      <c r="E3565" s="411"/>
      <c r="F3565" s="411"/>
      <c r="G3565" s="194"/>
      <c r="H3565" s="411"/>
      <c r="I3565" s="411"/>
    </row>
    <row r="3566" spans="1:9" ht="15" customHeight="1" x14ac:dyDescent="0.25">
      <c r="A3566" s="411"/>
      <c r="B3566" s="411"/>
      <c r="C3566" s="411"/>
      <c r="D3566" s="411"/>
      <c r="E3566" s="411"/>
      <c r="F3566" s="411"/>
      <c r="G3566" s="194"/>
      <c r="H3566" s="411"/>
      <c r="I3566" s="411"/>
    </row>
    <row r="3567" spans="1:9" ht="15" customHeight="1" x14ac:dyDescent="0.25">
      <c r="A3567" s="411"/>
      <c r="B3567" s="411"/>
      <c r="C3567" s="411"/>
      <c r="D3567" s="411"/>
      <c r="E3567" s="411"/>
      <c r="F3567" s="411"/>
      <c r="G3567" s="194"/>
      <c r="H3567" s="411"/>
      <c r="I3567" s="411"/>
    </row>
    <row r="3568" spans="1:9" ht="15" customHeight="1" x14ac:dyDescent="0.25">
      <c r="A3568" s="411"/>
      <c r="B3568" s="411"/>
      <c r="C3568" s="411"/>
      <c r="D3568" s="411"/>
      <c r="E3568" s="411"/>
      <c r="F3568" s="412"/>
      <c r="G3568" s="194"/>
      <c r="H3568" s="411"/>
      <c r="I3568" s="411"/>
    </row>
    <row r="3569" spans="1:9" ht="15" customHeight="1" x14ac:dyDescent="0.25">
      <c r="A3569" s="411"/>
      <c r="B3569" s="411"/>
      <c r="C3569" s="411"/>
      <c r="D3569" s="411"/>
      <c r="E3569" s="411"/>
      <c r="F3569" s="412"/>
      <c r="G3569" s="194"/>
      <c r="H3569" s="411"/>
      <c r="I3569" s="411"/>
    </row>
    <row r="3570" spans="1:9" ht="15" customHeight="1" x14ac:dyDescent="0.25">
      <c r="A3570" s="411"/>
      <c r="B3570" s="411"/>
      <c r="C3570" s="411"/>
      <c r="D3570" s="411"/>
      <c r="E3570" s="411"/>
      <c r="F3570" s="411"/>
      <c r="G3570" s="194"/>
      <c r="H3570" s="411"/>
      <c r="I3570" s="411"/>
    </row>
    <row r="3571" spans="1:9" ht="15" customHeight="1" x14ac:dyDescent="0.25">
      <c r="A3571" s="411"/>
      <c r="B3571" s="411"/>
      <c r="C3571" s="411"/>
      <c r="D3571" s="411"/>
      <c r="E3571" s="411"/>
      <c r="F3571" s="411"/>
      <c r="G3571" s="194"/>
      <c r="H3571" s="411"/>
      <c r="I3571" s="411"/>
    </row>
    <row r="3572" spans="1:9" ht="15" customHeight="1" x14ac:dyDescent="0.25">
      <c r="A3572" s="411"/>
      <c r="B3572" s="411"/>
      <c r="C3572" s="411"/>
      <c r="D3572" s="411"/>
      <c r="E3572" s="411"/>
      <c r="F3572" s="411"/>
      <c r="G3572" s="194"/>
      <c r="H3572" s="411"/>
      <c r="I3572" s="411"/>
    </row>
    <row r="3573" spans="1:9" ht="15" customHeight="1" x14ac:dyDescent="0.25">
      <c r="A3573" s="411"/>
      <c r="B3573" s="411"/>
      <c r="C3573" s="411"/>
      <c r="D3573" s="411"/>
      <c r="E3573" s="411"/>
      <c r="F3573" s="411"/>
      <c r="G3573" s="194"/>
      <c r="H3573" s="411"/>
      <c r="I3573" s="411"/>
    </row>
    <row r="3574" spans="1:9" ht="15" customHeight="1" x14ac:dyDescent="0.25">
      <c r="A3574" s="411"/>
      <c r="B3574" s="411"/>
      <c r="C3574" s="411"/>
      <c r="D3574" s="411"/>
      <c r="E3574" s="411"/>
      <c r="F3574" s="412"/>
      <c r="G3574" s="194"/>
      <c r="H3574" s="411"/>
      <c r="I3574" s="411"/>
    </row>
    <row r="3575" spans="1:9" ht="15" customHeight="1" x14ac:dyDescent="0.25">
      <c r="A3575" s="411"/>
      <c r="B3575" s="411"/>
      <c r="C3575" s="411"/>
      <c r="D3575" s="411"/>
      <c r="E3575" s="411"/>
      <c r="F3575" s="412"/>
      <c r="G3575" s="194"/>
      <c r="H3575" s="411"/>
      <c r="I3575" s="411"/>
    </row>
    <row r="3576" spans="1:9" ht="15" customHeight="1" x14ac:dyDescent="0.25">
      <c r="A3576" s="411"/>
      <c r="B3576" s="411"/>
      <c r="C3576" s="411"/>
      <c r="D3576" s="411"/>
      <c r="E3576" s="411"/>
      <c r="F3576" s="411"/>
      <c r="G3576" s="194"/>
      <c r="H3576" s="411"/>
      <c r="I3576" s="411"/>
    </row>
    <row r="3577" spans="1:9" ht="15" customHeight="1" x14ac:dyDescent="0.25">
      <c r="A3577" s="411"/>
      <c r="B3577" s="411"/>
      <c r="C3577" s="411"/>
      <c r="D3577" s="411"/>
      <c r="E3577" s="411"/>
      <c r="F3577" s="411"/>
      <c r="G3577" s="194"/>
      <c r="H3577" s="411"/>
      <c r="I3577" s="411"/>
    </row>
    <row r="3578" spans="1:9" ht="15" customHeight="1" x14ac:dyDescent="0.25">
      <c r="A3578" s="411"/>
      <c r="B3578" s="411"/>
      <c r="C3578" s="411"/>
      <c r="D3578" s="411"/>
      <c r="E3578" s="411"/>
      <c r="F3578" s="411"/>
      <c r="G3578" s="194"/>
      <c r="H3578" s="411"/>
      <c r="I3578" s="411"/>
    </row>
    <row r="3579" spans="1:9" ht="15" customHeight="1" x14ac:dyDescent="0.25">
      <c r="A3579" s="411"/>
      <c r="B3579" s="411"/>
      <c r="C3579" s="411"/>
      <c r="D3579" s="411"/>
      <c r="E3579" s="411"/>
      <c r="F3579" s="411"/>
      <c r="G3579" s="194"/>
      <c r="H3579" s="411"/>
      <c r="I3579" s="411"/>
    </row>
    <row r="3580" spans="1:9" ht="15" customHeight="1" x14ac:dyDescent="0.25">
      <c r="A3580" s="411"/>
      <c r="B3580" s="411"/>
      <c r="C3580" s="411"/>
      <c r="D3580" s="411"/>
      <c r="E3580" s="411"/>
      <c r="F3580" s="411"/>
      <c r="G3580" s="194"/>
      <c r="H3580" s="411"/>
      <c r="I3580" s="411"/>
    </row>
    <row r="3581" spans="1:9" ht="15" customHeight="1" x14ac:dyDescent="0.25">
      <c r="A3581" s="411"/>
      <c r="B3581" s="411"/>
      <c r="C3581" s="411"/>
      <c r="D3581" s="411"/>
      <c r="E3581" s="411"/>
      <c r="F3581" s="411"/>
      <c r="G3581" s="194"/>
      <c r="H3581" s="411"/>
      <c r="I3581" s="411"/>
    </row>
    <row r="3582" spans="1:9" ht="15" customHeight="1" x14ac:dyDescent="0.25">
      <c r="A3582" s="411"/>
      <c r="B3582" s="411"/>
      <c r="C3582" s="411"/>
      <c r="D3582" s="411"/>
      <c r="E3582" s="411"/>
      <c r="F3582" s="411"/>
      <c r="G3582" s="194"/>
      <c r="H3582" s="411"/>
      <c r="I3582" s="411"/>
    </row>
    <row r="3583" spans="1:9" ht="15" customHeight="1" x14ac:dyDescent="0.25">
      <c r="A3583" s="411"/>
      <c r="B3583" s="411"/>
      <c r="C3583" s="411"/>
      <c r="D3583" s="411"/>
      <c r="E3583" s="411"/>
      <c r="F3583" s="411"/>
      <c r="G3583" s="194"/>
      <c r="H3583" s="411"/>
      <c r="I3583" s="411"/>
    </row>
    <row r="3584" spans="1:9" ht="15" customHeight="1" x14ac:dyDescent="0.25">
      <c r="A3584" s="411"/>
      <c r="B3584" s="411"/>
      <c r="C3584" s="411"/>
      <c r="D3584" s="411"/>
      <c r="E3584" s="411"/>
      <c r="F3584" s="411"/>
      <c r="G3584" s="194"/>
      <c r="H3584" s="411"/>
      <c r="I3584" s="411"/>
    </row>
    <row r="3585" spans="1:9" ht="15" customHeight="1" x14ac:dyDescent="0.25">
      <c r="A3585" s="411"/>
      <c r="B3585" s="411"/>
      <c r="C3585" s="411"/>
      <c r="D3585" s="411"/>
      <c r="E3585" s="411"/>
      <c r="F3585" s="412"/>
      <c r="G3585" s="194"/>
      <c r="H3585" s="411"/>
      <c r="I3585" s="411"/>
    </row>
    <row r="3586" spans="1:9" ht="15" customHeight="1" x14ac:dyDescent="0.25">
      <c r="A3586" s="411"/>
      <c r="B3586" s="411"/>
      <c r="C3586" s="411"/>
      <c r="D3586" s="411"/>
      <c r="E3586" s="411"/>
      <c r="F3586" s="412"/>
      <c r="G3586" s="194"/>
      <c r="H3586" s="411"/>
      <c r="I3586" s="411"/>
    </row>
    <row r="3587" spans="1:9" ht="15" customHeight="1" x14ac:dyDescent="0.25">
      <c r="A3587" s="411"/>
      <c r="B3587" s="411"/>
      <c r="C3587" s="411"/>
      <c r="D3587" s="411"/>
      <c r="E3587" s="411"/>
      <c r="F3587" s="411"/>
      <c r="G3587" s="194"/>
      <c r="H3587" s="411"/>
      <c r="I3587" s="411"/>
    </row>
    <row r="3588" spans="1:9" ht="15" customHeight="1" x14ac:dyDescent="0.25">
      <c r="A3588" s="411"/>
      <c r="B3588" s="411"/>
      <c r="C3588" s="411"/>
      <c r="D3588" s="411"/>
      <c r="E3588" s="411"/>
      <c r="F3588" s="411"/>
      <c r="G3588" s="194"/>
      <c r="H3588" s="411"/>
      <c r="I3588" s="411"/>
    </row>
    <row r="3589" spans="1:9" ht="15" customHeight="1" x14ac:dyDescent="0.25">
      <c r="A3589" s="411"/>
      <c r="B3589" s="411"/>
      <c r="C3589" s="411"/>
      <c r="D3589" s="411"/>
      <c r="E3589" s="411"/>
      <c r="F3589" s="411"/>
      <c r="G3589" s="194"/>
      <c r="H3589" s="411"/>
      <c r="I3589" s="411"/>
    </row>
    <row r="3590" spans="1:9" ht="15" customHeight="1" x14ac:dyDescent="0.25">
      <c r="A3590" s="411"/>
      <c r="B3590" s="411"/>
      <c r="C3590" s="411"/>
      <c r="D3590" s="411"/>
      <c r="E3590" s="411"/>
      <c r="F3590" s="411"/>
      <c r="G3590" s="194"/>
      <c r="H3590" s="411"/>
      <c r="I3590" s="411"/>
    </row>
    <row r="3591" spans="1:9" ht="15" customHeight="1" x14ac:dyDescent="0.25">
      <c r="A3591" s="411"/>
      <c r="B3591" s="411"/>
      <c r="C3591" s="411"/>
      <c r="D3591" s="411"/>
      <c r="E3591" s="411"/>
      <c r="F3591" s="412"/>
      <c r="G3591" s="194"/>
      <c r="H3591" s="411"/>
      <c r="I3591" s="411"/>
    </row>
    <row r="3592" spans="1:9" ht="15" customHeight="1" x14ac:dyDescent="0.25">
      <c r="A3592" s="411"/>
      <c r="B3592" s="411"/>
      <c r="C3592" s="411"/>
      <c r="D3592" s="411"/>
      <c r="E3592" s="411"/>
      <c r="F3592" s="411"/>
      <c r="G3592" s="194"/>
      <c r="H3592" s="411"/>
      <c r="I3592" s="411"/>
    </row>
    <row r="3593" spans="1:9" ht="15" customHeight="1" x14ac:dyDescent="0.25">
      <c r="A3593" s="411"/>
      <c r="B3593" s="411"/>
      <c r="C3593" s="411"/>
      <c r="D3593" s="411"/>
      <c r="E3593" s="411"/>
      <c r="F3593" s="411"/>
      <c r="G3593" s="194"/>
      <c r="H3593" s="411"/>
      <c r="I3593" s="411"/>
    </row>
    <row r="3594" spans="1:9" ht="15" customHeight="1" x14ac:dyDescent="0.25">
      <c r="A3594" s="411"/>
      <c r="B3594" s="411"/>
      <c r="C3594" s="411"/>
      <c r="D3594" s="411"/>
      <c r="E3594" s="411"/>
      <c r="F3594" s="411"/>
      <c r="G3594" s="194"/>
      <c r="H3594" s="411"/>
      <c r="I3594" s="411"/>
    </row>
    <row r="3595" spans="1:9" ht="15" customHeight="1" x14ac:dyDescent="0.25">
      <c r="A3595" s="411"/>
      <c r="B3595" s="411"/>
      <c r="C3595" s="411"/>
      <c r="D3595" s="411"/>
      <c r="E3595" s="411"/>
      <c r="F3595" s="411"/>
      <c r="G3595" s="194"/>
      <c r="H3595" s="411"/>
      <c r="I3595" s="411"/>
    </row>
    <row r="3596" spans="1:9" ht="15" customHeight="1" x14ac:dyDescent="0.25">
      <c r="A3596" s="411"/>
      <c r="B3596" s="411"/>
      <c r="C3596" s="411"/>
      <c r="D3596" s="411"/>
      <c r="E3596" s="411"/>
      <c r="F3596" s="411"/>
      <c r="G3596" s="194"/>
      <c r="H3596" s="411"/>
      <c r="I3596" s="411"/>
    </row>
    <row r="3597" spans="1:9" ht="15" customHeight="1" x14ac:dyDescent="0.25">
      <c r="A3597" s="411"/>
      <c r="B3597" s="411"/>
      <c r="C3597" s="411"/>
      <c r="D3597" s="411"/>
      <c r="E3597" s="411"/>
      <c r="F3597" s="411"/>
      <c r="G3597" s="194"/>
      <c r="H3597" s="411"/>
      <c r="I3597" s="411"/>
    </row>
    <row r="3598" spans="1:9" ht="15" customHeight="1" x14ac:dyDescent="0.25">
      <c r="A3598" s="411"/>
      <c r="B3598" s="411"/>
      <c r="C3598" s="411"/>
      <c r="D3598" s="411"/>
      <c r="E3598" s="411"/>
      <c r="F3598" s="411"/>
      <c r="G3598" s="194"/>
      <c r="H3598" s="411"/>
      <c r="I3598" s="411"/>
    </row>
    <row r="3599" spans="1:9" ht="15" customHeight="1" x14ac:dyDescent="0.25">
      <c r="A3599" s="411"/>
      <c r="B3599" s="411"/>
      <c r="C3599" s="411"/>
      <c r="D3599" s="411"/>
      <c r="E3599" s="411"/>
      <c r="F3599" s="411"/>
      <c r="G3599" s="194"/>
      <c r="H3599" s="411"/>
      <c r="I3599" s="411"/>
    </row>
    <row r="3600" spans="1:9" ht="15" customHeight="1" x14ac:dyDescent="0.25">
      <c r="A3600" s="411"/>
      <c r="B3600" s="411"/>
      <c r="C3600" s="411"/>
      <c r="D3600" s="411"/>
      <c r="E3600" s="411"/>
      <c r="F3600" s="412"/>
      <c r="G3600" s="194"/>
      <c r="H3600" s="411"/>
      <c r="I3600" s="411"/>
    </row>
    <row r="3601" spans="1:9" ht="15" customHeight="1" x14ac:dyDescent="0.25">
      <c r="A3601" s="411"/>
      <c r="B3601" s="411"/>
      <c r="C3601" s="411"/>
      <c r="D3601" s="411"/>
      <c r="E3601" s="411"/>
      <c r="F3601" s="412"/>
      <c r="G3601" s="194"/>
      <c r="H3601" s="411"/>
      <c r="I3601" s="411"/>
    </row>
    <row r="3602" spans="1:9" ht="15" customHeight="1" x14ac:dyDescent="0.25">
      <c r="A3602" s="411"/>
      <c r="B3602" s="411"/>
      <c r="C3602" s="411"/>
      <c r="D3602" s="411"/>
      <c r="E3602" s="411"/>
      <c r="F3602" s="411"/>
      <c r="G3602" s="194"/>
      <c r="H3602" s="411"/>
      <c r="I3602" s="411"/>
    </row>
    <row r="3603" spans="1:9" ht="15" customHeight="1" x14ac:dyDescent="0.25">
      <c r="A3603" s="411"/>
      <c r="B3603" s="411"/>
      <c r="C3603" s="411"/>
      <c r="D3603" s="411"/>
      <c r="E3603" s="411"/>
      <c r="F3603" s="411"/>
      <c r="G3603" s="194"/>
      <c r="H3603" s="411"/>
      <c r="I3603" s="411"/>
    </row>
    <row r="3604" spans="1:9" ht="15" customHeight="1" x14ac:dyDescent="0.25">
      <c r="A3604" s="411"/>
      <c r="B3604" s="411"/>
      <c r="C3604" s="411"/>
      <c r="D3604" s="411"/>
      <c r="E3604" s="411"/>
      <c r="F3604" s="411"/>
      <c r="G3604" s="194"/>
      <c r="H3604" s="411"/>
      <c r="I3604" s="411"/>
    </row>
    <row r="3605" spans="1:9" ht="15" customHeight="1" x14ac:dyDescent="0.25">
      <c r="A3605" s="411"/>
      <c r="B3605" s="411"/>
      <c r="C3605" s="411"/>
      <c r="D3605" s="411"/>
      <c r="E3605" s="411"/>
      <c r="F3605" s="411"/>
      <c r="G3605" s="194"/>
      <c r="H3605" s="411"/>
      <c r="I3605" s="411"/>
    </row>
    <row r="3606" spans="1:9" ht="15" customHeight="1" x14ac:dyDescent="0.25">
      <c r="A3606" s="411"/>
      <c r="B3606" s="411"/>
      <c r="C3606" s="411"/>
      <c r="D3606" s="411"/>
      <c r="E3606" s="411"/>
      <c r="F3606" s="412"/>
      <c r="G3606" s="194"/>
      <c r="H3606" s="411"/>
      <c r="I3606" s="411"/>
    </row>
    <row r="3607" spans="1:9" ht="15" customHeight="1" x14ac:dyDescent="0.25">
      <c r="A3607" s="411"/>
      <c r="B3607" s="411"/>
      <c r="C3607" s="411"/>
      <c r="D3607" s="411"/>
      <c r="E3607" s="411"/>
      <c r="F3607" s="412"/>
      <c r="G3607" s="194"/>
      <c r="H3607" s="411"/>
      <c r="I3607" s="411"/>
    </row>
    <row r="3608" spans="1:9" ht="15" customHeight="1" x14ac:dyDescent="0.25">
      <c r="A3608" s="411"/>
      <c r="B3608" s="411"/>
      <c r="C3608" s="411"/>
      <c r="D3608" s="411"/>
      <c r="E3608" s="411"/>
      <c r="F3608" s="411"/>
      <c r="G3608" s="194"/>
      <c r="H3608" s="411"/>
      <c r="I3608" s="411"/>
    </row>
    <row r="3609" spans="1:9" ht="15" customHeight="1" x14ac:dyDescent="0.25">
      <c r="A3609" s="411"/>
      <c r="B3609" s="411"/>
      <c r="C3609" s="411"/>
      <c r="D3609" s="411"/>
      <c r="E3609" s="411"/>
      <c r="F3609" s="411"/>
      <c r="G3609" s="194"/>
      <c r="H3609" s="411"/>
      <c r="I3609" s="411"/>
    </row>
    <row r="3610" spans="1:9" ht="15" customHeight="1" x14ac:dyDescent="0.25">
      <c r="A3610" s="411"/>
      <c r="B3610" s="411"/>
      <c r="C3610" s="411"/>
      <c r="D3610" s="411"/>
      <c r="E3610" s="411"/>
      <c r="F3610" s="411"/>
      <c r="G3610" s="194"/>
      <c r="H3610" s="411"/>
      <c r="I3610" s="411"/>
    </row>
    <row r="3611" spans="1:9" ht="15" customHeight="1" x14ac:dyDescent="0.25">
      <c r="A3611" s="411"/>
      <c r="B3611" s="411"/>
      <c r="C3611" s="411"/>
      <c r="D3611" s="411"/>
      <c r="E3611" s="411"/>
      <c r="F3611" s="411"/>
      <c r="G3611" s="194"/>
      <c r="H3611" s="411"/>
      <c r="I3611" s="411"/>
    </row>
    <row r="3612" spans="1:9" ht="15" customHeight="1" x14ac:dyDescent="0.25">
      <c r="A3612" s="411"/>
      <c r="B3612" s="411"/>
      <c r="C3612" s="411"/>
      <c r="D3612" s="411"/>
      <c r="E3612" s="411"/>
      <c r="F3612" s="411"/>
      <c r="G3612" s="194"/>
      <c r="H3612" s="411"/>
      <c r="I3612" s="411"/>
    </row>
    <row r="3613" spans="1:9" ht="15" customHeight="1" x14ac:dyDescent="0.25">
      <c r="A3613" s="411"/>
      <c r="B3613" s="411"/>
      <c r="C3613" s="411"/>
      <c r="D3613" s="411"/>
      <c r="E3613" s="411"/>
      <c r="F3613" s="411"/>
      <c r="G3613" s="194"/>
      <c r="H3613" s="411"/>
      <c r="I3613" s="411"/>
    </row>
    <row r="3614" spans="1:9" ht="15" customHeight="1" x14ac:dyDescent="0.25">
      <c r="A3614" s="411"/>
      <c r="B3614" s="411"/>
      <c r="C3614" s="411"/>
      <c r="D3614" s="411"/>
      <c r="E3614" s="411"/>
      <c r="F3614" s="411"/>
      <c r="G3614" s="194"/>
      <c r="H3614" s="411"/>
      <c r="I3614" s="411"/>
    </row>
    <row r="3615" spans="1:9" ht="15" customHeight="1" x14ac:dyDescent="0.25">
      <c r="A3615" s="411"/>
      <c r="B3615" s="411"/>
      <c r="C3615" s="411"/>
      <c r="D3615" s="411"/>
      <c r="E3615" s="411"/>
      <c r="F3615" s="411"/>
      <c r="G3615" s="194"/>
      <c r="H3615" s="411"/>
      <c r="I3615" s="411"/>
    </row>
    <row r="3616" spans="1:9" ht="15" customHeight="1" x14ac:dyDescent="0.25">
      <c r="A3616" s="411"/>
      <c r="B3616" s="411"/>
      <c r="C3616" s="411"/>
      <c r="D3616" s="411"/>
      <c r="E3616" s="411"/>
      <c r="F3616" s="411"/>
      <c r="G3616" s="194"/>
      <c r="H3616" s="411"/>
      <c r="I3616" s="411"/>
    </row>
    <row r="3617" spans="1:9" ht="15" customHeight="1" x14ac:dyDescent="0.25">
      <c r="A3617" s="411"/>
      <c r="B3617" s="411"/>
      <c r="C3617" s="411"/>
      <c r="D3617" s="411"/>
      <c r="E3617" s="411"/>
      <c r="F3617" s="411"/>
      <c r="G3617" s="194"/>
      <c r="H3617" s="411"/>
      <c r="I3617" s="411"/>
    </row>
    <row r="3618" spans="1:9" ht="15" customHeight="1" x14ac:dyDescent="0.25">
      <c r="A3618" s="411"/>
      <c r="B3618" s="411"/>
      <c r="C3618" s="411"/>
      <c r="D3618" s="411"/>
      <c r="E3618" s="411"/>
      <c r="F3618" s="411"/>
      <c r="G3618" s="194"/>
      <c r="H3618" s="411"/>
      <c r="I3618" s="411"/>
    </row>
    <row r="3619" spans="1:9" ht="15" customHeight="1" x14ac:dyDescent="0.25">
      <c r="A3619" s="411"/>
      <c r="B3619" s="411"/>
      <c r="C3619" s="411"/>
      <c r="D3619" s="411"/>
      <c r="E3619" s="411"/>
      <c r="F3619" s="412"/>
      <c r="G3619" s="194"/>
      <c r="H3619" s="411"/>
      <c r="I3619" s="411"/>
    </row>
    <row r="3620" spans="1:9" ht="15" customHeight="1" x14ac:dyDescent="0.25">
      <c r="A3620" s="411"/>
      <c r="B3620" s="411"/>
      <c r="C3620" s="411"/>
      <c r="D3620" s="411"/>
      <c r="E3620" s="411"/>
      <c r="F3620" s="412"/>
      <c r="G3620" s="194"/>
      <c r="H3620" s="411"/>
      <c r="I3620" s="411"/>
    </row>
    <row r="3621" spans="1:9" ht="15" customHeight="1" x14ac:dyDescent="0.25">
      <c r="A3621" s="411"/>
      <c r="B3621" s="411"/>
      <c r="C3621" s="411"/>
      <c r="D3621" s="411"/>
      <c r="E3621" s="411"/>
      <c r="F3621" s="412"/>
      <c r="G3621" s="194"/>
      <c r="H3621" s="411"/>
      <c r="I3621" s="411"/>
    </row>
    <row r="3622" spans="1:9" ht="15" customHeight="1" x14ac:dyDescent="0.25">
      <c r="A3622" s="411"/>
      <c r="B3622" s="411"/>
      <c r="C3622" s="411"/>
      <c r="D3622" s="411"/>
      <c r="E3622" s="411"/>
      <c r="F3622" s="411"/>
      <c r="G3622" s="194"/>
      <c r="H3622" s="411"/>
      <c r="I3622" s="411"/>
    </row>
    <row r="3623" spans="1:9" ht="15" customHeight="1" x14ac:dyDescent="0.25">
      <c r="A3623" s="411"/>
      <c r="B3623" s="411"/>
      <c r="C3623" s="411"/>
      <c r="D3623" s="411"/>
      <c r="E3623" s="411"/>
      <c r="F3623" s="411"/>
      <c r="G3623" s="194"/>
      <c r="H3623" s="411"/>
      <c r="I3623" s="411"/>
    </row>
    <row r="3624" spans="1:9" ht="15" customHeight="1" x14ac:dyDescent="0.25">
      <c r="A3624" s="411"/>
      <c r="B3624" s="411"/>
      <c r="C3624" s="411"/>
      <c r="D3624" s="411"/>
      <c r="E3624" s="411"/>
      <c r="F3624" s="411"/>
      <c r="G3624" s="194"/>
      <c r="H3624" s="411"/>
      <c r="I3624" s="411"/>
    </row>
    <row r="3625" spans="1:9" ht="15" customHeight="1" x14ac:dyDescent="0.25">
      <c r="A3625" s="411"/>
      <c r="B3625" s="411"/>
      <c r="C3625" s="411"/>
      <c r="D3625" s="411"/>
      <c r="E3625" s="411"/>
      <c r="F3625" s="411"/>
      <c r="G3625" s="194"/>
      <c r="H3625" s="411"/>
      <c r="I3625" s="411"/>
    </row>
    <row r="3626" spans="1:9" ht="15" customHeight="1" x14ac:dyDescent="0.25">
      <c r="A3626" s="411"/>
      <c r="B3626" s="411"/>
      <c r="C3626" s="411"/>
      <c r="D3626" s="411"/>
      <c r="E3626" s="411"/>
      <c r="F3626" s="412"/>
      <c r="G3626" s="194"/>
      <c r="H3626" s="411"/>
      <c r="I3626" s="411"/>
    </row>
    <row r="3627" spans="1:9" ht="15" customHeight="1" x14ac:dyDescent="0.25">
      <c r="A3627" s="411"/>
      <c r="B3627" s="411"/>
      <c r="C3627" s="411"/>
      <c r="D3627" s="411"/>
      <c r="E3627" s="411"/>
      <c r="F3627" s="412"/>
      <c r="G3627" s="194"/>
      <c r="H3627" s="411"/>
      <c r="I3627" s="411"/>
    </row>
    <row r="3628" spans="1:9" ht="15" customHeight="1" x14ac:dyDescent="0.25">
      <c r="A3628" s="411"/>
      <c r="B3628" s="411"/>
      <c r="C3628" s="411"/>
      <c r="D3628" s="411"/>
      <c r="E3628" s="411"/>
      <c r="F3628" s="412"/>
      <c r="G3628" s="194"/>
      <c r="H3628" s="411"/>
      <c r="I3628" s="411"/>
    </row>
    <row r="3629" spans="1:9" ht="15" customHeight="1" x14ac:dyDescent="0.25">
      <c r="A3629" s="411"/>
      <c r="B3629" s="411"/>
      <c r="C3629" s="411"/>
      <c r="D3629" s="411"/>
      <c r="E3629" s="411"/>
      <c r="F3629" s="411"/>
      <c r="G3629" s="194"/>
      <c r="H3629" s="411"/>
      <c r="I3629" s="411"/>
    </row>
    <row r="3630" spans="1:9" ht="15" customHeight="1" x14ac:dyDescent="0.25">
      <c r="A3630" s="411"/>
      <c r="B3630" s="411"/>
      <c r="C3630" s="411"/>
      <c r="D3630" s="411"/>
      <c r="E3630" s="411"/>
      <c r="F3630" s="411"/>
      <c r="G3630" s="194"/>
      <c r="H3630" s="411"/>
      <c r="I3630" s="411"/>
    </row>
    <row r="3631" spans="1:9" ht="15" customHeight="1" x14ac:dyDescent="0.25">
      <c r="A3631" s="411"/>
      <c r="B3631" s="411"/>
      <c r="C3631" s="411"/>
      <c r="D3631" s="411"/>
      <c r="E3631" s="411"/>
      <c r="F3631" s="411"/>
      <c r="G3631" s="194"/>
      <c r="H3631" s="411"/>
      <c r="I3631" s="411"/>
    </row>
    <row r="3632" spans="1:9" ht="15" customHeight="1" x14ac:dyDescent="0.25">
      <c r="A3632" s="411"/>
      <c r="B3632" s="411"/>
      <c r="C3632" s="411"/>
      <c r="D3632" s="411"/>
      <c r="E3632" s="411"/>
      <c r="F3632" s="411"/>
      <c r="G3632" s="194"/>
      <c r="H3632" s="411"/>
      <c r="I3632" s="411"/>
    </row>
    <row r="3633" spans="1:9" ht="15" customHeight="1" x14ac:dyDescent="0.25">
      <c r="A3633" s="411"/>
      <c r="B3633" s="411"/>
      <c r="C3633" s="411"/>
      <c r="D3633" s="411"/>
      <c r="E3633" s="411"/>
      <c r="F3633" s="411"/>
      <c r="G3633" s="194"/>
      <c r="H3633" s="411"/>
      <c r="I3633" s="411"/>
    </row>
    <row r="3634" spans="1:9" ht="15" customHeight="1" x14ac:dyDescent="0.25">
      <c r="A3634" s="411"/>
      <c r="B3634" s="411"/>
      <c r="C3634" s="411"/>
      <c r="D3634" s="411"/>
      <c r="E3634" s="411"/>
      <c r="F3634" s="411"/>
      <c r="G3634" s="194"/>
      <c r="H3634" s="411"/>
      <c r="I3634" s="411"/>
    </row>
    <row r="3635" spans="1:9" ht="15" customHeight="1" x14ac:dyDescent="0.25">
      <c r="A3635" s="411"/>
      <c r="B3635" s="411"/>
      <c r="C3635" s="411"/>
      <c r="D3635" s="411"/>
      <c r="E3635" s="411"/>
      <c r="F3635" s="411"/>
      <c r="G3635" s="194"/>
      <c r="H3635" s="411"/>
      <c r="I3635" s="411"/>
    </row>
    <row r="3636" spans="1:9" ht="15" customHeight="1" x14ac:dyDescent="0.25">
      <c r="A3636" s="411"/>
      <c r="B3636" s="411"/>
      <c r="C3636" s="411"/>
      <c r="D3636" s="411"/>
      <c r="E3636" s="411"/>
      <c r="F3636" s="411"/>
      <c r="G3636" s="194"/>
      <c r="H3636" s="411"/>
      <c r="I3636" s="411"/>
    </row>
    <row r="3637" spans="1:9" ht="15" customHeight="1" x14ac:dyDescent="0.25">
      <c r="A3637" s="411"/>
      <c r="B3637" s="411"/>
      <c r="C3637" s="411"/>
      <c r="D3637" s="411"/>
      <c r="E3637" s="411"/>
      <c r="F3637" s="411"/>
      <c r="G3637" s="194"/>
      <c r="H3637" s="411"/>
      <c r="I3637" s="411"/>
    </row>
    <row r="3638" spans="1:9" ht="15" customHeight="1" x14ac:dyDescent="0.25">
      <c r="A3638" s="411"/>
      <c r="B3638" s="411"/>
      <c r="C3638" s="411"/>
      <c r="D3638" s="411"/>
      <c r="E3638" s="411"/>
      <c r="F3638" s="411"/>
      <c r="G3638" s="194"/>
      <c r="H3638" s="411"/>
      <c r="I3638" s="411"/>
    </row>
    <row r="3639" spans="1:9" ht="15" customHeight="1" x14ac:dyDescent="0.25">
      <c r="A3639" s="411"/>
      <c r="B3639" s="411"/>
      <c r="C3639" s="411"/>
      <c r="D3639" s="411"/>
      <c r="E3639" s="411"/>
      <c r="F3639" s="411"/>
      <c r="G3639" s="194"/>
      <c r="H3639" s="411"/>
      <c r="I3639" s="411"/>
    </row>
    <row r="3640" spans="1:9" ht="15" customHeight="1" x14ac:dyDescent="0.25">
      <c r="A3640" s="411"/>
      <c r="B3640" s="411"/>
      <c r="C3640" s="411"/>
      <c r="D3640" s="411"/>
      <c r="E3640" s="411"/>
      <c r="F3640" s="411"/>
      <c r="G3640" s="194"/>
      <c r="H3640" s="411"/>
      <c r="I3640" s="411"/>
    </row>
    <row r="3641" spans="1:9" ht="15" customHeight="1" x14ac:dyDescent="0.25">
      <c r="A3641" s="411"/>
      <c r="B3641" s="411"/>
      <c r="C3641" s="411"/>
      <c r="D3641" s="411"/>
      <c r="E3641" s="411"/>
      <c r="F3641" s="411"/>
      <c r="G3641" s="194"/>
      <c r="H3641" s="411"/>
      <c r="I3641" s="411"/>
    </row>
    <row r="3642" spans="1:9" ht="15" customHeight="1" x14ac:dyDescent="0.25">
      <c r="A3642" s="411"/>
      <c r="B3642" s="411"/>
      <c r="C3642" s="411"/>
      <c r="D3642" s="411"/>
      <c r="E3642" s="411"/>
      <c r="F3642" s="412"/>
      <c r="G3642" s="194"/>
      <c r="H3642" s="411"/>
      <c r="I3642" s="411"/>
    </row>
    <row r="3643" spans="1:9" ht="15" customHeight="1" x14ac:dyDescent="0.25">
      <c r="A3643" s="411"/>
      <c r="B3643" s="411"/>
      <c r="C3643" s="411"/>
      <c r="D3643" s="411"/>
      <c r="E3643" s="411"/>
      <c r="F3643" s="412"/>
      <c r="G3643" s="194"/>
      <c r="H3643" s="411"/>
      <c r="I3643" s="411"/>
    </row>
    <row r="3644" spans="1:9" ht="15" customHeight="1" x14ac:dyDescent="0.25">
      <c r="A3644" s="411"/>
      <c r="B3644" s="411"/>
      <c r="C3644" s="411"/>
      <c r="D3644" s="411"/>
      <c r="E3644" s="411"/>
      <c r="F3644" s="412"/>
      <c r="G3644" s="194"/>
      <c r="H3644" s="411"/>
      <c r="I3644" s="411"/>
    </row>
    <row r="3645" spans="1:9" ht="15" customHeight="1" x14ac:dyDescent="0.25">
      <c r="A3645" s="411"/>
      <c r="B3645" s="411"/>
      <c r="C3645" s="411"/>
      <c r="D3645" s="411"/>
      <c r="E3645" s="411"/>
      <c r="F3645" s="411"/>
      <c r="G3645" s="194"/>
      <c r="H3645" s="411"/>
      <c r="I3645" s="411"/>
    </row>
    <row r="3646" spans="1:9" ht="15" customHeight="1" x14ac:dyDescent="0.25">
      <c r="A3646" s="411"/>
      <c r="B3646" s="411"/>
      <c r="C3646" s="411"/>
      <c r="D3646" s="411"/>
      <c r="E3646" s="411"/>
      <c r="F3646" s="411"/>
      <c r="G3646" s="194"/>
      <c r="H3646" s="411"/>
      <c r="I3646" s="411"/>
    </row>
    <row r="3647" spans="1:9" ht="15" customHeight="1" x14ac:dyDescent="0.25">
      <c r="A3647" s="411"/>
      <c r="B3647" s="411"/>
      <c r="C3647" s="411"/>
      <c r="D3647" s="411"/>
      <c r="E3647" s="411"/>
      <c r="F3647" s="411"/>
      <c r="G3647" s="194"/>
      <c r="H3647" s="411"/>
      <c r="I3647" s="411"/>
    </row>
    <row r="3648" spans="1:9" ht="15" customHeight="1" x14ac:dyDescent="0.25">
      <c r="A3648" s="411"/>
      <c r="B3648" s="411"/>
      <c r="C3648" s="411"/>
      <c r="D3648" s="411"/>
      <c r="E3648" s="411"/>
      <c r="F3648" s="411"/>
      <c r="G3648" s="194"/>
      <c r="H3648" s="411"/>
      <c r="I3648" s="411"/>
    </row>
    <row r="3649" spans="1:9" ht="15" customHeight="1" x14ac:dyDescent="0.25">
      <c r="A3649" s="411"/>
      <c r="B3649" s="411"/>
      <c r="C3649" s="411"/>
      <c r="D3649" s="411"/>
      <c r="E3649" s="411"/>
      <c r="F3649" s="412"/>
      <c r="G3649" s="194"/>
      <c r="H3649" s="411"/>
      <c r="I3649" s="411"/>
    </row>
    <row r="3650" spans="1:9" ht="15" customHeight="1" x14ac:dyDescent="0.25">
      <c r="A3650" s="411"/>
      <c r="B3650" s="411"/>
      <c r="C3650" s="411"/>
      <c r="D3650" s="411"/>
      <c r="E3650" s="411"/>
      <c r="F3650" s="412"/>
      <c r="G3650" s="194"/>
      <c r="H3650" s="411"/>
      <c r="I3650" s="411"/>
    </row>
    <row r="3651" spans="1:9" ht="15" customHeight="1" x14ac:dyDescent="0.25">
      <c r="A3651" s="411"/>
      <c r="B3651" s="411"/>
      <c r="C3651" s="411"/>
      <c r="D3651" s="411"/>
      <c r="E3651" s="411"/>
      <c r="F3651" s="411"/>
      <c r="G3651" s="194"/>
      <c r="H3651" s="411"/>
      <c r="I3651" s="411"/>
    </row>
    <row r="3652" spans="1:9" ht="15" customHeight="1" x14ac:dyDescent="0.25">
      <c r="A3652" s="411"/>
      <c r="B3652" s="411"/>
      <c r="C3652" s="411"/>
      <c r="D3652" s="411"/>
      <c r="E3652" s="411"/>
      <c r="F3652" s="411"/>
      <c r="G3652" s="194"/>
      <c r="H3652" s="411"/>
      <c r="I3652" s="411"/>
    </row>
    <row r="3653" spans="1:9" ht="15" customHeight="1" x14ac:dyDescent="0.25">
      <c r="A3653" s="411"/>
      <c r="B3653" s="411"/>
      <c r="C3653" s="411"/>
      <c r="D3653" s="411"/>
      <c r="E3653" s="411"/>
      <c r="F3653" s="411"/>
      <c r="G3653" s="194"/>
      <c r="H3653" s="411"/>
      <c r="I3653" s="411"/>
    </row>
    <row r="3654" spans="1:9" ht="15" customHeight="1" x14ac:dyDescent="0.25">
      <c r="A3654" s="411"/>
      <c r="B3654" s="411"/>
      <c r="C3654" s="411"/>
      <c r="D3654" s="411"/>
      <c r="E3654" s="411"/>
      <c r="F3654" s="411"/>
      <c r="G3654" s="194"/>
      <c r="H3654" s="411"/>
      <c r="I3654" s="411"/>
    </row>
    <row r="3655" spans="1:9" ht="15" customHeight="1" x14ac:dyDescent="0.25">
      <c r="A3655" s="411"/>
      <c r="B3655" s="411"/>
      <c r="C3655" s="411"/>
      <c r="D3655" s="411"/>
      <c r="E3655" s="411"/>
      <c r="F3655" s="411"/>
      <c r="G3655" s="194"/>
      <c r="H3655" s="411"/>
      <c r="I3655" s="411"/>
    </row>
    <row r="3656" spans="1:9" ht="15" customHeight="1" x14ac:dyDescent="0.25">
      <c r="A3656" s="411"/>
      <c r="B3656" s="411"/>
      <c r="C3656" s="411"/>
      <c r="D3656" s="411"/>
      <c r="E3656" s="411"/>
      <c r="F3656" s="411"/>
      <c r="G3656" s="194"/>
      <c r="H3656" s="411"/>
      <c r="I3656" s="411"/>
    </row>
    <row r="3657" spans="1:9" ht="15" customHeight="1" x14ac:dyDescent="0.25">
      <c r="A3657" s="411"/>
      <c r="B3657" s="411"/>
      <c r="C3657" s="411"/>
      <c r="D3657" s="411"/>
      <c r="E3657" s="411"/>
      <c r="F3657" s="411"/>
      <c r="G3657" s="194"/>
      <c r="H3657" s="411"/>
      <c r="I3657" s="411"/>
    </row>
    <row r="3658" spans="1:9" ht="15" customHeight="1" x14ac:dyDescent="0.25">
      <c r="A3658" s="411"/>
      <c r="B3658" s="411"/>
      <c r="C3658" s="411"/>
      <c r="D3658" s="411"/>
      <c r="E3658" s="411"/>
      <c r="F3658" s="411"/>
      <c r="G3658" s="194"/>
      <c r="H3658" s="411"/>
      <c r="I3658" s="411"/>
    </row>
    <row r="3659" spans="1:9" ht="15" customHeight="1" x14ac:dyDescent="0.25">
      <c r="A3659" s="411"/>
      <c r="B3659" s="411"/>
      <c r="C3659" s="411"/>
      <c r="D3659" s="411"/>
      <c r="E3659" s="411"/>
      <c r="F3659" s="411"/>
      <c r="G3659" s="194"/>
      <c r="H3659" s="411"/>
      <c r="I3659" s="411"/>
    </row>
    <row r="3660" spans="1:9" ht="15" customHeight="1" x14ac:dyDescent="0.25">
      <c r="A3660" s="411"/>
      <c r="B3660" s="411"/>
      <c r="C3660" s="411"/>
      <c r="D3660" s="411"/>
      <c r="E3660" s="411"/>
      <c r="F3660" s="411"/>
      <c r="G3660" s="194"/>
      <c r="H3660" s="411"/>
      <c r="I3660" s="411"/>
    </row>
    <row r="3661" spans="1:9" ht="15" customHeight="1" x14ac:dyDescent="0.25">
      <c r="A3661" s="411"/>
      <c r="B3661" s="411"/>
      <c r="C3661" s="411"/>
      <c r="D3661" s="411"/>
      <c r="E3661" s="411"/>
      <c r="F3661" s="411"/>
      <c r="G3661" s="194"/>
      <c r="H3661" s="411"/>
      <c r="I3661" s="411"/>
    </row>
    <row r="3662" spans="1:9" ht="15" customHeight="1" x14ac:dyDescent="0.25">
      <c r="A3662" s="411"/>
      <c r="B3662" s="411"/>
      <c r="C3662" s="411"/>
      <c r="D3662" s="411"/>
      <c r="E3662" s="411"/>
      <c r="F3662" s="411"/>
      <c r="G3662" s="194"/>
      <c r="H3662" s="411"/>
      <c r="I3662" s="411"/>
    </row>
    <row r="3663" spans="1:9" ht="15" customHeight="1" x14ac:dyDescent="0.25">
      <c r="A3663" s="411"/>
      <c r="B3663" s="411"/>
      <c r="C3663" s="411"/>
      <c r="D3663" s="411"/>
      <c r="E3663" s="411"/>
      <c r="F3663" s="411"/>
      <c r="G3663" s="194"/>
      <c r="H3663" s="411"/>
      <c r="I3663" s="411"/>
    </row>
    <row r="3664" spans="1:9" ht="15" customHeight="1" x14ac:dyDescent="0.25">
      <c r="A3664" s="411"/>
      <c r="B3664" s="411"/>
      <c r="C3664" s="411"/>
      <c r="D3664" s="411"/>
      <c r="E3664" s="411"/>
      <c r="F3664" s="412"/>
      <c r="G3664" s="194"/>
      <c r="H3664" s="411"/>
      <c r="I3664" s="411"/>
    </row>
    <row r="3665" spans="1:9" ht="15" customHeight="1" x14ac:dyDescent="0.25">
      <c r="A3665" s="411"/>
      <c r="B3665" s="411"/>
      <c r="C3665" s="411"/>
      <c r="D3665" s="411"/>
      <c r="E3665" s="411"/>
      <c r="F3665" s="412"/>
      <c r="G3665" s="194"/>
      <c r="H3665" s="411"/>
      <c r="I3665" s="411"/>
    </row>
    <row r="3666" spans="1:9" ht="15" customHeight="1" x14ac:dyDescent="0.25">
      <c r="A3666" s="411"/>
      <c r="B3666" s="411"/>
      <c r="C3666" s="411"/>
      <c r="D3666" s="411"/>
      <c r="E3666" s="411"/>
      <c r="F3666" s="412"/>
      <c r="G3666" s="194"/>
      <c r="H3666" s="411"/>
      <c r="I3666" s="411"/>
    </row>
    <row r="3667" spans="1:9" ht="15" customHeight="1" x14ac:dyDescent="0.25">
      <c r="A3667" s="411"/>
      <c r="B3667" s="411"/>
      <c r="C3667" s="411"/>
      <c r="D3667" s="411"/>
      <c r="E3667" s="411"/>
      <c r="F3667" s="411"/>
      <c r="G3667" s="194"/>
      <c r="H3667" s="411"/>
      <c r="I3667" s="411"/>
    </row>
    <row r="3668" spans="1:9" ht="15" customHeight="1" x14ac:dyDescent="0.25">
      <c r="A3668" s="411"/>
      <c r="B3668" s="411"/>
      <c r="C3668" s="411"/>
      <c r="D3668" s="411"/>
      <c r="E3668" s="411"/>
      <c r="F3668" s="411"/>
      <c r="G3668" s="194"/>
      <c r="H3668" s="411"/>
      <c r="I3668" s="411"/>
    </row>
    <row r="3669" spans="1:9" ht="15" customHeight="1" x14ac:dyDescent="0.25">
      <c r="A3669" s="411"/>
      <c r="B3669" s="411"/>
      <c r="C3669" s="411"/>
      <c r="D3669" s="411"/>
      <c r="E3669" s="411"/>
      <c r="F3669" s="411"/>
      <c r="G3669" s="194"/>
      <c r="H3669" s="411"/>
      <c r="I3669" s="411"/>
    </row>
    <row r="3670" spans="1:9" ht="15" customHeight="1" x14ac:dyDescent="0.25">
      <c r="A3670" s="411"/>
      <c r="B3670" s="411"/>
      <c r="C3670" s="411"/>
      <c r="D3670" s="411"/>
      <c r="E3670" s="411"/>
      <c r="F3670" s="411"/>
      <c r="G3670" s="194"/>
      <c r="H3670" s="411"/>
      <c r="I3670" s="411"/>
    </row>
    <row r="3671" spans="1:9" ht="15" customHeight="1" x14ac:dyDescent="0.25">
      <c r="A3671" s="411"/>
      <c r="B3671" s="411"/>
      <c r="C3671" s="411"/>
      <c r="D3671" s="411"/>
      <c r="E3671" s="411"/>
      <c r="F3671" s="412"/>
      <c r="G3671" s="194"/>
      <c r="H3671" s="411"/>
      <c r="I3671" s="411"/>
    </row>
    <row r="3672" spans="1:9" ht="15" customHeight="1" x14ac:dyDescent="0.25">
      <c r="A3672" s="411"/>
      <c r="B3672" s="411"/>
      <c r="C3672" s="411"/>
      <c r="D3672" s="411"/>
      <c r="E3672" s="411"/>
      <c r="F3672" s="412"/>
      <c r="G3672" s="194"/>
      <c r="H3672" s="411"/>
      <c r="I3672" s="411"/>
    </row>
    <row r="3673" spans="1:9" ht="15" customHeight="1" x14ac:dyDescent="0.25">
      <c r="A3673" s="411"/>
      <c r="B3673" s="411"/>
      <c r="C3673" s="411"/>
      <c r="D3673" s="411"/>
      <c r="E3673" s="411"/>
      <c r="F3673" s="412"/>
      <c r="G3673" s="194"/>
      <c r="H3673" s="411"/>
      <c r="I3673" s="411"/>
    </row>
    <row r="3674" spans="1:9" ht="15" customHeight="1" x14ac:dyDescent="0.25">
      <c r="A3674" s="411"/>
      <c r="B3674" s="411"/>
      <c r="C3674" s="411"/>
      <c r="D3674" s="411"/>
      <c r="E3674" s="411"/>
      <c r="F3674" s="411"/>
      <c r="G3674" s="194"/>
      <c r="H3674" s="411"/>
      <c r="I3674" s="411"/>
    </row>
    <row r="3675" spans="1:9" ht="15" customHeight="1" x14ac:dyDescent="0.25">
      <c r="A3675" s="411"/>
      <c r="B3675" s="411"/>
      <c r="C3675" s="411"/>
      <c r="D3675" s="411"/>
      <c r="E3675" s="411"/>
      <c r="F3675" s="411"/>
      <c r="G3675" s="194"/>
      <c r="H3675" s="411"/>
      <c r="I3675" s="411"/>
    </row>
    <row r="3676" spans="1:9" ht="15" customHeight="1" x14ac:dyDescent="0.25">
      <c r="A3676" s="411"/>
      <c r="B3676" s="411"/>
      <c r="C3676" s="411"/>
      <c r="D3676" s="411"/>
      <c r="E3676" s="411"/>
      <c r="F3676" s="411"/>
      <c r="G3676" s="194"/>
      <c r="H3676" s="411"/>
      <c r="I3676" s="411"/>
    </row>
    <row r="3677" spans="1:9" ht="15" customHeight="1" x14ac:dyDescent="0.25">
      <c r="A3677" s="411"/>
      <c r="B3677" s="411"/>
      <c r="C3677" s="411"/>
      <c r="D3677" s="411"/>
      <c r="E3677" s="411"/>
      <c r="F3677" s="411"/>
      <c r="G3677" s="194"/>
      <c r="H3677" s="411"/>
      <c r="I3677" s="411"/>
    </row>
    <row r="3678" spans="1:9" ht="15" customHeight="1" x14ac:dyDescent="0.25">
      <c r="A3678" s="411"/>
      <c r="B3678" s="411"/>
      <c r="C3678" s="411"/>
      <c r="D3678" s="411"/>
      <c r="E3678" s="411"/>
      <c r="F3678" s="411"/>
      <c r="G3678" s="194"/>
      <c r="H3678" s="411"/>
      <c r="I3678" s="411"/>
    </row>
    <row r="3679" spans="1:9" ht="15" customHeight="1" x14ac:dyDescent="0.25">
      <c r="A3679" s="411"/>
      <c r="B3679" s="411"/>
      <c r="C3679" s="411"/>
      <c r="D3679" s="411"/>
      <c r="E3679" s="411"/>
      <c r="F3679" s="411"/>
      <c r="G3679" s="194"/>
      <c r="H3679" s="411"/>
      <c r="I3679" s="411"/>
    </row>
    <row r="3680" spans="1:9" ht="15" customHeight="1" x14ac:dyDescent="0.25">
      <c r="A3680" s="411"/>
      <c r="B3680" s="411"/>
      <c r="C3680" s="411"/>
      <c r="D3680" s="411"/>
      <c r="E3680" s="411"/>
      <c r="F3680" s="411"/>
      <c r="G3680" s="194"/>
      <c r="H3680" s="411"/>
      <c r="I3680" s="411"/>
    </row>
    <row r="3681" spans="1:9" ht="15" customHeight="1" x14ac:dyDescent="0.25">
      <c r="A3681" s="411"/>
      <c r="B3681" s="411"/>
      <c r="C3681" s="411"/>
      <c r="D3681" s="411"/>
      <c r="E3681" s="411"/>
      <c r="F3681" s="411"/>
      <c r="G3681" s="194"/>
      <c r="H3681" s="411"/>
      <c r="I3681" s="411"/>
    </row>
    <row r="3682" spans="1:9" ht="15" customHeight="1" x14ac:dyDescent="0.25">
      <c r="A3682" s="411"/>
      <c r="B3682" s="411"/>
      <c r="C3682" s="411"/>
      <c r="D3682" s="411"/>
      <c r="E3682" s="411"/>
      <c r="F3682" s="411"/>
      <c r="G3682" s="194"/>
      <c r="H3682" s="411"/>
      <c r="I3682" s="411"/>
    </row>
    <row r="3683" spans="1:9" ht="15" customHeight="1" x14ac:dyDescent="0.25">
      <c r="A3683" s="411"/>
      <c r="B3683" s="411"/>
      <c r="C3683" s="411"/>
      <c r="D3683" s="411"/>
      <c r="E3683" s="411"/>
      <c r="F3683" s="411"/>
      <c r="G3683" s="194"/>
      <c r="H3683" s="411"/>
      <c r="I3683" s="411"/>
    </row>
    <row r="3684" spans="1:9" ht="15" customHeight="1" x14ac:dyDescent="0.25">
      <c r="A3684" s="411"/>
      <c r="B3684" s="411"/>
      <c r="C3684" s="411"/>
      <c r="D3684" s="411"/>
      <c r="E3684" s="411"/>
      <c r="F3684" s="411"/>
      <c r="G3684" s="194"/>
      <c r="H3684" s="411"/>
      <c r="I3684" s="411"/>
    </row>
    <row r="3685" spans="1:9" ht="15" customHeight="1" x14ac:dyDescent="0.25">
      <c r="A3685" s="411"/>
      <c r="B3685" s="411"/>
      <c r="C3685" s="411"/>
      <c r="D3685" s="411"/>
      <c r="E3685" s="411"/>
      <c r="F3685" s="411"/>
      <c r="G3685" s="194"/>
      <c r="H3685" s="411"/>
      <c r="I3685" s="411"/>
    </row>
    <row r="3686" spans="1:9" ht="15" customHeight="1" x14ac:dyDescent="0.25">
      <c r="A3686" s="411"/>
      <c r="B3686" s="411"/>
      <c r="C3686" s="411"/>
      <c r="D3686" s="411"/>
      <c r="E3686" s="411"/>
      <c r="F3686" s="411"/>
      <c r="G3686" s="194"/>
      <c r="H3686" s="411"/>
      <c r="I3686" s="411"/>
    </row>
    <row r="3687" spans="1:9" ht="15" customHeight="1" x14ac:dyDescent="0.25">
      <c r="A3687" s="411"/>
      <c r="B3687" s="411"/>
      <c r="C3687" s="411"/>
      <c r="D3687" s="411"/>
      <c r="E3687" s="411"/>
      <c r="F3687" s="411"/>
      <c r="G3687" s="194"/>
      <c r="H3687" s="411"/>
      <c r="I3687" s="411"/>
    </row>
    <row r="3688" spans="1:9" ht="15" customHeight="1" x14ac:dyDescent="0.25">
      <c r="A3688" s="411"/>
      <c r="B3688" s="411"/>
      <c r="C3688" s="411"/>
      <c r="D3688" s="411"/>
      <c r="E3688" s="411"/>
      <c r="F3688" s="411"/>
      <c r="G3688" s="194"/>
      <c r="H3688" s="411"/>
      <c r="I3688" s="411"/>
    </row>
    <row r="3689" spans="1:9" ht="15" customHeight="1" x14ac:dyDescent="0.25">
      <c r="A3689" s="411"/>
      <c r="B3689" s="411"/>
      <c r="C3689" s="411"/>
      <c r="D3689" s="411"/>
      <c r="E3689" s="411"/>
      <c r="F3689" s="411"/>
      <c r="G3689" s="194"/>
      <c r="H3689" s="411"/>
      <c r="I3689" s="411"/>
    </row>
    <row r="3690" spans="1:9" ht="15" customHeight="1" x14ac:dyDescent="0.25">
      <c r="A3690" s="411"/>
      <c r="B3690" s="411"/>
      <c r="C3690" s="411"/>
      <c r="D3690" s="411"/>
      <c r="E3690" s="411"/>
      <c r="F3690" s="411"/>
      <c r="G3690" s="194"/>
      <c r="H3690" s="411"/>
      <c r="I3690" s="411"/>
    </row>
    <row r="3691" spans="1:9" ht="15" customHeight="1" x14ac:dyDescent="0.25">
      <c r="A3691" s="411"/>
      <c r="B3691" s="411"/>
      <c r="C3691" s="411"/>
      <c r="D3691" s="411"/>
      <c r="E3691" s="411"/>
      <c r="F3691" s="412"/>
      <c r="G3691" s="194"/>
      <c r="H3691" s="411"/>
      <c r="I3691" s="411"/>
    </row>
    <row r="3692" spans="1:9" ht="15" customHeight="1" x14ac:dyDescent="0.25">
      <c r="A3692" s="411"/>
      <c r="B3692" s="411"/>
      <c r="C3692" s="411"/>
      <c r="D3692" s="411"/>
      <c r="E3692" s="411"/>
      <c r="F3692" s="411"/>
      <c r="G3692" s="194"/>
      <c r="H3692" s="411"/>
      <c r="I3692" s="411"/>
    </row>
    <row r="3693" spans="1:9" ht="15" customHeight="1" x14ac:dyDescent="0.25">
      <c r="A3693" s="411"/>
      <c r="B3693" s="411"/>
      <c r="C3693" s="411"/>
      <c r="D3693" s="411"/>
      <c r="E3693" s="411"/>
      <c r="F3693" s="411"/>
      <c r="G3693" s="194"/>
      <c r="H3693" s="411"/>
      <c r="I3693" s="411"/>
    </row>
    <row r="3694" spans="1:9" ht="15" customHeight="1" x14ac:dyDescent="0.25">
      <c r="A3694" s="411"/>
      <c r="B3694" s="411"/>
      <c r="C3694" s="411"/>
      <c r="D3694" s="411"/>
      <c r="E3694" s="411"/>
      <c r="F3694" s="411"/>
      <c r="G3694" s="194"/>
      <c r="H3694" s="411"/>
      <c r="I3694" s="411"/>
    </row>
    <row r="3695" spans="1:9" ht="15" customHeight="1" x14ac:dyDescent="0.25">
      <c r="A3695" s="411"/>
      <c r="B3695" s="411"/>
      <c r="C3695" s="411"/>
      <c r="D3695" s="411"/>
      <c r="E3695" s="411"/>
      <c r="F3695" s="411"/>
      <c r="G3695" s="194"/>
      <c r="H3695" s="411"/>
      <c r="I3695" s="411"/>
    </row>
    <row r="3696" spans="1:9" ht="15" customHeight="1" x14ac:dyDescent="0.25">
      <c r="A3696" s="411"/>
      <c r="B3696" s="411"/>
      <c r="C3696" s="411"/>
      <c r="D3696" s="411"/>
      <c r="E3696" s="411"/>
      <c r="F3696" s="412"/>
      <c r="G3696" s="194"/>
      <c r="H3696" s="411"/>
      <c r="I3696" s="411"/>
    </row>
    <row r="3697" spans="1:9" ht="15" customHeight="1" x14ac:dyDescent="0.25">
      <c r="A3697" s="411"/>
      <c r="B3697" s="411"/>
      <c r="C3697" s="411"/>
      <c r="D3697" s="411"/>
      <c r="E3697" s="411"/>
      <c r="F3697" s="411"/>
      <c r="G3697" s="194"/>
      <c r="H3697" s="411"/>
      <c r="I3697" s="411"/>
    </row>
    <row r="3698" spans="1:9" ht="15" customHeight="1" x14ac:dyDescent="0.25">
      <c r="A3698" s="411"/>
      <c r="B3698" s="411"/>
      <c r="C3698" s="411"/>
      <c r="D3698" s="411"/>
      <c r="E3698" s="411"/>
      <c r="F3698" s="411"/>
      <c r="G3698" s="194"/>
      <c r="H3698" s="411"/>
      <c r="I3698" s="411"/>
    </row>
    <row r="3699" spans="1:9" ht="15" customHeight="1" x14ac:dyDescent="0.25">
      <c r="A3699" s="411"/>
      <c r="B3699" s="411"/>
      <c r="C3699" s="411"/>
      <c r="D3699" s="411"/>
      <c r="E3699" s="411"/>
      <c r="F3699" s="411"/>
      <c r="G3699" s="194"/>
      <c r="H3699" s="411"/>
      <c r="I3699" s="411"/>
    </row>
    <row r="3700" spans="1:9" ht="15" customHeight="1" x14ac:dyDescent="0.25">
      <c r="A3700" s="411"/>
      <c r="B3700" s="411"/>
      <c r="C3700" s="411"/>
      <c r="D3700" s="411"/>
      <c r="E3700" s="411"/>
      <c r="F3700" s="412"/>
      <c r="G3700" s="194"/>
      <c r="H3700" s="411"/>
      <c r="I3700" s="411"/>
    </row>
    <row r="3701" spans="1:9" ht="15" customHeight="1" x14ac:dyDescent="0.25">
      <c r="A3701" s="411"/>
      <c r="B3701" s="411"/>
      <c r="C3701" s="411"/>
      <c r="D3701" s="411"/>
      <c r="E3701" s="411"/>
      <c r="F3701" s="411"/>
      <c r="G3701" s="194"/>
      <c r="H3701" s="411"/>
      <c r="I3701" s="411"/>
    </row>
    <row r="3702" spans="1:9" ht="15" customHeight="1" x14ac:dyDescent="0.25">
      <c r="A3702" s="411"/>
      <c r="B3702" s="411"/>
      <c r="C3702" s="411"/>
      <c r="D3702" s="411"/>
      <c r="E3702" s="411"/>
      <c r="F3702" s="411"/>
      <c r="G3702" s="194"/>
      <c r="H3702" s="411"/>
      <c r="I3702" s="411"/>
    </row>
    <row r="3703" spans="1:9" ht="15" customHeight="1" x14ac:dyDescent="0.25">
      <c r="A3703" s="411"/>
      <c r="B3703" s="411"/>
      <c r="C3703" s="411"/>
      <c r="D3703" s="411"/>
      <c r="E3703" s="411"/>
      <c r="F3703" s="411"/>
      <c r="G3703" s="194"/>
      <c r="H3703" s="411"/>
      <c r="I3703" s="411"/>
    </row>
    <row r="3704" spans="1:9" ht="15" customHeight="1" x14ac:dyDescent="0.25">
      <c r="A3704" s="411"/>
      <c r="B3704" s="411"/>
      <c r="C3704" s="411"/>
      <c r="D3704" s="411"/>
      <c r="E3704" s="411"/>
      <c r="F3704" s="411"/>
      <c r="G3704" s="194"/>
      <c r="H3704" s="411"/>
      <c r="I3704" s="411"/>
    </row>
    <row r="3705" spans="1:9" ht="15" customHeight="1" x14ac:dyDescent="0.25">
      <c r="A3705" s="411"/>
      <c r="B3705" s="411"/>
      <c r="C3705" s="411"/>
      <c r="D3705" s="411"/>
      <c r="E3705" s="411"/>
      <c r="F3705" s="411"/>
      <c r="G3705" s="194"/>
      <c r="H3705" s="411"/>
      <c r="I3705" s="411"/>
    </row>
    <row r="3706" spans="1:9" ht="15" customHeight="1" x14ac:dyDescent="0.25">
      <c r="A3706" s="411"/>
      <c r="B3706" s="411"/>
      <c r="C3706" s="411"/>
      <c r="D3706" s="411"/>
      <c r="E3706" s="411"/>
      <c r="F3706" s="412"/>
      <c r="G3706" s="194"/>
      <c r="H3706" s="411"/>
      <c r="I3706" s="411"/>
    </row>
    <row r="3707" spans="1:9" ht="15" customHeight="1" x14ac:dyDescent="0.25">
      <c r="A3707" s="411"/>
      <c r="B3707" s="411"/>
      <c r="C3707" s="411"/>
      <c r="D3707" s="411"/>
      <c r="E3707" s="411"/>
      <c r="F3707" s="411"/>
      <c r="G3707" s="194"/>
      <c r="H3707" s="411"/>
      <c r="I3707" s="411"/>
    </row>
    <row r="3708" spans="1:9" ht="15" customHeight="1" x14ac:dyDescent="0.25">
      <c r="A3708" s="411"/>
      <c r="B3708" s="411"/>
      <c r="C3708" s="411"/>
      <c r="D3708" s="411"/>
      <c r="E3708" s="411"/>
      <c r="F3708" s="411"/>
      <c r="G3708" s="194"/>
      <c r="H3708" s="411"/>
      <c r="I3708" s="411"/>
    </row>
    <row r="3709" spans="1:9" ht="15" customHeight="1" x14ac:dyDescent="0.25">
      <c r="A3709" s="411"/>
      <c r="B3709" s="411"/>
      <c r="C3709" s="411"/>
      <c r="D3709" s="411"/>
      <c r="E3709" s="411"/>
      <c r="F3709" s="411"/>
      <c r="G3709" s="194"/>
      <c r="H3709" s="411"/>
      <c r="I3709" s="411"/>
    </row>
    <row r="3710" spans="1:9" ht="15" customHeight="1" x14ac:dyDescent="0.25">
      <c r="A3710" s="411"/>
      <c r="B3710" s="411"/>
      <c r="C3710" s="411"/>
      <c r="D3710" s="411"/>
      <c r="E3710" s="411"/>
      <c r="F3710" s="412"/>
      <c r="G3710" s="194"/>
      <c r="H3710" s="411"/>
      <c r="I3710" s="411"/>
    </row>
    <row r="3711" spans="1:9" ht="15" customHeight="1" x14ac:dyDescent="0.25">
      <c r="A3711" s="411"/>
      <c r="B3711" s="411"/>
      <c r="C3711" s="411"/>
      <c r="D3711" s="411"/>
      <c r="E3711" s="411"/>
      <c r="F3711" s="412"/>
      <c r="G3711" s="194"/>
      <c r="H3711" s="411"/>
      <c r="I3711" s="411"/>
    </row>
    <row r="3712" spans="1:9" ht="15" customHeight="1" x14ac:dyDescent="0.25">
      <c r="A3712" s="411"/>
      <c r="B3712" s="411"/>
      <c r="C3712" s="411"/>
      <c r="D3712" s="411"/>
      <c r="E3712" s="411"/>
      <c r="F3712" s="411"/>
      <c r="G3712" s="194"/>
      <c r="H3712" s="411"/>
      <c r="I3712" s="411"/>
    </row>
    <row r="3713" spans="1:9" ht="15" customHeight="1" x14ac:dyDescent="0.25">
      <c r="A3713" s="411"/>
      <c r="B3713" s="411"/>
      <c r="C3713" s="411"/>
      <c r="D3713" s="411"/>
      <c r="E3713" s="411"/>
      <c r="F3713" s="411"/>
      <c r="G3713" s="194"/>
      <c r="H3713" s="411"/>
      <c r="I3713" s="411"/>
    </row>
    <row r="3714" spans="1:9" ht="15" customHeight="1" x14ac:dyDescent="0.25">
      <c r="A3714" s="411"/>
      <c r="B3714" s="411"/>
      <c r="C3714" s="411"/>
      <c r="D3714" s="411"/>
      <c r="E3714" s="411"/>
      <c r="F3714" s="411"/>
      <c r="G3714" s="194"/>
      <c r="H3714" s="411"/>
      <c r="I3714" s="411"/>
    </row>
    <row r="3715" spans="1:9" ht="15" customHeight="1" x14ac:dyDescent="0.25">
      <c r="A3715" s="411"/>
      <c r="B3715" s="411"/>
      <c r="C3715" s="411"/>
      <c r="D3715" s="411"/>
      <c r="E3715" s="411"/>
      <c r="F3715" s="411"/>
      <c r="G3715" s="194"/>
      <c r="H3715" s="411"/>
      <c r="I3715" s="411"/>
    </row>
    <row r="3716" spans="1:9" ht="15" customHeight="1" x14ac:dyDescent="0.25">
      <c r="A3716" s="411"/>
      <c r="B3716" s="411"/>
      <c r="C3716" s="411"/>
      <c r="D3716" s="411"/>
      <c r="E3716" s="411"/>
      <c r="F3716" s="411"/>
      <c r="G3716" s="194"/>
      <c r="H3716" s="411"/>
      <c r="I3716" s="411"/>
    </row>
    <row r="3717" spans="1:9" ht="15" customHeight="1" x14ac:dyDescent="0.25">
      <c r="A3717" s="411"/>
      <c r="B3717" s="411"/>
      <c r="C3717" s="411"/>
      <c r="D3717" s="411"/>
      <c r="E3717" s="411"/>
      <c r="F3717" s="411"/>
      <c r="G3717" s="194"/>
      <c r="H3717" s="411"/>
      <c r="I3717" s="411"/>
    </row>
    <row r="3718" spans="1:9" ht="15" customHeight="1" x14ac:dyDescent="0.25">
      <c r="A3718" s="411"/>
      <c r="B3718" s="411"/>
      <c r="C3718" s="411"/>
      <c r="D3718" s="411"/>
      <c r="E3718" s="411"/>
      <c r="F3718" s="412"/>
      <c r="G3718" s="194"/>
      <c r="H3718" s="411"/>
      <c r="I3718" s="411"/>
    </row>
    <row r="3719" spans="1:9" ht="15" customHeight="1" x14ac:dyDescent="0.25">
      <c r="A3719" s="411"/>
      <c r="B3719" s="411"/>
      <c r="C3719" s="411"/>
      <c r="D3719" s="411"/>
      <c r="E3719" s="411"/>
      <c r="F3719" s="411"/>
      <c r="G3719" s="194"/>
      <c r="H3719" s="411"/>
      <c r="I3719" s="411"/>
    </row>
    <row r="3720" spans="1:9" ht="15" customHeight="1" x14ac:dyDescent="0.25">
      <c r="A3720" s="411"/>
      <c r="B3720" s="411"/>
      <c r="C3720" s="411"/>
      <c r="D3720" s="411"/>
      <c r="E3720" s="411"/>
      <c r="F3720" s="411"/>
      <c r="G3720" s="194"/>
      <c r="H3720" s="411"/>
      <c r="I3720" s="411"/>
    </row>
    <row r="3721" spans="1:9" ht="15" customHeight="1" x14ac:dyDescent="0.25">
      <c r="A3721" s="411"/>
      <c r="B3721" s="411"/>
      <c r="C3721" s="411"/>
      <c r="D3721" s="411"/>
      <c r="E3721" s="411"/>
      <c r="F3721" s="411"/>
      <c r="G3721" s="194"/>
      <c r="H3721" s="411"/>
      <c r="I3721" s="411"/>
    </row>
    <row r="3722" spans="1:9" ht="15" customHeight="1" x14ac:dyDescent="0.25">
      <c r="A3722" s="411"/>
      <c r="B3722" s="411"/>
      <c r="C3722" s="411"/>
      <c r="D3722" s="411"/>
      <c r="E3722" s="411"/>
      <c r="F3722" s="411"/>
      <c r="G3722" s="194"/>
      <c r="H3722" s="411"/>
      <c r="I3722" s="411"/>
    </row>
    <row r="3723" spans="1:9" ht="15" customHeight="1" x14ac:dyDescent="0.25">
      <c r="A3723" s="411"/>
      <c r="B3723" s="411"/>
      <c r="C3723" s="411"/>
      <c r="D3723" s="411"/>
      <c r="E3723" s="411"/>
      <c r="F3723" s="412"/>
      <c r="G3723" s="194"/>
      <c r="H3723" s="411"/>
      <c r="I3723" s="411"/>
    </row>
    <row r="3724" spans="1:9" ht="15" customHeight="1" x14ac:dyDescent="0.25">
      <c r="A3724" s="411"/>
      <c r="B3724" s="411"/>
      <c r="C3724" s="411"/>
      <c r="D3724" s="411"/>
      <c r="E3724" s="411"/>
      <c r="F3724" s="411"/>
      <c r="G3724" s="194"/>
      <c r="H3724" s="411"/>
      <c r="I3724" s="411"/>
    </row>
    <row r="3725" spans="1:9" ht="15" customHeight="1" x14ac:dyDescent="0.25">
      <c r="A3725" s="411"/>
      <c r="B3725" s="411"/>
      <c r="C3725" s="411"/>
      <c r="D3725" s="411"/>
      <c r="E3725" s="411"/>
      <c r="F3725" s="411"/>
      <c r="G3725" s="194"/>
      <c r="H3725" s="411"/>
      <c r="I3725" s="411"/>
    </row>
    <row r="3726" spans="1:9" ht="15" customHeight="1" x14ac:dyDescent="0.25">
      <c r="A3726" s="411"/>
      <c r="B3726" s="411"/>
      <c r="C3726" s="411"/>
      <c r="D3726" s="411"/>
      <c r="E3726" s="411"/>
      <c r="F3726" s="411"/>
      <c r="G3726" s="194"/>
      <c r="H3726" s="411"/>
      <c r="I3726" s="411"/>
    </row>
    <row r="3727" spans="1:9" ht="15" customHeight="1" x14ac:dyDescent="0.25">
      <c r="A3727" s="411"/>
      <c r="B3727" s="411"/>
      <c r="C3727" s="411"/>
      <c r="D3727" s="411"/>
      <c r="E3727" s="411"/>
      <c r="F3727" s="411"/>
      <c r="G3727" s="194"/>
      <c r="H3727" s="411"/>
      <c r="I3727" s="411"/>
    </row>
    <row r="3728" spans="1:9" ht="15" customHeight="1" x14ac:dyDescent="0.25">
      <c r="A3728" s="411"/>
      <c r="B3728" s="411"/>
      <c r="C3728" s="411"/>
      <c r="D3728" s="411"/>
      <c r="E3728" s="411"/>
      <c r="F3728" s="411"/>
      <c r="G3728" s="194"/>
      <c r="H3728" s="411"/>
      <c r="I3728" s="411"/>
    </row>
    <row r="3729" spans="1:9" ht="15" customHeight="1" x14ac:dyDescent="0.25">
      <c r="A3729" s="411"/>
      <c r="B3729" s="411"/>
      <c r="C3729" s="411"/>
      <c r="D3729" s="411"/>
      <c r="E3729" s="411"/>
      <c r="F3729" s="411"/>
      <c r="G3729" s="194"/>
      <c r="H3729" s="411"/>
      <c r="I3729" s="411"/>
    </row>
    <row r="3730" spans="1:9" ht="15" customHeight="1" x14ac:dyDescent="0.25">
      <c r="A3730" s="411"/>
      <c r="B3730" s="411"/>
      <c r="C3730" s="411"/>
      <c r="D3730" s="411"/>
      <c r="E3730" s="411"/>
      <c r="F3730" s="411"/>
      <c r="G3730" s="194"/>
      <c r="H3730" s="411"/>
      <c r="I3730" s="411"/>
    </row>
    <row r="3731" spans="1:9" ht="15" customHeight="1" x14ac:dyDescent="0.25">
      <c r="A3731" s="411"/>
      <c r="B3731" s="411"/>
      <c r="C3731" s="411"/>
      <c r="D3731" s="411"/>
      <c r="E3731" s="411"/>
      <c r="F3731" s="412"/>
      <c r="G3731" s="194"/>
      <c r="H3731" s="411"/>
      <c r="I3731" s="411"/>
    </row>
    <row r="3732" spans="1:9" ht="15" customHeight="1" x14ac:dyDescent="0.25">
      <c r="A3732" s="411"/>
      <c r="B3732" s="411"/>
      <c r="C3732" s="411"/>
      <c r="D3732" s="411"/>
      <c r="E3732" s="411"/>
      <c r="F3732" s="412"/>
      <c r="G3732" s="194"/>
      <c r="H3732" s="411"/>
      <c r="I3732" s="411"/>
    </row>
    <row r="3733" spans="1:9" ht="15" customHeight="1" x14ac:dyDescent="0.25">
      <c r="A3733" s="411"/>
      <c r="B3733" s="411"/>
      <c r="C3733" s="411"/>
      <c r="D3733" s="411"/>
      <c r="E3733" s="411"/>
      <c r="F3733" s="411"/>
      <c r="G3733" s="194"/>
      <c r="H3733" s="411"/>
      <c r="I3733" s="411"/>
    </row>
    <row r="3734" spans="1:9" ht="15" customHeight="1" x14ac:dyDescent="0.25">
      <c r="A3734" s="411"/>
      <c r="B3734" s="411"/>
      <c r="C3734" s="411"/>
      <c r="D3734" s="411"/>
      <c r="E3734" s="411"/>
      <c r="F3734" s="411"/>
      <c r="G3734" s="194"/>
      <c r="H3734" s="411"/>
      <c r="I3734" s="411"/>
    </row>
    <row r="3735" spans="1:9" ht="15" customHeight="1" x14ac:dyDescent="0.25">
      <c r="A3735" s="411"/>
      <c r="B3735" s="411"/>
      <c r="C3735" s="411"/>
      <c r="D3735" s="411"/>
      <c r="E3735" s="411"/>
      <c r="F3735" s="411"/>
      <c r="G3735" s="194"/>
      <c r="H3735" s="411"/>
      <c r="I3735" s="411"/>
    </row>
    <row r="3736" spans="1:9" ht="15" customHeight="1" x14ac:dyDescent="0.25">
      <c r="A3736" s="411"/>
      <c r="B3736" s="411"/>
      <c r="C3736" s="411"/>
      <c r="D3736" s="411"/>
      <c r="E3736" s="411"/>
      <c r="F3736" s="411"/>
      <c r="G3736" s="194"/>
      <c r="H3736" s="411"/>
      <c r="I3736" s="411"/>
    </row>
    <row r="3737" spans="1:9" ht="15" customHeight="1" x14ac:dyDescent="0.25">
      <c r="A3737" s="411"/>
      <c r="B3737" s="411"/>
      <c r="C3737" s="411"/>
      <c r="D3737" s="411"/>
      <c r="E3737" s="411"/>
      <c r="F3737" s="412"/>
      <c r="G3737" s="194"/>
      <c r="H3737" s="411"/>
      <c r="I3737" s="411"/>
    </row>
    <row r="3738" spans="1:9" ht="15" customHeight="1" x14ac:dyDescent="0.25">
      <c r="A3738" s="411"/>
      <c r="B3738" s="411"/>
      <c r="C3738" s="411"/>
      <c r="D3738" s="411"/>
      <c r="E3738" s="411"/>
      <c r="F3738" s="412"/>
      <c r="G3738" s="194"/>
      <c r="H3738" s="411"/>
      <c r="I3738" s="411"/>
    </row>
    <row r="3739" spans="1:9" ht="15" customHeight="1" x14ac:dyDescent="0.25">
      <c r="A3739" s="411"/>
      <c r="B3739" s="411"/>
      <c r="C3739" s="411"/>
      <c r="D3739" s="411"/>
      <c r="E3739" s="411"/>
      <c r="F3739" s="411"/>
      <c r="G3739" s="194"/>
      <c r="H3739" s="411"/>
      <c r="I3739" s="411"/>
    </row>
    <row r="3740" spans="1:9" ht="15" customHeight="1" x14ac:dyDescent="0.25">
      <c r="A3740" s="411"/>
      <c r="B3740" s="411"/>
      <c r="C3740" s="411"/>
      <c r="D3740" s="411"/>
      <c r="E3740" s="411"/>
      <c r="F3740" s="411"/>
      <c r="G3740" s="194"/>
      <c r="H3740" s="411"/>
      <c r="I3740" s="411"/>
    </row>
    <row r="3741" spans="1:9" ht="15" customHeight="1" x14ac:dyDescent="0.25">
      <c r="A3741" s="411"/>
      <c r="B3741" s="411"/>
      <c r="C3741" s="411"/>
      <c r="D3741" s="411"/>
      <c r="E3741" s="411"/>
      <c r="F3741" s="411"/>
      <c r="G3741" s="194"/>
      <c r="H3741" s="411"/>
      <c r="I3741" s="411"/>
    </row>
    <row r="3742" spans="1:9" ht="15" customHeight="1" x14ac:dyDescent="0.25">
      <c r="A3742" s="411"/>
      <c r="B3742" s="411"/>
      <c r="C3742" s="411"/>
      <c r="D3742" s="411"/>
      <c r="E3742" s="411"/>
      <c r="F3742" s="411"/>
      <c r="G3742" s="194"/>
      <c r="H3742" s="411"/>
      <c r="I3742" s="411"/>
    </row>
    <row r="3743" spans="1:9" ht="15" customHeight="1" x14ac:dyDescent="0.25">
      <c r="A3743" s="411"/>
      <c r="B3743" s="411"/>
      <c r="C3743" s="411"/>
      <c r="D3743" s="411"/>
      <c r="E3743" s="411"/>
      <c r="F3743" s="411"/>
      <c r="G3743" s="194"/>
      <c r="H3743" s="411"/>
      <c r="I3743" s="411"/>
    </row>
    <row r="3744" spans="1:9" ht="15" customHeight="1" x14ac:dyDescent="0.25">
      <c r="A3744" s="411"/>
      <c r="B3744" s="411"/>
      <c r="C3744" s="411"/>
      <c r="D3744" s="411"/>
      <c r="E3744" s="411"/>
      <c r="F3744" s="411"/>
      <c r="G3744" s="194"/>
      <c r="H3744" s="411"/>
      <c r="I3744" s="411"/>
    </row>
    <row r="3745" spans="1:9" ht="15" customHeight="1" x14ac:dyDescent="0.25">
      <c r="A3745" s="411"/>
      <c r="B3745" s="411"/>
      <c r="C3745" s="411"/>
      <c r="D3745" s="411"/>
      <c r="E3745" s="411"/>
      <c r="F3745" s="411"/>
      <c r="G3745" s="194"/>
      <c r="H3745" s="411"/>
      <c r="I3745" s="411"/>
    </row>
    <row r="3746" spans="1:9" ht="15" customHeight="1" x14ac:dyDescent="0.25">
      <c r="A3746" s="411"/>
      <c r="B3746" s="411"/>
      <c r="C3746" s="411"/>
      <c r="D3746" s="411"/>
      <c r="E3746" s="411"/>
      <c r="F3746" s="411"/>
      <c r="G3746" s="194"/>
      <c r="H3746" s="411"/>
      <c r="I3746" s="411"/>
    </row>
    <row r="3747" spans="1:9" ht="15" customHeight="1" x14ac:dyDescent="0.25">
      <c r="A3747" s="411"/>
      <c r="B3747" s="411"/>
      <c r="C3747" s="411"/>
      <c r="D3747" s="411"/>
      <c r="E3747" s="411"/>
      <c r="F3747" s="412"/>
      <c r="G3747" s="194"/>
      <c r="H3747" s="411"/>
      <c r="I3747" s="411"/>
    </row>
    <row r="3748" spans="1:9" ht="15" customHeight="1" x14ac:dyDescent="0.25">
      <c r="A3748" s="411"/>
      <c r="B3748" s="411"/>
      <c r="C3748" s="411"/>
      <c r="D3748" s="411"/>
      <c r="E3748" s="411"/>
      <c r="F3748" s="412"/>
      <c r="G3748" s="194"/>
      <c r="H3748" s="411"/>
      <c r="I3748" s="411"/>
    </row>
    <row r="3749" spans="1:9" ht="15" customHeight="1" x14ac:dyDescent="0.25">
      <c r="A3749" s="411"/>
      <c r="B3749" s="411"/>
      <c r="C3749" s="411"/>
      <c r="D3749" s="411"/>
      <c r="E3749" s="411"/>
      <c r="F3749" s="411"/>
      <c r="G3749" s="194"/>
      <c r="H3749" s="411"/>
      <c r="I3749" s="411"/>
    </row>
    <row r="3750" spans="1:9" ht="15" customHeight="1" x14ac:dyDescent="0.25">
      <c r="A3750" s="411"/>
      <c r="B3750" s="411"/>
      <c r="C3750" s="411"/>
      <c r="D3750" s="411"/>
      <c r="E3750" s="411"/>
      <c r="F3750" s="411"/>
      <c r="G3750" s="194"/>
      <c r="H3750" s="411"/>
      <c r="I3750" s="411"/>
    </row>
    <row r="3751" spans="1:9" ht="15" customHeight="1" x14ac:dyDescent="0.25">
      <c r="A3751" s="411"/>
      <c r="B3751" s="411"/>
      <c r="C3751" s="411"/>
      <c r="D3751" s="411"/>
      <c r="E3751" s="411"/>
      <c r="F3751" s="411"/>
      <c r="G3751" s="194"/>
      <c r="H3751" s="411"/>
      <c r="I3751" s="411"/>
    </row>
    <row r="3752" spans="1:9" ht="15" customHeight="1" x14ac:dyDescent="0.25">
      <c r="A3752" s="411"/>
      <c r="B3752" s="411"/>
      <c r="C3752" s="411"/>
      <c r="D3752" s="411"/>
      <c r="E3752" s="411"/>
      <c r="F3752" s="412"/>
      <c r="G3752" s="194"/>
      <c r="H3752" s="411"/>
      <c r="I3752" s="411"/>
    </row>
    <row r="3753" spans="1:9" ht="15" customHeight="1" x14ac:dyDescent="0.25">
      <c r="A3753" s="411"/>
      <c r="B3753" s="411"/>
      <c r="C3753" s="411"/>
      <c r="D3753" s="411"/>
      <c r="E3753" s="411"/>
      <c r="F3753" s="412"/>
      <c r="G3753" s="194"/>
      <c r="H3753" s="411"/>
      <c r="I3753" s="411"/>
    </row>
    <row r="3754" spans="1:9" ht="15" customHeight="1" x14ac:dyDescent="0.25">
      <c r="A3754" s="411"/>
      <c r="B3754" s="411"/>
      <c r="C3754" s="411"/>
      <c r="D3754" s="411"/>
      <c r="E3754" s="411"/>
      <c r="F3754" s="411"/>
      <c r="G3754" s="194"/>
      <c r="H3754" s="411"/>
      <c r="I3754" s="411"/>
    </row>
    <row r="3755" spans="1:9" ht="15" customHeight="1" x14ac:dyDescent="0.25">
      <c r="A3755" s="411"/>
      <c r="B3755" s="411"/>
      <c r="C3755" s="411"/>
      <c r="D3755" s="411"/>
      <c r="E3755" s="411"/>
      <c r="F3755" s="411"/>
      <c r="G3755" s="194"/>
      <c r="H3755" s="411"/>
      <c r="I3755" s="411"/>
    </row>
    <row r="3756" spans="1:9" ht="15" customHeight="1" x14ac:dyDescent="0.25">
      <c r="A3756" s="411"/>
      <c r="B3756" s="411"/>
      <c r="C3756" s="411"/>
      <c r="D3756" s="411"/>
      <c r="E3756" s="411"/>
      <c r="F3756" s="411"/>
      <c r="G3756" s="194"/>
      <c r="H3756" s="411"/>
      <c r="I3756" s="411"/>
    </row>
    <row r="3757" spans="1:9" ht="15" customHeight="1" x14ac:dyDescent="0.25">
      <c r="A3757" s="411"/>
      <c r="B3757" s="411"/>
      <c r="C3757" s="411"/>
      <c r="D3757" s="411"/>
      <c r="E3757" s="411"/>
      <c r="F3757" s="411"/>
      <c r="G3757" s="194"/>
      <c r="H3757" s="411"/>
      <c r="I3757" s="411"/>
    </row>
    <row r="3758" spans="1:9" ht="15" customHeight="1" x14ac:dyDescent="0.25">
      <c r="A3758" s="411"/>
      <c r="B3758" s="411"/>
      <c r="C3758" s="411"/>
      <c r="D3758" s="411"/>
      <c r="E3758" s="411"/>
      <c r="F3758" s="411"/>
      <c r="G3758" s="194"/>
      <c r="H3758" s="411"/>
      <c r="I3758" s="411"/>
    </row>
    <row r="3759" spans="1:9" ht="15" customHeight="1" x14ac:dyDescent="0.25">
      <c r="A3759" s="411"/>
      <c r="B3759" s="411"/>
      <c r="C3759" s="411"/>
      <c r="D3759" s="411"/>
      <c r="E3759" s="411"/>
      <c r="F3759" s="411"/>
      <c r="G3759" s="194"/>
      <c r="H3759" s="411"/>
      <c r="I3759" s="411"/>
    </row>
    <row r="3760" spans="1:9" ht="15" customHeight="1" x14ac:dyDescent="0.25">
      <c r="A3760" s="411"/>
      <c r="B3760" s="411"/>
      <c r="C3760" s="411"/>
      <c r="D3760" s="411"/>
      <c r="E3760" s="411"/>
      <c r="F3760" s="411"/>
      <c r="G3760" s="194"/>
      <c r="H3760" s="411"/>
      <c r="I3760" s="411"/>
    </row>
    <row r="3761" spans="1:9" ht="15" customHeight="1" x14ac:dyDescent="0.25">
      <c r="A3761" s="411"/>
      <c r="B3761" s="411"/>
      <c r="C3761" s="411"/>
      <c r="D3761" s="411"/>
      <c r="E3761" s="411"/>
      <c r="F3761" s="412"/>
      <c r="G3761" s="194"/>
      <c r="H3761" s="411"/>
      <c r="I3761" s="411"/>
    </row>
    <row r="3762" spans="1:9" ht="15" customHeight="1" x14ac:dyDescent="0.25">
      <c r="A3762" s="411"/>
      <c r="B3762" s="411"/>
      <c r="C3762" s="411"/>
      <c r="D3762" s="411"/>
      <c r="E3762" s="411"/>
      <c r="F3762" s="412"/>
      <c r="G3762" s="194"/>
      <c r="H3762" s="411"/>
      <c r="I3762" s="411"/>
    </row>
    <row r="3763" spans="1:9" ht="15" customHeight="1" x14ac:dyDescent="0.25">
      <c r="A3763" s="411"/>
      <c r="B3763" s="411"/>
      <c r="C3763" s="411"/>
      <c r="D3763" s="411"/>
      <c r="E3763" s="411"/>
      <c r="F3763" s="411"/>
      <c r="G3763" s="194"/>
      <c r="H3763" s="411"/>
      <c r="I3763" s="411"/>
    </row>
    <row r="3764" spans="1:9" ht="15" customHeight="1" x14ac:dyDescent="0.25">
      <c r="A3764" s="411"/>
      <c r="B3764" s="411"/>
      <c r="C3764" s="411"/>
      <c r="D3764" s="411"/>
      <c r="E3764" s="411"/>
      <c r="F3764" s="411"/>
      <c r="G3764" s="194"/>
      <c r="H3764" s="411"/>
      <c r="I3764" s="411"/>
    </row>
    <row r="3765" spans="1:9" ht="15" customHeight="1" x14ac:dyDescent="0.25">
      <c r="A3765" s="411"/>
      <c r="B3765" s="411"/>
      <c r="C3765" s="411"/>
      <c r="D3765" s="411"/>
      <c r="E3765" s="411"/>
      <c r="F3765" s="411"/>
      <c r="G3765" s="194"/>
      <c r="H3765" s="411"/>
      <c r="I3765" s="411"/>
    </row>
    <row r="3766" spans="1:9" ht="15" customHeight="1" x14ac:dyDescent="0.25">
      <c r="A3766" s="411"/>
      <c r="B3766" s="411"/>
      <c r="C3766" s="411"/>
      <c r="D3766" s="411"/>
      <c r="E3766" s="411"/>
      <c r="F3766" s="411"/>
      <c r="G3766" s="194"/>
      <c r="H3766" s="411"/>
      <c r="I3766" s="411"/>
    </row>
    <row r="3767" spans="1:9" ht="15" customHeight="1" x14ac:dyDescent="0.25">
      <c r="A3767" s="411"/>
      <c r="B3767" s="411"/>
      <c r="C3767" s="411"/>
      <c r="D3767" s="411"/>
      <c r="E3767" s="411"/>
      <c r="F3767" s="412"/>
      <c r="G3767" s="194"/>
      <c r="H3767" s="411"/>
      <c r="I3767" s="411"/>
    </row>
    <row r="3768" spans="1:9" ht="15" customHeight="1" x14ac:dyDescent="0.25">
      <c r="A3768" s="411"/>
      <c r="B3768" s="411"/>
      <c r="C3768" s="411"/>
      <c r="D3768" s="411"/>
      <c r="E3768" s="411"/>
      <c r="F3768" s="412"/>
      <c r="G3768" s="194"/>
      <c r="H3768" s="411"/>
      <c r="I3768" s="411"/>
    </row>
    <row r="3769" spans="1:9" ht="15" customHeight="1" x14ac:dyDescent="0.25">
      <c r="A3769" s="411"/>
      <c r="B3769" s="411"/>
      <c r="C3769" s="411"/>
      <c r="D3769" s="411"/>
      <c r="E3769" s="411"/>
      <c r="F3769" s="411"/>
      <c r="G3769" s="194"/>
      <c r="H3769" s="411"/>
      <c r="I3769" s="411"/>
    </row>
    <row r="3770" spans="1:9" ht="15" customHeight="1" x14ac:dyDescent="0.25">
      <c r="A3770" s="411"/>
      <c r="B3770" s="411"/>
      <c r="C3770" s="411"/>
      <c r="D3770" s="411"/>
      <c r="E3770" s="411"/>
      <c r="F3770" s="411"/>
      <c r="G3770" s="194"/>
      <c r="H3770" s="411"/>
      <c r="I3770" s="411"/>
    </row>
    <row r="3771" spans="1:9" ht="15" customHeight="1" x14ac:dyDescent="0.25">
      <c r="A3771" s="411"/>
      <c r="B3771" s="411"/>
      <c r="C3771" s="411"/>
      <c r="D3771" s="411"/>
      <c r="E3771" s="411"/>
      <c r="F3771" s="411"/>
      <c r="G3771" s="194"/>
      <c r="H3771" s="411"/>
      <c r="I3771" s="411"/>
    </row>
    <row r="3772" spans="1:9" ht="15" customHeight="1" x14ac:dyDescent="0.25">
      <c r="A3772" s="411"/>
      <c r="B3772" s="411"/>
      <c r="C3772" s="411"/>
      <c r="D3772" s="411"/>
      <c r="E3772" s="411"/>
      <c r="F3772" s="411"/>
      <c r="G3772" s="194"/>
      <c r="H3772" s="411"/>
      <c r="I3772" s="411"/>
    </row>
    <row r="3773" spans="1:9" ht="15" customHeight="1" x14ac:dyDescent="0.25">
      <c r="A3773" s="411"/>
      <c r="B3773" s="411"/>
      <c r="C3773" s="411"/>
      <c r="D3773" s="411"/>
      <c r="E3773" s="411"/>
      <c r="F3773" s="411"/>
      <c r="G3773" s="194"/>
      <c r="H3773" s="411"/>
      <c r="I3773" s="411"/>
    </row>
    <row r="3774" spans="1:9" ht="15" customHeight="1" x14ac:dyDescent="0.25">
      <c r="A3774" s="411"/>
      <c r="B3774" s="411"/>
      <c r="C3774" s="411"/>
      <c r="D3774" s="411"/>
      <c r="E3774" s="411"/>
      <c r="F3774" s="411"/>
      <c r="G3774" s="194"/>
      <c r="H3774" s="411"/>
      <c r="I3774" s="411"/>
    </row>
    <row r="3775" spans="1:9" ht="15" customHeight="1" x14ac:dyDescent="0.25">
      <c r="A3775" s="411"/>
      <c r="B3775" s="411"/>
      <c r="C3775" s="411"/>
      <c r="D3775" s="411"/>
      <c r="E3775" s="411"/>
      <c r="F3775" s="411"/>
      <c r="G3775" s="194"/>
      <c r="H3775" s="411"/>
      <c r="I3775" s="411"/>
    </row>
    <row r="3776" spans="1:9" ht="15" customHeight="1" x14ac:dyDescent="0.25">
      <c r="A3776" s="411"/>
      <c r="B3776" s="411"/>
      <c r="C3776" s="411"/>
      <c r="D3776" s="411"/>
      <c r="E3776" s="411"/>
      <c r="F3776" s="411"/>
      <c r="G3776" s="194"/>
      <c r="H3776" s="411"/>
      <c r="I3776" s="411"/>
    </row>
    <row r="3777" spans="1:9" ht="15" customHeight="1" x14ac:dyDescent="0.25">
      <c r="A3777" s="411"/>
      <c r="B3777" s="411"/>
      <c r="C3777" s="411"/>
      <c r="D3777" s="411"/>
      <c r="E3777" s="411"/>
      <c r="F3777" s="412"/>
      <c r="G3777" s="194"/>
      <c r="H3777" s="411"/>
      <c r="I3777" s="411"/>
    </row>
    <row r="3778" spans="1:9" ht="15" customHeight="1" x14ac:dyDescent="0.25">
      <c r="A3778" s="411"/>
      <c r="B3778" s="411"/>
      <c r="C3778" s="411"/>
      <c r="D3778" s="411"/>
      <c r="E3778" s="411"/>
      <c r="F3778" s="412"/>
      <c r="G3778" s="194"/>
      <c r="H3778" s="411"/>
      <c r="I3778" s="411"/>
    </row>
    <row r="3779" spans="1:9" ht="15" customHeight="1" x14ac:dyDescent="0.25">
      <c r="A3779" s="411"/>
      <c r="B3779" s="411"/>
      <c r="C3779" s="411"/>
      <c r="D3779" s="411"/>
      <c r="E3779" s="411"/>
      <c r="F3779" s="412"/>
      <c r="G3779" s="194"/>
      <c r="H3779" s="411"/>
      <c r="I3779" s="411"/>
    </row>
    <row r="3780" spans="1:9" ht="15" customHeight="1" x14ac:dyDescent="0.25">
      <c r="A3780" s="411"/>
      <c r="B3780" s="411"/>
      <c r="C3780" s="411"/>
      <c r="D3780" s="411"/>
      <c r="E3780" s="411"/>
      <c r="F3780" s="411"/>
      <c r="G3780" s="194"/>
      <c r="H3780" s="411"/>
      <c r="I3780" s="411"/>
    </row>
    <row r="3781" spans="1:9" ht="15" customHeight="1" x14ac:dyDescent="0.25">
      <c r="A3781" s="411"/>
      <c r="B3781" s="411"/>
      <c r="C3781" s="411"/>
      <c r="D3781" s="411"/>
      <c r="E3781" s="411"/>
      <c r="F3781" s="411"/>
      <c r="G3781" s="194"/>
      <c r="H3781" s="411"/>
      <c r="I3781" s="411"/>
    </row>
    <row r="3782" spans="1:9" ht="15" customHeight="1" x14ac:dyDescent="0.25">
      <c r="A3782" s="411"/>
      <c r="B3782" s="411"/>
      <c r="C3782" s="411"/>
      <c r="D3782" s="411"/>
      <c r="E3782" s="411"/>
      <c r="F3782" s="411"/>
      <c r="G3782" s="194"/>
      <c r="H3782" s="411"/>
      <c r="I3782" s="411"/>
    </row>
    <row r="3783" spans="1:9" ht="15" customHeight="1" x14ac:dyDescent="0.25">
      <c r="A3783" s="411"/>
      <c r="B3783" s="411"/>
      <c r="C3783" s="411"/>
      <c r="D3783" s="411"/>
      <c r="E3783" s="411"/>
      <c r="F3783" s="411"/>
      <c r="G3783" s="194"/>
      <c r="H3783" s="411"/>
      <c r="I3783" s="411"/>
    </row>
    <row r="3784" spans="1:9" ht="15" customHeight="1" x14ac:dyDescent="0.25">
      <c r="A3784" s="411"/>
      <c r="B3784" s="411"/>
      <c r="C3784" s="411"/>
      <c r="D3784" s="411"/>
      <c r="E3784" s="411"/>
      <c r="F3784" s="412"/>
      <c r="G3784" s="194"/>
      <c r="H3784" s="411"/>
      <c r="I3784" s="411"/>
    </row>
    <row r="3785" spans="1:9" ht="15" customHeight="1" x14ac:dyDescent="0.25">
      <c r="A3785" s="411"/>
      <c r="B3785" s="411"/>
      <c r="C3785" s="411"/>
      <c r="D3785" s="411"/>
      <c r="E3785" s="411"/>
      <c r="F3785" s="411"/>
      <c r="G3785" s="194"/>
      <c r="H3785" s="411"/>
      <c r="I3785" s="411"/>
    </row>
    <row r="3786" spans="1:9" ht="15" customHeight="1" x14ac:dyDescent="0.25">
      <c r="A3786" s="411"/>
      <c r="B3786" s="411"/>
      <c r="C3786" s="411"/>
      <c r="D3786" s="411"/>
      <c r="E3786" s="411"/>
      <c r="F3786" s="411"/>
      <c r="G3786" s="194"/>
      <c r="H3786" s="411"/>
      <c r="I3786" s="411"/>
    </row>
    <row r="3787" spans="1:9" ht="15" customHeight="1" x14ac:dyDescent="0.25">
      <c r="A3787" s="411"/>
      <c r="B3787" s="411"/>
      <c r="C3787" s="411"/>
      <c r="D3787" s="411"/>
      <c r="E3787" s="411"/>
      <c r="F3787" s="411"/>
      <c r="G3787" s="194"/>
      <c r="H3787" s="411"/>
      <c r="I3787" s="411"/>
    </row>
    <row r="3788" spans="1:9" ht="15" customHeight="1" x14ac:dyDescent="0.25">
      <c r="A3788" s="411"/>
      <c r="B3788" s="411"/>
      <c r="C3788" s="411"/>
      <c r="D3788" s="411"/>
      <c r="E3788" s="411"/>
      <c r="F3788" s="411"/>
      <c r="G3788" s="194"/>
      <c r="H3788" s="411"/>
      <c r="I3788" s="411"/>
    </row>
    <row r="3789" spans="1:9" ht="15" customHeight="1" x14ac:dyDescent="0.25">
      <c r="A3789" s="411"/>
      <c r="B3789" s="411"/>
      <c r="C3789" s="411"/>
      <c r="D3789" s="411"/>
      <c r="E3789" s="411"/>
      <c r="F3789" s="411"/>
      <c r="G3789" s="194"/>
      <c r="H3789" s="411"/>
      <c r="I3789" s="411"/>
    </row>
    <row r="3790" spans="1:9" ht="15" customHeight="1" x14ac:dyDescent="0.25">
      <c r="A3790" s="411"/>
      <c r="B3790" s="411"/>
      <c r="C3790" s="411"/>
      <c r="D3790" s="411"/>
      <c r="E3790" s="411"/>
      <c r="F3790" s="411"/>
      <c r="G3790" s="194"/>
      <c r="H3790" s="411"/>
      <c r="I3790" s="411"/>
    </row>
    <row r="3791" spans="1:9" ht="15" customHeight="1" x14ac:dyDescent="0.25">
      <c r="A3791" s="411"/>
      <c r="B3791" s="411"/>
      <c r="C3791" s="411"/>
      <c r="D3791" s="411"/>
      <c r="E3791" s="411"/>
      <c r="F3791" s="411"/>
      <c r="G3791" s="194"/>
      <c r="H3791" s="411"/>
      <c r="I3791" s="411"/>
    </row>
    <row r="3792" spans="1:9" ht="15" customHeight="1" x14ac:dyDescent="0.25">
      <c r="A3792" s="411"/>
      <c r="B3792" s="411"/>
      <c r="C3792" s="411"/>
      <c r="D3792" s="411"/>
      <c r="E3792" s="411"/>
      <c r="F3792" s="412"/>
      <c r="G3792" s="194"/>
      <c r="H3792" s="411"/>
      <c r="I3792" s="411"/>
    </row>
    <row r="3793" spans="1:9" ht="15" customHeight="1" x14ac:dyDescent="0.25">
      <c r="A3793" s="411"/>
      <c r="B3793" s="411"/>
      <c r="C3793" s="411"/>
      <c r="D3793" s="411"/>
      <c r="E3793" s="411"/>
      <c r="F3793" s="412"/>
      <c r="G3793" s="194"/>
      <c r="H3793" s="411"/>
      <c r="I3793" s="411"/>
    </row>
    <row r="3794" spans="1:9" ht="15" customHeight="1" x14ac:dyDescent="0.25">
      <c r="A3794" s="411"/>
      <c r="B3794" s="411"/>
      <c r="C3794" s="411"/>
      <c r="D3794" s="411"/>
      <c r="E3794" s="411"/>
      <c r="F3794" s="412"/>
      <c r="G3794" s="194"/>
      <c r="H3794" s="411"/>
      <c r="I3794" s="411"/>
    </row>
    <row r="3795" spans="1:9" ht="15" customHeight="1" x14ac:dyDescent="0.25">
      <c r="A3795" s="411"/>
      <c r="B3795" s="411"/>
      <c r="C3795" s="411"/>
      <c r="D3795" s="411"/>
      <c r="E3795" s="411"/>
      <c r="F3795" s="411"/>
      <c r="G3795" s="194"/>
      <c r="H3795" s="411"/>
      <c r="I3795" s="411"/>
    </row>
    <row r="3796" spans="1:9" ht="15" customHeight="1" x14ac:dyDescent="0.25">
      <c r="A3796" s="411"/>
      <c r="B3796" s="411"/>
      <c r="C3796" s="411"/>
      <c r="D3796" s="411"/>
      <c r="E3796" s="411"/>
      <c r="F3796" s="411"/>
      <c r="G3796" s="194"/>
      <c r="H3796" s="411"/>
      <c r="I3796" s="411"/>
    </row>
    <row r="3797" spans="1:9" ht="15" customHeight="1" x14ac:dyDescent="0.25">
      <c r="A3797" s="411"/>
      <c r="B3797" s="411"/>
      <c r="C3797" s="411"/>
      <c r="D3797" s="411"/>
      <c r="E3797" s="411"/>
      <c r="F3797" s="411"/>
      <c r="G3797" s="194"/>
      <c r="H3797" s="411"/>
      <c r="I3797" s="411"/>
    </row>
    <row r="3798" spans="1:9" ht="15" customHeight="1" x14ac:dyDescent="0.25">
      <c r="A3798" s="411"/>
      <c r="B3798" s="411"/>
      <c r="C3798" s="411"/>
      <c r="D3798" s="411"/>
      <c r="E3798" s="411"/>
      <c r="F3798" s="412"/>
      <c r="G3798" s="194"/>
      <c r="H3798" s="411"/>
      <c r="I3798" s="411"/>
    </row>
    <row r="3799" spans="1:9" ht="15" customHeight="1" x14ac:dyDescent="0.25">
      <c r="A3799" s="411"/>
      <c r="B3799" s="411"/>
      <c r="C3799" s="411"/>
      <c r="D3799" s="411"/>
      <c r="E3799" s="411"/>
      <c r="F3799" s="411"/>
      <c r="G3799" s="194"/>
      <c r="H3799" s="411"/>
      <c r="I3799" s="411"/>
    </row>
    <row r="3800" spans="1:9" ht="15" customHeight="1" x14ac:dyDescent="0.25">
      <c r="A3800" s="411"/>
      <c r="B3800" s="411"/>
      <c r="C3800" s="411"/>
      <c r="D3800" s="411"/>
      <c r="E3800" s="411"/>
      <c r="F3800" s="411"/>
      <c r="G3800" s="194"/>
      <c r="H3800" s="411"/>
      <c r="I3800" s="411"/>
    </row>
    <row r="3801" spans="1:9" ht="15" customHeight="1" x14ac:dyDescent="0.25">
      <c r="A3801" s="411"/>
      <c r="B3801" s="411"/>
      <c r="C3801" s="411"/>
      <c r="D3801" s="411"/>
      <c r="E3801" s="411"/>
      <c r="F3801" s="411"/>
      <c r="G3801" s="194"/>
      <c r="H3801" s="411"/>
      <c r="I3801" s="411"/>
    </row>
    <row r="3802" spans="1:9" ht="15" customHeight="1" x14ac:dyDescent="0.25">
      <c r="A3802" s="411"/>
      <c r="B3802" s="411"/>
      <c r="C3802" s="411"/>
      <c r="D3802" s="411"/>
      <c r="E3802" s="411"/>
      <c r="F3802" s="411"/>
      <c r="G3802" s="194"/>
      <c r="H3802" s="411"/>
      <c r="I3802" s="411"/>
    </row>
    <row r="3803" spans="1:9" ht="15" customHeight="1" x14ac:dyDescent="0.25">
      <c r="A3803" s="411"/>
      <c r="B3803" s="411"/>
      <c r="C3803" s="411"/>
      <c r="D3803" s="411"/>
      <c r="E3803" s="411"/>
      <c r="F3803" s="411"/>
      <c r="G3803" s="194"/>
      <c r="H3803" s="411"/>
      <c r="I3803" s="411"/>
    </row>
    <row r="3804" spans="1:9" ht="15" customHeight="1" x14ac:dyDescent="0.25">
      <c r="A3804" s="411"/>
      <c r="B3804" s="411"/>
      <c r="C3804" s="411"/>
      <c r="D3804" s="411"/>
      <c r="E3804" s="411"/>
      <c r="F3804" s="411"/>
      <c r="G3804" s="194"/>
      <c r="H3804" s="411"/>
      <c r="I3804" s="411"/>
    </row>
    <row r="3805" spans="1:9" ht="15" customHeight="1" x14ac:dyDescent="0.25">
      <c r="A3805" s="411"/>
      <c r="B3805" s="411"/>
      <c r="C3805" s="411"/>
      <c r="D3805" s="411"/>
      <c r="E3805" s="411"/>
      <c r="F3805" s="411"/>
      <c r="G3805" s="194"/>
      <c r="H3805" s="411"/>
      <c r="I3805" s="411"/>
    </row>
    <row r="3806" spans="1:9" ht="15" customHeight="1" x14ac:dyDescent="0.25">
      <c r="A3806" s="411"/>
      <c r="B3806" s="411"/>
      <c r="C3806" s="411"/>
      <c r="D3806" s="411"/>
      <c r="E3806" s="411"/>
      <c r="F3806" s="412"/>
      <c r="G3806" s="194"/>
      <c r="H3806" s="411"/>
      <c r="I3806" s="411"/>
    </row>
    <row r="3807" spans="1:9" ht="15" customHeight="1" x14ac:dyDescent="0.25">
      <c r="A3807" s="411"/>
      <c r="B3807" s="411"/>
      <c r="C3807" s="411"/>
      <c r="D3807" s="411"/>
      <c r="E3807" s="411"/>
      <c r="F3807" s="412"/>
      <c r="G3807" s="194"/>
      <c r="H3807" s="411"/>
      <c r="I3807" s="411"/>
    </row>
    <row r="3808" spans="1:9" ht="15" customHeight="1" x14ac:dyDescent="0.25">
      <c r="A3808" s="411"/>
      <c r="B3808" s="411"/>
      <c r="C3808" s="411"/>
      <c r="D3808" s="411"/>
      <c r="E3808" s="411"/>
      <c r="F3808" s="412"/>
      <c r="G3808" s="194"/>
      <c r="H3808" s="411"/>
      <c r="I3808" s="411"/>
    </row>
    <row r="3809" spans="1:9" ht="15" customHeight="1" x14ac:dyDescent="0.25">
      <c r="A3809" s="411"/>
      <c r="B3809" s="411"/>
      <c r="C3809" s="411"/>
      <c r="D3809" s="411"/>
      <c r="E3809" s="411"/>
      <c r="F3809" s="411"/>
      <c r="G3809" s="194"/>
      <c r="H3809" s="411"/>
      <c r="I3809" s="411"/>
    </row>
    <row r="3810" spans="1:9" ht="15" customHeight="1" x14ac:dyDescent="0.25">
      <c r="A3810" s="411"/>
      <c r="B3810" s="411"/>
      <c r="C3810" s="411"/>
      <c r="D3810" s="411"/>
      <c r="E3810" s="411"/>
      <c r="F3810" s="411"/>
      <c r="G3810" s="194"/>
      <c r="H3810" s="411"/>
      <c r="I3810" s="411"/>
    </row>
    <row r="3811" spans="1:9" ht="15" customHeight="1" x14ac:dyDescent="0.25">
      <c r="A3811" s="411"/>
      <c r="B3811" s="411"/>
      <c r="C3811" s="411"/>
      <c r="D3811" s="411"/>
      <c r="E3811" s="411"/>
      <c r="F3811" s="411"/>
      <c r="G3811" s="194"/>
      <c r="H3811" s="411"/>
      <c r="I3811" s="411"/>
    </row>
    <row r="3812" spans="1:9" ht="15" customHeight="1" x14ac:dyDescent="0.25">
      <c r="A3812" s="411"/>
      <c r="B3812" s="411"/>
      <c r="C3812" s="411"/>
      <c r="D3812" s="411"/>
      <c r="E3812" s="411"/>
      <c r="F3812" s="411"/>
      <c r="G3812" s="194"/>
      <c r="H3812" s="411"/>
      <c r="I3812" s="411"/>
    </row>
    <row r="3813" spans="1:9" ht="15" customHeight="1" x14ac:dyDescent="0.25">
      <c r="A3813" s="411"/>
      <c r="B3813" s="411"/>
      <c r="C3813" s="411"/>
      <c r="D3813" s="411"/>
      <c r="E3813" s="411"/>
      <c r="F3813" s="412"/>
      <c r="G3813" s="194"/>
      <c r="H3813" s="411"/>
      <c r="I3813" s="411"/>
    </row>
    <row r="3814" spans="1:9" ht="15" customHeight="1" x14ac:dyDescent="0.25">
      <c r="A3814" s="411"/>
      <c r="B3814" s="411"/>
      <c r="C3814" s="411"/>
      <c r="D3814" s="411"/>
      <c r="E3814" s="411"/>
      <c r="F3814" s="412"/>
      <c r="G3814" s="194"/>
      <c r="H3814" s="411"/>
      <c r="I3814" s="411"/>
    </row>
    <row r="3815" spans="1:9" ht="15" customHeight="1" x14ac:dyDescent="0.25">
      <c r="A3815" s="411"/>
      <c r="B3815" s="411"/>
      <c r="C3815" s="411"/>
      <c r="D3815" s="411"/>
      <c r="E3815" s="411"/>
      <c r="F3815" s="412"/>
      <c r="G3815" s="194"/>
      <c r="H3815" s="411"/>
      <c r="I3815" s="411"/>
    </row>
    <row r="3816" spans="1:9" ht="15" customHeight="1" x14ac:dyDescent="0.25">
      <c r="A3816" s="411"/>
      <c r="B3816" s="411"/>
      <c r="C3816" s="411"/>
      <c r="D3816" s="411"/>
      <c r="E3816" s="411"/>
      <c r="F3816" s="411"/>
      <c r="G3816" s="194"/>
      <c r="H3816" s="411"/>
      <c r="I3816" s="411"/>
    </row>
    <row r="3817" spans="1:9" ht="15" customHeight="1" x14ac:dyDescent="0.25">
      <c r="A3817" s="411"/>
      <c r="B3817" s="411"/>
      <c r="C3817" s="411"/>
      <c r="D3817" s="411"/>
      <c r="E3817" s="411"/>
      <c r="F3817" s="411"/>
      <c r="G3817" s="194"/>
      <c r="H3817" s="411"/>
      <c r="I3817" s="411"/>
    </row>
    <row r="3818" spans="1:9" ht="15" customHeight="1" x14ac:dyDescent="0.25">
      <c r="A3818" s="411"/>
      <c r="B3818" s="411"/>
      <c r="C3818" s="411"/>
      <c r="D3818" s="411"/>
      <c r="E3818" s="411"/>
      <c r="F3818" s="411"/>
      <c r="G3818" s="194"/>
      <c r="H3818" s="411"/>
      <c r="I3818" s="411"/>
    </row>
    <row r="3819" spans="1:9" ht="15" customHeight="1" x14ac:dyDescent="0.25">
      <c r="A3819" s="411"/>
      <c r="B3819" s="411"/>
      <c r="C3819" s="411"/>
      <c r="D3819" s="411"/>
      <c r="E3819" s="411"/>
      <c r="F3819" s="411"/>
      <c r="G3819" s="194"/>
      <c r="H3819" s="411"/>
      <c r="I3819" s="411"/>
    </row>
    <row r="3820" spans="1:9" ht="15" customHeight="1" x14ac:dyDescent="0.25">
      <c r="A3820" s="411"/>
      <c r="B3820" s="411"/>
      <c r="C3820" s="411"/>
      <c r="D3820" s="411"/>
      <c r="E3820" s="411"/>
      <c r="F3820" s="411"/>
      <c r="G3820" s="194"/>
      <c r="H3820" s="411"/>
      <c r="I3820" s="411"/>
    </row>
    <row r="3821" spans="1:9" ht="15" customHeight="1" x14ac:dyDescent="0.25">
      <c r="A3821" s="411"/>
      <c r="B3821" s="411"/>
      <c r="C3821" s="411"/>
      <c r="D3821" s="411"/>
      <c r="E3821" s="411"/>
      <c r="F3821" s="411"/>
      <c r="G3821" s="194"/>
      <c r="H3821" s="411"/>
      <c r="I3821" s="411"/>
    </row>
    <row r="3822" spans="1:9" ht="15" customHeight="1" x14ac:dyDescent="0.25">
      <c r="A3822" s="411"/>
      <c r="B3822" s="411"/>
      <c r="C3822" s="411"/>
      <c r="D3822" s="411"/>
      <c r="E3822" s="411"/>
      <c r="F3822" s="411"/>
      <c r="G3822" s="194"/>
      <c r="H3822" s="411"/>
      <c r="I3822" s="411"/>
    </row>
    <row r="3823" spans="1:9" ht="15" customHeight="1" x14ac:dyDescent="0.25">
      <c r="A3823" s="411"/>
      <c r="B3823" s="411"/>
      <c r="C3823" s="411"/>
      <c r="D3823" s="411"/>
      <c r="E3823" s="411"/>
      <c r="F3823" s="411"/>
      <c r="G3823" s="194"/>
      <c r="H3823" s="411"/>
      <c r="I3823" s="411"/>
    </row>
    <row r="3824" spans="1:9" ht="15" customHeight="1" x14ac:dyDescent="0.25">
      <c r="A3824" s="411"/>
      <c r="B3824" s="411"/>
      <c r="C3824" s="411"/>
      <c r="D3824" s="411"/>
      <c r="E3824" s="411"/>
      <c r="F3824" s="411"/>
      <c r="G3824" s="194"/>
      <c r="H3824" s="411"/>
      <c r="I3824" s="411"/>
    </row>
    <row r="3825" spans="1:9" ht="15" customHeight="1" x14ac:dyDescent="0.25">
      <c r="A3825" s="411"/>
      <c r="B3825" s="411"/>
      <c r="C3825" s="411"/>
      <c r="D3825" s="411"/>
      <c r="E3825" s="411"/>
      <c r="F3825" s="412"/>
      <c r="G3825" s="194"/>
      <c r="H3825" s="411"/>
      <c r="I3825" s="411"/>
    </row>
    <row r="3826" spans="1:9" ht="15" customHeight="1" x14ac:dyDescent="0.25">
      <c r="A3826" s="411"/>
      <c r="B3826" s="411"/>
      <c r="C3826" s="411"/>
      <c r="D3826" s="411"/>
      <c r="E3826" s="411"/>
      <c r="F3826" s="412"/>
      <c r="G3826" s="194"/>
      <c r="H3826" s="411"/>
      <c r="I3826" s="411"/>
    </row>
    <row r="3827" spans="1:9" ht="15" customHeight="1" x14ac:dyDescent="0.25">
      <c r="A3827" s="411"/>
      <c r="B3827" s="411"/>
      <c r="C3827" s="411"/>
      <c r="D3827" s="411"/>
      <c r="E3827" s="411"/>
      <c r="F3827" s="412"/>
      <c r="G3827" s="194"/>
      <c r="H3827" s="411"/>
      <c r="I3827" s="411"/>
    </row>
    <row r="3828" spans="1:9" ht="15" customHeight="1" x14ac:dyDescent="0.25">
      <c r="A3828" s="411"/>
      <c r="B3828" s="411"/>
      <c r="C3828" s="411"/>
      <c r="D3828" s="411"/>
      <c r="E3828" s="411"/>
      <c r="F3828" s="411"/>
      <c r="G3828" s="194"/>
      <c r="H3828" s="411"/>
      <c r="I3828" s="411"/>
    </row>
    <row r="3829" spans="1:9" ht="15" customHeight="1" x14ac:dyDescent="0.25">
      <c r="A3829" s="411"/>
      <c r="B3829" s="411"/>
      <c r="C3829" s="411"/>
      <c r="D3829" s="411"/>
      <c r="E3829" s="411"/>
      <c r="F3829" s="411"/>
      <c r="G3829" s="194"/>
      <c r="H3829" s="411"/>
      <c r="I3829" s="411"/>
    </row>
    <row r="3830" spans="1:9" ht="15" customHeight="1" x14ac:dyDescent="0.25">
      <c r="A3830" s="411"/>
      <c r="B3830" s="411"/>
      <c r="C3830" s="411"/>
      <c r="D3830" s="411"/>
      <c r="E3830" s="411"/>
      <c r="F3830" s="412"/>
      <c r="G3830" s="194"/>
      <c r="H3830" s="411"/>
      <c r="I3830" s="411"/>
    </row>
    <row r="3831" spans="1:9" ht="15" customHeight="1" x14ac:dyDescent="0.25">
      <c r="A3831" s="411"/>
      <c r="B3831" s="411"/>
      <c r="C3831" s="411"/>
      <c r="D3831" s="411"/>
      <c r="E3831" s="411"/>
      <c r="F3831" s="411"/>
      <c r="G3831" s="194"/>
      <c r="H3831" s="411"/>
      <c r="I3831" s="411"/>
    </row>
    <row r="3832" spans="1:9" ht="15" customHeight="1" x14ac:dyDescent="0.25">
      <c r="A3832" s="411"/>
      <c r="B3832" s="411"/>
      <c r="C3832" s="411"/>
      <c r="D3832" s="411"/>
      <c r="E3832" s="411"/>
      <c r="F3832" s="411"/>
      <c r="G3832" s="194"/>
      <c r="H3832" s="411"/>
      <c r="I3832" s="411"/>
    </row>
    <row r="3833" spans="1:9" ht="15" customHeight="1" x14ac:dyDescent="0.25">
      <c r="A3833" s="411"/>
      <c r="B3833" s="411"/>
      <c r="C3833" s="411"/>
      <c r="D3833" s="411"/>
      <c r="E3833" s="411"/>
      <c r="F3833" s="411"/>
      <c r="G3833" s="194"/>
      <c r="H3833" s="411"/>
      <c r="I3833" s="411"/>
    </row>
    <row r="3834" spans="1:9" ht="15" customHeight="1" x14ac:dyDescent="0.25">
      <c r="A3834" s="411"/>
      <c r="B3834" s="411"/>
      <c r="C3834" s="411"/>
      <c r="D3834" s="411"/>
      <c r="E3834" s="411"/>
      <c r="F3834" s="411"/>
      <c r="G3834" s="194"/>
      <c r="H3834" s="411"/>
      <c r="I3834" s="411"/>
    </row>
    <row r="3835" spans="1:9" ht="15" customHeight="1" x14ac:dyDescent="0.25">
      <c r="A3835" s="411"/>
      <c r="B3835" s="411"/>
      <c r="C3835" s="411"/>
      <c r="D3835" s="411"/>
      <c r="E3835" s="411"/>
      <c r="F3835" s="412"/>
      <c r="G3835" s="194"/>
      <c r="H3835" s="411"/>
      <c r="I3835" s="411"/>
    </row>
    <row r="3836" spans="1:9" ht="15" customHeight="1" x14ac:dyDescent="0.25">
      <c r="A3836" s="411"/>
      <c r="B3836" s="411"/>
      <c r="C3836" s="411"/>
      <c r="D3836" s="411"/>
      <c r="E3836" s="411"/>
      <c r="F3836" s="412"/>
      <c r="G3836" s="194"/>
      <c r="H3836" s="411"/>
      <c r="I3836" s="411"/>
    </row>
    <row r="3837" spans="1:9" ht="15" customHeight="1" x14ac:dyDescent="0.25">
      <c r="A3837" s="411"/>
      <c r="B3837" s="411"/>
      <c r="C3837" s="411"/>
      <c r="D3837" s="411"/>
      <c r="E3837" s="411"/>
      <c r="F3837" s="411"/>
      <c r="G3837" s="194"/>
      <c r="H3837" s="411"/>
      <c r="I3837" s="411"/>
    </row>
    <row r="3838" spans="1:9" ht="15" customHeight="1" x14ac:dyDescent="0.25">
      <c r="A3838" s="411"/>
      <c r="B3838" s="411"/>
      <c r="C3838" s="411"/>
      <c r="D3838" s="411"/>
      <c r="E3838" s="411"/>
      <c r="F3838" s="411"/>
      <c r="G3838" s="194"/>
      <c r="H3838" s="411"/>
      <c r="I3838" s="411"/>
    </row>
    <row r="3839" spans="1:9" ht="15" customHeight="1" x14ac:dyDescent="0.25">
      <c r="A3839" s="411"/>
      <c r="B3839" s="411"/>
      <c r="C3839" s="411"/>
      <c r="D3839" s="411"/>
      <c r="E3839" s="411"/>
      <c r="F3839" s="411"/>
      <c r="G3839" s="194"/>
      <c r="H3839" s="411"/>
      <c r="I3839" s="411"/>
    </row>
    <row r="3840" spans="1:9" ht="15" customHeight="1" x14ac:dyDescent="0.25">
      <c r="A3840" s="411"/>
      <c r="B3840" s="411"/>
      <c r="C3840" s="411"/>
      <c r="D3840" s="411"/>
      <c r="E3840" s="411"/>
      <c r="F3840" s="412"/>
      <c r="G3840" s="194"/>
      <c r="H3840" s="411"/>
      <c r="I3840" s="411"/>
    </row>
    <row r="3841" spans="1:9" ht="15" customHeight="1" x14ac:dyDescent="0.25">
      <c r="A3841" s="411"/>
      <c r="B3841" s="411"/>
      <c r="C3841" s="411"/>
      <c r="D3841" s="411"/>
      <c r="E3841" s="411"/>
      <c r="F3841" s="412"/>
      <c r="G3841" s="194"/>
      <c r="H3841" s="411"/>
      <c r="I3841" s="411"/>
    </row>
    <row r="3842" spans="1:9" ht="15" customHeight="1" x14ac:dyDescent="0.25">
      <c r="A3842" s="411"/>
      <c r="B3842" s="411"/>
      <c r="C3842" s="411"/>
      <c r="D3842" s="411"/>
      <c r="E3842" s="411"/>
      <c r="F3842" s="411"/>
      <c r="G3842" s="194"/>
      <c r="H3842" s="411"/>
      <c r="I3842" s="411"/>
    </row>
    <row r="3843" spans="1:9" ht="15" customHeight="1" x14ac:dyDescent="0.25">
      <c r="A3843" s="411"/>
      <c r="B3843" s="411"/>
      <c r="C3843" s="411"/>
      <c r="D3843" s="411"/>
      <c r="E3843" s="411"/>
      <c r="F3843" s="411"/>
      <c r="G3843" s="194"/>
      <c r="H3843" s="411"/>
      <c r="I3843" s="411"/>
    </row>
    <row r="3844" spans="1:9" ht="15" customHeight="1" x14ac:dyDescent="0.25">
      <c r="A3844" s="411"/>
      <c r="B3844" s="411"/>
      <c r="C3844" s="411"/>
      <c r="D3844" s="411"/>
      <c r="E3844" s="411"/>
      <c r="F3844" s="411"/>
      <c r="G3844" s="194"/>
      <c r="H3844" s="411"/>
      <c r="I3844" s="411"/>
    </row>
    <row r="3845" spans="1:9" ht="15" customHeight="1" x14ac:dyDescent="0.25">
      <c r="A3845" s="411"/>
      <c r="B3845" s="411"/>
      <c r="C3845" s="411"/>
      <c r="D3845" s="411"/>
      <c r="E3845" s="411"/>
      <c r="F3845" s="411"/>
      <c r="G3845" s="194"/>
      <c r="H3845" s="411"/>
      <c r="I3845" s="411"/>
    </row>
    <row r="3846" spans="1:9" ht="15" customHeight="1" x14ac:dyDescent="0.25">
      <c r="A3846" s="411"/>
      <c r="B3846" s="411"/>
      <c r="C3846" s="411"/>
      <c r="D3846" s="411"/>
      <c r="E3846" s="411"/>
      <c r="F3846" s="411"/>
      <c r="G3846" s="194"/>
      <c r="H3846" s="411"/>
      <c r="I3846" s="411"/>
    </row>
    <row r="3847" spans="1:9" ht="15" customHeight="1" x14ac:dyDescent="0.25">
      <c r="A3847" s="411"/>
      <c r="B3847" s="411"/>
      <c r="C3847" s="411"/>
      <c r="D3847" s="411"/>
      <c r="E3847" s="411"/>
      <c r="F3847" s="412"/>
      <c r="G3847" s="194"/>
      <c r="H3847" s="411"/>
      <c r="I3847" s="411"/>
    </row>
    <row r="3848" spans="1:9" ht="15" customHeight="1" x14ac:dyDescent="0.25">
      <c r="A3848" s="411"/>
      <c r="B3848" s="411"/>
      <c r="C3848" s="411"/>
      <c r="D3848" s="411"/>
      <c r="E3848" s="411"/>
      <c r="F3848" s="412"/>
      <c r="G3848" s="194"/>
      <c r="H3848" s="411"/>
      <c r="I3848" s="411"/>
    </row>
    <row r="3849" spans="1:9" ht="15" customHeight="1" x14ac:dyDescent="0.25">
      <c r="A3849" s="411"/>
      <c r="B3849" s="411"/>
      <c r="C3849" s="411"/>
      <c r="D3849" s="411"/>
      <c r="E3849" s="411"/>
      <c r="F3849" s="412"/>
      <c r="G3849" s="194"/>
      <c r="H3849" s="411"/>
      <c r="I3849" s="411"/>
    </row>
    <row r="3850" spans="1:9" ht="15" customHeight="1" x14ac:dyDescent="0.25">
      <c r="A3850" s="411"/>
      <c r="B3850" s="411"/>
      <c r="C3850" s="411"/>
      <c r="D3850" s="411"/>
      <c r="E3850" s="411"/>
      <c r="F3850" s="411"/>
      <c r="G3850" s="194"/>
      <c r="H3850" s="411"/>
      <c r="I3850" s="411"/>
    </row>
    <row r="3851" spans="1:9" ht="15" customHeight="1" x14ac:dyDescent="0.25">
      <c r="A3851" s="411"/>
      <c r="B3851" s="411"/>
      <c r="C3851" s="411"/>
      <c r="D3851" s="411"/>
      <c r="E3851" s="411"/>
      <c r="F3851" s="411"/>
      <c r="G3851" s="194"/>
      <c r="H3851" s="411"/>
      <c r="I3851" s="411"/>
    </row>
    <row r="3852" spans="1:9" ht="15" customHeight="1" x14ac:dyDescent="0.25">
      <c r="A3852" s="411"/>
      <c r="B3852" s="411"/>
      <c r="C3852" s="411"/>
      <c r="D3852" s="411"/>
      <c r="E3852" s="411"/>
      <c r="F3852" s="411"/>
      <c r="G3852" s="194"/>
      <c r="H3852" s="411"/>
      <c r="I3852" s="411"/>
    </row>
    <row r="3853" spans="1:9" ht="15" customHeight="1" x14ac:dyDescent="0.25">
      <c r="A3853" s="411"/>
      <c r="B3853" s="411"/>
      <c r="C3853" s="411"/>
      <c r="D3853" s="411"/>
      <c r="E3853" s="411"/>
      <c r="F3853" s="411"/>
      <c r="G3853" s="194"/>
      <c r="H3853" s="411"/>
      <c r="I3853" s="411"/>
    </row>
    <row r="3854" spans="1:9" ht="15" customHeight="1" x14ac:dyDescent="0.25">
      <c r="A3854" s="411"/>
      <c r="B3854" s="411"/>
      <c r="C3854" s="411"/>
      <c r="D3854" s="411"/>
      <c r="E3854" s="411"/>
      <c r="F3854" s="412"/>
      <c r="G3854" s="194"/>
      <c r="H3854" s="411"/>
      <c r="I3854" s="411"/>
    </row>
    <row r="3855" spans="1:9" ht="15" customHeight="1" x14ac:dyDescent="0.25">
      <c r="A3855" s="411"/>
      <c r="B3855" s="411"/>
      <c r="C3855" s="411"/>
      <c r="D3855" s="411"/>
      <c r="E3855" s="411"/>
      <c r="F3855" s="412"/>
      <c r="G3855" s="194"/>
      <c r="H3855" s="411"/>
      <c r="I3855" s="411"/>
    </row>
    <row r="3856" spans="1:9" ht="15" customHeight="1" x14ac:dyDescent="0.25">
      <c r="A3856" s="411"/>
      <c r="B3856" s="411"/>
      <c r="C3856" s="411"/>
      <c r="D3856" s="411"/>
      <c r="E3856" s="411"/>
      <c r="F3856" s="411"/>
      <c r="G3856" s="194"/>
      <c r="H3856" s="411"/>
      <c r="I3856" s="411"/>
    </row>
    <row r="3857" spans="1:9" ht="15" customHeight="1" x14ac:dyDescent="0.25">
      <c r="A3857" s="411"/>
      <c r="B3857" s="411"/>
      <c r="C3857" s="411"/>
      <c r="D3857" s="411"/>
      <c r="E3857" s="411"/>
      <c r="F3857" s="411"/>
      <c r="G3857" s="194"/>
      <c r="H3857" s="411"/>
      <c r="I3857" s="411"/>
    </row>
    <row r="3858" spans="1:9" ht="15" customHeight="1" x14ac:dyDescent="0.25">
      <c r="A3858" s="411"/>
      <c r="B3858" s="411"/>
      <c r="C3858" s="411"/>
      <c r="D3858" s="411"/>
      <c r="E3858" s="411"/>
      <c r="F3858" s="411"/>
      <c r="G3858" s="194"/>
      <c r="H3858" s="411"/>
      <c r="I3858" s="411"/>
    </row>
    <row r="3859" spans="1:9" ht="15" customHeight="1" x14ac:dyDescent="0.25">
      <c r="A3859" s="411"/>
      <c r="B3859" s="411"/>
      <c r="C3859" s="411"/>
      <c r="D3859" s="411"/>
      <c r="E3859" s="411"/>
      <c r="F3859" s="411"/>
      <c r="G3859" s="194"/>
      <c r="H3859" s="411"/>
      <c r="I3859" s="411"/>
    </row>
    <row r="3860" spans="1:9" ht="15" customHeight="1" x14ac:dyDescent="0.25">
      <c r="A3860" s="411"/>
      <c r="B3860" s="411"/>
      <c r="C3860" s="411"/>
      <c r="D3860" s="411"/>
      <c r="E3860" s="411"/>
      <c r="F3860" s="411"/>
      <c r="G3860" s="194"/>
      <c r="H3860" s="411"/>
      <c r="I3860" s="411"/>
    </row>
    <row r="3861" spans="1:9" ht="15" customHeight="1" x14ac:dyDescent="0.25">
      <c r="A3861" s="411"/>
      <c r="B3861" s="411"/>
      <c r="C3861" s="411"/>
      <c r="D3861" s="411"/>
      <c r="E3861" s="411"/>
      <c r="F3861" s="412"/>
      <c r="G3861" s="194"/>
      <c r="H3861" s="411"/>
      <c r="I3861" s="411"/>
    </row>
    <row r="3862" spans="1:9" ht="15" customHeight="1" x14ac:dyDescent="0.25">
      <c r="A3862" s="411"/>
      <c r="B3862" s="411"/>
      <c r="C3862" s="411"/>
      <c r="D3862" s="411"/>
      <c r="E3862" s="411"/>
      <c r="F3862" s="412"/>
      <c r="G3862" s="194"/>
      <c r="H3862" s="411"/>
      <c r="I3862" s="411"/>
    </row>
    <row r="3863" spans="1:9" ht="15" customHeight="1" x14ac:dyDescent="0.25">
      <c r="A3863" s="411"/>
      <c r="B3863" s="411"/>
      <c r="C3863" s="411"/>
      <c r="D3863" s="411"/>
      <c r="E3863" s="411"/>
      <c r="F3863" s="412"/>
      <c r="G3863" s="194"/>
      <c r="H3863" s="411"/>
      <c r="I3863" s="411"/>
    </row>
    <row r="3864" spans="1:9" ht="15" customHeight="1" x14ac:dyDescent="0.25">
      <c r="A3864" s="411"/>
      <c r="B3864" s="411"/>
      <c r="C3864" s="411"/>
      <c r="D3864" s="411"/>
      <c r="E3864" s="411"/>
      <c r="F3864" s="412"/>
      <c r="G3864" s="194"/>
      <c r="H3864" s="411"/>
      <c r="I3864" s="411"/>
    </row>
    <row r="3865" spans="1:9" ht="15" customHeight="1" x14ac:dyDescent="0.25">
      <c r="A3865" s="411"/>
      <c r="B3865" s="411"/>
      <c r="C3865" s="411"/>
      <c r="D3865" s="411"/>
      <c r="E3865" s="411"/>
      <c r="F3865" s="412"/>
      <c r="G3865" s="194"/>
      <c r="H3865" s="411"/>
      <c r="I3865" s="411"/>
    </row>
    <row r="3866" spans="1:9" ht="15" customHeight="1" x14ac:dyDescent="0.25">
      <c r="A3866" s="411"/>
      <c r="B3866" s="411"/>
      <c r="C3866" s="411"/>
      <c r="D3866" s="411"/>
      <c r="E3866" s="411"/>
      <c r="F3866" s="411"/>
      <c r="G3866" s="194"/>
      <c r="H3866" s="411"/>
      <c r="I3866" s="411"/>
    </row>
    <row r="3867" spans="1:9" ht="15" customHeight="1" x14ac:dyDescent="0.25">
      <c r="A3867" s="411"/>
      <c r="B3867" s="411"/>
      <c r="C3867" s="411"/>
      <c r="D3867" s="411"/>
      <c r="E3867" s="411"/>
      <c r="F3867" s="412"/>
      <c r="G3867" s="194"/>
      <c r="H3867" s="411"/>
      <c r="I3867" s="411"/>
    </row>
    <row r="3868" spans="1:9" ht="15" customHeight="1" x14ac:dyDescent="0.25">
      <c r="A3868" s="411"/>
      <c r="B3868" s="411"/>
      <c r="C3868" s="411"/>
      <c r="D3868" s="411"/>
      <c r="E3868" s="411"/>
      <c r="F3868" s="412"/>
      <c r="G3868" s="194"/>
      <c r="H3868" s="411"/>
      <c r="I3868" s="411"/>
    </row>
    <row r="3869" spans="1:9" ht="15" customHeight="1" x14ac:dyDescent="0.25">
      <c r="A3869" s="411"/>
      <c r="B3869" s="411"/>
      <c r="C3869" s="411"/>
      <c r="D3869" s="411"/>
      <c r="E3869" s="411"/>
      <c r="F3869" s="411"/>
      <c r="G3869" s="194"/>
      <c r="H3869" s="411"/>
      <c r="I3869" s="411"/>
    </row>
    <row r="3870" spans="1:9" ht="15" customHeight="1" x14ac:dyDescent="0.25">
      <c r="A3870" s="411"/>
      <c r="B3870" s="411"/>
      <c r="C3870" s="411"/>
      <c r="D3870" s="411"/>
      <c r="E3870" s="411"/>
      <c r="F3870" s="411"/>
      <c r="G3870" s="194"/>
      <c r="H3870" s="411"/>
      <c r="I3870" s="411"/>
    </row>
    <row r="3871" spans="1:9" ht="15" customHeight="1" x14ac:dyDescent="0.25">
      <c r="A3871" s="411"/>
      <c r="B3871" s="411"/>
      <c r="C3871" s="411"/>
      <c r="D3871" s="411"/>
      <c r="E3871" s="411"/>
      <c r="F3871" s="411"/>
      <c r="G3871" s="194"/>
      <c r="H3871" s="411"/>
      <c r="I3871" s="411"/>
    </row>
    <row r="3872" spans="1:9" ht="15" customHeight="1" x14ac:dyDescent="0.25">
      <c r="A3872" s="411"/>
      <c r="B3872" s="411"/>
      <c r="C3872" s="411"/>
      <c r="D3872" s="411"/>
      <c r="E3872" s="411"/>
      <c r="F3872" s="411"/>
      <c r="G3872" s="194"/>
      <c r="H3872" s="411"/>
      <c r="I3872" s="411"/>
    </row>
    <row r="3873" spans="1:9" ht="15" customHeight="1" x14ac:dyDescent="0.25">
      <c r="A3873" s="411"/>
      <c r="B3873" s="411"/>
      <c r="C3873" s="411"/>
      <c r="D3873" s="411"/>
      <c r="E3873" s="411"/>
      <c r="F3873" s="411"/>
      <c r="G3873" s="194"/>
      <c r="H3873" s="411"/>
      <c r="I3873" s="411"/>
    </row>
    <row r="3874" spans="1:9" ht="15" customHeight="1" x14ac:dyDescent="0.25">
      <c r="A3874" s="411"/>
      <c r="B3874" s="411"/>
      <c r="C3874" s="411"/>
      <c r="D3874" s="411"/>
      <c r="E3874" s="411"/>
      <c r="F3874" s="412"/>
      <c r="G3874" s="194"/>
      <c r="H3874" s="411"/>
      <c r="I3874" s="411"/>
    </row>
    <row r="3875" spans="1:9" ht="15" customHeight="1" x14ac:dyDescent="0.25">
      <c r="A3875" s="411"/>
      <c r="B3875" s="411"/>
      <c r="C3875" s="411"/>
      <c r="D3875" s="411"/>
      <c r="E3875" s="411"/>
      <c r="F3875" s="412"/>
      <c r="G3875" s="194"/>
      <c r="H3875" s="411"/>
      <c r="I3875" s="411"/>
    </row>
    <row r="3876" spans="1:9" ht="15" customHeight="1" x14ac:dyDescent="0.25">
      <c r="A3876" s="411"/>
      <c r="B3876" s="411"/>
      <c r="C3876" s="411"/>
      <c r="D3876" s="411"/>
      <c r="E3876" s="411"/>
      <c r="F3876" s="412"/>
      <c r="G3876" s="194"/>
      <c r="H3876" s="411"/>
      <c r="I3876" s="411"/>
    </row>
    <row r="3877" spans="1:9" ht="15" customHeight="1" x14ac:dyDescent="0.25">
      <c r="A3877" s="411"/>
      <c r="B3877" s="411"/>
      <c r="C3877" s="411"/>
      <c r="D3877" s="411"/>
      <c r="E3877" s="411"/>
      <c r="F3877" s="412"/>
      <c r="G3877" s="194"/>
      <c r="H3877" s="411"/>
      <c r="I3877" s="411"/>
    </row>
    <row r="3878" spans="1:9" ht="15" customHeight="1" x14ac:dyDescent="0.25">
      <c r="A3878" s="411"/>
      <c r="B3878" s="411"/>
      <c r="C3878" s="411"/>
      <c r="D3878" s="411"/>
      <c r="E3878" s="411"/>
      <c r="F3878" s="412"/>
      <c r="G3878" s="194"/>
      <c r="H3878" s="411"/>
      <c r="I3878" s="411"/>
    </row>
    <row r="3879" spans="1:9" ht="15" customHeight="1" x14ac:dyDescent="0.25">
      <c r="A3879" s="411"/>
      <c r="B3879" s="411"/>
      <c r="C3879" s="411"/>
      <c r="D3879" s="411"/>
      <c r="E3879" s="411"/>
      <c r="F3879" s="411"/>
      <c r="G3879" s="194"/>
      <c r="H3879" s="411"/>
      <c r="I3879" s="411"/>
    </row>
    <row r="3880" spans="1:9" ht="15" customHeight="1" x14ac:dyDescent="0.25">
      <c r="A3880" s="411"/>
      <c r="B3880" s="411"/>
      <c r="C3880" s="411"/>
      <c r="D3880" s="411"/>
      <c r="E3880" s="411"/>
      <c r="F3880" s="412"/>
      <c r="G3880" s="194"/>
      <c r="H3880" s="411"/>
      <c r="I3880" s="411"/>
    </row>
    <row r="3881" spans="1:9" ht="15" customHeight="1" x14ac:dyDescent="0.25">
      <c r="A3881" s="411"/>
      <c r="B3881" s="411"/>
      <c r="C3881" s="411"/>
      <c r="D3881" s="411"/>
      <c r="E3881" s="411"/>
      <c r="F3881" s="412"/>
      <c r="G3881" s="194"/>
      <c r="H3881" s="411"/>
      <c r="I3881" s="411"/>
    </row>
    <row r="3882" spans="1:9" ht="15" customHeight="1" x14ac:dyDescent="0.25">
      <c r="A3882" s="411"/>
      <c r="B3882" s="411"/>
      <c r="C3882" s="411"/>
      <c r="D3882" s="411"/>
      <c r="E3882" s="411"/>
      <c r="F3882" s="411"/>
      <c r="G3882" s="194"/>
      <c r="H3882" s="411"/>
      <c r="I3882" s="411"/>
    </row>
    <row r="3883" spans="1:9" ht="15" customHeight="1" x14ac:dyDescent="0.25">
      <c r="A3883" s="411"/>
      <c r="B3883" s="411"/>
      <c r="C3883" s="411"/>
      <c r="D3883" s="411"/>
      <c r="E3883" s="411"/>
      <c r="F3883" s="411"/>
      <c r="G3883" s="194"/>
      <c r="H3883" s="411"/>
      <c r="I3883" s="411"/>
    </row>
    <row r="3884" spans="1:9" ht="15" customHeight="1" x14ac:dyDescent="0.25">
      <c r="A3884" s="411"/>
      <c r="B3884" s="411"/>
      <c r="C3884" s="411"/>
      <c r="D3884" s="411"/>
      <c r="E3884" s="411"/>
      <c r="F3884" s="411"/>
      <c r="G3884" s="194"/>
      <c r="H3884" s="411"/>
      <c r="I3884" s="411"/>
    </row>
    <row r="3885" spans="1:9" ht="15" customHeight="1" x14ac:dyDescent="0.25">
      <c r="A3885" s="411"/>
      <c r="B3885" s="411"/>
      <c r="C3885" s="411"/>
      <c r="D3885" s="411"/>
      <c r="E3885" s="411"/>
      <c r="F3885" s="411"/>
      <c r="G3885" s="194"/>
      <c r="H3885" s="411"/>
      <c r="I3885" s="411"/>
    </row>
    <row r="3886" spans="1:9" ht="15" customHeight="1" x14ac:dyDescent="0.25">
      <c r="A3886" s="411"/>
      <c r="B3886" s="411"/>
      <c r="C3886" s="411"/>
      <c r="D3886" s="411"/>
      <c r="E3886" s="411"/>
      <c r="F3886" s="411"/>
      <c r="G3886" s="194"/>
      <c r="H3886" s="411"/>
      <c r="I3886" s="411"/>
    </row>
    <row r="3887" spans="1:9" ht="15" customHeight="1" x14ac:dyDescent="0.25">
      <c r="A3887" s="411"/>
      <c r="B3887" s="411"/>
      <c r="C3887" s="411"/>
      <c r="D3887" s="411"/>
      <c r="E3887" s="411"/>
      <c r="F3887" s="411"/>
      <c r="G3887" s="194"/>
      <c r="H3887" s="411"/>
      <c r="I3887" s="411"/>
    </row>
    <row r="3888" spans="1:9" ht="15" customHeight="1" x14ac:dyDescent="0.25">
      <c r="A3888" s="411"/>
      <c r="B3888" s="411"/>
      <c r="C3888" s="411"/>
      <c r="D3888" s="411"/>
      <c r="E3888" s="411"/>
      <c r="F3888" s="412"/>
      <c r="G3888" s="194"/>
      <c r="H3888" s="411"/>
      <c r="I3888" s="411"/>
    </row>
    <row r="3889" spans="1:9" ht="15" customHeight="1" x14ac:dyDescent="0.25">
      <c r="A3889" s="411"/>
      <c r="B3889" s="411"/>
      <c r="C3889" s="411"/>
      <c r="D3889" s="411"/>
      <c r="E3889" s="411"/>
      <c r="F3889" s="412"/>
      <c r="G3889" s="194"/>
      <c r="H3889" s="411"/>
      <c r="I3889" s="411"/>
    </row>
    <row r="3890" spans="1:9" ht="15" customHeight="1" x14ac:dyDescent="0.25">
      <c r="A3890" s="411"/>
      <c r="B3890" s="411"/>
      <c r="C3890" s="411"/>
      <c r="D3890" s="411"/>
      <c r="E3890" s="411"/>
      <c r="F3890" s="412"/>
      <c r="G3890" s="194"/>
      <c r="H3890" s="411"/>
      <c r="I3890" s="411"/>
    </row>
    <row r="3891" spans="1:9" ht="15" customHeight="1" x14ac:dyDescent="0.25">
      <c r="A3891" s="411"/>
      <c r="B3891" s="411"/>
      <c r="C3891" s="411"/>
      <c r="D3891" s="411"/>
      <c r="E3891" s="411"/>
      <c r="F3891" s="412"/>
      <c r="G3891" s="194"/>
      <c r="H3891" s="411"/>
      <c r="I3891" s="411"/>
    </row>
    <row r="3892" spans="1:9" ht="15" customHeight="1" x14ac:dyDescent="0.25">
      <c r="A3892" s="411"/>
      <c r="B3892" s="411"/>
      <c r="C3892" s="411"/>
      <c r="D3892" s="411"/>
      <c r="E3892" s="411"/>
      <c r="F3892" s="412"/>
      <c r="G3892" s="194"/>
      <c r="H3892" s="411"/>
      <c r="I3892" s="411"/>
    </row>
    <row r="3893" spans="1:9" ht="15" customHeight="1" x14ac:dyDescent="0.25">
      <c r="A3893" s="411"/>
      <c r="B3893" s="411"/>
      <c r="C3893" s="411"/>
      <c r="D3893" s="411"/>
      <c r="E3893" s="411"/>
      <c r="F3893" s="411"/>
      <c r="G3893" s="194"/>
      <c r="H3893" s="411"/>
      <c r="I3893" s="411"/>
    </row>
    <row r="3894" spans="1:9" ht="15" customHeight="1" x14ac:dyDescent="0.25">
      <c r="A3894" s="411"/>
      <c r="B3894" s="411"/>
      <c r="C3894" s="411"/>
      <c r="D3894" s="411"/>
      <c r="E3894" s="411"/>
      <c r="F3894" s="411"/>
      <c r="G3894" s="194"/>
      <c r="H3894" s="411"/>
      <c r="I3894" s="411"/>
    </row>
    <row r="3895" spans="1:9" ht="15" customHeight="1" x14ac:dyDescent="0.25">
      <c r="A3895" s="411"/>
      <c r="B3895" s="411"/>
      <c r="C3895" s="411"/>
      <c r="D3895" s="411"/>
      <c r="E3895" s="411"/>
      <c r="F3895" s="411"/>
      <c r="G3895" s="194"/>
      <c r="H3895" s="411"/>
      <c r="I3895" s="411"/>
    </row>
    <row r="3896" spans="1:9" ht="15" customHeight="1" x14ac:dyDescent="0.25">
      <c r="A3896" s="411"/>
      <c r="B3896" s="411"/>
      <c r="C3896" s="411"/>
      <c r="D3896" s="411"/>
      <c r="E3896" s="411"/>
      <c r="F3896" s="412"/>
      <c r="G3896" s="194"/>
      <c r="H3896" s="411"/>
      <c r="I3896" s="411"/>
    </row>
    <row r="3897" spans="1:9" ht="15" customHeight="1" x14ac:dyDescent="0.25">
      <c r="A3897" s="411"/>
      <c r="B3897" s="411"/>
      <c r="C3897" s="411"/>
      <c r="D3897" s="411"/>
      <c r="E3897" s="411"/>
      <c r="F3897" s="412"/>
      <c r="G3897" s="194"/>
      <c r="H3897" s="411"/>
      <c r="I3897" s="411"/>
    </row>
    <row r="3898" spans="1:9" ht="15" customHeight="1" x14ac:dyDescent="0.25">
      <c r="A3898" s="411"/>
      <c r="B3898" s="411"/>
      <c r="C3898" s="411"/>
      <c r="D3898" s="411"/>
      <c r="E3898" s="411"/>
      <c r="F3898" s="411"/>
      <c r="G3898" s="194"/>
      <c r="H3898" s="411"/>
      <c r="I3898" s="411"/>
    </row>
    <row r="3899" spans="1:9" ht="15" customHeight="1" x14ac:dyDescent="0.25">
      <c r="A3899" s="411"/>
      <c r="B3899" s="411"/>
      <c r="C3899" s="411"/>
      <c r="D3899" s="411"/>
      <c r="E3899" s="411"/>
      <c r="F3899" s="411"/>
      <c r="G3899" s="194"/>
      <c r="H3899" s="411"/>
      <c r="I3899" s="411"/>
    </row>
    <row r="3900" spans="1:9" ht="15" customHeight="1" x14ac:dyDescent="0.25">
      <c r="A3900" s="411"/>
      <c r="B3900" s="411"/>
      <c r="C3900" s="411"/>
      <c r="D3900" s="411"/>
      <c r="E3900" s="411"/>
      <c r="F3900" s="411"/>
      <c r="G3900" s="194"/>
      <c r="H3900" s="411"/>
      <c r="I3900" s="411"/>
    </row>
    <row r="3901" spans="1:9" ht="15" customHeight="1" x14ac:dyDescent="0.25">
      <c r="A3901" s="411"/>
      <c r="B3901" s="411"/>
      <c r="C3901" s="411"/>
      <c r="D3901" s="411"/>
      <c r="E3901" s="411"/>
      <c r="F3901" s="411"/>
      <c r="G3901" s="194"/>
      <c r="H3901" s="411"/>
      <c r="I3901" s="411"/>
    </row>
    <row r="3902" spans="1:9" ht="15" customHeight="1" x14ac:dyDescent="0.25">
      <c r="A3902" s="411"/>
      <c r="B3902" s="411"/>
      <c r="C3902" s="411"/>
      <c r="D3902" s="411"/>
      <c r="E3902" s="411"/>
      <c r="F3902" s="411"/>
      <c r="G3902" s="194"/>
      <c r="H3902" s="411"/>
      <c r="I3902" s="411"/>
    </row>
    <row r="3903" spans="1:9" ht="15" customHeight="1" x14ac:dyDescent="0.25">
      <c r="A3903" s="411"/>
      <c r="B3903" s="411"/>
      <c r="C3903" s="411"/>
      <c r="D3903" s="411"/>
      <c r="E3903" s="411"/>
      <c r="F3903" s="411"/>
      <c r="G3903" s="194"/>
      <c r="H3903" s="411"/>
      <c r="I3903" s="411"/>
    </row>
    <row r="3904" spans="1:9" ht="15" customHeight="1" x14ac:dyDescent="0.25">
      <c r="A3904" s="411"/>
      <c r="B3904" s="411"/>
      <c r="C3904" s="411"/>
      <c r="D3904" s="411"/>
      <c r="E3904" s="411"/>
      <c r="F3904" s="411"/>
      <c r="G3904" s="194"/>
      <c r="H3904" s="411"/>
      <c r="I3904" s="411"/>
    </row>
    <row r="3905" spans="1:9" ht="15" customHeight="1" x14ac:dyDescent="0.25">
      <c r="A3905" s="411"/>
      <c r="B3905" s="411"/>
      <c r="C3905" s="411"/>
      <c r="D3905" s="411"/>
      <c r="E3905" s="411"/>
      <c r="F3905" s="412"/>
      <c r="G3905" s="194"/>
      <c r="H3905" s="411"/>
      <c r="I3905" s="411"/>
    </row>
    <row r="3906" spans="1:9" ht="15" customHeight="1" x14ac:dyDescent="0.25">
      <c r="A3906" s="411"/>
      <c r="B3906" s="411"/>
      <c r="C3906" s="411"/>
      <c r="D3906" s="411"/>
      <c r="E3906" s="411"/>
      <c r="F3906" s="412"/>
      <c r="G3906" s="194"/>
      <c r="H3906" s="411"/>
      <c r="I3906" s="411"/>
    </row>
    <row r="3907" spans="1:9" ht="15" customHeight="1" x14ac:dyDescent="0.25">
      <c r="A3907" s="411"/>
      <c r="B3907" s="411"/>
      <c r="C3907" s="411"/>
      <c r="D3907" s="411"/>
      <c r="E3907" s="411"/>
      <c r="F3907" s="412"/>
      <c r="G3907" s="194"/>
      <c r="H3907" s="411"/>
      <c r="I3907" s="411"/>
    </row>
    <row r="3908" spans="1:9" ht="15" customHeight="1" x14ac:dyDescent="0.25">
      <c r="A3908" s="411"/>
      <c r="B3908" s="411"/>
      <c r="C3908" s="411"/>
      <c r="D3908" s="411"/>
      <c r="E3908" s="411"/>
      <c r="F3908" s="412"/>
      <c r="G3908" s="194"/>
      <c r="H3908" s="411"/>
      <c r="I3908" s="411"/>
    </row>
    <row r="3909" spans="1:9" ht="15" customHeight="1" x14ac:dyDescent="0.25">
      <c r="A3909" s="411"/>
      <c r="B3909" s="411"/>
      <c r="C3909" s="411"/>
      <c r="D3909" s="411"/>
      <c r="E3909" s="411"/>
      <c r="F3909" s="412"/>
      <c r="G3909" s="194"/>
      <c r="H3909" s="411"/>
      <c r="I3909" s="411"/>
    </row>
    <row r="3910" spans="1:9" ht="15" customHeight="1" x14ac:dyDescent="0.25">
      <c r="A3910" s="411"/>
      <c r="B3910" s="411"/>
      <c r="C3910" s="411"/>
      <c r="D3910" s="411"/>
      <c r="E3910" s="411"/>
      <c r="F3910" s="412"/>
      <c r="G3910" s="194"/>
      <c r="H3910" s="411"/>
      <c r="I3910" s="411"/>
    </row>
    <row r="3911" spans="1:9" ht="15" customHeight="1" x14ac:dyDescent="0.25">
      <c r="A3911" s="411"/>
      <c r="B3911" s="411"/>
      <c r="C3911" s="411"/>
      <c r="D3911" s="411"/>
      <c r="E3911" s="411"/>
      <c r="F3911" s="411"/>
      <c r="G3911" s="194"/>
      <c r="H3911" s="411"/>
      <c r="I3911" s="411"/>
    </row>
    <row r="3912" spans="1:9" ht="15" customHeight="1" x14ac:dyDescent="0.25">
      <c r="A3912" s="411"/>
      <c r="B3912" s="411"/>
      <c r="C3912" s="411"/>
      <c r="D3912" s="411"/>
      <c r="E3912" s="411"/>
      <c r="F3912" s="411"/>
      <c r="G3912" s="194"/>
      <c r="H3912" s="411"/>
      <c r="I3912" s="411"/>
    </row>
    <row r="3913" spans="1:9" ht="15" customHeight="1" x14ac:dyDescent="0.25">
      <c r="A3913" s="411"/>
      <c r="B3913" s="411"/>
      <c r="C3913" s="411"/>
      <c r="D3913" s="411"/>
      <c r="E3913" s="411"/>
      <c r="F3913" s="411"/>
      <c r="G3913" s="194"/>
      <c r="H3913" s="411"/>
      <c r="I3913" s="411"/>
    </row>
    <row r="3914" spans="1:9" ht="15" customHeight="1" x14ac:dyDescent="0.25">
      <c r="A3914" s="411"/>
      <c r="B3914" s="411"/>
      <c r="C3914" s="411"/>
      <c r="D3914" s="411"/>
      <c r="E3914" s="411"/>
      <c r="F3914" s="412"/>
      <c r="G3914" s="194"/>
      <c r="H3914" s="411"/>
      <c r="I3914" s="411"/>
    </row>
    <row r="3915" spans="1:9" ht="15" customHeight="1" x14ac:dyDescent="0.25">
      <c r="A3915" s="411"/>
      <c r="B3915" s="411"/>
      <c r="C3915" s="411"/>
      <c r="D3915" s="411"/>
      <c r="E3915" s="411"/>
      <c r="F3915" s="412"/>
      <c r="G3915" s="194"/>
      <c r="H3915" s="411"/>
      <c r="I3915" s="411"/>
    </row>
    <row r="3916" spans="1:9" ht="15" customHeight="1" x14ac:dyDescent="0.25">
      <c r="A3916" s="411"/>
      <c r="B3916" s="411"/>
      <c r="C3916" s="411"/>
      <c r="D3916" s="411"/>
      <c r="E3916" s="411"/>
      <c r="F3916" s="412"/>
      <c r="G3916" s="194"/>
      <c r="H3916" s="411"/>
      <c r="I3916" s="411"/>
    </row>
    <row r="3917" spans="1:9" ht="15" customHeight="1" x14ac:dyDescent="0.25">
      <c r="A3917" s="411"/>
      <c r="B3917" s="411"/>
      <c r="C3917" s="411"/>
      <c r="D3917" s="411"/>
      <c r="E3917" s="411"/>
      <c r="F3917" s="411"/>
      <c r="G3917" s="194"/>
      <c r="H3917" s="411"/>
      <c r="I3917" s="411"/>
    </row>
    <row r="3918" spans="1:9" ht="15" customHeight="1" x14ac:dyDescent="0.25">
      <c r="A3918" s="411"/>
      <c r="B3918" s="411"/>
      <c r="C3918" s="411"/>
      <c r="D3918" s="411"/>
      <c r="E3918" s="411"/>
      <c r="F3918" s="411"/>
      <c r="G3918" s="194"/>
      <c r="H3918" s="411"/>
      <c r="I3918" s="411"/>
    </row>
    <row r="3919" spans="1:9" ht="15" customHeight="1" x14ac:dyDescent="0.25">
      <c r="A3919" s="411"/>
      <c r="B3919" s="411"/>
      <c r="C3919" s="411"/>
      <c r="D3919" s="411"/>
      <c r="E3919" s="411"/>
      <c r="F3919" s="411"/>
      <c r="G3919" s="194"/>
      <c r="H3919" s="411"/>
      <c r="I3919" s="411"/>
    </row>
    <row r="3920" spans="1:9" ht="15" customHeight="1" x14ac:dyDescent="0.25">
      <c r="A3920" s="411"/>
      <c r="B3920" s="411"/>
      <c r="C3920" s="411"/>
      <c r="D3920" s="411"/>
      <c r="E3920" s="411"/>
      <c r="F3920" s="411"/>
      <c r="G3920" s="194"/>
      <c r="H3920" s="411"/>
      <c r="I3920" s="411"/>
    </row>
    <row r="3921" spans="1:9" ht="15" customHeight="1" x14ac:dyDescent="0.25">
      <c r="A3921" s="411"/>
      <c r="B3921" s="411"/>
      <c r="C3921" s="411"/>
      <c r="D3921" s="411"/>
      <c r="E3921" s="411"/>
      <c r="F3921" s="411"/>
      <c r="G3921" s="194"/>
      <c r="H3921" s="411"/>
      <c r="I3921" s="411"/>
    </row>
    <row r="3922" spans="1:9" ht="15" customHeight="1" x14ac:dyDescent="0.25">
      <c r="A3922" s="411"/>
      <c r="B3922" s="411"/>
      <c r="C3922" s="411"/>
      <c r="D3922" s="411"/>
      <c r="E3922" s="411"/>
      <c r="F3922" s="411"/>
      <c r="G3922" s="194"/>
      <c r="H3922" s="411"/>
      <c r="I3922" s="411"/>
    </row>
    <row r="3923" spans="1:9" ht="15" customHeight="1" x14ac:dyDescent="0.25">
      <c r="A3923" s="411"/>
      <c r="B3923" s="411"/>
      <c r="C3923" s="411"/>
      <c r="D3923" s="411"/>
      <c r="E3923" s="411"/>
      <c r="F3923" s="411"/>
      <c r="G3923" s="194"/>
      <c r="H3923" s="411"/>
      <c r="I3923" s="411"/>
    </row>
    <row r="3924" spans="1:9" ht="15" customHeight="1" x14ac:dyDescent="0.25">
      <c r="A3924" s="411"/>
      <c r="B3924" s="411"/>
      <c r="C3924" s="411"/>
      <c r="D3924" s="411"/>
      <c r="E3924" s="411"/>
      <c r="F3924" s="411"/>
      <c r="G3924" s="194"/>
      <c r="H3924" s="411"/>
      <c r="I3924" s="411"/>
    </row>
    <row r="3925" spans="1:9" ht="15" customHeight="1" x14ac:dyDescent="0.25">
      <c r="A3925" s="411"/>
      <c r="B3925" s="411"/>
      <c r="C3925" s="411"/>
      <c r="D3925" s="411"/>
      <c r="E3925" s="411"/>
      <c r="F3925" s="412"/>
      <c r="G3925" s="194"/>
      <c r="H3925" s="411"/>
      <c r="I3925" s="411"/>
    </row>
    <row r="3926" spans="1:9" ht="15" customHeight="1" x14ac:dyDescent="0.25">
      <c r="A3926" s="411"/>
      <c r="B3926" s="411"/>
      <c r="C3926" s="411"/>
      <c r="D3926" s="411"/>
      <c r="E3926" s="411"/>
      <c r="F3926" s="412"/>
      <c r="G3926" s="194"/>
      <c r="H3926" s="411"/>
      <c r="I3926" s="411"/>
    </row>
    <row r="3927" spans="1:9" ht="15" customHeight="1" x14ac:dyDescent="0.25">
      <c r="A3927" s="411"/>
      <c r="B3927" s="411"/>
      <c r="C3927" s="411"/>
      <c r="D3927" s="411"/>
      <c r="E3927" s="411"/>
      <c r="F3927" s="412"/>
      <c r="G3927" s="194"/>
      <c r="H3927" s="411"/>
      <c r="I3927" s="411"/>
    </row>
    <row r="3928" spans="1:9" ht="15" customHeight="1" x14ac:dyDescent="0.25">
      <c r="A3928" s="411"/>
      <c r="B3928" s="411"/>
      <c r="C3928" s="411"/>
      <c r="D3928" s="411"/>
      <c r="E3928" s="411"/>
      <c r="F3928" s="412"/>
      <c r="G3928" s="194"/>
      <c r="H3928" s="411"/>
      <c r="I3928" s="411"/>
    </row>
    <row r="3929" spans="1:9" ht="15" customHeight="1" x14ac:dyDescent="0.25">
      <c r="A3929" s="411"/>
      <c r="B3929" s="411"/>
      <c r="C3929" s="411"/>
      <c r="D3929" s="411"/>
      <c r="E3929" s="411"/>
      <c r="F3929" s="412"/>
      <c r="G3929" s="194"/>
      <c r="H3929" s="411"/>
      <c r="I3929" s="411"/>
    </row>
    <row r="3930" spans="1:9" ht="15" customHeight="1" x14ac:dyDescent="0.25">
      <c r="A3930" s="411"/>
      <c r="B3930" s="411"/>
      <c r="C3930" s="411"/>
      <c r="D3930" s="411"/>
      <c r="E3930" s="411"/>
      <c r="F3930" s="412"/>
      <c r="G3930" s="194"/>
      <c r="H3930" s="411"/>
      <c r="I3930" s="411"/>
    </row>
    <row r="3931" spans="1:9" ht="15" customHeight="1" x14ac:dyDescent="0.25">
      <c r="A3931" s="411"/>
      <c r="B3931" s="411"/>
      <c r="C3931" s="411"/>
      <c r="D3931" s="411"/>
      <c r="E3931" s="411"/>
      <c r="F3931" s="411"/>
      <c r="G3931" s="194"/>
      <c r="H3931" s="411"/>
      <c r="I3931" s="411"/>
    </row>
    <row r="3932" spans="1:9" ht="15" customHeight="1" x14ac:dyDescent="0.25">
      <c r="A3932" s="411"/>
      <c r="B3932" s="411"/>
      <c r="C3932" s="411"/>
      <c r="D3932" s="411"/>
      <c r="E3932" s="411"/>
      <c r="F3932" s="411"/>
      <c r="G3932" s="194"/>
      <c r="H3932" s="411"/>
      <c r="I3932" s="411"/>
    </row>
    <row r="3933" spans="1:9" ht="15" customHeight="1" x14ac:dyDescent="0.25">
      <c r="A3933" s="411"/>
      <c r="B3933" s="411"/>
      <c r="C3933" s="411"/>
      <c r="D3933" s="411"/>
      <c r="E3933" s="411"/>
      <c r="F3933" s="411"/>
      <c r="G3933" s="194"/>
      <c r="H3933" s="411"/>
      <c r="I3933" s="411"/>
    </row>
    <row r="3934" spans="1:9" ht="15" customHeight="1" x14ac:dyDescent="0.25">
      <c r="A3934" s="411"/>
      <c r="B3934" s="411"/>
      <c r="C3934" s="411"/>
      <c r="D3934" s="411"/>
      <c r="E3934" s="411"/>
      <c r="F3934" s="412"/>
      <c r="G3934" s="194"/>
      <c r="H3934" s="411"/>
      <c r="I3934" s="411"/>
    </row>
    <row r="3935" spans="1:9" ht="15" customHeight="1" x14ac:dyDescent="0.25">
      <c r="A3935" s="411"/>
      <c r="B3935" s="411"/>
      <c r="C3935" s="411"/>
      <c r="D3935" s="411"/>
      <c r="E3935" s="411"/>
      <c r="F3935" s="412"/>
      <c r="G3935" s="194"/>
      <c r="H3935" s="411"/>
      <c r="I3935" s="411"/>
    </row>
    <row r="3936" spans="1:9" ht="15" customHeight="1" x14ac:dyDescent="0.25">
      <c r="A3936" s="411"/>
      <c r="B3936" s="411"/>
      <c r="C3936" s="411"/>
      <c r="D3936" s="411"/>
      <c r="E3936" s="411"/>
      <c r="F3936" s="412"/>
      <c r="G3936" s="194"/>
      <c r="H3936" s="411"/>
      <c r="I3936" s="411"/>
    </row>
    <row r="3937" spans="1:9" ht="15" customHeight="1" x14ac:dyDescent="0.25">
      <c r="A3937" s="411"/>
      <c r="B3937" s="411"/>
      <c r="C3937" s="411"/>
      <c r="D3937" s="411"/>
      <c r="E3937" s="411"/>
      <c r="F3937" s="411"/>
      <c r="G3937" s="194"/>
      <c r="H3937" s="411"/>
      <c r="I3937" s="411"/>
    </row>
    <row r="3938" spans="1:9" ht="15" customHeight="1" x14ac:dyDescent="0.25">
      <c r="A3938" s="411"/>
      <c r="B3938" s="411"/>
      <c r="C3938" s="411"/>
      <c r="D3938" s="411"/>
      <c r="E3938" s="411"/>
      <c r="F3938" s="411"/>
      <c r="G3938" s="194"/>
      <c r="H3938" s="411"/>
      <c r="I3938" s="411"/>
    </row>
    <row r="3939" spans="1:9" ht="15" customHeight="1" x14ac:dyDescent="0.25">
      <c r="A3939" s="411"/>
      <c r="B3939" s="411"/>
      <c r="C3939" s="411"/>
      <c r="D3939" s="411"/>
      <c r="E3939" s="411"/>
      <c r="F3939" s="411"/>
      <c r="G3939" s="194"/>
      <c r="H3939" s="411"/>
      <c r="I3939" s="411"/>
    </row>
    <row r="3940" spans="1:9" ht="15" customHeight="1" x14ac:dyDescent="0.25">
      <c r="A3940" s="411"/>
      <c r="B3940" s="411"/>
      <c r="C3940" s="411"/>
      <c r="D3940" s="411"/>
      <c r="E3940" s="411"/>
      <c r="F3940" s="411"/>
      <c r="G3940" s="194"/>
      <c r="H3940" s="411"/>
      <c r="I3940" s="411"/>
    </row>
    <row r="3941" spans="1:9" ht="15" customHeight="1" x14ac:dyDescent="0.25">
      <c r="A3941" s="411"/>
      <c r="B3941" s="411"/>
      <c r="C3941" s="411"/>
      <c r="D3941" s="411"/>
      <c r="E3941" s="411"/>
      <c r="F3941" s="411"/>
      <c r="G3941" s="194"/>
      <c r="H3941" s="411"/>
      <c r="I3941" s="411"/>
    </row>
    <row r="3942" spans="1:9" ht="15" customHeight="1" x14ac:dyDescent="0.25">
      <c r="A3942" s="411"/>
      <c r="B3942" s="411"/>
      <c r="C3942" s="411"/>
      <c r="D3942" s="411"/>
      <c r="E3942" s="411"/>
      <c r="F3942" s="411"/>
      <c r="G3942" s="194"/>
      <c r="H3942" s="411"/>
      <c r="I3942" s="411"/>
    </row>
    <row r="3943" spans="1:9" ht="15" customHeight="1" x14ac:dyDescent="0.25">
      <c r="A3943" s="411"/>
      <c r="B3943" s="411"/>
      <c r="C3943" s="411"/>
      <c r="D3943" s="411"/>
      <c r="E3943" s="411"/>
      <c r="F3943" s="411"/>
      <c r="G3943" s="194"/>
      <c r="H3943" s="411"/>
      <c r="I3943" s="411"/>
    </row>
    <row r="3944" spans="1:9" ht="15" customHeight="1" x14ac:dyDescent="0.25">
      <c r="A3944" s="411"/>
      <c r="B3944" s="411"/>
      <c r="C3944" s="411"/>
      <c r="D3944" s="411"/>
      <c r="E3944" s="411"/>
      <c r="F3944" s="411"/>
      <c r="G3944" s="194"/>
      <c r="H3944" s="411"/>
      <c r="I3944" s="411"/>
    </row>
    <row r="3945" spans="1:9" ht="15" customHeight="1" x14ac:dyDescent="0.25">
      <c r="A3945" s="411"/>
      <c r="B3945" s="411"/>
      <c r="C3945" s="411"/>
      <c r="D3945" s="411"/>
      <c r="E3945" s="411"/>
      <c r="F3945" s="411"/>
      <c r="G3945" s="194"/>
      <c r="H3945" s="411"/>
      <c r="I3945" s="411"/>
    </row>
    <row r="3946" spans="1:9" ht="15" customHeight="1" x14ac:dyDescent="0.25">
      <c r="A3946" s="411"/>
      <c r="B3946" s="411"/>
      <c r="C3946" s="411"/>
      <c r="D3946" s="411"/>
      <c r="E3946" s="411"/>
      <c r="F3946" s="411"/>
      <c r="G3946" s="194"/>
      <c r="H3946" s="411"/>
      <c r="I3946" s="411"/>
    </row>
    <row r="3947" spans="1:9" ht="15" customHeight="1" x14ac:dyDescent="0.25">
      <c r="A3947" s="411"/>
      <c r="B3947" s="411"/>
      <c r="C3947" s="411"/>
      <c r="D3947" s="411"/>
      <c r="E3947" s="411"/>
      <c r="F3947" s="412"/>
      <c r="G3947" s="194"/>
      <c r="H3947" s="411"/>
      <c r="I3947" s="411"/>
    </row>
    <row r="3948" spans="1:9" ht="15" customHeight="1" x14ac:dyDescent="0.25">
      <c r="A3948" s="411"/>
      <c r="B3948" s="411"/>
      <c r="C3948" s="411"/>
      <c r="D3948" s="411"/>
      <c r="E3948" s="411"/>
      <c r="F3948" s="412"/>
      <c r="G3948" s="194"/>
      <c r="H3948" s="411"/>
      <c r="I3948" s="411"/>
    </row>
    <row r="3949" spans="1:9" ht="15" customHeight="1" x14ac:dyDescent="0.25">
      <c r="A3949" s="411"/>
      <c r="B3949" s="411"/>
      <c r="C3949" s="411"/>
      <c r="D3949" s="411"/>
      <c r="E3949" s="411"/>
      <c r="F3949" s="412"/>
      <c r="G3949" s="194"/>
      <c r="H3949" s="411"/>
      <c r="I3949" s="411"/>
    </row>
    <row r="3950" spans="1:9" ht="15" customHeight="1" x14ac:dyDescent="0.25">
      <c r="A3950" s="411"/>
      <c r="B3950" s="411"/>
      <c r="C3950" s="411"/>
      <c r="D3950" s="411"/>
      <c r="E3950" s="411"/>
      <c r="F3950" s="412"/>
      <c r="G3950" s="194"/>
      <c r="H3950" s="411"/>
      <c r="I3950" s="411"/>
    </row>
    <row r="3951" spans="1:9" ht="15" customHeight="1" x14ac:dyDescent="0.25">
      <c r="A3951" s="411"/>
      <c r="B3951" s="411"/>
      <c r="C3951" s="411"/>
      <c r="D3951" s="411"/>
      <c r="E3951" s="411"/>
      <c r="F3951" s="412"/>
      <c r="G3951" s="194"/>
      <c r="H3951" s="411"/>
      <c r="I3951" s="411"/>
    </row>
    <row r="3952" spans="1:9" ht="15" customHeight="1" x14ac:dyDescent="0.25">
      <c r="A3952" s="411"/>
      <c r="B3952" s="411"/>
      <c r="C3952" s="411"/>
      <c r="D3952" s="411"/>
      <c r="E3952" s="411"/>
      <c r="F3952" s="412"/>
      <c r="G3952" s="194"/>
      <c r="H3952" s="411"/>
      <c r="I3952" s="411"/>
    </row>
    <row r="3953" spans="1:9" ht="15" customHeight="1" x14ac:dyDescent="0.25">
      <c r="A3953" s="411"/>
      <c r="B3953" s="411"/>
      <c r="C3953" s="411"/>
      <c r="D3953" s="411"/>
      <c r="E3953" s="411"/>
      <c r="F3953" s="411"/>
      <c r="G3953" s="194"/>
      <c r="H3953" s="411"/>
      <c r="I3953" s="411"/>
    </row>
    <row r="3954" spans="1:9" ht="15" customHeight="1" x14ac:dyDescent="0.25">
      <c r="A3954" s="411"/>
      <c r="B3954" s="411"/>
      <c r="C3954" s="411"/>
      <c r="D3954" s="411"/>
      <c r="E3954" s="411"/>
      <c r="F3954" s="411"/>
      <c r="G3954" s="194"/>
      <c r="H3954" s="411"/>
      <c r="I3954" s="411"/>
    </row>
    <row r="3955" spans="1:9" ht="15" customHeight="1" x14ac:dyDescent="0.25">
      <c r="A3955" s="411"/>
      <c r="B3955" s="411"/>
      <c r="C3955" s="411"/>
      <c r="D3955" s="411"/>
      <c r="E3955" s="411"/>
      <c r="F3955" s="411"/>
      <c r="G3955" s="194"/>
      <c r="H3955" s="411"/>
      <c r="I3955" s="411"/>
    </row>
    <row r="3956" spans="1:9" ht="15" customHeight="1" x14ac:dyDescent="0.25">
      <c r="A3956" s="411"/>
      <c r="B3956" s="411"/>
      <c r="C3956" s="411"/>
      <c r="D3956" s="411"/>
      <c r="E3956" s="411"/>
      <c r="F3956" s="412"/>
      <c r="G3956" s="194"/>
      <c r="H3956" s="411"/>
      <c r="I3956" s="411"/>
    </row>
    <row r="3957" spans="1:9" ht="15" customHeight="1" x14ac:dyDescent="0.25">
      <c r="A3957" s="411"/>
      <c r="B3957" s="411"/>
      <c r="C3957" s="411"/>
      <c r="D3957" s="411"/>
      <c r="E3957" s="411"/>
      <c r="F3957" s="412"/>
      <c r="G3957" s="194"/>
      <c r="H3957" s="411"/>
      <c r="I3957" s="411"/>
    </row>
    <row r="3958" spans="1:9" ht="15" customHeight="1" x14ac:dyDescent="0.25">
      <c r="A3958" s="411"/>
      <c r="B3958" s="411"/>
      <c r="C3958" s="411"/>
      <c r="D3958" s="411"/>
      <c r="E3958" s="411"/>
      <c r="F3958" s="412"/>
      <c r="G3958" s="194"/>
      <c r="H3958" s="411"/>
      <c r="I3958" s="411"/>
    </row>
    <row r="3959" spans="1:9" ht="15" customHeight="1" x14ac:dyDescent="0.25">
      <c r="A3959" s="411"/>
      <c r="B3959" s="411"/>
      <c r="C3959" s="411"/>
      <c r="D3959" s="411"/>
      <c r="E3959" s="411"/>
      <c r="F3959" s="411"/>
      <c r="G3959" s="194"/>
      <c r="H3959" s="411"/>
      <c r="I3959" s="411"/>
    </row>
    <row r="3960" spans="1:9" ht="15" customHeight="1" x14ac:dyDescent="0.25">
      <c r="A3960" s="411"/>
      <c r="B3960" s="411"/>
      <c r="C3960" s="411"/>
      <c r="D3960" s="411"/>
      <c r="E3960" s="411"/>
      <c r="F3960" s="411"/>
      <c r="G3960" s="194"/>
      <c r="H3960" s="411"/>
      <c r="I3960" s="411"/>
    </row>
    <row r="3961" spans="1:9" ht="15" customHeight="1" x14ac:dyDescent="0.25">
      <c r="A3961" s="411"/>
      <c r="B3961" s="411"/>
      <c r="C3961" s="411"/>
      <c r="D3961" s="411"/>
      <c r="E3961" s="411"/>
      <c r="F3961" s="411"/>
      <c r="G3961" s="194"/>
      <c r="H3961" s="411"/>
      <c r="I3961" s="411"/>
    </row>
    <row r="3962" spans="1:9" ht="15" customHeight="1" x14ac:dyDescent="0.25">
      <c r="A3962" s="411"/>
      <c r="B3962" s="411"/>
      <c r="C3962" s="411"/>
      <c r="D3962" s="411"/>
      <c r="E3962" s="411"/>
      <c r="F3962" s="411"/>
      <c r="G3962" s="194"/>
      <c r="H3962" s="411"/>
      <c r="I3962" s="411"/>
    </row>
    <row r="3963" spans="1:9" ht="15" customHeight="1" x14ac:dyDescent="0.25">
      <c r="A3963" s="411"/>
      <c r="B3963" s="411"/>
      <c r="C3963" s="411"/>
      <c r="D3963" s="411"/>
      <c r="E3963" s="411"/>
      <c r="F3963" s="411"/>
      <c r="G3963" s="194"/>
      <c r="H3963" s="411"/>
      <c r="I3963" s="411"/>
    </row>
    <row r="3964" spans="1:9" ht="15" customHeight="1" x14ac:dyDescent="0.25">
      <c r="A3964" s="411"/>
      <c r="B3964" s="411"/>
      <c r="C3964" s="411"/>
      <c r="D3964" s="411"/>
      <c r="E3964" s="411"/>
      <c r="F3964" s="411"/>
      <c r="G3964" s="194"/>
      <c r="H3964" s="411"/>
      <c r="I3964" s="411"/>
    </row>
    <row r="3965" spans="1:9" ht="15" customHeight="1" x14ac:dyDescent="0.25">
      <c r="A3965" s="411"/>
      <c r="B3965" s="411"/>
      <c r="C3965" s="411"/>
      <c r="D3965" s="411"/>
      <c r="E3965" s="411"/>
      <c r="F3965" s="411"/>
      <c r="G3965" s="194"/>
      <c r="H3965" s="411"/>
      <c r="I3965" s="411"/>
    </row>
    <row r="3966" spans="1:9" ht="15" customHeight="1" x14ac:dyDescent="0.25">
      <c r="A3966" s="411"/>
      <c r="B3966" s="411"/>
      <c r="C3966" s="411"/>
      <c r="D3966" s="411"/>
      <c r="E3966" s="411"/>
      <c r="F3966" s="411"/>
      <c r="G3966" s="194"/>
      <c r="H3966" s="411"/>
      <c r="I3966" s="411"/>
    </row>
    <row r="3967" spans="1:9" ht="15" customHeight="1" x14ac:dyDescent="0.25">
      <c r="A3967" s="411"/>
      <c r="B3967" s="411"/>
      <c r="C3967" s="411"/>
      <c r="D3967" s="411"/>
      <c r="E3967" s="411"/>
      <c r="F3967" s="412"/>
      <c r="G3967" s="194"/>
      <c r="H3967" s="411"/>
      <c r="I3967" s="411"/>
    </row>
    <row r="3968" spans="1:9" ht="15" customHeight="1" x14ac:dyDescent="0.25">
      <c r="A3968" s="411"/>
      <c r="B3968" s="411"/>
      <c r="C3968" s="411"/>
      <c r="D3968" s="411"/>
      <c r="E3968" s="411"/>
      <c r="F3968" s="412"/>
      <c r="G3968" s="194"/>
      <c r="H3968" s="411"/>
      <c r="I3968" s="411"/>
    </row>
    <row r="3969" spans="1:9" ht="15" customHeight="1" x14ac:dyDescent="0.25">
      <c r="A3969" s="411"/>
      <c r="B3969" s="411"/>
      <c r="C3969" s="411"/>
      <c r="D3969" s="411"/>
      <c r="E3969" s="411"/>
      <c r="F3969" s="412"/>
      <c r="G3969" s="194"/>
      <c r="H3969" s="411"/>
      <c r="I3969" s="411"/>
    </row>
    <row r="3970" spans="1:9" ht="15" customHeight="1" x14ac:dyDescent="0.25">
      <c r="A3970" s="411"/>
      <c r="B3970" s="411"/>
      <c r="C3970" s="411"/>
      <c r="D3970" s="411"/>
      <c r="E3970" s="411"/>
      <c r="F3970" s="412"/>
      <c r="G3970" s="194"/>
      <c r="H3970" s="411"/>
      <c r="I3970" s="411"/>
    </row>
    <row r="3971" spans="1:9" ht="15" customHeight="1" x14ac:dyDescent="0.25">
      <c r="A3971" s="411"/>
      <c r="B3971" s="411"/>
      <c r="C3971" s="411"/>
      <c r="D3971" s="411"/>
      <c r="E3971" s="411"/>
      <c r="F3971" s="412"/>
      <c r="G3971" s="194"/>
      <c r="H3971" s="411"/>
      <c r="I3971" s="411"/>
    </row>
    <row r="3972" spans="1:9" ht="15" customHeight="1" x14ac:dyDescent="0.25">
      <c r="A3972" s="411"/>
      <c r="B3972" s="411"/>
      <c r="C3972" s="411"/>
      <c r="D3972" s="411"/>
      <c r="E3972" s="411"/>
      <c r="F3972" s="412"/>
      <c r="G3972" s="194"/>
      <c r="H3972" s="411"/>
      <c r="I3972" s="411"/>
    </row>
    <row r="3973" spans="1:9" ht="15" customHeight="1" x14ac:dyDescent="0.25">
      <c r="A3973" s="411"/>
      <c r="B3973" s="411"/>
      <c r="C3973" s="411"/>
      <c r="D3973" s="411"/>
      <c r="E3973" s="411"/>
      <c r="F3973" s="411"/>
      <c r="G3973" s="194"/>
      <c r="H3973" s="411"/>
      <c r="I3973" s="411"/>
    </row>
    <row r="3974" spans="1:9" ht="15" customHeight="1" x14ac:dyDescent="0.25">
      <c r="A3974" s="411"/>
      <c r="B3974" s="411"/>
      <c r="C3974" s="411"/>
      <c r="D3974" s="411"/>
      <c r="E3974" s="411"/>
      <c r="F3974" s="411"/>
      <c r="G3974" s="194"/>
      <c r="H3974" s="411"/>
      <c r="I3974" s="411"/>
    </row>
    <row r="3975" spans="1:9" ht="15" customHeight="1" x14ac:dyDescent="0.25">
      <c r="A3975" s="411"/>
      <c r="B3975" s="411"/>
      <c r="C3975" s="411"/>
      <c r="D3975" s="411"/>
      <c r="E3975" s="411"/>
      <c r="F3975" s="411"/>
      <c r="G3975" s="194"/>
      <c r="H3975" s="411"/>
      <c r="I3975" s="411"/>
    </row>
    <row r="3976" spans="1:9" ht="15" customHeight="1" x14ac:dyDescent="0.25">
      <c r="A3976" s="411"/>
      <c r="B3976" s="411"/>
      <c r="C3976" s="411"/>
      <c r="D3976" s="411"/>
      <c r="E3976" s="411"/>
      <c r="F3976" s="411"/>
      <c r="G3976" s="194"/>
      <c r="H3976" s="411"/>
      <c r="I3976" s="411"/>
    </row>
    <row r="3977" spans="1:9" ht="15" customHeight="1" x14ac:dyDescent="0.25">
      <c r="A3977" s="411"/>
      <c r="B3977" s="411"/>
      <c r="C3977" s="411"/>
      <c r="D3977" s="411"/>
      <c r="E3977" s="411"/>
      <c r="F3977" s="412"/>
      <c r="G3977" s="194"/>
      <c r="H3977" s="411"/>
      <c r="I3977" s="411"/>
    </row>
    <row r="3978" spans="1:9" ht="15" customHeight="1" x14ac:dyDescent="0.25">
      <c r="A3978" s="411"/>
      <c r="B3978" s="411"/>
      <c r="C3978" s="411"/>
      <c r="D3978" s="411"/>
      <c r="E3978" s="411"/>
      <c r="F3978" s="412"/>
      <c r="G3978" s="194"/>
      <c r="H3978" s="411"/>
      <c r="I3978" s="411"/>
    </row>
    <row r="3979" spans="1:9" ht="15" customHeight="1" x14ac:dyDescent="0.25">
      <c r="A3979" s="411"/>
      <c r="B3979" s="411"/>
      <c r="C3979" s="411"/>
      <c r="D3979" s="411"/>
      <c r="E3979" s="411"/>
      <c r="F3979" s="412"/>
      <c r="G3979" s="194"/>
      <c r="H3979" s="411"/>
      <c r="I3979" s="411"/>
    </row>
    <row r="3980" spans="1:9" ht="15" customHeight="1" x14ac:dyDescent="0.25">
      <c r="A3980" s="411"/>
      <c r="B3980" s="411"/>
      <c r="C3980" s="411"/>
      <c r="D3980" s="411"/>
      <c r="E3980" s="411"/>
      <c r="F3980" s="411"/>
      <c r="G3980" s="194"/>
      <c r="H3980" s="411"/>
      <c r="I3980" s="411"/>
    </row>
    <row r="3981" spans="1:9" ht="15" customHeight="1" x14ac:dyDescent="0.25">
      <c r="A3981" s="411"/>
      <c r="B3981" s="411"/>
      <c r="C3981" s="411"/>
      <c r="D3981" s="411"/>
      <c r="E3981" s="411"/>
      <c r="F3981" s="411"/>
      <c r="G3981" s="194"/>
      <c r="H3981" s="411"/>
      <c r="I3981" s="411"/>
    </row>
    <row r="3982" spans="1:9" ht="15" customHeight="1" x14ac:dyDescent="0.25">
      <c r="A3982" s="411"/>
      <c r="B3982" s="411"/>
      <c r="C3982" s="411"/>
      <c r="D3982" s="411"/>
      <c r="E3982" s="411"/>
      <c r="F3982" s="411"/>
      <c r="G3982" s="194"/>
      <c r="H3982" s="411"/>
      <c r="I3982" s="411"/>
    </row>
    <row r="3983" spans="1:9" ht="15" customHeight="1" x14ac:dyDescent="0.25">
      <c r="A3983" s="411"/>
      <c r="B3983" s="411"/>
      <c r="C3983" s="411"/>
      <c r="D3983" s="411"/>
      <c r="E3983" s="411"/>
      <c r="F3983" s="411"/>
      <c r="G3983" s="194"/>
      <c r="H3983" s="411"/>
      <c r="I3983" s="411"/>
    </row>
    <row r="3984" spans="1:9" ht="15" customHeight="1" x14ac:dyDescent="0.25">
      <c r="A3984" s="411"/>
      <c r="B3984" s="411"/>
      <c r="C3984" s="411"/>
      <c r="D3984" s="411"/>
      <c r="E3984" s="411"/>
      <c r="F3984" s="411"/>
      <c r="G3984" s="194"/>
      <c r="H3984" s="411"/>
      <c r="I3984" s="411"/>
    </row>
    <row r="3985" spans="1:9" ht="15" customHeight="1" x14ac:dyDescent="0.25">
      <c r="A3985" s="411"/>
      <c r="B3985" s="411"/>
      <c r="C3985" s="411"/>
      <c r="D3985" s="411"/>
      <c r="E3985" s="411"/>
      <c r="F3985" s="411"/>
      <c r="G3985" s="194"/>
      <c r="H3985" s="411"/>
      <c r="I3985" s="411"/>
    </row>
    <row r="3986" spans="1:9" ht="15" customHeight="1" x14ac:dyDescent="0.25">
      <c r="A3986" s="411"/>
      <c r="B3986" s="411"/>
      <c r="C3986" s="411"/>
      <c r="D3986" s="411"/>
      <c r="E3986" s="411"/>
      <c r="F3986" s="411"/>
      <c r="G3986" s="194"/>
      <c r="H3986" s="411"/>
      <c r="I3986" s="411"/>
    </row>
    <row r="3987" spans="1:9" ht="15" customHeight="1" x14ac:dyDescent="0.25">
      <c r="A3987" s="411"/>
      <c r="B3987" s="411"/>
      <c r="C3987" s="411"/>
      <c r="D3987" s="411"/>
      <c r="E3987" s="411"/>
      <c r="F3987" s="411"/>
      <c r="G3987" s="194"/>
      <c r="H3987" s="411"/>
      <c r="I3987" s="411"/>
    </row>
    <row r="3988" spans="1:9" ht="15" customHeight="1" x14ac:dyDescent="0.25">
      <c r="A3988" s="411"/>
      <c r="B3988" s="411"/>
      <c r="C3988" s="411"/>
      <c r="D3988" s="411"/>
      <c r="E3988" s="411"/>
      <c r="F3988" s="411"/>
      <c r="G3988" s="194"/>
      <c r="H3988" s="411"/>
      <c r="I3988" s="411"/>
    </row>
    <row r="3989" spans="1:9" ht="15" customHeight="1" x14ac:dyDescent="0.25">
      <c r="A3989" s="411"/>
      <c r="B3989" s="411"/>
      <c r="C3989" s="411"/>
      <c r="D3989" s="411"/>
      <c r="E3989" s="411"/>
      <c r="F3989" s="411"/>
      <c r="G3989" s="194"/>
      <c r="H3989" s="411"/>
      <c r="I3989" s="411"/>
    </row>
    <row r="3990" spans="1:9" ht="15" customHeight="1" x14ac:dyDescent="0.25">
      <c r="A3990" s="411"/>
      <c r="B3990" s="411"/>
      <c r="C3990" s="411"/>
      <c r="D3990" s="411"/>
      <c r="E3990" s="411"/>
      <c r="F3990" s="411"/>
      <c r="G3990" s="194"/>
      <c r="H3990" s="411"/>
      <c r="I3990" s="411"/>
    </row>
    <row r="3991" spans="1:9" ht="15" customHeight="1" x14ac:dyDescent="0.25">
      <c r="A3991" s="411"/>
      <c r="B3991" s="411"/>
      <c r="C3991" s="411"/>
      <c r="D3991" s="411"/>
      <c r="E3991" s="411"/>
      <c r="F3991" s="412"/>
      <c r="G3991" s="194"/>
      <c r="H3991" s="411"/>
      <c r="I3991" s="411"/>
    </row>
    <row r="3992" spans="1:9" ht="15" customHeight="1" x14ac:dyDescent="0.25">
      <c r="A3992" s="411"/>
      <c r="B3992" s="411"/>
      <c r="C3992" s="411"/>
      <c r="D3992" s="411"/>
      <c r="E3992" s="411"/>
      <c r="F3992" s="412"/>
      <c r="G3992" s="194"/>
      <c r="H3992" s="411"/>
      <c r="I3992" s="411"/>
    </row>
    <row r="3993" spans="1:9" ht="15" customHeight="1" x14ac:dyDescent="0.25">
      <c r="A3993" s="411"/>
      <c r="B3993" s="411"/>
      <c r="C3993" s="411"/>
      <c r="D3993" s="411"/>
      <c r="E3993" s="411"/>
      <c r="F3993" s="412"/>
      <c r="G3993" s="194"/>
      <c r="H3993" s="411"/>
      <c r="I3993" s="411"/>
    </row>
    <row r="3994" spans="1:9" ht="15" customHeight="1" x14ac:dyDescent="0.25">
      <c r="A3994" s="411"/>
      <c r="B3994" s="411"/>
      <c r="C3994" s="411"/>
      <c r="D3994" s="411"/>
      <c r="E3994" s="411"/>
      <c r="F3994" s="411"/>
      <c r="G3994" s="194"/>
      <c r="H3994" s="411"/>
      <c r="I3994" s="411"/>
    </row>
    <row r="3995" spans="1:9" ht="15" customHeight="1" x14ac:dyDescent="0.25">
      <c r="A3995" s="411"/>
      <c r="B3995" s="411"/>
      <c r="C3995" s="411"/>
      <c r="D3995" s="411"/>
      <c r="E3995" s="411"/>
      <c r="F3995" s="411"/>
      <c r="G3995" s="194"/>
      <c r="H3995" s="411"/>
      <c r="I3995" s="411"/>
    </row>
    <row r="3996" spans="1:9" ht="15" customHeight="1" x14ac:dyDescent="0.25">
      <c r="A3996" s="411"/>
      <c r="B3996" s="411"/>
      <c r="C3996" s="411"/>
      <c r="D3996" s="411"/>
      <c r="E3996" s="411"/>
      <c r="F3996" s="411"/>
      <c r="G3996" s="194"/>
      <c r="H3996" s="411"/>
      <c r="I3996" s="411"/>
    </row>
    <row r="3997" spans="1:9" ht="15" customHeight="1" x14ac:dyDescent="0.25">
      <c r="A3997" s="411"/>
      <c r="B3997" s="411"/>
      <c r="C3997" s="411"/>
      <c r="D3997" s="411"/>
      <c r="E3997" s="411"/>
      <c r="F3997" s="411"/>
      <c r="G3997" s="194"/>
      <c r="H3997" s="411"/>
      <c r="I3997" s="411"/>
    </row>
    <row r="3998" spans="1:9" ht="15" customHeight="1" x14ac:dyDescent="0.25">
      <c r="A3998" s="411"/>
      <c r="B3998" s="411"/>
      <c r="C3998" s="411"/>
      <c r="D3998" s="411"/>
      <c r="E3998" s="411"/>
      <c r="F3998" s="411"/>
      <c r="G3998" s="194"/>
      <c r="H3998" s="411"/>
      <c r="I3998" s="411"/>
    </row>
    <row r="3999" spans="1:9" ht="15" customHeight="1" x14ac:dyDescent="0.25">
      <c r="A3999" s="411"/>
      <c r="B3999" s="411"/>
      <c r="C3999" s="411"/>
      <c r="D3999" s="411"/>
      <c r="E3999" s="411"/>
      <c r="F3999" s="411"/>
      <c r="G3999" s="194"/>
      <c r="H3999" s="411"/>
      <c r="I3999" s="411"/>
    </row>
    <row r="4000" spans="1:9" ht="15" customHeight="1" x14ac:dyDescent="0.25">
      <c r="A4000" s="411"/>
      <c r="B4000" s="411"/>
      <c r="C4000" s="411"/>
      <c r="D4000" s="411"/>
      <c r="E4000" s="411"/>
      <c r="F4000" s="411"/>
      <c r="G4000" s="194"/>
      <c r="H4000" s="411"/>
      <c r="I4000" s="411"/>
    </row>
    <row r="4001" spans="1:9" ht="15" customHeight="1" x14ac:dyDescent="0.25">
      <c r="A4001" s="411"/>
      <c r="B4001" s="411"/>
      <c r="C4001" s="411"/>
      <c r="D4001" s="411"/>
      <c r="E4001" s="411"/>
      <c r="F4001" s="411"/>
      <c r="G4001" s="194"/>
      <c r="H4001" s="411"/>
      <c r="I4001" s="411"/>
    </row>
    <row r="4002" spans="1:9" ht="15" customHeight="1" x14ac:dyDescent="0.25">
      <c r="A4002" s="411"/>
      <c r="B4002" s="411"/>
      <c r="C4002" s="411"/>
      <c r="D4002" s="411"/>
      <c r="E4002" s="411"/>
      <c r="F4002" s="412"/>
      <c r="G4002" s="194"/>
      <c r="H4002" s="411"/>
      <c r="I4002" s="411"/>
    </row>
    <row r="4003" spans="1:9" ht="15" customHeight="1" x14ac:dyDescent="0.25">
      <c r="A4003" s="411"/>
      <c r="B4003" s="411"/>
      <c r="C4003" s="411"/>
      <c r="D4003" s="411"/>
      <c r="E4003" s="411"/>
      <c r="F4003" s="412"/>
      <c r="G4003" s="194"/>
      <c r="H4003" s="411"/>
      <c r="I4003" s="411"/>
    </row>
    <row r="4004" spans="1:9" ht="15" customHeight="1" x14ac:dyDescent="0.25">
      <c r="A4004" s="411"/>
      <c r="B4004" s="411"/>
      <c r="C4004" s="411"/>
      <c r="D4004" s="411"/>
      <c r="E4004" s="411"/>
      <c r="F4004" s="412"/>
      <c r="G4004" s="194"/>
      <c r="H4004" s="411"/>
      <c r="I4004" s="411"/>
    </row>
    <row r="4005" spans="1:9" ht="15" customHeight="1" x14ac:dyDescent="0.25">
      <c r="A4005" s="411"/>
      <c r="B4005" s="411"/>
      <c r="C4005" s="411"/>
      <c r="D4005" s="411"/>
      <c r="E4005" s="411"/>
      <c r="F4005" s="411"/>
      <c r="G4005" s="194"/>
      <c r="H4005" s="411"/>
      <c r="I4005" s="411"/>
    </row>
    <row r="4006" spans="1:9" ht="15" customHeight="1" x14ac:dyDescent="0.25">
      <c r="A4006" s="411"/>
      <c r="B4006" s="411"/>
      <c r="C4006" s="411"/>
      <c r="D4006" s="411"/>
      <c r="E4006" s="411"/>
      <c r="F4006" s="411"/>
      <c r="G4006" s="194"/>
      <c r="H4006" s="411"/>
      <c r="I4006" s="411"/>
    </row>
    <row r="4007" spans="1:9" ht="15" customHeight="1" x14ac:dyDescent="0.25">
      <c r="A4007" s="411"/>
      <c r="B4007" s="411"/>
      <c r="C4007" s="411"/>
      <c r="D4007" s="411"/>
      <c r="E4007" s="411"/>
      <c r="F4007" s="411"/>
      <c r="G4007" s="194"/>
      <c r="H4007" s="411"/>
      <c r="I4007" s="411"/>
    </row>
    <row r="4008" spans="1:9" ht="15" customHeight="1" x14ac:dyDescent="0.25">
      <c r="A4008" s="411"/>
      <c r="B4008" s="411"/>
      <c r="C4008" s="411"/>
      <c r="D4008" s="411"/>
      <c r="E4008" s="411"/>
      <c r="F4008" s="411"/>
      <c r="G4008" s="194"/>
      <c r="H4008" s="411"/>
      <c r="I4008" s="411"/>
    </row>
    <row r="4009" spans="1:9" ht="15" customHeight="1" x14ac:dyDescent="0.25">
      <c r="A4009" s="411"/>
      <c r="B4009" s="411"/>
      <c r="C4009" s="411"/>
      <c r="D4009" s="411"/>
      <c r="E4009" s="411"/>
      <c r="F4009" s="411"/>
      <c r="G4009" s="194"/>
      <c r="H4009" s="411"/>
      <c r="I4009" s="411"/>
    </row>
    <row r="4010" spans="1:9" ht="15" customHeight="1" x14ac:dyDescent="0.25">
      <c r="A4010" s="411"/>
      <c r="B4010" s="411"/>
      <c r="C4010" s="411"/>
      <c r="D4010" s="411"/>
      <c r="E4010" s="411"/>
      <c r="F4010" s="411"/>
      <c r="G4010" s="194"/>
      <c r="H4010" s="411"/>
      <c r="I4010" s="411"/>
    </row>
    <row r="4011" spans="1:9" ht="15" customHeight="1" x14ac:dyDescent="0.25">
      <c r="A4011" s="411"/>
      <c r="B4011" s="411"/>
      <c r="C4011" s="411"/>
      <c r="D4011" s="411"/>
      <c r="E4011" s="411"/>
      <c r="F4011" s="411"/>
      <c r="G4011" s="194"/>
      <c r="H4011" s="411"/>
      <c r="I4011" s="411"/>
    </row>
    <row r="4012" spans="1:9" ht="15" customHeight="1" x14ac:dyDescent="0.25">
      <c r="A4012" s="411"/>
      <c r="B4012" s="411"/>
      <c r="C4012" s="411"/>
      <c r="D4012" s="411"/>
      <c r="E4012" s="411"/>
      <c r="F4012" s="412"/>
      <c r="G4012" s="194"/>
      <c r="H4012" s="411"/>
      <c r="I4012" s="411"/>
    </row>
    <row r="4013" spans="1:9" ht="15" customHeight="1" x14ac:dyDescent="0.25">
      <c r="A4013" s="411"/>
      <c r="B4013" s="411"/>
      <c r="C4013" s="411"/>
      <c r="D4013" s="411"/>
      <c r="E4013" s="411"/>
      <c r="F4013" s="412"/>
      <c r="G4013" s="194"/>
      <c r="H4013" s="411"/>
      <c r="I4013" s="411"/>
    </row>
    <row r="4014" spans="1:9" ht="15" customHeight="1" x14ac:dyDescent="0.25">
      <c r="A4014" s="411"/>
      <c r="B4014" s="411"/>
      <c r="C4014" s="411"/>
      <c r="D4014" s="411"/>
      <c r="E4014" s="411"/>
      <c r="F4014" s="412"/>
      <c r="G4014" s="194"/>
      <c r="H4014" s="411"/>
      <c r="I4014" s="411"/>
    </row>
    <row r="4015" spans="1:9" ht="15" customHeight="1" x14ac:dyDescent="0.25">
      <c r="A4015" s="411"/>
      <c r="B4015" s="411"/>
      <c r="C4015" s="411"/>
      <c r="D4015" s="411"/>
      <c r="E4015" s="411"/>
      <c r="F4015" s="411"/>
      <c r="G4015" s="194"/>
      <c r="H4015" s="411"/>
      <c r="I4015" s="411"/>
    </row>
    <row r="4016" spans="1:9" ht="15" customHeight="1" x14ac:dyDescent="0.25">
      <c r="A4016" s="411"/>
      <c r="B4016" s="411"/>
      <c r="C4016" s="411"/>
      <c r="D4016" s="411"/>
      <c r="E4016" s="411"/>
      <c r="F4016" s="411"/>
      <c r="G4016" s="194"/>
      <c r="H4016" s="411"/>
      <c r="I4016" s="411"/>
    </row>
    <row r="4017" spans="1:9" ht="15" customHeight="1" x14ac:dyDescent="0.25">
      <c r="A4017" s="411"/>
      <c r="B4017" s="411"/>
      <c r="C4017" s="411"/>
      <c r="D4017" s="411"/>
      <c r="E4017" s="411"/>
      <c r="F4017" s="411"/>
      <c r="G4017" s="194"/>
      <c r="H4017" s="411"/>
      <c r="I4017" s="411"/>
    </row>
    <row r="4018" spans="1:9" ht="15" customHeight="1" x14ac:dyDescent="0.25">
      <c r="A4018" s="411"/>
      <c r="B4018" s="411"/>
      <c r="C4018" s="411"/>
      <c r="D4018" s="411"/>
      <c r="E4018" s="411"/>
      <c r="F4018" s="411"/>
      <c r="G4018" s="194"/>
      <c r="H4018" s="411"/>
      <c r="I4018" s="411"/>
    </row>
    <row r="4019" spans="1:9" ht="15" customHeight="1" x14ac:dyDescent="0.25">
      <c r="A4019" s="411"/>
      <c r="B4019" s="411"/>
      <c r="C4019" s="411"/>
      <c r="D4019" s="411"/>
      <c r="E4019" s="411"/>
      <c r="F4019" s="411"/>
      <c r="G4019" s="194"/>
      <c r="H4019" s="411"/>
      <c r="I4019" s="411"/>
    </row>
    <row r="4020" spans="1:9" ht="15" customHeight="1" x14ac:dyDescent="0.25">
      <c r="A4020" s="411"/>
      <c r="B4020" s="411"/>
      <c r="C4020" s="411"/>
      <c r="D4020" s="411"/>
      <c r="E4020" s="411"/>
      <c r="F4020" s="411"/>
      <c r="G4020" s="194"/>
      <c r="H4020" s="411"/>
      <c r="I4020" s="411"/>
    </row>
    <row r="4021" spans="1:9" ht="15" customHeight="1" x14ac:dyDescent="0.25">
      <c r="A4021" s="411"/>
      <c r="B4021" s="411"/>
      <c r="C4021" s="411"/>
      <c r="D4021" s="411"/>
      <c r="E4021" s="411"/>
      <c r="F4021" s="411"/>
      <c r="G4021" s="194"/>
      <c r="H4021" s="411"/>
      <c r="I4021" s="411"/>
    </row>
    <row r="4022" spans="1:9" ht="15" customHeight="1" x14ac:dyDescent="0.25">
      <c r="A4022" s="411"/>
      <c r="B4022" s="411"/>
      <c r="C4022" s="411"/>
      <c r="D4022" s="411"/>
      <c r="E4022" s="411"/>
      <c r="F4022" s="411"/>
      <c r="G4022" s="194"/>
      <c r="H4022" s="411"/>
      <c r="I4022" s="411"/>
    </row>
    <row r="4023" spans="1:9" ht="15" customHeight="1" x14ac:dyDescent="0.25">
      <c r="A4023" s="411"/>
      <c r="B4023" s="411"/>
      <c r="C4023" s="411"/>
      <c r="D4023" s="411"/>
      <c r="E4023" s="411"/>
      <c r="F4023" s="411"/>
      <c r="G4023" s="194"/>
      <c r="H4023" s="411"/>
      <c r="I4023" s="411"/>
    </row>
    <row r="4024" spans="1:9" ht="15" customHeight="1" x14ac:dyDescent="0.25">
      <c r="A4024" s="411"/>
      <c r="B4024" s="411"/>
      <c r="C4024" s="411"/>
      <c r="D4024" s="411"/>
      <c r="E4024" s="411"/>
      <c r="F4024" s="412"/>
      <c r="G4024" s="194"/>
      <c r="H4024" s="411"/>
      <c r="I4024" s="411"/>
    </row>
    <row r="4025" spans="1:9" ht="15" customHeight="1" x14ac:dyDescent="0.25">
      <c r="A4025" s="411"/>
      <c r="B4025" s="411"/>
      <c r="C4025" s="411"/>
      <c r="D4025" s="411"/>
      <c r="E4025" s="411"/>
      <c r="F4025" s="412"/>
      <c r="G4025" s="194"/>
      <c r="H4025" s="411"/>
      <c r="I4025" s="411"/>
    </row>
    <row r="4026" spans="1:9" ht="15" customHeight="1" x14ac:dyDescent="0.25">
      <c r="A4026" s="411"/>
      <c r="B4026" s="411"/>
      <c r="C4026" s="411"/>
      <c r="D4026" s="411"/>
      <c r="E4026" s="411"/>
      <c r="F4026" s="412"/>
      <c r="G4026" s="194"/>
      <c r="H4026" s="411"/>
      <c r="I4026" s="411"/>
    </row>
    <row r="4027" spans="1:9" ht="15" customHeight="1" x14ac:dyDescent="0.25">
      <c r="A4027" s="411"/>
      <c r="B4027" s="411"/>
      <c r="C4027" s="411"/>
      <c r="D4027" s="411"/>
      <c r="E4027" s="411"/>
      <c r="F4027" s="411"/>
      <c r="G4027" s="194"/>
      <c r="H4027" s="411"/>
      <c r="I4027" s="411"/>
    </row>
    <row r="4028" spans="1:9" ht="15" customHeight="1" x14ac:dyDescent="0.25">
      <c r="A4028" s="411"/>
      <c r="B4028" s="411"/>
      <c r="C4028" s="411"/>
      <c r="D4028" s="411"/>
      <c r="E4028" s="411"/>
      <c r="F4028" s="411"/>
      <c r="G4028" s="194"/>
      <c r="H4028" s="411"/>
      <c r="I4028" s="411"/>
    </row>
    <row r="4029" spans="1:9" ht="15" customHeight="1" x14ac:dyDescent="0.25">
      <c r="A4029" s="411"/>
      <c r="B4029" s="411"/>
      <c r="C4029" s="411"/>
      <c r="D4029" s="411"/>
      <c r="E4029" s="411"/>
      <c r="F4029" s="411"/>
      <c r="G4029" s="194"/>
      <c r="H4029" s="411"/>
      <c r="I4029" s="411"/>
    </row>
    <row r="4030" spans="1:9" ht="15" customHeight="1" x14ac:dyDescent="0.25">
      <c r="A4030" s="411"/>
      <c r="B4030" s="411"/>
      <c r="C4030" s="411"/>
      <c r="D4030" s="411"/>
      <c r="E4030" s="411"/>
      <c r="F4030" s="411"/>
      <c r="G4030" s="194"/>
      <c r="H4030" s="411"/>
      <c r="I4030" s="411"/>
    </row>
    <row r="4031" spans="1:9" ht="15" customHeight="1" x14ac:dyDescent="0.25">
      <c r="A4031" s="411"/>
      <c r="B4031" s="411"/>
      <c r="C4031" s="411"/>
      <c r="D4031" s="411"/>
      <c r="E4031" s="411"/>
      <c r="F4031" s="411"/>
      <c r="G4031" s="194"/>
      <c r="H4031" s="411"/>
      <c r="I4031" s="411"/>
    </row>
    <row r="4032" spans="1:9" ht="15" customHeight="1" x14ac:dyDescent="0.25">
      <c r="A4032" s="411"/>
      <c r="B4032" s="411"/>
      <c r="C4032" s="411"/>
      <c r="D4032" s="411"/>
      <c r="E4032" s="411"/>
      <c r="F4032" s="411"/>
      <c r="G4032" s="194"/>
      <c r="H4032" s="411"/>
      <c r="I4032" s="411"/>
    </row>
    <row r="4033" spans="1:9" ht="15" customHeight="1" x14ac:dyDescent="0.25">
      <c r="A4033" s="411"/>
      <c r="B4033" s="411"/>
      <c r="C4033" s="411"/>
      <c r="D4033" s="411"/>
      <c r="E4033" s="411"/>
      <c r="F4033" s="411"/>
      <c r="G4033" s="194"/>
      <c r="H4033" s="411"/>
      <c r="I4033" s="411"/>
    </row>
    <row r="4034" spans="1:9" ht="15" customHeight="1" x14ac:dyDescent="0.25">
      <c r="A4034" s="411"/>
      <c r="B4034" s="411"/>
      <c r="C4034" s="411"/>
      <c r="D4034" s="411"/>
      <c r="E4034" s="411"/>
      <c r="F4034" s="411"/>
      <c r="G4034" s="194"/>
      <c r="H4034" s="411"/>
      <c r="I4034" s="411"/>
    </row>
    <row r="4035" spans="1:9" ht="15" customHeight="1" x14ac:dyDescent="0.25">
      <c r="A4035" s="411"/>
      <c r="B4035" s="411"/>
      <c r="C4035" s="411"/>
      <c r="D4035" s="411"/>
      <c r="E4035" s="411"/>
      <c r="F4035" s="411"/>
      <c r="G4035" s="194"/>
      <c r="H4035" s="411"/>
      <c r="I4035" s="411"/>
    </row>
    <row r="4036" spans="1:9" ht="15" customHeight="1" x14ac:dyDescent="0.25">
      <c r="A4036" s="411"/>
      <c r="B4036" s="411"/>
      <c r="C4036" s="411"/>
      <c r="D4036" s="411"/>
      <c r="E4036" s="411"/>
      <c r="F4036" s="412"/>
      <c r="G4036" s="194"/>
      <c r="H4036" s="411"/>
      <c r="I4036" s="411"/>
    </row>
    <row r="4037" spans="1:9" ht="15" customHeight="1" x14ac:dyDescent="0.25">
      <c r="A4037" s="411"/>
      <c r="B4037" s="411"/>
      <c r="C4037" s="411"/>
      <c r="D4037" s="411"/>
      <c r="E4037" s="411"/>
      <c r="F4037" s="412"/>
      <c r="G4037" s="194"/>
      <c r="H4037" s="411"/>
      <c r="I4037" s="411"/>
    </row>
    <row r="4038" spans="1:9" ht="15" customHeight="1" x14ac:dyDescent="0.25">
      <c r="A4038" s="411"/>
      <c r="B4038" s="411"/>
      <c r="C4038" s="411"/>
      <c r="D4038" s="411"/>
      <c r="E4038" s="411"/>
      <c r="F4038" s="411"/>
      <c r="G4038" s="194"/>
      <c r="H4038" s="411"/>
      <c r="I4038" s="411"/>
    </row>
    <row r="4039" spans="1:9" ht="15" customHeight="1" x14ac:dyDescent="0.25">
      <c r="A4039" s="411"/>
      <c r="B4039" s="411"/>
      <c r="C4039" s="411"/>
      <c r="D4039" s="411"/>
      <c r="E4039" s="411"/>
      <c r="F4039" s="411"/>
      <c r="G4039" s="194"/>
      <c r="H4039" s="411"/>
      <c r="I4039" s="411"/>
    </row>
    <row r="4040" spans="1:9" ht="15" customHeight="1" x14ac:dyDescent="0.25">
      <c r="A4040" s="411"/>
      <c r="B4040" s="411"/>
      <c r="C4040" s="411"/>
      <c r="D4040" s="411"/>
      <c r="E4040" s="411"/>
      <c r="F4040" s="411"/>
      <c r="G4040" s="194"/>
      <c r="H4040" s="411"/>
      <c r="I4040" s="411"/>
    </row>
    <row r="4041" spans="1:9" ht="15" customHeight="1" x14ac:dyDescent="0.25">
      <c r="A4041" s="411"/>
      <c r="B4041" s="411"/>
      <c r="C4041" s="411"/>
      <c r="D4041" s="411"/>
      <c r="E4041" s="411"/>
      <c r="F4041" s="411"/>
      <c r="G4041" s="194"/>
      <c r="H4041" s="411"/>
      <c r="I4041" s="411"/>
    </row>
    <row r="4042" spans="1:9" ht="15" customHeight="1" x14ac:dyDescent="0.25">
      <c r="A4042" s="411"/>
      <c r="B4042" s="411"/>
      <c r="C4042" s="411"/>
      <c r="D4042" s="411"/>
      <c r="E4042" s="411"/>
      <c r="F4042" s="411"/>
      <c r="G4042" s="194"/>
      <c r="H4042" s="411"/>
      <c r="I4042" s="411"/>
    </row>
    <row r="4043" spans="1:9" ht="15" customHeight="1" x14ac:dyDescent="0.25">
      <c r="A4043" s="411"/>
      <c r="B4043" s="411"/>
      <c r="C4043" s="411"/>
      <c r="D4043" s="411"/>
      <c r="E4043" s="411"/>
      <c r="F4043" s="411"/>
      <c r="G4043" s="194"/>
      <c r="H4043" s="411"/>
      <c r="I4043" s="411"/>
    </row>
    <row r="4044" spans="1:9" ht="15" customHeight="1" x14ac:dyDescent="0.25">
      <c r="A4044" s="411"/>
      <c r="B4044" s="411"/>
      <c r="C4044" s="411"/>
      <c r="D4044" s="411"/>
      <c r="E4044" s="411"/>
      <c r="F4044" s="411"/>
      <c r="G4044" s="194"/>
      <c r="H4044" s="411"/>
      <c r="I4044" s="411"/>
    </row>
    <row r="4045" spans="1:9" ht="15" customHeight="1" x14ac:dyDescent="0.25">
      <c r="A4045" s="411"/>
      <c r="B4045" s="411"/>
      <c r="C4045" s="411"/>
      <c r="D4045" s="411"/>
      <c r="E4045" s="411"/>
      <c r="F4045" s="411"/>
      <c r="G4045" s="194"/>
      <c r="H4045" s="411"/>
      <c r="I4045" s="411"/>
    </row>
    <row r="4046" spans="1:9" ht="15" customHeight="1" x14ac:dyDescent="0.25">
      <c r="A4046" s="411"/>
      <c r="B4046" s="411"/>
      <c r="C4046" s="411"/>
      <c r="D4046" s="411"/>
      <c r="E4046" s="411"/>
      <c r="F4046" s="411"/>
      <c r="G4046" s="194"/>
      <c r="H4046" s="411"/>
      <c r="I4046" s="411"/>
    </row>
    <row r="4047" spans="1:9" ht="15" customHeight="1" x14ac:dyDescent="0.25">
      <c r="A4047" s="411"/>
      <c r="B4047" s="411"/>
      <c r="C4047" s="411"/>
      <c r="D4047" s="411"/>
      <c r="E4047" s="411"/>
      <c r="F4047" s="411"/>
      <c r="G4047" s="194"/>
      <c r="H4047" s="411"/>
      <c r="I4047" s="411"/>
    </row>
    <row r="4048" spans="1:9" ht="15" customHeight="1" x14ac:dyDescent="0.25">
      <c r="A4048" s="411"/>
      <c r="B4048" s="411"/>
      <c r="C4048" s="411"/>
      <c r="D4048" s="411"/>
      <c r="E4048" s="411"/>
      <c r="F4048" s="411"/>
      <c r="G4048" s="194"/>
      <c r="H4048" s="411"/>
      <c r="I4048" s="411"/>
    </row>
    <row r="4049" spans="1:9" ht="15" customHeight="1" x14ac:dyDescent="0.25">
      <c r="A4049" s="411"/>
      <c r="B4049" s="411"/>
      <c r="C4049" s="411"/>
      <c r="D4049" s="411"/>
      <c r="E4049" s="411"/>
      <c r="F4049" s="412"/>
      <c r="G4049" s="194"/>
      <c r="H4049" s="411"/>
      <c r="I4049" s="411"/>
    </row>
    <row r="4050" spans="1:9" ht="15" customHeight="1" x14ac:dyDescent="0.25">
      <c r="A4050" s="411"/>
      <c r="B4050" s="411"/>
      <c r="C4050" s="411"/>
      <c r="D4050" s="411"/>
      <c r="E4050" s="411"/>
      <c r="F4050" s="412"/>
      <c r="G4050" s="194"/>
      <c r="H4050" s="411"/>
      <c r="I4050" s="411"/>
    </row>
    <row r="4051" spans="1:9" ht="15" customHeight="1" x14ac:dyDescent="0.25">
      <c r="A4051" s="411"/>
      <c r="B4051" s="411"/>
      <c r="C4051" s="411"/>
      <c r="D4051" s="411"/>
      <c r="E4051" s="411"/>
      <c r="F4051" s="412"/>
      <c r="G4051" s="194"/>
      <c r="H4051" s="411"/>
      <c r="I4051" s="411"/>
    </row>
    <row r="4052" spans="1:9" ht="15" customHeight="1" x14ac:dyDescent="0.25">
      <c r="A4052" s="411"/>
      <c r="B4052" s="411"/>
      <c r="C4052" s="411"/>
      <c r="D4052" s="411"/>
      <c r="E4052" s="411"/>
      <c r="F4052" s="411"/>
      <c r="G4052" s="194"/>
      <c r="H4052" s="411"/>
      <c r="I4052" s="411"/>
    </row>
    <row r="4053" spans="1:9" ht="15" customHeight="1" x14ac:dyDescent="0.25">
      <c r="A4053" s="411"/>
      <c r="B4053" s="411"/>
      <c r="C4053" s="411"/>
      <c r="D4053" s="411"/>
      <c r="E4053" s="411"/>
      <c r="F4053" s="411"/>
      <c r="G4053" s="194"/>
      <c r="H4053" s="411"/>
      <c r="I4053" s="411"/>
    </row>
    <row r="4054" spans="1:9" ht="15" customHeight="1" x14ac:dyDescent="0.25">
      <c r="A4054" s="411"/>
      <c r="B4054" s="411"/>
      <c r="C4054" s="411"/>
      <c r="D4054" s="411"/>
      <c r="E4054" s="411"/>
      <c r="F4054" s="411"/>
      <c r="G4054" s="194"/>
      <c r="H4054" s="411"/>
      <c r="I4054" s="411"/>
    </row>
    <row r="4055" spans="1:9" ht="15" customHeight="1" x14ac:dyDescent="0.25">
      <c r="A4055" s="411"/>
      <c r="B4055" s="411"/>
      <c r="C4055" s="411"/>
      <c r="D4055" s="411"/>
      <c r="E4055" s="411"/>
      <c r="F4055" s="411"/>
      <c r="G4055" s="194"/>
      <c r="H4055" s="411"/>
      <c r="I4055" s="411"/>
    </row>
    <row r="4056" spans="1:9" ht="15" customHeight="1" x14ac:dyDescent="0.25">
      <c r="A4056" s="411"/>
      <c r="B4056" s="411"/>
      <c r="C4056" s="411"/>
      <c r="D4056" s="411"/>
      <c r="E4056" s="411"/>
      <c r="F4056" s="411"/>
      <c r="G4056" s="194"/>
      <c r="H4056" s="411"/>
      <c r="I4056" s="411"/>
    </row>
    <row r="4057" spans="1:9" ht="15" customHeight="1" x14ac:dyDescent="0.25">
      <c r="A4057" s="411"/>
      <c r="B4057" s="411"/>
      <c r="C4057" s="411"/>
      <c r="D4057" s="411"/>
      <c r="E4057" s="411"/>
      <c r="F4057" s="411"/>
      <c r="G4057" s="194"/>
      <c r="H4057" s="411"/>
      <c r="I4057" s="411"/>
    </row>
    <row r="4058" spans="1:9" ht="15" customHeight="1" x14ac:dyDescent="0.25">
      <c r="A4058" s="411"/>
      <c r="B4058" s="411"/>
      <c r="C4058" s="411"/>
      <c r="D4058" s="411"/>
      <c r="E4058" s="411"/>
      <c r="F4058" s="411"/>
      <c r="G4058" s="194"/>
      <c r="H4058" s="411"/>
      <c r="I4058" s="411"/>
    </row>
    <row r="4059" spans="1:9" ht="15" customHeight="1" x14ac:dyDescent="0.25">
      <c r="A4059" s="411"/>
      <c r="B4059" s="411"/>
      <c r="C4059" s="411"/>
      <c r="D4059" s="411"/>
      <c r="E4059" s="411"/>
      <c r="F4059" s="411"/>
      <c r="G4059" s="194"/>
      <c r="H4059" s="411"/>
      <c r="I4059" s="411"/>
    </row>
    <row r="4060" spans="1:9" ht="15" customHeight="1" x14ac:dyDescent="0.25">
      <c r="A4060" s="411"/>
      <c r="B4060" s="411"/>
      <c r="C4060" s="411"/>
      <c r="D4060" s="411"/>
      <c r="E4060" s="411"/>
      <c r="F4060" s="411"/>
      <c r="G4060" s="194"/>
      <c r="H4060" s="411"/>
      <c r="I4060" s="411"/>
    </row>
    <row r="4061" spans="1:9" ht="15" customHeight="1" x14ac:dyDescent="0.25">
      <c r="A4061" s="411"/>
      <c r="B4061" s="411"/>
      <c r="C4061" s="411"/>
      <c r="D4061" s="411"/>
      <c r="E4061" s="411"/>
      <c r="F4061" s="411"/>
      <c r="G4061" s="194"/>
      <c r="H4061" s="411"/>
      <c r="I4061" s="411"/>
    </row>
    <row r="4062" spans="1:9" ht="15" customHeight="1" x14ac:dyDescent="0.25">
      <c r="A4062" s="411"/>
      <c r="B4062" s="411"/>
      <c r="C4062" s="411"/>
      <c r="D4062" s="411"/>
      <c r="E4062" s="411"/>
      <c r="F4062" s="411"/>
      <c r="G4062" s="194"/>
      <c r="H4062" s="411"/>
      <c r="I4062" s="411"/>
    </row>
    <row r="4063" spans="1:9" ht="15" customHeight="1" x14ac:dyDescent="0.25">
      <c r="A4063" s="411"/>
      <c r="B4063" s="411"/>
      <c r="C4063" s="411"/>
      <c r="D4063" s="411"/>
      <c r="E4063" s="411"/>
      <c r="F4063" s="411"/>
      <c r="G4063" s="194"/>
      <c r="H4063" s="411"/>
      <c r="I4063" s="411"/>
    </row>
    <row r="4064" spans="1:9" ht="15" customHeight="1" x14ac:dyDescent="0.25">
      <c r="A4064" s="411"/>
      <c r="B4064" s="411"/>
      <c r="C4064" s="411"/>
      <c r="D4064" s="411"/>
      <c r="E4064" s="411"/>
      <c r="F4064" s="411"/>
      <c r="G4064" s="194"/>
      <c r="H4064" s="411"/>
      <c r="I4064" s="411"/>
    </row>
    <row r="4065" spans="1:9" ht="15" customHeight="1" x14ac:dyDescent="0.25">
      <c r="A4065" s="411"/>
      <c r="B4065" s="411"/>
      <c r="C4065" s="411"/>
      <c r="D4065" s="411"/>
      <c r="E4065" s="411"/>
      <c r="F4065" s="411"/>
      <c r="G4065" s="194"/>
      <c r="H4065" s="411"/>
      <c r="I4065" s="411"/>
    </row>
    <row r="4066" spans="1:9" ht="15" customHeight="1" x14ac:dyDescent="0.25">
      <c r="A4066" s="411"/>
      <c r="B4066" s="411"/>
      <c r="C4066" s="411"/>
      <c r="D4066" s="411"/>
      <c r="E4066" s="411"/>
      <c r="F4066" s="412"/>
      <c r="G4066" s="194"/>
      <c r="H4066" s="411"/>
      <c r="I4066" s="411"/>
    </row>
    <row r="4067" spans="1:9" ht="15" customHeight="1" x14ac:dyDescent="0.25">
      <c r="A4067" s="411"/>
      <c r="B4067" s="411"/>
      <c r="C4067" s="411"/>
      <c r="D4067" s="411"/>
      <c r="E4067" s="411"/>
      <c r="F4067" s="412"/>
      <c r="G4067" s="194"/>
      <c r="H4067" s="411"/>
      <c r="I4067" s="411"/>
    </row>
    <row r="4068" spans="1:9" ht="15" customHeight="1" x14ac:dyDescent="0.25">
      <c r="A4068" s="411"/>
      <c r="B4068" s="411"/>
      <c r="C4068" s="411"/>
      <c r="D4068" s="411"/>
      <c r="E4068" s="411"/>
      <c r="F4068" s="411"/>
      <c r="G4068" s="194"/>
      <c r="H4068" s="411"/>
      <c r="I4068" s="411"/>
    </row>
    <row r="4069" spans="1:9" ht="15" customHeight="1" x14ac:dyDescent="0.25">
      <c r="A4069" s="411"/>
      <c r="B4069" s="411"/>
      <c r="C4069" s="411"/>
      <c r="D4069" s="411"/>
      <c r="E4069" s="411"/>
      <c r="F4069" s="411"/>
      <c r="G4069" s="194"/>
      <c r="H4069" s="411"/>
      <c r="I4069" s="411"/>
    </row>
    <row r="4070" spans="1:9" ht="15" customHeight="1" x14ac:dyDescent="0.25">
      <c r="A4070" s="411"/>
      <c r="B4070" s="411"/>
      <c r="C4070" s="411"/>
      <c r="D4070" s="411"/>
      <c r="E4070" s="411"/>
      <c r="F4070" s="411"/>
      <c r="G4070" s="194"/>
      <c r="H4070" s="411"/>
      <c r="I4070" s="411"/>
    </row>
    <row r="4071" spans="1:9" ht="15" customHeight="1" x14ac:dyDescent="0.25">
      <c r="A4071" s="411"/>
      <c r="B4071" s="411"/>
      <c r="C4071" s="411"/>
      <c r="D4071" s="411"/>
      <c r="E4071" s="411"/>
      <c r="F4071" s="411"/>
      <c r="G4071" s="194"/>
      <c r="H4071" s="411"/>
      <c r="I4071" s="411"/>
    </row>
    <row r="4072" spans="1:9" ht="15" customHeight="1" x14ac:dyDescent="0.25">
      <c r="A4072" s="411"/>
      <c r="B4072" s="411"/>
      <c r="C4072" s="411"/>
      <c r="D4072" s="411"/>
      <c r="E4072" s="411"/>
      <c r="F4072" s="411"/>
      <c r="G4072" s="194"/>
      <c r="H4072" s="411"/>
      <c r="I4072" s="411"/>
    </row>
    <row r="4073" spans="1:9" ht="15" customHeight="1" x14ac:dyDescent="0.25">
      <c r="A4073" s="411"/>
      <c r="B4073" s="411"/>
      <c r="C4073" s="411"/>
      <c r="D4073" s="411"/>
      <c r="E4073" s="411"/>
      <c r="F4073" s="411"/>
      <c r="G4073" s="194"/>
      <c r="H4073" s="411"/>
      <c r="I4073" s="411"/>
    </row>
    <row r="4074" spans="1:9" ht="15" customHeight="1" x14ac:dyDescent="0.25">
      <c r="A4074" s="411"/>
      <c r="B4074" s="411"/>
      <c r="C4074" s="411"/>
      <c r="D4074" s="411"/>
      <c r="E4074" s="411"/>
      <c r="F4074" s="411"/>
      <c r="G4074" s="194"/>
      <c r="H4074" s="411"/>
      <c r="I4074" s="411"/>
    </row>
    <row r="4075" spans="1:9" ht="15" customHeight="1" x14ac:dyDescent="0.25">
      <c r="A4075" s="411"/>
      <c r="B4075" s="411"/>
      <c r="C4075" s="411"/>
      <c r="D4075" s="411"/>
      <c r="E4075" s="411"/>
      <c r="F4075" s="411"/>
      <c r="G4075" s="194"/>
      <c r="H4075" s="411"/>
      <c r="I4075" s="411"/>
    </row>
    <row r="4076" spans="1:9" ht="15" customHeight="1" x14ac:dyDescent="0.25">
      <c r="A4076" s="411"/>
      <c r="B4076" s="411"/>
      <c r="C4076" s="411"/>
      <c r="D4076" s="411"/>
      <c r="E4076" s="411"/>
      <c r="F4076" s="411"/>
      <c r="G4076" s="194"/>
      <c r="H4076" s="411"/>
      <c r="I4076" s="411"/>
    </row>
    <row r="4077" spans="1:9" ht="15" customHeight="1" x14ac:dyDescent="0.25">
      <c r="A4077" s="411"/>
      <c r="B4077" s="411"/>
      <c r="C4077" s="411"/>
      <c r="D4077" s="411"/>
      <c r="E4077" s="411"/>
      <c r="F4077" s="411"/>
      <c r="G4077" s="194"/>
      <c r="H4077" s="411"/>
      <c r="I4077" s="411"/>
    </row>
    <row r="4078" spans="1:9" ht="15" customHeight="1" x14ac:dyDescent="0.25">
      <c r="A4078" s="411"/>
      <c r="B4078" s="411"/>
      <c r="C4078" s="411"/>
      <c r="D4078" s="411"/>
      <c r="E4078" s="411"/>
      <c r="F4078" s="411"/>
      <c r="G4078" s="194"/>
      <c r="H4078" s="411"/>
      <c r="I4078" s="411"/>
    </row>
    <row r="4079" spans="1:9" ht="15" customHeight="1" x14ac:dyDescent="0.25">
      <c r="A4079" s="411"/>
      <c r="B4079" s="411"/>
      <c r="C4079" s="411"/>
      <c r="D4079" s="411"/>
      <c r="E4079" s="411"/>
      <c r="F4079" s="411"/>
      <c r="G4079" s="194"/>
      <c r="H4079" s="411"/>
      <c r="I4079" s="411"/>
    </row>
    <row r="4080" spans="1:9" ht="15" customHeight="1" x14ac:dyDescent="0.25">
      <c r="A4080" s="411"/>
      <c r="B4080" s="411"/>
      <c r="C4080" s="411"/>
      <c r="D4080" s="411"/>
      <c r="E4080" s="411"/>
      <c r="F4080" s="411"/>
      <c r="G4080" s="194"/>
      <c r="H4080" s="411"/>
      <c r="I4080" s="411"/>
    </row>
    <row r="4081" spans="1:9" ht="15" customHeight="1" x14ac:dyDescent="0.25">
      <c r="A4081" s="411"/>
      <c r="B4081" s="411"/>
      <c r="C4081" s="411"/>
      <c r="D4081" s="411"/>
      <c r="E4081" s="411"/>
      <c r="F4081" s="412"/>
      <c r="G4081" s="194"/>
      <c r="H4081" s="411"/>
      <c r="I4081" s="411"/>
    </row>
    <row r="4082" spans="1:9" ht="15" customHeight="1" x14ac:dyDescent="0.25">
      <c r="A4082" s="411"/>
      <c r="B4082" s="411"/>
      <c r="C4082" s="411"/>
      <c r="D4082" s="411"/>
      <c r="E4082" s="411"/>
      <c r="F4082" s="412"/>
      <c r="G4082" s="194"/>
      <c r="H4082" s="411"/>
      <c r="I4082" s="411"/>
    </row>
    <row r="4083" spans="1:9" ht="15" customHeight="1" x14ac:dyDescent="0.25">
      <c r="A4083" s="411"/>
      <c r="B4083" s="411"/>
      <c r="C4083" s="411"/>
      <c r="D4083" s="411"/>
      <c r="E4083" s="411"/>
      <c r="F4083" s="411"/>
      <c r="G4083" s="194"/>
      <c r="H4083" s="411"/>
      <c r="I4083" s="411"/>
    </row>
    <row r="4084" spans="1:9" ht="15" customHeight="1" x14ac:dyDescent="0.25">
      <c r="A4084" s="411"/>
      <c r="B4084" s="411"/>
      <c r="C4084" s="411"/>
      <c r="D4084" s="411"/>
      <c r="E4084" s="411"/>
      <c r="F4084" s="411"/>
      <c r="G4084" s="194"/>
      <c r="H4084" s="411"/>
      <c r="I4084" s="411"/>
    </row>
    <row r="4085" spans="1:9" ht="15" customHeight="1" x14ac:dyDescent="0.25">
      <c r="A4085" s="411"/>
      <c r="B4085" s="411"/>
      <c r="C4085" s="411"/>
      <c r="D4085" s="411"/>
      <c r="E4085" s="411"/>
      <c r="F4085" s="411"/>
      <c r="G4085" s="194"/>
      <c r="H4085" s="411"/>
      <c r="I4085" s="411"/>
    </row>
    <row r="4086" spans="1:9" ht="15" customHeight="1" x14ac:dyDescent="0.25">
      <c r="A4086" s="411"/>
      <c r="B4086" s="411"/>
      <c r="C4086" s="411"/>
      <c r="D4086" s="411"/>
      <c r="E4086" s="411"/>
      <c r="F4086" s="411"/>
      <c r="G4086" s="194"/>
      <c r="H4086" s="411"/>
      <c r="I4086" s="411"/>
    </row>
    <row r="4087" spans="1:9" ht="15" customHeight="1" x14ac:dyDescent="0.25">
      <c r="A4087" s="411"/>
      <c r="B4087" s="411"/>
      <c r="C4087" s="411"/>
      <c r="D4087" s="411"/>
      <c r="E4087" s="411"/>
      <c r="F4087" s="411"/>
      <c r="G4087" s="194"/>
      <c r="H4087" s="411"/>
      <c r="I4087" s="411"/>
    </row>
    <row r="4088" spans="1:9" ht="15" customHeight="1" x14ac:dyDescent="0.25">
      <c r="A4088" s="411"/>
      <c r="B4088" s="411"/>
      <c r="C4088" s="411"/>
      <c r="D4088" s="411"/>
      <c r="E4088" s="411"/>
      <c r="F4088" s="411"/>
      <c r="G4088" s="194"/>
      <c r="H4088" s="411"/>
      <c r="I4088" s="411"/>
    </row>
    <row r="4089" spans="1:9" ht="15" customHeight="1" x14ac:dyDescent="0.25">
      <c r="A4089" s="411"/>
      <c r="B4089" s="411"/>
      <c r="C4089" s="411"/>
      <c r="D4089" s="411"/>
      <c r="E4089" s="411"/>
      <c r="F4089" s="411"/>
      <c r="G4089" s="194"/>
      <c r="H4089" s="411"/>
      <c r="I4089" s="411"/>
    </row>
    <row r="4090" spans="1:9" ht="15" customHeight="1" x14ac:dyDescent="0.25">
      <c r="A4090" s="411"/>
      <c r="B4090" s="411"/>
      <c r="C4090" s="411"/>
      <c r="D4090" s="411"/>
      <c r="E4090" s="411"/>
      <c r="F4090" s="411"/>
      <c r="G4090" s="194"/>
      <c r="H4090" s="411"/>
      <c r="I4090" s="411"/>
    </row>
    <row r="4091" spans="1:9" ht="15" customHeight="1" x14ac:dyDescent="0.25">
      <c r="A4091" s="411"/>
      <c r="B4091" s="411"/>
      <c r="C4091" s="411"/>
      <c r="D4091" s="411"/>
      <c r="E4091" s="411"/>
      <c r="F4091" s="411"/>
      <c r="G4091" s="194"/>
      <c r="H4091" s="411"/>
      <c r="I4091" s="411"/>
    </row>
    <row r="4092" spans="1:9" ht="15" customHeight="1" x14ac:dyDescent="0.25">
      <c r="A4092" s="411"/>
      <c r="B4092" s="411"/>
      <c r="C4092" s="411"/>
      <c r="D4092" s="411"/>
      <c r="E4092" s="411"/>
      <c r="F4092" s="411"/>
      <c r="G4092" s="194"/>
      <c r="H4092" s="411"/>
      <c r="I4092" s="411"/>
    </row>
    <row r="4093" spans="1:9" ht="15" customHeight="1" x14ac:dyDescent="0.25">
      <c r="A4093" s="411"/>
      <c r="B4093" s="411"/>
      <c r="C4093" s="411"/>
      <c r="D4093" s="411"/>
      <c r="E4093" s="411"/>
      <c r="F4093" s="411"/>
      <c r="G4093" s="194"/>
      <c r="H4093" s="411"/>
      <c r="I4093" s="411"/>
    </row>
    <row r="4094" spans="1:9" ht="15" customHeight="1" x14ac:dyDescent="0.25">
      <c r="A4094" s="411"/>
      <c r="B4094" s="411"/>
      <c r="C4094" s="411"/>
      <c r="D4094" s="411"/>
      <c r="E4094" s="411"/>
      <c r="F4094" s="411"/>
      <c r="G4094" s="194"/>
      <c r="H4094" s="411"/>
      <c r="I4094" s="411"/>
    </row>
    <row r="4095" spans="1:9" ht="15" customHeight="1" x14ac:dyDescent="0.25">
      <c r="A4095" s="411"/>
      <c r="B4095" s="411"/>
      <c r="C4095" s="411"/>
      <c r="D4095" s="411"/>
      <c r="E4095" s="411"/>
      <c r="F4095" s="411"/>
      <c r="G4095" s="194"/>
      <c r="H4095" s="411"/>
      <c r="I4095" s="411"/>
    </row>
    <row r="4096" spans="1:9" ht="15" customHeight="1" x14ac:dyDescent="0.25">
      <c r="A4096" s="411"/>
      <c r="B4096" s="411"/>
      <c r="C4096" s="411"/>
      <c r="D4096" s="411"/>
      <c r="E4096" s="411"/>
      <c r="F4096" s="411"/>
      <c r="G4096" s="194"/>
      <c r="H4096" s="411"/>
      <c r="I4096" s="411"/>
    </row>
    <row r="4097" spans="1:9" ht="15" customHeight="1" x14ac:dyDescent="0.25">
      <c r="A4097" s="411"/>
      <c r="B4097" s="411"/>
      <c r="C4097" s="411"/>
      <c r="D4097" s="411"/>
      <c r="E4097" s="411"/>
      <c r="F4097" s="411"/>
      <c r="G4097" s="194"/>
      <c r="H4097" s="411"/>
      <c r="I4097" s="411"/>
    </row>
    <row r="4098" spans="1:9" ht="15" customHeight="1" x14ac:dyDescent="0.25">
      <c r="A4098" s="411"/>
      <c r="B4098" s="411"/>
      <c r="C4098" s="411"/>
      <c r="D4098" s="411"/>
      <c r="E4098" s="411"/>
      <c r="F4098" s="411"/>
      <c r="G4098" s="194"/>
      <c r="H4098" s="411"/>
      <c r="I4098" s="411"/>
    </row>
    <row r="4099" spans="1:9" ht="15" customHeight="1" x14ac:dyDescent="0.25">
      <c r="A4099" s="411"/>
      <c r="B4099" s="411"/>
      <c r="C4099" s="411"/>
      <c r="D4099" s="411"/>
      <c r="E4099" s="411"/>
      <c r="F4099" s="412"/>
      <c r="G4099" s="194"/>
      <c r="H4099" s="411"/>
      <c r="I4099" s="411"/>
    </row>
    <row r="4100" spans="1:9" ht="15" customHeight="1" x14ac:dyDescent="0.25">
      <c r="A4100" s="411"/>
      <c r="B4100" s="411"/>
      <c r="C4100" s="411"/>
      <c r="D4100" s="411"/>
      <c r="E4100" s="411"/>
      <c r="F4100" s="412"/>
      <c r="G4100" s="194"/>
      <c r="H4100" s="411"/>
      <c r="I4100" s="411"/>
    </row>
    <row r="4101" spans="1:9" ht="15" customHeight="1" x14ac:dyDescent="0.25">
      <c r="A4101" s="411"/>
      <c r="B4101" s="411"/>
      <c r="C4101" s="411"/>
      <c r="D4101" s="411"/>
      <c r="E4101" s="411"/>
      <c r="F4101" s="412"/>
      <c r="G4101" s="194"/>
      <c r="H4101" s="411"/>
      <c r="I4101" s="411"/>
    </row>
    <row r="4102" spans="1:9" ht="15" customHeight="1" x14ac:dyDescent="0.25">
      <c r="A4102" s="411"/>
      <c r="B4102" s="411"/>
      <c r="C4102" s="411"/>
      <c r="D4102" s="411"/>
      <c r="E4102" s="411"/>
      <c r="F4102" s="411"/>
      <c r="G4102" s="194"/>
      <c r="H4102" s="411"/>
      <c r="I4102" s="411"/>
    </row>
    <row r="4103" spans="1:9" ht="15" customHeight="1" x14ac:dyDescent="0.25">
      <c r="A4103" s="411"/>
      <c r="B4103" s="411"/>
      <c r="C4103" s="411"/>
      <c r="D4103" s="411"/>
      <c r="E4103" s="411"/>
      <c r="F4103" s="411"/>
      <c r="G4103" s="194"/>
      <c r="H4103" s="411"/>
      <c r="I4103" s="411"/>
    </row>
    <row r="4104" spans="1:9" ht="15" customHeight="1" x14ac:dyDescent="0.25">
      <c r="A4104" s="411"/>
      <c r="B4104" s="411"/>
      <c r="C4104" s="411"/>
      <c r="D4104" s="411"/>
      <c r="E4104" s="411"/>
      <c r="F4104" s="411"/>
      <c r="G4104" s="194"/>
      <c r="H4104" s="411"/>
      <c r="I4104" s="411"/>
    </row>
    <row r="4105" spans="1:9" ht="15" customHeight="1" x14ac:dyDescent="0.25">
      <c r="A4105" s="411"/>
      <c r="B4105" s="411"/>
      <c r="C4105" s="411"/>
      <c r="D4105" s="411"/>
      <c r="E4105" s="411"/>
      <c r="F4105" s="411"/>
      <c r="G4105" s="194"/>
      <c r="H4105" s="411"/>
      <c r="I4105" s="411"/>
    </row>
    <row r="4106" spans="1:9" ht="15" customHeight="1" x14ac:dyDescent="0.25">
      <c r="A4106" s="411"/>
      <c r="B4106" s="411"/>
      <c r="C4106" s="411"/>
      <c r="D4106" s="411"/>
      <c r="E4106" s="411"/>
      <c r="F4106" s="411"/>
      <c r="G4106" s="194"/>
      <c r="H4106" s="411"/>
      <c r="I4106" s="411"/>
    </row>
    <row r="4107" spans="1:9" ht="15" customHeight="1" x14ac:dyDescent="0.25">
      <c r="A4107" s="411"/>
      <c r="B4107" s="411"/>
      <c r="C4107" s="411"/>
      <c r="D4107" s="411"/>
      <c r="E4107" s="411"/>
      <c r="F4107" s="411"/>
      <c r="G4107" s="194"/>
      <c r="H4107" s="411"/>
      <c r="I4107" s="411"/>
    </row>
    <row r="4108" spans="1:9" ht="15" customHeight="1" x14ac:dyDescent="0.25">
      <c r="A4108" s="411"/>
      <c r="B4108" s="411"/>
      <c r="C4108" s="411"/>
      <c r="D4108" s="411"/>
      <c r="E4108" s="411"/>
      <c r="F4108" s="411"/>
      <c r="G4108" s="194"/>
      <c r="H4108" s="411"/>
      <c r="I4108" s="411"/>
    </row>
    <row r="4109" spans="1:9" ht="15" customHeight="1" x14ac:dyDescent="0.25">
      <c r="A4109" s="411"/>
      <c r="B4109" s="411"/>
      <c r="C4109" s="411"/>
      <c r="D4109" s="411"/>
      <c r="E4109" s="411"/>
      <c r="F4109" s="411"/>
      <c r="G4109" s="194"/>
      <c r="H4109" s="411"/>
      <c r="I4109" s="411"/>
    </row>
    <row r="4110" spans="1:9" ht="15" customHeight="1" x14ac:dyDescent="0.25">
      <c r="A4110" s="411"/>
      <c r="B4110" s="411"/>
      <c r="C4110" s="411"/>
      <c r="D4110" s="411"/>
      <c r="E4110" s="411"/>
      <c r="F4110" s="411"/>
      <c r="G4110" s="194"/>
      <c r="H4110" s="411"/>
      <c r="I4110" s="411"/>
    </row>
    <row r="4111" spans="1:9" ht="15" customHeight="1" x14ac:dyDescent="0.25">
      <c r="A4111" s="411"/>
      <c r="B4111" s="411"/>
      <c r="C4111" s="411"/>
      <c r="D4111" s="411"/>
      <c r="E4111" s="411"/>
      <c r="F4111" s="411"/>
      <c r="G4111" s="194"/>
      <c r="H4111" s="411"/>
      <c r="I4111" s="411"/>
    </row>
    <row r="4112" spans="1:9" ht="15" customHeight="1" x14ac:dyDescent="0.25">
      <c r="A4112" s="411"/>
      <c r="B4112" s="411"/>
      <c r="C4112" s="411"/>
      <c r="D4112" s="411"/>
      <c r="E4112" s="411"/>
      <c r="F4112" s="411"/>
      <c r="G4112" s="194"/>
      <c r="H4112" s="411"/>
      <c r="I4112" s="411"/>
    </row>
    <row r="4113" spans="1:9" ht="15" customHeight="1" x14ac:dyDescent="0.25">
      <c r="A4113" s="411"/>
      <c r="B4113" s="411"/>
      <c r="C4113" s="411"/>
      <c r="D4113" s="411"/>
      <c r="E4113" s="411"/>
      <c r="F4113" s="411"/>
      <c r="G4113" s="194"/>
      <c r="H4113" s="411"/>
      <c r="I4113" s="411"/>
    </row>
    <row r="4114" spans="1:9" ht="15" customHeight="1" x14ac:dyDescent="0.25">
      <c r="A4114" s="411"/>
      <c r="B4114" s="411"/>
      <c r="C4114" s="411"/>
      <c r="D4114" s="411"/>
      <c r="E4114" s="411"/>
      <c r="F4114" s="411"/>
      <c r="G4114" s="194"/>
      <c r="H4114" s="411"/>
      <c r="I4114" s="411"/>
    </row>
    <row r="4115" spans="1:9" ht="15" customHeight="1" x14ac:dyDescent="0.25">
      <c r="A4115" s="411"/>
      <c r="B4115" s="411"/>
      <c r="C4115" s="411"/>
      <c r="D4115" s="411"/>
      <c r="E4115" s="411"/>
      <c r="F4115" s="411"/>
      <c r="G4115" s="194"/>
      <c r="H4115" s="411"/>
      <c r="I4115" s="411"/>
    </row>
    <row r="4116" spans="1:9" ht="15" customHeight="1" x14ac:dyDescent="0.25">
      <c r="A4116" s="411"/>
      <c r="B4116" s="411"/>
      <c r="C4116" s="411"/>
      <c r="D4116" s="411"/>
      <c r="E4116" s="411"/>
      <c r="F4116" s="411"/>
      <c r="G4116" s="194"/>
      <c r="H4116" s="411"/>
      <c r="I4116" s="411"/>
    </row>
    <row r="4117" spans="1:9" ht="15" customHeight="1" x14ac:dyDescent="0.25">
      <c r="A4117" s="411"/>
      <c r="B4117" s="411"/>
      <c r="C4117" s="411"/>
      <c r="D4117" s="411"/>
      <c r="E4117" s="411"/>
      <c r="F4117" s="412"/>
      <c r="G4117" s="194"/>
      <c r="H4117" s="411"/>
      <c r="I4117" s="411"/>
    </row>
    <row r="4118" spans="1:9" ht="15" customHeight="1" x14ac:dyDescent="0.25">
      <c r="A4118" s="411"/>
      <c r="B4118" s="411"/>
      <c r="C4118" s="411"/>
      <c r="D4118" s="411"/>
      <c r="E4118" s="411"/>
      <c r="F4118" s="412"/>
      <c r="G4118" s="194"/>
      <c r="H4118" s="411"/>
      <c r="I4118" s="411"/>
    </row>
    <row r="4119" spans="1:9" ht="15" customHeight="1" x14ac:dyDescent="0.25">
      <c r="A4119" s="411"/>
      <c r="B4119" s="411"/>
      <c r="C4119" s="411"/>
      <c r="D4119" s="411"/>
      <c r="E4119" s="411"/>
      <c r="F4119" s="412"/>
      <c r="G4119" s="194"/>
      <c r="H4119" s="411"/>
      <c r="I4119" s="411"/>
    </row>
    <row r="4120" spans="1:9" ht="15" customHeight="1" x14ac:dyDescent="0.25">
      <c r="A4120" s="411"/>
      <c r="B4120" s="411"/>
      <c r="C4120" s="411"/>
      <c r="D4120" s="411"/>
      <c r="E4120" s="411"/>
      <c r="F4120" s="411"/>
      <c r="G4120" s="194"/>
      <c r="H4120" s="411"/>
      <c r="I4120" s="411"/>
    </row>
    <row r="4121" spans="1:9" ht="15" customHeight="1" x14ac:dyDescent="0.25">
      <c r="A4121" s="411"/>
      <c r="B4121" s="411"/>
      <c r="C4121" s="411"/>
      <c r="D4121" s="411"/>
      <c r="E4121" s="411"/>
      <c r="F4121" s="411"/>
      <c r="G4121" s="194"/>
      <c r="H4121" s="411"/>
      <c r="I4121" s="411"/>
    </row>
    <row r="4122" spans="1:9" ht="15" customHeight="1" x14ac:dyDescent="0.25">
      <c r="A4122" s="411"/>
      <c r="B4122" s="411"/>
      <c r="C4122" s="411"/>
      <c r="D4122" s="411"/>
      <c r="E4122" s="411"/>
      <c r="F4122" s="411"/>
      <c r="G4122" s="194"/>
      <c r="H4122" s="411"/>
      <c r="I4122" s="411"/>
    </row>
    <row r="4123" spans="1:9" ht="15" customHeight="1" x14ac:dyDescent="0.25">
      <c r="A4123" s="411"/>
      <c r="B4123" s="411"/>
      <c r="C4123" s="411"/>
      <c r="D4123" s="411"/>
      <c r="E4123" s="411"/>
      <c r="F4123" s="411"/>
      <c r="G4123" s="194"/>
      <c r="H4123" s="411"/>
      <c r="I4123" s="411"/>
    </row>
    <row r="4124" spans="1:9" ht="15" customHeight="1" x14ac:dyDescent="0.25">
      <c r="A4124" s="411"/>
      <c r="B4124" s="411"/>
      <c r="C4124" s="411"/>
      <c r="D4124" s="411"/>
      <c r="E4124" s="411"/>
      <c r="F4124" s="411"/>
      <c r="G4124" s="194"/>
      <c r="H4124" s="411"/>
      <c r="I4124" s="411"/>
    </row>
    <row r="4125" spans="1:9" ht="15" customHeight="1" x14ac:dyDescent="0.25">
      <c r="A4125" s="411"/>
      <c r="B4125" s="411"/>
      <c r="C4125" s="411"/>
      <c r="D4125" s="411"/>
      <c r="E4125" s="411"/>
      <c r="F4125" s="411"/>
      <c r="G4125" s="194"/>
      <c r="H4125" s="411"/>
      <c r="I4125" s="411"/>
    </row>
    <row r="4126" spans="1:9" ht="15" customHeight="1" x14ac:dyDescent="0.25">
      <c r="A4126" s="411"/>
      <c r="B4126" s="411"/>
      <c r="C4126" s="411"/>
      <c r="D4126" s="411"/>
      <c r="E4126" s="411"/>
      <c r="F4126" s="411"/>
      <c r="G4126" s="194"/>
      <c r="H4126" s="411"/>
      <c r="I4126" s="411"/>
    </row>
    <row r="4127" spans="1:9" ht="15" customHeight="1" x14ac:dyDescent="0.25">
      <c r="A4127" s="411"/>
      <c r="B4127" s="411"/>
      <c r="C4127" s="411"/>
      <c r="D4127" s="411"/>
      <c r="E4127" s="411"/>
      <c r="F4127" s="411"/>
      <c r="G4127" s="194"/>
      <c r="H4127" s="411"/>
      <c r="I4127" s="411"/>
    </row>
    <row r="4128" spans="1:9" ht="15" customHeight="1" x14ac:dyDescent="0.25">
      <c r="A4128" s="411"/>
      <c r="B4128" s="411"/>
      <c r="C4128" s="411"/>
      <c r="D4128" s="411"/>
      <c r="E4128" s="411"/>
      <c r="F4128" s="411"/>
      <c r="G4128" s="194"/>
      <c r="H4128" s="411"/>
      <c r="I4128" s="411"/>
    </row>
    <row r="4129" spans="1:9" ht="15" customHeight="1" x14ac:dyDescent="0.25">
      <c r="A4129" s="411"/>
      <c r="B4129" s="411"/>
      <c r="C4129" s="411"/>
      <c r="D4129" s="411"/>
      <c r="E4129" s="411"/>
      <c r="F4129" s="411"/>
      <c r="G4129" s="194"/>
      <c r="H4129" s="411"/>
      <c r="I4129" s="411"/>
    </row>
    <row r="4130" spans="1:9" ht="15" customHeight="1" x14ac:dyDescent="0.25">
      <c r="A4130" s="411"/>
      <c r="B4130" s="411"/>
      <c r="C4130" s="411"/>
      <c r="D4130" s="411"/>
      <c r="E4130" s="411"/>
      <c r="F4130" s="411"/>
      <c r="G4130" s="194"/>
      <c r="H4130" s="411"/>
      <c r="I4130" s="411"/>
    </row>
    <row r="4131" spans="1:9" ht="15" customHeight="1" x14ac:dyDescent="0.25">
      <c r="A4131" s="411"/>
      <c r="B4131" s="411"/>
      <c r="C4131" s="411"/>
      <c r="D4131" s="411"/>
      <c r="E4131" s="411"/>
      <c r="F4131" s="411"/>
      <c r="G4131" s="194"/>
      <c r="H4131" s="411"/>
      <c r="I4131" s="411"/>
    </row>
    <row r="4132" spans="1:9" ht="15" customHeight="1" x14ac:dyDescent="0.25">
      <c r="A4132" s="411"/>
      <c r="B4132" s="411"/>
      <c r="C4132" s="411"/>
      <c r="D4132" s="411"/>
      <c r="E4132" s="411"/>
      <c r="F4132" s="411"/>
      <c r="G4132" s="194"/>
      <c r="H4132" s="411"/>
      <c r="I4132" s="411"/>
    </row>
    <row r="4133" spans="1:9" ht="15" customHeight="1" x14ac:dyDescent="0.25">
      <c r="A4133" s="411"/>
      <c r="B4133" s="411"/>
      <c r="C4133" s="411"/>
      <c r="D4133" s="411"/>
      <c r="E4133" s="411"/>
      <c r="F4133" s="411"/>
      <c r="G4133" s="194"/>
      <c r="H4133" s="411"/>
      <c r="I4133" s="411"/>
    </row>
    <row r="4134" spans="1:9" ht="15" customHeight="1" x14ac:dyDescent="0.25">
      <c r="A4134" s="411"/>
      <c r="B4134" s="411"/>
      <c r="C4134" s="411"/>
      <c r="D4134" s="411"/>
      <c r="E4134" s="411"/>
      <c r="F4134" s="411"/>
      <c r="G4134" s="194"/>
      <c r="H4134" s="411"/>
      <c r="I4134" s="411"/>
    </row>
    <row r="4135" spans="1:9" ht="15" customHeight="1" x14ac:dyDescent="0.25">
      <c r="A4135" s="411"/>
      <c r="B4135" s="411"/>
      <c r="C4135" s="411"/>
      <c r="D4135" s="411"/>
      <c r="E4135" s="411"/>
      <c r="F4135" s="411"/>
      <c r="G4135" s="194"/>
      <c r="H4135" s="411"/>
      <c r="I4135" s="411"/>
    </row>
    <row r="4136" spans="1:9" ht="15" customHeight="1" x14ac:dyDescent="0.25">
      <c r="A4136" s="411"/>
      <c r="B4136" s="411"/>
      <c r="C4136" s="411"/>
      <c r="D4136" s="411"/>
      <c r="E4136" s="411"/>
      <c r="F4136" s="411"/>
      <c r="G4136" s="194"/>
      <c r="H4136" s="411"/>
      <c r="I4136" s="411"/>
    </row>
    <row r="4137" spans="1:9" ht="15" customHeight="1" x14ac:dyDescent="0.25">
      <c r="A4137" s="411"/>
      <c r="B4137" s="411"/>
      <c r="C4137" s="411"/>
      <c r="D4137" s="411"/>
      <c r="E4137" s="411"/>
      <c r="F4137" s="411"/>
      <c r="G4137" s="194"/>
      <c r="H4137" s="411"/>
      <c r="I4137" s="411"/>
    </row>
    <row r="4138" spans="1:9" ht="15" customHeight="1" x14ac:dyDescent="0.25">
      <c r="A4138" s="411"/>
      <c r="B4138" s="411"/>
      <c r="C4138" s="411"/>
      <c r="D4138" s="411"/>
      <c r="E4138" s="411"/>
      <c r="F4138" s="411"/>
      <c r="G4138" s="194"/>
      <c r="H4138" s="411"/>
      <c r="I4138" s="411"/>
    </row>
    <row r="4139" spans="1:9" ht="15" customHeight="1" x14ac:dyDescent="0.25">
      <c r="A4139" s="411"/>
      <c r="B4139" s="411"/>
      <c r="C4139" s="411"/>
      <c r="D4139" s="411"/>
      <c r="E4139" s="411"/>
      <c r="F4139" s="411"/>
      <c r="G4139" s="194"/>
      <c r="H4139" s="411"/>
      <c r="I4139" s="411"/>
    </row>
    <row r="4140" spans="1:9" ht="15" customHeight="1" x14ac:dyDescent="0.25">
      <c r="A4140" s="411"/>
      <c r="B4140" s="411"/>
      <c r="C4140" s="411"/>
      <c r="D4140" s="411"/>
      <c r="E4140" s="411"/>
      <c r="F4140" s="411"/>
      <c r="G4140" s="194"/>
      <c r="H4140" s="411"/>
      <c r="I4140" s="411"/>
    </row>
    <row r="4141" spans="1:9" ht="15" customHeight="1" x14ac:dyDescent="0.25">
      <c r="A4141" s="411"/>
      <c r="B4141" s="411"/>
      <c r="C4141" s="411"/>
      <c r="D4141" s="411"/>
      <c r="E4141" s="411"/>
      <c r="F4141" s="411"/>
      <c r="G4141" s="194"/>
      <c r="H4141" s="411"/>
      <c r="I4141" s="411"/>
    </row>
    <row r="4142" spans="1:9" ht="15" customHeight="1" x14ac:dyDescent="0.25">
      <c r="A4142" s="411"/>
      <c r="B4142" s="411"/>
      <c r="C4142" s="411"/>
      <c r="D4142" s="411"/>
      <c r="E4142" s="411"/>
      <c r="F4142" s="411"/>
      <c r="G4142" s="194"/>
      <c r="H4142" s="411"/>
      <c r="I4142" s="411"/>
    </row>
    <row r="4143" spans="1:9" ht="15" customHeight="1" x14ac:dyDescent="0.25">
      <c r="A4143" s="411"/>
      <c r="B4143" s="411"/>
      <c r="C4143" s="411"/>
      <c r="D4143" s="411"/>
      <c r="E4143" s="411"/>
      <c r="F4143" s="411"/>
      <c r="G4143" s="194"/>
      <c r="H4143" s="411"/>
      <c r="I4143" s="411"/>
    </row>
    <row r="4144" spans="1:9" ht="15" customHeight="1" x14ac:dyDescent="0.25">
      <c r="A4144" s="411"/>
      <c r="B4144" s="411"/>
      <c r="C4144" s="411"/>
      <c r="D4144" s="411"/>
      <c r="E4144" s="411"/>
      <c r="F4144" s="411"/>
      <c r="G4144" s="194"/>
      <c r="H4144" s="411"/>
      <c r="I4144" s="411"/>
    </row>
    <row r="4145" spans="1:9" ht="15" customHeight="1" x14ac:dyDescent="0.25">
      <c r="A4145" s="411"/>
      <c r="B4145" s="411"/>
      <c r="C4145" s="411"/>
      <c r="D4145" s="411"/>
      <c r="E4145" s="411"/>
      <c r="F4145" s="411"/>
      <c r="G4145" s="194"/>
      <c r="H4145" s="411"/>
      <c r="I4145" s="411"/>
    </row>
    <row r="4146" spans="1:9" ht="15" customHeight="1" x14ac:dyDescent="0.25">
      <c r="A4146" s="411"/>
      <c r="B4146" s="411"/>
      <c r="C4146" s="411"/>
      <c r="D4146" s="411"/>
      <c r="E4146" s="411"/>
      <c r="F4146" s="411"/>
      <c r="G4146" s="194"/>
      <c r="H4146" s="411"/>
      <c r="I4146" s="411"/>
    </row>
    <row r="4147" spans="1:9" ht="15" customHeight="1" x14ac:dyDescent="0.25">
      <c r="A4147" s="411"/>
      <c r="B4147" s="411"/>
      <c r="C4147" s="411"/>
      <c r="D4147" s="411"/>
      <c r="E4147" s="411"/>
      <c r="F4147" s="411"/>
      <c r="G4147" s="194"/>
      <c r="H4147" s="411"/>
      <c r="I4147" s="411"/>
    </row>
    <row r="4148" spans="1:9" ht="15" customHeight="1" x14ac:dyDescent="0.25">
      <c r="A4148" s="411"/>
      <c r="B4148" s="411"/>
      <c r="C4148" s="411"/>
      <c r="D4148" s="411"/>
      <c r="E4148" s="411"/>
      <c r="F4148" s="411"/>
      <c r="G4148" s="194"/>
      <c r="H4148" s="411"/>
      <c r="I4148" s="411"/>
    </row>
    <row r="4149" spans="1:9" ht="15" customHeight="1" x14ac:dyDescent="0.25">
      <c r="A4149" s="411"/>
      <c r="B4149" s="411"/>
      <c r="C4149" s="411"/>
      <c r="D4149" s="411"/>
      <c r="E4149" s="411"/>
      <c r="F4149" s="411"/>
      <c r="G4149" s="194"/>
      <c r="H4149" s="411"/>
      <c r="I4149" s="411"/>
    </row>
    <row r="4150" spans="1:9" ht="15" customHeight="1" x14ac:dyDescent="0.25">
      <c r="A4150" s="411"/>
      <c r="B4150" s="411"/>
      <c r="C4150" s="411"/>
      <c r="D4150" s="411"/>
      <c r="E4150" s="411"/>
      <c r="F4150" s="411"/>
      <c r="G4150" s="194"/>
      <c r="H4150" s="411"/>
      <c r="I4150" s="411"/>
    </row>
    <row r="4151" spans="1:9" ht="15" customHeight="1" x14ac:dyDescent="0.25">
      <c r="A4151" s="411"/>
      <c r="B4151" s="411"/>
      <c r="C4151" s="411"/>
      <c r="D4151" s="411"/>
      <c r="E4151" s="411"/>
      <c r="F4151" s="411"/>
      <c r="G4151" s="194"/>
      <c r="H4151" s="411"/>
      <c r="I4151" s="411"/>
    </row>
    <row r="4152" spans="1:9" ht="15" customHeight="1" x14ac:dyDescent="0.25">
      <c r="A4152" s="411"/>
      <c r="B4152" s="411"/>
      <c r="C4152" s="411"/>
      <c r="D4152" s="411"/>
      <c r="E4152" s="411"/>
      <c r="F4152" s="411"/>
      <c r="G4152" s="194"/>
      <c r="H4152" s="411"/>
      <c r="I4152" s="411"/>
    </row>
    <row r="4153" spans="1:9" ht="15" customHeight="1" x14ac:dyDescent="0.25">
      <c r="A4153" s="411"/>
      <c r="B4153" s="411"/>
      <c r="C4153" s="411"/>
      <c r="D4153" s="411"/>
      <c r="E4153" s="411"/>
      <c r="F4153" s="411"/>
      <c r="G4153" s="194"/>
      <c r="H4153" s="411"/>
      <c r="I4153" s="411"/>
    </row>
    <row r="4154" spans="1:9" ht="15" customHeight="1" x14ac:dyDescent="0.25">
      <c r="A4154" s="411"/>
      <c r="B4154" s="411"/>
      <c r="C4154" s="411"/>
      <c r="D4154" s="411"/>
      <c r="E4154" s="411"/>
      <c r="F4154" s="411"/>
      <c r="G4154" s="194"/>
      <c r="H4154" s="411"/>
      <c r="I4154" s="411"/>
    </row>
    <row r="4155" spans="1:9" ht="15" customHeight="1" x14ac:dyDescent="0.25">
      <c r="A4155" s="411"/>
      <c r="B4155" s="411"/>
      <c r="C4155" s="411"/>
      <c r="D4155" s="411"/>
      <c r="E4155" s="411"/>
      <c r="F4155" s="411"/>
      <c r="G4155" s="194"/>
      <c r="H4155" s="411"/>
      <c r="I4155" s="411"/>
    </row>
    <row r="4156" spans="1:9" ht="15" customHeight="1" x14ac:dyDescent="0.25">
      <c r="A4156" s="411"/>
      <c r="B4156" s="411"/>
      <c r="C4156" s="411"/>
      <c r="D4156" s="411"/>
      <c r="E4156" s="411"/>
      <c r="F4156" s="411"/>
      <c r="G4156" s="194"/>
      <c r="H4156" s="411"/>
      <c r="I4156" s="411"/>
    </row>
    <row r="4157" spans="1:9" ht="15" customHeight="1" x14ac:dyDescent="0.25">
      <c r="A4157" s="411"/>
      <c r="B4157" s="411"/>
      <c r="C4157" s="411"/>
      <c r="D4157" s="411"/>
      <c r="E4157" s="411"/>
      <c r="F4157" s="411"/>
      <c r="G4157" s="194"/>
      <c r="H4157" s="411"/>
      <c r="I4157" s="411"/>
    </row>
    <row r="4158" spans="1:9" ht="15" customHeight="1" x14ac:dyDescent="0.25">
      <c r="A4158" s="411"/>
      <c r="B4158" s="411"/>
      <c r="C4158" s="411"/>
      <c r="D4158" s="411"/>
      <c r="E4158" s="411"/>
      <c r="F4158" s="411"/>
      <c r="G4158" s="194"/>
      <c r="H4158" s="411"/>
      <c r="I4158" s="411"/>
    </row>
    <row r="4159" spans="1:9" ht="15" customHeight="1" x14ac:dyDescent="0.25">
      <c r="A4159" s="411"/>
      <c r="B4159" s="411"/>
      <c r="C4159" s="411"/>
      <c r="D4159" s="411"/>
      <c r="E4159" s="411"/>
      <c r="F4159" s="411"/>
      <c r="G4159" s="194"/>
      <c r="H4159" s="411"/>
      <c r="I4159" s="411"/>
    </row>
    <row r="4160" spans="1:9" ht="15" customHeight="1" x14ac:dyDescent="0.25">
      <c r="A4160" s="411"/>
      <c r="B4160" s="411"/>
      <c r="C4160" s="411"/>
      <c r="D4160" s="411"/>
      <c r="E4160" s="411"/>
      <c r="F4160" s="411"/>
      <c r="G4160" s="194"/>
      <c r="H4160" s="411"/>
      <c r="I4160" s="411"/>
    </row>
    <row r="4161" spans="1:9" ht="15" customHeight="1" x14ac:dyDescent="0.25">
      <c r="A4161" s="411"/>
      <c r="B4161" s="411"/>
      <c r="C4161" s="411"/>
      <c r="D4161" s="411"/>
      <c r="E4161" s="411"/>
      <c r="F4161" s="411"/>
      <c r="G4161" s="194"/>
      <c r="H4161" s="411"/>
      <c r="I4161" s="411"/>
    </row>
    <row r="4162" spans="1:9" ht="15" customHeight="1" x14ac:dyDescent="0.25">
      <c r="A4162" s="411"/>
      <c r="B4162" s="411"/>
      <c r="C4162" s="411"/>
      <c r="D4162" s="411"/>
      <c r="E4162" s="411"/>
      <c r="F4162" s="411"/>
      <c r="G4162" s="194"/>
      <c r="H4162" s="411"/>
      <c r="I4162" s="411"/>
    </row>
    <row r="4163" spans="1:9" ht="15" customHeight="1" x14ac:dyDescent="0.25">
      <c r="A4163" s="411"/>
      <c r="B4163" s="411"/>
      <c r="C4163" s="411"/>
      <c r="D4163" s="411"/>
      <c r="E4163" s="411"/>
      <c r="F4163" s="411"/>
      <c r="G4163" s="194"/>
      <c r="H4163" s="411"/>
      <c r="I4163" s="411"/>
    </row>
    <row r="4164" spans="1:9" ht="15" customHeight="1" x14ac:dyDescent="0.25">
      <c r="A4164" s="411"/>
      <c r="B4164" s="411"/>
      <c r="C4164" s="411"/>
      <c r="D4164" s="411"/>
      <c r="E4164" s="411"/>
      <c r="F4164" s="411"/>
      <c r="G4164" s="194"/>
      <c r="H4164" s="411"/>
      <c r="I4164" s="411"/>
    </row>
    <row r="4165" spans="1:9" ht="15" customHeight="1" x14ac:dyDescent="0.25">
      <c r="A4165" s="411"/>
      <c r="B4165" s="411"/>
      <c r="C4165" s="411"/>
      <c r="D4165" s="411"/>
      <c r="E4165" s="411"/>
      <c r="F4165" s="411"/>
      <c r="G4165" s="194"/>
      <c r="H4165" s="411"/>
      <c r="I4165" s="411"/>
    </row>
    <row r="4166" spans="1:9" ht="15" customHeight="1" x14ac:dyDescent="0.25">
      <c r="A4166" s="411"/>
      <c r="B4166" s="411"/>
      <c r="C4166" s="411"/>
      <c r="D4166" s="411"/>
      <c r="E4166" s="411"/>
      <c r="F4166" s="411"/>
      <c r="G4166" s="194"/>
      <c r="H4166" s="411"/>
      <c r="I4166" s="411"/>
    </row>
    <row r="4167" spans="1:9" ht="15" customHeight="1" x14ac:dyDescent="0.25">
      <c r="A4167" s="411"/>
      <c r="B4167" s="411"/>
      <c r="C4167" s="411"/>
      <c r="D4167" s="411"/>
      <c r="E4167" s="411"/>
      <c r="F4167" s="411"/>
      <c r="G4167" s="194"/>
      <c r="H4167" s="411"/>
      <c r="I4167" s="411"/>
    </row>
    <row r="4168" spans="1:9" ht="15" customHeight="1" x14ac:dyDescent="0.25">
      <c r="A4168" s="411"/>
      <c r="B4168" s="411"/>
      <c r="C4168" s="411"/>
      <c r="D4168" s="411"/>
      <c r="E4168" s="411"/>
      <c r="F4168" s="411"/>
      <c r="G4168" s="194"/>
      <c r="H4168" s="411"/>
      <c r="I4168" s="411"/>
    </row>
    <row r="4169" spans="1:9" ht="15" customHeight="1" x14ac:dyDescent="0.25">
      <c r="A4169" s="411"/>
      <c r="B4169" s="411"/>
      <c r="C4169" s="411"/>
      <c r="D4169" s="411"/>
      <c r="E4169" s="411"/>
      <c r="F4169" s="411"/>
      <c r="G4169" s="194"/>
      <c r="H4169" s="411"/>
      <c r="I4169" s="411"/>
    </row>
    <row r="4170" spans="1:9" ht="15" customHeight="1" x14ac:dyDescent="0.25">
      <c r="A4170" s="411"/>
      <c r="B4170" s="411"/>
      <c r="C4170" s="411"/>
      <c r="D4170" s="411"/>
      <c r="E4170" s="411"/>
      <c r="F4170" s="411"/>
      <c r="G4170" s="194"/>
      <c r="H4170" s="411"/>
      <c r="I4170" s="411"/>
    </row>
    <row r="4171" spans="1:9" ht="15" customHeight="1" x14ac:dyDescent="0.25">
      <c r="A4171" s="411"/>
      <c r="B4171" s="411"/>
      <c r="C4171" s="411"/>
      <c r="D4171" s="411"/>
      <c r="E4171" s="411"/>
      <c r="F4171" s="411"/>
      <c r="G4171" s="194"/>
      <c r="H4171" s="411"/>
      <c r="I4171" s="411"/>
    </row>
    <row r="4172" spans="1:9" ht="15" customHeight="1" x14ac:dyDescent="0.25">
      <c r="A4172" s="411"/>
      <c r="B4172" s="411"/>
      <c r="C4172" s="411"/>
      <c r="D4172" s="411"/>
      <c r="E4172" s="411"/>
      <c r="F4172" s="411"/>
      <c r="G4172" s="194"/>
      <c r="H4172" s="411"/>
      <c r="I4172" s="411"/>
    </row>
    <row r="4173" spans="1:9" ht="15" customHeight="1" x14ac:dyDescent="0.25">
      <c r="A4173" s="411"/>
      <c r="B4173" s="411"/>
      <c r="C4173" s="411"/>
      <c r="D4173" s="411"/>
      <c r="E4173" s="411"/>
      <c r="F4173" s="411"/>
      <c r="G4173" s="194"/>
      <c r="H4173" s="411"/>
      <c r="I4173" s="411"/>
    </row>
    <row r="4174" spans="1:9" ht="15" customHeight="1" x14ac:dyDescent="0.25">
      <c r="A4174" s="411"/>
      <c r="B4174" s="411"/>
      <c r="C4174" s="411"/>
      <c r="D4174" s="411"/>
      <c r="E4174" s="411"/>
      <c r="F4174" s="411"/>
      <c r="G4174" s="194"/>
      <c r="H4174" s="411"/>
      <c r="I4174" s="411"/>
    </row>
    <row r="4175" spans="1:9" ht="15" customHeight="1" x14ac:dyDescent="0.25">
      <c r="A4175" s="411"/>
      <c r="B4175" s="411"/>
      <c r="C4175" s="411"/>
      <c r="D4175" s="411"/>
      <c r="E4175" s="411"/>
      <c r="F4175" s="411"/>
      <c r="G4175" s="194"/>
      <c r="H4175" s="411"/>
      <c r="I4175" s="411"/>
    </row>
    <row r="4176" spans="1:9" ht="15" customHeight="1" x14ac:dyDescent="0.25">
      <c r="A4176" s="411"/>
      <c r="B4176" s="411"/>
      <c r="C4176" s="411"/>
      <c r="D4176" s="411"/>
      <c r="E4176" s="411"/>
      <c r="F4176" s="411"/>
      <c r="G4176" s="194"/>
      <c r="H4176" s="411"/>
      <c r="I4176" s="411"/>
    </row>
    <row r="4177" spans="1:9" ht="15" customHeight="1" x14ac:dyDescent="0.25">
      <c r="A4177" s="411"/>
      <c r="B4177" s="411"/>
      <c r="C4177" s="411"/>
      <c r="D4177" s="411"/>
      <c r="E4177" s="411"/>
      <c r="F4177" s="411"/>
      <c r="G4177" s="194"/>
      <c r="H4177" s="411"/>
      <c r="I4177" s="411"/>
    </row>
    <row r="4178" spans="1:9" ht="15" customHeight="1" x14ac:dyDescent="0.25">
      <c r="A4178" s="411"/>
      <c r="B4178" s="411"/>
      <c r="C4178" s="411"/>
      <c r="D4178" s="411"/>
      <c r="E4178" s="411"/>
      <c r="F4178" s="411"/>
      <c r="G4178" s="194"/>
      <c r="H4178" s="411"/>
      <c r="I4178" s="411"/>
    </row>
    <row r="4179" spans="1:9" ht="15" customHeight="1" x14ac:dyDescent="0.25">
      <c r="A4179" s="411"/>
      <c r="B4179" s="411"/>
      <c r="C4179" s="411"/>
      <c r="D4179" s="411"/>
      <c r="E4179" s="411"/>
      <c r="F4179" s="411"/>
      <c r="G4179" s="194"/>
      <c r="H4179" s="411"/>
      <c r="I4179" s="411"/>
    </row>
    <row r="4180" spans="1:9" ht="15" customHeight="1" x14ac:dyDescent="0.25">
      <c r="A4180" s="411"/>
      <c r="B4180" s="411"/>
      <c r="C4180" s="411"/>
      <c r="D4180" s="411"/>
      <c r="E4180" s="411"/>
      <c r="F4180" s="411"/>
      <c r="G4180" s="194"/>
      <c r="H4180" s="411"/>
      <c r="I4180" s="411"/>
    </row>
    <row r="4181" spans="1:9" ht="15" customHeight="1" x14ac:dyDescent="0.25">
      <c r="A4181" s="411"/>
      <c r="B4181" s="411"/>
      <c r="C4181" s="411"/>
      <c r="D4181" s="411"/>
      <c r="E4181" s="411"/>
      <c r="F4181" s="411"/>
      <c r="G4181" s="194"/>
      <c r="H4181" s="411"/>
      <c r="I4181" s="411"/>
    </row>
    <row r="4182" spans="1:9" ht="15" customHeight="1" x14ac:dyDescent="0.25">
      <c r="A4182" s="411"/>
      <c r="B4182" s="411"/>
      <c r="C4182" s="411"/>
      <c r="D4182" s="411"/>
      <c r="E4182" s="411"/>
      <c r="F4182" s="411"/>
      <c r="G4182" s="194"/>
      <c r="H4182" s="411"/>
      <c r="I4182" s="411"/>
    </row>
    <row r="4183" spans="1:9" ht="15" customHeight="1" x14ac:dyDescent="0.25">
      <c r="A4183" s="411"/>
      <c r="B4183" s="411"/>
      <c r="C4183" s="411"/>
      <c r="D4183" s="411"/>
      <c r="E4183" s="411"/>
      <c r="F4183" s="411"/>
      <c r="G4183" s="194"/>
      <c r="H4183" s="411"/>
      <c r="I4183" s="411"/>
    </row>
    <row r="4184" spans="1:9" ht="15" customHeight="1" x14ac:dyDescent="0.25">
      <c r="A4184" s="411"/>
      <c r="B4184" s="411"/>
      <c r="C4184" s="411"/>
      <c r="D4184" s="411"/>
      <c r="E4184" s="411"/>
      <c r="F4184" s="411"/>
      <c r="G4184" s="194"/>
      <c r="H4184" s="411"/>
      <c r="I4184" s="411"/>
    </row>
    <row r="4185" spans="1:9" ht="15" customHeight="1" x14ac:dyDescent="0.25">
      <c r="A4185" s="411"/>
      <c r="B4185" s="411"/>
      <c r="C4185" s="411"/>
      <c r="D4185" s="411"/>
      <c r="E4185" s="411"/>
      <c r="F4185" s="411"/>
      <c r="G4185" s="194"/>
      <c r="H4185" s="411"/>
      <c r="I4185" s="411"/>
    </row>
    <row r="4186" spans="1:9" ht="15" customHeight="1" x14ac:dyDescent="0.25">
      <c r="A4186" s="411"/>
      <c r="B4186" s="411"/>
      <c r="C4186" s="411"/>
      <c r="D4186" s="411"/>
      <c r="E4186" s="411"/>
      <c r="F4186" s="411"/>
      <c r="G4186" s="194"/>
      <c r="H4186" s="411"/>
      <c r="I4186" s="411"/>
    </row>
    <row r="4187" spans="1:9" ht="15" customHeight="1" x14ac:dyDescent="0.25">
      <c r="A4187" s="411"/>
      <c r="B4187" s="411"/>
      <c r="C4187" s="411"/>
      <c r="D4187" s="411"/>
      <c r="E4187" s="411"/>
      <c r="F4187" s="411"/>
      <c r="G4187" s="194"/>
      <c r="H4187" s="411"/>
      <c r="I4187" s="411"/>
    </row>
    <row r="4188" spans="1:9" ht="15" customHeight="1" x14ac:dyDescent="0.25">
      <c r="A4188" s="411"/>
      <c r="B4188" s="411"/>
      <c r="C4188" s="411"/>
      <c r="D4188" s="411"/>
      <c r="E4188" s="411"/>
      <c r="F4188" s="411"/>
      <c r="G4188" s="194"/>
      <c r="H4188" s="411"/>
      <c r="I4188" s="411"/>
    </row>
    <row r="4189" spans="1:9" ht="15" customHeight="1" x14ac:dyDescent="0.25">
      <c r="A4189" s="411"/>
      <c r="B4189" s="411"/>
      <c r="C4189" s="411"/>
      <c r="D4189" s="411"/>
      <c r="E4189" s="411"/>
      <c r="F4189" s="411"/>
      <c r="G4189" s="194"/>
      <c r="H4189" s="411"/>
      <c r="I4189" s="411"/>
    </row>
    <row r="4190" spans="1:9" ht="15" customHeight="1" x14ac:dyDescent="0.25">
      <c r="A4190" s="411"/>
      <c r="B4190" s="411"/>
      <c r="C4190" s="411"/>
      <c r="D4190" s="411"/>
      <c r="E4190" s="411"/>
      <c r="F4190" s="411"/>
      <c r="G4190" s="194"/>
      <c r="H4190" s="411"/>
      <c r="I4190" s="411"/>
    </row>
    <row r="4191" spans="1:9" ht="15" customHeight="1" x14ac:dyDescent="0.25">
      <c r="A4191" s="411"/>
      <c r="B4191" s="411"/>
      <c r="C4191" s="411"/>
      <c r="D4191" s="411"/>
      <c r="E4191" s="411"/>
      <c r="F4191" s="411"/>
      <c r="G4191" s="194"/>
      <c r="H4191" s="411"/>
      <c r="I4191" s="411"/>
    </row>
    <row r="4192" spans="1:9" ht="15" customHeight="1" x14ac:dyDescent="0.25">
      <c r="A4192" s="411"/>
      <c r="B4192" s="411"/>
      <c r="C4192" s="411"/>
      <c r="D4192" s="411"/>
      <c r="E4192" s="411"/>
      <c r="F4192" s="411"/>
      <c r="G4192" s="194"/>
      <c r="H4192" s="411"/>
      <c r="I4192" s="411"/>
    </row>
    <row r="4193" spans="1:9" ht="15" customHeight="1" x14ac:dyDescent="0.25">
      <c r="A4193" s="411"/>
      <c r="B4193" s="411"/>
      <c r="C4193" s="411"/>
      <c r="D4193" s="411"/>
      <c r="E4193" s="411"/>
      <c r="F4193" s="411"/>
      <c r="G4193" s="194"/>
      <c r="H4193" s="411"/>
      <c r="I4193" s="411"/>
    </row>
    <row r="4194" spans="1:9" ht="15" customHeight="1" x14ac:dyDescent="0.25">
      <c r="A4194" s="411"/>
      <c r="B4194" s="411"/>
      <c r="C4194" s="411"/>
      <c r="D4194" s="411"/>
      <c r="E4194" s="411"/>
      <c r="F4194" s="411"/>
      <c r="G4194" s="194"/>
      <c r="H4194" s="411"/>
      <c r="I4194" s="411"/>
    </row>
    <row r="4195" spans="1:9" ht="15" customHeight="1" x14ac:dyDescent="0.25">
      <c r="A4195" s="411"/>
      <c r="B4195" s="411"/>
      <c r="C4195" s="411"/>
      <c r="D4195" s="411"/>
      <c r="E4195" s="411"/>
      <c r="F4195" s="411"/>
      <c r="G4195" s="194"/>
      <c r="H4195" s="411"/>
      <c r="I4195" s="411"/>
    </row>
    <row r="4196" spans="1:9" ht="15" customHeight="1" x14ac:dyDescent="0.25">
      <c r="A4196" s="411"/>
      <c r="B4196" s="411"/>
      <c r="C4196" s="411"/>
      <c r="D4196" s="411"/>
      <c r="E4196" s="411"/>
      <c r="F4196" s="411"/>
      <c r="G4196" s="194"/>
      <c r="H4196" s="411"/>
      <c r="I4196" s="411"/>
    </row>
    <row r="4197" spans="1:9" ht="15" customHeight="1" x14ac:dyDescent="0.25">
      <c r="A4197" s="411"/>
      <c r="B4197" s="411"/>
      <c r="C4197" s="411"/>
      <c r="D4197" s="411"/>
      <c r="E4197" s="411"/>
      <c r="F4197" s="412"/>
      <c r="G4197" s="194"/>
      <c r="H4197" s="411"/>
      <c r="I4197" s="411"/>
    </row>
    <row r="4198" spans="1:9" ht="15" customHeight="1" x14ac:dyDescent="0.25">
      <c r="A4198" s="411"/>
      <c r="B4198" s="411"/>
      <c r="C4198" s="411"/>
      <c r="D4198" s="411"/>
      <c r="E4198" s="411"/>
      <c r="F4198" s="412"/>
      <c r="G4198" s="194"/>
      <c r="H4198" s="411"/>
      <c r="I4198" s="411"/>
    </row>
    <row r="4199" spans="1:9" ht="15" customHeight="1" x14ac:dyDescent="0.25">
      <c r="A4199" s="411"/>
      <c r="B4199" s="411"/>
      <c r="C4199" s="411"/>
      <c r="D4199" s="411"/>
      <c r="E4199" s="411"/>
      <c r="F4199" s="411"/>
      <c r="G4199" s="194"/>
      <c r="H4199" s="411"/>
      <c r="I4199" s="411"/>
    </row>
    <row r="4200" spans="1:9" ht="15" customHeight="1" x14ac:dyDescent="0.25">
      <c r="A4200" s="411"/>
      <c r="B4200" s="411"/>
      <c r="C4200" s="411"/>
      <c r="D4200" s="411"/>
      <c r="E4200" s="411"/>
      <c r="F4200" s="411"/>
      <c r="G4200" s="194"/>
      <c r="H4200" s="411"/>
      <c r="I4200" s="411"/>
    </row>
    <row r="4201" spans="1:9" ht="15" customHeight="1" x14ac:dyDescent="0.25">
      <c r="A4201" s="411"/>
      <c r="B4201" s="411"/>
      <c r="C4201" s="411"/>
      <c r="D4201" s="411"/>
      <c r="E4201" s="411"/>
      <c r="F4201" s="412"/>
      <c r="G4201" s="194"/>
      <c r="H4201" s="411"/>
      <c r="I4201" s="411"/>
    </row>
    <row r="4202" spans="1:9" ht="15" customHeight="1" x14ac:dyDescent="0.25">
      <c r="A4202" s="411"/>
      <c r="B4202" s="411"/>
      <c r="C4202" s="411"/>
      <c r="D4202" s="411"/>
      <c r="E4202" s="411"/>
      <c r="F4202" s="411"/>
      <c r="G4202" s="194"/>
      <c r="H4202" s="411"/>
      <c r="I4202" s="411"/>
    </row>
    <row r="4203" spans="1:9" ht="15" customHeight="1" x14ac:dyDescent="0.25">
      <c r="A4203" s="411"/>
      <c r="B4203" s="411"/>
      <c r="C4203" s="411"/>
      <c r="D4203" s="411"/>
      <c r="E4203" s="411"/>
      <c r="F4203" s="411"/>
      <c r="G4203" s="194"/>
      <c r="H4203" s="411"/>
      <c r="I4203" s="411"/>
    </row>
    <row r="4204" spans="1:9" ht="15" customHeight="1" x14ac:dyDescent="0.25">
      <c r="A4204" s="411"/>
      <c r="B4204" s="411"/>
      <c r="C4204" s="411"/>
      <c r="D4204" s="411"/>
      <c r="E4204" s="411"/>
      <c r="F4204" s="411"/>
      <c r="G4204" s="194"/>
      <c r="H4204" s="411"/>
      <c r="I4204" s="411"/>
    </row>
    <row r="4205" spans="1:9" ht="15" customHeight="1" x14ac:dyDescent="0.25">
      <c r="A4205" s="411"/>
      <c r="B4205" s="411"/>
      <c r="C4205" s="411"/>
      <c r="D4205" s="411"/>
      <c r="E4205" s="411"/>
      <c r="F4205" s="411"/>
      <c r="G4205" s="194"/>
      <c r="H4205" s="411"/>
      <c r="I4205" s="411"/>
    </row>
    <row r="4206" spans="1:9" ht="15" customHeight="1" x14ac:dyDescent="0.25">
      <c r="A4206" s="411"/>
      <c r="B4206" s="411"/>
      <c r="C4206" s="411"/>
      <c r="D4206" s="411"/>
      <c r="E4206" s="411"/>
      <c r="F4206" s="411"/>
      <c r="G4206" s="194"/>
      <c r="H4206" s="411"/>
      <c r="I4206" s="411"/>
    </row>
    <row r="4207" spans="1:9" ht="15" customHeight="1" x14ac:dyDescent="0.25">
      <c r="A4207" s="411"/>
      <c r="B4207" s="411"/>
      <c r="C4207" s="411"/>
      <c r="D4207" s="411"/>
      <c r="E4207" s="411"/>
      <c r="F4207" s="412"/>
      <c r="G4207" s="194"/>
      <c r="H4207" s="411"/>
      <c r="I4207" s="411"/>
    </row>
    <row r="4208" spans="1:9" ht="15" customHeight="1" x14ac:dyDescent="0.25">
      <c r="A4208" s="411"/>
      <c r="B4208" s="411"/>
      <c r="C4208" s="411"/>
      <c r="D4208" s="411"/>
      <c r="E4208" s="411"/>
      <c r="F4208" s="412"/>
      <c r="G4208" s="194"/>
      <c r="H4208" s="411"/>
      <c r="I4208" s="411"/>
    </row>
    <row r="4209" spans="1:9" ht="15" customHeight="1" x14ac:dyDescent="0.25">
      <c r="A4209" s="411"/>
      <c r="B4209" s="411"/>
      <c r="C4209" s="411"/>
      <c r="D4209" s="411"/>
      <c r="E4209" s="411"/>
      <c r="F4209" s="411"/>
      <c r="G4209" s="194"/>
      <c r="H4209" s="411"/>
      <c r="I4209" s="411"/>
    </row>
    <row r="4210" spans="1:9" ht="15" customHeight="1" x14ac:dyDescent="0.25">
      <c r="A4210" s="411"/>
      <c r="B4210" s="411"/>
      <c r="C4210" s="411"/>
      <c r="D4210" s="411"/>
      <c r="E4210" s="411"/>
      <c r="F4210" s="412"/>
      <c r="G4210" s="194"/>
      <c r="H4210" s="411"/>
      <c r="I4210" s="411"/>
    </row>
    <row r="4211" spans="1:9" ht="15" customHeight="1" x14ac:dyDescent="0.25">
      <c r="A4211" s="411"/>
      <c r="B4211" s="411"/>
      <c r="C4211" s="411"/>
      <c r="D4211" s="411"/>
      <c r="E4211" s="411"/>
      <c r="F4211" s="411"/>
      <c r="G4211" s="194"/>
      <c r="H4211" s="411"/>
      <c r="I4211" s="411"/>
    </row>
    <row r="4212" spans="1:9" ht="15" customHeight="1" x14ac:dyDescent="0.25">
      <c r="A4212" s="411"/>
      <c r="B4212" s="411"/>
      <c r="C4212" s="411"/>
      <c r="D4212" s="411"/>
      <c r="E4212" s="411"/>
      <c r="F4212" s="411"/>
      <c r="G4212" s="194"/>
      <c r="H4212" s="411"/>
      <c r="I4212" s="411"/>
    </row>
    <row r="4213" spans="1:9" ht="15" customHeight="1" x14ac:dyDescent="0.25">
      <c r="A4213" s="411"/>
      <c r="B4213" s="411"/>
      <c r="C4213" s="411"/>
      <c r="D4213" s="411"/>
      <c r="E4213" s="411"/>
      <c r="F4213" s="411"/>
      <c r="G4213" s="194"/>
      <c r="H4213" s="411"/>
      <c r="I4213" s="411"/>
    </row>
    <row r="4214" spans="1:9" ht="15" customHeight="1" x14ac:dyDescent="0.25">
      <c r="A4214" s="411"/>
      <c r="B4214" s="411"/>
      <c r="C4214" s="411"/>
      <c r="D4214" s="411"/>
      <c r="E4214" s="411"/>
      <c r="F4214" s="411"/>
      <c r="G4214" s="194"/>
      <c r="H4214" s="411"/>
      <c r="I4214" s="411"/>
    </row>
    <row r="4215" spans="1:9" ht="15" customHeight="1" x14ac:dyDescent="0.25">
      <c r="A4215" s="411"/>
      <c r="B4215" s="411"/>
      <c r="C4215" s="411"/>
      <c r="D4215" s="411"/>
      <c r="E4215" s="411"/>
      <c r="F4215" s="411"/>
      <c r="G4215" s="194"/>
      <c r="H4215" s="411"/>
      <c r="I4215" s="411"/>
    </row>
    <row r="4216" spans="1:9" ht="15" customHeight="1" x14ac:dyDescent="0.25">
      <c r="A4216" s="411"/>
      <c r="B4216" s="411"/>
      <c r="C4216" s="411"/>
      <c r="D4216" s="411"/>
      <c r="E4216" s="411"/>
      <c r="F4216" s="411"/>
      <c r="G4216" s="194"/>
      <c r="H4216" s="411"/>
      <c r="I4216" s="411"/>
    </row>
    <row r="4217" spans="1:9" ht="15" customHeight="1" x14ac:dyDescent="0.25">
      <c r="A4217" s="411"/>
      <c r="B4217" s="411"/>
      <c r="C4217" s="411"/>
      <c r="D4217" s="411"/>
      <c r="E4217" s="411"/>
      <c r="F4217" s="412"/>
      <c r="G4217" s="194"/>
      <c r="H4217" s="411"/>
      <c r="I4217" s="411"/>
    </row>
    <row r="4218" spans="1:9" ht="15" customHeight="1" x14ac:dyDescent="0.25">
      <c r="A4218" s="411"/>
      <c r="B4218" s="411"/>
      <c r="C4218" s="411"/>
      <c r="D4218" s="411"/>
      <c r="E4218" s="411"/>
      <c r="F4218" s="411"/>
      <c r="G4218" s="194"/>
      <c r="H4218" s="411"/>
      <c r="I4218" s="411"/>
    </row>
    <row r="4219" spans="1:9" ht="15" customHeight="1" x14ac:dyDescent="0.25">
      <c r="A4219" s="411"/>
      <c r="B4219" s="411"/>
      <c r="C4219" s="411"/>
      <c r="D4219" s="411"/>
      <c r="E4219" s="411"/>
      <c r="F4219" s="411"/>
      <c r="G4219" s="194"/>
      <c r="H4219" s="411"/>
      <c r="I4219" s="411"/>
    </row>
    <row r="4220" spans="1:9" ht="15" customHeight="1" x14ac:dyDescent="0.25">
      <c r="A4220" s="411"/>
      <c r="B4220" s="411"/>
      <c r="C4220" s="411"/>
      <c r="D4220" s="411"/>
      <c r="E4220" s="411"/>
      <c r="F4220" s="411"/>
      <c r="G4220" s="194"/>
      <c r="H4220" s="411"/>
      <c r="I4220" s="411"/>
    </row>
    <row r="4221" spans="1:9" ht="15" customHeight="1" x14ac:dyDescent="0.25">
      <c r="A4221" s="411"/>
      <c r="B4221" s="411"/>
      <c r="C4221" s="411"/>
      <c r="D4221" s="411"/>
      <c r="E4221" s="411"/>
      <c r="F4221" s="411"/>
      <c r="G4221" s="194"/>
      <c r="H4221" s="411"/>
      <c r="I4221" s="411"/>
    </row>
    <row r="4222" spans="1:9" ht="15" customHeight="1" x14ac:dyDescent="0.25">
      <c r="A4222" s="411"/>
      <c r="B4222" s="411"/>
      <c r="C4222" s="411"/>
      <c r="D4222" s="411"/>
      <c r="E4222" s="411"/>
      <c r="F4222" s="411"/>
      <c r="G4222" s="194"/>
      <c r="H4222" s="411"/>
      <c r="I4222" s="411"/>
    </row>
    <row r="4223" spans="1:9" ht="15" customHeight="1" x14ac:dyDescent="0.25">
      <c r="A4223" s="411"/>
      <c r="B4223" s="411"/>
      <c r="C4223" s="411"/>
      <c r="D4223" s="411"/>
      <c r="E4223" s="411"/>
      <c r="F4223" s="411"/>
      <c r="G4223" s="194"/>
      <c r="H4223" s="411"/>
      <c r="I4223" s="411"/>
    </row>
    <row r="4224" spans="1:9" ht="15" customHeight="1" x14ac:dyDescent="0.25">
      <c r="A4224" s="411"/>
      <c r="B4224" s="411"/>
      <c r="C4224" s="411"/>
      <c r="D4224" s="411"/>
      <c r="E4224" s="411"/>
      <c r="F4224" s="411"/>
      <c r="G4224" s="194"/>
      <c r="H4224" s="411"/>
      <c r="I4224" s="411"/>
    </row>
    <row r="4225" spans="1:9" ht="15" customHeight="1" x14ac:dyDescent="0.25">
      <c r="A4225" s="411"/>
      <c r="B4225" s="411"/>
      <c r="C4225" s="411"/>
      <c r="D4225" s="411"/>
      <c r="E4225" s="411"/>
      <c r="F4225" s="411"/>
      <c r="G4225" s="194"/>
      <c r="H4225" s="411"/>
      <c r="I4225" s="411"/>
    </row>
    <row r="4226" spans="1:9" ht="15" customHeight="1" x14ac:dyDescent="0.25">
      <c r="A4226" s="411"/>
      <c r="B4226" s="411"/>
      <c r="C4226" s="411"/>
      <c r="D4226" s="411"/>
      <c r="E4226" s="411"/>
      <c r="F4226" s="411"/>
      <c r="G4226" s="194"/>
      <c r="H4226" s="411"/>
      <c r="I4226" s="411"/>
    </row>
    <row r="4227" spans="1:9" ht="15" customHeight="1" x14ac:dyDescent="0.25">
      <c r="A4227" s="411"/>
      <c r="B4227" s="411"/>
      <c r="C4227" s="411"/>
      <c r="D4227" s="411"/>
      <c r="E4227" s="411"/>
      <c r="F4227" s="412"/>
      <c r="G4227" s="194"/>
      <c r="H4227" s="411"/>
      <c r="I4227" s="411"/>
    </row>
    <row r="4228" spans="1:9" ht="15" customHeight="1" x14ac:dyDescent="0.25">
      <c r="A4228" s="411"/>
      <c r="B4228" s="411"/>
      <c r="C4228" s="411"/>
      <c r="D4228" s="411"/>
      <c r="E4228" s="411"/>
      <c r="F4228" s="412"/>
      <c r="G4228" s="194"/>
      <c r="H4228" s="411"/>
      <c r="I4228" s="411"/>
    </row>
    <row r="4229" spans="1:9" ht="15" customHeight="1" x14ac:dyDescent="0.25">
      <c r="A4229" s="411"/>
      <c r="B4229" s="411"/>
      <c r="C4229" s="411"/>
      <c r="D4229" s="411"/>
      <c r="E4229" s="411"/>
      <c r="F4229" s="412"/>
      <c r="G4229" s="194"/>
      <c r="H4229" s="411"/>
      <c r="I4229" s="411"/>
    </row>
    <row r="4230" spans="1:9" ht="15" customHeight="1" x14ac:dyDescent="0.25">
      <c r="A4230" s="411"/>
      <c r="B4230" s="411"/>
      <c r="C4230" s="411"/>
      <c r="D4230" s="411"/>
      <c r="E4230" s="411"/>
      <c r="F4230" s="411"/>
      <c r="G4230" s="194"/>
      <c r="H4230" s="411"/>
      <c r="I4230" s="411"/>
    </row>
    <row r="4231" spans="1:9" ht="15" customHeight="1" x14ac:dyDescent="0.25">
      <c r="A4231" s="411"/>
      <c r="B4231" s="411"/>
      <c r="C4231" s="411"/>
      <c r="D4231" s="411"/>
      <c r="E4231" s="411"/>
      <c r="F4231" s="412"/>
      <c r="G4231" s="194"/>
      <c r="H4231" s="411"/>
      <c r="I4231" s="411"/>
    </row>
    <row r="4232" spans="1:9" ht="15" customHeight="1" x14ac:dyDescent="0.25">
      <c r="A4232" s="411"/>
      <c r="B4232" s="411"/>
      <c r="C4232" s="411"/>
      <c r="D4232" s="411"/>
      <c r="E4232" s="411"/>
      <c r="F4232" s="411"/>
      <c r="G4232" s="194"/>
      <c r="H4232" s="411"/>
      <c r="I4232" s="411"/>
    </row>
    <row r="4233" spans="1:9" ht="15" customHeight="1" x14ac:dyDescent="0.25">
      <c r="A4233" s="411"/>
      <c r="B4233" s="411"/>
      <c r="C4233" s="411"/>
      <c r="D4233" s="411"/>
      <c r="E4233" s="411"/>
      <c r="F4233" s="411"/>
      <c r="G4233" s="194"/>
      <c r="H4233" s="411"/>
      <c r="I4233" s="411"/>
    </row>
    <row r="4234" spans="1:9" ht="15" customHeight="1" x14ac:dyDescent="0.25">
      <c r="A4234" s="411"/>
      <c r="B4234" s="411"/>
      <c r="C4234" s="411"/>
      <c r="D4234" s="411"/>
      <c r="E4234" s="411"/>
      <c r="F4234" s="411"/>
      <c r="G4234" s="194"/>
      <c r="H4234" s="411"/>
      <c r="I4234" s="411"/>
    </row>
    <row r="4235" spans="1:9" ht="15" customHeight="1" x14ac:dyDescent="0.25">
      <c r="A4235" s="411"/>
      <c r="B4235" s="411"/>
      <c r="C4235" s="411"/>
      <c r="D4235" s="411"/>
      <c r="E4235" s="411"/>
      <c r="F4235" s="411"/>
      <c r="G4235" s="194"/>
      <c r="H4235" s="411"/>
      <c r="I4235" s="411"/>
    </row>
    <row r="4236" spans="1:9" ht="15" customHeight="1" x14ac:dyDescent="0.25">
      <c r="A4236" s="411"/>
      <c r="B4236" s="411"/>
      <c r="C4236" s="411"/>
      <c r="D4236" s="411"/>
      <c r="E4236" s="411"/>
      <c r="F4236" s="411"/>
      <c r="G4236" s="194"/>
      <c r="H4236" s="411"/>
      <c r="I4236" s="411"/>
    </row>
    <row r="4237" spans="1:9" ht="15" customHeight="1" x14ac:dyDescent="0.25">
      <c r="A4237" s="411"/>
      <c r="B4237" s="411"/>
      <c r="C4237" s="411"/>
      <c r="D4237" s="411"/>
      <c r="E4237" s="411"/>
      <c r="F4237" s="411"/>
      <c r="G4237" s="194"/>
      <c r="H4237" s="411"/>
      <c r="I4237" s="411"/>
    </row>
    <row r="4238" spans="1:9" ht="15" customHeight="1" x14ac:dyDescent="0.25">
      <c r="A4238" s="411"/>
      <c r="B4238" s="411"/>
      <c r="C4238" s="411"/>
      <c r="D4238" s="411"/>
      <c r="E4238" s="411"/>
      <c r="F4238" s="411"/>
      <c r="G4238" s="194"/>
      <c r="H4238" s="411"/>
      <c r="I4238" s="411"/>
    </row>
    <row r="4239" spans="1:9" ht="15" customHeight="1" x14ac:dyDescent="0.25">
      <c r="A4239" s="411"/>
      <c r="B4239" s="411"/>
      <c r="C4239" s="411"/>
      <c r="D4239" s="411"/>
      <c r="E4239" s="411"/>
      <c r="F4239" s="411"/>
      <c r="G4239" s="194"/>
      <c r="H4239" s="411"/>
      <c r="I4239" s="411"/>
    </row>
    <row r="4240" spans="1:9" ht="15" customHeight="1" x14ac:dyDescent="0.25">
      <c r="A4240" s="411"/>
      <c r="B4240" s="411"/>
      <c r="C4240" s="411"/>
      <c r="D4240" s="411"/>
      <c r="E4240" s="411"/>
      <c r="F4240" s="412"/>
      <c r="G4240" s="194"/>
      <c r="H4240" s="411"/>
      <c r="I4240" s="411"/>
    </row>
    <row r="4241" spans="1:9" ht="15" customHeight="1" x14ac:dyDescent="0.25">
      <c r="A4241" s="411"/>
      <c r="B4241" s="411"/>
      <c r="C4241" s="411"/>
      <c r="D4241" s="411"/>
      <c r="E4241" s="411"/>
      <c r="F4241" s="412"/>
      <c r="G4241" s="194"/>
      <c r="H4241" s="411"/>
      <c r="I4241" s="411"/>
    </row>
    <row r="4242" spans="1:9" ht="15" customHeight="1" x14ac:dyDescent="0.25">
      <c r="A4242" s="411"/>
      <c r="B4242" s="411"/>
      <c r="C4242" s="411"/>
      <c r="D4242" s="411"/>
      <c r="E4242" s="411"/>
      <c r="F4242" s="412"/>
      <c r="G4242" s="194"/>
      <c r="H4242" s="411"/>
      <c r="I4242" s="411"/>
    </row>
    <row r="4243" spans="1:9" ht="15" customHeight="1" x14ac:dyDescent="0.25">
      <c r="A4243" s="411"/>
      <c r="B4243" s="411"/>
      <c r="C4243" s="411"/>
      <c r="D4243" s="411"/>
      <c r="E4243" s="411"/>
      <c r="F4243" s="411"/>
      <c r="G4243" s="194"/>
      <c r="H4243" s="411"/>
      <c r="I4243" s="411"/>
    </row>
    <row r="4244" spans="1:9" ht="15" customHeight="1" x14ac:dyDescent="0.25">
      <c r="A4244" s="411"/>
      <c r="B4244" s="411"/>
      <c r="C4244" s="411"/>
      <c r="D4244" s="411"/>
      <c r="E4244" s="411"/>
      <c r="F4244" s="411"/>
      <c r="G4244" s="194"/>
      <c r="H4244" s="411"/>
      <c r="I4244" s="411"/>
    </row>
    <row r="4245" spans="1:9" ht="15" customHeight="1" x14ac:dyDescent="0.25">
      <c r="A4245" s="411"/>
      <c r="B4245" s="411"/>
      <c r="C4245" s="411"/>
      <c r="D4245" s="411"/>
      <c r="E4245" s="411"/>
      <c r="F4245" s="412"/>
      <c r="G4245" s="194"/>
      <c r="H4245" s="411"/>
      <c r="I4245" s="411"/>
    </row>
    <row r="4246" spans="1:9" ht="15" customHeight="1" x14ac:dyDescent="0.25">
      <c r="A4246" s="411"/>
      <c r="B4246" s="411"/>
      <c r="C4246" s="411"/>
      <c r="D4246" s="411"/>
      <c r="E4246" s="411"/>
      <c r="F4246" s="412"/>
      <c r="G4246" s="194"/>
      <c r="H4246" s="411"/>
      <c r="I4246" s="411"/>
    </row>
    <row r="4247" spans="1:9" ht="15" customHeight="1" x14ac:dyDescent="0.25">
      <c r="A4247" s="411"/>
      <c r="B4247" s="411"/>
      <c r="C4247" s="411"/>
      <c r="D4247" s="411"/>
      <c r="E4247" s="411"/>
      <c r="F4247" s="411"/>
      <c r="G4247" s="194"/>
      <c r="H4247" s="411"/>
      <c r="I4247" s="411"/>
    </row>
    <row r="4248" spans="1:9" ht="15" customHeight="1" x14ac:dyDescent="0.25">
      <c r="A4248" s="411"/>
      <c r="B4248" s="411"/>
      <c r="C4248" s="411"/>
      <c r="D4248" s="411"/>
      <c r="E4248" s="411"/>
      <c r="F4248" s="411"/>
      <c r="G4248" s="194"/>
      <c r="H4248" s="411"/>
      <c r="I4248" s="411"/>
    </row>
    <row r="4249" spans="1:9" ht="15" customHeight="1" x14ac:dyDescent="0.25">
      <c r="A4249" s="411"/>
      <c r="B4249" s="411"/>
      <c r="C4249" s="411"/>
      <c r="D4249" s="411"/>
      <c r="E4249" s="411"/>
      <c r="F4249" s="411"/>
      <c r="G4249" s="194"/>
      <c r="H4249" s="411"/>
      <c r="I4249" s="411"/>
    </row>
    <row r="4250" spans="1:9" ht="15" customHeight="1" x14ac:dyDescent="0.25">
      <c r="A4250" s="411"/>
      <c r="B4250" s="411"/>
      <c r="C4250" s="411"/>
      <c r="D4250" s="411"/>
      <c r="E4250" s="411"/>
      <c r="F4250" s="411"/>
      <c r="G4250" s="194"/>
      <c r="H4250" s="411"/>
      <c r="I4250" s="411"/>
    </row>
    <row r="4251" spans="1:9" ht="15" customHeight="1" x14ac:dyDescent="0.25">
      <c r="A4251" s="411"/>
      <c r="B4251" s="411"/>
      <c r="C4251" s="411"/>
      <c r="D4251" s="411"/>
      <c r="E4251" s="411"/>
      <c r="F4251" s="411"/>
      <c r="G4251" s="194"/>
      <c r="H4251" s="411"/>
      <c r="I4251" s="411"/>
    </row>
    <row r="4252" spans="1:9" ht="15" customHeight="1" x14ac:dyDescent="0.25">
      <c r="A4252" s="411"/>
      <c r="B4252" s="411"/>
      <c r="C4252" s="411"/>
      <c r="D4252" s="411"/>
      <c r="E4252" s="411"/>
      <c r="F4252" s="411"/>
      <c r="G4252" s="194"/>
      <c r="H4252" s="411"/>
      <c r="I4252" s="411"/>
    </row>
    <row r="4253" spans="1:9" ht="15" customHeight="1" x14ac:dyDescent="0.25">
      <c r="A4253" s="411"/>
      <c r="B4253" s="411"/>
      <c r="C4253" s="411"/>
      <c r="D4253" s="411"/>
      <c r="E4253" s="411"/>
      <c r="F4253" s="411"/>
      <c r="G4253" s="194"/>
      <c r="H4253" s="411"/>
      <c r="I4253" s="411"/>
    </row>
    <row r="4254" spans="1:9" ht="15" customHeight="1" x14ac:dyDescent="0.25">
      <c r="A4254" s="411"/>
      <c r="B4254" s="411"/>
      <c r="C4254" s="411"/>
      <c r="D4254" s="411"/>
      <c r="E4254" s="411"/>
      <c r="F4254" s="411"/>
      <c r="G4254" s="194"/>
      <c r="H4254" s="411"/>
      <c r="I4254" s="411"/>
    </row>
    <row r="4255" spans="1:9" ht="15" customHeight="1" x14ac:dyDescent="0.25">
      <c r="A4255" s="411"/>
      <c r="B4255" s="411"/>
      <c r="C4255" s="411"/>
      <c r="D4255" s="411"/>
      <c r="E4255" s="411"/>
      <c r="F4255" s="411"/>
      <c r="G4255" s="194"/>
      <c r="H4255" s="411"/>
      <c r="I4255" s="411"/>
    </row>
    <row r="4256" spans="1:9" ht="15" customHeight="1" x14ac:dyDescent="0.25">
      <c r="A4256" s="411"/>
      <c r="B4256" s="411"/>
      <c r="C4256" s="411"/>
      <c r="D4256" s="411"/>
      <c r="E4256" s="411"/>
      <c r="F4256" s="412"/>
      <c r="G4256" s="194"/>
      <c r="H4256" s="411"/>
      <c r="I4256" s="411"/>
    </row>
    <row r="4257" spans="1:9" ht="15" customHeight="1" x14ac:dyDescent="0.25">
      <c r="A4257" s="411"/>
      <c r="B4257" s="411"/>
      <c r="C4257" s="411"/>
      <c r="D4257" s="411"/>
      <c r="E4257" s="411"/>
      <c r="F4257" s="412"/>
      <c r="G4257" s="194"/>
      <c r="H4257" s="411"/>
      <c r="I4257" s="411"/>
    </row>
    <row r="4258" spans="1:9" ht="15" customHeight="1" x14ac:dyDescent="0.25">
      <c r="A4258" s="411"/>
      <c r="B4258" s="411"/>
      <c r="C4258" s="411"/>
      <c r="D4258" s="411"/>
      <c r="E4258" s="411"/>
      <c r="F4258" s="412"/>
      <c r="G4258" s="194"/>
      <c r="H4258" s="411"/>
      <c r="I4258" s="411"/>
    </row>
    <row r="4259" spans="1:9" ht="15" customHeight="1" x14ac:dyDescent="0.25">
      <c r="A4259" s="411"/>
      <c r="B4259" s="411"/>
      <c r="C4259" s="411"/>
      <c r="D4259" s="411"/>
      <c r="E4259" s="411"/>
      <c r="F4259" s="411"/>
      <c r="G4259" s="194"/>
      <c r="H4259" s="411"/>
      <c r="I4259" s="411"/>
    </row>
    <row r="4260" spans="1:9" ht="15" customHeight="1" x14ac:dyDescent="0.25">
      <c r="A4260" s="411"/>
      <c r="B4260" s="411"/>
      <c r="C4260" s="411"/>
      <c r="D4260" s="411"/>
      <c r="E4260" s="411"/>
      <c r="F4260" s="411"/>
      <c r="G4260" s="194"/>
      <c r="H4260" s="411"/>
      <c r="I4260" s="411"/>
    </row>
    <row r="4261" spans="1:9" ht="15" customHeight="1" x14ac:dyDescent="0.25">
      <c r="A4261" s="411"/>
      <c r="B4261" s="411"/>
      <c r="C4261" s="411"/>
      <c r="D4261" s="411"/>
      <c r="E4261" s="411"/>
      <c r="F4261" s="412"/>
      <c r="G4261" s="194"/>
      <c r="H4261" s="411"/>
      <c r="I4261" s="411"/>
    </row>
    <row r="4262" spans="1:9" ht="15" customHeight="1" x14ac:dyDescent="0.25">
      <c r="A4262" s="411"/>
      <c r="B4262" s="411"/>
      <c r="C4262" s="411"/>
      <c r="D4262" s="411"/>
      <c r="E4262" s="411"/>
      <c r="F4262" s="411"/>
      <c r="G4262" s="194"/>
      <c r="H4262" s="411"/>
      <c r="I4262" s="411"/>
    </row>
    <row r="4263" spans="1:9" ht="15" customHeight="1" x14ac:dyDescent="0.25">
      <c r="A4263" s="411"/>
      <c r="B4263" s="411"/>
      <c r="C4263" s="411"/>
      <c r="D4263" s="411"/>
      <c r="E4263" s="411"/>
      <c r="F4263" s="411"/>
      <c r="G4263" s="194"/>
      <c r="H4263" s="411"/>
      <c r="I4263" s="411"/>
    </row>
    <row r="4264" spans="1:9" ht="15" customHeight="1" x14ac:dyDescent="0.25">
      <c r="A4264" s="411"/>
      <c r="B4264" s="411"/>
      <c r="C4264" s="411"/>
      <c r="D4264" s="411"/>
      <c r="E4264" s="411"/>
      <c r="F4264" s="411"/>
      <c r="G4264" s="194"/>
      <c r="H4264" s="411"/>
      <c r="I4264" s="411"/>
    </row>
    <row r="4265" spans="1:9" ht="15" customHeight="1" x14ac:dyDescent="0.25">
      <c r="A4265" s="411"/>
      <c r="B4265" s="411"/>
      <c r="C4265" s="411"/>
      <c r="D4265" s="411"/>
      <c r="E4265" s="411"/>
      <c r="F4265" s="411"/>
      <c r="G4265" s="194"/>
      <c r="H4265" s="411"/>
      <c r="I4265" s="411"/>
    </row>
    <row r="4266" spans="1:9" ht="15" customHeight="1" x14ac:dyDescent="0.25">
      <c r="A4266" s="411"/>
      <c r="B4266" s="411"/>
      <c r="C4266" s="411"/>
      <c r="D4266" s="411"/>
      <c r="E4266" s="411"/>
      <c r="F4266" s="411"/>
      <c r="G4266" s="194"/>
      <c r="H4266" s="411"/>
      <c r="I4266" s="411"/>
    </row>
    <row r="4267" spans="1:9" ht="15" customHeight="1" x14ac:dyDescent="0.25">
      <c r="A4267" s="411"/>
      <c r="B4267" s="411"/>
      <c r="C4267" s="411"/>
      <c r="D4267" s="411"/>
      <c r="E4267" s="411"/>
      <c r="F4267" s="411"/>
      <c r="G4267" s="194"/>
      <c r="H4267" s="411"/>
      <c r="I4267" s="411"/>
    </row>
    <row r="4268" spans="1:9" ht="15" customHeight="1" x14ac:dyDescent="0.25">
      <c r="A4268" s="411"/>
      <c r="B4268" s="411"/>
      <c r="C4268" s="411"/>
      <c r="D4268" s="411"/>
      <c r="E4268" s="411"/>
      <c r="F4268" s="411"/>
      <c r="G4268" s="194"/>
      <c r="H4268" s="411"/>
      <c r="I4268" s="411"/>
    </row>
    <row r="4269" spans="1:9" ht="15" customHeight="1" x14ac:dyDescent="0.25">
      <c r="A4269" s="411"/>
      <c r="B4269" s="411"/>
      <c r="C4269" s="411"/>
      <c r="D4269" s="411"/>
      <c r="E4269" s="411"/>
      <c r="F4269" s="411"/>
      <c r="G4269" s="194"/>
      <c r="H4269" s="411"/>
      <c r="I4269" s="411"/>
    </row>
    <row r="4270" spans="1:9" ht="15" customHeight="1" x14ac:dyDescent="0.25">
      <c r="A4270" s="411"/>
      <c r="B4270" s="411"/>
      <c r="C4270" s="411"/>
      <c r="D4270" s="411"/>
      <c r="E4270" s="411"/>
      <c r="F4270" s="411"/>
      <c r="G4270" s="194"/>
      <c r="H4270" s="411"/>
      <c r="I4270" s="411"/>
    </row>
    <row r="4271" spans="1:9" ht="15" customHeight="1" x14ac:dyDescent="0.25">
      <c r="A4271" s="411"/>
      <c r="B4271" s="411"/>
      <c r="C4271" s="411"/>
      <c r="D4271" s="411"/>
      <c r="E4271" s="411"/>
      <c r="F4271" s="412"/>
      <c r="G4271" s="194"/>
      <c r="H4271" s="411"/>
      <c r="I4271" s="411"/>
    </row>
    <row r="4272" spans="1:9" ht="15" customHeight="1" x14ac:dyDescent="0.25">
      <c r="A4272" s="411"/>
      <c r="B4272" s="411"/>
      <c r="C4272" s="411"/>
      <c r="D4272" s="411"/>
      <c r="E4272" s="411"/>
      <c r="F4272" s="412"/>
      <c r="G4272" s="194"/>
      <c r="H4272" s="411"/>
      <c r="I4272" s="411"/>
    </row>
    <row r="4273" spans="1:9" ht="15" customHeight="1" x14ac:dyDescent="0.25">
      <c r="A4273" s="411"/>
      <c r="B4273" s="411"/>
      <c r="C4273" s="411"/>
      <c r="D4273" s="411"/>
      <c r="E4273" s="411"/>
      <c r="F4273" s="412"/>
      <c r="G4273" s="194"/>
      <c r="H4273" s="411"/>
      <c r="I4273" s="411"/>
    </row>
    <row r="4274" spans="1:9" ht="15" customHeight="1" x14ac:dyDescent="0.25">
      <c r="A4274" s="411"/>
      <c r="B4274" s="411"/>
      <c r="C4274" s="411"/>
      <c r="D4274" s="411"/>
      <c r="E4274" s="411"/>
      <c r="F4274" s="411"/>
      <c r="G4274" s="194"/>
      <c r="H4274" s="411"/>
      <c r="I4274" s="411"/>
    </row>
    <row r="4275" spans="1:9" ht="15" customHeight="1" x14ac:dyDescent="0.25">
      <c r="A4275" s="411"/>
      <c r="B4275" s="411"/>
      <c r="C4275" s="411"/>
      <c r="D4275" s="411"/>
      <c r="E4275" s="411"/>
      <c r="F4275" s="411"/>
      <c r="G4275" s="194"/>
      <c r="H4275" s="411"/>
      <c r="I4275" s="411"/>
    </row>
    <row r="4276" spans="1:9" ht="15" customHeight="1" x14ac:dyDescent="0.25">
      <c r="A4276" s="411"/>
      <c r="B4276" s="411"/>
      <c r="C4276" s="411"/>
      <c r="D4276" s="411"/>
      <c r="E4276" s="411"/>
      <c r="F4276" s="412"/>
      <c r="G4276" s="194"/>
      <c r="H4276" s="411"/>
      <c r="I4276" s="411"/>
    </row>
    <row r="4277" spans="1:9" ht="15" customHeight="1" x14ac:dyDescent="0.25">
      <c r="A4277" s="411"/>
      <c r="B4277" s="411"/>
      <c r="C4277" s="411"/>
      <c r="D4277" s="411"/>
      <c r="E4277" s="411"/>
      <c r="F4277" s="412"/>
      <c r="G4277" s="194"/>
      <c r="H4277" s="411"/>
      <c r="I4277" s="411"/>
    </row>
    <row r="4278" spans="1:9" ht="15" customHeight="1" x14ac:dyDescent="0.25">
      <c r="A4278" s="411"/>
      <c r="B4278" s="411"/>
      <c r="C4278" s="411"/>
      <c r="D4278" s="411"/>
      <c r="E4278" s="411"/>
      <c r="F4278" s="411"/>
      <c r="G4278" s="194"/>
      <c r="H4278" s="411"/>
      <c r="I4278" s="411"/>
    </row>
    <row r="4279" spans="1:9" ht="15" customHeight="1" x14ac:dyDescent="0.25">
      <c r="A4279" s="411"/>
      <c r="B4279" s="411"/>
      <c r="C4279" s="411"/>
      <c r="D4279" s="411"/>
      <c r="E4279" s="411"/>
      <c r="F4279" s="411"/>
      <c r="G4279" s="194"/>
      <c r="H4279" s="411"/>
      <c r="I4279" s="411"/>
    </row>
    <row r="4280" spans="1:9" ht="15" customHeight="1" x14ac:dyDescent="0.25">
      <c r="A4280" s="411"/>
      <c r="B4280" s="411"/>
      <c r="C4280" s="411"/>
      <c r="D4280" s="411"/>
      <c r="E4280" s="411"/>
      <c r="F4280" s="411"/>
      <c r="G4280" s="194"/>
      <c r="H4280" s="411"/>
      <c r="I4280" s="411"/>
    </row>
    <row r="4281" spans="1:9" ht="15" customHeight="1" x14ac:dyDescent="0.25">
      <c r="A4281" s="411"/>
      <c r="B4281" s="411"/>
      <c r="C4281" s="411"/>
      <c r="D4281" s="411"/>
      <c r="E4281" s="411"/>
      <c r="F4281" s="411"/>
      <c r="G4281" s="194"/>
      <c r="H4281" s="411"/>
      <c r="I4281" s="411"/>
    </row>
    <row r="4282" spans="1:9" ht="15" customHeight="1" x14ac:dyDescent="0.25">
      <c r="A4282" s="411"/>
      <c r="B4282" s="411"/>
      <c r="C4282" s="411"/>
      <c r="D4282" s="411"/>
      <c r="E4282" s="411"/>
      <c r="F4282" s="411"/>
      <c r="G4282" s="194"/>
      <c r="H4282" s="411"/>
      <c r="I4282" s="411"/>
    </row>
    <row r="4283" spans="1:9" ht="15" customHeight="1" x14ac:dyDescent="0.25">
      <c r="A4283" s="411"/>
      <c r="B4283" s="411"/>
      <c r="C4283" s="411"/>
      <c r="D4283" s="411"/>
      <c r="E4283" s="411"/>
      <c r="F4283" s="411"/>
      <c r="G4283" s="194"/>
      <c r="H4283" s="411"/>
      <c r="I4283" s="411"/>
    </row>
    <row r="4284" spans="1:9" ht="15" customHeight="1" x14ac:dyDescent="0.25">
      <c r="A4284" s="411"/>
      <c r="B4284" s="411"/>
      <c r="C4284" s="411"/>
      <c r="D4284" s="411"/>
      <c r="E4284" s="411"/>
      <c r="F4284" s="411"/>
      <c r="G4284" s="194"/>
      <c r="H4284" s="411"/>
      <c r="I4284" s="411"/>
    </row>
    <row r="4285" spans="1:9" ht="15" customHeight="1" x14ac:dyDescent="0.25">
      <c r="A4285" s="411"/>
      <c r="B4285" s="411"/>
      <c r="C4285" s="411"/>
      <c r="D4285" s="411"/>
      <c r="E4285" s="411"/>
      <c r="F4285" s="411"/>
      <c r="G4285" s="194"/>
      <c r="H4285" s="411"/>
      <c r="I4285" s="411"/>
    </row>
    <row r="4286" spans="1:9" ht="15" customHeight="1" x14ac:dyDescent="0.25">
      <c r="A4286" s="411"/>
      <c r="B4286" s="411"/>
      <c r="C4286" s="411"/>
      <c r="D4286" s="411"/>
      <c r="E4286" s="411"/>
      <c r="F4286" s="411"/>
      <c r="G4286" s="194"/>
      <c r="H4286" s="411"/>
      <c r="I4286" s="411"/>
    </row>
    <row r="4287" spans="1:9" ht="15" customHeight="1" x14ac:dyDescent="0.25">
      <c r="A4287" s="411"/>
      <c r="B4287" s="411"/>
      <c r="C4287" s="411"/>
      <c r="D4287" s="411"/>
      <c r="E4287" s="411"/>
      <c r="F4287" s="411"/>
      <c r="G4287" s="194"/>
      <c r="H4287" s="411"/>
      <c r="I4287" s="411"/>
    </row>
    <row r="4288" spans="1:9" ht="15" customHeight="1" x14ac:dyDescent="0.25">
      <c r="A4288" s="411"/>
      <c r="B4288" s="411"/>
      <c r="C4288" s="411"/>
      <c r="D4288" s="411"/>
      <c r="E4288" s="411"/>
      <c r="F4288" s="411"/>
      <c r="G4288" s="194"/>
      <c r="H4288" s="411"/>
      <c r="I4288" s="411"/>
    </row>
    <row r="4289" spans="1:9" ht="15" customHeight="1" x14ac:dyDescent="0.25">
      <c r="A4289" s="411"/>
      <c r="B4289" s="411"/>
      <c r="C4289" s="411"/>
      <c r="D4289" s="411"/>
      <c r="E4289" s="411"/>
      <c r="F4289" s="411"/>
      <c r="G4289" s="194"/>
      <c r="H4289" s="411"/>
      <c r="I4289" s="411"/>
    </row>
    <row r="4290" spans="1:9" ht="15" customHeight="1" x14ac:dyDescent="0.25">
      <c r="A4290" s="411"/>
      <c r="B4290" s="411"/>
      <c r="C4290" s="411"/>
      <c r="D4290" s="411"/>
      <c r="E4290" s="411"/>
      <c r="F4290" s="412"/>
      <c r="G4290" s="194"/>
      <c r="H4290" s="411"/>
      <c r="I4290" s="411"/>
    </row>
    <row r="4291" spans="1:9" ht="15" customHeight="1" x14ac:dyDescent="0.25">
      <c r="A4291" s="411"/>
      <c r="B4291" s="411"/>
      <c r="C4291" s="411"/>
      <c r="D4291" s="411"/>
      <c r="E4291" s="411"/>
      <c r="F4291" s="412"/>
      <c r="G4291" s="194"/>
      <c r="H4291" s="411"/>
      <c r="I4291" s="411"/>
    </row>
    <row r="4292" spans="1:9" ht="15" customHeight="1" x14ac:dyDescent="0.25">
      <c r="A4292" s="411"/>
      <c r="B4292" s="411"/>
      <c r="C4292" s="411"/>
      <c r="D4292" s="411"/>
      <c r="E4292" s="411"/>
      <c r="F4292" s="412"/>
      <c r="G4292" s="194"/>
      <c r="H4292" s="411"/>
      <c r="I4292" s="411"/>
    </row>
    <row r="4293" spans="1:9" ht="15" customHeight="1" x14ac:dyDescent="0.25">
      <c r="A4293" s="411"/>
      <c r="B4293" s="411"/>
      <c r="C4293" s="411"/>
      <c r="D4293" s="411"/>
      <c r="E4293" s="411"/>
      <c r="F4293" s="411"/>
      <c r="G4293" s="194"/>
      <c r="H4293" s="411"/>
      <c r="I4293" s="411"/>
    </row>
    <row r="4294" spans="1:9" ht="15" customHeight="1" x14ac:dyDescent="0.25">
      <c r="A4294" s="411"/>
      <c r="B4294" s="411"/>
      <c r="C4294" s="411"/>
      <c r="D4294" s="411"/>
      <c r="E4294" s="411"/>
      <c r="F4294" s="411"/>
      <c r="G4294" s="194"/>
      <c r="H4294" s="411"/>
      <c r="I4294" s="411"/>
    </row>
    <row r="4295" spans="1:9" ht="15" customHeight="1" x14ac:dyDescent="0.25">
      <c r="A4295" s="411"/>
      <c r="B4295" s="411"/>
      <c r="C4295" s="411"/>
      <c r="D4295" s="411"/>
      <c r="E4295" s="411"/>
      <c r="F4295" s="411"/>
      <c r="G4295" s="194"/>
      <c r="H4295" s="411"/>
      <c r="I4295" s="411"/>
    </row>
    <row r="4296" spans="1:9" ht="15" customHeight="1" x14ac:dyDescent="0.25">
      <c r="A4296" s="411"/>
      <c r="B4296" s="411"/>
      <c r="C4296" s="411"/>
      <c r="D4296" s="411"/>
      <c r="E4296" s="411"/>
      <c r="F4296" s="412"/>
      <c r="G4296" s="194"/>
      <c r="H4296" s="411"/>
      <c r="I4296" s="411"/>
    </row>
    <row r="4297" spans="1:9" ht="15" customHeight="1" x14ac:dyDescent="0.25">
      <c r="A4297" s="411"/>
      <c r="B4297" s="411"/>
      <c r="C4297" s="411"/>
      <c r="D4297" s="411"/>
      <c r="E4297" s="411"/>
      <c r="F4297" s="411"/>
      <c r="G4297" s="194"/>
      <c r="H4297" s="411"/>
      <c r="I4297" s="411"/>
    </row>
    <row r="4298" spans="1:9" ht="15" customHeight="1" x14ac:dyDescent="0.25">
      <c r="A4298" s="411"/>
      <c r="B4298" s="411"/>
      <c r="C4298" s="411"/>
      <c r="D4298" s="411"/>
      <c r="E4298" s="411"/>
      <c r="F4298" s="411"/>
      <c r="G4298" s="194"/>
      <c r="H4298" s="411"/>
      <c r="I4298" s="411"/>
    </row>
    <row r="4299" spans="1:9" ht="15" customHeight="1" x14ac:dyDescent="0.25">
      <c r="A4299" s="411"/>
      <c r="B4299" s="411"/>
      <c r="C4299" s="411"/>
      <c r="D4299" s="411"/>
      <c r="E4299" s="411"/>
      <c r="F4299" s="411"/>
      <c r="G4299" s="194"/>
      <c r="H4299" s="411"/>
      <c r="I4299" s="411"/>
    </row>
    <row r="4300" spans="1:9" ht="15" customHeight="1" x14ac:dyDescent="0.25">
      <c r="A4300" s="411"/>
      <c r="B4300" s="411"/>
      <c r="C4300" s="411"/>
      <c r="D4300" s="411"/>
      <c r="E4300" s="411"/>
      <c r="F4300" s="411"/>
      <c r="G4300" s="194"/>
      <c r="H4300" s="411"/>
      <c r="I4300" s="411"/>
    </row>
    <row r="4301" spans="1:9" ht="15" customHeight="1" x14ac:dyDescent="0.25">
      <c r="A4301" s="411"/>
      <c r="B4301" s="411"/>
      <c r="C4301" s="411"/>
      <c r="D4301" s="411"/>
      <c r="E4301" s="411"/>
      <c r="F4301" s="411"/>
      <c r="G4301" s="194"/>
      <c r="H4301" s="411"/>
      <c r="I4301" s="411"/>
    </row>
    <row r="4302" spans="1:9" ht="15" customHeight="1" x14ac:dyDescent="0.25">
      <c r="A4302" s="411"/>
      <c r="B4302" s="411"/>
      <c r="C4302" s="411"/>
      <c r="D4302" s="411"/>
      <c r="E4302" s="411"/>
      <c r="F4302" s="411"/>
      <c r="G4302" s="194"/>
      <c r="H4302" s="411"/>
      <c r="I4302" s="411"/>
    </row>
    <row r="4303" spans="1:9" ht="15" customHeight="1" x14ac:dyDescent="0.25">
      <c r="A4303" s="411"/>
      <c r="B4303" s="411"/>
      <c r="C4303" s="411"/>
      <c r="D4303" s="411"/>
      <c r="E4303" s="411"/>
      <c r="F4303" s="411"/>
      <c r="G4303" s="194"/>
      <c r="H4303" s="411"/>
      <c r="I4303" s="411"/>
    </row>
    <row r="4304" spans="1:9" ht="15" customHeight="1" x14ac:dyDescent="0.25">
      <c r="A4304" s="411"/>
      <c r="B4304" s="411"/>
      <c r="C4304" s="411"/>
      <c r="D4304" s="411"/>
      <c r="E4304" s="411"/>
      <c r="F4304" s="411"/>
      <c r="G4304" s="194"/>
      <c r="H4304" s="411"/>
      <c r="I4304" s="411"/>
    </row>
    <row r="4305" spans="1:9" ht="15" customHeight="1" x14ac:dyDescent="0.25">
      <c r="A4305" s="411"/>
      <c r="B4305" s="411"/>
      <c r="C4305" s="411"/>
      <c r="D4305" s="411"/>
      <c r="E4305" s="411"/>
      <c r="F4305" s="411"/>
      <c r="G4305" s="194"/>
      <c r="H4305" s="411"/>
      <c r="I4305" s="411"/>
    </row>
    <row r="4306" spans="1:9" ht="15" customHeight="1" x14ac:dyDescent="0.25">
      <c r="A4306" s="411"/>
      <c r="B4306" s="411"/>
      <c r="C4306" s="411"/>
      <c r="D4306" s="411"/>
      <c r="E4306" s="411"/>
      <c r="F4306" s="411"/>
      <c r="G4306" s="194"/>
      <c r="H4306" s="411"/>
      <c r="I4306" s="411"/>
    </row>
    <row r="4307" spans="1:9" ht="15" customHeight="1" x14ac:dyDescent="0.25">
      <c r="A4307" s="411"/>
      <c r="B4307" s="411"/>
      <c r="C4307" s="411"/>
      <c r="D4307" s="411"/>
      <c r="E4307" s="411"/>
      <c r="F4307" s="411"/>
      <c r="G4307" s="194"/>
      <c r="H4307" s="411"/>
      <c r="I4307" s="411"/>
    </row>
    <row r="4308" spans="1:9" ht="15" customHeight="1" x14ac:dyDescent="0.25">
      <c r="A4308" s="411"/>
      <c r="B4308" s="411"/>
      <c r="C4308" s="411"/>
      <c r="D4308" s="411"/>
      <c r="E4308" s="411"/>
      <c r="F4308" s="411"/>
      <c r="G4308" s="194"/>
      <c r="H4308" s="411"/>
      <c r="I4308" s="411"/>
    </row>
    <row r="4309" spans="1:9" ht="15" customHeight="1" x14ac:dyDescent="0.25">
      <c r="A4309" s="411"/>
      <c r="B4309" s="411"/>
      <c r="C4309" s="411"/>
      <c r="D4309" s="411"/>
      <c r="E4309" s="411"/>
      <c r="F4309" s="412"/>
      <c r="G4309" s="194"/>
      <c r="H4309" s="411"/>
      <c r="I4309" s="411"/>
    </row>
    <row r="4310" spans="1:9" ht="15" customHeight="1" x14ac:dyDescent="0.25">
      <c r="A4310" s="411"/>
      <c r="B4310" s="411"/>
      <c r="C4310" s="411"/>
      <c r="D4310" s="411"/>
      <c r="E4310" s="411"/>
      <c r="F4310" s="412"/>
      <c r="G4310" s="194"/>
      <c r="H4310" s="411"/>
      <c r="I4310" s="411"/>
    </row>
    <row r="4311" spans="1:9" ht="15" customHeight="1" x14ac:dyDescent="0.25">
      <c r="A4311" s="411"/>
      <c r="B4311" s="411"/>
      <c r="C4311" s="411"/>
      <c r="D4311" s="411"/>
      <c r="E4311" s="411"/>
      <c r="F4311" s="412"/>
      <c r="G4311" s="194"/>
      <c r="H4311" s="411"/>
      <c r="I4311" s="411"/>
    </row>
    <row r="4312" spans="1:9" ht="15" customHeight="1" x14ac:dyDescent="0.25">
      <c r="A4312" s="411"/>
      <c r="B4312" s="411"/>
      <c r="C4312" s="411"/>
      <c r="D4312" s="411"/>
      <c r="E4312" s="411"/>
      <c r="F4312" s="411"/>
      <c r="G4312" s="194"/>
      <c r="H4312" s="411"/>
      <c r="I4312" s="411"/>
    </row>
    <row r="4313" spans="1:9" ht="15" customHeight="1" x14ac:dyDescent="0.25">
      <c r="A4313" s="411"/>
      <c r="B4313" s="411"/>
      <c r="C4313" s="411"/>
      <c r="D4313" s="411"/>
      <c r="E4313" s="411"/>
      <c r="F4313" s="411"/>
      <c r="G4313" s="194"/>
      <c r="H4313" s="411"/>
      <c r="I4313" s="411"/>
    </row>
    <row r="4314" spans="1:9" ht="15" customHeight="1" x14ac:dyDescent="0.25">
      <c r="A4314" s="411"/>
      <c r="B4314" s="411"/>
      <c r="C4314" s="411"/>
      <c r="D4314" s="411"/>
      <c r="E4314" s="411"/>
      <c r="F4314" s="411"/>
      <c r="G4314" s="194"/>
      <c r="H4314" s="411"/>
      <c r="I4314" s="411"/>
    </row>
    <row r="4315" spans="1:9" ht="15" customHeight="1" x14ac:dyDescent="0.25">
      <c r="A4315" s="411"/>
      <c r="B4315" s="411"/>
      <c r="C4315" s="411"/>
      <c r="D4315" s="411"/>
      <c r="E4315" s="411"/>
      <c r="F4315" s="412"/>
      <c r="G4315" s="194"/>
      <c r="H4315" s="411"/>
      <c r="I4315" s="411"/>
    </row>
    <row r="4316" spans="1:9" ht="15" customHeight="1" x14ac:dyDescent="0.25">
      <c r="A4316" s="411"/>
      <c r="B4316" s="411"/>
      <c r="C4316" s="411"/>
      <c r="D4316" s="411"/>
      <c r="E4316" s="411"/>
      <c r="F4316" s="412"/>
      <c r="G4316" s="194"/>
      <c r="H4316" s="411"/>
      <c r="I4316" s="411"/>
    </row>
    <row r="4317" spans="1:9" ht="15" customHeight="1" x14ac:dyDescent="0.25">
      <c r="A4317" s="411"/>
      <c r="B4317" s="411"/>
      <c r="C4317" s="411"/>
      <c r="D4317" s="411"/>
      <c r="E4317" s="411"/>
      <c r="F4317" s="412"/>
      <c r="G4317" s="194"/>
      <c r="H4317" s="411"/>
      <c r="I4317" s="411"/>
    </row>
    <row r="4318" spans="1:9" ht="15" customHeight="1" x14ac:dyDescent="0.25">
      <c r="A4318" s="411"/>
      <c r="B4318" s="411"/>
      <c r="C4318" s="411"/>
      <c r="D4318" s="411"/>
      <c r="E4318" s="411"/>
      <c r="F4318" s="411"/>
      <c r="G4318" s="194"/>
      <c r="H4318" s="411"/>
      <c r="I4318" s="411"/>
    </row>
    <row r="4319" spans="1:9" ht="15" customHeight="1" x14ac:dyDescent="0.25">
      <c r="A4319" s="411"/>
      <c r="B4319" s="411"/>
      <c r="C4319" s="411"/>
      <c r="D4319" s="411"/>
      <c r="E4319" s="411"/>
      <c r="F4319" s="411"/>
      <c r="G4319" s="194"/>
      <c r="H4319" s="411"/>
      <c r="I4319" s="411"/>
    </row>
    <row r="4320" spans="1:9" ht="15" customHeight="1" x14ac:dyDescent="0.25">
      <c r="A4320" s="411"/>
      <c r="B4320" s="411"/>
      <c r="C4320" s="411"/>
      <c r="D4320" s="411"/>
      <c r="E4320" s="411"/>
      <c r="F4320" s="411"/>
      <c r="G4320" s="194"/>
      <c r="H4320" s="411"/>
      <c r="I4320" s="411"/>
    </row>
    <row r="4321" spans="1:9" ht="15" customHeight="1" x14ac:dyDescent="0.25">
      <c r="A4321" s="411"/>
      <c r="B4321" s="411"/>
      <c r="C4321" s="411"/>
      <c r="D4321" s="411"/>
      <c r="E4321" s="411"/>
      <c r="F4321" s="411"/>
      <c r="G4321" s="194"/>
      <c r="H4321" s="411"/>
      <c r="I4321" s="411"/>
    </row>
    <row r="4322" spans="1:9" ht="15" customHeight="1" x14ac:dyDescent="0.25">
      <c r="A4322" s="411"/>
      <c r="B4322" s="411"/>
      <c r="C4322" s="411"/>
      <c r="D4322" s="411"/>
      <c r="E4322" s="411"/>
      <c r="F4322" s="411"/>
      <c r="G4322" s="194"/>
      <c r="H4322" s="411"/>
      <c r="I4322" s="411"/>
    </row>
    <row r="4323" spans="1:9" ht="15" customHeight="1" x14ac:dyDescent="0.25">
      <c r="A4323" s="411"/>
      <c r="B4323" s="411"/>
      <c r="C4323" s="411"/>
      <c r="D4323" s="411"/>
      <c r="E4323" s="411"/>
      <c r="F4323" s="411"/>
      <c r="G4323" s="194"/>
      <c r="H4323" s="411"/>
      <c r="I4323" s="411"/>
    </row>
    <row r="4324" spans="1:9" ht="15" customHeight="1" x14ac:dyDescent="0.25">
      <c r="A4324" s="411"/>
      <c r="B4324" s="411"/>
      <c r="C4324" s="411"/>
      <c r="D4324" s="411"/>
      <c r="E4324" s="411"/>
      <c r="F4324" s="411"/>
      <c r="G4324" s="194"/>
      <c r="H4324" s="411"/>
      <c r="I4324" s="411"/>
    </row>
    <row r="4325" spans="1:9" ht="15" customHeight="1" x14ac:dyDescent="0.25">
      <c r="A4325" s="411"/>
      <c r="B4325" s="411"/>
      <c r="C4325" s="411"/>
      <c r="D4325" s="411"/>
      <c r="E4325" s="411"/>
      <c r="F4325" s="411"/>
      <c r="G4325" s="194"/>
      <c r="H4325" s="411"/>
      <c r="I4325" s="411"/>
    </row>
    <row r="4326" spans="1:9" ht="15" customHeight="1" x14ac:dyDescent="0.25">
      <c r="A4326" s="411"/>
      <c r="B4326" s="411"/>
      <c r="C4326" s="411"/>
      <c r="D4326" s="411"/>
      <c r="E4326" s="411"/>
      <c r="F4326" s="411"/>
      <c r="G4326" s="194"/>
      <c r="H4326" s="411"/>
      <c r="I4326" s="411"/>
    </row>
    <row r="4327" spans="1:9" ht="15" customHeight="1" x14ac:dyDescent="0.25">
      <c r="A4327" s="411"/>
      <c r="B4327" s="411"/>
      <c r="C4327" s="411"/>
      <c r="D4327" s="411"/>
      <c r="E4327" s="411"/>
      <c r="F4327" s="411"/>
      <c r="G4327" s="194"/>
      <c r="H4327" s="411"/>
      <c r="I4327" s="411"/>
    </row>
    <row r="4328" spans="1:9" ht="15" customHeight="1" x14ac:dyDescent="0.25">
      <c r="A4328" s="411"/>
      <c r="B4328" s="411"/>
      <c r="C4328" s="411"/>
      <c r="D4328" s="411"/>
      <c r="E4328" s="411"/>
      <c r="F4328" s="411"/>
      <c r="G4328" s="194"/>
      <c r="H4328" s="411"/>
      <c r="I4328" s="411"/>
    </row>
    <row r="4329" spans="1:9" ht="15" customHeight="1" x14ac:dyDescent="0.25">
      <c r="A4329" s="411"/>
      <c r="B4329" s="411"/>
      <c r="C4329" s="411"/>
      <c r="D4329" s="411"/>
      <c r="E4329" s="411"/>
      <c r="F4329" s="411"/>
      <c r="G4329" s="194"/>
      <c r="H4329" s="411"/>
      <c r="I4329" s="411"/>
    </row>
    <row r="4330" spans="1:9" ht="15" customHeight="1" x14ac:dyDescent="0.25">
      <c r="A4330" s="411"/>
      <c r="B4330" s="411"/>
      <c r="C4330" s="411"/>
      <c r="D4330" s="411"/>
      <c r="E4330" s="411"/>
      <c r="F4330" s="411"/>
      <c r="G4330" s="194"/>
      <c r="H4330" s="411"/>
      <c r="I4330" s="411"/>
    </row>
    <row r="4331" spans="1:9" ht="15" customHeight="1" x14ac:dyDescent="0.25">
      <c r="A4331" s="411"/>
      <c r="B4331" s="411"/>
      <c r="C4331" s="411"/>
      <c r="D4331" s="411"/>
      <c r="E4331" s="411"/>
      <c r="F4331" s="412"/>
      <c r="G4331" s="194"/>
      <c r="H4331" s="411"/>
      <c r="I4331" s="411"/>
    </row>
    <row r="4332" spans="1:9" ht="15" customHeight="1" x14ac:dyDescent="0.25">
      <c r="A4332" s="411"/>
      <c r="B4332" s="411"/>
      <c r="C4332" s="411"/>
      <c r="D4332" s="411"/>
      <c r="E4332" s="411"/>
      <c r="F4332" s="412"/>
      <c r="G4332" s="194"/>
      <c r="H4332" s="411"/>
      <c r="I4332" s="411"/>
    </row>
    <row r="4333" spans="1:9" ht="15" customHeight="1" x14ac:dyDescent="0.25">
      <c r="A4333" s="411"/>
      <c r="B4333" s="411"/>
      <c r="C4333" s="411"/>
      <c r="D4333" s="411"/>
      <c r="E4333" s="411"/>
      <c r="F4333" s="412"/>
      <c r="G4333" s="194"/>
      <c r="H4333" s="411"/>
      <c r="I4333" s="411"/>
    </row>
    <row r="4334" spans="1:9" ht="15" customHeight="1" x14ac:dyDescent="0.25">
      <c r="A4334" s="411"/>
      <c r="B4334" s="411"/>
      <c r="C4334" s="411"/>
      <c r="D4334" s="411"/>
      <c r="E4334" s="411"/>
      <c r="F4334" s="411"/>
      <c r="G4334" s="194"/>
      <c r="H4334" s="411"/>
      <c r="I4334" s="411"/>
    </row>
    <row r="4335" spans="1:9" ht="15" customHeight="1" x14ac:dyDescent="0.25">
      <c r="A4335" s="411"/>
      <c r="B4335" s="411"/>
      <c r="C4335" s="411"/>
      <c r="D4335" s="411"/>
      <c r="E4335" s="411"/>
      <c r="F4335" s="411"/>
      <c r="G4335" s="194"/>
      <c r="H4335" s="411"/>
      <c r="I4335" s="411"/>
    </row>
    <row r="4336" spans="1:9" ht="15" customHeight="1" x14ac:dyDescent="0.25">
      <c r="A4336" s="411"/>
      <c r="B4336" s="411"/>
      <c r="C4336" s="411"/>
      <c r="D4336" s="411"/>
      <c r="E4336" s="411"/>
      <c r="F4336" s="411"/>
      <c r="G4336" s="194"/>
      <c r="H4336" s="411"/>
      <c r="I4336" s="411"/>
    </row>
    <row r="4337" spans="1:9" ht="15" customHeight="1" x14ac:dyDescent="0.25">
      <c r="A4337" s="411"/>
      <c r="B4337" s="411"/>
      <c r="C4337" s="411"/>
      <c r="D4337" s="411"/>
      <c r="E4337" s="411"/>
      <c r="F4337" s="411"/>
      <c r="G4337" s="194"/>
      <c r="H4337" s="411"/>
      <c r="I4337" s="411"/>
    </row>
    <row r="4338" spans="1:9" ht="15" customHeight="1" x14ac:dyDescent="0.25">
      <c r="A4338" s="411"/>
      <c r="B4338" s="411"/>
      <c r="C4338" s="411"/>
      <c r="D4338" s="411"/>
      <c r="E4338" s="411"/>
      <c r="F4338" s="412"/>
      <c r="G4338" s="194"/>
      <c r="H4338" s="411"/>
      <c r="I4338" s="411"/>
    </row>
    <row r="4339" spans="1:9" ht="15" customHeight="1" x14ac:dyDescent="0.25">
      <c r="A4339" s="411"/>
      <c r="B4339" s="411"/>
      <c r="C4339" s="411"/>
      <c r="D4339" s="411"/>
      <c r="E4339" s="411"/>
      <c r="F4339" s="412"/>
      <c r="G4339" s="194"/>
      <c r="H4339" s="411"/>
      <c r="I4339" s="411"/>
    </row>
    <row r="4340" spans="1:9" ht="15" customHeight="1" x14ac:dyDescent="0.25">
      <c r="A4340" s="411"/>
      <c r="B4340" s="411"/>
      <c r="C4340" s="411"/>
      <c r="D4340" s="411"/>
      <c r="E4340" s="411"/>
      <c r="F4340" s="412"/>
      <c r="G4340" s="194"/>
      <c r="H4340" s="411"/>
      <c r="I4340" s="411"/>
    </row>
    <row r="4341" spans="1:9" ht="15" customHeight="1" x14ac:dyDescent="0.25">
      <c r="A4341" s="411"/>
      <c r="B4341" s="411"/>
      <c r="C4341" s="411"/>
      <c r="D4341" s="411"/>
      <c r="E4341" s="411"/>
      <c r="F4341" s="411"/>
      <c r="G4341" s="194"/>
      <c r="H4341" s="411"/>
      <c r="I4341" s="411"/>
    </row>
    <row r="4342" spans="1:9" ht="15" customHeight="1" x14ac:dyDescent="0.25">
      <c r="A4342" s="411"/>
      <c r="B4342" s="411"/>
      <c r="C4342" s="411"/>
      <c r="D4342" s="411"/>
      <c r="E4342" s="411"/>
      <c r="F4342" s="411"/>
      <c r="G4342" s="194"/>
      <c r="H4342" s="411"/>
      <c r="I4342" s="411"/>
    </row>
    <row r="4343" spans="1:9" ht="15" customHeight="1" x14ac:dyDescent="0.25">
      <c r="A4343" s="411"/>
      <c r="B4343" s="411"/>
      <c r="C4343" s="411"/>
      <c r="D4343" s="411"/>
      <c r="E4343" s="411"/>
      <c r="F4343" s="411"/>
      <c r="G4343" s="194"/>
      <c r="H4343" s="411"/>
      <c r="I4343" s="411"/>
    </row>
    <row r="4344" spans="1:9" ht="15" customHeight="1" x14ac:dyDescent="0.25">
      <c r="A4344" s="411"/>
      <c r="B4344" s="411"/>
      <c r="C4344" s="411"/>
      <c r="D4344" s="411"/>
      <c r="E4344" s="411"/>
      <c r="F4344" s="411"/>
      <c r="G4344" s="194"/>
      <c r="H4344" s="411"/>
      <c r="I4344" s="411"/>
    </row>
    <row r="4345" spans="1:9" ht="15" customHeight="1" x14ac:dyDescent="0.25">
      <c r="A4345" s="411"/>
      <c r="B4345" s="411"/>
      <c r="C4345" s="411"/>
      <c r="D4345" s="411"/>
      <c r="E4345" s="411"/>
      <c r="F4345" s="411"/>
      <c r="G4345" s="194"/>
      <c r="H4345" s="411"/>
      <c r="I4345" s="411"/>
    </row>
    <row r="4346" spans="1:9" ht="15" customHeight="1" x14ac:dyDescent="0.25">
      <c r="A4346" s="411"/>
      <c r="B4346" s="411"/>
      <c r="C4346" s="411"/>
      <c r="D4346" s="411"/>
      <c r="E4346" s="411"/>
      <c r="F4346" s="411"/>
      <c r="G4346" s="194"/>
      <c r="H4346" s="411"/>
      <c r="I4346" s="411"/>
    </row>
    <row r="4347" spans="1:9" ht="15" customHeight="1" x14ac:dyDescent="0.25">
      <c r="A4347" s="411"/>
      <c r="B4347" s="411"/>
      <c r="C4347" s="411"/>
      <c r="D4347" s="411"/>
      <c r="E4347" s="411"/>
      <c r="F4347" s="411"/>
      <c r="G4347" s="194"/>
      <c r="H4347" s="411"/>
      <c r="I4347" s="411"/>
    </row>
    <row r="4348" spans="1:9" ht="15" customHeight="1" x14ac:dyDescent="0.25">
      <c r="A4348" s="411"/>
      <c r="B4348" s="411"/>
      <c r="C4348" s="411"/>
      <c r="D4348" s="411"/>
      <c r="E4348" s="411"/>
      <c r="F4348" s="411"/>
      <c r="G4348" s="194"/>
      <c r="H4348" s="411"/>
      <c r="I4348" s="411"/>
    </row>
    <row r="4349" spans="1:9" ht="15" customHeight="1" x14ac:dyDescent="0.25">
      <c r="A4349" s="411"/>
      <c r="B4349" s="411"/>
      <c r="C4349" s="411"/>
      <c r="D4349" s="411"/>
      <c r="E4349" s="411"/>
      <c r="F4349" s="411"/>
      <c r="G4349" s="194"/>
      <c r="H4349" s="411"/>
      <c r="I4349" s="411"/>
    </row>
    <row r="4350" spans="1:9" ht="15" customHeight="1" x14ac:dyDescent="0.25">
      <c r="A4350" s="411"/>
      <c r="B4350" s="411"/>
      <c r="C4350" s="411"/>
      <c r="D4350" s="411"/>
      <c r="E4350" s="411"/>
      <c r="F4350" s="411"/>
      <c r="G4350" s="194"/>
      <c r="H4350" s="411"/>
      <c r="I4350" s="411"/>
    </row>
    <row r="4351" spans="1:9" ht="15" customHeight="1" x14ac:dyDescent="0.25">
      <c r="A4351" s="411"/>
      <c r="B4351" s="411"/>
      <c r="C4351" s="411"/>
      <c r="D4351" s="411"/>
      <c r="E4351" s="411"/>
      <c r="F4351" s="411"/>
      <c r="G4351" s="194"/>
      <c r="H4351" s="411"/>
      <c r="I4351" s="411"/>
    </row>
    <row r="4352" spans="1:9" ht="15" customHeight="1" x14ac:dyDescent="0.25">
      <c r="A4352" s="411"/>
      <c r="B4352" s="411"/>
      <c r="C4352" s="411"/>
      <c r="D4352" s="411"/>
      <c r="E4352" s="411"/>
      <c r="F4352" s="412"/>
      <c r="G4352" s="194"/>
      <c r="H4352" s="411"/>
      <c r="I4352" s="411"/>
    </row>
    <row r="4353" spans="1:9" ht="15" customHeight="1" x14ac:dyDescent="0.25">
      <c r="A4353" s="411"/>
      <c r="B4353" s="411"/>
      <c r="C4353" s="411"/>
      <c r="D4353" s="411"/>
      <c r="E4353" s="411"/>
      <c r="F4353" s="412"/>
      <c r="G4353" s="194"/>
      <c r="H4353" s="411"/>
      <c r="I4353" s="411"/>
    </row>
    <row r="4354" spans="1:9" ht="15" customHeight="1" x14ac:dyDescent="0.25">
      <c r="A4354" s="411"/>
      <c r="B4354" s="411"/>
      <c r="C4354" s="411"/>
      <c r="D4354" s="411"/>
      <c r="E4354" s="411"/>
      <c r="F4354" s="412"/>
      <c r="G4354" s="194"/>
      <c r="H4354" s="411"/>
      <c r="I4354" s="411"/>
    </row>
    <row r="4355" spans="1:9" ht="15" customHeight="1" x14ac:dyDescent="0.25">
      <c r="A4355" s="411"/>
      <c r="B4355" s="411"/>
      <c r="C4355" s="411"/>
      <c r="D4355" s="411"/>
      <c r="E4355" s="411"/>
      <c r="F4355" s="411"/>
      <c r="G4355" s="194"/>
      <c r="H4355" s="411"/>
      <c r="I4355" s="411"/>
    </row>
    <row r="4356" spans="1:9" ht="15" customHeight="1" x14ac:dyDescent="0.25">
      <c r="A4356" s="411"/>
      <c r="B4356" s="411"/>
      <c r="C4356" s="411"/>
      <c r="D4356" s="411"/>
      <c r="E4356" s="411"/>
      <c r="F4356" s="411"/>
      <c r="G4356" s="194"/>
      <c r="H4356" s="411"/>
      <c r="I4356" s="411"/>
    </row>
    <row r="4357" spans="1:9" ht="15" customHeight="1" x14ac:dyDescent="0.25">
      <c r="A4357" s="411"/>
      <c r="B4357" s="411"/>
      <c r="C4357" s="411"/>
      <c r="D4357" s="411"/>
      <c r="E4357" s="411"/>
      <c r="F4357" s="411"/>
      <c r="G4357" s="194"/>
      <c r="H4357" s="411"/>
      <c r="I4357" s="411"/>
    </row>
    <row r="4358" spans="1:9" ht="15" customHeight="1" x14ac:dyDescent="0.25">
      <c r="A4358" s="411"/>
      <c r="B4358" s="411"/>
      <c r="C4358" s="411"/>
      <c r="D4358" s="411"/>
      <c r="E4358" s="411"/>
      <c r="F4358" s="411"/>
      <c r="G4358" s="194"/>
      <c r="H4358" s="411"/>
      <c r="I4358" s="411"/>
    </row>
    <row r="4359" spans="1:9" ht="15" customHeight="1" x14ac:dyDescent="0.25">
      <c r="A4359" s="411"/>
      <c r="B4359" s="411"/>
      <c r="C4359" s="411"/>
      <c r="D4359" s="411"/>
      <c r="E4359" s="411"/>
      <c r="F4359" s="412"/>
      <c r="G4359" s="194"/>
      <c r="H4359" s="411"/>
      <c r="I4359" s="411"/>
    </row>
    <row r="4360" spans="1:9" ht="15" customHeight="1" x14ac:dyDescent="0.25">
      <c r="A4360" s="411"/>
      <c r="B4360" s="411"/>
      <c r="C4360" s="411"/>
      <c r="D4360" s="411"/>
      <c r="E4360" s="411"/>
      <c r="F4360" s="412"/>
      <c r="G4360" s="194"/>
      <c r="H4360" s="411"/>
      <c r="I4360" s="411"/>
    </row>
    <row r="4361" spans="1:9" ht="15" customHeight="1" x14ac:dyDescent="0.25">
      <c r="A4361" s="411"/>
      <c r="B4361" s="411"/>
      <c r="C4361" s="411"/>
      <c r="D4361" s="411"/>
      <c r="E4361" s="411"/>
      <c r="F4361" s="412"/>
      <c r="G4361" s="194"/>
      <c r="H4361" s="411"/>
      <c r="I4361" s="411"/>
    </row>
    <row r="4362" spans="1:9" ht="15" customHeight="1" x14ac:dyDescent="0.25">
      <c r="A4362" s="411"/>
      <c r="B4362" s="411"/>
      <c r="C4362" s="411"/>
      <c r="D4362" s="411"/>
      <c r="E4362" s="411"/>
      <c r="F4362" s="411"/>
      <c r="G4362" s="194"/>
      <c r="H4362" s="411"/>
      <c r="I4362" s="411"/>
    </row>
    <row r="4363" spans="1:9" ht="15" customHeight="1" x14ac:dyDescent="0.25">
      <c r="A4363" s="411"/>
      <c r="B4363" s="411"/>
      <c r="C4363" s="411"/>
      <c r="D4363" s="411"/>
      <c r="E4363" s="411"/>
      <c r="F4363" s="411"/>
      <c r="G4363" s="194"/>
      <c r="H4363" s="411"/>
      <c r="I4363" s="411"/>
    </row>
    <row r="4364" spans="1:9" ht="15" customHeight="1" x14ac:dyDescent="0.25">
      <c r="A4364" s="411"/>
      <c r="B4364" s="411"/>
      <c r="C4364" s="411"/>
      <c r="D4364" s="411"/>
      <c r="E4364" s="411"/>
      <c r="F4364" s="411"/>
      <c r="G4364" s="194"/>
      <c r="H4364" s="411"/>
      <c r="I4364" s="411"/>
    </row>
    <row r="4365" spans="1:9" ht="15" customHeight="1" x14ac:dyDescent="0.25">
      <c r="A4365" s="411"/>
      <c r="B4365" s="411"/>
      <c r="C4365" s="411"/>
      <c r="D4365" s="411"/>
      <c r="E4365" s="411"/>
      <c r="F4365" s="411"/>
      <c r="G4365" s="194"/>
      <c r="H4365" s="411"/>
      <c r="I4365" s="411"/>
    </row>
    <row r="4366" spans="1:9" ht="15" customHeight="1" x14ac:dyDescent="0.25">
      <c r="A4366" s="411"/>
      <c r="B4366" s="411"/>
      <c r="C4366" s="411"/>
      <c r="D4366" s="411"/>
      <c r="E4366" s="411"/>
      <c r="F4366" s="411"/>
      <c r="G4366" s="194"/>
      <c r="H4366" s="411"/>
      <c r="I4366" s="411"/>
    </row>
    <row r="4367" spans="1:9" ht="15" customHeight="1" x14ac:dyDescent="0.25">
      <c r="A4367" s="411"/>
      <c r="B4367" s="411"/>
      <c r="C4367" s="411"/>
      <c r="D4367" s="411"/>
      <c r="E4367" s="411"/>
      <c r="F4367" s="411"/>
      <c r="G4367" s="194"/>
      <c r="H4367" s="411"/>
      <c r="I4367" s="411"/>
    </row>
    <row r="4368" spans="1:9" ht="15" customHeight="1" x14ac:dyDescent="0.25">
      <c r="A4368" s="411"/>
      <c r="B4368" s="411"/>
      <c r="C4368" s="411"/>
      <c r="D4368" s="411"/>
      <c r="E4368" s="411"/>
      <c r="F4368" s="411"/>
      <c r="G4368" s="194"/>
      <c r="H4368" s="411"/>
      <c r="I4368" s="411"/>
    </row>
    <row r="4369" spans="1:9" ht="15" customHeight="1" x14ac:dyDescent="0.25">
      <c r="A4369" s="411"/>
      <c r="B4369" s="411"/>
      <c r="C4369" s="411"/>
      <c r="D4369" s="411"/>
      <c r="E4369" s="411"/>
      <c r="F4369" s="411"/>
      <c r="G4369" s="194"/>
      <c r="H4369" s="411"/>
      <c r="I4369" s="411"/>
    </row>
    <row r="4370" spans="1:9" ht="15" customHeight="1" x14ac:dyDescent="0.25">
      <c r="A4370" s="411"/>
      <c r="B4370" s="411"/>
      <c r="C4370" s="411"/>
      <c r="D4370" s="411"/>
      <c r="E4370" s="411"/>
      <c r="F4370" s="411"/>
      <c r="G4370" s="194"/>
      <c r="H4370" s="411"/>
      <c r="I4370" s="411"/>
    </row>
    <row r="4371" spans="1:9" ht="15" customHeight="1" x14ac:dyDescent="0.25">
      <c r="A4371" s="411"/>
      <c r="B4371" s="411"/>
      <c r="C4371" s="411"/>
      <c r="D4371" s="411"/>
      <c r="E4371" s="411"/>
      <c r="F4371" s="411"/>
      <c r="G4371" s="194"/>
      <c r="H4371" s="411"/>
      <c r="I4371" s="411"/>
    </row>
    <row r="4372" spans="1:9" ht="15" customHeight="1" x14ac:dyDescent="0.25">
      <c r="A4372" s="411"/>
      <c r="B4372" s="411"/>
      <c r="C4372" s="411"/>
      <c r="D4372" s="411"/>
      <c r="E4372" s="411"/>
      <c r="F4372" s="411"/>
      <c r="G4372" s="194"/>
      <c r="H4372" s="411"/>
      <c r="I4372" s="411"/>
    </row>
    <row r="4373" spans="1:9" ht="15" customHeight="1" x14ac:dyDescent="0.25">
      <c r="A4373" s="411"/>
      <c r="B4373" s="411"/>
      <c r="C4373" s="411"/>
      <c r="D4373" s="411"/>
      <c r="E4373" s="411"/>
      <c r="F4373" s="411"/>
      <c r="G4373" s="194"/>
      <c r="H4373" s="411"/>
      <c r="I4373" s="411"/>
    </row>
    <row r="4374" spans="1:9" ht="15" customHeight="1" x14ac:dyDescent="0.25">
      <c r="A4374" s="411"/>
      <c r="B4374" s="411"/>
      <c r="C4374" s="411"/>
      <c r="D4374" s="411"/>
      <c r="E4374" s="411"/>
      <c r="F4374" s="411"/>
      <c r="G4374" s="194"/>
      <c r="H4374" s="411"/>
      <c r="I4374" s="411"/>
    </row>
    <row r="4375" spans="1:9" ht="15" customHeight="1" x14ac:dyDescent="0.25">
      <c r="A4375" s="411"/>
      <c r="B4375" s="411"/>
      <c r="C4375" s="411"/>
      <c r="D4375" s="411"/>
      <c r="E4375" s="411"/>
      <c r="F4375" s="411"/>
      <c r="G4375" s="194"/>
      <c r="H4375" s="411"/>
      <c r="I4375" s="411"/>
    </row>
    <row r="4376" spans="1:9" ht="15" customHeight="1" x14ac:dyDescent="0.25">
      <c r="A4376" s="411"/>
      <c r="B4376" s="411"/>
      <c r="C4376" s="411"/>
      <c r="D4376" s="411"/>
      <c r="E4376" s="411"/>
      <c r="F4376" s="412"/>
      <c r="G4376" s="194"/>
      <c r="H4376" s="411"/>
      <c r="I4376" s="411"/>
    </row>
    <row r="4377" spans="1:9" ht="15" customHeight="1" x14ac:dyDescent="0.25">
      <c r="A4377" s="411"/>
      <c r="B4377" s="411"/>
      <c r="C4377" s="411"/>
      <c r="D4377" s="411"/>
      <c r="E4377" s="411"/>
      <c r="F4377" s="412"/>
      <c r="G4377" s="194"/>
      <c r="H4377" s="411"/>
      <c r="I4377" s="411"/>
    </row>
    <row r="4378" spans="1:9" ht="15" customHeight="1" x14ac:dyDescent="0.25">
      <c r="A4378" s="411"/>
      <c r="B4378" s="411"/>
      <c r="C4378" s="411"/>
      <c r="D4378" s="411"/>
      <c r="E4378" s="411"/>
      <c r="F4378" s="412"/>
      <c r="G4378" s="194"/>
      <c r="H4378" s="411"/>
      <c r="I4378" s="411"/>
    </row>
    <row r="4379" spans="1:9" ht="15" customHeight="1" x14ac:dyDescent="0.25">
      <c r="A4379" s="411"/>
      <c r="B4379" s="411"/>
      <c r="C4379" s="411"/>
      <c r="D4379" s="411"/>
      <c r="E4379" s="411"/>
      <c r="F4379" s="411"/>
      <c r="G4379" s="194"/>
      <c r="H4379" s="411"/>
      <c r="I4379" s="411"/>
    </row>
    <row r="4380" spans="1:9" ht="15" customHeight="1" x14ac:dyDescent="0.25">
      <c r="A4380" s="411"/>
      <c r="B4380" s="411"/>
      <c r="C4380" s="411"/>
      <c r="D4380" s="411"/>
      <c r="E4380" s="411"/>
      <c r="F4380" s="411"/>
      <c r="G4380" s="194"/>
      <c r="H4380" s="411"/>
      <c r="I4380" s="411"/>
    </row>
    <row r="4381" spans="1:9" ht="15" customHeight="1" x14ac:dyDescent="0.25">
      <c r="A4381" s="411"/>
      <c r="B4381" s="411"/>
      <c r="C4381" s="411"/>
      <c r="D4381" s="411"/>
      <c r="E4381" s="411"/>
      <c r="F4381" s="411"/>
      <c r="G4381" s="194"/>
      <c r="H4381" s="411"/>
      <c r="I4381" s="411"/>
    </row>
    <row r="4382" spans="1:9" ht="15" customHeight="1" x14ac:dyDescent="0.25">
      <c r="A4382" s="411"/>
      <c r="B4382" s="411"/>
      <c r="C4382" s="411"/>
      <c r="D4382" s="411"/>
      <c r="E4382" s="411"/>
      <c r="F4382" s="411"/>
      <c r="G4382" s="194"/>
      <c r="H4382" s="411"/>
      <c r="I4382" s="411"/>
    </row>
    <row r="4383" spans="1:9" ht="15" customHeight="1" x14ac:dyDescent="0.25">
      <c r="A4383" s="411"/>
      <c r="B4383" s="411"/>
      <c r="C4383" s="411"/>
      <c r="D4383" s="411"/>
      <c r="E4383" s="411"/>
      <c r="F4383" s="411"/>
      <c r="G4383" s="194"/>
      <c r="H4383" s="411"/>
      <c r="I4383" s="411"/>
    </row>
    <row r="4384" spans="1:9" ht="15" customHeight="1" x14ac:dyDescent="0.25">
      <c r="A4384" s="411"/>
      <c r="B4384" s="411"/>
      <c r="C4384" s="411"/>
      <c r="D4384" s="411"/>
      <c r="E4384" s="411"/>
      <c r="F4384" s="412"/>
      <c r="G4384" s="194"/>
      <c r="H4384" s="411"/>
      <c r="I4384" s="411"/>
    </row>
    <row r="4385" spans="1:9" ht="15" customHeight="1" x14ac:dyDescent="0.25">
      <c r="A4385" s="411"/>
      <c r="B4385" s="411"/>
      <c r="C4385" s="411"/>
      <c r="D4385" s="411"/>
      <c r="E4385" s="411"/>
      <c r="F4385" s="412"/>
      <c r="G4385" s="194"/>
      <c r="H4385" s="411"/>
      <c r="I4385" s="411"/>
    </row>
    <row r="4386" spans="1:9" ht="15" customHeight="1" x14ac:dyDescent="0.25">
      <c r="A4386" s="411"/>
      <c r="B4386" s="411"/>
      <c r="C4386" s="411"/>
      <c r="D4386" s="411"/>
      <c r="E4386" s="411"/>
      <c r="F4386" s="411"/>
      <c r="G4386" s="194"/>
      <c r="H4386" s="411"/>
      <c r="I4386" s="411"/>
    </row>
    <row r="4387" spans="1:9" ht="15" customHeight="1" x14ac:dyDescent="0.25">
      <c r="A4387" s="411"/>
      <c r="B4387" s="411"/>
      <c r="C4387" s="411"/>
      <c r="D4387" s="411"/>
      <c r="E4387" s="411"/>
      <c r="F4387" s="411"/>
      <c r="G4387" s="194"/>
      <c r="H4387" s="411"/>
      <c r="I4387" s="411"/>
    </row>
    <row r="4388" spans="1:9" ht="15" customHeight="1" x14ac:dyDescent="0.25">
      <c r="A4388" s="411"/>
      <c r="B4388" s="411"/>
      <c r="C4388" s="411"/>
      <c r="D4388" s="411"/>
      <c r="E4388" s="411"/>
      <c r="F4388" s="411"/>
      <c r="G4388" s="194"/>
      <c r="H4388" s="411"/>
      <c r="I4388" s="411"/>
    </row>
    <row r="4389" spans="1:9" ht="15" customHeight="1" x14ac:dyDescent="0.25">
      <c r="A4389" s="411"/>
      <c r="B4389" s="411"/>
      <c r="C4389" s="411"/>
      <c r="D4389" s="411"/>
      <c r="E4389" s="411"/>
      <c r="F4389" s="411"/>
      <c r="G4389" s="194"/>
      <c r="H4389" s="411"/>
      <c r="I4389" s="411"/>
    </row>
    <row r="4390" spans="1:9" ht="15" customHeight="1" x14ac:dyDescent="0.25">
      <c r="A4390" s="411"/>
      <c r="B4390" s="411"/>
      <c r="C4390" s="411"/>
      <c r="D4390" s="411"/>
      <c r="E4390" s="411"/>
      <c r="F4390" s="412"/>
      <c r="G4390" s="194"/>
      <c r="H4390" s="411"/>
      <c r="I4390" s="411"/>
    </row>
    <row r="4391" spans="1:9" ht="15" customHeight="1" x14ac:dyDescent="0.25">
      <c r="A4391" s="411"/>
      <c r="B4391" s="411"/>
      <c r="C4391" s="411"/>
      <c r="D4391" s="411"/>
      <c r="E4391" s="411"/>
      <c r="F4391" s="411"/>
      <c r="G4391" s="194"/>
      <c r="H4391" s="411"/>
      <c r="I4391" s="411"/>
    </row>
    <row r="4392" spans="1:9" ht="15" customHeight="1" x14ac:dyDescent="0.25">
      <c r="A4392" s="411"/>
      <c r="B4392" s="411"/>
      <c r="C4392" s="411"/>
      <c r="D4392" s="411"/>
      <c r="E4392" s="411"/>
      <c r="F4392" s="411"/>
      <c r="G4392" s="194"/>
      <c r="H4392" s="411"/>
      <c r="I4392" s="411"/>
    </row>
    <row r="4393" spans="1:9" ht="15" customHeight="1" x14ac:dyDescent="0.25">
      <c r="A4393" s="411"/>
      <c r="B4393" s="411"/>
      <c r="C4393" s="411"/>
      <c r="D4393" s="411"/>
      <c r="E4393" s="411"/>
      <c r="F4393" s="411"/>
      <c r="G4393" s="194"/>
      <c r="H4393" s="411"/>
      <c r="I4393" s="411"/>
    </row>
    <row r="4394" spans="1:9" ht="15" customHeight="1" x14ac:dyDescent="0.25">
      <c r="A4394" s="411"/>
      <c r="B4394" s="411"/>
      <c r="C4394" s="411"/>
      <c r="D4394" s="411"/>
      <c r="E4394" s="411"/>
      <c r="F4394" s="412"/>
      <c r="G4394" s="194"/>
      <c r="H4394" s="411"/>
      <c r="I4394" s="411"/>
    </row>
    <row r="4395" spans="1:9" ht="15" customHeight="1" x14ac:dyDescent="0.25">
      <c r="A4395" s="411"/>
      <c r="B4395" s="411"/>
      <c r="C4395" s="411"/>
      <c r="D4395" s="411"/>
      <c r="E4395" s="411"/>
      <c r="F4395" s="412"/>
      <c r="G4395" s="194"/>
      <c r="H4395" s="411"/>
      <c r="I4395" s="411"/>
    </row>
    <row r="4396" spans="1:9" ht="15" customHeight="1" x14ac:dyDescent="0.25">
      <c r="A4396" s="411"/>
      <c r="B4396" s="411"/>
      <c r="C4396" s="411"/>
      <c r="D4396" s="411"/>
      <c r="E4396" s="411"/>
      <c r="F4396" s="412"/>
      <c r="G4396" s="194"/>
      <c r="H4396" s="411"/>
      <c r="I4396" s="411"/>
    </row>
    <row r="4397" spans="1:9" ht="15" customHeight="1" x14ac:dyDescent="0.25">
      <c r="A4397" s="411"/>
      <c r="B4397" s="411"/>
      <c r="C4397" s="411"/>
      <c r="D4397" s="411"/>
      <c r="E4397" s="411"/>
      <c r="F4397" s="411"/>
      <c r="G4397" s="194"/>
      <c r="H4397" s="411"/>
      <c r="I4397" s="411"/>
    </row>
    <row r="4398" spans="1:9" ht="15" customHeight="1" x14ac:dyDescent="0.25">
      <c r="A4398" s="411"/>
      <c r="B4398" s="411"/>
      <c r="C4398" s="411"/>
      <c r="D4398" s="411"/>
      <c r="E4398" s="411"/>
      <c r="F4398" s="411"/>
      <c r="G4398" s="194"/>
      <c r="H4398" s="411"/>
      <c r="I4398" s="411"/>
    </row>
    <row r="4399" spans="1:9" ht="15" customHeight="1" x14ac:dyDescent="0.25">
      <c r="A4399" s="411"/>
      <c r="B4399" s="411"/>
      <c r="C4399" s="411"/>
      <c r="D4399" s="411"/>
      <c r="E4399" s="411"/>
      <c r="F4399" s="411"/>
      <c r="G4399" s="194"/>
      <c r="H4399" s="411"/>
      <c r="I4399" s="411"/>
    </row>
    <row r="4400" spans="1:9" ht="15" customHeight="1" x14ac:dyDescent="0.25">
      <c r="A4400" s="411"/>
      <c r="B4400" s="411"/>
      <c r="C4400" s="411"/>
      <c r="D4400" s="411"/>
      <c r="E4400" s="411"/>
      <c r="F4400" s="411"/>
      <c r="G4400" s="194"/>
      <c r="H4400" s="411"/>
      <c r="I4400" s="411"/>
    </row>
    <row r="4401" spans="1:9" ht="15" customHeight="1" x14ac:dyDescent="0.25">
      <c r="A4401" s="411"/>
      <c r="B4401" s="411"/>
      <c r="C4401" s="411"/>
      <c r="D4401" s="411"/>
      <c r="E4401" s="411"/>
      <c r="F4401" s="412"/>
      <c r="G4401" s="194"/>
      <c r="H4401" s="411"/>
      <c r="I4401" s="411"/>
    </row>
    <row r="4402" spans="1:9" ht="15" customHeight="1" x14ac:dyDescent="0.25">
      <c r="A4402" s="411"/>
      <c r="B4402" s="411"/>
      <c r="C4402" s="411"/>
      <c r="D4402" s="411"/>
      <c r="E4402" s="411"/>
      <c r="F4402" s="411"/>
      <c r="G4402" s="194"/>
      <c r="H4402" s="411"/>
      <c r="I4402" s="411"/>
    </row>
    <row r="4403" spans="1:9" ht="15" customHeight="1" x14ac:dyDescent="0.25">
      <c r="A4403" s="411"/>
      <c r="B4403" s="411"/>
      <c r="C4403" s="411"/>
      <c r="D4403" s="411"/>
      <c r="E4403" s="411"/>
      <c r="F4403" s="411"/>
      <c r="G4403" s="194"/>
      <c r="H4403" s="411"/>
      <c r="I4403" s="411"/>
    </row>
    <row r="4404" spans="1:9" ht="15" customHeight="1" x14ac:dyDescent="0.25">
      <c r="A4404" s="411"/>
      <c r="B4404" s="411"/>
      <c r="C4404" s="411"/>
      <c r="D4404" s="411"/>
      <c r="E4404" s="411"/>
      <c r="F4404" s="411"/>
      <c r="G4404" s="194"/>
      <c r="H4404" s="411"/>
      <c r="I4404" s="411"/>
    </row>
    <row r="4405" spans="1:9" ht="15" customHeight="1" x14ac:dyDescent="0.25">
      <c r="A4405" s="411"/>
      <c r="B4405" s="411"/>
      <c r="C4405" s="411"/>
      <c r="D4405" s="411"/>
      <c r="E4405" s="411"/>
      <c r="F4405" s="412"/>
      <c r="G4405" s="194"/>
      <c r="H4405" s="411"/>
      <c r="I4405" s="411"/>
    </row>
    <row r="4406" spans="1:9" ht="15" customHeight="1" x14ac:dyDescent="0.25">
      <c r="A4406" s="411"/>
      <c r="B4406" s="411"/>
      <c r="C4406" s="411"/>
      <c r="D4406" s="411"/>
      <c r="E4406" s="411"/>
      <c r="F4406" s="412"/>
      <c r="G4406" s="194"/>
      <c r="H4406" s="411"/>
      <c r="I4406" s="411"/>
    </row>
    <row r="4407" spans="1:9" ht="15" customHeight="1" x14ac:dyDescent="0.25">
      <c r="A4407" s="411"/>
      <c r="B4407" s="411"/>
      <c r="C4407" s="411"/>
      <c r="D4407" s="411"/>
      <c r="E4407" s="411"/>
      <c r="F4407" s="411"/>
      <c r="G4407" s="194"/>
      <c r="H4407" s="411"/>
      <c r="I4407" s="411"/>
    </row>
    <row r="4408" spans="1:9" ht="15" customHeight="1" x14ac:dyDescent="0.25">
      <c r="A4408" s="411"/>
      <c r="B4408" s="411"/>
      <c r="C4408" s="411"/>
      <c r="D4408" s="411"/>
      <c r="E4408" s="411"/>
      <c r="F4408" s="411"/>
      <c r="G4408" s="194"/>
      <c r="H4408" s="411"/>
      <c r="I4408" s="411"/>
    </row>
    <row r="4409" spans="1:9" ht="15" customHeight="1" x14ac:dyDescent="0.25">
      <c r="A4409" s="411"/>
      <c r="B4409" s="411"/>
      <c r="C4409" s="411"/>
      <c r="D4409" s="411"/>
      <c r="E4409" s="411"/>
      <c r="F4409" s="411"/>
      <c r="G4409" s="194"/>
      <c r="H4409" s="411"/>
      <c r="I4409" s="411"/>
    </row>
    <row r="4410" spans="1:9" ht="15" customHeight="1" x14ac:dyDescent="0.25">
      <c r="A4410" s="411"/>
      <c r="B4410" s="411"/>
      <c r="C4410" s="411"/>
      <c r="D4410" s="411"/>
      <c r="E4410" s="411"/>
      <c r="F4410" s="411"/>
      <c r="G4410" s="194"/>
      <c r="H4410" s="411"/>
      <c r="I4410" s="411"/>
    </row>
    <row r="4411" spans="1:9" ht="15" customHeight="1" x14ac:dyDescent="0.25">
      <c r="A4411" s="411"/>
      <c r="B4411" s="411"/>
      <c r="C4411" s="411"/>
      <c r="D4411" s="411"/>
      <c r="E4411" s="411"/>
      <c r="F4411" s="412"/>
      <c r="G4411" s="194"/>
      <c r="H4411" s="411"/>
      <c r="I4411" s="411"/>
    </row>
    <row r="4412" spans="1:9" ht="15" customHeight="1" x14ac:dyDescent="0.25">
      <c r="A4412" s="411"/>
      <c r="B4412" s="411"/>
      <c r="C4412" s="411"/>
      <c r="D4412" s="411"/>
      <c r="E4412" s="411"/>
      <c r="F4412" s="412"/>
      <c r="G4412" s="194"/>
      <c r="H4412" s="411"/>
      <c r="I4412" s="411"/>
    </row>
    <row r="4413" spans="1:9" ht="15" customHeight="1" x14ac:dyDescent="0.25">
      <c r="A4413" s="411"/>
      <c r="B4413" s="411"/>
      <c r="C4413" s="411"/>
      <c r="D4413" s="411"/>
      <c r="E4413" s="411"/>
      <c r="F4413" s="411"/>
      <c r="G4413" s="194"/>
      <c r="H4413" s="411"/>
      <c r="I4413" s="411"/>
    </row>
    <row r="4414" spans="1:9" ht="15" customHeight="1" x14ac:dyDescent="0.25">
      <c r="A4414" s="411"/>
      <c r="B4414" s="411"/>
      <c r="C4414" s="411"/>
      <c r="D4414" s="411"/>
      <c r="E4414" s="411"/>
      <c r="F4414" s="411"/>
      <c r="G4414" s="194"/>
      <c r="H4414" s="411"/>
      <c r="I4414" s="411"/>
    </row>
    <row r="4415" spans="1:9" ht="15" customHeight="1" x14ac:dyDescent="0.25">
      <c r="A4415" s="411"/>
      <c r="B4415" s="411"/>
      <c r="C4415" s="411"/>
      <c r="D4415" s="411"/>
      <c r="E4415" s="411"/>
      <c r="F4415" s="411"/>
      <c r="G4415" s="194"/>
      <c r="H4415" s="411"/>
      <c r="I4415" s="411"/>
    </row>
    <row r="4416" spans="1:9" ht="15" customHeight="1" x14ac:dyDescent="0.25">
      <c r="A4416" s="411"/>
      <c r="B4416" s="411"/>
      <c r="C4416" s="411"/>
      <c r="D4416" s="411"/>
      <c r="E4416" s="411"/>
      <c r="F4416" s="411"/>
      <c r="G4416" s="194"/>
      <c r="H4416" s="411"/>
      <c r="I4416" s="411"/>
    </row>
    <row r="4417" spans="1:9" ht="15" customHeight="1" x14ac:dyDescent="0.25">
      <c r="A4417" s="411"/>
      <c r="B4417" s="411"/>
      <c r="C4417" s="411"/>
      <c r="D4417" s="411"/>
      <c r="E4417" s="411"/>
      <c r="F4417" s="412"/>
      <c r="G4417" s="194"/>
      <c r="H4417" s="411"/>
      <c r="I4417" s="411"/>
    </row>
    <row r="4418" spans="1:9" ht="15" customHeight="1" x14ac:dyDescent="0.25">
      <c r="A4418" s="411"/>
      <c r="B4418" s="411"/>
      <c r="C4418" s="411"/>
      <c r="D4418" s="411"/>
      <c r="E4418" s="411"/>
      <c r="F4418" s="412"/>
      <c r="G4418" s="194"/>
      <c r="H4418" s="411"/>
      <c r="I4418" s="411"/>
    </row>
    <row r="4419" spans="1:9" ht="15" customHeight="1" x14ac:dyDescent="0.25">
      <c r="A4419" s="411"/>
      <c r="B4419" s="411"/>
      <c r="C4419" s="411"/>
      <c r="D4419" s="411"/>
      <c r="E4419" s="411"/>
      <c r="F4419" s="412"/>
      <c r="G4419" s="194"/>
      <c r="H4419" s="411"/>
      <c r="I4419" s="411"/>
    </row>
    <row r="4420" spans="1:9" ht="15" customHeight="1" x14ac:dyDescent="0.25">
      <c r="A4420" s="411"/>
      <c r="B4420" s="411"/>
      <c r="C4420" s="411"/>
      <c r="D4420" s="411"/>
      <c r="E4420" s="411"/>
      <c r="F4420" s="411"/>
      <c r="G4420" s="194"/>
      <c r="H4420" s="411"/>
      <c r="I4420" s="411"/>
    </row>
    <row r="4421" spans="1:9" ht="15" customHeight="1" x14ac:dyDescent="0.25">
      <c r="A4421" s="411"/>
      <c r="B4421" s="411"/>
      <c r="C4421" s="411"/>
      <c r="D4421" s="411"/>
      <c r="E4421" s="411"/>
      <c r="F4421" s="411"/>
      <c r="G4421" s="194"/>
      <c r="H4421" s="411"/>
      <c r="I4421" s="411"/>
    </row>
    <row r="4422" spans="1:9" ht="15" customHeight="1" x14ac:dyDescent="0.25">
      <c r="A4422" s="411"/>
      <c r="B4422" s="411"/>
      <c r="C4422" s="411"/>
      <c r="D4422" s="411"/>
      <c r="E4422" s="411"/>
      <c r="F4422" s="411"/>
      <c r="G4422" s="194"/>
      <c r="H4422" s="411"/>
      <c r="I4422" s="411"/>
    </row>
    <row r="4423" spans="1:9" ht="15" customHeight="1" x14ac:dyDescent="0.25">
      <c r="A4423" s="411"/>
      <c r="B4423" s="411"/>
      <c r="C4423" s="411"/>
      <c r="D4423" s="411"/>
      <c r="E4423" s="411"/>
      <c r="F4423" s="412"/>
      <c r="G4423" s="194"/>
      <c r="H4423" s="411"/>
      <c r="I4423" s="411"/>
    </row>
    <row r="4424" spans="1:9" ht="15" customHeight="1" x14ac:dyDescent="0.25">
      <c r="A4424" s="411"/>
      <c r="B4424" s="411"/>
      <c r="C4424" s="411"/>
      <c r="D4424" s="411"/>
      <c r="E4424" s="411"/>
      <c r="F4424" s="412"/>
      <c r="G4424" s="194"/>
      <c r="H4424" s="411"/>
      <c r="I4424" s="411"/>
    </row>
    <row r="4425" spans="1:9" ht="15" customHeight="1" x14ac:dyDescent="0.25">
      <c r="A4425" s="411"/>
      <c r="B4425" s="411"/>
      <c r="C4425" s="411"/>
      <c r="D4425" s="411"/>
      <c r="E4425" s="411"/>
      <c r="F4425" s="411"/>
      <c r="G4425" s="194"/>
      <c r="H4425" s="411"/>
      <c r="I4425" s="411"/>
    </row>
    <row r="4426" spans="1:9" ht="15" customHeight="1" x14ac:dyDescent="0.25">
      <c r="A4426" s="411"/>
      <c r="B4426" s="411"/>
      <c r="C4426" s="411"/>
      <c r="D4426" s="411"/>
      <c r="E4426" s="411"/>
      <c r="F4426" s="411"/>
      <c r="G4426" s="194"/>
      <c r="H4426" s="411"/>
      <c r="I4426" s="411"/>
    </row>
    <row r="4427" spans="1:9" ht="15" customHeight="1" x14ac:dyDescent="0.25">
      <c r="A4427" s="411"/>
      <c r="B4427" s="411"/>
      <c r="C4427" s="411"/>
      <c r="D4427" s="411"/>
      <c r="E4427" s="411"/>
      <c r="F4427" s="411"/>
      <c r="G4427" s="194"/>
      <c r="H4427" s="411"/>
      <c r="I4427" s="411"/>
    </row>
    <row r="4428" spans="1:9" ht="15" customHeight="1" x14ac:dyDescent="0.25">
      <c r="A4428" s="411"/>
      <c r="B4428" s="411"/>
      <c r="C4428" s="411"/>
      <c r="D4428" s="411"/>
      <c r="E4428" s="411"/>
      <c r="F4428" s="411"/>
      <c r="G4428" s="194"/>
      <c r="H4428" s="411"/>
      <c r="I4428" s="411"/>
    </row>
    <row r="4429" spans="1:9" ht="15" customHeight="1" x14ac:dyDescent="0.25">
      <c r="A4429" s="411"/>
      <c r="B4429" s="411"/>
      <c r="C4429" s="411"/>
      <c r="D4429" s="411"/>
      <c r="E4429" s="411"/>
      <c r="F4429" s="412"/>
      <c r="G4429" s="194"/>
      <c r="H4429" s="411"/>
      <c r="I4429" s="411"/>
    </row>
    <row r="4430" spans="1:9" ht="15" customHeight="1" x14ac:dyDescent="0.25">
      <c r="A4430" s="411"/>
      <c r="B4430" s="411"/>
      <c r="C4430" s="411"/>
      <c r="D4430" s="411"/>
      <c r="E4430" s="411"/>
      <c r="F4430" s="412"/>
      <c r="G4430" s="194"/>
      <c r="H4430" s="411"/>
      <c r="I4430" s="411"/>
    </row>
    <row r="4431" spans="1:9" ht="15" customHeight="1" x14ac:dyDescent="0.25">
      <c r="A4431" s="411"/>
      <c r="B4431" s="411"/>
      <c r="C4431" s="411"/>
      <c r="D4431" s="411"/>
      <c r="E4431" s="411"/>
      <c r="F4431" s="412"/>
      <c r="G4431" s="194"/>
      <c r="H4431" s="411"/>
      <c r="I4431" s="411"/>
    </row>
    <row r="4432" spans="1:9" ht="15" customHeight="1" x14ac:dyDescent="0.25">
      <c r="A4432" s="411"/>
      <c r="B4432" s="411"/>
      <c r="C4432" s="411"/>
      <c r="D4432" s="411"/>
      <c r="E4432" s="411"/>
      <c r="F4432" s="411"/>
      <c r="G4432" s="194"/>
      <c r="H4432" s="411"/>
      <c r="I4432" s="411"/>
    </row>
    <row r="4433" spans="1:9" ht="15" customHeight="1" x14ac:dyDescent="0.25">
      <c r="A4433" s="411"/>
      <c r="B4433" s="411"/>
      <c r="C4433" s="411"/>
      <c r="D4433" s="411"/>
      <c r="E4433" s="411"/>
      <c r="F4433" s="411"/>
      <c r="G4433" s="194"/>
      <c r="H4433" s="411"/>
      <c r="I4433" s="411"/>
    </row>
    <row r="4434" spans="1:9" ht="15" customHeight="1" x14ac:dyDescent="0.25">
      <c r="A4434" s="411"/>
      <c r="B4434" s="411"/>
      <c r="C4434" s="411"/>
      <c r="D4434" s="411"/>
      <c r="E4434" s="411"/>
      <c r="F4434" s="411"/>
      <c r="G4434" s="194"/>
      <c r="H4434" s="411"/>
      <c r="I4434" s="411"/>
    </row>
    <row r="4435" spans="1:9" ht="15" customHeight="1" x14ac:dyDescent="0.25">
      <c r="A4435" s="411"/>
      <c r="B4435" s="411"/>
      <c r="C4435" s="411"/>
      <c r="D4435" s="411"/>
      <c r="E4435" s="411"/>
      <c r="F4435" s="412"/>
      <c r="G4435" s="194"/>
      <c r="H4435" s="411"/>
      <c r="I4435" s="411"/>
    </row>
    <row r="4436" spans="1:9" ht="15" customHeight="1" x14ac:dyDescent="0.25">
      <c r="A4436" s="411"/>
      <c r="B4436" s="411"/>
      <c r="C4436" s="411"/>
      <c r="D4436" s="411"/>
      <c r="E4436" s="411"/>
      <c r="F4436" s="412"/>
      <c r="G4436" s="194"/>
      <c r="H4436" s="411"/>
      <c r="I4436" s="411"/>
    </row>
    <row r="4437" spans="1:9" ht="15" customHeight="1" x14ac:dyDescent="0.25">
      <c r="A4437" s="411"/>
      <c r="B4437" s="411"/>
      <c r="C4437" s="411"/>
      <c r="D4437" s="411"/>
      <c r="E4437" s="411"/>
      <c r="F4437" s="411"/>
      <c r="G4437" s="194"/>
      <c r="H4437" s="411"/>
      <c r="I4437" s="411"/>
    </row>
    <row r="4438" spans="1:9" ht="15" customHeight="1" x14ac:dyDescent="0.25">
      <c r="A4438" s="411"/>
      <c r="B4438" s="411"/>
      <c r="C4438" s="411"/>
      <c r="D4438" s="411"/>
      <c r="E4438" s="411"/>
      <c r="F4438" s="411"/>
      <c r="G4438" s="194"/>
      <c r="H4438" s="411"/>
      <c r="I4438" s="411"/>
    </row>
    <row r="4439" spans="1:9" ht="15" customHeight="1" x14ac:dyDescent="0.25">
      <c r="A4439" s="411"/>
      <c r="B4439" s="411"/>
      <c r="C4439" s="411"/>
      <c r="D4439" s="411"/>
      <c r="E4439" s="411"/>
      <c r="F4439" s="411"/>
      <c r="G4439" s="194"/>
      <c r="H4439" s="411"/>
      <c r="I4439" s="411"/>
    </row>
    <row r="4440" spans="1:9" ht="15" customHeight="1" x14ac:dyDescent="0.25">
      <c r="A4440" s="411"/>
      <c r="B4440" s="411"/>
      <c r="C4440" s="411"/>
      <c r="D4440" s="411"/>
      <c r="E4440" s="411"/>
      <c r="F4440" s="411"/>
      <c r="G4440" s="194"/>
      <c r="H4440" s="411"/>
      <c r="I4440" s="411"/>
    </row>
    <row r="4441" spans="1:9" ht="15" customHeight="1" x14ac:dyDescent="0.25">
      <c r="A4441" s="411"/>
      <c r="B4441" s="411"/>
      <c r="C4441" s="411"/>
      <c r="D4441" s="411"/>
      <c r="E4441" s="411"/>
      <c r="F4441" s="412"/>
      <c r="G4441" s="194"/>
      <c r="H4441" s="411"/>
      <c r="I4441" s="411"/>
    </row>
    <row r="4442" spans="1:9" ht="15" customHeight="1" x14ac:dyDescent="0.25">
      <c r="A4442" s="411"/>
      <c r="B4442" s="411"/>
      <c r="C4442" s="411"/>
      <c r="D4442" s="411"/>
      <c r="E4442" s="411"/>
      <c r="F4442" s="412"/>
      <c r="G4442" s="194"/>
      <c r="H4442" s="411"/>
      <c r="I4442" s="411"/>
    </row>
    <row r="4443" spans="1:9" ht="15" customHeight="1" x14ac:dyDescent="0.25">
      <c r="A4443" s="411"/>
      <c r="B4443" s="411"/>
      <c r="C4443" s="411"/>
      <c r="D4443" s="411"/>
      <c r="E4443" s="411"/>
      <c r="F4443" s="412"/>
      <c r="G4443" s="194"/>
      <c r="H4443" s="411"/>
      <c r="I4443" s="411"/>
    </row>
    <row r="4444" spans="1:9" ht="15" customHeight="1" x14ac:dyDescent="0.25">
      <c r="A4444" s="411"/>
      <c r="B4444" s="411"/>
      <c r="C4444" s="411"/>
      <c r="D4444" s="411"/>
      <c r="E4444" s="411"/>
      <c r="F4444" s="411"/>
      <c r="G4444" s="194"/>
      <c r="H4444" s="411"/>
      <c r="I4444" s="411"/>
    </row>
    <row r="4445" spans="1:9" ht="15" customHeight="1" x14ac:dyDescent="0.25">
      <c r="A4445" s="411"/>
      <c r="B4445" s="411"/>
      <c r="C4445" s="411"/>
      <c r="D4445" s="411"/>
      <c r="E4445" s="411"/>
      <c r="F4445" s="411"/>
      <c r="G4445" s="194"/>
      <c r="H4445" s="411"/>
      <c r="I4445" s="411"/>
    </row>
    <row r="4446" spans="1:9" ht="15" customHeight="1" x14ac:dyDescent="0.25">
      <c r="A4446" s="411"/>
      <c r="B4446" s="411"/>
      <c r="C4446" s="411"/>
      <c r="D4446" s="411"/>
      <c r="E4446" s="411"/>
      <c r="F4446" s="411"/>
      <c r="G4446" s="194"/>
      <c r="H4446" s="411"/>
      <c r="I4446" s="411"/>
    </row>
    <row r="4447" spans="1:9" ht="15" customHeight="1" x14ac:dyDescent="0.25">
      <c r="A4447" s="411"/>
      <c r="B4447" s="411"/>
      <c r="C4447" s="411"/>
      <c r="D4447" s="411"/>
      <c r="E4447" s="411"/>
      <c r="F4447" s="412"/>
      <c r="G4447" s="194"/>
      <c r="H4447" s="411"/>
      <c r="I4447" s="411"/>
    </row>
    <row r="4448" spans="1:9" ht="15" customHeight="1" x14ac:dyDescent="0.25">
      <c r="A4448" s="411"/>
      <c r="B4448" s="411"/>
      <c r="C4448" s="411"/>
      <c r="D4448" s="411"/>
      <c r="E4448" s="411"/>
      <c r="F4448" s="412"/>
      <c r="G4448" s="194"/>
      <c r="H4448" s="411"/>
      <c r="I4448" s="411"/>
    </row>
    <row r="4449" spans="1:9" ht="15" customHeight="1" x14ac:dyDescent="0.25">
      <c r="A4449" s="411"/>
      <c r="B4449" s="411"/>
      <c r="C4449" s="411"/>
      <c r="D4449" s="411"/>
      <c r="E4449" s="411"/>
      <c r="F4449" s="411"/>
      <c r="G4449" s="194"/>
      <c r="H4449" s="411"/>
      <c r="I4449" s="411"/>
    </row>
    <row r="4450" spans="1:9" ht="15" customHeight="1" x14ac:dyDescent="0.25">
      <c r="A4450" s="411"/>
      <c r="B4450" s="411"/>
      <c r="C4450" s="411"/>
      <c r="D4450" s="411"/>
      <c r="E4450" s="411"/>
      <c r="F4450" s="411"/>
      <c r="G4450" s="194"/>
      <c r="H4450" s="411"/>
      <c r="I4450" s="411"/>
    </row>
    <row r="4451" spans="1:9" ht="15" customHeight="1" x14ac:dyDescent="0.25">
      <c r="A4451" s="411"/>
      <c r="B4451" s="411"/>
      <c r="C4451" s="411"/>
      <c r="D4451" s="411"/>
      <c r="E4451" s="411"/>
      <c r="F4451" s="411"/>
      <c r="G4451" s="194"/>
      <c r="H4451" s="411"/>
      <c r="I4451" s="411"/>
    </row>
    <row r="4452" spans="1:9" ht="15" customHeight="1" x14ac:dyDescent="0.25">
      <c r="A4452" s="411"/>
      <c r="B4452" s="411"/>
      <c r="C4452" s="411"/>
      <c r="D4452" s="411"/>
      <c r="E4452" s="411"/>
      <c r="F4452" s="411"/>
      <c r="G4452" s="194"/>
      <c r="H4452" s="411"/>
      <c r="I4452" s="411"/>
    </row>
    <row r="4453" spans="1:9" ht="15" customHeight="1" x14ac:dyDescent="0.25">
      <c r="A4453" s="411"/>
      <c r="B4453" s="411"/>
      <c r="C4453" s="411"/>
      <c r="D4453" s="411"/>
      <c r="E4453" s="411"/>
      <c r="F4453" s="411"/>
      <c r="G4453" s="194"/>
      <c r="H4453" s="411"/>
      <c r="I4453" s="411"/>
    </row>
    <row r="4454" spans="1:9" ht="15" customHeight="1" x14ac:dyDescent="0.25">
      <c r="A4454" s="411"/>
      <c r="B4454" s="411"/>
      <c r="C4454" s="411"/>
      <c r="D4454" s="411"/>
      <c r="E4454" s="411"/>
      <c r="F4454" s="411"/>
      <c r="G4454" s="194"/>
      <c r="H4454" s="411"/>
      <c r="I4454" s="411"/>
    </row>
    <row r="4455" spans="1:9" ht="15" customHeight="1" x14ac:dyDescent="0.25">
      <c r="A4455" s="411"/>
      <c r="B4455" s="411"/>
      <c r="C4455" s="411"/>
      <c r="D4455" s="411"/>
      <c r="E4455" s="411"/>
      <c r="F4455" s="411"/>
      <c r="G4455" s="194"/>
      <c r="H4455" s="411"/>
      <c r="I4455" s="411"/>
    </row>
    <row r="4456" spans="1:9" ht="15" customHeight="1" x14ac:dyDescent="0.25">
      <c r="A4456" s="411"/>
      <c r="B4456" s="411"/>
      <c r="C4456" s="411"/>
      <c r="D4456" s="411"/>
      <c r="E4456" s="411"/>
      <c r="F4456" s="411"/>
      <c r="G4456" s="194"/>
      <c r="H4456" s="411"/>
      <c r="I4456" s="411"/>
    </row>
    <row r="4457" spans="1:9" ht="15" customHeight="1" x14ac:dyDescent="0.25">
      <c r="A4457" s="411"/>
      <c r="B4457" s="411"/>
      <c r="C4457" s="411"/>
      <c r="D4457" s="411"/>
      <c r="E4457" s="411"/>
      <c r="F4457" s="412"/>
      <c r="G4457" s="194"/>
      <c r="H4457" s="411"/>
      <c r="I4457" s="411"/>
    </row>
    <row r="4458" spans="1:9" ht="15" customHeight="1" x14ac:dyDescent="0.25">
      <c r="A4458" s="411"/>
      <c r="B4458" s="411"/>
      <c r="C4458" s="411"/>
      <c r="D4458" s="411"/>
      <c r="E4458" s="411"/>
      <c r="F4458" s="412"/>
      <c r="G4458" s="194"/>
      <c r="H4458" s="411"/>
      <c r="I4458" s="411"/>
    </row>
    <row r="4459" spans="1:9" ht="15" customHeight="1" x14ac:dyDescent="0.25">
      <c r="A4459" s="411"/>
      <c r="B4459" s="411"/>
      <c r="C4459" s="411"/>
      <c r="D4459" s="411"/>
      <c r="E4459" s="411"/>
      <c r="F4459" s="412"/>
      <c r="G4459" s="194"/>
      <c r="H4459" s="411"/>
      <c r="I4459" s="411"/>
    </row>
    <row r="4460" spans="1:9" ht="15" customHeight="1" x14ac:dyDescent="0.25">
      <c r="A4460" s="411"/>
      <c r="B4460" s="411"/>
      <c r="C4460" s="411"/>
      <c r="D4460" s="411"/>
      <c r="E4460" s="411"/>
      <c r="F4460" s="411"/>
      <c r="G4460" s="194"/>
      <c r="H4460" s="411"/>
      <c r="I4460" s="411"/>
    </row>
    <row r="4461" spans="1:9" ht="15" customHeight="1" x14ac:dyDescent="0.25">
      <c r="A4461" s="411"/>
      <c r="B4461" s="411"/>
      <c r="C4461" s="411"/>
      <c r="D4461" s="411"/>
      <c r="E4461" s="411"/>
      <c r="F4461" s="411"/>
      <c r="G4461" s="194"/>
      <c r="H4461" s="411"/>
      <c r="I4461" s="411"/>
    </row>
    <row r="4462" spans="1:9" ht="15" customHeight="1" x14ac:dyDescent="0.25">
      <c r="A4462" s="411"/>
      <c r="B4462" s="411"/>
      <c r="C4462" s="411"/>
      <c r="D4462" s="411"/>
      <c r="E4462" s="411"/>
      <c r="F4462" s="411"/>
      <c r="G4462" s="194"/>
      <c r="H4462" s="411"/>
      <c r="I4462" s="411"/>
    </row>
    <row r="4463" spans="1:9" ht="15" customHeight="1" x14ac:dyDescent="0.25">
      <c r="A4463" s="411"/>
      <c r="B4463" s="411"/>
      <c r="C4463" s="411"/>
      <c r="D4463" s="411"/>
      <c r="E4463" s="411"/>
      <c r="F4463" s="412"/>
      <c r="G4463" s="194"/>
      <c r="H4463" s="411"/>
      <c r="I4463" s="411"/>
    </row>
    <row r="4464" spans="1:9" ht="15" customHeight="1" x14ac:dyDescent="0.25">
      <c r="A4464" s="411"/>
      <c r="B4464" s="411"/>
      <c r="C4464" s="411"/>
      <c r="D4464" s="411"/>
      <c r="E4464" s="411"/>
      <c r="F4464" s="412"/>
      <c r="G4464" s="194"/>
      <c r="H4464" s="411"/>
      <c r="I4464" s="411"/>
    </row>
    <row r="4465" spans="1:9" ht="15" customHeight="1" x14ac:dyDescent="0.25">
      <c r="A4465" s="411"/>
      <c r="B4465" s="411"/>
      <c r="C4465" s="411"/>
      <c r="D4465" s="411"/>
      <c r="E4465" s="411"/>
      <c r="F4465" s="412"/>
      <c r="G4465" s="194"/>
      <c r="H4465" s="411"/>
      <c r="I4465" s="411"/>
    </row>
    <row r="4466" spans="1:9" ht="15" customHeight="1" x14ac:dyDescent="0.25">
      <c r="A4466" s="411"/>
      <c r="B4466" s="411"/>
      <c r="C4466" s="411"/>
      <c r="D4466" s="411"/>
      <c r="E4466" s="411"/>
      <c r="F4466" s="411"/>
      <c r="G4466" s="194"/>
      <c r="H4466" s="411"/>
      <c r="I4466" s="411"/>
    </row>
    <row r="4467" spans="1:9" ht="15" customHeight="1" x14ac:dyDescent="0.25">
      <c r="A4467" s="411"/>
      <c r="B4467" s="411"/>
      <c r="C4467" s="411"/>
      <c r="D4467" s="411"/>
      <c r="E4467" s="411"/>
      <c r="F4467" s="411"/>
      <c r="G4467" s="194"/>
      <c r="H4467" s="411"/>
      <c r="I4467" s="411"/>
    </row>
    <row r="4468" spans="1:9" ht="15" customHeight="1" x14ac:dyDescent="0.25">
      <c r="A4468" s="411"/>
      <c r="B4468" s="411"/>
      <c r="C4468" s="411"/>
      <c r="D4468" s="411"/>
      <c r="E4468" s="411"/>
      <c r="F4468" s="411"/>
      <c r="G4468" s="194"/>
      <c r="H4468" s="411"/>
      <c r="I4468" s="411"/>
    </row>
    <row r="4469" spans="1:9" ht="15" customHeight="1" x14ac:dyDescent="0.25">
      <c r="A4469" s="411"/>
      <c r="B4469" s="411"/>
      <c r="C4469" s="411"/>
      <c r="D4469" s="411"/>
      <c r="E4469" s="411"/>
      <c r="F4469" s="411"/>
      <c r="G4469" s="194"/>
      <c r="H4469" s="411"/>
      <c r="I4469" s="411"/>
    </row>
    <row r="4470" spans="1:9" ht="15" customHeight="1" x14ac:dyDescent="0.25">
      <c r="A4470" s="411"/>
      <c r="B4470" s="411"/>
      <c r="C4470" s="411"/>
      <c r="D4470" s="411"/>
      <c r="E4470" s="411"/>
      <c r="F4470" s="411"/>
      <c r="G4470" s="194"/>
      <c r="H4470" s="411"/>
      <c r="I4470" s="411"/>
    </row>
    <row r="4471" spans="1:9" ht="15" customHeight="1" x14ac:dyDescent="0.25">
      <c r="A4471" s="411"/>
      <c r="B4471" s="411"/>
      <c r="C4471" s="411"/>
      <c r="D4471" s="411"/>
      <c r="E4471" s="411"/>
      <c r="F4471" s="411"/>
      <c r="G4471" s="194"/>
      <c r="H4471" s="411"/>
      <c r="I4471" s="411"/>
    </row>
    <row r="4472" spans="1:9" ht="15" customHeight="1" x14ac:dyDescent="0.25">
      <c r="A4472" s="411"/>
      <c r="B4472" s="411"/>
      <c r="C4472" s="411"/>
      <c r="D4472" s="411"/>
      <c r="E4472" s="411"/>
      <c r="F4472" s="411"/>
      <c r="G4472" s="194"/>
      <c r="H4472" s="411"/>
      <c r="I4472" s="411"/>
    </row>
    <row r="4473" spans="1:9" ht="15" customHeight="1" x14ac:dyDescent="0.25">
      <c r="A4473" s="411"/>
      <c r="B4473" s="411"/>
      <c r="C4473" s="411"/>
      <c r="D4473" s="411"/>
      <c r="E4473" s="411"/>
      <c r="F4473" s="411"/>
      <c r="G4473" s="194"/>
      <c r="H4473" s="411"/>
      <c r="I4473" s="411"/>
    </row>
    <row r="4474" spans="1:9" ht="15" customHeight="1" x14ac:dyDescent="0.25">
      <c r="A4474" s="411"/>
      <c r="B4474" s="411"/>
      <c r="C4474" s="411"/>
      <c r="D4474" s="411"/>
      <c r="E4474" s="411"/>
      <c r="F4474" s="412"/>
      <c r="G4474" s="194"/>
      <c r="H4474" s="411"/>
      <c r="I4474" s="411"/>
    </row>
    <row r="4475" spans="1:9" ht="15" customHeight="1" x14ac:dyDescent="0.25">
      <c r="A4475" s="411"/>
      <c r="B4475" s="411"/>
      <c r="C4475" s="411"/>
      <c r="D4475" s="411"/>
      <c r="E4475" s="411"/>
      <c r="F4475" s="412"/>
      <c r="G4475" s="194"/>
      <c r="H4475" s="411"/>
      <c r="I4475" s="411"/>
    </row>
    <row r="4476" spans="1:9" ht="15" customHeight="1" x14ac:dyDescent="0.25">
      <c r="A4476" s="411"/>
      <c r="B4476" s="411"/>
      <c r="C4476" s="411"/>
      <c r="D4476" s="411"/>
      <c r="E4476" s="411"/>
      <c r="F4476" s="411"/>
      <c r="G4476" s="194"/>
      <c r="H4476" s="411"/>
      <c r="I4476" s="411"/>
    </row>
    <row r="4477" spans="1:9" ht="15" customHeight="1" x14ac:dyDescent="0.25">
      <c r="A4477" s="411"/>
      <c r="B4477" s="411"/>
      <c r="C4477" s="411"/>
      <c r="D4477" s="411"/>
      <c r="E4477" s="411"/>
      <c r="F4477" s="411"/>
      <c r="G4477" s="194"/>
      <c r="H4477" s="411"/>
      <c r="I4477" s="411"/>
    </row>
    <row r="4478" spans="1:9" ht="15" customHeight="1" x14ac:dyDescent="0.25">
      <c r="A4478" s="411"/>
      <c r="B4478" s="411"/>
      <c r="C4478" s="411"/>
      <c r="D4478" s="411"/>
      <c r="E4478" s="411"/>
      <c r="F4478" s="411"/>
      <c r="G4478" s="194"/>
      <c r="H4478" s="411"/>
      <c r="I4478" s="411"/>
    </row>
    <row r="4479" spans="1:9" ht="15" customHeight="1" x14ac:dyDescent="0.25">
      <c r="A4479" s="411"/>
      <c r="B4479" s="411"/>
      <c r="C4479" s="411"/>
      <c r="D4479" s="411"/>
      <c r="E4479" s="411"/>
      <c r="F4479" s="411"/>
      <c r="G4479" s="194"/>
      <c r="H4479" s="411"/>
      <c r="I4479" s="411"/>
    </row>
    <row r="4480" spans="1:9" ht="15" customHeight="1" x14ac:dyDescent="0.25">
      <c r="A4480" s="411"/>
      <c r="B4480" s="411"/>
      <c r="C4480" s="411"/>
      <c r="D4480" s="411"/>
      <c r="E4480" s="411"/>
      <c r="F4480" s="412"/>
      <c r="G4480" s="194"/>
      <c r="H4480" s="411"/>
      <c r="I4480" s="411"/>
    </row>
    <row r="4481" spans="1:9" ht="15" customHeight="1" x14ac:dyDescent="0.25">
      <c r="A4481" s="411"/>
      <c r="B4481" s="411"/>
      <c r="C4481" s="411"/>
      <c r="D4481" s="411"/>
      <c r="E4481" s="411"/>
      <c r="F4481" s="412"/>
      <c r="G4481" s="194"/>
      <c r="H4481" s="411"/>
      <c r="I4481" s="411"/>
    </row>
    <row r="4482" spans="1:9" ht="15" customHeight="1" x14ac:dyDescent="0.25">
      <c r="A4482" s="411"/>
      <c r="B4482" s="411"/>
      <c r="C4482" s="411"/>
      <c r="D4482" s="411"/>
      <c r="E4482" s="411"/>
      <c r="F4482" s="412"/>
      <c r="G4482" s="194"/>
      <c r="H4482" s="411"/>
      <c r="I4482" s="411"/>
    </row>
    <row r="4483" spans="1:9" ht="15" customHeight="1" x14ac:dyDescent="0.25">
      <c r="A4483" s="411"/>
      <c r="B4483" s="411"/>
      <c r="C4483" s="411"/>
      <c r="D4483" s="411"/>
      <c r="E4483" s="411"/>
      <c r="F4483" s="411"/>
      <c r="G4483" s="194"/>
      <c r="H4483" s="411"/>
      <c r="I4483" s="411"/>
    </row>
    <row r="4484" spans="1:9" ht="15" customHeight="1" x14ac:dyDescent="0.25">
      <c r="A4484" s="411"/>
      <c r="B4484" s="411"/>
      <c r="C4484" s="411"/>
      <c r="D4484" s="411"/>
      <c r="E4484" s="411"/>
      <c r="F4484" s="411"/>
      <c r="G4484" s="194"/>
      <c r="H4484" s="411"/>
      <c r="I4484" s="411"/>
    </row>
    <row r="4485" spans="1:9" ht="15" customHeight="1" x14ac:dyDescent="0.25">
      <c r="A4485" s="411"/>
      <c r="B4485" s="411"/>
      <c r="C4485" s="411"/>
      <c r="D4485" s="411"/>
      <c r="E4485" s="411"/>
      <c r="F4485" s="411"/>
      <c r="G4485" s="194"/>
      <c r="H4485" s="411"/>
      <c r="I4485" s="411"/>
    </row>
    <row r="4486" spans="1:9" ht="15" customHeight="1" x14ac:dyDescent="0.25">
      <c r="A4486" s="411"/>
      <c r="B4486" s="411"/>
      <c r="C4486" s="411"/>
      <c r="D4486" s="411"/>
      <c r="E4486" s="411"/>
      <c r="F4486" s="411"/>
      <c r="G4486" s="194"/>
      <c r="H4486" s="411"/>
      <c r="I4486" s="411"/>
    </row>
    <row r="4487" spans="1:9" ht="15" customHeight="1" x14ac:dyDescent="0.25">
      <c r="A4487" s="411"/>
      <c r="B4487" s="411"/>
      <c r="C4487" s="411"/>
      <c r="D4487" s="411"/>
      <c r="E4487" s="411"/>
      <c r="F4487" s="411"/>
      <c r="G4487" s="194"/>
      <c r="H4487" s="411"/>
      <c r="I4487" s="411"/>
    </row>
    <row r="4488" spans="1:9" ht="15" customHeight="1" x14ac:dyDescent="0.25">
      <c r="A4488" s="411"/>
      <c r="B4488" s="411"/>
      <c r="C4488" s="411"/>
      <c r="D4488" s="411"/>
      <c r="E4488" s="411"/>
      <c r="F4488" s="411"/>
      <c r="G4488" s="194"/>
      <c r="H4488" s="411"/>
      <c r="I4488" s="411"/>
    </row>
    <row r="4489" spans="1:9" ht="15" customHeight="1" x14ac:dyDescent="0.25">
      <c r="A4489" s="411"/>
      <c r="B4489" s="411"/>
      <c r="C4489" s="411"/>
      <c r="D4489" s="411"/>
      <c r="E4489" s="411"/>
      <c r="F4489" s="411"/>
      <c r="G4489" s="194"/>
      <c r="H4489" s="411"/>
      <c r="I4489" s="411"/>
    </row>
    <row r="4490" spans="1:9" ht="15" customHeight="1" x14ac:dyDescent="0.25">
      <c r="A4490" s="411"/>
      <c r="B4490" s="411"/>
      <c r="C4490" s="411"/>
      <c r="D4490" s="411"/>
      <c r="E4490" s="411"/>
      <c r="F4490" s="411"/>
      <c r="G4490" s="194"/>
      <c r="H4490" s="411"/>
      <c r="I4490" s="411"/>
    </row>
    <row r="4491" spans="1:9" ht="15" customHeight="1" x14ac:dyDescent="0.25">
      <c r="A4491" s="411"/>
      <c r="B4491" s="411"/>
      <c r="C4491" s="411"/>
      <c r="D4491" s="411"/>
      <c r="E4491" s="411"/>
      <c r="F4491" s="412"/>
      <c r="G4491" s="194"/>
      <c r="H4491" s="411"/>
      <c r="I4491" s="411"/>
    </row>
    <row r="4492" spans="1:9" ht="15" customHeight="1" x14ac:dyDescent="0.25">
      <c r="A4492" s="411"/>
      <c r="B4492" s="411"/>
      <c r="C4492" s="411"/>
      <c r="D4492" s="411"/>
      <c r="E4492" s="411"/>
      <c r="F4492" s="412"/>
      <c r="G4492" s="194"/>
      <c r="H4492" s="411"/>
      <c r="I4492" s="411"/>
    </row>
    <row r="4493" spans="1:9" ht="15" customHeight="1" x14ac:dyDescent="0.25">
      <c r="A4493" s="411"/>
      <c r="B4493" s="411"/>
      <c r="C4493" s="411"/>
      <c r="D4493" s="411"/>
      <c r="E4493" s="411"/>
      <c r="F4493" s="412"/>
      <c r="G4493" s="194"/>
      <c r="H4493" s="411"/>
      <c r="I4493" s="411"/>
    </row>
    <row r="4494" spans="1:9" ht="15" customHeight="1" x14ac:dyDescent="0.25">
      <c r="A4494" s="411"/>
      <c r="B4494" s="411"/>
      <c r="C4494" s="411"/>
      <c r="D4494" s="411"/>
      <c r="E4494" s="411"/>
      <c r="F4494" s="411"/>
      <c r="G4494" s="194"/>
      <c r="H4494" s="411"/>
      <c r="I4494" s="411"/>
    </row>
    <row r="4495" spans="1:9" ht="15" customHeight="1" x14ac:dyDescent="0.25">
      <c r="A4495" s="411"/>
      <c r="B4495" s="411"/>
      <c r="C4495" s="411"/>
      <c r="D4495" s="411"/>
      <c r="E4495" s="411"/>
      <c r="F4495" s="411"/>
      <c r="G4495" s="194"/>
      <c r="H4495" s="411"/>
      <c r="I4495" s="411"/>
    </row>
    <row r="4496" spans="1:9" ht="15" customHeight="1" x14ac:dyDescent="0.25">
      <c r="A4496" s="411"/>
      <c r="B4496" s="411"/>
      <c r="C4496" s="411"/>
      <c r="D4496" s="411"/>
      <c r="E4496" s="411"/>
      <c r="F4496" s="411"/>
      <c r="G4496" s="194"/>
      <c r="H4496" s="411"/>
      <c r="I4496" s="411"/>
    </row>
    <row r="4497" spans="1:9" ht="15" customHeight="1" x14ac:dyDescent="0.25">
      <c r="A4497" s="411"/>
      <c r="B4497" s="411"/>
      <c r="C4497" s="411"/>
      <c r="D4497" s="411"/>
      <c r="E4497" s="411"/>
      <c r="F4497" s="411"/>
      <c r="G4497" s="194"/>
      <c r="H4497" s="411"/>
      <c r="I4497" s="411"/>
    </row>
    <row r="4498" spans="1:9" ht="15" customHeight="1" x14ac:dyDescent="0.25">
      <c r="A4498" s="411"/>
      <c r="B4498" s="411"/>
      <c r="C4498" s="411"/>
      <c r="D4498" s="411"/>
      <c r="E4498" s="411"/>
      <c r="F4498" s="412"/>
      <c r="G4498" s="194"/>
      <c r="H4498" s="411"/>
      <c r="I4498" s="411"/>
    </row>
    <row r="4499" spans="1:9" ht="15" customHeight="1" x14ac:dyDescent="0.25">
      <c r="A4499" s="411"/>
      <c r="B4499" s="411"/>
      <c r="C4499" s="411"/>
      <c r="D4499" s="411"/>
      <c r="E4499" s="411"/>
      <c r="F4499" s="412"/>
      <c r="G4499" s="194"/>
      <c r="H4499" s="411"/>
      <c r="I4499" s="411"/>
    </row>
    <row r="4500" spans="1:9" ht="15" customHeight="1" x14ac:dyDescent="0.25">
      <c r="A4500" s="411"/>
      <c r="B4500" s="411"/>
      <c r="C4500" s="411"/>
      <c r="D4500" s="411"/>
      <c r="E4500" s="411"/>
      <c r="F4500" s="412"/>
      <c r="G4500" s="194"/>
      <c r="H4500" s="411"/>
      <c r="I4500" s="411"/>
    </row>
    <row r="4501" spans="1:9" ht="15" customHeight="1" x14ac:dyDescent="0.25">
      <c r="A4501" s="411"/>
      <c r="B4501" s="411"/>
      <c r="C4501" s="411"/>
      <c r="D4501" s="411"/>
      <c r="E4501" s="411"/>
      <c r="F4501" s="411"/>
      <c r="G4501" s="194"/>
      <c r="H4501" s="411"/>
      <c r="I4501" s="411"/>
    </row>
    <row r="4502" spans="1:9" ht="15" customHeight="1" x14ac:dyDescent="0.25">
      <c r="A4502" s="411"/>
      <c r="B4502" s="411"/>
      <c r="C4502" s="411"/>
      <c r="D4502" s="411"/>
      <c r="E4502" s="411"/>
      <c r="F4502" s="411"/>
      <c r="G4502" s="194"/>
      <c r="H4502" s="411"/>
      <c r="I4502" s="411"/>
    </row>
    <row r="4503" spans="1:9" ht="15" customHeight="1" x14ac:dyDescent="0.25">
      <c r="A4503" s="411"/>
      <c r="B4503" s="411"/>
      <c r="C4503" s="411"/>
      <c r="D4503" s="411"/>
      <c r="E4503" s="411"/>
      <c r="F4503" s="411"/>
      <c r="G4503" s="194"/>
      <c r="H4503" s="411"/>
      <c r="I4503" s="411"/>
    </row>
    <row r="4504" spans="1:9" ht="15" customHeight="1" x14ac:dyDescent="0.25">
      <c r="A4504" s="411"/>
      <c r="B4504" s="411"/>
      <c r="C4504" s="411"/>
      <c r="D4504" s="411"/>
      <c r="E4504" s="411"/>
      <c r="F4504" s="411"/>
      <c r="G4504" s="194"/>
      <c r="H4504" s="411"/>
      <c r="I4504" s="411"/>
    </row>
    <row r="4505" spans="1:9" ht="15" customHeight="1" x14ac:dyDescent="0.25">
      <c r="A4505" s="411"/>
      <c r="B4505" s="411"/>
      <c r="C4505" s="411"/>
      <c r="D4505" s="411"/>
      <c r="E4505" s="411"/>
      <c r="F4505" s="411"/>
      <c r="G4505" s="194"/>
      <c r="H4505" s="411"/>
      <c r="I4505" s="411"/>
    </row>
    <row r="4506" spans="1:9" ht="15" customHeight="1" x14ac:dyDescent="0.25">
      <c r="A4506" s="411"/>
      <c r="B4506" s="411"/>
      <c r="C4506" s="411"/>
      <c r="D4506" s="411"/>
      <c r="E4506" s="411"/>
      <c r="F4506" s="411"/>
      <c r="G4506" s="194"/>
      <c r="H4506" s="411"/>
      <c r="I4506" s="411"/>
    </row>
    <row r="4507" spans="1:9" ht="15" customHeight="1" x14ac:dyDescent="0.25">
      <c r="A4507" s="411"/>
      <c r="B4507" s="411"/>
      <c r="C4507" s="411"/>
      <c r="D4507" s="411"/>
      <c r="E4507" s="411"/>
      <c r="F4507" s="411"/>
      <c r="G4507" s="194"/>
      <c r="H4507" s="411"/>
      <c r="I4507" s="411"/>
    </row>
    <row r="4508" spans="1:9" ht="15" customHeight="1" x14ac:dyDescent="0.25">
      <c r="A4508" s="411"/>
      <c r="B4508" s="411"/>
      <c r="C4508" s="411"/>
      <c r="D4508" s="411"/>
      <c r="E4508" s="411"/>
      <c r="F4508" s="412"/>
      <c r="G4508" s="194"/>
      <c r="H4508" s="411"/>
      <c r="I4508" s="411"/>
    </row>
    <row r="4509" spans="1:9" ht="15" customHeight="1" x14ac:dyDescent="0.25">
      <c r="A4509" s="411"/>
      <c r="B4509" s="411"/>
      <c r="C4509" s="411"/>
      <c r="D4509" s="411"/>
      <c r="E4509" s="411"/>
      <c r="F4509" s="412"/>
      <c r="G4509" s="194"/>
      <c r="H4509" s="411"/>
      <c r="I4509" s="411"/>
    </row>
    <row r="4510" spans="1:9" ht="15" customHeight="1" x14ac:dyDescent="0.25">
      <c r="A4510" s="411"/>
      <c r="B4510" s="411"/>
      <c r="C4510" s="411"/>
      <c r="D4510" s="411"/>
      <c r="E4510" s="411"/>
      <c r="F4510" s="412"/>
      <c r="G4510" s="194"/>
      <c r="H4510" s="411"/>
      <c r="I4510" s="411"/>
    </row>
    <row r="4511" spans="1:9" ht="15" customHeight="1" x14ac:dyDescent="0.25">
      <c r="A4511" s="411"/>
      <c r="B4511" s="411"/>
      <c r="C4511" s="411"/>
      <c r="D4511" s="411"/>
      <c r="E4511" s="411"/>
      <c r="F4511" s="411"/>
      <c r="G4511" s="194"/>
      <c r="H4511" s="411"/>
      <c r="I4511" s="411"/>
    </row>
    <row r="4512" spans="1:9" ht="15" customHeight="1" x14ac:dyDescent="0.25">
      <c r="A4512" s="411"/>
      <c r="B4512" s="411"/>
      <c r="C4512" s="411"/>
      <c r="D4512" s="411"/>
      <c r="E4512" s="411"/>
      <c r="F4512" s="411"/>
      <c r="G4512" s="194"/>
      <c r="H4512" s="411"/>
      <c r="I4512" s="411"/>
    </row>
    <row r="4513" spans="1:9" ht="15" customHeight="1" x14ac:dyDescent="0.25">
      <c r="A4513" s="411"/>
      <c r="B4513" s="411"/>
      <c r="C4513" s="411"/>
      <c r="D4513" s="411"/>
      <c r="E4513" s="411"/>
      <c r="F4513" s="411"/>
      <c r="G4513" s="194"/>
      <c r="H4513" s="411"/>
      <c r="I4513" s="411"/>
    </row>
    <row r="4514" spans="1:9" ht="15" customHeight="1" x14ac:dyDescent="0.25">
      <c r="A4514" s="411"/>
      <c r="B4514" s="411"/>
      <c r="C4514" s="411"/>
      <c r="D4514" s="411"/>
      <c r="E4514" s="411"/>
      <c r="F4514" s="411"/>
      <c r="G4514" s="194"/>
      <c r="H4514" s="411"/>
      <c r="I4514" s="411"/>
    </row>
    <row r="4515" spans="1:9" ht="15" customHeight="1" x14ac:dyDescent="0.25">
      <c r="A4515" s="411"/>
      <c r="B4515" s="411"/>
      <c r="C4515" s="411"/>
      <c r="D4515" s="411"/>
      <c r="E4515" s="411"/>
      <c r="F4515" s="412"/>
      <c r="G4515" s="194"/>
      <c r="H4515" s="411"/>
      <c r="I4515" s="411"/>
    </row>
    <row r="4516" spans="1:9" ht="15" customHeight="1" x14ac:dyDescent="0.25">
      <c r="A4516" s="411"/>
      <c r="B4516" s="411"/>
      <c r="C4516" s="411"/>
      <c r="D4516" s="411"/>
      <c r="E4516" s="411"/>
      <c r="F4516" s="412"/>
      <c r="G4516" s="194"/>
      <c r="H4516" s="411"/>
      <c r="I4516" s="411"/>
    </row>
    <row r="4517" spans="1:9" ht="15" customHeight="1" x14ac:dyDescent="0.25">
      <c r="A4517" s="411"/>
      <c r="B4517" s="411"/>
      <c r="C4517" s="411"/>
      <c r="D4517" s="411"/>
      <c r="E4517" s="411"/>
      <c r="F4517" s="412"/>
      <c r="G4517" s="194"/>
      <c r="H4517" s="411"/>
      <c r="I4517" s="411"/>
    </row>
    <row r="4518" spans="1:9" ht="15" customHeight="1" x14ac:dyDescent="0.25">
      <c r="A4518" s="411"/>
      <c r="B4518" s="411"/>
      <c r="C4518" s="411"/>
      <c r="D4518" s="411"/>
      <c r="E4518" s="411"/>
      <c r="F4518" s="411"/>
      <c r="G4518" s="194"/>
      <c r="H4518" s="411"/>
      <c r="I4518" s="411"/>
    </row>
    <row r="4519" spans="1:9" ht="15" customHeight="1" x14ac:dyDescent="0.25">
      <c r="A4519" s="411"/>
      <c r="B4519" s="411"/>
      <c r="C4519" s="411"/>
      <c r="D4519" s="411"/>
      <c r="E4519" s="411"/>
      <c r="F4519" s="411"/>
      <c r="G4519" s="194"/>
      <c r="H4519" s="411"/>
      <c r="I4519" s="411"/>
    </row>
    <row r="4520" spans="1:9" ht="15" customHeight="1" x14ac:dyDescent="0.25">
      <c r="A4520" s="411"/>
      <c r="B4520" s="411"/>
      <c r="C4520" s="411"/>
      <c r="D4520" s="411"/>
      <c r="E4520" s="411"/>
      <c r="F4520" s="411"/>
      <c r="G4520" s="194"/>
      <c r="H4520" s="411"/>
      <c r="I4520" s="411"/>
    </row>
    <row r="4521" spans="1:9" ht="15" customHeight="1" x14ac:dyDescent="0.25">
      <c r="A4521" s="411"/>
      <c r="B4521" s="411"/>
      <c r="C4521" s="411"/>
      <c r="D4521" s="411"/>
      <c r="E4521" s="411"/>
      <c r="F4521" s="411"/>
      <c r="G4521" s="194"/>
      <c r="H4521" s="411"/>
      <c r="I4521" s="411"/>
    </row>
    <row r="4522" spans="1:9" ht="15" customHeight="1" x14ac:dyDescent="0.25">
      <c r="A4522" s="411"/>
      <c r="B4522" s="411"/>
      <c r="C4522" s="411"/>
      <c r="D4522" s="411"/>
      <c r="E4522" s="411"/>
      <c r="F4522" s="411"/>
      <c r="G4522" s="194"/>
      <c r="H4522" s="411"/>
      <c r="I4522" s="411"/>
    </row>
    <row r="4523" spans="1:9" ht="15" customHeight="1" x14ac:dyDescent="0.25">
      <c r="A4523" s="411"/>
      <c r="B4523" s="411"/>
      <c r="C4523" s="411"/>
      <c r="D4523" s="411"/>
      <c r="E4523" s="411"/>
      <c r="F4523" s="411"/>
      <c r="G4523" s="194"/>
      <c r="H4523" s="411"/>
      <c r="I4523" s="411"/>
    </row>
    <row r="4524" spans="1:9" ht="15" customHeight="1" x14ac:dyDescent="0.25">
      <c r="A4524" s="411"/>
      <c r="B4524" s="411"/>
      <c r="C4524" s="411"/>
      <c r="D4524" s="411"/>
      <c r="E4524" s="411"/>
      <c r="F4524" s="411"/>
      <c r="G4524" s="194"/>
      <c r="H4524" s="411"/>
      <c r="I4524" s="411"/>
    </row>
    <row r="4525" spans="1:9" ht="15" customHeight="1" x14ac:dyDescent="0.25">
      <c r="A4525" s="411"/>
      <c r="B4525" s="411"/>
      <c r="C4525" s="411"/>
      <c r="D4525" s="411"/>
      <c r="E4525" s="411"/>
      <c r="F4525" s="411"/>
      <c r="G4525" s="194"/>
      <c r="H4525" s="411"/>
      <c r="I4525" s="411"/>
    </row>
    <row r="4526" spans="1:9" ht="15" customHeight="1" x14ac:dyDescent="0.25">
      <c r="A4526" s="411"/>
      <c r="B4526" s="411"/>
      <c r="C4526" s="411"/>
      <c r="D4526" s="411"/>
      <c r="E4526" s="411"/>
      <c r="F4526" s="411"/>
      <c r="G4526" s="194"/>
      <c r="H4526" s="411"/>
      <c r="I4526" s="411"/>
    </row>
    <row r="4527" spans="1:9" ht="15" customHeight="1" x14ac:dyDescent="0.25">
      <c r="A4527" s="411"/>
      <c r="B4527" s="411"/>
      <c r="C4527" s="411"/>
      <c r="D4527" s="411"/>
      <c r="E4527" s="411"/>
      <c r="F4527" s="412"/>
      <c r="G4527" s="194"/>
      <c r="H4527" s="411"/>
      <c r="I4527" s="411"/>
    </row>
    <row r="4528" spans="1:9" ht="15" customHeight="1" x14ac:dyDescent="0.25">
      <c r="A4528" s="411"/>
      <c r="B4528" s="411"/>
      <c r="C4528" s="411"/>
      <c r="D4528" s="411"/>
      <c r="E4528" s="411"/>
      <c r="F4528" s="411"/>
      <c r="G4528" s="194"/>
      <c r="H4528" s="411"/>
      <c r="I4528" s="411"/>
    </row>
    <row r="4529" spans="1:9" ht="15" customHeight="1" x14ac:dyDescent="0.25">
      <c r="A4529" s="411"/>
      <c r="B4529" s="411"/>
      <c r="C4529" s="411"/>
      <c r="D4529" s="411"/>
      <c r="E4529" s="411"/>
      <c r="F4529" s="412"/>
      <c r="G4529" s="194"/>
      <c r="H4529" s="411"/>
      <c r="I4529" s="411"/>
    </row>
    <row r="4530" spans="1:9" ht="15" customHeight="1" x14ac:dyDescent="0.25">
      <c r="A4530" s="411"/>
      <c r="B4530" s="411"/>
      <c r="C4530" s="411"/>
      <c r="D4530" s="411"/>
      <c r="E4530" s="411"/>
      <c r="F4530" s="412"/>
      <c r="G4530" s="194"/>
      <c r="H4530" s="411"/>
      <c r="I4530" s="411"/>
    </row>
    <row r="4531" spans="1:9" ht="15" customHeight="1" x14ac:dyDescent="0.25">
      <c r="A4531" s="411"/>
      <c r="B4531" s="411"/>
      <c r="C4531" s="411"/>
      <c r="D4531" s="411"/>
      <c r="E4531" s="411"/>
      <c r="F4531" s="411"/>
      <c r="G4531" s="194"/>
      <c r="H4531" s="411"/>
      <c r="I4531" s="411"/>
    </row>
    <row r="4532" spans="1:9" ht="15" customHeight="1" x14ac:dyDescent="0.25">
      <c r="A4532" s="411"/>
      <c r="B4532" s="411"/>
      <c r="C4532" s="411"/>
      <c r="D4532" s="411"/>
      <c r="E4532" s="411"/>
      <c r="F4532" s="411"/>
      <c r="G4532" s="194"/>
      <c r="H4532" s="411"/>
      <c r="I4532" s="411"/>
    </row>
    <row r="4533" spans="1:9" ht="15" customHeight="1" x14ac:dyDescent="0.25">
      <c r="A4533" s="411"/>
      <c r="B4533" s="411"/>
      <c r="C4533" s="411"/>
      <c r="D4533" s="411"/>
      <c r="E4533" s="411"/>
      <c r="F4533" s="411"/>
      <c r="G4533" s="194"/>
      <c r="H4533" s="411"/>
      <c r="I4533" s="411"/>
    </row>
    <row r="4534" spans="1:9" ht="15" customHeight="1" x14ac:dyDescent="0.25">
      <c r="A4534" s="411"/>
      <c r="B4534" s="411"/>
      <c r="C4534" s="411"/>
      <c r="D4534" s="411"/>
      <c r="E4534" s="411"/>
      <c r="F4534" s="411"/>
      <c r="G4534" s="194"/>
      <c r="H4534" s="411"/>
      <c r="I4534" s="411"/>
    </row>
    <row r="4535" spans="1:9" ht="15" customHeight="1" x14ac:dyDescent="0.25">
      <c r="A4535" s="411"/>
      <c r="B4535" s="411"/>
      <c r="C4535" s="411"/>
      <c r="D4535" s="411"/>
      <c r="E4535" s="411"/>
      <c r="F4535" s="411"/>
      <c r="G4535" s="194"/>
      <c r="H4535" s="411"/>
      <c r="I4535" s="411"/>
    </row>
    <row r="4536" spans="1:9" ht="15" customHeight="1" x14ac:dyDescent="0.25">
      <c r="A4536" s="411"/>
      <c r="B4536" s="411"/>
      <c r="C4536" s="411"/>
      <c r="D4536" s="411"/>
      <c r="E4536" s="411"/>
      <c r="F4536" s="412"/>
      <c r="G4536" s="194"/>
      <c r="H4536" s="411"/>
      <c r="I4536" s="411"/>
    </row>
    <row r="4537" spans="1:9" ht="15" customHeight="1" x14ac:dyDescent="0.25">
      <c r="A4537" s="411"/>
      <c r="B4537" s="411"/>
      <c r="C4537" s="411"/>
      <c r="D4537" s="411"/>
      <c r="E4537" s="411"/>
      <c r="F4537" s="411"/>
      <c r="G4537" s="194"/>
      <c r="H4537" s="411"/>
      <c r="I4537" s="411"/>
    </row>
    <row r="4538" spans="1:9" ht="15" customHeight="1" x14ac:dyDescent="0.25">
      <c r="A4538" s="411"/>
      <c r="B4538" s="411"/>
      <c r="C4538" s="411"/>
      <c r="D4538" s="411"/>
      <c r="E4538" s="411"/>
      <c r="F4538" s="412"/>
      <c r="G4538" s="194"/>
      <c r="H4538" s="411"/>
      <c r="I4538" s="411"/>
    </row>
    <row r="4539" spans="1:9" ht="15" customHeight="1" x14ac:dyDescent="0.25">
      <c r="A4539" s="411"/>
      <c r="B4539" s="411"/>
      <c r="C4539" s="411"/>
      <c r="D4539" s="411"/>
      <c r="E4539" s="411"/>
      <c r="F4539" s="411"/>
      <c r="G4539" s="194"/>
      <c r="H4539" s="411"/>
      <c r="I4539" s="411"/>
    </row>
    <row r="4540" spans="1:9" ht="15" customHeight="1" x14ac:dyDescent="0.25">
      <c r="A4540" s="411"/>
      <c r="B4540" s="411"/>
      <c r="C4540" s="411"/>
      <c r="D4540" s="411"/>
      <c r="E4540" s="411"/>
      <c r="F4540" s="411"/>
      <c r="G4540" s="194"/>
      <c r="H4540" s="411"/>
      <c r="I4540" s="411"/>
    </row>
    <row r="4541" spans="1:9" ht="15" customHeight="1" x14ac:dyDescent="0.25">
      <c r="A4541" s="411"/>
      <c r="B4541" s="411"/>
      <c r="C4541" s="411"/>
      <c r="D4541" s="411"/>
      <c r="E4541" s="411"/>
      <c r="F4541" s="411"/>
      <c r="G4541" s="194"/>
      <c r="H4541" s="411"/>
      <c r="I4541" s="411"/>
    </row>
    <row r="4542" spans="1:9" ht="15" customHeight="1" x14ac:dyDescent="0.25">
      <c r="A4542" s="411"/>
      <c r="B4542" s="411"/>
      <c r="C4542" s="411"/>
      <c r="D4542" s="411"/>
      <c r="E4542" s="411"/>
      <c r="F4542" s="411"/>
      <c r="G4542" s="194"/>
      <c r="H4542" s="411"/>
      <c r="I4542" s="411"/>
    </row>
    <row r="4543" spans="1:9" ht="15" customHeight="1" x14ac:dyDescent="0.25">
      <c r="A4543" s="411"/>
      <c r="B4543" s="411"/>
      <c r="C4543" s="411"/>
      <c r="D4543" s="411"/>
      <c r="E4543" s="411"/>
      <c r="F4543" s="411"/>
      <c r="G4543" s="194"/>
      <c r="H4543" s="411"/>
      <c r="I4543" s="411"/>
    </row>
    <row r="4544" spans="1:9" ht="15" customHeight="1" x14ac:dyDescent="0.25">
      <c r="A4544" s="411"/>
      <c r="B4544" s="411"/>
      <c r="C4544" s="411"/>
      <c r="D4544" s="411"/>
      <c r="E4544" s="411"/>
      <c r="F4544" s="412"/>
      <c r="G4544" s="194"/>
      <c r="H4544" s="411"/>
      <c r="I4544" s="411"/>
    </row>
    <row r="4545" spans="1:9" ht="15" customHeight="1" x14ac:dyDescent="0.25">
      <c r="A4545" s="411"/>
      <c r="B4545" s="411"/>
      <c r="C4545" s="411"/>
      <c r="D4545" s="411"/>
      <c r="E4545" s="411"/>
      <c r="F4545" s="412"/>
      <c r="G4545" s="194"/>
      <c r="H4545" s="411"/>
      <c r="I4545" s="411"/>
    </row>
    <row r="4546" spans="1:9" ht="15" customHeight="1" x14ac:dyDescent="0.25">
      <c r="A4546" s="411"/>
      <c r="B4546" s="411"/>
      <c r="C4546" s="411"/>
      <c r="D4546" s="411"/>
      <c r="E4546" s="411"/>
      <c r="F4546" s="412"/>
      <c r="G4546" s="194"/>
      <c r="H4546" s="411"/>
      <c r="I4546" s="411"/>
    </row>
    <row r="4547" spans="1:9" ht="15" customHeight="1" x14ac:dyDescent="0.25">
      <c r="A4547" s="411"/>
      <c r="B4547" s="411"/>
      <c r="C4547" s="411"/>
      <c r="D4547" s="411"/>
      <c r="E4547" s="411"/>
      <c r="F4547" s="411"/>
      <c r="G4547" s="194"/>
      <c r="H4547" s="411"/>
      <c r="I4547" s="411"/>
    </row>
    <row r="4548" spans="1:9" ht="15" customHeight="1" x14ac:dyDescent="0.25">
      <c r="A4548" s="411"/>
      <c r="B4548" s="411"/>
      <c r="C4548" s="411"/>
      <c r="D4548" s="411"/>
      <c r="E4548" s="411"/>
      <c r="F4548" s="412"/>
      <c r="G4548" s="194"/>
      <c r="H4548" s="411"/>
      <c r="I4548" s="411"/>
    </row>
    <row r="4549" spans="1:9" ht="15" customHeight="1" x14ac:dyDescent="0.25">
      <c r="A4549" s="411"/>
      <c r="B4549" s="411"/>
      <c r="C4549" s="411"/>
      <c r="D4549" s="411"/>
      <c r="E4549" s="411"/>
      <c r="F4549" s="412"/>
      <c r="G4549" s="194"/>
      <c r="H4549" s="411"/>
      <c r="I4549" s="411"/>
    </row>
    <row r="4550" spans="1:9" ht="15" customHeight="1" x14ac:dyDescent="0.25">
      <c r="A4550" s="411"/>
      <c r="B4550" s="411"/>
      <c r="C4550" s="411"/>
      <c r="D4550" s="411"/>
      <c r="E4550" s="411"/>
      <c r="F4550" s="411"/>
      <c r="G4550" s="194"/>
      <c r="H4550" s="411"/>
      <c r="I4550" s="411"/>
    </row>
    <row r="4551" spans="1:9" ht="15" customHeight="1" x14ac:dyDescent="0.25">
      <c r="A4551" s="411"/>
      <c r="B4551" s="411"/>
      <c r="C4551" s="411"/>
      <c r="D4551" s="411"/>
      <c r="E4551" s="411"/>
      <c r="F4551" s="411"/>
      <c r="G4551" s="194"/>
      <c r="H4551" s="411"/>
      <c r="I4551" s="411"/>
    </row>
    <row r="4552" spans="1:9" ht="15" customHeight="1" x14ac:dyDescent="0.25">
      <c r="A4552" s="411"/>
      <c r="B4552" s="411"/>
      <c r="C4552" s="411"/>
      <c r="D4552" s="411"/>
      <c r="E4552" s="411"/>
      <c r="F4552" s="411"/>
      <c r="G4552" s="194"/>
      <c r="H4552" s="411"/>
      <c r="I4552" s="411"/>
    </row>
    <row r="4553" spans="1:9" ht="15" customHeight="1" x14ac:dyDescent="0.25">
      <c r="A4553" s="411"/>
      <c r="B4553" s="411"/>
      <c r="C4553" s="411"/>
      <c r="D4553" s="411"/>
      <c r="E4553" s="411"/>
      <c r="F4553" s="411"/>
      <c r="G4553" s="194"/>
      <c r="H4553" s="411"/>
      <c r="I4553" s="411"/>
    </row>
    <row r="4554" spans="1:9" ht="15" customHeight="1" x14ac:dyDescent="0.25">
      <c r="A4554" s="411"/>
      <c r="B4554" s="411"/>
      <c r="C4554" s="411"/>
      <c r="D4554" s="411"/>
      <c r="E4554" s="411"/>
      <c r="F4554" s="412"/>
      <c r="G4554" s="194"/>
      <c r="H4554" s="411"/>
      <c r="I4554" s="411"/>
    </row>
    <row r="4555" spans="1:9" ht="15" customHeight="1" x14ac:dyDescent="0.25">
      <c r="A4555" s="411"/>
      <c r="B4555" s="411"/>
      <c r="C4555" s="411"/>
      <c r="D4555" s="411"/>
      <c r="E4555" s="411"/>
      <c r="F4555" s="412"/>
      <c r="G4555" s="194"/>
      <c r="H4555" s="411"/>
      <c r="I4555" s="411"/>
    </row>
    <row r="4556" spans="1:9" ht="15" customHeight="1" x14ac:dyDescent="0.25">
      <c r="A4556" s="411"/>
      <c r="B4556" s="411"/>
      <c r="C4556" s="411"/>
      <c r="D4556" s="411"/>
      <c r="E4556" s="411"/>
      <c r="F4556" s="412"/>
      <c r="G4556" s="194"/>
      <c r="H4556" s="411"/>
      <c r="I4556" s="411"/>
    </row>
    <row r="4557" spans="1:9" ht="15" customHeight="1" x14ac:dyDescent="0.25">
      <c r="A4557" s="411"/>
      <c r="B4557" s="411"/>
      <c r="C4557" s="411"/>
      <c r="D4557" s="411"/>
      <c r="E4557" s="411"/>
      <c r="F4557" s="411"/>
      <c r="G4557" s="194"/>
      <c r="H4557" s="411"/>
      <c r="I4557" s="411"/>
    </row>
    <row r="4558" spans="1:9" ht="15" customHeight="1" x14ac:dyDescent="0.25">
      <c r="A4558" s="411"/>
      <c r="B4558" s="411"/>
      <c r="C4558" s="411"/>
      <c r="D4558" s="411"/>
      <c r="E4558" s="411"/>
      <c r="F4558" s="411"/>
      <c r="G4558" s="194"/>
      <c r="H4558" s="411"/>
      <c r="I4558" s="411"/>
    </row>
    <row r="4559" spans="1:9" ht="15" customHeight="1" x14ac:dyDescent="0.25">
      <c r="A4559" s="411"/>
      <c r="B4559" s="411"/>
      <c r="C4559" s="411"/>
      <c r="D4559" s="411"/>
      <c r="E4559" s="411"/>
      <c r="F4559" s="412"/>
      <c r="G4559" s="194"/>
      <c r="H4559" s="411"/>
      <c r="I4559" s="411"/>
    </row>
    <row r="4560" spans="1:9" ht="15" customHeight="1" x14ac:dyDescent="0.25">
      <c r="A4560" s="411"/>
      <c r="B4560" s="411"/>
      <c r="C4560" s="411"/>
      <c r="D4560" s="411"/>
      <c r="E4560" s="411"/>
      <c r="F4560" s="412"/>
      <c r="G4560" s="194"/>
      <c r="H4560" s="411"/>
      <c r="I4560" s="411"/>
    </row>
    <row r="4561" spans="1:9" ht="15" customHeight="1" x14ac:dyDescent="0.25">
      <c r="A4561" s="411"/>
      <c r="B4561" s="411"/>
      <c r="C4561" s="411"/>
      <c r="D4561" s="411"/>
      <c r="E4561" s="411"/>
      <c r="F4561" s="411"/>
      <c r="G4561" s="194"/>
      <c r="H4561" s="411"/>
      <c r="I4561" s="411"/>
    </row>
    <row r="4562" spans="1:9" ht="15" customHeight="1" x14ac:dyDescent="0.25">
      <c r="A4562" s="411"/>
      <c r="B4562" s="411"/>
      <c r="C4562" s="411"/>
      <c r="D4562" s="411"/>
      <c r="E4562" s="411"/>
      <c r="F4562" s="411"/>
      <c r="G4562" s="194"/>
      <c r="H4562" s="411"/>
      <c r="I4562" s="411"/>
    </row>
    <row r="4563" spans="1:9" ht="15" customHeight="1" x14ac:dyDescent="0.25">
      <c r="A4563" s="411"/>
      <c r="B4563" s="411"/>
      <c r="C4563" s="411"/>
      <c r="D4563" s="411"/>
      <c r="E4563" s="411"/>
      <c r="F4563" s="411"/>
      <c r="G4563" s="194"/>
      <c r="H4563" s="411"/>
      <c r="I4563" s="411"/>
    </row>
    <row r="4564" spans="1:9" ht="15" customHeight="1" x14ac:dyDescent="0.25">
      <c r="A4564" s="411"/>
      <c r="B4564" s="411"/>
      <c r="C4564" s="411"/>
      <c r="D4564" s="411"/>
      <c r="E4564" s="411"/>
      <c r="F4564" s="411"/>
      <c r="G4564" s="194"/>
      <c r="H4564" s="411"/>
      <c r="I4564" s="411"/>
    </row>
    <row r="4565" spans="1:9" ht="15" customHeight="1" x14ac:dyDescent="0.25">
      <c r="A4565" s="411"/>
      <c r="B4565" s="411"/>
      <c r="C4565" s="411"/>
      <c r="D4565" s="411"/>
      <c r="E4565" s="411"/>
      <c r="F4565" s="411"/>
      <c r="G4565" s="194"/>
      <c r="H4565" s="411"/>
      <c r="I4565" s="411"/>
    </row>
    <row r="4566" spans="1:9" ht="15" customHeight="1" x14ac:dyDescent="0.25">
      <c r="A4566" s="411"/>
      <c r="B4566" s="411"/>
      <c r="C4566" s="411"/>
      <c r="D4566" s="411"/>
      <c r="E4566" s="411"/>
      <c r="F4566" s="411"/>
      <c r="G4566" s="194"/>
      <c r="H4566" s="411"/>
      <c r="I4566" s="411"/>
    </row>
    <row r="4567" spans="1:9" ht="15" customHeight="1" x14ac:dyDescent="0.25">
      <c r="A4567" s="411"/>
      <c r="B4567" s="411"/>
      <c r="C4567" s="411"/>
      <c r="D4567" s="411"/>
      <c r="E4567" s="411"/>
      <c r="F4567" s="412"/>
      <c r="G4567" s="194"/>
      <c r="H4567" s="411"/>
      <c r="I4567" s="411"/>
    </row>
    <row r="4568" spans="1:9" ht="15" customHeight="1" x14ac:dyDescent="0.25">
      <c r="A4568" s="411"/>
      <c r="B4568" s="411"/>
      <c r="C4568" s="411"/>
      <c r="D4568" s="411"/>
      <c r="E4568" s="411"/>
      <c r="F4568" s="412"/>
      <c r="G4568" s="194"/>
      <c r="H4568" s="411"/>
      <c r="I4568" s="411"/>
    </row>
    <row r="4569" spans="1:9" ht="15" customHeight="1" x14ac:dyDescent="0.25">
      <c r="A4569" s="411"/>
      <c r="B4569" s="411"/>
      <c r="C4569" s="411"/>
      <c r="D4569" s="411"/>
      <c r="E4569" s="411"/>
      <c r="F4569" s="412"/>
      <c r="G4569" s="194"/>
      <c r="H4569" s="411"/>
      <c r="I4569" s="411"/>
    </row>
    <row r="4570" spans="1:9" ht="15" customHeight="1" x14ac:dyDescent="0.25">
      <c r="A4570" s="411"/>
      <c r="B4570" s="411"/>
      <c r="C4570" s="411"/>
      <c r="D4570" s="411"/>
      <c r="E4570" s="411"/>
      <c r="F4570" s="411"/>
      <c r="G4570" s="194"/>
      <c r="H4570" s="411"/>
      <c r="I4570" s="411"/>
    </row>
    <row r="4571" spans="1:9" ht="15" customHeight="1" x14ac:dyDescent="0.25">
      <c r="A4571" s="411"/>
      <c r="B4571" s="411"/>
      <c r="C4571" s="411"/>
      <c r="D4571" s="411"/>
      <c r="E4571" s="411"/>
      <c r="F4571" s="411"/>
      <c r="G4571" s="194"/>
      <c r="H4571" s="411"/>
      <c r="I4571" s="411"/>
    </row>
    <row r="4572" spans="1:9" ht="15" customHeight="1" x14ac:dyDescent="0.25">
      <c r="A4572" s="411"/>
      <c r="B4572" s="411"/>
      <c r="C4572" s="411"/>
      <c r="D4572" s="411"/>
      <c r="E4572" s="411"/>
      <c r="F4572" s="412"/>
      <c r="G4572" s="194"/>
      <c r="H4572" s="411"/>
      <c r="I4572" s="411"/>
    </row>
    <row r="4573" spans="1:9" ht="15" customHeight="1" x14ac:dyDescent="0.25">
      <c r="A4573" s="411"/>
      <c r="B4573" s="411"/>
      <c r="C4573" s="411"/>
      <c r="D4573" s="411"/>
      <c r="E4573" s="411"/>
      <c r="F4573" s="412"/>
      <c r="G4573" s="194"/>
      <c r="H4573" s="411"/>
      <c r="I4573" s="411"/>
    </row>
    <row r="4574" spans="1:9" ht="15" customHeight="1" x14ac:dyDescent="0.25">
      <c r="A4574" s="411"/>
      <c r="B4574" s="411"/>
      <c r="C4574" s="411"/>
      <c r="D4574" s="411"/>
      <c r="E4574" s="411"/>
      <c r="F4574" s="411"/>
      <c r="G4574" s="194"/>
      <c r="H4574" s="411"/>
      <c r="I4574" s="411"/>
    </row>
    <row r="4575" spans="1:9" ht="15" customHeight="1" x14ac:dyDescent="0.25">
      <c r="A4575" s="411"/>
      <c r="B4575" s="411"/>
      <c r="C4575" s="411"/>
      <c r="D4575" s="411"/>
      <c r="E4575" s="411"/>
      <c r="F4575" s="411"/>
      <c r="G4575" s="194"/>
      <c r="H4575" s="411"/>
      <c r="I4575" s="411"/>
    </row>
    <row r="4576" spans="1:9" ht="15" customHeight="1" x14ac:dyDescent="0.25">
      <c r="A4576" s="411"/>
      <c r="B4576" s="411"/>
      <c r="C4576" s="411"/>
      <c r="D4576" s="411"/>
      <c r="E4576" s="411"/>
      <c r="F4576" s="411"/>
      <c r="G4576" s="194"/>
      <c r="H4576" s="411"/>
      <c r="I4576" s="411"/>
    </row>
    <row r="4577" spans="1:9" ht="15" customHeight="1" x14ac:dyDescent="0.25">
      <c r="A4577" s="411"/>
      <c r="B4577" s="411"/>
      <c r="C4577" s="411"/>
      <c r="D4577" s="411"/>
      <c r="E4577" s="411"/>
      <c r="F4577" s="411"/>
      <c r="G4577" s="194"/>
      <c r="H4577" s="411"/>
      <c r="I4577" s="411"/>
    </row>
    <row r="4578" spans="1:9" ht="15" customHeight="1" x14ac:dyDescent="0.25">
      <c r="A4578" s="411"/>
      <c r="B4578" s="411"/>
      <c r="C4578" s="411"/>
      <c r="D4578" s="411"/>
      <c r="E4578" s="411"/>
      <c r="F4578" s="411"/>
      <c r="G4578" s="194"/>
      <c r="H4578" s="411"/>
      <c r="I4578" s="411"/>
    </row>
    <row r="4579" spans="1:9" ht="15" customHeight="1" x14ac:dyDescent="0.25">
      <c r="A4579" s="411"/>
      <c r="B4579" s="411"/>
      <c r="C4579" s="411"/>
      <c r="D4579" s="411"/>
      <c r="E4579" s="411"/>
      <c r="F4579" s="411"/>
      <c r="G4579" s="194"/>
      <c r="H4579" s="411"/>
      <c r="I4579" s="411"/>
    </row>
    <row r="4580" spans="1:9" ht="15" customHeight="1" x14ac:dyDescent="0.25">
      <c r="A4580" s="411"/>
      <c r="B4580" s="411"/>
      <c r="C4580" s="411"/>
      <c r="D4580" s="411"/>
      <c r="E4580" s="411"/>
      <c r="F4580" s="411"/>
      <c r="G4580" s="194"/>
      <c r="H4580" s="411"/>
      <c r="I4580" s="411"/>
    </row>
    <row r="4581" spans="1:9" ht="15" customHeight="1" x14ac:dyDescent="0.25">
      <c r="A4581" s="411"/>
      <c r="B4581" s="411"/>
      <c r="C4581" s="411"/>
      <c r="D4581" s="411"/>
      <c r="E4581" s="411"/>
      <c r="F4581" s="412"/>
      <c r="G4581" s="194"/>
      <c r="H4581" s="411"/>
      <c r="I4581" s="411"/>
    </row>
    <row r="4582" spans="1:9" ht="15" customHeight="1" x14ac:dyDescent="0.25">
      <c r="A4582" s="411"/>
      <c r="B4582" s="411"/>
      <c r="C4582" s="411"/>
      <c r="D4582" s="411"/>
      <c r="E4582" s="411"/>
      <c r="F4582" s="412"/>
      <c r="G4582" s="194"/>
      <c r="H4582" s="411"/>
      <c r="I4582" s="411"/>
    </row>
    <row r="4583" spans="1:9" ht="15" customHeight="1" x14ac:dyDescent="0.25">
      <c r="A4583" s="411"/>
      <c r="B4583" s="411"/>
      <c r="C4583" s="411"/>
      <c r="D4583" s="411"/>
      <c r="E4583" s="411"/>
      <c r="F4583" s="412"/>
      <c r="G4583" s="194"/>
      <c r="H4583" s="411"/>
      <c r="I4583" s="411"/>
    </row>
    <row r="4584" spans="1:9" ht="15" customHeight="1" x14ac:dyDescent="0.25">
      <c r="A4584" s="411"/>
      <c r="B4584" s="411"/>
      <c r="C4584" s="411"/>
      <c r="D4584" s="411"/>
      <c r="E4584" s="411"/>
      <c r="F4584" s="412"/>
      <c r="G4584" s="194"/>
      <c r="H4584" s="411"/>
      <c r="I4584" s="411"/>
    </row>
    <row r="4585" spans="1:9" ht="15" customHeight="1" x14ac:dyDescent="0.25">
      <c r="A4585" s="411"/>
      <c r="B4585" s="411"/>
      <c r="C4585" s="411"/>
      <c r="D4585" s="411"/>
      <c r="E4585" s="411"/>
      <c r="F4585" s="411"/>
      <c r="G4585" s="194"/>
      <c r="H4585" s="411"/>
      <c r="I4585" s="411"/>
    </row>
    <row r="4586" spans="1:9" ht="15" customHeight="1" x14ac:dyDescent="0.25">
      <c r="A4586" s="411"/>
      <c r="B4586" s="411"/>
      <c r="C4586" s="411"/>
      <c r="D4586" s="411"/>
      <c r="E4586" s="411"/>
      <c r="F4586" s="411"/>
      <c r="G4586" s="194"/>
      <c r="H4586" s="411"/>
      <c r="I4586" s="411"/>
    </row>
    <row r="4587" spans="1:9" ht="15" customHeight="1" x14ac:dyDescent="0.25">
      <c r="A4587" s="411"/>
      <c r="B4587" s="411"/>
      <c r="C4587" s="411"/>
      <c r="D4587" s="411"/>
      <c r="E4587" s="411"/>
      <c r="F4587" s="412"/>
      <c r="G4587" s="194"/>
      <c r="H4587" s="411"/>
      <c r="I4587" s="411"/>
    </row>
    <row r="4588" spans="1:9" ht="15" customHeight="1" x14ac:dyDescent="0.25">
      <c r="A4588" s="411"/>
      <c r="B4588" s="411"/>
      <c r="C4588" s="411"/>
      <c r="D4588" s="411"/>
      <c r="E4588" s="411"/>
      <c r="F4588" s="412"/>
      <c r="G4588" s="194"/>
      <c r="H4588" s="411"/>
      <c r="I4588" s="411"/>
    </row>
    <row r="4589" spans="1:9" ht="15" customHeight="1" x14ac:dyDescent="0.25">
      <c r="A4589" s="411"/>
      <c r="B4589" s="411"/>
      <c r="C4589" s="411"/>
      <c r="D4589" s="411"/>
      <c r="E4589" s="411"/>
      <c r="F4589" s="412"/>
      <c r="G4589" s="194"/>
      <c r="H4589" s="411"/>
      <c r="I4589" s="411"/>
    </row>
    <row r="4590" spans="1:9" ht="15" customHeight="1" x14ac:dyDescent="0.25">
      <c r="A4590" s="411"/>
      <c r="B4590" s="411"/>
      <c r="C4590" s="411"/>
      <c r="D4590" s="411"/>
      <c r="E4590" s="411"/>
      <c r="F4590" s="411"/>
      <c r="G4590" s="194"/>
      <c r="H4590" s="411"/>
      <c r="I4590" s="411"/>
    </row>
    <row r="4591" spans="1:9" ht="15" customHeight="1" x14ac:dyDescent="0.25">
      <c r="A4591" s="411"/>
      <c r="B4591" s="411"/>
      <c r="C4591" s="411"/>
      <c r="D4591" s="411"/>
      <c r="E4591" s="411"/>
      <c r="F4591" s="411"/>
      <c r="G4591" s="194"/>
      <c r="H4591" s="411"/>
      <c r="I4591" s="411"/>
    </row>
    <row r="4592" spans="1:9" ht="15" customHeight="1" x14ac:dyDescent="0.25">
      <c r="A4592" s="411"/>
      <c r="B4592" s="411"/>
      <c r="C4592" s="411"/>
      <c r="D4592" s="411"/>
      <c r="E4592" s="411"/>
      <c r="F4592" s="411"/>
      <c r="G4592" s="194"/>
      <c r="H4592" s="411"/>
      <c r="I4592" s="411"/>
    </row>
    <row r="4593" spans="1:9" ht="15" customHeight="1" x14ac:dyDescent="0.25">
      <c r="A4593" s="411"/>
      <c r="B4593" s="411"/>
      <c r="C4593" s="411"/>
      <c r="D4593" s="411"/>
      <c r="E4593" s="411"/>
      <c r="F4593" s="411"/>
      <c r="G4593" s="194"/>
      <c r="H4593" s="411"/>
      <c r="I4593" s="411"/>
    </row>
    <row r="4594" spans="1:9" ht="15" customHeight="1" x14ac:dyDescent="0.25">
      <c r="A4594" s="411"/>
      <c r="B4594" s="411"/>
      <c r="C4594" s="411"/>
      <c r="D4594" s="411"/>
      <c r="E4594" s="411"/>
      <c r="F4594" s="411"/>
      <c r="G4594" s="194"/>
      <c r="H4594" s="411"/>
      <c r="I4594" s="411"/>
    </row>
    <row r="4595" spans="1:9" ht="15" customHeight="1" x14ac:dyDescent="0.25">
      <c r="A4595" s="411"/>
      <c r="B4595" s="411"/>
      <c r="C4595" s="411"/>
      <c r="D4595" s="411"/>
      <c r="E4595" s="411"/>
      <c r="F4595" s="411"/>
      <c r="G4595" s="194"/>
      <c r="H4595" s="411"/>
      <c r="I4595" s="411"/>
    </row>
    <row r="4596" spans="1:9" ht="15" customHeight="1" x14ac:dyDescent="0.25">
      <c r="A4596" s="411"/>
      <c r="B4596" s="411"/>
      <c r="C4596" s="411"/>
      <c r="D4596" s="411"/>
      <c r="E4596" s="411"/>
      <c r="F4596" s="411"/>
      <c r="G4596" s="194"/>
      <c r="H4596" s="411"/>
      <c r="I4596" s="411"/>
    </row>
    <row r="4597" spans="1:9" ht="15" customHeight="1" x14ac:dyDescent="0.25">
      <c r="A4597" s="411"/>
      <c r="B4597" s="411"/>
      <c r="C4597" s="411"/>
      <c r="D4597" s="411"/>
      <c r="E4597" s="411"/>
      <c r="F4597" s="412"/>
      <c r="G4597" s="194"/>
      <c r="H4597" s="411"/>
      <c r="I4597" s="411"/>
    </row>
    <row r="4598" spans="1:9" ht="15" customHeight="1" x14ac:dyDescent="0.25">
      <c r="A4598" s="411"/>
      <c r="B4598" s="411"/>
      <c r="C4598" s="411"/>
      <c r="D4598" s="411"/>
      <c r="E4598" s="411"/>
      <c r="F4598" s="412"/>
      <c r="G4598" s="194"/>
      <c r="H4598" s="411"/>
      <c r="I4598" s="411"/>
    </row>
    <row r="4599" spans="1:9" ht="15" customHeight="1" x14ac:dyDescent="0.25">
      <c r="A4599" s="411"/>
      <c r="B4599" s="411"/>
      <c r="C4599" s="411"/>
      <c r="D4599" s="411"/>
      <c r="E4599" s="411"/>
      <c r="F4599" s="412"/>
      <c r="G4599" s="194"/>
      <c r="H4599" s="411"/>
      <c r="I4599" s="411"/>
    </row>
    <row r="4600" spans="1:9" ht="15" customHeight="1" x14ac:dyDescent="0.25">
      <c r="A4600" s="411"/>
      <c r="B4600" s="411"/>
      <c r="C4600" s="411"/>
      <c r="D4600" s="411"/>
      <c r="E4600" s="411"/>
      <c r="F4600" s="412"/>
      <c r="G4600" s="194"/>
      <c r="H4600" s="411"/>
      <c r="I4600" s="411"/>
    </row>
    <row r="4601" spans="1:9" ht="15" customHeight="1" x14ac:dyDescent="0.25">
      <c r="A4601" s="411"/>
      <c r="B4601" s="411"/>
      <c r="C4601" s="411"/>
      <c r="D4601" s="411"/>
      <c r="E4601" s="411"/>
      <c r="F4601" s="412"/>
      <c r="G4601" s="194"/>
      <c r="H4601" s="411"/>
      <c r="I4601" s="411"/>
    </row>
    <row r="4602" spans="1:9" ht="15" customHeight="1" x14ac:dyDescent="0.25">
      <c r="A4602" s="411"/>
      <c r="B4602" s="411"/>
      <c r="C4602" s="411"/>
      <c r="D4602" s="411"/>
      <c r="E4602" s="411"/>
      <c r="F4602" s="411"/>
      <c r="G4602" s="194"/>
      <c r="H4602" s="411"/>
      <c r="I4602" s="411"/>
    </row>
    <row r="4603" spans="1:9" ht="15" customHeight="1" x14ac:dyDescent="0.25">
      <c r="A4603" s="411"/>
      <c r="B4603" s="411"/>
      <c r="C4603" s="411"/>
      <c r="D4603" s="411"/>
      <c r="E4603" s="411"/>
      <c r="F4603" s="411"/>
      <c r="G4603" s="194"/>
      <c r="H4603" s="411"/>
      <c r="I4603" s="411"/>
    </row>
    <row r="4604" spans="1:9" ht="15" customHeight="1" x14ac:dyDescent="0.25">
      <c r="A4604" s="411"/>
      <c r="B4604" s="411"/>
      <c r="C4604" s="411"/>
      <c r="D4604" s="411"/>
      <c r="E4604" s="411"/>
      <c r="F4604" s="412"/>
      <c r="G4604" s="194"/>
      <c r="H4604" s="411"/>
      <c r="I4604" s="411"/>
    </row>
    <row r="4605" spans="1:9" ht="15" customHeight="1" x14ac:dyDescent="0.25">
      <c r="A4605" s="411"/>
      <c r="B4605" s="411"/>
      <c r="C4605" s="411"/>
      <c r="D4605" s="411"/>
      <c r="E4605" s="411"/>
      <c r="F4605" s="412"/>
      <c r="G4605" s="194"/>
      <c r="H4605" s="411"/>
      <c r="I4605" s="411"/>
    </row>
    <row r="4606" spans="1:9" ht="15" customHeight="1" x14ac:dyDescent="0.25">
      <c r="A4606" s="411"/>
      <c r="B4606" s="411"/>
      <c r="C4606" s="411"/>
      <c r="D4606" s="411"/>
      <c r="E4606" s="411"/>
      <c r="F4606" s="411"/>
      <c r="G4606" s="194"/>
      <c r="H4606" s="411"/>
      <c r="I4606" s="411"/>
    </row>
    <row r="4607" spans="1:9" ht="15" customHeight="1" x14ac:dyDescent="0.25">
      <c r="A4607" s="411"/>
      <c r="B4607" s="411"/>
      <c r="C4607" s="411"/>
      <c r="D4607" s="411"/>
      <c r="E4607" s="411"/>
      <c r="F4607" s="411"/>
      <c r="G4607" s="194"/>
      <c r="H4607" s="411"/>
      <c r="I4607" s="411"/>
    </row>
    <row r="4608" spans="1:9" ht="15" customHeight="1" x14ac:dyDescent="0.25">
      <c r="A4608" s="411"/>
      <c r="B4608" s="411"/>
      <c r="C4608" s="411"/>
      <c r="D4608" s="411"/>
      <c r="E4608" s="411"/>
      <c r="F4608" s="411"/>
      <c r="G4608" s="194"/>
      <c r="H4608" s="411"/>
      <c r="I4608" s="411"/>
    </row>
    <row r="4609" spans="1:9" ht="15" customHeight="1" x14ac:dyDescent="0.25">
      <c r="A4609" s="411"/>
      <c r="B4609" s="411"/>
      <c r="C4609" s="411"/>
      <c r="D4609" s="411"/>
      <c r="E4609" s="411"/>
      <c r="F4609" s="411"/>
      <c r="G4609" s="194"/>
      <c r="H4609" s="411"/>
      <c r="I4609" s="411"/>
    </row>
    <row r="4610" spans="1:9" ht="15" customHeight="1" x14ac:dyDescent="0.25">
      <c r="A4610" s="411"/>
      <c r="B4610" s="411"/>
      <c r="C4610" s="411"/>
      <c r="D4610" s="411"/>
      <c r="E4610" s="411"/>
      <c r="F4610" s="411"/>
      <c r="G4610" s="194"/>
      <c r="H4610" s="411"/>
      <c r="I4610" s="411"/>
    </row>
    <row r="4611" spans="1:9" ht="15" customHeight="1" x14ac:dyDescent="0.25">
      <c r="A4611" s="411"/>
      <c r="B4611" s="411"/>
      <c r="C4611" s="411"/>
      <c r="D4611" s="411"/>
      <c r="E4611" s="411"/>
      <c r="F4611" s="411"/>
      <c r="G4611" s="194"/>
      <c r="H4611" s="411"/>
      <c r="I4611" s="411"/>
    </row>
    <row r="4612" spans="1:9" ht="15" customHeight="1" x14ac:dyDescent="0.25">
      <c r="A4612" s="411"/>
      <c r="B4612" s="411"/>
      <c r="C4612" s="411"/>
      <c r="D4612" s="411"/>
      <c r="E4612" s="411"/>
      <c r="F4612" s="411"/>
      <c r="G4612" s="194"/>
      <c r="H4612" s="411"/>
      <c r="I4612" s="411"/>
    </row>
    <row r="4613" spans="1:9" ht="15" customHeight="1" x14ac:dyDescent="0.25">
      <c r="A4613" s="411"/>
      <c r="B4613" s="411"/>
      <c r="C4613" s="411"/>
      <c r="D4613" s="411"/>
      <c r="E4613" s="411"/>
      <c r="F4613" s="411"/>
      <c r="G4613" s="194"/>
      <c r="H4613" s="411"/>
      <c r="I4613" s="411"/>
    </row>
    <row r="4614" spans="1:9" ht="15" customHeight="1" x14ac:dyDescent="0.25">
      <c r="A4614" s="411"/>
      <c r="B4614" s="411"/>
      <c r="C4614" s="411"/>
      <c r="D4614" s="411"/>
      <c r="E4614" s="411"/>
      <c r="F4614" s="412"/>
      <c r="G4614" s="194"/>
      <c r="H4614" s="411"/>
      <c r="I4614" s="411"/>
    </row>
    <row r="4615" spans="1:9" ht="15" customHeight="1" x14ac:dyDescent="0.25">
      <c r="A4615" s="411"/>
      <c r="B4615" s="411"/>
      <c r="C4615" s="411"/>
      <c r="D4615" s="411"/>
      <c r="E4615" s="411"/>
      <c r="F4615" s="412"/>
      <c r="G4615" s="194"/>
      <c r="H4615" s="411"/>
      <c r="I4615" s="411"/>
    </row>
    <row r="4616" spans="1:9" ht="15" customHeight="1" x14ac:dyDescent="0.25">
      <c r="A4616" s="411"/>
      <c r="B4616" s="411"/>
      <c r="C4616" s="411"/>
      <c r="D4616" s="411"/>
      <c r="E4616" s="411"/>
      <c r="F4616" s="412"/>
      <c r="G4616" s="194"/>
      <c r="H4616" s="411"/>
      <c r="I4616" s="411"/>
    </row>
    <row r="4617" spans="1:9" ht="15" customHeight="1" x14ac:dyDescent="0.25">
      <c r="A4617" s="411"/>
      <c r="B4617" s="411"/>
      <c r="C4617" s="411"/>
      <c r="D4617" s="411"/>
      <c r="E4617" s="411"/>
      <c r="F4617" s="412"/>
      <c r="G4617" s="194"/>
      <c r="H4617" s="411"/>
      <c r="I4617" s="411"/>
    </row>
    <row r="4618" spans="1:9" ht="15" customHeight="1" x14ac:dyDescent="0.25">
      <c r="A4618" s="411"/>
      <c r="B4618" s="411"/>
      <c r="C4618" s="411"/>
      <c r="D4618" s="411"/>
      <c r="E4618" s="411"/>
      <c r="F4618" s="412"/>
      <c r="G4618" s="194"/>
      <c r="H4618" s="411"/>
      <c r="I4618" s="411"/>
    </row>
    <row r="4619" spans="1:9" ht="15" customHeight="1" x14ac:dyDescent="0.25">
      <c r="A4619" s="411"/>
      <c r="B4619" s="411"/>
      <c r="C4619" s="411"/>
      <c r="D4619" s="411"/>
      <c r="E4619" s="411"/>
      <c r="F4619" s="412"/>
      <c r="G4619" s="194"/>
      <c r="H4619" s="411"/>
      <c r="I4619" s="411"/>
    </row>
    <row r="4620" spans="1:9" ht="15" customHeight="1" x14ac:dyDescent="0.25">
      <c r="A4620" s="411"/>
      <c r="B4620" s="411"/>
      <c r="C4620" s="411"/>
      <c r="D4620" s="411"/>
      <c r="E4620" s="411"/>
      <c r="F4620" s="411"/>
      <c r="G4620" s="194"/>
      <c r="H4620" s="411"/>
      <c r="I4620" s="411"/>
    </row>
    <row r="4621" spans="1:9" ht="15" customHeight="1" x14ac:dyDescent="0.25">
      <c r="A4621" s="411"/>
      <c r="B4621" s="411"/>
      <c r="C4621" s="411"/>
      <c r="D4621" s="411"/>
      <c r="E4621" s="411"/>
      <c r="F4621" s="411"/>
      <c r="G4621" s="194"/>
      <c r="H4621" s="411"/>
      <c r="I4621" s="411"/>
    </row>
    <row r="4622" spans="1:9" ht="15" customHeight="1" x14ac:dyDescent="0.25">
      <c r="A4622" s="411"/>
      <c r="B4622" s="411"/>
      <c r="C4622" s="411"/>
      <c r="D4622" s="411"/>
      <c r="E4622" s="411"/>
      <c r="F4622" s="412"/>
      <c r="G4622" s="194"/>
      <c r="H4622" s="411"/>
      <c r="I4622" s="411"/>
    </row>
    <row r="4623" spans="1:9" ht="15" customHeight="1" x14ac:dyDescent="0.25">
      <c r="A4623" s="411"/>
      <c r="B4623" s="411"/>
      <c r="C4623" s="411"/>
      <c r="D4623" s="411"/>
      <c r="E4623" s="411"/>
      <c r="F4623" s="412"/>
      <c r="G4623" s="194"/>
      <c r="H4623" s="411"/>
      <c r="I4623" s="411"/>
    </row>
    <row r="4624" spans="1:9" ht="15" customHeight="1" x14ac:dyDescent="0.25">
      <c r="A4624" s="411"/>
      <c r="B4624" s="411"/>
      <c r="C4624" s="411"/>
      <c r="D4624" s="411"/>
      <c r="E4624" s="411"/>
      <c r="F4624" s="412"/>
      <c r="G4624" s="194"/>
      <c r="H4624" s="411"/>
      <c r="I4624" s="411"/>
    </row>
    <row r="4625" spans="1:9" ht="15" customHeight="1" x14ac:dyDescent="0.25">
      <c r="A4625" s="411"/>
      <c r="B4625" s="411"/>
      <c r="C4625" s="411"/>
      <c r="D4625" s="411"/>
      <c r="E4625" s="411"/>
      <c r="F4625" s="411"/>
      <c r="G4625" s="194"/>
      <c r="H4625" s="411"/>
      <c r="I4625" s="411"/>
    </row>
    <row r="4626" spans="1:9" ht="15" customHeight="1" x14ac:dyDescent="0.25">
      <c r="A4626" s="411"/>
      <c r="B4626" s="411"/>
      <c r="C4626" s="411"/>
      <c r="D4626" s="411"/>
      <c r="E4626" s="411"/>
      <c r="F4626" s="411"/>
      <c r="G4626" s="194"/>
      <c r="H4626" s="411"/>
      <c r="I4626" s="411"/>
    </row>
    <row r="4627" spans="1:9" ht="15" customHeight="1" x14ac:dyDescent="0.25">
      <c r="A4627" s="411"/>
      <c r="B4627" s="411"/>
      <c r="C4627" s="411"/>
      <c r="D4627" s="411"/>
      <c r="E4627" s="411"/>
      <c r="F4627" s="411"/>
      <c r="G4627" s="194"/>
      <c r="H4627" s="411"/>
      <c r="I4627" s="411"/>
    </row>
    <row r="4628" spans="1:9" ht="15" customHeight="1" x14ac:dyDescent="0.25">
      <c r="A4628" s="411"/>
      <c r="B4628" s="411"/>
      <c r="C4628" s="411"/>
      <c r="D4628" s="411"/>
      <c r="E4628" s="411"/>
      <c r="F4628" s="411"/>
      <c r="G4628" s="194"/>
      <c r="H4628" s="411"/>
      <c r="I4628" s="411"/>
    </row>
    <row r="4629" spans="1:9" ht="15" customHeight="1" x14ac:dyDescent="0.25">
      <c r="A4629" s="411"/>
      <c r="B4629" s="411"/>
      <c r="C4629" s="411"/>
      <c r="D4629" s="411"/>
      <c r="E4629" s="411"/>
      <c r="F4629" s="411"/>
      <c r="G4629" s="194"/>
      <c r="H4629" s="411"/>
      <c r="I4629" s="411"/>
    </row>
    <row r="4630" spans="1:9" ht="15" customHeight="1" x14ac:dyDescent="0.25">
      <c r="A4630" s="411"/>
      <c r="B4630" s="411"/>
      <c r="C4630" s="411"/>
      <c r="D4630" s="411"/>
      <c r="E4630" s="411"/>
      <c r="F4630" s="411"/>
      <c r="G4630" s="194"/>
      <c r="H4630" s="411"/>
      <c r="I4630" s="411"/>
    </row>
    <row r="4631" spans="1:9" ht="15" customHeight="1" x14ac:dyDescent="0.25">
      <c r="A4631" s="411"/>
      <c r="B4631" s="411"/>
      <c r="C4631" s="411"/>
      <c r="D4631" s="411"/>
      <c r="E4631" s="411"/>
      <c r="F4631" s="411"/>
      <c r="G4631" s="194"/>
      <c r="H4631" s="411"/>
      <c r="I4631" s="411"/>
    </row>
    <row r="4632" spans="1:9" ht="15" customHeight="1" x14ac:dyDescent="0.25">
      <c r="A4632" s="411"/>
      <c r="B4632" s="411"/>
      <c r="C4632" s="411"/>
      <c r="D4632" s="411"/>
      <c r="E4632" s="411"/>
      <c r="F4632" s="411"/>
      <c r="G4632" s="194"/>
      <c r="H4632" s="411"/>
      <c r="I4632" s="411"/>
    </row>
    <row r="4633" spans="1:9" ht="15" customHeight="1" x14ac:dyDescent="0.25">
      <c r="A4633" s="411"/>
      <c r="B4633" s="411"/>
      <c r="C4633" s="411"/>
      <c r="D4633" s="411"/>
      <c r="E4633" s="411"/>
      <c r="F4633" s="411"/>
      <c r="G4633" s="194"/>
      <c r="H4633" s="411"/>
      <c r="I4633" s="411"/>
    </row>
    <row r="4634" spans="1:9" ht="15" customHeight="1" x14ac:dyDescent="0.25">
      <c r="A4634" s="411"/>
      <c r="B4634" s="411"/>
      <c r="C4634" s="411"/>
      <c r="D4634" s="411"/>
      <c r="E4634" s="411"/>
      <c r="F4634" s="411"/>
      <c r="G4634" s="194"/>
      <c r="H4634" s="411"/>
      <c r="I4634" s="411"/>
    </row>
    <row r="4635" spans="1:9" ht="15" customHeight="1" x14ac:dyDescent="0.25">
      <c r="A4635" s="411"/>
      <c r="B4635" s="411"/>
      <c r="C4635" s="411"/>
      <c r="D4635" s="411"/>
      <c r="E4635" s="411"/>
      <c r="F4635" s="412"/>
      <c r="G4635" s="194"/>
      <c r="H4635" s="411"/>
      <c r="I4635" s="411"/>
    </row>
    <row r="4636" spans="1:9" ht="15" customHeight="1" x14ac:dyDescent="0.25">
      <c r="A4636" s="411"/>
      <c r="B4636" s="411"/>
      <c r="C4636" s="411"/>
      <c r="D4636" s="411"/>
      <c r="E4636" s="411"/>
      <c r="F4636" s="412"/>
      <c r="G4636" s="194"/>
      <c r="H4636" s="411"/>
      <c r="I4636" s="411"/>
    </row>
    <row r="4637" spans="1:9" ht="15" customHeight="1" x14ac:dyDescent="0.25">
      <c r="A4637" s="411"/>
      <c r="B4637" s="411"/>
      <c r="C4637" s="411"/>
      <c r="D4637" s="411"/>
      <c r="E4637" s="411"/>
      <c r="F4637" s="412"/>
      <c r="G4637" s="194"/>
      <c r="H4637" s="411"/>
      <c r="I4637" s="411"/>
    </row>
    <row r="4638" spans="1:9" ht="15" customHeight="1" x14ac:dyDescent="0.25">
      <c r="A4638" s="411"/>
      <c r="B4638" s="411"/>
      <c r="C4638" s="411"/>
      <c r="D4638" s="411"/>
      <c r="E4638" s="411"/>
      <c r="F4638" s="412"/>
      <c r="G4638" s="194"/>
      <c r="H4638" s="411"/>
      <c r="I4638" s="411"/>
    </row>
    <row r="4639" spans="1:9" ht="15" customHeight="1" x14ac:dyDescent="0.25">
      <c r="A4639" s="411"/>
      <c r="B4639" s="411"/>
      <c r="C4639" s="411"/>
      <c r="D4639" s="411"/>
      <c r="E4639" s="411"/>
      <c r="F4639" s="412"/>
      <c r="G4639" s="194"/>
      <c r="H4639" s="411"/>
      <c r="I4639" s="411"/>
    </row>
    <row r="4640" spans="1:9" ht="15" customHeight="1" x14ac:dyDescent="0.25">
      <c r="A4640" s="411"/>
      <c r="B4640" s="411"/>
      <c r="C4640" s="411"/>
      <c r="D4640" s="411"/>
      <c r="E4640" s="411"/>
      <c r="F4640" s="412"/>
      <c r="G4640" s="194"/>
      <c r="H4640" s="411"/>
      <c r="I4640" s="411"/>
    </row>
    <row r="4641" spans="1:9" ht="15" customHeight="1" x14ac:dyDescent="0.25">
      <c r="A4641" s="411"/>
      <c r="B4641" s="411"/>
      <c r="C4641" s="411"/>
      <c r="D4641" s="411"/>
      <c r="E4641" s="411"/>
      <c r="F4641" s="411"/>
      <c r="G4641" s="194"/>
      <c r="H4641" s="411"/>
      <c r="I4641" s="411"/>
    </row>
    <row r="4642" spans="1:9" ht="15" customHeight="1" x14ac:dyDescent="0.25">
      <c r="A4642" s="411"/>
      <c r="B4642" s="411"/>
      <c r="C4642" s="411"/>
      <c r="D4642" s="411"/>
      <c r="E4642" s="411"/>
      <c r="F4642" s="411"/>
      <c r="G4642" s="194"/>
      <c r="H4642" s="411"/>
      <c r="I4642" s="411"/>
    </row>
    <row r="4643" spans="1:9" ht="15" customHeight="1" x14ac:dyDescent="0.25">
      <c r="A4643" s="411"/>
      <c r="B4643" s="411"/>
      <c r="C4643" s="411"/>
      <c r="D4643" s="411"/>
      <c r="E4643" s="411"/>
      <c r="F4643" s="412"/>
      <c r="G4643" s="194"/>
      <c r="H4643" s="411"/>
      <c r="I4643" s="411"/>
    </row>
    <row r="4644" spans="1:9" ht="15" customHeight="1" x14ac:dyDescent="0.25">
      <c r="A4644" s="411"/>
      <c r="B4644" s="411"/>
      <c r="C4644" s="411"/>
      <c r="D4644" s="411"/>
      <c r="E4644" s="411"/>
      <c r="F4644" s="412"/>
      <c r="G4644" s="194"/>
      <c r="H4644" s="411"/>
      <c r="I4644" s="411"/>
    </row>
    <row r="4645" spans="1:9" ht="15" customHeight="1" x14ac:dyDescent="0.25">
      <c r="A4645" s="411"/>
      <c r="B4645" s="411"/>
      <c r="C4645" s="411"/>
      <c r="D4645" s="411"/>
      <c r="E4645" s="411"/>
      <c r="F4645" s="411"/>
      <c r="G4645" s="194"/>
      <c r="H4645" s="411"/>
      <c r="I4645" s="411"/>
    </row>
    <row r="4646" spans="1:9" ht="15" customHeight="1" x14ac:dyDescent="0.25">
      <c r="A4646" s="411"/>
      <c r="B4646" s="411"/>
      <c r="C4646" s="411"/>
      <c r="D4646" s="411"/>
      <c r="E4646" s="411"/>
      <c r="F4646" s="411"/>
      <c r="G4646" s="194"/>
      <c r="H4646" s="411"/>
      <c r="I4646" s="411"/>
    </row>
    <row r="4647" spans="1:9" ht="15" customHeight="1" x14ac:dyDescent="0.25">
      <c r="A4647" s="411"/>
      <c r="B4647" s="411"/>
      <c r="C4647" s="411"/>
      <c r="D4647" s="411"/>
      <c r="E4647" s="411"/>
      <c r="F4647" s="411"/>
      <c r="G4647" s="194"/>
      <c r="H4647" s="411"/>
      <c r="I4647" s="411"/>
    </row>
    <row r="4648" spans="1:9" ht="15" customHeight="1" x14ac:dyDescent="0.25">
      <c r="A4648" s="411"/>
      <c r="B4648" s="411"/>
      <c r="C4648" s="411"/>
      <c r="D4648" s="411"/>
      <c r="E4648" s="411"/>
      <c r="F4648" s="411"/>
      <c r="G4648" s="194"/>
      <c r="H4648" s="411"/>
      <c r="I4648" s="411"/>
    </row>
    <row r="4649" spans="1:9" ht="15" customHeight="1" x14ac:dyDescent="0.25">
      <c r="A4649" s="411"/>
      <c r="B4649" s="411"/>
      <c r="C4649" s="411"/>
      <c r="D4649" s="411"/>
      <c r="E4649" s="411"/>
      <c r="F4649" s="411"/>
      <c r="G4649" s="194"/>
      <c r="H4649" s="411"/>
      <c r="I4649" s="411"/>
    </row>
    <row r="4650" spans="1:9" ht="15" customHeight="1" x14ac:dyDescent="0.25">
      <c r="A4650" s="411"/>
      <c r="B4650" s="411"/>
      <c r="C4650" s="411"/>
      <c r="D4650" s="411"/>
      <c r="E4650" s="411"/>
      <c r="F4650" s="411"/>
      <c r="G4650" s="194"/>
      <c r="H4650" s="411"/>
      <c r="I4650" s="411"/>
    </row>
    <row r="4651" spans="1:9" ht="15" customHeight="1" x14ac:dyDescent="0.25">
      <c r="A4651" s="411"/>
      <c r="B4651" s="411"/>
      <c r="C4651" s="411"/>
      <c r="D4651" s="411"/>
      <c r="E4651" s="411"/>
      <c r="F4651" s="411"/>
      <c r="G4651" s="194"/>
      <c r="H4651" s="411"/>
      <c r="I4651" s="411"/>
    </row>
    <row r="4652" spans="1:9" ht="15" customHeight="1" x14ac:dyDescent="0.25">
      <c r="A4652" s="411"/>
      <c r="B4652" s="411"/>
      <c r="C4652" s="411"/>
      <c r="D4652" s="411"/>
      <c r="E4652" s="411"/>
      <c r="F4652" s="411"/>
      <c r="G4652" s="194"/>
      <c r="H4652" s="411"/>
      <c r="I4652" s="411"/>
    </row>
    <row r="4653" spans="1:9" ht="15" customHeight="1" x14ac:dyDescent="0.25">
      <c r="A4653" s="411"/>
      <c r="B4653" s="411"/>
      <c r="C4653" s="411"/>
      <c r="D4653" s="411"/>
      <c r="E4653" s="411"/>
      <c r="F4653" s="411"/>
      <c r="G4653" s="194"/>
      <c r="H4653" s="411"/>
      <c r="I4653" s="411"/>
    </row>
    <row r="4654" spans="1:9" ht="15" customHeight="1" x14ac:dyDescent="0.25">
      <c r="A4654" s="411"/>
      <c r="B4654" s="411"/>
      <c r="C4654" s="411"/>
      <c r="D4654" s="411"/>
      <c r="E4654" s="411"/>
      <c r="F4654" s="411"/>
      <c r="G4654" s="194"/>
      <c r="H4654" s="411"/>
      <c r="I4654" s="411"/>
    </row>
    <row r="4655" spans="1:9" ht="15" customHeight="1" x14ac:dyDescent="0.25">
      <c r="A4655" s="411"/>
      <c r="B4655" s="411"/>
      <c r="C4655" s="411"/>
      <c r="D4655" s="411"/>
      <c r="E4655" s="411"/>
      <c r="F4655" s="412"/>
      <c r="G4655" s="194"/>
      <c r="H4655" s="411"/>
      <c r="I4655" s="411"/>
    </row>
    <row r="4656" spans="1:9" ht="15" customHeight="1" x14ac:dyDescent="0.25">
      <c r="A4656" s="411"/>
      <c r="B4656" s="411"/>
      <c r="C4656" s="411"/>
      <c r="D4656" s="411"/>
      <c r="E4656" s="411"/>
      <c r="F4656" s="412"/>
      <c r="G4656" s="194"/>
      <c r="H4656" s="411"/>
      <c r="I4656" s="411"/>
    </row>
    <row r="4657" spans="1:9" ht="15" customHeight="1" x14ac:dyDescent="0.25">
      <c r="A4657" s="411"/>
      <c r="B4657" s="411"/>
      <c r="C4657" s="411"/>
      <c r="D4657" s="411"/>
      <c r="E4657" s="411"/>
      <c r="F4657" s="412"/>
      <c r="G4657" s="194"/>
      <c r="H4657" s="411"/>
      <c r="I4657" s="411"/>
    </row>
    <row r="4658" spans="1:9" ht="15" customHeight="1" x14ac:dyDescent="0.25">
      <c r="A4658" s="411"/>
      <c r="B4658" s="411"/>
      <c r="C4658" s="411"/>
      <c r="D4658" s="411"/>
      <c r="E4658" s="411"/>
      <c r="F4658" s="412"/>
      <c r="G4658" s="194"/>
      <c r="H4658" s="411"/>
      <c r="I4658" s="411"/>
    </row>
    <row r="4659" spans="1:9" ht="15" customHeight="1" x14ac:dyDescent="0.25">
      <c r="A4659" s="411"/>
      <c r="B4659" s="411"/>
      <c r="C4659" s="411"/>
      <c r="D4659" s="411"/>
      <c r="E4659" s="411"/>
      <c r="F4659" s="412"/>
      <c r="G4659" s="194"/>
      <c r="H4659" s="411"/>
      <c r="I4659" s="411"/>
    </row>
    <row r="4660" spans="1:9" ht="15" customHeight="1" x14ac:dyDescent="0.25">
      <c r="A4660" s="411"/>
      <c r="B4660" s="411"/>
      <c r="C4660" s="411"/>
      <c r="D4660" s="411"/>
      <c r="E4660" s="411"/>
      <c r="F4660" s="411"/>
      <c r="G4660" s="194"/>
      <c r="H4660" s="411"/>
      <c r="I4660" s="411"/>
    </row>
    <row r="4661" spans="1:9" ht="15" customHeight="1" x14ac:dyDescent="0.25">
      <c r="A4661" s="411"/>
      <c r="B4661" s="411"/>
      <c r="C4661" s="411"/>
      <c r="D4661" s="411"/>
      <c r="E4661" s="411"/>
      <c r="F4661" s="411"/>
      <c r="G4661" s="194"/>
      <c r="H4661" s="411"/>
      <c r="I4661" s="411"/>
    </row>
    <row r="4662" spans="1:9" ht="15" customHeight="1" x14ac:dyDescent="0.25">
      <c r="A4662" s="411"/>
      <c r="B4662" s="411"/>
      <c r="C4662" s="411"/>
      <c r="D4662" s="411"/>
      <c r="E4662" s="411"/>
      <c r="F4662" s="411"/>
      <c r="G4662" s="194"/>
      <c r="H4662" s="411"/>
      <c r="I4662" s="411"/>
    </row>
    <row r="4663" spans="1:9" ht="15" customHeight="1" x14ac:dyDescent="0.25">
      <c r="A4663" s="411"/>
      <c r="B4663" s="411"/>
      <c r="C4663" s="411"/>
      <c r="D4663" s="411"/>
      <c r="E4663" s="411"/>
      <c r="F4663" s="412"/>
      <c r="G4663" s="194"/>
      <c r="H4663" s="411"/>
      <c r="I4663" s="411"/>
    </row>
    <row r="4664" spans="1:9" ht="15" customHeight="1" x14ac:dyDescent="0.25">
      <c r="A4664" s="411"/>
      <c r="B4664" s="411"/>
      <c r="C4664" s="411"/>
      <c r="D4664" s="411"/>
      <c r="E4664" s="411"/>
      <c r="F4664" s="412"/>
      <c r="G4664" s="194"/>
      <c r="H4664" s="411"/>
      <c r="I4664" s="411"/>
    </row>
    <row r="4665" spans="1:9" ht="15" customHeight="1" x14ac:dyDescent="0.25">
      <c r="A4665" s="411"/>
      <c r="B4665" s="411"/>
      <c r="C4665" s="411"/>
      <c r="D4665" s="411"/>
      <c r="E4665" s="411"/>
      <c r="F4665" s="411"/>
      <c r="G4665" s="194"/>
      <c r="H4665" s="411"/>
      <c r="I4665" s="411"/>
    </row>
    <row r="4666" spans="1:9" ht="15" customHeight="1" x14ac:dyDescent="0.25">
      <c r="A4666" s="411"/>
      <c r="B4666" s="411"/>
      <c r="C4666" s="411"/>
      <c r="D4666" s="411"/>
      <c r="E4666" s="411"/>
      <c r="F4666" s="411"/>
      <c r="G4666" s="194"/>
      <c r="H4666" s="411"/>
      <c r="I4666" s="411"/>
    </row>
    <row r="4667" spans="1:9" ht="15" customHeight="1" x14ac:dyDescent="0.25">
      <c r="A4667" s="411"/>
      <c r="B4667" s="411"/>
      <c r="C4667" s="411"/>
      <c r="D4667" s="411"/>
      <c r="E4667" s="411"/>
      <c r="F4667" s="411"/>
      <c r="G4667" s="194"/>
      <c r="H4667" s="411"/>
      <c r="I4667" s="411"/>
    </row>
    <row r="4668" spans="1:9" ht="15" customHeight="1" x14ac:dyDescent="0.25">
      <c r="A4668" s="411"/>
      <c r="B4668" s="411"/>
      <c r="C4668" s="411"/>
      <c r="D4668" s="411"/>
      <c r="E4668" s="411"/>
      <c r="F4668" s="411"/>
      <c r="G4668" s="194"/>
      <c r="H4668" s="411"/>
      <c r="I4668" s="411"/>
    </row>
    <row r="4669" spans="1:9" ht="15" customHeight="1" x14ac:dyDescent="0.25">
      <c r="A4669" s="411"/>
      <c r="B4669" s="411"/>
      <c r="C4669" s="411"/>
      <c r="D4669" s="411"/>
      <c r="E4669" s="411"/>
      <c r="F4669" s="411"/>
      <c r="G4669" s="194"/>
      <c r="H4669" s="411"/>
      <c r="I4669" s="411"/>
    </row>
    <row r="4670" spans="1:9" ht="15" customHeight="1" x14ac:dyDescent="0.25">
      <c r="A4670" s="411"/>
      <c r="B4670" s="411"/>
      <c r="C4670" s="411"/>
      <c r="D4670" s="411"/>
      <c r="E4670" s="411"/>
      <c r="F4670" s="411"/>
      <c r="G4670" s="194"/>
      <c r="H4670" s="411"/>
      <c r="I4670" s="411"/>
    </row>
    <row r="4671" spans="1:9" ht="15" customHeight="1" x14ac:dyDescent="0.25">
      <c r="A4671" s="411"/>
      <c r="B4671" s="411"/>
      <c r="C4671" s="411"/>
      <c r="D4671" s="411"/>
      <c r="E4671" s="411"/>
      <c r="F4671" s="411"/>
      <c r="G4671" s="194"/>
      <c r="H4671" s="411"/>
      <c r="I4671" s="411"/>
    </row>
    <row r="4672" spans="1:9" ht="15" customHeight="1" x14ac:dyDescent="0.25">
      <c r="A4672" s="411"/>
      <c r="B4672" s="411"/>
      <c r="C4672" s="411"/>
      <c r="D4672" s="411"/>
      <c r="E4672" s="411"/>
      <c r="F4672" s="411"/>
      <c r="G4672" s="194"/>
      <c r="H4672" s="411"/>
      <c r="I4672" s="411"/>
    </row>
    <row r="4673" spans="1:9" ht="15" customHeight="1" x14ac:dyDescent="0.25">
      <c r="A4673" s="411"/>
      <c r="B4673" s="411"/>
      <c r="C4673" s="411"/>
      <c r="D4673" s="411"/>
      <c r="E4673" s="411"/>
      <c r="F4673" s="411"/>
      <c r="G4673" s="194"/>
      <c r="H4673" s="411"/>
      <c r="I4673" s="411"/>
    </row>
    <row r="4674" spans="1:9" ht="15" customHeight="1" x14ac:dyDescent="0.25">
      <c r="A4674" s="411"/>
      <c r="B4674" s="411"/>
      <c r="C4674" s="411"/>
      <c r="D4674" s="411"/>
      <c r="E4674" s="411"/>
      <c r="F4674" s="411"/>
      <c r="G4674" s="194"/>
      <c r="H4674" s="411"/>
      <c r="I4674" s="411"/>
    </row>
    <row r="4675" spans="1:9" ht="15" customHeight="1" x14ac:dyDescent="0.25">
      <c r="A4675" s="411"/>
      <c r="B4675" s="411"/>
      <c r="C4675" s="411"/>
      <c r="D4675" s="411"/>
      <c r="E4675" s="411"/>
      <c r="F4675" s="412"/>
      <c r="G4675" s="194"/>
      <c r="H4675" s="411"/>
      <c r="I4675" s="411"/>
    </row>
    <row r="4676" spans="1:9" ht="15" customHeight="1" x14ac:dyDescent="0.25">
      <c r="A4676" s="411"/>
      <c r="B4676" s="411"/>
      <c r="C4676" s="411"/>
      <c r="D4676" s="411"/>
      <c r="E4676" s="411"/>
      <c r="F4676" s="412"/>
      <c r="G4676" s="194"/>
      <c r="H4676" s="411"/>
      <c r="I4676" s="411"/>
    </row>
    <row r="4677" spans="1:9" ht="15" customHeight="1" x14ac:dyDescent="0.25">
      <c r="A4677" s="411"/>
      <c r="B4677" s="411"/>
      <c r="C4677" s="411"/>
      <c r="D4677" s="411"/>
      <c r="E4677" s="411"/>
      <c r="F4677" s="412"/>
      <c r="G4677" s="194"/>
      <c r="H4677" s="411"/>
      <c r="I4677" s="411"/>
    </row>
    <row r="4678" spans="1:9" ht="15" customHeight="1" x14ac:dyDescent="0.25">
      <c r="A4678" s="411"/>
      <c r="B4678" s="411"/>
      <c r="C4678" s="411"/>
      <c r="D4678" s="411"/>
      <c r="E4678" s="411"/>
      <c r="F4678" s="412"/>
      <c r="G4678" s="194"/>
      <c r="H4678" s="411"/>
      <c r="I4678" s="411"/>
    </row>
    <row r="4679" spans="1:9" ht="15" customHeight="1" x14ac:dyDescent="0.25">
      <c r="A4679" s="411"/>
      <c r="B4679" s="411"/>
      <c r="C4679" s="411"/>
      <c r="D4679" s="411"/>
      <c r="E4679" s="411"/>
      <c r="F4679" s="412"/>
      <c r="G4679" s="194"/>
      <c r="H4679" s="411"/>
      <c r="I4679" s="411"/>
    </row>
    <row r="4680" spans="1:9" ht="15" customHeight="1" x14ac:dyDescent="0.25">
      <c r="A4680" s="411"/>
      <c r="B4680" s="411"/>
      <c r="C4680" s="411"/>
      <c r="D4680" s="411"/>
      <c r="E4680" s="411"/>
      <c r="F4680" s="412"/>
      <c r="G4680" s="194"/>
      <c r="H4680" s="411"/>
      <c r="I4680" s="411"/>
    </row>
    <row r="4681" spans="1:9" ht="15" customHeight="1" x14ac:dyDescent="0.25">
      <c r="A4681" s="411"/>
      <c r="B4681" s="411"/>
      <c r="C4681" s="411"/>
      <c r="D4681" s="411"/>
      <c r="E4681" s="411"/>
      <c r="F4681" s="411"/>
      <c r="G4681" s="194"/>
      <c r="H4681" s="411"/>
      <c r="I4681" s="411"/>
    </row>
    <row r="4682" spans="1:9" ht="15" customHeight="1" x14ac:dyDescent="0.25">
      <c r="A4682" s="411"/>
      <c r="B4682" s="411"/>
      <c r="C4682" s="411"/>
      <c r="D4682" s="411"/>
      <c r="E4682" s="411"/>
      <c r="F4682" s="411"/>
      <c r="G4682" s="194"/>
      <c r="H4682" s="411"/>
      <c r="I4682" s="411"/>
    </row>
    <row r="4683" spans="1:9" ht="15" customHeight="1" x14ac:dyDescent="0.25">
      <c r="A4683" s="411"/>
      <c r="B4683" s="411"/>
      <c r="C4683" s="411"/>
      <c r="D4683" s="411"/>
      <c r="E4683" s="411"/>
      <c r="F4683" s="411"/>
      <c r="G4683" s="194"/>
      <c r="H4683" s="411"/>
      <c r="I4683" s="411"/>
    </row>
    <row r="4684" spans="1:9" ht="15" customHeight="1" x14ac:dyDescent="0.25">
      <c r="A4684" s="411"/>
      <c r="B4684" s="411"/>
      <c r="C4684" s="411"/>
      <c r="D4684" s="411"/>
      <c r="E4684" s="411"/>
      <c r="F4684" s="411"/>
      <c r="G4684" s="194"/>
      <c r="H4684" s="411"/>
      <c r="I4684" s="411"/>
    </row>
    <row r="4685" spans="1:9" ht="15" customHeight="1" x14ac:dyDescent="0.25">
      <c r="A4685" s="411"/>
      <c r="B4685" s="411"/>
      <c r="C4685" s="411"/>
      <c r="D4685" s="411"/>
      <c r="E4685" s="411"/>
      <c r="F4685" s="412"/>
      <c r="G4685" s="194"/>
      <c r="H4685" s="411"/>
      <c r="I4685" s="411"/>
    </row>
    <row r="4686" spans="1:9" ht="15" customHeight="1" x14ac:dyDescent="0.25">
      <c r="A4686" s="411"/>
      <c r="B4686" s="411"/>
      <c r="C4686" s="411"/>
      <c r="D4686" s="411"/>
      <c r="E4686" s="411"/>
      <c r="F4686" s="412"/>
      <c r="G4686" s="194"/>
      <c r="H4686" s="411"/>
      <c r="I4686" s="411"/>
    </row>
    <row r="4687" spans="1:9" ht="15" customHeight="1" x14ac:dyDescent="0.25">
      <c r="A4687" s="411"/>
      <c r="B4687" s="411"/>
      <c r="C4687" s="411"/>
      <c r="D4687" s="411"/>
      <c r="E4687" s="411"/>
      <c r="F4687" s="412"/>
      <c r="G4687" s="194"/>
      <c r="H4687" s="411"/>
      <c r="I4687" s="411"/>
    </row>
    <row r="4688" spans="1:9" ht="15" customHeight="1" x14ac:dyDescent="0.25">
      <c r="A4688" s="411"/>
      <c r="B4688" s="411"/>
      <c r="C4688" s="411"/>
      <c r="D4688" s="411"/>
      <c r="E4688" s="411"/>
      <c r="F4688" s="411"/>
      <c r="G4688" s="194"/>
      <c r="H4688" s="411"/>
      <c r="I4688" s="411"/>
    </row>
    <row r="4689" spans="1:9" ht="15" customHeight="1" x14ac:dyDescent="0.25">
      <c r="A4689" s="411"/>
      <c r="B4689" s="411"/>
      <c r="C4689" s="411"/>
      <c r="D4689" s="411"/>
      <c r="E4689" s="411"/>
      <c r="F4689" s="411"/>
      <c r="G4689" s="194"/>
      <c r="H4689" s="411"/>
      <c r="I4689" s="411"/>
    </row>
    <row r="4690" spans="1:9" ht="15" customHeight="1" x14ac:dyDescent="0.25">
      <c r="A4690" s="411"/>
      <c r="B4690" s="411"/>
      <c r="C4690" s="411"/>
      <c r="D4690" s="411"/>
      <c r="E4690" s="411"/>
      <c r="F4690" s="411"/>
      <c r="G4690" s="194"/>
      <c r="H4690" s="411"/>
      <c r="I4690" s="411"/>
    </row>
    <row r="4691" spans="1:9" ht="15" customHeight="1" x14ac:dyDescent="0.25">
      <c r="A4691" s="411"/>
      <c r="B4691" s="411"/>
      <c r="C4691" s="411"/>
      <c r="D4691" s="411"/>
      <c r="E4691" s="411"/>
      <c r="F4691" s="411"/>
      <c r="G4691" s="194"/>
      <c r="H4691" s="411"/>
      <c r="I4691" s="411"/>
    </row>
    <row r="4692" spans="1:9" ht="15" customHeight="1" x14ac:dyDescent="0.25">
      <c r="A4692" s="411"/>
      <c r="B4692" s="411"/>
      <c r="C4692" s="411"/>
      <c r="D4692" s="411"/>
      <c r="E4692" s="411"/>
      <c r="F4692" s="411"/>
      <c r="G4692" s="194"/>
      <c r="H4692" s="411"/>
      <c r="I4692" s="411"/>
    </row>
    <row r="4693" spans="1:9" ht="15" customHeight="1" x14ac:dyDescent="0.25">
      <c r="A4693" s="411"/>
      <c r="B4693" s="411"/>
      <c r="C4693" s="411"/>
      <c r="D4693" s="411"/>
      <c r="E4693" s="411"/>
      <c r="F4693" s="411"/>
      <c r="G4693" s="194"/>
      <c r="H4693" s="411"/>
      <c r="I4693" s="411"/>
    </row>
    <row r="4694" spans="1:9" ht="15" customHeight="1" x14ac:dyDescent="0.25">
      <c r="A4694" s="411"/>
      <c r="B4694" s="411"/>
      <c r="C4694" s="411"/>
      <c r="D4694" s="411"/>
      <c r="E4694" s="411"/>
      <c r="F4694" s="411"/>
      <c r="G4694" s="194"/>
      <c r="H4694" s="411"/>
      <c r="I4694" s="411"/>
    </row>
    <row r="4695" spans="1:9" ht="15" customHeight="1" x14ac:dyDescent="0.25">
      <c r="A4695" s="411"/>
      <c r="B4695" s="411"/>
      <c r="C4695" s="411"/>
      <c r="D4695" s="411"/>
      <c r="E4695" s="411"/>
      <c r="F4695" s="411"/>
      <c r="G4695" s="194"/>
      <c r="H4695" s="411"/>
      <c r="I4695" s="411"/>
    </row>
    <row r="4696" spans="1:9" ht="15" customHeight="1" x14ac:dyDescent="0.25">
      <c r="A4696" s="411"/>
      <c r="B4696" s="411"/>
      <c r="C4696" s="411"/>
      <c r="D4696" s="411"/>
      <c r="E4696" s="411"/>
      <c r="F4696" s="411"/>
      <c r="G4696" s="194"/>
      <c r="H4696" s="411"/>
      <c r="I4696" s="411"/>
    </row>
    <row r="4697" spans="1:9" ht="15" customHeight="1" x14ac:dyDescent="0.25">
      <c r="A4697" s="411"/>
      <c r="B4697" s="411"/>
      <c r="C4697" s="411"/>
      <c r="D4697" s="411"/>
      <c r="E4697" s="411"/>
      <c r="F4697" s="411"/>
      <c r="G4697" s="194"/>
      <c r="H4697" s="411"/>
      <c r="I4697" s="411"/>
    </row>
    <row r="4698" spans="1:9" ht="15" customHeight="1" x14ac:dyDescent="0.25">
      <c r="A4698" s="411"/>
      <c r="B4698" s="411"/>
      <c r="C4698" s="411"/>
      <c r="D4698" s="411"/>
      <c r="E4698" s="411"/>
      <c r="F4698" s="411"/>
      <c r="G4698" s="194"/>
      <c r="H4698" s="411"/>
      <c r="I4698" s="411"/>
    </row>
    <row r="4699" spans="1:9" ht="15" customHeight="1" x14ac:dyDescent="0.25">
      <c r="A4699" s="411"/>
      <c r="B4699" s="411"/>
      <c r="C4699" s="411"/>
      <c r="D4699" s="411"/>
      <c r="E4699" s="411"/>
      <c r="F4699" s="412"/>
      <c r="G4699" s="194"/>
      <c r="H4699" s="411"/>
      <c r="I4699" s="411"/>
    </row>
    <row r="4700" spans="1:9" ht="15" customHeight="1" x14ac:dyDescent="0.25">
      <c r="A4700" s="411"/>
      <c r="B4700" s="411"/>
      <c r="C4700" s="411"/>
      <c r="D4700" s="411"/>
      <c r="E4700" s="411"/>
      <c r="F4700" s="412"/>
      <c r="G4700" s="194"/>
      <c r="H4700" s="411"/>
      <c r="I4700" s="411"/>
    </row>
    <row r="4701" spans="1:9" ht="15" customHeight="1" x14ac:dyDescent="0.25">
      <c r="A4701" s="411"/>
      <c r="B4701" s="411"/>
      <c r="C4701" s="411"/>
      <c r="D4701" s="411"/>
      <c r="E4701" s="411"/>
      <c r="F4701" s="412"/>
      <c r="G4701" s="194"/>
      <c r="H4701" s="411"/>
      <c r="I4701" s="411"/>
    </row>
    <row r="4702" spans="1:9" ht="15" customHeight="1" x14ac:dyDescent="0.25">
      <c r="A4702" s="411"/>
      <c r="B4702" s="411"/>
      <c r="C4702" s="411"/>
      <c r="D4702" s="411"/>
      <c r="E4702" s="411"/>
      <c r="F4702" s="411"/>
      <c r="G4702" s="194"/>
      <c r="H4702" s="411"/>
      <c r="I4702" s="411"/>
    </row>
    <row r="4703" spans="1:9" ht="15" customHeight="1" x14ac:dyDescent="0.25">
      <c r="A4703" s="411"/>
      <c r="B4703" s="411"/>
      <c r="C4703" s="411"/>
      <c r="D4703" s="411"/>
      <c r="E4703" s="411"/>
      <c r="F4703" s="411"/>
      <c r="G4703" s="194"/>
      <c r="H4703" s="411"/>
      <c r="I4703" s="411"/>
    </row>
    <row r="4704" spans="1:9" ht="15" customHeight="1" x14ac:dyDescent="0.25">
      <c r="A4704" s="411"/>
      <c r="B4704" s="411"/>
      <c r="C4704" s="411"/>
      <c r="D4704" s="411"/>
      <c r="E4704" s="411"/>
      <c r="F4704" s="411"/>
      <c r="G4704" s="194"/>
      <c r="H4704" s="411"/>
      <c r="I4704" s="411"/>
    </row>
    <row r="4705" spans="1:9" ht="15" customHeight="1" x14ac:dyDescent="0.25">
      <c r="A4705" s="411"/>
      <c r="B4705" s="411"/>
      <c r="C4705" s="411"/>
      <c r="D4705" s="411"/>
      <c r="E4705" s="411"/>
      <c r="F4705" s="411"/>
      <c r="G4705" s="194"/>
      <c r="H4705" s="411"/>
      <c r="I4705" s="411"/>
    </row>
    <row r="4706" spans="1:9" ht="15" customHeight="1" x14ac:dyDescent="0.25">
      <c r="A4706" s="411"/>
      <c r="B4706" s="411"/>
      <c r="C4706" s="411"/>
      <c r="D4706" s="411"/>
      <c r="E4706" s="411"/>
      <c r="F4706" s="411"/>
      <c r="G4706" s="194"/>
      <c r="H4706" s="411"/>
      <c r="I4706" s="411"/>
    </row>
    <row r="4707" spans="1:9" ht="15" customHeight="1" x14ac:dyDescent="0.25">
      <c r="A4707" s="411"/>
      <c r="B4707" s="411"/>
      <c r="C4707" s="411"/>
      <c r="D4707" s="411"/>
      <c r="E4707" s="411"/>
      <c r="F4707" s="411"/>
      <c r="G4707" s="194"/>
      <c r="H4707" s="411"/>
      <c r="I4707" s="411"/>
    </row>
    <row r="4708" spans="1:9" ht="15" customHeight="1" x14ac:dyDescent="0.25">
      <c r="A4708" s="411"/>
      <c r="B4708" s="411"/>
      <c r="C4708" s="411"/>
      <c r="D4708" s="411"/>
      <c r="E4708" s="411"/>
      <c r="F4708" s="411"/>
      <c r="G4708" s="194"/>
      <c r="H4708" s="411"/>
      <c r="I4708" s="411"/>
    </row>
    <row r="4709" spans="1:9" ht="15" customHeight="1" x14ac:dyDescent="0.25">
      <c r="A4709" s="411"/>
      <c r="B4709" s="411"/>
      <c r="C4709" s="411"/>
      <c r="D4709" s="411"/>
      <c r="E4709" s="411"/>
      <c r="F4709" s="412"/>
      <c r="G4709" s="194"/>
      <c r="H4709" s="411"/>
      <c r="I4709" s="411"/>
    </row>
    <row r="4710" spans="1:9" ht="15" customHeight="1" x14ac:dyDescent="0.25">
      <c r="A4710" s="411"/>
      <c r="B4710" s="411"/>
      <c r="C4710" s="411"/>
      <c r="D4710" s="411"/>
      <c r="E4710" s="411"/>
      <c r="F4710" s="412"/>
      <c r="G4710" s="194"/>
      <c r="H4710" s="411"/>
      <c r="I4710" s="411"/>
    </row>
    <row r="4711" spans="1:9" ht="15" customHeight="1" x14ac:dyDescent="0.25">
      <c r="A4711" s="411"/>
      <c r="B4711" s="411"/>
      <c r="C4711" s="411"/>
      <c r="D4711" s="411"/>
      <c r="E4711" s="411"/>
      <c r="F4711" s="412"/>
      <c r="G4711" s="194"/>
      <c r="H4711" s="411"/>
      <c r="I4711" s="411"/>
    </row>
    <row r="4712" spans="1:9" ht="15" customHeight="1" x14ac:dyDescent="0.25">
      <c r="A4712" s="411"/>
      <c r="B4712" s="411"/>
      <c r="C4712" s="411"/>
      <c r="D4712" s="411"/>
      <c r="E4712" s="411"/>
      <c r="F4712" s="411"/>
      <c r="G4712" s="194"/>
      <c r="H4712" s="411"/>
      <c r="I4712" s="411"/>
    </row>
    <row r="4713" spans="1:9" ht="15" customHeight="1" x14ac:dyDescent="0.25">
      <c r="A4713" s="411"/>
      <c r="B4713" s="411"/>
      <c r="C4713" s="411"/>
      <c r="D4713" s="411"/>
      <c r="E4713" s="411"/>
      <c r="F4713" s="411"/>
      <c r="G4713" s="194"/>
      <c r="H4713" s="411"/>
      <c r="I4713" s="411"/>
    </row>
    <row r="4714" spans="1:9" ht="15" customHeight="1" x14ac:dyDescent="0.25">
      <c r="A4714" s="411"/>
      <c r="B4714" s="411"/>
      <c r="C4714" s="411"/>
      <c r="D4714" s="411"/>
      <c r="E4714" s="411"/>
      <c r="F4714" s="411"/>
      <c r="G4714" s="194"/>
      <c r="H4714" s="411"/>
      <c r="I4714" s="411"/>
    </row>
    <row r="4715" spans="1:9" ht="15" customHeight="1" x14ac:dyDescent="0.25">
      <c r="A4715" s="411"/>
      <c r="B4715" s="411"/>
      <c r="C4715" s="411"/>
      <c r="D4715" s="411"/>
      <c r="E4715" s="411"/>
      <c r="F4715" s="411"/>
      <c r="G4715" s="194"/>
      <c r="H4715" s="411"/>
      <c r="I4715" s="411"/>
    </row>
    <row r="4716" spans="1:9" ht="15" customHeight="1" x14ac:dyDescent="0.25">
      <c r="A4716" s="411"/>
      <c r="B4716" s="411"/>
      <c r="C4716" s="411"/>
      <c r="D4716" s="411"/>
      <c r="E4716" s="411"/>
      <c r="F4716" s="411"/>
      <c r="G4716" s="194"/>
      <c r="H4716" s="411"/>
      <c r="I4716" s="411"/>
    </row>
    <row r="4717" spans="1:9" ht="15" customHeight="1" x14ac:dyDescent="0.25">
      <c r="A4717" s="411"/>
      <c r="B4717" s="411"/>
      <c r="C4717" s="411"/>
      <c r="D4717" s="411"/>
      <c r="E4717" s="411"/>
      <c r="F4717" s="411"/>
      <c r="G4717" s="194"/>
      <c r="H4717" s="411"/>
      <c r="I4717" s="411"/>
    </row>
    <row r="4718" spans="1:9" ht="15" customHeight="1" x14ac:dyDescent="0.25">
      <c r="A4718" s="411"/>
      <c r="B4718" s="411"/>
      <c r="C4718" s="411"/>
      <c r="D4718" s="411"/>
      <c r="E4718" s="411"/>
      <c r="F4718" s="411"/>
      <c r="G4718" s="194"/>
      <c r="H4718" s="411"/>
      <c r="I4718" s="411"/>
    </row>
    <row r="4719" spans="1:9" ht="15" customHeight="1" x14ac:dyDescent="0.25">
      <c r="A4719" s="411"/>
      <c r="B4719" s="411"/>
      <c r="C4719" s="411"/>
      <c r="D4719" s="411"/>
      <c r="E4719" s="411"/>
      <c r="F4719" s="411"/>
      <c r="G4719" s="194"/>
      <c r="H4719" s="411"/>
      <c r="I4719" s="411"/>
    </row>
    <row r="4720" spans="1:9" ht="15" customHeight="1" x14ac:dyDescent="0.25">
      <c r="A4720" s="411"/>
      <c r="B4720" s="411"/>
      <c r="C4720" s="411"/>
      <c r="D4720" s="411"/>
      <c r="E4720" s="411"/>
      <c r="F4720" s="412"/>
      <c r="G4720" s="194"/>
      <c r="H4720" s="411"/>
      <c r="I4720" s="411"/>
    </row>
    <row r="4721" spans="1:9" ht="15" customHeight="1" x14ac:dyDescent="0.25">
      <c r="A4721" s="411"/>
      <c r="B4721" s="411"/>
      <c r="C4721" s="411"/>
      <c r="D4721" s="411"/>
      <c r="E4721" s="411"/>
      <c r="F4721" s="412"/>
      <c r="G4721" s="194"/>
      <c r="H4721" s="411"/>
      <c r="I4721" s="411"/>
    </row>
    <row r="4722" spans="1:9" ht="15" customHeight="1" x14ac:dyDescent="0.25">
      <c r="A4722" s="411"/>
      <c r="B4722" s="411"/>
      <c r="C4722" s="411"/>
      <c r="D4722" s="411"/>
      <c r="E4722" s="411"/>
      <c r="F4722" s="412"/>
      <c r="G4722" s="194"/>
      <c r="H4722" s="411"/>
      <c r="I4722" s="411"/>
    </row>
    <row r="4723" spans="1:9" ht="15" customHeight="1" x14ac:dyDescent="0.25">
      <c r="A4723" s="411"/>
      <c r="B4723" s="411"/>
      <c r="C4723" s="411"/>
      <c r="D4723" s="411"/>
      <c r="E4723" s="411"/>
      <c r="F4723" s="411"/>
      <c r="G4723" s="194"/>
      <c r="H4723" s="411"/>
      <c r="I4723" s="411"/>
    </row>
    <row r="4724" spans="1:9" ht="15" customHeight="1" x14ac:dyDescent="0.25">
      <c r="A4724" s="411"/>
      <c r="B4724" s="411"/>
      <c r="C4724" s="411"/>
      <c r="D4724" s="411"/>
      <c r="E4724" s="411"/>
      <c r="F4724" s="411"/>
      <c r="G4724" s="194"/>
      <c r="H4724" s="411"/>
      <c r="I4724" s="411"/>
    </row>
    <row r="4725" spans="1:9" ht="15" customHeight="1" x14ac:dyDescent="0.25">
      <c r="A4725" s="411"/>
      <c r="B4725" s="411"/>
      <c r="C4725" s="411"/>
      <c r="D4725" s="411"/>
      <c r="E4725" s="411"/>
      <c r="F4725" s="411"/>
      <c r="G4725" s="194"/>
      <c r="H4725" s="411"/>
      <c r="I4725" s="411"/>
    </row>
    <row r="4726" spans="1:9" ht="15" customHeight="1" x14ac:dyDescent="0.25">
      <c r="A4726" s="411"/>
      <c r="B4726" s="411"/>
      <c r="C4726" s="411"/>
      <c r="D4726" s="411"/>
      <c r="E4726" s="411"/>
      <c r="F4726" s="411"/>
      <c r="G4726" s="194"/>
      <c r="H4726" s="411"/>
      <c r="I4726" s="411"/>
    </row>
    <row r="4727" spans="1:9" ht="15" customHeight="1" x14ac:dyDescent="0.25">
      <c r="A4727" s="411"/>
      <c r="B4727" s="411"/>
      <c r="C4727" s="411"/>
      <c r="D4727" s="411"/>
      <c r="E4727" s="411"/>
      <c r="F4727" s="411"/>
      <c r="G4727" s="194"/>
      <c r="H4727" s="411"/>
      <c r="I4727" s="411"/>
    </row>
    <row r="4728" spans="1:9" ht="15" customHeight="1" x14ac:dyDescent="0.25">
      <c r="A4728" s="411"/>
      <c r="B4728" s="411"/>
      <c r="C4728" s="411"/>
      <c r="D4728" s="411"/>
      <c r="E4728" s="411"/>
      <c r="F4728" s="411"/>
      <c r="G4728" s="194"/>
      <c r="H4728" s="411"/>
      <c r="I4728" s="411"/>
    </row>
    <row r="4729" spans="1:9" ht="15" customHeight="1" x14ac:dyDescent="0.25">
      <c r="A4729" s="411"/>
      <c r="B4729" s="411"/>
      <c r="C4729" s="411"/>
      <c r="D4729" s="411"/>
      <c r="E4729" s="411"/>
      <c r="F4729" s="411"/>
      <c r="G4729" s="194"/>
      <c r="H4729" s="411"/>
      <c r="I4729" s="411"/>
    </row>
    <row r="4730" spans="1:9" ht="15" customHeight="1" x14ac:dyDescent="0.25">
      <c r="A4730" s="411"/>
      <c r="B4730" s="411"/>
      <c r="C4730" s="411"/>
      <c r="D4730" s="411"/>
      <c r="E4730" s="411"/>
      <c r="F4730" s="411"/>
      <c r="G4730" s="194"/>
      <c r="H4730" s="411"/>
      <c r="I4730" s="411"/>
    </row>
    <row r="4731" spans="1:9" ht="15" customHeight="1" x14ac:dyDescent="0.25">
      <c r="A4731" s="411"/>
      <c r="B4731" s="411"/>
      <c r="C4731" s="411"/>
      <c r="D4731" s="411"/>
      <c r="E4731" s="411"/>
      <c r="F4731" s="412"/>
      <c r="G4731" s="194"/>
      <c r="H4731" s="411"/>
      <c r="I4731" s="411"/>
    </row>
    <row r="4732" spans="1:9" ht="15" customHeight="1" x14ac:dyDescent="0.25">
      <c r="A4732" s="411"/>
      <c r="B4732" s="411"/>
      <c r="C4732" s="411"/>
      <c r="D4732" s="411"/>
      <c r="E4732" s="411"/>
      <c r="F4732" s="412"/>
      <c r="G4732" s="194"/>
      <c r="H4732" s="411"/>
      <c r="I4732" s="411"/>
    </row>
    <row r="4733" spans="1:9" ht="15" customHeight="1" x14ac:dyDescent="0.25">
      <c r="A4733" s="411"/>
      <c r="B4733" s="411"/>
      <c r="C4733" s="411"/>
      <c r="D4733" s="411"/>
      <c r="E4733" s="411"/>
      <c r="F4733" s="411"/>
      <c r="G4733" s="194"/>
      <c r="H4733" s="411"/>
      <c r="I4733" s="411"/>
    </row>
    <row r="4734" spans="1:9" ht="15" customHeight="1" x14ac:dyDescent="0.25">
      <c r="A4734" s="411"/>
      <c r="B4734" s="411"/>
      <c r="C4734" s="411"/>
      <c r="D4734" s="411"/>
      <c r="E4734" s="411"/>
      <c r="F4734" s="411"/>
      <c r="G4734" s="194"/>
      <c r="H4734" s="411"/>
      <c r="I4734" s="411"/>
    </row>
    <row r="4735" spans="1:9" ht="15" customHeight="1" x14ac:dyDescent="0.25">
      <c r="A4735" s="411"/>
      <c r="B4735" s="411"/>
      <c r="C4735" s="411"/>
      <c r="D4735" s="411"/>
      <c r="E4735" s="411"/>
      <c r="F4735" s="411"/>
      <c r="G4735" s="194"/>
      <c r="H4735" s="411"/>
      <c r="I4735" s="411"/>
    </row>
    <row r="4736" spans="1:9" ht="15" customHeight="1" x14ac:dyDescent="0.25">
      <c r="A4736" s="411"/>
      <c r="B4736" s="411"/>
      <c r="C4736" s="411"/>
      <c r="D4736" s="411"/>
      <c r="E4736" s="411"/>
      <c r="F4736" s="411"/>
      <c r="G4736" s="194"/>
      <c r="H4736" s="411"/>
      <c r="I4736" s="411"/>
    </row>
    <row r="4737" spans="1:9" ht="15" customHeight="1" x14ac:dyDescent="0.25">
      <c r="A4737" s="411"/>
      <c r="B4737" s="411"/>
      <c r="C4737" s="411"/>
      <c r="D4737" s="411"/>
      <c r="E4737" s="411"/>
      <c r="F4737" s="411"/>
      <c r="G4737" s="194"/>
      <c r="H4737" s="411"/>
      <c r="I4737" s="411"/>
    </row>
    <row r="4738" spans="1:9" ht="15" customHeight="1" x14ac:dyDescent="0.25">
      <c r="A4738" s="411"/>
      <c r="B4738" s="411"/>
      <c r="C4738" s="411"/>
      <c r="D4738" s="411"/>
      <c r="E4738" s="411"/>
      <c r="F4738" s="411"/>
      <c r="G4738" s="194"/>
      <c r="H4738" s="411"/>
      <c r="I4738" s="411"/>
    </row>
    <row r="4739" spans="1:9" ht="15" customHeight="1" x14ac:dyDescent="0.25">
      <c r="A4739" s="411"/>
      <c r="B4739" s="411"/>
      <c r="C4739" s="411"/>
      <c r="D4739" s="411"/>
      <c r="E4739" s="411"/>
      <c r="F4739" s="411"/>
      <c r="G4739" s="194"/>
      <c r="H4739" s="411"/>
      <c r="I4739" s="411"/>
    </row>
    <row r="4740" spans="1:9" ht="15" customHeight="1" x14ac:dyDescent="0.25">
      <c r="A4740" s="411"/>
      <c r="B4740" s="411"/>
      <c r="C4740" s="411"/>
      <c r="D4740" s="411"/>
      <c r="E4740" s="411"/>
      <c r="F4740" s="412"/>
      <c r="G4740" s="194"/>
      <c r="H4740" s="411"/>
      <c r="I4740" s="411"/>
    </row>
    <row r="4741" spans="1:9" ht="15" customHeight="1" x14ac:dyDescent="0.25">
      <c r="A4741" s="411"/>
      <c r="B4741" s="411"/>
      <c r="C4741" s="411"/>
      <c r="D4741" s="411"/>
      <c r="E4741" s="411"/>
      <c r="F4741" s="412"/>
      <c r="G4741" s="194"/>
      <c r="H4741" s="411"/>
      <c r="I4741" s="411"/>
    </row>
    <row r="4742" spans="1:9" ht="15" customHeight="1" x14ac:dyDescent="0.25">
      <c r="A4742" s="411"/>
      <c r="B4742" s="411"/>
      <c r="C4742" s="411"/>
      <c r="D4742" s="411"/>
      <c r="E4742" s="411"/>
      <c r="F4742" s="412"/>
      <c r="G4742" s="194"/>
      <c r="H4742" s="411"/>
      <c r="I4742" s="411"/>
    </row>
    <row r="4743" spans="1:9" ht="15" customHeight="1" x14ac:dyDescent="0.25">
      <c r="A4743" s="411"/>
      <c r="B4743" s="411"/>
      <c r="C4743" s="411"/>
      <c r="D4743" s="411"/>
      <c r="E4743" s="411"/>
      <c r="F4743" s="411"/>
      <c r="G4743" s="194"/>
      <c r="H4743" s="411"/>
      <c r="I4743" s="411"/>
    </row>
    <row r="4744" spans="1:9" ht="15" customHeight="1" x14ac:dyDescent="0.25">
      <c r="A4744" s="411"/>
      <c r="B4744" s="411"/>
      <c r="C4744" s="411"/>
      <c r="D4744" s="411"/>
      <c r="E4744" s="411"/>
      <c r="F4744" s="411"/>
      <c r="G4744" s="194"/>
      <c r="H4744" s="411"/>
      <c r="I4744" s="411"/>
    </row>
    <row r="4745" spans="1:9" ht="15" customHeight="1" x14ac:dyDescent="0.25">
      <c r="A4745" s="411"/>
      <c r="B4745" s="411"/>
      <c r="C4745" s="411"/>
      <c r="D4745" s="411"/>
      <c r="E4745" s="411"/>
      <c r="F4745" s="411"/>
      <c r="G4745" s="194"/>
      <c r="H4745" s="411"/>
      <c r="I4745" s="411"/>
    </row>
    <row r="4746" spans="1:9" ht="15" customHeight="1" x14ac:dyDescent="0.25">
      <c r="A4746" s="411"/>
      <c r="B4746" s="411"/>
      <c r="C4746" s="411"/>
      <c r="D4746" s="411"/>
      <c r="E4746" s="411"/>
      <c r="F4746" s="411"/>
      <c r="G4746" s="194"/>
      <c r="H4746" s="411"/>
      <c r="I4746" s="411"/>
    </row>
    <row r="4747" spans="1:9" ht="15" customHeight="1" x14ac:dyDescent="0.25">
      <c r="A4747" s="411"/>
      <c r="B4747" s="411"/>
      <c r="C4747" s="411"/>
      <c r="D4747" s="411"/>
      <c r="E4747" s="411"/>
      <c r="F4747" s="411"/>
      <c r="G4747" s="194"/>
      <c r="H4747" s="411"/>
      <c r="I4747" s="411"/>
    </row>
    <row r="4748" spans="1:9" ht="15" customHeight="1" x14ac:dyDescent="0.25">
      <c r="A4748" s="411"/>
      <c r="B4748" s="411"/>
      <c r="C4748" s="411"/>
      <c r="D4748" s="411"/>
      <c r="E4748" s="411"/>
      <c r="F4748" s="411"/>
      <c r="G4748" s="194"/>
      <c r="H4748" s="411"/>
      <c r="I4748" s="411"/>
    </row>
    <row r="4749" spans="1:9" ht="15" customHeight="1" x14ac:dyDescent="0.25">
      <c r="A4749" s="411"/>
      <c r="B4749" s="411"/>
      <c r="C4749" s="411"/>
      <c r="D4749" s="411"/>
      <c r="E4749" s="411"/>
      <c r="F4749" s="411"/>
      <c r="G4749" s="194"/>
      <c r="H4749" s="411"/>
      <c r="I4749" s="411"/>
    </row>
    <row r="4750" spans="1:9" ht="15" customHeight="1" x14ac:dyDescent="0.25">
      <c r="A4750" s="411"/>
      <c r="B4750" s="411"/>
      <c r="C4750" s="411"/>
      <c r="D4750" s="411"/>
      <c r="E4750" s="411"/>
      <c r="F4750" s="411"/>
      <c r="G4750" s="194"/>
      <c r="H4750" s="411"/>
      <c r="I4750" s="411"/>
    </row>
    <row r="4751" spans="1:9" ht="15" customHeight="1" x14ac:dyDescent="0.25">
      <c r="A4751" s="411"/>
      <c r="B4751" s="411"/>
      <c r="C4751" s="411"/>
      <c r="D4751" s="411"/>
      <c r="E4751" s="411"/>
      <c r="F4751" s="411"/>
      <c r="G4751" s="194"/>
      <c r="H4751" s="411"/>
      <c r="I4751" s="411"/>
    </row>
    <row r="4752" spans="1:9" ht="15" customHeight="1" x14ac:dyDescent="0.25">
      <c r="A4752" s="411"/>
      <c r="B4752" s="411"/>
      <c r="C4752" s="411"/>
      <c r="D4752" s="411"/>
      <c r="E4752" s="411"/>
      <c r="F4752" s="411"/>
      <c r="G4752" s="194"/>
      <c r="H4752" s="411"/>
      <c r="I4752" s="411"/>
    </row>
    <row r="4753" spans="1:9" ht="15" customHeight="1" x14ac:dyDescent="0.25">
      <c r="A4753" s="411"/>
      <c r="B4753" s="411"/>
      <c r="C4753" s="411"/>
      <c r="D4753" s="411"/>
      <c r="E4753" s="411"/>
      <c r="F4753" s="411"/>
      <c r="G4753" s="194"/>
      <c r="H4753" s="411"/>
      <c r="I4753" s="411"/>
    </row>
    <row r="4754" spans="1:9" ht="15" customHeight="1" x14ac:dyDescent="0.25">
      <c r="A4754" s="411"/>
      <c r="B4754" s="411"/>
      <c r="C4754" s="411"/>
      <c r="D4754" s="411"/>
      <c r="E4754" s="411"/>
      <c r="F4754" s="412"/>
      <c r="G4754" s="194"/>
      <c r="H4754" s="411"/>
      <c r="I4754" s="411"/>
    </row>
    <row r="4755" spans="1:9" ht="15" customHeight="1" x14ac:dyDescent="0.25">
      <c r="A4755" s="411"/>
      <c r="B4755" s="411"/>
      <c r="C4755" s="411"/>
      <c r="D4755" s="411"/>
      <c r="E4755" s="411"/>
      <c r="F4755" s="411"/>
      <c r="G4755" s="194"/>
      <c r="H4755" s="411"/>
      <c r="I4755" s="411"/>
    </row>
    <row r="4756" spans="1:9" ht="15" customHeight="1" x14ac:dyDescent="0.25">
      <c r="A4756" s="411"/>
      <c r="B4756" s="411"/>
      <c r="C4756" s="411"/>
      <c r="D4756" s="411"/>
      <c r="E4756" s="411"/>
      <c r="F4756" s="411"/>
      <c r="G4756" s="194"/>
      <c r="H4756" s="411"/>
      <c r="I4756" s="411"/>
    </row>
    <row r="4757" spans="1:9" ht="15" customHeight="1" x14ac:dyDescent="0.25">
      <c r="A4757" s="411"/>
      <c r="B4757" s="411"/>
      <c r="C4757" s="411"/>
      <c r="D4757" s="411"/>
      <c r="E4757" s="411"/>
      <c r="F4757" s="411"/>
      <c r="G4757" s="194"/>
      <c r="H4757" s="411"/>
      <c r="I4757" s="411"/>
    </row>
    <row r="4758" spans="1:9" ht="15" customHeight="1" x14ac:dyDescent="0.25">
      <c r="A4758" s="411"/>
      <c r="B4758" s="411"/>
      <c r="C4758" s="411"/>
      <c r="D4758" s="411"/>
      <c r="E4758" s="411"/>
      <c r="F4758" s="411"/>
      <c r="G4758" s="194"/>
      <c r="H4758" s="411"/>
      <c r="I4758" s="411"/>
    </row>
    <row r="4759" spans="1:9" ht="15" customHeight="1" x14ac:dyDescent="0.25">
      <c r="A4759" s="411"/>
      <c r="B4759" s="411"/>
      <c r="C4759" s="411"/>
      <c r="D4759" s="411"/>
      <c r="E4759" s="411"/>
      <c r="F4759" s="411"/>
      <c r="G4759" s="194"/>
      <c r="H4759" s="411"/>
      <c r="I4759" s="411"/>
    </row>
    <row r="4760" spans="1:9" ht="15" customHeight="1" x14ac:dyDescent="0.25">
      <c r="A4760" s="411"/>
      <c r="B4760" s="411"/>
      <c r="C4760" s="411"/>
      <c r="D4760" s="411"/>
      <c r="E4760" s="411"/>
      <c r="F4760" s="411"/>
      <c r="G4760" s="194"/>
      <c r="H4760" s="411"/>
      <c r="I4760" s="411"/>
    </row>
    <row r="4761" spans="1:9" ht="15" customHeight="1" x14ac:dyDescent="0.25">
      <c r="A4761" s="411"/>
      <c r="B4761" s="411"/>
      <c r="C4761" s="411"/>
      <c r="D4761" s="411"/>
      <c r="E4761" s="411"/>
      <c r="F4761" s="411"/>
      <c r="G4761" s="194"/>
      <c r="H4761" s="411"/>
      <c r="I4761" s="411"/>
    </row>
    <row r="4762" spans="1:9" ht="15" customHeight="1" x14ac:dyDescent="0.25">
      <c r="A4762" s="411"/>
      <c r="B4762" s="411"/>
      <c r="C4762" s="411"/>
      <c r="D4762" s="411"/>
      <c r="E4762" s="411"/>
      <c r="F4762" s="411"/>
      <c r="G4762" s="194"/>
      <c r="H4762" s="411"/>
      <c r="I4762" s="411"/>
    </row>
    <row r="4763" spans="1:9" ht="15" customHeight="1" x14ac:dyDescent="0.25">
      <c r="A4763" s="411"/>
      <c r="B4763" s="411"/>
      <c r="C4763" s="411"/>
      <c r="D4763" s="411"/>
      <c r="E4763" s="411"/>
      <c r="F4763" s="411"/>
      <c r="G4763" s="194"/>
      <c r="H4763" s="411"/>
      <c r="I4763" s="411"/>
    </row>
    <row r="4764" spans="1:9" ht="15" customHeight="1" x14ac:dyDescent="0.25">
      <c r="A4764" s="411"/>
      <c r="B4764" s="411"/>
      <c r="C4764" s="411"/>
      <c r="D4764" s="411"/>
      <c r="E4764" s="411"/>
      <c r="F4764" s="412"/>
      <c r="G4764" s="194"/>
      <c r="H4764" s="411"/>
      <c r="I4764" s="411"/>
    </row>
    <row r="4765" spans="1:9" ht="15" customHeight="1" x14ac:dyDescent="0.25">
      <c r="A4765" s="411"/>
      <c r="B4765" s="411"/>
      <c r="C4765" s="411"/>
      <c r="D4765" s="411"/>
      <c r="E4765" s="411"/>
      <c r="F4765" s="411"/>
      <c r="G4765" s="194"/>
      <c r="H4765" s="411"/>
      <c r="I4765" s="411"/>
    </row>
    <row r="4766" spans="1:9" ht="15" customHeight="1" x14ac:dyDescent="0.25">
      <c r="A4766" s="411"/>
      <c r="B4766" s="411"/>
      <c r="C4766" s="411"/>
      <c r="D4766" s="411"/>
      <c r="E4766" s="411"/>
      <c r="F4766" s="411"/>
      <c r="G4766" s="194"/>
      <c r="H4766" s="411"/>
      <c r="I4766" s="411"/>
    </row>
    <row r="4767" spans="1:9" ht="15" customHeight="1" x14ac:dyDescent="0.25">
      <c r="A4767" s="411"/>
      <c r="B4767" s="411"/>
      <c r="C4767" s="411"/>
      <c r="D4767" s="411"/>
      <c r="E4767" s="411"/>
      <c r="F4767" s="411"/>
      <c r="G4767" s="194"/>
      <c r="H4767" s="411"/>
      <c r="I4767" s="411"/>
    </row>
    <row r="4768" spans="1:9" ht="15" customHeight="1" x14ac:dyDescent="0.25">
      <c r="A4768" s="411"/>
      <c r="B4768" s="411"/>
      <c r="C4768" s="411"/>
      <c r="D4768" s="411"/>
      <c r="E4768" s="411"/>
      <c r="F4768" s="411"/>
      <c r="G4768" s="194"/>
      <c r="H4768" s="411"/>
      <c r="I4768" s="411"/>
    </row>
    <row r="4769" spans="1:9" ht="15" customHeight="1" x14ac:dyDescent="0.25">
      <c r="A4769" s="411"/>
      <c r="B4769" s="411"/>
      <c r="C4769" s="411"/>
      <c r="D4769" s="411"/>
      <c r="E4769" s="411"/>
      <c r="F4769" s="411"/>
      <c r="G4769" s="194"/>
      <c r="H4769" s="411"/>
      <c r="I4769" s="411"/>
    </row>
    <row r="4770" spans="1:9" ht="15" customHeight="1" x14ac:dyDescent="0.25">
      <c r="A4770" s="411"/>
      <c r="B4770" s="411"/>
      <c r="C4770" s="411"/>
      <c r="D4770" s="411"/>
      <c r="E4770" s="411"/>
      <c r="F4770" s="411"/>
      <c r="G4770" s="194"/>
      <c r="H4770" s="411"/>
      <c r="I4770" s="411"/>
    </row>
    <row r="4771" spans="1:9" ht="15" customHeight="1" x14ac:dyDescent="0.25">
      <c r="A4771" s="411"/>
      <c r="B4771" s="411"/>
      <c r="C4771" s="411"/>
      <c r="D4771" s="411"/>
      <c r="E4771" s="411"/>
      <c r="F4771" s="411"/>
      <c r="G4771" s="194"/>
      <c r="H4771" s="411"/>
      <c r="I4771" s="411"/>
    </row>
    <row r="4772" spans="1:9" ht="15" customHeight="1" x14ac:dyDescent="0.25">
      <c r="A4772" s="411"/>
      <c r="B4772" s="411"/>
      <c r="C4772" s="411"/>
      <c r="D4772" s="411"/>
      <c r="E4772" s="411"/>
      <c r="F4772" s="411"/>
      <c r="G4772" s="194"/>
      <c r="H4772" s="411"/>
      <c r="I4772" s="411"/>
    </row>
    <row r="4773" spans="1:9" ht="15" customHeight="1" x14ac:dyDescent="0.25">
      <c r="A4773" s="411"/>
      <c r="B4773" s="411"/>
      <c r="C4773" s="411"/>
      <c r="D4773" s="411"/>
      <c r="E4773" s="411"/>
      <c r="F4773" s="411"/>
      <c r="G4773" s="194"/>
      <c r="H4773" s="411"/>
      <c r="I4773" s="411"/>
    </row>
    <row r="4774" spans="1:9" ht="15" customHeight="1" x14ac:dyDescent="0.25">
      <c r="A4774" s="411"/>
      <c r="B4774" s="411"/>
      <c r="C4774" s="411"/>
      <c r="D4774" s="411"/>
      <c r="E4774" s="411"/>
      <c r="F4774" s="411"/>
      <c r="G4774" s="194"/>
      <c r="H4774" s="411"/>
      <c r="I4774" s="411"/>
    </row>
    <row r="4775" spans="1:9" ht="15" customHeight="1" x14ac:dyDescent="0.25">
      <c r="A4775" s="411"/>
      <c r="B4775" s="411"/>
      <c r="C4775" s="411"/>
      <c r="D4775" s="411"/>
      <c r="E4775" s="411"/>
      <c r="F4775" s="412"/>
      <c r="G4775" s="194"/>
      <c r="H4775" s="411"/>
      <c r="I4775" s="411"/>
    </row>
    <row r="4776" spans="1:9" ht="15" customHeight="1" x14ac:dyDescent="0.25">
      <c r="A4776" s="411"/>
      <c r="B4776" s="411"/>
      <c r="C4776" s="411"/>
      <c r="D4776" s="411"/>
      <c r="E4776" s="411"/>
      <c r="F4776" s="411"/>
      <c r="G4776" s="194"/>
      <c r="H4776" s="411"/>
      <c r="I4776" s="411"/>
    </row>
    <row r="4777" spans="1:9" ht="15" customHeight="1" x14ac:dyDescent="0.25">
      <c r="A4777" s="411"/>
      <c r="B4777" s="411"/>
      <c r="C4777" s="411"/>
      <c r="D4777" s="411"/>
      <c r="E4777" s="411"/>
      <c r="F4777" s="411"/>
      <c r="G4777" s="194"/>
      <c r="H4777" s="411"/>
      <c r="I4777" s="411"/>
    </row>
    <row r="4778" spans="1:9" ht="15" customHeight="1" x14ac:dyDescent="0.25">
      <c r="A4778" s="411"/>
      <c r="B4778" s="411"/>
      <c r="C4778" s="411"/>
      <c r="D4778" s="411"/>
      <c r="E4778" s="411"/>
      <c r="F4778" s="411"/>
      <c r="G4778" s="194"/>
      <c r="H4778" s="411"/>
      <c r="I4778" s="411"/>
    </row>
    <row r="4779" spans="1:9" ht="15" customHeight="1" x14ac:dyDescent="0.25">
      <c r="A4779" s="411"/>
      <c r="B4779" s="411"/>
      <c r="C4779" s="411"/>
      <c r="D4779" s="411"/>
      <c r="E4779" s="411"/>
      <c r="F4779" s="411"/>
      <c r="G4779" s="194"/>
      <c r="H4779" s="411"/>
      <c r="I4779" s="411"/>
    </row>
    <row r="4780" spans="1:9" ht="15" customHeight="1" x14ac:dyDescent="0.25">
      <c r="A4780" s="411"/>
      <c r="B4780" s="411"/>
      <c r="C4780" s="411"/>
      <c r="D4780" s="411"/>
      <c r="E4780" s="411"/>
      <c r="F4780" s="411"/>
      <c r="G4780" s="194"/>
      <c r="H4780" s="411"/>
      <c r="I4780" s="411"/>
    </row>
    <row r="4781" spans="1:9" ht="15" customHeight="1" x14ac:dyDescent="0.25">
      <c r="A4781" s="411"/>
      <c r="B4781" s="411"/>
      <c r="C4781" s="411"/>
      <c r="D4781" s="411"/>
      <c r="E4781" s="411"/>
      <c r="F4781" s="411"/>
      <c r="G4781" s="194"/>
      <c r="H4781" s="411"/>
      <c r="I4781" s="411"/>
    </row>
    <row r="4782" spans="1:9" ht="15" customHeight="1" x14ac:dyDescent="0.25">
      <c r="A4782" s="411"/>
      <c r="B4782" s="411"/>
      <c r="C4782" s="411"/>
      <c r="D4782" s="411"/>
      <c r="E4782" s="411"/>
      <c r="F4782" s="411"/>
      <c r="G4782" s="194"/>
      <c r="H4782" s="411"/>
      <c r="I4782" s="411"/>
    </row>
    <row r="4783" spans="1:9" ht="15" customHeight="1" x14ac:dyDescent="0.25">
      <c r="A4783" s="411"/>
      <c r="B4783" s="411"/>
      <c r="C4783" s="411"/>
      <c r="D4783" s="411"/>
      <c r="E4783" s="411"/>
      <c r="F4783" s="411"/>
      <c r="G4783" s="194"/>
      <c r="H4783" s="411"/>
      <c r="I4783" s="411"/>
    </row>
    <row r="4784" spans="1:9" ht="15" customHeight="1" x14ac:dyDescent="0.25">
      <c r="A4784" s="411"/>
      <c r="B4784" s="411"/>
      <c r="C4784" s="411"/>
      <c r="D4784" s="411"/>
      <c r="E4784" s="411"/>
      <c r="F4784" s="411"/>
      <c r="G4784" s="194"/>
      <c r="H4784" s="411"/>
      <c r="I4784" s="411"/>
    </row>
    <row r="4785" spans="1:9" ht="15" customHeight="1" x14ac:dyDescent="0.25">
      <c r="A4785" s="411"/>
      <c r="B4785" s="411"/>
      <c r="C4785" s="411"/>
      <c r="D4785" s="411"/>
      <c r="E4785" s="411"/>
      <c r="F4785" s="411"/>
      <c r="G4785" s="194"/>
      <c r="H4785" s="411"/>
      <c r="I4785" s="411"/>
    </row>
    <row r="4786" spans="1:9" ht="15" customHeight="1" x14ac:dyDescent="0.25">
      <c r="A4786" s="411"/>
      <c r="B4786" s="411"/>
      <c r="C4786" s="411"/>
      <c r="D4786" s="411"/>
      <c r="E4786" s="411"/>
      <c r="F4786" s="411"/>
      <c r="G4786" s="194"/>
      <c r="H4786" s="411"/>
      <c r="I4786" s="411"/>
    </row>
    <row r="4787" spans="1:9" ht="15" customHeight="1" x14ac:dyDescent="0.25">
      <c r="A4787" s="411"/>
      <c r="B4787" s="411"/>
      <c r="C4787" s="411"/>
      <c r="D4787" s="411"/>
      <c r="E4787" s="411"/>
      <c r="F4787" s="411"/>
      <c r="G4787" s="194"/>
      <c r="H4787" s="411"/>
      <c r="I4787" s="411"/>
    </row>
    <row r="4788" spans="1:9" ht="15" customHeight="1" x14ac:dyDescent="0.25">
      <c r="A4788" s="411"/>
      <c r="B4788" s="411"/>
      <c r="C4788" s="411"/>
      <c r="D4788" s="411"/>
      <c r="E4788" s="411"/>
      <c r="F4788" s="411"/>
      <c r="G4788" s="194"/>
      <c r="H4788" s="411"/>
      <c r="I4788" s="411"/>
    </row>
    <row r="4789" spans="1:9" ht="15" customHeight="1" x14ac:dyDescent="0.25">
      <c r="A4789" s="411"/>
      <c r="B4789" s="411"/>
      <c r="C4789" s="411"/>
      <c r="D4789" s="411"/>
      <c r="E4789" s="411"/>
      <c r="F4789" s="412"/>
      <c r="G4789" s="194"/>
      <c r="H4789" s="411"/>
      <c r="I4789" s="411"/>
    </row>
    <row r="4790" spans="1:9" ht="15" customHeight="1" x14ac:dyDescent="0.25">
      <c r="A4790" s="411"/>
      <c r="B4790" s="411"/>
      <c r="C4790" s="411"/>
      <c r="D4790" s="411"/>
      <c r="E4790" s="411"/>
      <c r="F4790" s="412"/>
      <c r="G4790" s="194"/>
      <c r="H4790" s="411"/>
      <c r="I4790" s="411"/>
    </row>
    <row r="4791" spans="1:9" ht="15" customHeight="1" x14ac:dyDescent="0.25">
      <c r="A4791" s="411"/>
      <c r="B4791" s="411"/>
      <c r="C4791" s="411"/>
      <c r="D4791" s="411"/>
      <c r="E4791" s="411"/>
      <c r="F4791" s="411"/>
      <c r="G4791" s="194"/>
      <c r="H4791" s="411"/>
      <c r="I4791" s="411"/>
    </row>
    <row r="4792" spans="1:9" ht="15" customHeight="1" x14ac:dyDescent="0.25">
      <c r="A4792" s="411"/>
      <c r="B4792" s="411"/>
      <c r="C4792" s="411"/>
      <c r="D4792" s="411"/>
      <c r="E4792" s="411"/>
      <c r="F4792" s="411"/>
      <c r="G4792" s="194"/>
      <c r="H4792" s="411"/>
      <c r="I4792" s="411"/>
    </row>
    <row r="4793" spans="1:9" ht="15" customHeight="1" x14ac:dyDescent="0.25">
      <c r="A4793" s="411"/>
      <c r="B4793" s="411"/>
      <c r="C4793" s="411"/>
      <c r="D4793" s="411"/>
      <c r="E4793" s="411"/>
      <c r="F4793" s="411"/>
      <c r="G4793" s="194"/>
      <c r="H4793" s="411"/>
      <c r="I4793" s="411"/>
    </row>
    <row r="4794" spans="1:9" ht="15" customHeight="1" x14ac:dyDescent="0.25">
      <c r="A4794" s="411"/>
      <c r="B4794" s="411"/>
      <c r="C4794" s="411"/>
      <c r="D4794" s="411"/>
      <c r="E4794" s="411"/>
      <c r="F4794" s="411"/>
      <c r="G4794" s="194"/>
      <c r="H4794" s="411"/>
      <c r="I4794" s="411"/>
    </row>
    <row r="4795" spans="1:9" ht="15" customHeight="1" x14ac:dyDescent="0.25">
      <c r="A4795" s="411"/>
      <c r="B4795" s="411"/>
      <c r="C4795" s="411"/>
      <c r="D4795" s="411"/>
      <c r="E4795" s="411"/>
      <c r="F4795" s="411"/>
      <c r="G4795" s="194"/>
      <c r="H4795" s="411"/>
      <c r="I4795" s="411"/>
    </row>
    <row r="4796" spans="1:9" ht="15" customHeight="1" x14ac:dyDescent="0.25">
      <c r="A4796" s="411"/>
      <c r="B4796" s="411"/>
      <c r="C4796" s="411"/>
      <c r="D4796" s="411"/>
      <c r="E4796" s="411"/>
      <c r="F4796" s="411"/>
      <c r="G4796" s="194"/>
      <c r="H4796" s="411"/>
      <c r="I4796" s="411"/>
    </row>
    <row r="4797" spans="1:9" ht="15" customHeight="1" x14ac:dyDescent="0.25">
      <c r="A4797" s="411"/>
      <c r="B4797" s="411"/>
      <c r="C4797" s="411"/>
      <c r="D4797" s="411"/>
      <c r="E4797" s="411"/>
      <c r="F4797" s="411"/>
      <c r="G4797" s="194"/>
      <c r="H4797" s="411"/>
      <c r="I4797" s="411"/>
    </row>
    <row r="4798" spans="1:9" ht="15" customHeight="1" x14ac:dyDescent="0.25">
      <c r="A4798" s="411"/>
      <c r="B4798" s="411"/>
      <c r="C4798" s="411"/>
      <c r="D4798" s="411"/>
      <c r="E4798" s="411"/>
      <c r="F4798" s="411"/>
      <c r="G4798" s="194"/>
      <c r="H4798" s="411"/>
      <c r="I4798" s="411"/>
    </row>
    <row r="4799" spans="1:9" ht="15" customHeight="1" x14ac:dyDescent="0.25">
      <c r="A4799" s="411"/>
      <c r="B4799" s="411"/>
      <c r="C4799" s="411"/>
      <c r="D4799" s="411"/>
      <c r="E4799" s="411"/>
      <c r="F4799" s="411"/>
      <c r="G4799" s="194"/>
      <c r="H4799" s="411"/>
      <c r="I4799" s="411"/>
    </row>
    <row r="4800" spans="1:9" ht="15" customHeight="1" x14ac:dyDescent="0.25">
      <c r="A4800" s="411"/>
      <c r="B4800" s="411"/>
      <c r="C4800" s="411"/>
      <c r="D4800" s="411"/>
      <c r="E4800" s="411"/>
      <c r="F4800" s="411"/>
      <c r="G4800" s="194"/>
      <c r="H4800" s="411"/>
      <c r="I4800" s="411"/>
    </row>
    <row r="4801" spans="1:9" ht="15" customHeight="1" x14ac:dyDescent="0.25">
      <c r="A4801" s="411"/>
      <c r="B4801" s="411"/>
      <c r="C4801" s="411"/>
      <c r="D4801" s="411"/>
      <c r="E4801" s="411"/>
      <c r="F4801" s="411"/>
      <c r="G4801" s="194"/>
      <c r="H4801" s="411"/>
      <c r="I4801" s="411"/>
    </row>
    <row r="4802" spans="1:9" ht="15" customHeight="1" x14ac:dyDescent="0.25">
      <c r="A4802" s="411"/>
      <c r="B4802" s="411"/>
      <c r="C4802" s="411"/>
      <c r="D4802" s="411"/>
      <c r="E4802" s="411"/>
      <c r="F4802" s="411"/>
      <c r="G4802" s="194"/>
      <c r="H4802" s="411"/>
      <c r="I4802" s="411"/>
    </row>
    <row r="4803" spans="1:9" ht="15" customHeight="1" x14ac:dyDescent="0.25">
      <c r="A4803" s="411"/>
      <c r="B4803" s="411"/>
      <c r="C4803" s="411"/>
      <c r="D4803" s="411"/>
      <c r="E4803" s="411"/>
      <c r="F4803" s="411"/>
      <c r="G4803" s="194"/>
      <c r="H4803" s="411"/>
      <c r="I4803" s="411"/>
    </row>
    <row r="4804" spans="1:9" ht="15" customHeight="1" x14ac:dyDescent="0.25">
      <c r="A4804" s="411"/>
      <c r="B4804" s="411"/>
      <c r="C4804" s="411"/>
      <c r="D4804" s="411"/>
      <c r="E4804" s="411"/>
      <c r="F4804" s="412"/>
      <c r="G4804" s="194"/>
      <c r="H4804" s="411"/>
      <c r="I4804" s="411"/>
    </row>
    <row r="4805" spans="1:9" ht="15" customHeight="1" x14ac:dyDescent="0.25">
      <c r="A4805" s="411"/>
      <c r="B4805" s="411"/>
      <c r="C4805" s="411"/>
      <c r="D4805" s="411"/>
      <c r="E4805" s="411"/>
      <c r="F4805" s="412"/>
      <c r="G4805" s="194"/>
      <c r="H4805" s="411"/>
      <c r="I4805" s="411"/>
    </row>
    <row r="4806" spans="1:9" ht="15" customHeight="1" x14ac:dyDescent="0.25">
      <c r="A4806" s="411"/>
      <c r="B4806" s="411"/>
      <c r="C4806" s="411"/>
      <c r="D4806" s="411"/>
      <c r="E4806" s="411"/>
      <c r="F4806" s="412"/>
      <c r="G4806" s="194"/>
      <c r="H4806" s="411"/>
      <c r="I4806" s="411"/>
    </row>
    <row r="4807" spans="1:9" ht="15" customHeight="1" x14ac:dyDescent="0.25">
      <c r="A4807" s="411"/>
      <c r="B4807" s="411"/>
      <c r="C4807" s="411"/>
      <c r="D4807" s="411"/>
      <c r="E4807" s="411"/>
      <c r="F4807" s="411"/>
      <c r="G4807" s="194"/>
      <c r="H4807" s="411"/>
      <c r="I4807" s="411"/>
    </row>
    <row r="4808" spans="1:9" ht="15" customHeight="1" x14ac:dyDescent="0.25">
      <c r="A4808" s="411"/>
      <c r="B4808" s="411"/>
      <c r="C4808" s="411"/>
      <c r="D4808" s="411"/>
      <c r="E4808" s="411"/>
      <c r="F4808" s="411"/>
      <c r="G4808" s="194"/>
      <c r="H4808" s="411"/>
      <c r="I4808" s="411"/>
    </row>
    <row r="4809" spans="1:9" ht="15" customHeight="1" x14ac:dyDescent="0.25">
      <c r="A4809" s="411"/>
      <c r="B4809" s="411"/>
      <c r="C4809" s="411"/>
      <c r="D4809" s="411"/>
      <c r="E4809" s="411"/>
      <c r="F4809" s="411"/>
      <c r="G4809" s="194"/>
      <c r="H4809" s="411"/>
      <c r="I4809" s="411"/>
    </row>
    <row r="4810" spans="1:9" ht="15" customHeight="1" x14ac:dyDescent="0.25">
      <c r="A4810" s="411"/>
      <c r="B4810" s="411"/>
      <c r="C4810" s="411"/>
      <c r="D4810" s="411"/>
      <c r="E4810" s="411"/>
      <c r="F4810" s="411"/>
      <c r="G4810" s="194"/>
      <c r="H4810" s="411"/>
      <c r="I4810" s="411"/>
    </row>
    <row r="4811" spans="1:9" ht="15" customHeight="1" x14ac:dyDescent="0.25">
      <c r="A4811" s="411"/>
      <c r="B4811" s="411"/>
      <c r="C4811" s="411"/>
      <c r="D4811" s="411"/>
      <c r="E4811" s="411"/>
      <c r="F4811" s="411"/>
      <c r="G4811" s="194"/>
      <c r="H4811" s="411"/>
      <c r="I4811" s="411"/>
    </row>
    <row r="4812" spans="1:9" ht="15" customHeight="1" x14ac:dyDescent="0.25">
      <c r="A4812" s="411"/>
      <c r="B4812" s="411"/>
      <c r="C4812" s="411"/>
      <c r="D4812" s="411"/>
      <c r="E4812" s="411"/>
      <c r="F4812" s="411"/>
      <c r="G4812" s="194"/>
      <c r="H4812" s="411"/>
      <c r="I4812" s="411"/>
    </row>
    <row r="4813" spans="1:9" ht="15" customHeight="1" x14ac:dyDescent="0.25">
      <c r="A4813" s="411"/>
      <c r="B4813" s="411"/>
      <c r="C4813" s="411"/>
      <c r="D4813" s="411"/>
      <c r="E4813" s="411"/>
      <c r="F4813" s="411"/>
      <c r="G4813" s="194"/>
      <c r="H4813" s="411"/>
      <c r="I4813" s="411"/>
    </row>
    <row r="4814" spans="1:9" ht="15" customHeight="1" x14ac:dyDescent="0.25">
      <c r="A4814" s="411"/>
      <c r="B4814" s="411"/>
      <c r="C4814" s="411"/>
      <c r="D4814" s="411"/>
      <c r="E4814" s="411"/>
      <c r="F4814" s="411"/>
      <c r="G4814" s="194"/>
      <c r="H4814" s="411"/>
      <c r="I4814" s="411"/>
    </row>
    <row r="4815" spans="1:9" ht="15" customHeight="1" x14ac:dyDescent="0.25">
      <c r="A4815" s="411"/>
      <c r="B4815" s="411"/>
      <c r="C4815" s="411"/>
      <c r="D4815" s="411"/>
      <c r="E4815" s="411"/>
      <c r="F4815" s="411"/>
      <c r="G4815" s="194"/>
      <c r="H4815" s="411"/>
      <c r="I4815" s="411"/>
    </row>
    <row r="4816" spans="1:9" ht="15" customHeight="1" x14ac:dyDescent="0.25">
      <c r="A4816" s="411"/>
      <c r="B4816" s="411"/>
      <c r="C4816" s="411"/>
      <c r="D4816" s="411"/>
      <c r="E4816" s="411"/>
      <c r="F4816" s="411"/>
      <c r="G4816" s="194"/>
      <c r="H4816" s="411"/>
      <c r="I4816" s="411"/>
    </row>
    <row r="4817" spans="1:9" ht="15" customHeight="1" x14ac:dyDescent="0.25">
      <c r="A4817" s="411"/>
      <c r="B4817" s="411"/>
      <c r="C4817" s="411"/>
      <c r="D4817" s="411"/>
      <c r="E4817" s="411"/>
      <c r="F4817" s="411"/>
      <c r="G4817" s="194"/>
      <c r="H4817" s="411"/>
      <c r="I4817" s="411"/>
    </row>
    <row r="4818" spans="1:9" ht="15" customHeight="1" x14ac:dyDescent="0.25">
      <c r="A4818" s="411"/>
      <c r="B4818" s="411"/>
      <c r="C4818" s="411"/>
      <c r="D4818" s="411"/>
      <c r="E4818" s="411"/>
      <c r="F4818" s="411"/>
      <c r="G4818" s="194"/>
      <c r="H4818" s="411"/>
      <c r="I4818" s="411"/>
    </row>
    <row r="4819" spans="1:9" ht="15" customHeight="1" x14ac:dyDescent="0.25">
      <c r="A4819" s="411"/>
      <c r="B4819" s="411"/>
      <c r="C4819" s="411"/>
      <c r="D4819" s="411"/>
      <c r="E4819" s="411"/>
      <c r="F4819" s="411"/>
      <c r="G4819" s="194"/>
      <c r="H4819" s="411"/>
      <c r="I4819" s="411"/>
    </row>
    <row r="4820" spans="1:9" ht="15" customHeight="1" x14ac:dyDescent="0.25">
      <c r="A4820" s="411"/>
      <c r="B4820" s="411"/>
      <c r="C4820" s="411"/>
      <c r="D4820" s="411"/>
      <c r="E4820" s="411"/>
      <c r="F4820" s="411"/>
      <c r="G4820" s="194"/>
      <c r="H4820" s="411"/>
      <c r="I4820" s="411"/>
    </row>
    <row r="4821" spans="1:9" ht="15" customHeight="1" x14ac:dyDescent="0.25">
      <c r="A4821" s="411"/>
      <c r="B4821" s="411"/>
      <c r="C4821" s="411"/>
      <c r="D4821" s="411"/>
      <c r="E4821" s="411"/>
      <c r="F4821" s="412"/>
      <c r="G4821" s="194"/>
      <c r="H4821" s="411"/>
      <c r="I4821" s="411"/>
    </row>
    <row r="4822" spans="1:9" ht="15" customHeight="1" x14ac:dyDescent="0.25">
      <c r="A4822" s="411"/>
      <c r="B4822" s="411"/>
      <c r="C4822" s="411"/>
      <c r="D4822" s="411"/>
      <c r="E4822" s="411"/>
      <c r="F4822" s="412"/>
      <c r="G4822" s="194"/>
      <c r="H4822" s="411"/>
      <c r="I4822" s="411"/>
    </row>
    <row r="4823" spans="1:9" ht="15" customHeight="1" x14ac:dyDescent="0.25">
      <c r="A4823" s="411"/>
      <c r="B4823" s="411"/>
      <c r="C4823" s="411"/>
      <c r="D4823" s="411"/>
      <c r="E4823" s="411"/>
      <c r="F4823" s="412"/>
      <c r="G4823" s="194"/>
      <c r="H4823" s="411"/>
      <c r="I4823" s="411"/>
    </row>
    <row r="4824" spans="1:9" ht="15" customHeight="1" x14ac:dyDescent="0.25">
      <c r="A4824" s="411"/>
      <c r="B4824" s="411"/>
      <c r="C4824" s="411"/>
      <c r="D4824" s="411"/>
      <c r="E4824" s="411"/>
      <c r="F4824" s="411"/>
      <c r="G4824" s="194"/>
      <c r="H4824" s="411"/>
      <c r="I4824" s="411"/>
    </row>
    <row r="4825" spans="1:9" ht="15" customHeight="1" x14ac:dyDescent="0.25">
      <c r="A4825" s="411"/>
      <c r="B4825" s="411"/>
      <c r="C4825" s="411"/>
      <c r="D4825" s="411"/>
      <c r="E4825" s="411"/>
      <c r="F4825" s="411"/>
      <c r="G4825" s="194"/>
      <c r="H4825" s="411"/>
      <c r="I4825" s="411"/>
    </row>
    <row r="4826" spans="1:9" ht="15" customHeight="1" x14ac:dyDescent="0.25">
      <c r="A4826" s="411"/>
      <c r="B4826" s="411"/>
      <c r="C4826" s="411"/>
      <c r="D4826" s="411"/>
      <c r="E4826" s="411"/>
      <c r="F4826" s="411"/>
      <c r="G4826" s="194"/>
      <c r="H4826" s="411"/>
      <c r="I4826" s="411"/>
    </row>
    <row r="4827" spans="1:9" ht="15" customHeight="1" x14ac:dyDescent="0.25">
      <c r="A4827" s="411"/>
      <c r="B4827" s="411"/>
      <c r="C4827" s="411"/>
      <c r="D4827" s="411"/>
      <c r="E4827" s="411"/>
      <c r="F4827" s="411"/>
      <c r="G4827" s="194"/>
      <c r="H4827" s="411"/>
      <c r="I4827" s="411"/>
    </row>
    <row r="4828" spans="1:9" ht="15" customHeight="1" x14ac:dyDescent="0.25">
      <c r="A4828" s="411"/>
      <c r="B4828" s="411"/>
      <c r="C4828" s="411"/>
      <c r="D4828" s="411"/>
      <c r="E4828" s="411"/>
      <c r="F4828" s="411"/>
      <c r="G4828" s="194"/>
      <c r="H4828" s="411"/>
      <c r="I4828" s="411"/>
    </row>
    <row r="4829" spans="1:9" ht="15" customHeight="1" x14ac:dyDescent="0.25">
      <c r="A4829" s="411"/>
      <c r="B4829" s="411"/>
      <c r="C4829" s="411"/>
      <c r="D4829" s="411"/>
      <c r="E4829" s="411"/>
      <c r="F4829" s="411"/>
      <c r="G4829" s="194"/>
      <c r="H4829" s="411"/>
      <c r="I4829" s="411"/>
    </row>
    <row r="4830" spans="1:9" ht="15" customHeight="1" x14ac:dyDescent="0.25">
      <c r="A4830" s="411"/>
      <c r="B4830" s="411"/>
      <c r="C4830" s="411"/>
      <c r="D4830" s="411"/>
      <c r="E4830" s="411"/>
      <c r="F4830" s="411"/>
      <c r="G4830" s="194"/>
      <c r="H4830" s="411"/>
      <c r="I4830" s="411"/>
    </row>
    <row r="4831" spans="1:9" ht="15" customHeight="1" x14ac:dyDescent="0.25">
      <c r="A4831" s="411"/>
      <c r="B4831" s="411"/>
      <c r="C4831" s="411"/>
      <c r="D4831" s="411"/>
      <c r="E4831" s="411"/>
      <c r="F4831" s="411"/>
      <c r="G4831" s="194"/>
      <c r="H4831" s="411"/>
      <c r="I4831" s="411"/>
    </row>
    <row r="4832" spans="1:9" ht="15" customHeight="1" x14ac:dyDescent="0.25">
      <c r="A4832" s="411"/>
      <c r="B4832" s="411"/>
      <c r="C4832" s="411"/>
      <c r="D4832" s="411"/>
      <c r="E4832" s="411"/>
      <c r="F4832" s="411"/>
      <c r="G4832" s="194"/>
      <c r="H4832" s="411"/>
      <c r="I4832" s="411"/>
    </row>
    <row r="4833" spans="1:9" ht="15" customHeight="1" x14ac:dyDescent="0.25">
      <c r="A4833" s="411"/>
      <c r="B4833" s="411"/>
      <c r="C4833" s="411"/>
      <c r="D4833" s="411"/>
      <c r="E4833" s="411"/>
      <c r="F4833" s="411"/>
      <c r="G4833" s="194"/>
      <c r="H4833" s="411"/>
      <c r="I4833" s="411"/>
    </row>
    <row r="4834" spans="1:9" ht="15" customHeight="1" x14ac:dyDescent="0.25">
      <c r="A4834" s="411"/>
      <c r="B4834" s="411"/>
      <c r="C4834" s="411"/>
      <c r="D4834" s="411"/>
      <c r="E4834" s="411"/>
      <c r="F4834" s="411"/>
      <c r="G4834" s="194"/>
      <c r="H4834" s="411"/>
      <c r="I4834" s="411"/>
    </row>
    <row r="4835" spans="1:9" ht="15" customHeight="1" x14ac:dyDescent="0.25">
      <c r="A4835" s="411"/>
      <c r="B4835" s="411"/>
      <c r="C4835" s="411"/>
      <c r="D4835" s="411"/>
      <c r="E4835" s="411"/>
      <c r="F4835" s="411"/>
      <c r="G4835" s="194"/>
      <c r="H4835" s="411"/>
      <c r="I4835" s="411"/>
    </row>
    <row r="4836" spans="1:9" ht="15" customHeight="1" x14ac:dyDescent="0.25">
      <c r="A4836" s="411"/>
      <c r="B4836" s="411"/>
      <c r="C4836" s="411"/>
      <c r="D4836" s="411"/>
      <c r="E4836" s="411"/>
      <c r="F4836" s="411"/>
      <c r="G4836" s="194"/>
      <c r="H4836" s="411"/>
      <c r="I4836" s="411"/>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4"/>
    <col min="10" max="12" width="9.140625" style="399"/>
    <col min="13" max="13" width="28.140625" style="399"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9" t="s">
        <v>1165</v>
      </c>
      <c r="K4" s="399">
        <v>1</v>
      </c>
      <c r="L4" s="399" t="s">
        <v>1652</v>
      </c>
      <c r="M4" s="399" t="s">
        <v>1678</v>
      </c>
      <c r="N4" s="399" t="s">
        <v>6</v>
      </c>
      <c r="O4" s="399"/>
    </row>
    <row r="5" spans="1:15" x14ac:dyDescent="0.2">
      <c r="A5" s="205" t="s">
        <v>1619</v>
      </c>
      <c r="B5" s="195" t="s">
        <v>1741</v>
      </c>
      <c r="E5" s="197" t="s">
        <v>1638</v>
      </c>
      <c r="F5" t="s">
        <v>1639</v>
      </c>
      <c r="J5" s="399" t="s">
        <v>1651</v>
      </c>
      <c r="K5" s="399">
        <v>2</v>
      </c>
      <c r="L5" s="399" t="s">
        <v>1653</v>
      </c>
      <c r="M5" s="399" t="s">
        <v>1506</v>
      </c>
      <c r="N5" s="399" t="s">
        <v>7</v>
      </c>
      <c r="O5" s="399"/>
    </row>
    <row r="6" spans="1:15" x14ac:dyDescent="0.2">
      <c r="A6" s="205" t="s">
        <v>56</v>
      </c>
      <c r="B6" s="195" t="s">
        <v>56</v>
      </c>
      <c r="E6" s="197" t="s">
        <v>1640</v>
      </c>
      <c r="F6" t="s">
        <v>1641</v>
      </c>
      <c r="K6" s="399">
        <v>3</v>
      </c>
      <c r="L6" s="399" t="s">
        <v>1654</v>
      </c>
      <c r="M6" s="399" t="s">
        <v>1508</v>
      </c>
      <c r="N6" s="399" t="s">
        <v>8</v>
      </c>
      <c r="O6" s="399"/>
    </row>
    <row r="7" spans="1:15" x14ac:dyDescent="0.2">
      <c r="A7" s="205" t="s">
        <v>57</v>
      </c>
      <c r="B7" s="195" t="s">
        <v>1610</v>
      </c>
      <c r="E7" s="197" t="s">
        <v>1642</v>
      </c>
      <c r="F7" t="s">
        <v>1643</v>
      </c>
      <c r="K7" s="399">
        <v>4</v>
      </c>
      <c r="L7" s="399" t="s">
        <v>1655</v>
      </c>
      <c r="M7" s="399" t="s">
        <v>1507</v>
      </c>
      <c r="N7" s="399" t="s">
        <v>9</v>
      </c>
      <c r="O7" s="399"/>
    </row>
    <row r="8" spans="1:15" x14ac:dyDescent="0.2">
      <c r="A8" s="197" t="s">
        <v>58</v>
      </c>
      <c r="B8" s="195" t="s">
        <v>1513</v>
      </c>
      <c r="E8" s="197" t="s">
        <v>1644</v>
      </c>
      <c r="F8" t="s">
        <v>1645</v>
      </c>
      <c r="L8" s="399" t="s">
        <v>1656</v>
      </c>
      <c r="M8" s="399" t="s">
        <v>1504</v>
      </c>
      <c r="N8" s="399" t="s">
        <v>10</v>
      </c>
      <c r="O8" s="399"/>
    </row>
    <row r="9" spans="1:15" x14ac:dyDescent="0.2">
      <c r="A9" s="197" t="s">
        <v>59</v>
      </c>
      <c r="B9" s="195" t="s">
        <v>1518</v>
      </c>
      <c r="E9" s="197" t="s">
        <v>1646</v>
      </c>
      <c r="F9" t="s">
        <v>1512</v>
      </c>
      <c r="L9" s="399" t="s">
        <v>1657</v>
      </c>
      <c r="M9" s="399" t="s">
        <v>1505</v>
      </c>
      <c r="N9" s="399" t="s">
        <v>11</v>
      </c>
      <c r="O9" s="399"/>
    </row>
    <row r="10" spans="1:15" x14ac:dyDescent="0.2">
      <c r="A10" s="197" t="s">
        <v>60</v>
      </c>
      <c r="B10" s="195" t="s">
        <v>1519</v>
      </c>
      <c r="E10" s="197" t="s">
        <v>1224</v>
      </c>
      <c r="F10" t="s">
        <v>1647</v>
      </c>
      <c r="L10" s="399" t="s">
        <v>1658</v>
      </c>
      <c r="N10" s="399" t="s">
        <v>12</v>
      </c>
      <c r="O10" s="399"/>
    </row>
    <row r="11" spans="1:15" x14ac:dyDescent="0.2">
      <c r="A11" s="197" t="s">
        <v>61</v>
      </c>
      <c r="B11" s="195" t="s">
        <v>1520</v>
      </c>
      <c r="E11" s="197" t="s">
        <v>1648</v>
      </c>
      <c r="F11" t="s">
        <v>1649</v>
      </c>
      <c r="L11" s="399" t="s">
        <v>1659</v>
      </c>
      <c r="N11" s="399" t="s">
        <v>13</v>
      </c>
      <c r="O11" s="399"/>
    </row>
    <row r="12" spans="1:15" x14ac:dyDescent="0.2">
      <c r="A12" s="197" t="s">
        <v>62</v>
      </c>
      <c r="B12" s="195" t="s">
        <v>1521</v>
      </c>
      <c r="E12" s="197" t="s">
        <v>18</v>
      </c>
      <c r="F12" t="s">
        <v>1650</v>
      </c>
      <c r="L12" s="399" t="s">
        <v>1660</v>
      </c>
      <c r="N12" s="399" t="s">
        <v>14</v>
      </c>
      <c r="O12" s="399"/>
    </row>
    <row r="13" spans="1:15" x14ac:dyDescent="0.2">
      <c r="A13" s="197" t="s">
        <v>63</v>
      </c>
      <c r="B13" s="195" t="s">
        <v>1522</v>
      </c>
      <c r="L13" s="399" t="s">
        <v>1661</v>
      </c>
      <c r="N13" s="399" t="s">
        <v>15</v>
      </c>
      <c r="O13" s="399"/>
    </row>
    <row r="14" spans="1:15" x14ac:dyDescent="0.2">
      <c r="A14" s="197" t="s">
        <v>64</v>
      </c>
      <c r="B14" s="195" t="s">
        <v>1523</v>
      </c>
      <c r="L14" s="399" t="s">
        <v>1662</v>
      </c>
      <c r="N14" s="399" t="s">
        <v>16</v>
      </c>
      <c r="O14" s="399"/>
    </row>
    <row r="15" spans="1:15" x14ac:dyDescent="0.2">
      <c r="A15" s="197" t="s">
        <v>65</v>
      </c>
      <c r="B15" s="195" t="s">
        <v>1524</v>
      </c>
      <c r="L15" s="399" t="s">
        <v>1663</v>
      </c>
      <c r="N15" s="399" t="s">
        <v>17</v>
      </c>
      <c r="O15" s="399"/>
    </row>
    <row r="16" spans="1:15" x14ac:dyDescent="0.2">
      <c r="A16" s="197" t="s">
        <v>66</v>
      </c>
      <c r="B16" s="195" t="s">
        <v>1525</v>
      </c>
      <c r="N16" s="399" t="s">
        <v>1158</v>
      </c>
      <c r="O16" s="399"/>
    </row>
    <row r="17" spans="1:15" x14ac:dyDescent="0.2">
      <c r="A17" s="197" t="s">
        <v>67</v>
      </c>
      <c r="B17" s="195" t="s">
        <v>1526</v>
      </c>
      <c r="N17" s="399" t="s">
        <v>1725</v>
      </c>
      <c r="O17" s="399"/>
    </row>
    <row r="18" spans="1:15" x14ac:dyDescent="0.2">
      <c r="A18" s="197" t="s">
        <v>68</v>
      </c>
      <c r="B18" s="195" t="s">
        <v>1527</v>
      </c>
      <c r="N18" s="399" t="s">
        <v>1159</v>
      </c>
      <c r="O18" s="399"/>
    </row>
    <row r="19" spans="1:15" x14ac:dyDescent="0.2">
      <c r="A19" s="197" t="s">
        <v>69</v>
      </c>
      <c r="B19" s="195" t="s">
        <v>1528</v>
      </c>
      <c r="N19" s="399" t="s">
        <v>1160</v>
      </c>
      <c r="O19" s="399"/>
    </row>
    <row r="20" spans="1:15" x14ac:dyDescent="0.2">
      <c r="A20" s="197" t="s">
        <v>70</v>
      </c>
      <c r="B20" s="195" t="s">
        <v>1529</v>
      </c>
      <c r="N20" s="399" t="s">
        <v>1730</v>
      </c>
      <c r="O20" s="399"/>
    </row>
    <row r="21" spans="1:15" x14ac:dyDescent="0.2">
      <c r="A21" s="197" t="s">
        <v>71</v>
      </c>
      <c r="B21" s="195" t="s">
        <v>1530</v>
      </c>
      <c r="N21" s="399" t="s">
        <v>1731</v>
      </c>
      <c r="O21" s="399"/>
    </row>
    <row r="22" spans="1:15" x14ac:dyDescent="0.2">
      <c r="A22" s="197" t="s">
        <v>72</v>
      </c>
      <c r="B22" s="195" t="s">
        <v>1531</v>
      </c>
      <c r="N22" s="399" t="s">
        <v>1732</v>
      </c>
      <c r="O22" s="399"/>
    </row>
    <row r="23" spans="1:15" x14ac:dyDescent="0.2">
      <c r="A23" s="197" t="s">
        <v>73</v>
      </c>
      <c r="B23" s="195" t="s">
        <v>1532</v>
      </c>
      <c r="N23" s="399" t="s">
        <v>1733</v>
      </c>
      <c r="O23" s="399"/>
    </row>
    <row r="24" spans="1:15" x14ac:dyDescent="0.2">
      <c r="A24" s="197" t="s">
        <v>74</v>
      </c>
      <c r="B24" s="195" t="s">
        <v>1533</v>
      </c>
      <c r="N24" s="399" t="s">
        <v>1706</v>
      </c>
      <c r="O24" s="399"/>
    </row>
    <row r="25" spans="1:15" x14ac:dyDescent="0.2">
      <c r="A25" s="197" t="s">
        <v>75</v>
      </c>
      <c r="B25" s="195" t="s">
        <v>1534</v>
      </c>
      <c r="N25" s="399" t="s">
        <v>1707</v>
      </c>
      <c r="O25" s="399"/>
    </row>
    <row r="26" spans="1:15" x14ac:dyDescent="0.2">
      <c r="A26" s="197" t="s">
        <v>76</v>
      </c>
      <c r="B26" s="195" t="s">
        <v>1535</v>
      </c>
      <c r="N26" s="399" t="s">
        <v>1161</v>
      </c>
      <c r="O26" s="399"/>
    </row>
    <row r="27" spans="1:15" x14ac:dyDescent="0.2">
      <c r="A27" s="197" t="s">
        <v>77</v>
      </c>
      <c r="B27" s="195" t="s">
        <v>1536</v>
      </c>
      <c r="N27" s="399" t="s">
        <v>1734</v>
      </c>
      <c r="O27" s="399"/>
    </row>
    <row r="28" spans="1:15" x14ac:dyDescent="0.2">
      <c r="A28" s="197" t="s">
        <v>78</v>
      </c>
      <c r="B28" s="195" t="s">
        <v>1537</v>
      </c>
      <c r="N28" s="399" t="s">
        <v>1726</v>
      </c>
      <c r="O28" s="399"/>
    </row>
    <row r="29" spans="1:15" x14ac:dyDescent="0.2">
      <c r="A29" s="197" t="s">
        <v>79</v>
      </c>
      <c r="B29" s="195" t="s">
        <v>1538</v>
      </c>
      <c r="N29" s="399" t="s">
        <v>1727</v>
      </c>
      <c r="O29" s="399"/>
    </row>
    <row r="30" spans="1:15" x14ac:dyDescent="0.2">
      <c r="A30" s="197" t="s">
        <v>80</v>
      </c>
      <c r="B30" s="195" t="s">
        <v>1539</v>
      </c>
      <c r="N30" s="399" t="s">
        <v>1728</v>
      </c>
      <c r="O30" s="399"/>
    </row>
    <row r="31" spans="1:15" x14ac:dyDescent="0.2">
      <c r="A31" s="197" t="s">
        <v>81</v>
      </c>
      <c r="B31" s="195" t="s">
        <v>1540</v>
      </c>
      <c r="N31" s="399" t="s">
        <v>1729</v>
      </c>
      <c r="O31" s="399"/>
    </row>
    <row r="32" spans="1:15" x14ac:dyDescent="0.2">
      <c r="A32" s="197" t="s">
        <v>82</v>
      </c>
      <c r="B32" s="195" t="s">
        <v>1541</v>
      </c>
      <c r="N32" s="399" t="s">
        <v>1735</v>
      </c>
      <c r="O32" s="399"/>
    </row>
    <row r="33" spans="1:15" x14ac:dyDescent="0.2">
      <c r="A33" s="197" t="s">
        <v>83</v>
      </c>
      <c r="B33" s="195" t="s">
        <v>1542</v>
      </c>
      <c r="N33" s="399" t="s">
        <v>1736</v>
      </c>
      <c r="O33" s="399"/>
    </row>
    <row r="34" spans="1:15" x14ac:dyDescent="0.2">
      <c r="A34" s="197" t="s">
        <v>84</v>
      </c>
      <c r="B34" s="195" t="s">
        <v>1543</v>
      </c>
      <c r="N34" s="399" t="s">
        <v>1737</v>
      </c>
      <c r="O34" s="399"/>
    </row>
    <row r="35" spans="1:15" x14ac:dyDescent="0.2">
      <c r="A35" s="197" t="s">
        <v>85</v>
      </c>
      <c r="B35" s="195" t="s">
        <v>1544</v>
      </c>
      <c r="N35" s="399" t="s">
        <v>1738</v>
      </c>
      <c r="O35" s="399"/>
    </row>
    <row r="36" spans="1:15" x14ac:dyDescent="0.2">
      <c r="A36" s="197" t="s">
        <v>86</v>
      </c>
      <c r="B36" s="195" t="s">
        <v>1545</v>
      </c>
      <c r="N36" s="399" t="s">
        <v>1717</v>
      </c>
      <c r="O36" s="399"/>
    </row>
    <row r="37" spans="1:15" x14ac:dyDescent="0.2">
      <c r="A37" s="197" t="s">
        <v>87</v>
      </c>
      <c r="B37" s="195" t="s">
        <v>1546</v>
      </c>
      <c r="N37" s="399" t="s">
        <v>1718</v>
      </c>
      <c r="O37" s="399"/>
    </row>
    <row r="38" spans="1:15" x14ac:dyDescent="0.2">
      <c r="A38" s="197" t="s">
        <v>88</v>
      </c>
      <c r="B38" s="195" t="s">
        <v>1547</v>
      </c>
      <c r="N38" s="399" t="s">
        <v>1719</v>
      </c>
      <c r="O38" s="399"/>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For AA</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2019-08-16T13:51:38Z</dcterms:created>
  <dcterms:modified xsi:type="dcterms:W3CDTF">2019-08-16T13:51:40Z</dcterms:modified>
</cp:coreProperties>
</file>